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6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DDI!$A$1:$AN$166</definedName>
    <definedName name="_xlnm._FilterDatabase" localSheetId="7" hidden="1">NotghiID!$A$1:$E$201</definedName>
    <definedName name="_xlnm._FilterDatabase" localSheetId="1" hidden="1">'PK-Parameter'!$A$1:$AE$633</definedName>
    <definedName name="_xlnm._FilterDatabase" localSheetId="2" hidden="1">'PK-Profiles'!$A$1:$Q$9096</definedName>
    <definedName name="_xlnm._FilterDatabase" localSheetId="6" hidden="1">Projects!$A$1:$H$896</definedName>
    <definedName name="_xlnm._FilterDatabase" localSheetId="0" hidden="1">Studies!$A$2:$BT$934</definedName>
  </definedNames>
  <calcPr calcId="145621"/>
</workbook>
</file>

<file path=xl/calcChain.xml><?xml version="1.0" encoding="utf-8"?>
<calcChain xmlns="http://schemas.openxmlformats.org/spreadsheetml/2006/main">
  <c r="J165" i="4" l="1"/>
  <c r="P140" i="4" l="1"/>
  <c r="N140" i="4"/>
  <c r="L140" i="4"/>
  <c r="L138" i="4"/>
  <c r="J140" i="4"/>
  <c r="S559" i="9"/>
  <c r="P559" i="9"/>
  <c r="L559" i="9"/>
  <c r="I559" i="9"/>
  <c r="J138" i="4"/>
  <c r="L556" i="9"/>
  <c r="I556" i="9"/>
  <c r="C525" i="9" l="1"/>
  <c r="D525" i="9"/>
  <c r="E525" i="9"/>
  <c r="C526" i="9"/>
  <c r="D526" i="9"/>
  <c r="E526" i="9"/>
  <c r="C527" i="9"/>
  <c r="D527" i="9"/>
  <c r="E527" i="9"/>
  <c r="C528" i="9"/>
  <c r="D528" i="9"/>
  <c r="E528" i="9"/>
  <c r="C529" i="9"/>
  <c r="D529" i="9"/>
  <c r="E529" i="9"/>
  <c r="C530" i="9"/>
  <c r="D530" i="9"/>
  <c r="E530" i="9"/>
  <c r="C531" i="9"/>
  <c r="D531" i="9"/>
  <c r="E531" i="9"/>
  <c r="C532" i="9"/>
  <c r="D532" i="9"/>
  <c r="E532" i="9"/>
  <c r="C533" i="9"/>
  <c r="D533" i="9"/>
  <c r="E533" i="9"/>
  <c r="C534" i="9"/>
  <c r="D534" i="9"/>
  <c r="E534" i="9"/>
  <c r="C535" i="9"/>
  <c r="D535" i="9"/>
  <c r="E535" i="9"/>
  <c r="C536" i="9"/>
  <c r="D536" i="9"/>
  <c r="E536" i="9"/>
  <c r="C537" i="9"/>
  <c r="D537" i="9"/>
  <c r="E537" i="9"/>
  <c r="C538" i="9"/>
  <c r="D538" i="9"/>
  <c r="E538" i="9"/>
  <c r="C539" i="9"/>
  <c r="D539" i="9"/>
  <c r="E539" i="9"/>
  <c r="C540" i="9"/>
  <c r="D540" i="9"/>
  <c r="E540" i="9"/>
  <c r="C541" i="9"/>
  <c r="D541" i="9"/>
  <c r="E541" i="9"/>
  <c r="C542" i="9"/>
  <c r="D542" i="9"/>
  <c r="E542" i="9"/>
  <c r="C543" i="9"/>
  <c r="D543" i="9"/>
  <c r="E543" i="9"/>
  <c r="C544" i="9"/>
  <c r="D544" i="9"/>
  <c r="E544" i="9"/>
  <c r="C545" i="9"/>
  <c r="D545" i="9"/>
  <c r="E545" i="9"/>
  <c r="C546" i="9"/>
  <c r="D546" i="9"/>
  <c r="E546" i="9"/>
  <c r="C547" i="9"/>
  <c r="D547" i="9"/>
  <c r="E547" i="9"/>
  <c r="C548" i="9"/>
  <c r="D548" i="9"/>
  <c r="E548" i="9"/>
  <c r="C549" i="9"/>
  <c r="D549" i="9"/>
  <c r="E549" i="9"/>
  <c r="C550" i="9"/>
  <c r="D550" i="9"/>
  <c r="E550" i="9"/>
  <c r="C551" i="9"/>
  <c r="D551" i="9"/>
  <c r="E551" i="9"/>
  <c r="C552" i="9"/>
  <c r="D552" i="9"/>
  <c r="E552" i="9"/>
  <c r="C553" i="9"/>
  <c r="D553" i="9"/>
  <c r="E553" i="9"/>
  <c r="C554" i="9"/>
  <c r="D554" i="9"/>
  <c r="E554" i="9"/>
  <c r="C555" i="9"/>
  <c r="D555" i="9"/>
  <c r="E555" i="9"/>
  <c r="C556" i="9"/>
  <c r="D556" i="9"/>
  <c r="E556" i="9"/>
  <c r="C557" i="9"/>
  <c r="D557" i="9"/>
  <c r="E557" i="9"/>
  <c r="C558" i="9"/>
  <c r="D558" i="9"/>
  <c r="E558" i="9"/>
  <c r="C559" i="9"/>
  <c r="D559" i="9"/>
  <c r="E559" i="9"/>
  <c r="C560" i="9"/>
  <c r="D560" i="9"/>
  <c r="E560" i="9"/>
  <c r="C561" i="9"/>
  <c r="D561" i="9"/>
  <c r="E561" i="9"/>
  <c r="C562" i="9"/>
  <c r="D562" i="9"/>
  <c r="E562" i="9"/>
  <c r="C563" i="9"/>
  <c r="D563" i="9"/>
  <c r="E563" i="9"/>
  <c r="C564" i="9"/>
  <c r="D564" i="9"/>
  <c r="E564" i="9"/>
  <c r="C565" i="9"/>
  <c r="D565" i="9"/>
  <c r="E565" i="9"/>
  <c r="C566" i="9"/>
  <c r="D566" i="9"/>
  <c r="E566" i="9"/>
  <c r="C567" i="9"/>
  <c r="D567" i="9"/>
  <c r="E567" i="9"/>
  <c r="C568" i="9"/>
  <c r="D568" i="9"/>
  <c r="E568" i="9"/>
  <c r="C569" i="9"/>
  <c r="D569" i="9"/>
  <c r="E569" i="9"/>
  <c r="C570" i="9"/>
  <c r="D570" i="9"/>
  <c r="E570" i="9"/>
  <c r="C571" i="9"/>
  <c r="D571" i="9"/>
  <c r="E571" i="9"/>
  <c r="C572" i="9"/>
  <c r="D572" i="9"/>
  <c r="E572" i="9"/>
  <c r="C573" i="9"/>
  <c r="D573" i="9"/>
  <c r="E573" i="9"/>
  <c r="C574" i="9"/>
  <c r="D574" i="9"/>
  <c r="E574" i="9"/>
  <c r="C575" i="9"/>
  <c r="D575" i="9"/>
  <c r="E575" i="9"/>
  <c r="C576" i="9"/>
  <c r="D576" i="9"/>
  <c r="E576" i="9"/>
  <c r="C577" i="9"/>
  <c r="D577" i="9"/>
  <c r="E577" i="9"/>
  <c r="C578" i="9"/>
  <c r="D578" i="9"/>
  <c r="E578" i="9"/>
  <c r="C579" i="9"/>
  <c r="D579" i="9"/>
  <c r="E579" i="9"/>
  <c r="C580" i="9"/>
  <c r="D580" i="9"/>
  <c r="E580" i="9"/>
  <c r="C581" i="9"/>
  <c r="D581" i="9"/>
  <c r="E581" i="9"/>
  <c r="C582" i="9"/>
  <c r="D582" i="9"/>
  <c r="E582" i="9"/>
  <c r="C583" i="9"/>
  <c r="D583" i="9"/>
  <c r="E583" i="9"/>
  <c r="C584" i="9"/>
  <c r="D584" i="9"/>
  <c r="E584" i="9"/>
  <c r="C585" i="9"/>
  <c r="D585" i="9"/>
  <c r="E585" i="9"/>
  <c r="C586" i="9"/>
  <c r="D586" i="9"/>
  <c r="E586" i="9"/>
  <c r="C587" i="9"/>
  <c r="D587" i="9"/>
  <c r="E587" i="9"/>
  <c r="C588" i="9"/>
  <c r="D588" i="9"/>
  <c r="E588" i="9"/>
  <c r="C589" i="9"/>
  <c r="D589" i="9"/>
  <c r="E589" i="9"/>
  <c r="C590" i="9"/>
  <c r="D590" i="9"/>
  <c r="E590" i="9"/>
  <c r="C591" i="9"/>
  <c r="D591" i="9"/>
  <c r="E591" i="9"/>
  <c r="C592" i="9"/>
  <c r="D592" i="9"/>
  <c r="E592" i="9"/>
  <c r="C593" i="9"/>
  <c r="D593" i="9"/>
  <c r="E593" i="9"/>
  <c r="C594" i="9"/>
  <c r="D594" i="9"/>
  <c r="E594" i="9"/>
  <c r="C595" i="9"/>
  <c r="D595" i="9"/>
  <c r="E595" i="9"/>
  <c r="C596" i="9"/>
  <c r="D596" i="9"/>
  <c r="E596" i="9"/>
  <c r="C597" i="9"/>
  <c r="D597" i="9"/>
  <c r="E597" i="9"/>
  <c r="C598" i="9"/>
  <c r="D598" i="9"/>
  <c r="E598" i="9"/>
  <c r="C599" i="9"/>
  <c r="D599" i="9"/>
  <c r="E599" i="9"/>
  <c r="C600" i="9"/>
  <c r="D600" i="9"/>
  <c r="E600" i="9"/>
  <c r="C601" i="9"/>
  <c r="D601" i="9"/>
  <c r="E601" i="9"/>
  <c r="C602" i="9"/>
  <c r="D602" i="9"/>
  <c r="E602" i="9"/>
  <c r="C603" i="9"/>
  <c r="D603" i="9"/>
  <c r="E603" i="9"/>
  <c r="C604" i="9"/>
  <c r="D604" i="9"/>
  <c r="E604" i="9"/>
  <c r="C605" i="9"/>
  <c r="D605" i="9"/>
  <c r="E605" i="9"/>
  <c r="C606" i="9"/>
  <c r="D606" i="9"/>
  <c r="E606" i="9"/>
  <c r="C607" i="9"/>
  <c r="D607" i="9"/>
  <c r="E607" i="9"/>
  <c r="C608" i="9"/>
  <c r="D608" i="9"/>
  <c r="E608" i="9"/>
  <c r="C609" i="9"/>
  <c r="D609" i="9"/>
  <c r="E609" i="9"/>
  <c r="C610" i="9"/>
  <c r="D610" i="9"/>
  <c r="E610" i="9"/>
  <c r="C611" i="9"/>
  <c r="D611" i="9"/>
  <c r="E611" i="9"/>
  <c r="C612" i="9"/>
  <c r="D612" i="9"/>
  <c r="E612" i="9"/>
  <c r="C613" i="9"/>
  <c r="D613" i="9"/>
  <c r="E613" i="9"/>
  <c r="C614" i="9"/>
  <c r="D614" i="9"/>
  <c r="E614" i="9"/>
  <c r="C615" i="9"/>
  <c r="D615" i="9"/>
  <c r="E615" i="9"/>
  <c r="C616" i="9"/>
  <c r="D616" i="9"/>
  <c r="E616" i="9"/>
  <c r="C617" i="9"/>
  <c r="D617" i="9"/>
  <c r="E617" i="9"/>
  <c r="C618" i="9"/>
  <c r="D618" i="9"/>
  <c r="E618" i="9"/>
  <c r="C619" i="9"/>
  <c r="D619" i="9"/>
  <c r="E619" i="9"/>
  <c r="C620" i="9"/>
  <c r="D620" i="9"/>
  <c r="E620" i="9"/>
  <c r="C621" i="9"/>
  <c r="D621" i="9"/>
  <c r="E621" i="9"/>
  <c r="C622" i="9"/>
  <c r="D622" i="9"/>
  <c r="E622" i="9"/>
  <c r="C623" i="9"/>
  <c r="D623" i="9"/>
  <c r="E623" i="9"/>
  <c r="C624" i="9"/>
  <c r="D624" i="9"/>
  <c r="E624" i="9"/>
  <c r="C625" i="9"/>
  <c r="D625" i="9"/>
  <c r="E625" i="9"/>
  <c r="C626" i="9"/>
  <c r="D626" i="9"/>
  <c r="E626" i="9"/>
  <c r="C627" i="9"/>
  <c r="D627" i="9"/>
  <c r="E627" i="9"/>
  <c r="C628" i="9"/>
  <c r="D628" i="9"/>
  <c r="E628" i="9"/>
  <c r="C629" i="9"/>
  <c r="D629" i="9"/>
  <c r="E629" i="9"/>
  <c r="C630" i="9"/>
  <c r="D630" i="9"/>
  <c r="E630" i="9"/>
  <c r="C631" i="9"/>
  <c r="D631" i="9"/>
  <c r="E631" i="9"/>
  <c r="C632" i="9"/>
  <c r="D632" i="9"/>
  <c r="E632" i="9"/>
  <c r="C633" i="9"/>
  <c r="D633" i="9"/>
  <c r="E633"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I144" i="4"/>
  <c r="I145" i="4"/>
  <c r="I146" i="4"/>
  <c r="I504" i="9" l="1"/>
  <c r="L504" i="9"/>
  <c r="I507" i="9"/>
  <c r="L507" i="9"/>
  <c r="G523" i="9"/>
  <c r="G524" i="9"/>
  <c r="G525" i="9"/>
  <c r="L127" i="4"/>
  <c r="L126" i="4"/>
  <c r="P126" i="4"/>
  <c r="P127" i="4"/>
  <c r="N127" i="4"/>
  <c r="N126" i="4"/>
  <c r="J126" i="4"/>
  <c r="J127" i="4"/>
  <c r="AB863" i="1" l="1"/>
  <c r="AB864" i="1"/>
  <c r="AB865" i="1"/>
  <c r="AB862" i="1"/>
  <c r="B895" i="14" l="1"/>
  <c r="C895" i="14"/>
  <c r="D895" i="14"/>
  <c r="E895" i="14"/>
  <c r="B896" i="14"/>
  <c r="C896" i="14"/>
  <c r="D896" i="14"/>
  <c r="E896" i="14"/>
  <c r="N160" i="4" l="1"/>
  <c r="N159" i="4"/>
  <c r="N158" i="4"/>
  <c r="N157" i="4"/>
  <c r="N156" i="4"/>
  <c r="N155" i="4"/>
  <c r="B738" i="14" l="1"/>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I112" i="4"/>
  <c r="I113" i="4"/>
  <c r="I114" i="4"/>
  <c r="I115" i="4"/>
  <c r="I116" i="4"/>
  <c r="I117" i="4"/>
  <c r="I118" i="4"/>
  <c r="I120" i="4"/>
  <c r="I121" i="4"/>
  <c r="I122" i="4"/>
  <c r="I123" i="4"/>
  <c r="I124" i="4"/>
  <c r="I125" i="4"/>
  <c r="I126" i="4"/>
  <c r="I127" i="4"/>
  <c r="I128" i="4"/>
  <c r="I129" i="4"/>
  <c r="I130" i="4"/>
  <c r="I131" i="4"/>
  <c r="I135" i="4"/>
  <c r="I136" i="4"/>
  <c r="I137" i="4"/>
  <c r="I138" i="4"/>
  <c r="I139" i="4"/>
  <c r="I140" i="4"/>
  <c r="I141" i="4"/>
  <c r="I142" i="4"/>
  <c r="I143" i="4"/>
  <c r="I150" i="4"/>
  <c r="I151" i="4"/>
  <c r="I152" i="4"/>
  <c r="I153" i="4"/>
  <c r="I154" i="4"/>
  <c r="I155" i="4"/>
  <c r="I156" i="4"/>
  <c r="I157" i="4"/>
  <c r="I158" i="4"/>
  <c r="I159" i="4"/>
  <c r="I160" i="4"/>
  <c r="I161" i="4"/>
  <c r="I162" i="4"/>
  <c r="I163" i="4"/>
  <c r="I164" i="4"/>
  <c r="I165" i="4"/>
  <c r="I166" i="4"/>
  <c r="G112" i="4"/>
  <c r="G113" i="4"/>
  <c r="G114" i="4"/>
  <c r="G115" i="4"/>
  <c r="G116" i="4"/>
  <c r="G117" i="4"/>
  <c r="G118" i="4"/>
  <c r="G120" i="4"/>
  <c r="G121" i="4"/>
  <c r="G122" i="4"/>
  <c r="G123" i="4"/>
  <c r="G124" i="4"/>
  <c r="G125" i="4"/>
  <c r="G126" i="4"/>
  <c r="G127" i="4"/>
  <c r="G128" i="4"/>
  <c r="G129" i="4"/>
  <c r="G130" i="4"/>
  <c r="G131" i="4"/>
  <c r="G135" i="4"/>
  <c r="G136" i="4"/>
  <c r="G137" i="4"/>
  <c r="G138" i="4"/>
  <c r="G139" i="4"/>
  <c r="G140" i="4"/>
  <c r="G141" i="4"/>
  <c r="G142" i="4"/>
  <c r="G143" i="4"/>
  <c r="G146" i="4"/>
  <c r="G150" i="4"/>
  <c r="G151" i="4"/>
  <c r="G152" i="4"/>
  <c r="G153" i="4"/>
  <c r="G154" i="4"/>
  <c r="G155" i="4"/>
  <c r="G156" i="4"/>
  <c r="G157" i="4"/>
  <c r="G158" i="4"/>
  <c r="G159" i="4"/>
  <c r="G160" i="4"/>
  <c r="G161" i="4"/>
  <c r="G162" i="4"/>
  <c r="G163" i="4"/>
  <c r="G164" i="4"/>
  <c r="G165" i="4"/>
  <c r="G166" i="4"/>
  <c r="E112" i="4"/>
  <c r="E113" i="4"/>
  <c r="E114" i="4"/>
  <c r="E115" i="4"/>
  <c r="E116" i="4"/>
  <c r="E117" i="4"/>
  <c r="E118" i="4"/>
  <c r="E120" i="4"/>
  <c r="E121" i="4"/>
  <c r="E122" i="4"/>
  <c r="E123" i="4"/>
  <c r="E124" i="4"/>
  <c r="E125" i="4"/>
  <c r="E126" i="4"/>
  <c r="E127" i="4"/>
  <c r="E128" i="4"/>
  <c r="E129" i="4"/>
  <c r="E130" i="4"/>
  <c r="E131" i="4"/>
  <c r="E135" i="4"/>
  <c r="E136" i="4"/>
  <c r="E137" i="4"/>
  <c r="E138" i="4"/>
  <c r="E139" i="4"/>
  <c r="E140" i="4"/>
  <c r="E141" i="4"/>
  <c r="E142" i="4"/>
  <c r="E143" i="4"/>
  <c r="E146" i="4"/>
  <c r="E150" i="4"/>
  <c r="E151" i="4"/>
  <c r="E152" i="4"/>
  <c r="E153" i="4"/>
  <c r="E154" i="4"/>
  <c r="E155" i="4"/>
  <c r="E156" i="4"/>
  <c r="E157" i="4"/>
  <c r="E158" i="4"/>
  <c r="E159" i="4"/>
  <c r="E160" i="4"/>
  <c r="E161" i="4"/>
  <c r="E162" i="4"/>
  <c r="E163" i="4"/>
  <c r="E164" i="4"/>
  <c r="E165" i="4"/>
  <c r="E166" i="4"/>
  <c r="D112" i="4"/>
  <c r="D113" i="4"/>
  <c r="D114" i="4"/>
  <c r="D115" i="4"/>
  <c r="D116" i="4"/>
  <c r="D117" i="4"/>
  <c r="D118" i="4"/>
  <c r="D120" i="4"/>
  <c r="D121" i="4"/>
  <c r="D122" i="4"/>
  <c r="D123" i="4"/>
  <c r="D124" i="4"/>
  <c r="D125" i="4"/>
  <c r="D126" i="4"/>
  <c r="D127" i="4"/>
  <c r="D128" i="4"/>
  <c r="D129" i="4"/>
  <c r="D130" i="4"/>
  <c r="D131" i="4"/>
  <c r="D135" i="4"/>
  <c r="D136" i="4"/>
  <c r="D137" i="4"/>
  <c r="D138" i="4"/>
  <c r="D139" i="4"/>
  <c r="D140" i="4"/>
  <c r="D141" i="4"/>
  <c r="D142" i="4"/>
  <c r="D143" i="4"/>
  <c r="D146" i="4"/>
  <c r="D150" i="4"/>
  <c r="D151" i="4"/>
  <c r="D152" i="4"/>
  <c r="D153" i="4"/>
  <c r="D154" i="4"/>
  <c r="D155" i="4"/>
  <c r="D156" i="4"/>
  <c r="D157" i="4"/>
  <c r="D158" i="4"/>
  <c r="D159" i="4"/>
  <c r="D160" i="4"/>
  <c r="D161" i="4"/>
  <c r="D162" i="4"/>
  <c r="D163" i="4"/>
  <c r="D164" i="4"/>
  <c r="D165" i="4"/>
  <c r="D166" i="4"/>
  <c r="C112" i="4"/>
  <c r="C113" i="4"/>
  <c r="C114" i="4"/>
  <c r="C115" i="4"/>
  <c r="C116" i="4"/>
  <c r="C117" i="4"/>
  <c r="C118" i="4"/>
  <c r="C120" i="4"/>
  <c r="C121" i="4"/>
  <c r="C122" i="4"/>
  <c r="C123" i="4"/>
  <c r="C124" i="4"/>
  <c r="C125" i="4"/>
  <c r="C126" i="4"/>
  <c r="C127" i="4"/>
  <c r="C128" i="4"/>
  <c r="C129" i="4"/>
  <c r="C130" i="4"/>
  <c r="C131" i="4"/>
  <c r="C135" i="4"/>
  <c r="C136" i="4"/>
  <c r="C137" i="4"/>
  <c r="C138" i="4"/>
  <c r="C139" i="4"/>
  <c r="C140" i="4"/>
  <c r="C141" i="4"/>
  <c r="C142" i="4"/>
  <c r="C143" i="4"/>
  <c r="C146" i="4"/>
  <c r="C150" i="4"/>
  <c r="C151" i="4"/>
  <c r="C152" i="4"/>
  <c r="C153" i="4"/>
  <c r="C154" i="4"/>
  <c r="C155" i="4"/>
  <c r="C156" i="4"/>
  <c r="C157" i="4"/>
  <c r="C158" i="4"/>
  <c r="C159" i="4"/>
  <c r="C160" i="4"/>
  <c r="C161" i="4"/>
  <c r="C162" i="4"/>
  <c r="C163" i="4"/>
  <c r="C164" i="4"/>
  <c r="C165" i="4"/>
  <c r="C166" i="4"/>
  <c r="B112" i="4"/>
  <c r="B113" i="4"/>
  <c r="B114" i="4"/>
  <c r="B115" i="4"/>
  <c r="B116" i="4"/>
  <c r="B117" i="4"/>
  <c r="B118" i="4"/>
  <c r="B120" i="4"/>
  <c r="B121" i="4"/>
  <c r="B122" i="4"/>
  <c r="B123" i="4"/>
  <c r="B124" i="4"/>
  <c r="B125" i="4"/>
  <c r="B126" i="4"/>
  <c r="B127" i="4"/>
  <c r="B128" i="4"/>
  <c r="B129" i="4"/>
  <c r="B130" i="4"/>
  <c r="B131" i="4"/>
  <c r="B135" i="4"/>
  <c r="B136" i="4"/>
  <c r="B137" i="4"/>
  <c r="B138" i="4"/>
  <c r="B139" i="4"/>
  <c r="B140" i="4"/>
  <c r="B141" i="4"/>
  <c r="B142" i="4"/>
  <c r="B143" i="4"/>
  <c r="B146" i="4"/>
  <c r="B150" i="4"/>
  <c r="B151" i="4"/>
  <c r="B152" i="4"/>
  <c r="B153" i="4"/>
  <c r="B154" i="4"/>
  <c r="B155" i="4"/>
  <c r="B156" i="4"/>
  <c r="B157" i="4"/>
  <c r="B158" i="4"/>
  <c r="B159" i="4"/>
  <c r="B160" i="4"/>
  <c r="B161" i="4"/>
  <c r="B162" i="4"/>
  <c r="B163" i="4"/>
  <c r="B164" i="4"/>
  <c r="B165" i="4"/>
  <c r="B166" i="4"/>
  <c r="B714" i="14" l="1"/>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08" i="14" l="1"/>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I6124" i="17" l="1"/>
  <c r="I6123" i="17"/>
  <c r="I6122" i="17"/>
  <c r="I6121" i="17"/>
  <c r="I6120" i="17"/>
  <c r="I4225" i="17"/>
  <c r="I4224" i="17"/>
  <c r="I6126" i="17" l="1"/>
  <c r="I6125" i="17"/>
  <c r="E2" i="17"/>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G407" i="9" l="1"/>
  <c r="B98" i="4" l="1"/>
  <c r="C98" i="4"/>
  <c r="D98" i="4"/>
  <c r="E98" i="4"/>
  <c r="G98" i="4"/>
  <c r="I98" i="4"/>
  <c r="B99" i="4"/>
  <c r="C99" i="4"/>
  <c r="D99" i="4"/>
  <c r="E99" i="4"/>
  <c r="G99" i="4"/>
  <c r="I99" i="4"/>
  <c r="W572" i="1"/>
  <c r="AA570" i="1"/>
  <c r="I94" i="4" l="1"/>
  <c r="I95" i="4"/>
  <c r="I96" i="4"/>
  <c r="I97" i="4"/>
  <c r="G94" i="4"/>
  <c r="G95" i="4"/>
  <c r="G96" i="4"/>
  <c r="G97" i="4"/>
  <c r="B94" i="4"/>
  <c r="C94" i="4"/>
  <c r="D94" i="4"/>
  <c r="E94" i="4"/>
  <c r="B95" i="4"/>
  <c r="C95" i="4"/>
  <c r="D95" i="4"/>
  <c r="E95" i="4"/>
  <c r="B96" i="4"/>
  <c r="C96" i="4"/>
  <c r="D96" i="4"/>
  <c r="E96" i="4"/>
  <c r="B97" i="4"/>
  <c r="C97" i="4"/>
  <c r="D97" i="4"/>
  <c r="E97" i="4"/>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AN23" i="4" l="1"/>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I3" i="4" l="1"/>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<sst xmlns="http://schemas.openxmlformats.org/spreadsheetml/2006/main" count="65515" uniqueCount="2862">
  <si>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</si>
  <si>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</si>
  <si>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</si>
  <si>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</si>
  <si>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</si>
  <si>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</si>
  <si>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</si>
  <si>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</si>
  <si>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</si>
  <si>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</si>
  <si>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</si>
  <si>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</si>
  <si>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</si>
  <si>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</si>
  <si>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</si>
  <si>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</si>
  <si>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</si>
  <si>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</si>
  <si>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</si>
  <si>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</si>
  <si>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</si>
  <si>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</si>
  <si>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</si>
  <si>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</si>
  <si>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</si>
  <si>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</si>
  <si>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</si>
  <si>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</si>
  <si>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</si>
  <si>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</si>
  <si>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</si>
  <si>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</si>
  <si>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</si>
  <si>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</si>
  <si>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</si>
  <si>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</si>
  <si>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</si>
  <si>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</si>
  <si>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</si>
  <si>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</si>
  <si>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</si>
  <si>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</si>
  <si>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</si>
  <si>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</si>
  <si>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</si>
  <si>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</si>
  <si>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</si>
  <si>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</si>
  <si>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</si>
  <si>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</si>
  <si>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</si>
  <si>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</si>
  <si>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</si>
  <si>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</si>
  <si>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</si>
  <si>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</si>
  <si>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</si>
  <si>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</si>
  <si>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</si>
  <si>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</si>
  <si>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</si>
  <si>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</si>
  <si>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</si>
  <si>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</si>
  <si>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</si>
  <si>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</si>
  <si>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</si>
  <si>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</si>
  <si>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</si>
  <si>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</si>
  <si>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</si>
  <si>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</si>
  <si>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</si>
  <si>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</si>
  <si>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</si>
  <si>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</si>
  <si>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</si>
  <si>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</si>
  <si>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</si>
  <si>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</si>
  <si>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</si>
  <si>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</si>
  <si>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</si>
  <si>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</si>
  <si>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</si>
  <si>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</si>
  <si>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</si>
  <si>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</si>
  <si>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</si>
  <si>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</si>
  <si>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</si>
  <si>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</si>
  <si>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</si>
  <si>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</si>
  <si>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</si>
  <si>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</si>
  <si>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</si>
  <si>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</si>
  <si>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</si>
  <si>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</si>
  <si>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</si>
  <si>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</si>
  <si>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</si>
  <si>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</si>
  <si>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</si>
  <si>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</si>
  <si>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</si>
  <si>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</si>
  <si>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</si>
  <si>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</si>
  <si>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</si>
  <si>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</si>
  <si>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</si>
  <si>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</si>
  <si>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</si>
  <si>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</si>
  <si>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</si>
  <si>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</si>
  <si>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</si>
  <si>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</si>
  <si>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</si>
  <si>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</si>
  <si>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</si>
  <si>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</si>
  <si>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</si>
  <si>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</si>
  <si>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</si>
  <si>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</si>
  <si>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</si>
  <si>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</si>
  <si>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</si>
  <si>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</si>
  <si>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</si>
  <si>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</si>
  <si>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</si>
  <si>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</si>
  <si>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</si>
  <si>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</si>
  <si>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</si>
  <si>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</si>
  <si>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</si>
  <si>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</si>
  <si>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</si>
  <si>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</si>
  <si>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</si>
  <si>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</si>
  <si>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</si>
  <si>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</si>
  <si>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</si>
  <si>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</si>
  <si>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</si>
  <si>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</si>
  <si>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</si>
  <si>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</si>
  <si>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</si>
  <si>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</si>
  <si>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</si>
  <si>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</si>
  <si>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</si>
  <si>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</si>
  <si>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</si>
  <si>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</si>
  <si>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</si>
  <si>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</si>
  <si>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</si>
  <si>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</si>
  <si>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</si>
  <si>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</si>
  <si>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</si>
  <si>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</si>
  <si>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</si>
  <si>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</si>
  <si>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</si>
  <si>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</si>
  <si>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</si>
  <si>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</si>
  <si>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</si>
  <si>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</si>
  <si>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</si>
  <si>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</si>
  <si>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</si>
  <si>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</si>
  <si>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</si>
  <si>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</si>
  <si>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</si>
  <si>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</si>
  <si>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</si>
  <si>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</si>
  <si>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</si>
  <si>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</si>
  <si>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</si>
  <si>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</si>
  <si>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</si>
  <si>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</si>
  <si>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</si>
  <si>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</si>
  <si>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</si>
  <si>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</si>
  <si>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</si>
  <si>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</si>
  <si>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</si>
  <si>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</si>
  <si>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</si>
  <si>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</si>
  <si>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</si>
  <si>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</si>
  <si>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</si>
  <si>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</si>
  <si>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</si>
  <si>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</si>
  <si>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</si>
  <si>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</si>
  <si>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</si>
  <si>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</si>
  <si>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</si>
  <si>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</si>
  <si>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</si>
  <si>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</si>
  <si>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</si>
  <si>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</si>
  <si>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</si>
  <si>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</si>
  <si>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</si>
  <si>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</si>
  <si>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</si>
  <si>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</si>
  <si>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</si>
  <si>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</si>
  <si>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</si>
  <si>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</si>
  <si>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</si>
  <si>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</si>
  <si>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</si>
  <si>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</si>
  <si>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</si>
  <si>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</si>
  <si>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</si>
  <si>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</si>
  <si>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</si>
  <si>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</si>
  <si>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</si>
  <si>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</si>
  <si>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</si>
  <si>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</si>
  <si>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</si>
  <si>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</si>
  <si>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</si>
  <si>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</si>
  <si>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</si>
  <si>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</si>
  <si>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</si>
  <si>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</si>
  <si>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</si>
  <si>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</si>
  <si>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</si>
  <si>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</si>
  <si>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</si>
  <si>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</si>
  <si>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</si>
  <si>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</si>
  <si>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</si>
  <si>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</si>
  <si>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</si>
  <si>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</si>
  <si>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</si>
  <si>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</si>
  <si>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</si>
  <si>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</si>
  <si>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</si>
  <si>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</si>
  <si>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</si>
  <si>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</si>
  <si>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</si>
  <si>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</si>
  <si>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</si>
  <si>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</si>
  <si>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</si>
  <si>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</si>
  <si>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</si>
  <si>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</si>
  <si>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</si>
  <si>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</si>
  <si>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</si>
  <si>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</si>
  <si>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</si>
  <si>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</si>
  <si>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</si>
  <si>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</si>
  <si>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</si>
  <si>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</si>
  <si>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</si>
  <si>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</si>
  <si>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</si>
  <si>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</si>
  <si>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</si>
  <si>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</si>
  <si>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</si>
  <si>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</si>
  <si>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</si>
  <si>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</si>
  <si>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</si>
  <si>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</si>
  <si>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</si>
  <si>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</si>
  <si>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</si>
  <si>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</si>
  <si>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</si>
  <si>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</si>
  <si>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</si>
  <si>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</si>
  <si>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</si>
  <si>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</si>
  <si>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</si>
  <si>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</si>
  <si>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</si>
  <si>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</si>
  <si>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</si>
  <si>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</si>
  <si>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</si>
  <si>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</si>
  <si>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</si>
  <si>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</si>
  <si>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</si>
  <si>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</si>
  <si>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</si>
  <si>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</si>
  <si>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</si>
  <si>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</si>
  <si>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</si>
  <si>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</si>
  <si>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</si>
  <si>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</si>
  <si>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</si>
  <si>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</si>
  <si>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</si>
  <si>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</si>
  <si>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</si>
  <si>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</si>
  <si>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</si>
  <si>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</si>
  <si>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</si>
  <si>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</si>
  <si>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</si>
  <si>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</si>
  <si>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</si>
  <si>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</si>
  <si>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</si>
  <si>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</si>
  <si>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</si>
  <si>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</si>
  <si>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</si>
  <si>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</si>
  <si>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</si>
  <si>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</si>
  <si>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</si>
  <si>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</si>
  <si>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</si>
  <si>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</si>
  <si>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</si>
  <si>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</si>
  <si>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</si>
  <si>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</si>
  <si>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</si>
  <si>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</si>
  <si>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</si>
  <si>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</si>
  <si>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</si>
  <si>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</si>
  <si>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</si>
  <si>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</si>
  <si>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</si>
  <si>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</si>
  <si>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</si>
  <si>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</si>
  <si>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</si>
  <si>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</si>
  <si>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</si>
  <si>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</si>
  <si>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</si>
  <si>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</si>
  <si>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</si>
  <si>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</si>
  <si>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</si>
  <si>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</si>
  <si>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</si>
  <si>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</si>
  <si>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</si>
  <si>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</si>
  <si>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</si>
  <si>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</si>
  <si>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</si>
  <si>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</si>
  <si>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</si>
  <si>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</si>
  <si>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</si>
  <si>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</si>
  <si>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</si>
  <si>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</si>
  <si>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</si>
  <si>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</si>
  <si>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</si>
  <si>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</si>
  <si>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</si>
  <si>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</si>
  <si>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</si>
  <si>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</si>
  <si>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</si>
  <si>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</si>
  <si>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</si>
  <si>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</si>
  <si>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</si>
  <si>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</si>
  <si>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</si>
  <si>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</si>
  <si>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</si>
  <si>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</si>
  <si>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</si>
  <si>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</si>
  <si>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</si>
  <si>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</si>
  <si>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</si>
  <si>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</si>
  <si>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</si>
  <si>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</si>
  <si>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</si>
  <si>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</si>
  <si>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</si>
  <si>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</si>
  <si>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</si>
  <si>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</si>
  <si>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</si>
  <si>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</si>
  <si>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</si>
  <si>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</si>
  <si>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</si>
  <si>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</si>
  <si>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</si>
  <si>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</si>
  <si>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</si>
  <si>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</si>
  <si>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</si>
  <si>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</si>
  <si>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</si>
  <si>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</si>
  <si>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</si>
  <si>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</si>
  <si>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</si>
  <si>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</si>
  <si>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</si>
  <si>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</si>
  <si>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</si>
  <si>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</si>
  <si>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</si>
  <si>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</si>
  <si>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</si>
  <si>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</si>
  <si>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</si>
  <si>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</si>
  <si>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</si>
  <si>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</si>
  <si>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</si>
  <si>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</si>
  <si>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</si>
  <si>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</si>
  <si>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</si>
  <si>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</si>
  <si>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</si>
  <si>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</si>
  <si>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</si>
  <si>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</si>
  <si>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</si>
  <si>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</si>
  <si>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</si>
  <si>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</si>
  <si>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</si>
  <si>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</si>
  <si>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</si>
  <si>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</si>
  <si>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</si>
  <si>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</si>
  <si>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</si>
  <si>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</si>
  <si>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</si>
  <si>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</si>
  <si>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</si>
  <si>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</si>
  <si>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</si>
  <si>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</si>
  <si>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</si>
  <si>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</si>
  <si>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</si>
  <si>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</si>
  <si>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</si>
  <si>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</si>
  <si>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</si>
  <si>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</si>
  <si>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</si>
  <si>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</si>
  <si>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</si>
  <si>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</si>
  <si>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</si>
  <si>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</si>
  <si>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</si>
  <si>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</si>
  <si>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</si>
  <si>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</si>
  <si>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</si>
  <si>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</si>
  <si>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</si>
  <si>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</si>
  <si>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</si>
  <si>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</si>
  <si>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</si>
  <si>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</si>
  <si>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</si>
  <si>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</si>
  <si>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</si>
  <si>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</si>
  <si>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</si>
  <si>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</si>
  <si>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</si>
  <si>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</si>
  <si>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</si>
  <si>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</si>
  <si>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</si>
  <si>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</si>
  <si>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</si>
  <si>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</si>
  <si>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</si>
  <si>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</si>
  <si>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</si>
  <si>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</si>
  <si>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</si>
  <si>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</si>
  <si>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</si>
  <si>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</si>
  <si>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</si>
  <si>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</si>
  <si>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</si>
  <si>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</si>
  <si>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</si>
  <si>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</si>
  <si>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</si>
  <si>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</si>
  <si>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</si>
  <si>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</si>
  <si>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</si>
  <si>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</si>
  <si>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</si>
  <si>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</si>
  <si>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</si>
  <si>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</si>
  <si>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</si>
  <si>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</si>
  <si>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</si>
  <si>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</si>
  <si>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</si>
  <si>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</si>
  <si>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</si>
  <si>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</si>
  <si>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</si>
  <si>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</si>
  <si>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</si>
  <si>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</si>
  <si>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</si>
  <si>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</si>
  <si>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</si>
  <si>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</si>
  <si>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</si>
  <si>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</si>
  <si>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</si>
  <si>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</si>
  <si>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</si>
  <si>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</si>
  <si>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</si>
  <si>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</si>
  <si>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</si>
  <si>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</si>
  <si>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</si>
  <si>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</si>
  <si>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</si>
  <si>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</si>
  <si>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</si>
  <si>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</si>
  <si>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</si>
  <si>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</si>
  <si>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</si>
  <si>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</si>
  <si>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</si>
  <si>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</si>
  <si>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</si>
  <si>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</si>
  <si>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</si>
  <si>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</si>
  <si>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</si>
  <si>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</si>
  <si>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</si>
  <si>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</si>
  <si>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</si>
  <si>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</si>
  <si>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</si>
  <si>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</si>
  <si>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</si>
  <si>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</si>
  <si>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</si>
  <si>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</si>
  <si>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</si>
  <si>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</si>
  <si>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</si>
  <si>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</si>
  <si>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</si>
  <si>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</si>
  <si>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</si>
  <si>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</si>
  <si>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</si>
  <si>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</si>
  <si>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</si>
  <si>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</si>
  <si>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</si>
  <si>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</si>
  <si>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</si>
  <si>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</si>
  <si>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</si>
  <si>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</si>
  <si>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</si>
  <si>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</si>
  <si>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</si>
  <si>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</si>
  <si>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</si>
  <si>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</si>
  <si>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</si>
  <si>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</si>
  <si>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</si>
  <si>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</si>
  <si>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</si>
  <si>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</si>
  <si>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</si>
  <si>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</si>
  <si>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</si>
  <si>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</si>
  <si>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</si>
  <si>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</si>
  <si>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</si>
  <si>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</si>
  <si>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</si>
  <si>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</si>
  <si>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</si>
  <si>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</si>
  <si>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</si>
  <si>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</si>
  <si>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</si>
  <si>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</si>
  <si>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</si>
  <si>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</si>
  <si>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</si>
  <si>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</si>
  <si>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</si>
  <si>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</si>
  <si>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</si>
  <si>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</si>
  <si>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</si>
  <si>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</si>
  <si>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</si>
  <si>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</si>
  <si>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</si>
  <si>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</si>
  <si>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</si>
  <si>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</si>
  <si>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</si>
  <si>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</si>
  <si>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</si>
  <si>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</si>
  <si>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</si>
  <si>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</si>
  <si>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</si>
  <si>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</si>
  <si>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</si>
  <si>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</si>
  <si>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</si>
  <si>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</si>
  <si>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</si>
  <si>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</si>
  <si>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</si>
  <si>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</si>
  <si>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</si>
  <si>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</si>
  <si>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</si>
  <si>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</si>
  <si>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</si>
  <si>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</si>
  <si>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</si>
  <si>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</si>
  <si>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</si>
  <si>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</si>
  <si>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</si>
  <si>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</si>
  <si>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</si>
  <si>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</si>
  <si>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</si>
  <si>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</si>
  <si>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</si>
  <si>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</si>
  <si>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</si>
  <si>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</si>
  <si>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</si>
  <si>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</si>
  <si>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</si>
  <si>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</si>
  <si>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</si>
  <si>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</si>
  <si>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</si>
  <si>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</si>
  <si>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</si>
  <si>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</si>
  <si>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</si>
  <si>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</si>
  <si>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</si>
  <si>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</si>
  <si>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</si>
  <si>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</si>
  <si>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</si>
  <si>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</si>
  <si>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</si>
  <si>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</si>
  <si>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</si>
  <si>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</si>
  <si>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</si>
  <si>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</si>
  <si>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</si>
  <si>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</si>
  <si>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</si>
  <si>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</si>
  <si>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</si>
  <si>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</si>
  <si>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</si>
  <si>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</si>
  <si>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</si>
  <si>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</si>
  <si>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</si>
  <si>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</si>
  <si>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</si>
  <si>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</si>
  <si>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</si>
  <si>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</si>
  <si>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</si>
  <si>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</si>
  <si>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</si>
  <si>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</si>
  <si>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</si>
  <si>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</si>
  <si>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</si>
  <si>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</si>
  <si>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</si>
  <si>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</si>
  <si>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</si>
  <si>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</si>
  <si>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</si>
  <si>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</si>
  <si>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</si>
  <si>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</si>
  <si>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</si>
  <si>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</si>
  <si>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</si>
  <si>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</si>
  <si>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</si>
  <si>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</si>
  <si>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</si>
  <si>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</si>
  <si>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</si>
  <si>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</si>
  <si>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</si>
  <si>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</si>
  <si>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</si>
  <si>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</si>
  <si>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</si>
  <si>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</si>
  <si>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</si>
  <si>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</si>
  <si>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</si>
  <si>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</si>
  <si>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</si>
  <si>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</si>
  <si>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</si>
  <si>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</si>
  <si>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</si>
  <si>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</si>
  <si>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</si>
  <si>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</si>
  <si>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</si>
  <si>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</si>
  <si>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</si>
  <si>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</si>
  <si>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</si>
  <si>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</si>
  <si>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</si>
  <si>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</si>
  <si>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</si>
  <si>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</si>
  <si>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</si>
  <si>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</si>
  <si>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</si>
  <si>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</si>
  <si>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</si>
  <si>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</si>
  <si>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</si>
  <si>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</si>
  <si>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</si>
  <si>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</si>
  <si>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</si>
  <si>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</si>
  <si>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</si>
  <si>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</si>
  <si>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</si>
  <si>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</si>
  <si>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</si>
  <si>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</si>
  <si>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</si>
  <si>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</si>
  <si>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</si>
  <si>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</si>
  <si>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</si>
  <si>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</si>
  <si>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</si>
  <si>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</si>
  <si>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</si>
  <si>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</si>
  <si>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</si>
  <si>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</si>
  <si>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</si>
  <si>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</si>
  <si>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</si>
  <si>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</si>
  <si>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</si>
  <si>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</si>
  <si>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</si>
  <si>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</si>
  <si>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</si>
  <si>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</si>
  <si>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</si>
  <si>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</si>
  <si>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</si>
  <si>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</si>
  <si>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</si>
  <si>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</si>
  <si>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</si>
  <si>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</si>
  <si>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</si>
  <si>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</si>
  <si>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</si>
  <si>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</si>
  <si>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</si>
  <si>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</si>
  <si>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</si>
  <si>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</si>
  <si>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</si>
  <si>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</si>
  <si>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</si>
  <si>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</si>
  <si>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</si>
  <si>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</si>
  <si>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</si>
  <si>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</si>
  <si>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</si>
  <si>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</si>
  <si>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</si>
  <si>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</si>
  <si>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</si>
  <si>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</si>
  <si>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</si>
  <si>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</si>
  <si>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</si>
  <si>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</si>
  <si>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</si>
  <si>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</si>
  <si>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</si>
  <si>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</si>
  <si>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</si>
  <si>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</si>
  <si>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</si>
  <si>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</si>
  <si>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</si>
  <si>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</si>
  <si>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</si>
  <si>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</si>
  <si>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</si>
  <si>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</si>
  <si>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</si>
  <si>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</si>
  <si>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</si>
  <si>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</si>
  <si>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</si>
  <si>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</si>
  <si>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</si>
  <si>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</si>
  <si>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</si>
  <si>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</si>
  <si>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</si>
  <si>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</si>
  <si>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</si>
  <si>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</si>
  <si>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</si>
  <si>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</si>
  <si>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</si>
  <si>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</si>
  <si>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</si>
  <si>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</si>
  <si>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</si>
  <si>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</si>
  <si>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</si>
  <si>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</si>
  <si>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</si>
  <si>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</si>
  <si>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</si>
  <si>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</si>
  <si>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</si>
  <si>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</si>
  <si>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</si>
  <si>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</si>
  <si>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</si>
  <si>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</si>
  <si>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</si>
  <si>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</si>
  <si>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</si>
  <si>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</si>
  <si>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</si>
  <si>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</si>
  <si>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</si>
  <si>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</si>
  <si>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</si>
  <si>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</si>
  <si>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</si>
  <si>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</si>
  <si>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</si>
  <si>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</si>
  <si>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</si>
  <si>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</si>
  <si>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</si>
  <si>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</si>
  <si>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</si>
  <si>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</si>
  <si>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</si>
  <si>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</si>
  <si>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</si>
  <si>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</si>
  <si>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</si>
  <si>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</si>
  <si>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</si>
  <si>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</si>
  <si>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</si>
  <si>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</si>
  <si>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</si>
  <si>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</si>
  <si>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</si>
  <si>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</si>
  <si>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</si>
  <si>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</si>
  <si>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</si>
  <si>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</si>
  <si>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</si>
  <si>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</si>
  <si>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</si>
  <si>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</si>
  <si>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</si>
  <si>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</si>
  <si>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</si>
  <si>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</si>
  <si>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</si>
  <si>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</si>
  <si>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</si>
  <si>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</si>
  <si>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</si>
  <si>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</si>
  <si>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</si>
  <si>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</si>
  <si>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</si>
  <si>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</si>
  <si>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</si>
  <si>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</si>
  <si>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</si>
  <si>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</si>
  <si>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</si>
  <si>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</si>
  <si>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</si>
  <si>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</si>
  <si>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</si>
  <si>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</si>
  <si>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</si>
  <si>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</si>
  <si>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</si>
  <si>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</si>
  <si>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</si>
  <si>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</si>
  <si>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</si>
  <si>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</si>
  <si>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</si>
  <si>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</si>
  <si>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</si>
  <si>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</si>
  <si>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</si>
  <si>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</si>
  <si>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</si>
  <si>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</si>
  <si>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</si>
  <si>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</si>
  <si>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</si>
  <si>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</si>
  <si>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</si>
  <si>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</si>
  <si>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</si>
  <si>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</si>
  <si>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</si>
  <si>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</si>
  <si>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</si>
  <si>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</si>
  <si>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</si>
  <si>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</si>
  <si>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</si>
  <si>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</si>
  <si>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</si>
  <si>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</si>
  <si>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</si>
  <si>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</si>
  <si>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</si>
  <si>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</si>
  <si>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</si>
  <si>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</si>
  <si>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</si>
  <si>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</si>
  <si>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</si>
  <si>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</si>
  <si>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</si>
  <si>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</si>
  <si>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</si>
  <si>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</si>
  <si>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</si>
  <si>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</si>
  <si>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</si>
  <si>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</si>
  <si>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</si>
  <si>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</si>
  <si>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</si>
  <si>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</si>
  <si>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</si>
  <si>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</si>
  <si>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</si>
  <si>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</si>
  <si>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</si>
  <si>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</si>
  <si>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</si>
  <si>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</si>
  <si>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</si>
  <si>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</si>
  <si>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</si>
  <si>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</si>
  <si>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</si>
  <si>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</si>
  <si>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</si>
  <si>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</si>
  <si>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</si>
  <si>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</si>
  <si>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</si>
  <si>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</si>
  <si>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</si>
  <si>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</si>
  <si>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</si>
  <si>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</si>
  <si>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</si>
  <si>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</si>
  <si>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</si>
  <si>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</si>
  <si>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</si>
  <si>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</si>
  <si>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</si>
  <si>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</si>
  <si>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</si>
  <si>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</si>
  <si>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</si>
  <si>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</si>
  <si>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</si>
  <si>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</si>
  <si>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</si>
  <si>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</si>
  <si>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</si>
  <si>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</si>
  <si>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</si>
  <si>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</si>
  <si>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</si>
  <si>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</si>
  <si>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</si>
  <si>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</si>
  <si>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</si>
  <si>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</si>
  <si>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</si>
  <si>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</si>
  <si>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</si>
  <si>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</si>
  <si>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</si>
  <si>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</si>
  <si>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</si>
  <si>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</si>
  <si>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</si>
  <si>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</si>
  <si>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</si>
  <si>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</si>
  <si>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</si>
  <si>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</si>
  <si>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</si>
  <si>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</si>
  <si>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</si>
  <si>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</si>
  <si>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</si>
  <si>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</si>
  <si>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</si>
  <si>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</si>
  <si>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</si>
  <si>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</si>
  <si>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</si>
  <si>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</si>
  <si>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</si>
  <si>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</si>
  <si>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</si>
  <si>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</si>
  <si>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</si>
  <si>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</si>
  <si>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</si>
  <si>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</si>
  <si>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</si>
  <si>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</si>
  <si>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</si>
  <si>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</si>
  <si>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</si>
  <si>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</si>
  <si>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</si>
  <si>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</si>
  <si>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</si>
  <si>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</si>
  <si>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</si>
  <si>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</si>
  <si>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</si>
  <si>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</si>
  <si>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</si>
  <si>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</si>
  <si>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</si>
  <si>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</si>
  <si>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</si>
  <si>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</si>
  <si>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</si>
  <si>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</si>
  <si>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</si>
  <si>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</si>
  <si>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</si>
  <si>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</si>
  <si>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</si>
  <si>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</si>
  <si>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</si>
  <si>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</si>
  <si>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</si>
  <si>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</si>
  <si>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</si>
  <si>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</si>
  <si>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</si>
  <si>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</si>
  <si>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</si>
  <si>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</si>
  <si>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</si>
  <si>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</si>
  <si>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</si>
  <si>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</si>
  <si>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</si>
  <si>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</si>
  <si>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</si>
  <si>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</si>
  <si>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</si>
  <si>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</si>
  <si>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</si>
  <si>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</si>
  <si>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</si>
  <si>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</si>
  <si>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</si>
  <si>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</si>
  <si>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</si>
  <si>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</si>
  <si>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</si>
  <si>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</si>
  <si>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</si>
  <si>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</si>
  <si>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</si>
  <si>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</si>
  <si>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</si>
  <si>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</si>
  <si>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</si>
  <si>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</si>
  <si>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</si>
  <si>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</si>
  <si>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</si>
  <si>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</si>
  <si>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</si>
  <si>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</si>
  <si>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</si>
  <si>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</si>
  <si>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</si>
  <si>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</si>
  <si>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</si>
  <si>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</si>
  <si>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</si>
  <si>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</si>
  <si>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</si>
  <si>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</si>
  <si>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</si>
  <si>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</si>
  <si>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</si>
  <si>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</si>
  <si>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</si>
  <si>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</si>
  <si>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</si>
  <si>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</si>
  <si>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</si>
  <si>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</si>
  <si>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</si>
  <si>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</si>
  <si>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</si>
  <si>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</si>
  <si>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</si>
  <si>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</si>
  <si>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</si>
  <si>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</si>
  <si>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</si>
  <si>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</si>
  <si>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</si>
  <si>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</si>
  <si>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</si>
  <si>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</si>
  <si>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</si>
  <si>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</si>
  <si>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</si>
  <si>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</si>
  <si>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</si>
  <si>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</si>
  <si>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</si>
  <si>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</si>
  <si>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</si>
  <si>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</si>
  <si>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</si>
  <si>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</si>
  <si>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</si>
  <si>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</si>
  <si>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</si>
  <si>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</si>
  <si>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</si>
  <si>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</si>
  <si>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</si>
  <si>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</si>
  <si>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</si>
  <si>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</si>
  <si>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</si>
  <si>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</si>
  <si>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</si>
  <si>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</si>
  <si>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</si>
  <si>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</si>
  <si>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</si>
  <si>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</si>
  <si>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</si>
  <si>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</si>
  <si>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</si>
  <si>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</si>
  <si>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</si>
  <si>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</si>
  <si>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</si>
  <si>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</si>
  <si>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</si>
  <si>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</si>
  <si>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</si>
  <si>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</si>
  <si>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</si>
  <si>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</si>
  <si>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</si>
  <si>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</si>
  <si>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</si>
  <si>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</si>
  <si>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</si>
  <si>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</si>
  <si>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</si>
  <si>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</si>
  <si>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</si>
  <si>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</si>
  <si>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</si>
  <si>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</si>
  <si>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</si>
  <si>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</si>
  <si>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</si>
  <si>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</si>
  <si>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</si>
  <si>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</si>
  <si>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</si>
  <si>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</si>
  <si>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</si>
  <si>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</si>
  <si>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</si>
  <si>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</si>
  <si>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</si>
  <si>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</si>
  <si>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</si>
  <si>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</si>
  <si>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</si>
  <si>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</si>
  <si>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</si>
  <si>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</si>
  <si>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</si>
  <si>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</si>
  <si>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</si>
  <si>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</si>
  <si>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</si>
  <si>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</si>
  <si>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</si>
  <si>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</si>
  <si>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</si>
  <si>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</si>
  <si>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</si>
  <si>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</si>
  <si>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</si>
  <si>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</si>
  <si>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</si>
  <si>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</si>
  <si>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</si>
  <si>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</si>
  <si>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</si>
  <si>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</si>
  <si>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</si>
  <si>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</si>
  <si>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</si>
  <si>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</si>
  <si>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</si>
  <si>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</si>
  <si>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</si>
  <si>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</si>
  <si>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</si>
  <si>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</si>
  <si>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</si>
  <si>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</si>
  <si>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</si>
  <si>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</si>
  <si>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</si>
  <si>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</si>
  <si>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</si>
  <si>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</si>
  <si>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</si>
  <si>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</si>
  <si>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</si>
  <si>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</si>
  <si>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</si>
  <si>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</si>
  <si>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</si>
  <si>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</si>
  <si>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</si>
  <si>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</si>
  <si>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</si>
  <si>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</si>
  <si>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</si>
  <si>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</si>
  <si>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</si>
  <si>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</si>
  <si>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</si>
  <si>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</si>
  <si>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</si>
  <si>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</si>
  <si>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</si>
  <si>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</si>
  <si>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</si>
  <si>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</si>
  <si>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</si>
  <si>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</si>
  <si>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</si>
  <si>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</si>
  <si>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</si>
  <si>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</si>
  <si>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</si>
  <si>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</si>
  <si>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</si>
  <si>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</si>
  <si>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</si>
  <si>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</si>
  <si>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</si>
  <si>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</si>
  <si>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</si>
  <si>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</si>
  <si>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</si>
  <si>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</si>
  <si>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</si>
  <si>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</si>
  <si>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</si>
  <si>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</si>
  <si>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</si>
  <si>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</si>
  <si>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</si>
  <si>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</si>
  <si>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</si>
  <si>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</si>
  <si>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</si>
  <si>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</si>
  <si>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</si>
  <si>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</si>
  <si>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</si>
  <si>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</si>
  <si>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</si>
  <si>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</si>
  <si>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</si>
  <si>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</si>
  <si>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</si>
  <si>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</si>
  <si>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</si>
  <si>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</si>
  <si>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</si>
  <si>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</si>
  <si>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</si>
  <si>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</si>
  <si>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</si>
  <si>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</si>
  <si>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</si>
  <si>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</si>
  <si>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</si>
  <si>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</si>
  <si>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</si>
  <si>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</si>
  <si>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</si>
  <si>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</si>
  <si>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</si>
  <si>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</si>
  <si>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</si>
  <si>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</si>
  <si>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</si>
  <si>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</si>
  <si>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</si>
  <si>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</si>
  <si>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</si>
  <si>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</si>
  <si>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</si>
  <si>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</si>
  <si>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</si>
  <si>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</si>
  <si>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</si>
  <si>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</si>
  <si>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</si>
  <si>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</si>
  <si>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</si>
  <si>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</si>
  <si>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</si>
  <si>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</si>
  <si>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</si>
  <si>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</si>
  <si>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</si>
  <si>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</si>
  <si>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</si>
  <si>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</si>
  <si>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</si>
  <si>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</si>
  <si>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</si>
  <si>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</si>
  <si>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</si>
  <si>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</si>
  <si>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</si>
  <si>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</si>
  <si>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</si>
  <si>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</si>
  <si>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</si>
  <si>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</si>
  <si>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</si>
  <si>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</si>
  <si>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</si>
  <si>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</si>
  <si>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</si>
  <si>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</si>
  <si>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</si>
  <si>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</si>
  <si>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</si>
  <si>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</si>
  <si>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</si>
  <si>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</si>
  <si>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</si>
  <si>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</si>
  <si>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</si>
  <si>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</si>
  <si>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</si>
  <si>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</si>
  <si>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</si>
  <si>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</si>
  <si>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</si>
  <si>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</si>
  <si>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</si>
  <si>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</si>
  <si>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</si>
  <si>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</si>
  <si>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</si>
  <si>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</si>
  <si>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</si>
  <si>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</si>
  <si>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</si>
  <si>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</si>
  <si>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</si>
  <si>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</si>
  <si>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</si>
  <si>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</si>
  <si>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</si>
  <si>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</si>
  <si>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</si>
  <si>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</si>
  <si>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</si>
  <si>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</si>
  <si>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</si>
  <si>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</si>
  <si>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</si>
  <si>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</si>
  <si>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</si>
  <si>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</si>
  <si>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</si>
  <si>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</si>
  <si>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</si>
  <si>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</si>
  <si>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</si>
  <si>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</si>
  <si>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</si>
  <si>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</si>
  <si>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</si>
  <si>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</si>
  <si>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</si>
  <si>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</si>
  <si>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</si>
  <si>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</si>
  <si>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</si>
  <si>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</si>
  <si>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</si>
  <si>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</si>
  <si>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</si>
  <si>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</si>
  <si>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</si>
  <si>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</si>
  <si>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</si>
  <si>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</si>
  <si>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</si>
  <si>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</si>
  <si>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</si>
  <si>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</si>
  <si>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</si>
  <si>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</si>
  <si>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</si>
  <si>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</si>
  <si>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</si>
  <si>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</si>
  <si>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</si>
  <si>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</si>
  <si>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</si>
  <si>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</si>
  <si>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</si>
  <si>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</si>
  <si>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</si>
  <si>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</si>
  <si>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</si>
  <si>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</si>
  <si>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</si>
  <si>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</si>
  <si>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</si>
  <si>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</si>
  <si>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</si>
  <si>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</si>
  <si>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</si>
  <si>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</si>
  <si>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</si>
  <si>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</si>
  <si>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</si>
  <si>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</si>
  <si>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</si>
  <si>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</si>
  <si>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</si>
  <si>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</si>
  <si>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</si>
  <si>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</si>
  <si>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</si>
  <si>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</si>
  <si>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</si>
  <si>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</si>
  <si>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</si>
  <si>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</si>
  <si>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</si>
  <si>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</si>
  <si>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</si>
  <si>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</si>
  <si>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</si>
  <si>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</si>
  <si>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</si>
  <si>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</si>
  <si>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</si>
  <si>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</si>
  <si>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</si>
  <si>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</si>
  <si>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</si>
  <si>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</si>
  <si>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</si>
  <si>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</si>
  <si>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</si>
  <si>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</si>
  <si>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</si>
  <si>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</si>
  <si>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</si>
  <si>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</si>
  <si>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</si>
  <si>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</si>
  <si>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</si>
  <si>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</si>
  <si>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</si>
  <si>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</si>
  <si>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</si>
  <si>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</si>
  <si>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</si>
  <si>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</si>
  <si>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</si>
  <si>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</si>
  <si>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</si>
  <si>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</si>
  <si>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</si>
  <si>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</si>
  <si>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</si>
  <si>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</si>
  <si>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</si>
  <si>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</si>
  <si>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</si>
  <si>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</si>
  <si>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</si>
  <si>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</si>
  <si>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</si>
  <si>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</si>
  <si>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</si>
  <si>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</si>
  <si>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</si>
  <si>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</si>
  <si>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</si>
  <si>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</si>
  <si>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</si>
  <si>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</si>
  <si>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</si>
  <si>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</si>
  <si>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</si>
  <si>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</si>
  <si>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</si>
  <si>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</si>
  <si>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</si>
  <si>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</si>
  <si>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</si>
  <si>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</si>
  <si>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</si>
  <si>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</si>
  <si>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</si>
  <si>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</si>
  <si>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</si>
  <si>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</si>
  <si>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</si>
  <si>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</si>
  <si>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</si>
  <si>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</si>
  <si>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</si>
  <si>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</si>
  <si>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</si>
  <si>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</si>
  <si>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</si>
  <si>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</si>
  <si>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</si>
  <si>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</si>
  <si>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</si>
  <si>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</si>
  <si>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</si>
  <si>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</si>
  <si>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</si>
  <si>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</si>
  <si>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</si>
  <si>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</si>
  <si>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</si>
  <si>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</si>
  <si>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</si>
  <si>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</si>
  <si>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</si>
  <si>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</si>
  <si>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</si>
  <si>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</si>
  <si>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</si>
  <si>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</si>
  <si>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</si>
  <si>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</si>
  <si>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</si>
  <si>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</si>
  <si>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</si>
  <si>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</si>
  <si>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</si>
  <si>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</si>
  <si>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</si>
  <si>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</si>
  <si>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</si>
  <si>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</si>
  <si>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</si>
  <si>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</si>
  <si>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</si>
  <si>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</si>
  <si>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</si>
  <si>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</si>
  <si>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</si>
  <si>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</si>
  <si>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</si>
  <si>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</si>
  <si>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</si>
  <si>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</si>
  <si>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</si>
  <si>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</si>
  <si>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</si>
  <si>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</si>
  <si>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</si>
  <si>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</si>
  <si>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</si>
  <si>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</si>
  <si>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</si>
  <si>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</si>
  <si>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</si>
  <si>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</si>
  <si>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</si>
  <si>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</si>
  <si>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</si>
  <si>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</si>
  <si>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</si>
  <si>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</si>
  <si>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</si>
  <si>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</si>
  <si>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</si>
  <si>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</si>
  <si>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</si>
  <si>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</si>
  <si>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</si>
  <si>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</si>
  <si>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</si>
  <si>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</si>
  <si>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</si>
  <si>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</si>
  <si>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</si>
  <si>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</si>
  <si>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</si>
  <si>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</si>
  <si>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</si>
  <si>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</si>
  <si>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</si>
  <si>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</si>
  <si>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</si>
  <si>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</si>
  <si>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</si>
  <si>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</si>
  <si>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</si>
  <si>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</si>
  <si>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</si>
  <si>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</si>
  <si>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</si>
  <si>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</si>
  <si>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</si>
  <si>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</si>
  <si>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</si>
  <si>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</si>
  <si>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</si>
  <si>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</si>
  <si>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</si>
  <si>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</si>
  <si>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</si>
  <si>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</si>
  <si>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</si>
  <si>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</si>
  <si>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</si>
  <si>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</si>
  <si>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</si>
  <si>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</si>
  <si>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</si>
  <si>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</si>
  <si>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</si>
  <si>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</si>
  <si>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</si>
  <si>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</si>
  <si>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</si>
  <si>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</si>
  <si>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</si>
  <si>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</si>
  <si>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</si>
  <si>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</si>
  <si>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</si>
  <si>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</si>
  <si>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</si>
  <si>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</si>
  <si>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</si>
  <si>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</si>
  <si>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</si>
  <si>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</si>
  <si>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</si>
  <si>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</si>
  <si>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</si>
  <si>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</si>
  <si>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</si>
  <si>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</si>
  <si>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</si>
  <si>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</si>
  <si>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</si>
  <si>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</si>
  <si>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</si>
  <si>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</si>
  <si>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</si>
  <si>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</si>
  <si>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</si>
  <si>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</si>
  <si>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</si>
  <si>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</si>
  <si>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</si>
  <si>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</si>
  <si>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</si>
  <si>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</si>
  <si>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</si>
  <si>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</si>
  <si>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</si>
  <si>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</si>
  <si>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</si>
  <si>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</si>
  <si>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</si>
  <si>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</si>
  <si>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</si>
  <si>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</si>
  <si>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</si>
  <si>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</si>
  <si>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</si>
  <si>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</si>
  <si>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</si>
  <si>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</si>
  <si>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</si>
  <si>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</si>
  <si>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</si>
  <si>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</si>
  <si>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</si>
  <si>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</si>
  <si>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</si>
  <si>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</si>
  <si>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</si>
  <si>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</si>
  <si>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</si>
  <si>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</si>
  <si>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</si>
  <si>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</si>
  <si>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</si>
  <si>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</si>
  <si>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</si>
  <si>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</si>
  <si>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</si>
  <si>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</si>
  <si>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</si>
  <si>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</si>
  <si>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</si>
  <si>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</si>
  <si>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</si>
  <si>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</si>
  <si>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</si>
  <si>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</si>
  <si>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</si>
  <si>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</si>
  <si>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</si>
  <si>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</si>
  <si>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</si>
  <si>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</si>
  <si>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</si>
  <si>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</si>
  <si>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</si>
  <si>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</si>
  <si>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</si>
  <si>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</si>
  <si>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</si>
  <si>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</si>
  <si>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</si>
  <si>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</si>
  <si>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</si>
  <si>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</si>
  <si>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</si>
  <si>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</si>
  <si>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</si>
  <si>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</si>
  <si>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</si>
  <si>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</si>
  <si>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</si>
  <si>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</si>
  <si>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</si>
  <si>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</si>
  <si>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</si>
  <si>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</si>
  <si>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</si>
  <si>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</si>
  <si>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</si>
  <si>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</si>
  <si>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</si>
  <si>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</si>
  <si>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</si>
  <si>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</si>
  <si>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</si>
  <si>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</si>
  <si>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</si>
  <si>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</si>
  <si>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</si>
  <si>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</si>
  <si>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</si>
  <si>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</si>
  <si>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</si>
  <si>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</si>
  <si>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</si>
  <si>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</si>
  <si>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</si>
  <si>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</si>
  <si>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</si>
  <si>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</si>
  <si>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</si>
  <si>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</si>
  <si>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</si>
  <si>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</si>
  <si>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</si>
  <si>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</si>
  <si>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</si>
  <si>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</si>
  <si>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</si>
  <si>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</si>
  <si>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</si>
  <si>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</si>
  <si>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</si>
  <si>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</si>
  <si>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</si>
  <si>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</si>
  <si>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</si>
  <si>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</si>
  <si>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</si>
  <si>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</si>
  <si>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</si>
  <si>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</si>
  <si>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</si>
  <si>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</si>
  <si>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</si>
  <si>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</si>
  <si>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</si>
  <si>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</si>
  <si>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</si>
  <si>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</si>
  <si>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</si>
  <si>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</si>
  <si>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</si>
  <si>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</si>
  <si>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</si>
  <si>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</si>
  <si>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</si>
  <si>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</si>
  <si>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</si>
  <si>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</si>
  <si>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</si>
  <si>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</si>
  <si>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</si>
  <si>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</si>
  <si>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</si>
  <si>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</si>
  <si>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</si>
  <si>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</si>
  <si>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</si>
  <si>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</si>
  <si>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</si>
  <si>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</si>
  <si>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</si>
  <si>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</si>
  <si>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</si>
  <si>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</si>
  <si>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</si>
  <si>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</si>
  <si>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</si>
  <si>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</si>
  <si>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</si>
  <si>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</si>
  <si>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</si>
  <si>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</si>
  <si>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</si>
  <si>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</si>
  <si>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</si>
  <si>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</si>
  <si>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</si>
  <si>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</si>
  <si>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</si>
  <si>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</si>
  <si>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</si>
  <si>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</si>
  <si>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</si>
  <si>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</si>
  <si>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</si>
  <si>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</si>
  <si>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</si>
  <si>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</si>
  <si>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</si>
  <si>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</si>
  <si>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</si>
  <si>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</si>
  <si>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</si>
  <si>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</si>
  <si>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</si>
  <si>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</si>
  <si>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</si>
  <si>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</si>
  <si>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</si>
  <si>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</si>
  <si>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</si>
  <si>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</si>
  <si>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</si>
  <si>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</si>
  <si>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</si>
  <si>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</si>
  <si>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</si>
  <si>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</si>
  <si>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</si>
  <si>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</si>
  <si>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</si>
  <si>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</si>
  <si>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</si>
  <si>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</si>
  <si>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</si>
  <si>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</si>
  <si>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</si>
  <si>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</si>
  <si>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</si>
  <si>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</si>
  <si>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</si>
  <si>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</si>
  <si>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</si>
  <si>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</si>
  <si>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</si>
  <si>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</si>
  <si>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</si>
  <si>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</si>
  <si>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</si>
  <si>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</si>
  <si>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</si>
  <si>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</si>
  <si>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</si>
  <si>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</si>
  <si>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</si>
  <si>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</si>
  <si>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</si>
  <si>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</si>
  <si>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</si>
  <si>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</si>
  <si>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</si>
  <si>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</si>
  <si>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</si>
  <si>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</si>
  <si>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</si>
  <si>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</si>
  <si>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</si>
  <si>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</si>
  <si>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</si>
  <si>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</si>
  <si>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</si>
  <si>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</si>
  <si>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</si>
  <si>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</si>
  <si>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</si>
  <si>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</si>
  <si>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</si>
  <si>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</si>
  <si>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</si>
  <si>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</si>
  <si>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</si>
  <si>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</si>
  <si>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</si>
  <si>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</si>
  <si>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</si>
  <si>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</si>
  <si>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</si>
  <si>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</si>
  <si>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</si>
  <si>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</si>
  <si>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</si>
  <si>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</si>
  <si>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</si>
  <si>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</si>
  <si>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</si>
  <si>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</si>
  <si>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</si>
  <si>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</si>
  <si>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</si>
  <si>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</si>
  <si>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</si>
  <si>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</si>
  <si>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</si>
  <si>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</si>
  <si>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</si>
  <si>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</si>
  <si>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</si>
  <si>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</si>
  <si>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</si>
  <si>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</si>
  <si>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</si>
  <si>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</si>
  <si>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</si>
  <si>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</si>
  <si>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</si>
  <si>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</si>
  <si>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</si>
  <si>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</si>
  <si>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</si>
  <si>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</si>
  <si>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</si>
  <si>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</si>
  <si>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</si>
  <si>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</si>
  <si>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</si>
  <si>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</si>
  <si>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</si>
  <si>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</si>
  <si>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</si>
  <si>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</si>
  <si>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</si>
  <si>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</si>
  <si>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</si>
  <si>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</si>
  <si>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</si>
  <si>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</si>
  <si>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</si>
  <si>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</si>
  <si>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</si>
  <si>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</si>
  <si>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</si>
  <si>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</si>
  <si>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</si>
  <si>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</si>
  <si>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</si>
  <si>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</si>
  <si>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</si>
  <si>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</si>
  <si>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</si>
  <si>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</si>
  <si>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</si>
  <si>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</si>
  <si>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</si>
  <si>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</si>
  <si>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</si>
  <si>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</si>
  <si>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</si>
  <si>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</si>
  <si>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</si>
  <si>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</si>
  <si>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</si>
  <si>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</si>
  <si>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</si>
  <si>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</si>
  <si>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</si>
  <si>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</si>
  <si>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</si>
  <si>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</si>
  <si>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</si>
  <si>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</si>
  <si>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</si>
  <si>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</si>
  <si>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</si>
  <si>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</si>
  <si>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</si>
  <si>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</si>
  <si>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</si>
  <si>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</si>
  <si>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</si>
  <si>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</si>
  <si>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</si>
  <si>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</si>
  <si>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</si>
  <si>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</si>
  <si>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</si>
  <si>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</si>
  <si>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</si>
  <si>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</si>
  <si>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</si>
  <si>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</si>
  <si>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</si>
  <si>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</si>
  <si>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</si>
  <si>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</si>
  <si>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</si>
  <si>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</si>
  <si>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</si>
  <si>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</si>
  <si>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</si>
  <si>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</si>
  <si>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</si>
  <si>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</si>
  <si>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</si>
  <si>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</si>
  <si>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</si>
  <si>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</si>
  <si>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</si>
  <si>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</si>
  <si>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</si>
  <si>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</si>
  <si>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</si>
  <si>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</si>
  <si>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</si>
  <si>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</si>
  <si>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</si>
  <si>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</si>
  <si>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</si>
  <si>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</si>
  <si>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</si>
  <si>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</si>
  <si>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</si>
  <si>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</si>
  <si>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</si>
  <si>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</si>
  <si>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</si>
  <si>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</si>
  <si>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</si>
  <si>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</si>
  <si>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</si>
  <si>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</si>
  <si>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</si>
  <si>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</si>
  <si>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</si>
  <si>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</si>
  <si>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</si>
  <si>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</si>
  <si>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</si>
  <si>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</si>
  <si>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</si>
  <si>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</si>
  <si>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</si>
  <si>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</si>
  <si>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</si>
  <si>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</si>
  <si>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</si>
  <si>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</si>
  <si>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</si>
  <si>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</si>
  <si>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</si>
  <si>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</si>
  <si>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</si>
  <si>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</si>
  <si>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</si>
  <si>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</si>
  <si>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</si>
  <si>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</si>
  <si>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</si>
  <si>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</si>
  <si>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</si>
  <si>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</si>
  <si>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</si>
  <si>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</si>
  <si>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</si>
  <si>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</si>
  <si>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</si>
  <si>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</si>
  <si>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</si>
  <si>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</si>
  <si>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</si>
  <si>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</si>
  <si>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</si>
  <si>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</si>
  <si>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</si>
  <si>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</si>
  <si>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</si>
  <si>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</si>
  <si>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</si>
  <si>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</si>
  <si>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</si>
  <si>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</si>
  <si>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</si>
  <si>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</si>
  <si>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</si>
  <si>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</si>
  <si>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</si>
  <si>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</si>
  <si>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</si>
  <si>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</si>
  <si>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</si>
  <si>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</si>
  <si>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</si>
  <si>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</si>
  <si>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</si>
  <si>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</si>
  <si>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all individuals were instructed to refrain from grapefruits and grapefruit juice fo at least 2 days before taking the study medication (ALP) and to fast on the morning of the study day until 12.00 h</t>
  </si>
  <si>
    <t>9 (17)</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</si>
  <si>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</si>
  <si>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</si>
  <si>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</si>
  <si>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</si>
  <si>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</si>
  <si>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</si>
  <si>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</si>
  <si>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Control arm (pretreatment with placebo for 5 days)</t>
  </si>
  <si>
    <t>Fig. 1; Table I</t>
  </si>
  <si>
    <t>triazolam</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</si>
  <si>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</si>
  <si>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</si>
  <si>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</si>
  <si>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</si>
  <si>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</si>
  <si>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</si>
  <si>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</si>
  <si>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</si>
  <si>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</si>
  <si>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</si>
  <si>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</si>
  <si>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</si>
  <si>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</si>
  <si>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</si>
  <si>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</si>
  <si>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</si>
  <si>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</si>
  <si>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</si>
  <si>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</si>
  <si>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</si>
  <si>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</si>
  <si>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</si>
  <si>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</si>
  <si>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</si>
  <si>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</si>
  <si>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</si>
  <si>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</si>
  <si>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</si>
  <si>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</si>
  <si>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</si>
  <si>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tablet formulation (Solanax, Pharmacia &amp; Upjohn, Tokyo, Japan)</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</si>
  <si>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</si>
  <si>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</si>
  <si>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</si>
  <si>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</si>
  <si>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</si>
  <si>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</si>
  <si>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</si>
  <si>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</si>
  <si>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</si>
  <si>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</si>
  <si>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</si>
  <si>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</si>
  <si>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</si>
  <si>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</si>
  <si>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</si>
  <si>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</si>
  <si>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</si>
  <si>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</si>
  <si>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</si>
  <si>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</si>
  <si>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</si>
  <si>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</si>
  <si>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</si>
  <si>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</si>
  <si>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</si>
  <si>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</si>
  <si>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</si>
  <si>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</si>
  <si>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</si>
  <si>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</si>
  <si>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</si>
  <si>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</si>
  <si>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</si>
  <si>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</si>
  <si>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</si>
  <si>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</si>
  <si>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</si>
  <si>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</si>
  <si>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</si>
  <si>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</si>
  <si>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</si>
  <si>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</si>
  <si>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</si>
  <si>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</si>
  <si>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</si>
  <si>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</si>
  <si>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</si>
  <si>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</si>
  <si>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</si>
  <si>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</si>
  <si>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</si>
  <si>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</si>
  <si>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</si>
  <si>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</si>
  <si>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</si>
  <si>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</si>
  <si>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</si>
  <si>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</si>
  <si>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</si>
  <si>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</si>
  <si>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</si>
  <si>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</si>
  <si>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</si>
  <si>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</si>
  <si>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</si>
  <si>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</si>
  <si>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</si>
  <si>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</si>
  <si>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</si>
  <si>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</si>
  <si>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</si>
  <si>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</si>
  <si>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</si>
  <si>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</si>
  <si>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</si>
  <si>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</si>
  <si>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</si>
  <si>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</si>
  <si>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</si>
  <si>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</si>
  <si>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</si>
  <si>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</si>
  <si>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</si>
  <si>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</si>
  <si>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</si>
  <si>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</si>
  <si>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</si>
  <si>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</si>
  <si>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</si>
  <si>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</si>
  <si>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</si>
  <si>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</si>
  <si>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</si>
  <si>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</si>
  <si>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</si>
  <si>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</si>
  <si>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</si>
  <si>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</si>
  <si>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</si>
  <si>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</si>
  <si>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</si>
  <si>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</si>
  <si>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</si>
  <si>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</si>
  <si>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</si>
  <si>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</si>
  <si>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</si>
  <si>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</si>
  <si>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</si>
  <si>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</si>
  <si>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</si>
  <si>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</si>
  <si>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</si>
  <si>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</si>
  <si>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</si>
  <si>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</si>
  <si>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</si>
  <si>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</si>
  <si>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</si>
  <si>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</si>
  <si>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</si>
  <si>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</si>
  <si>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</si>
  <si>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Greenblatt 1998</t>
  </si>
  <si>
    <t>Trial B Triazolam + Placebo</t>
  </si>
  <si>
    <t>Fig. 2; Table III</t>
  </si>
  <si>
    <t>opaque capsules</t>
  </si>
  <si>
    <t>approx. 3 h</t>
  </si>
  <si>
    <t xml:space="preserve">subjects arrived at approx. 7:30 am, after which they ingested a light breakfast with no caffeine-containing food or beverages and no grapefruit juice. Subjects fasted until noon, after which they resumed a normal diet without grapefruit juice or caffeine-containing </t>
  </si>
  <si>
    <t>All were active, ambulatory, non-smoking adults, with no evidence of medical desease and taking no other medications. Female subjects were not taking oral contraceptives and did not have contraceptive implants.</t>
  </si>
  <si>
    <t>Trial D Triazolam + Erythromycin</t>
  </si>
  <si>
    <t>subjects arrived at approx. 7:30 am, after which they ingested a light breakfast with no caffeine-containing food or beverages and no grapefruit juice. Subjects fasted until noon, after which they resumed a normal diet without grapefruit juice or caffeine</t>
  </si>
  <si>
    <t>Trial E Triazolam + Clarithromycin</t>
  </si>
  <si>
    <t>Fleishaker 1994</t>
  </si>
  <si>
    <t>https://www.ncbi.nlm.nih.gov/pubmed/8005185</t>
  </si>
  <si>
    <t>Fig. 1; Table 1+2</t>
  </si>
  <si>
    <t>0-5-10-15-24-29-34-39-48-53-58-63-72-77-82-87</t>
  </si>
  <si>
    <t>MD, 4 times daily for 4 days (days 7-10 of the study period)</t>
  </si>
  <si>
    <t>The subjects ate standard meals at 07.00, 12.00, 18.00, and 22.00 h on all study days.</t>
  </si>
  <si>
    <t>20 (60)</t>
  </si>
  <si>
    <t>(N=60): 20</t>
  </si>
  <si>
    <t>(N=60): 44</t>
  </si>
  <si>
    <t>(N=60): 59</t>
  </si>
  <si>
    <t>(N=60): 100</t>
  </si>
  <si>
    <t>Demographic data displayed are for N=60 (total of enrolled subjects).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</si>
  <si>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Alprazolam + fluvoxamine</t>
  </si>
  <si>
    <t>144-149-154-159-168-173-178-183-192-197-202-207-216-221-226-231</t>
  </si>
  <si>
    <t>Fluvoxamine alone</t>
  </si>
  <si>
    <t>Fig. 3; Table 3</t>
  </si>
  <si>
    <t>if possible, unequal spacing in abscissa</t>
  </si>
  <si>
    <t>0-24-48</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</si>
  <si>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</si>
  <si>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</si>
  <si>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</si>
  <si>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</si>
  <si>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</si>
  <si>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</si>
  <si>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</si>
  <si>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</si>
  <si>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</si>
  <si>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</si>
  <si>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</si>
  <si>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</si>
  <si>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</si>
  <si>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</si>
  <si>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</si>
  <si>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</si>
  <si>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</si>
  <si>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</si>
  <si>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</si>
  <si>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</si>
  <si>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</si>
  <si>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</si>
  <si>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</si>
  <si>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</si>
  <si>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if possible, unequal spacing in abscissa; Figure 3 was not scanned since it is not clearly described which curve belongs to "fluvoxamine alone" and which one to "fluvoxamine + alprazolam"</t>
  </si>
  <si>
    <t>S72-T24-R7</t>
  </si>
  <si>
    <t>MD, daily for days 4-10</t>
  </si>
  <si>
    <t>subjects took two 50 mg fluvoxamine maleate capsules</t>
  </si>
  <si>
    <t>van Dyk 2018</t>
  </si>
  <si>
    <t>https://www.ncbi.nlm.nih.gov/pubmed/?term=29572563</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</si>
  <si>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</si>
  <si>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</si>
  <si>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</si>
  <si>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</si>
  <si>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</si>
  <si>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</si>
  <si>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</si>
  <si>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</si>
  <si>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</si>
  <si>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</si>
  <si>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https://www.ncbi.nlm.nih.gov/pubmed/?term=9757149</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</si>
  <si>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</si>
  <si>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</si>
  <si>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</si>
  <si>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</si>
  <si>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</si>
  <si>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</si>
  <si>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</si>
  <si>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</si>
  <si>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</si>
  <si>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</si>
  <si>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</si>
  <si>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</si>
  <si>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</si>
  <si>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https://www.ncbi.nlm.nih.gov/pubmed/?term=14586385</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</si>
  <si>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</si>
  <si>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</si>
  <si>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</si>
  <si>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</si>
  <si>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</si>
  <si>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</si>
  <si>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</si>
  <si>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https://www.ncbi.nlm.nih.gov/pubmed/?term=16842393</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</si>
  <si>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</si>
  <si>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</si>
  <si>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</si>
  <si>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</si>
  <si>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</si>
  <si>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</si>
  <si>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</si>
  <si>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</si>
  <si>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</si>
  <si>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</si>
  <si>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</si>
  <si>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</si>
  <si>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</si>
  <si>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</si>
  <si>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</si>
  <si>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</si>
  <si>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</si>
  <si>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</si>
  <si>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</si>
  <si>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</si>
  <si>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</si>
  <si>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</si>
  <si>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</si>
  <si>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</si>
  <si>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</si>
  <si>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</si>
  <si>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</si>
  <si>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</si>
  <si>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</si>
  <si>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</si>
  <si>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</si>
  <si>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</si>
  <si>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</si>
  <si>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</si>
  <si>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</si>
  <si>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</si>
  <si>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</si>
  <si>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</si>
  <si>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</si>
  <si>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</si>
  <si>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</si>
  <si>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</si>
  <si>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</si>
  <si>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</si>
  <si>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</si>
  <si>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</si>
  <si>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</si>
  <si>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</si>
  <si>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</si>
  <si>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</si>
  <si>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</si>
  <si>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</si>
  <si>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</si>
  <si>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</si>
  <si>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</si>
  <si>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</si>
  <si>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</si>
  <si>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</si>
  <si>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</si>
  <si>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</si>
  <si>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</si>
  <si>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</si>
  <si>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</si>
  <si>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</si>
  <si>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</si>
  <si>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</si>
  <si>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</si>
  <si>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</si>
  <si>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</si>
  <si>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</si>
  <si>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</si>
  <si>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</si>
  <si>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</si>
  <si>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</si>
  <si>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</si>
  <si>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</si>
  <si>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</si>
  <si>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</si>
  <si>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</si>
  <si>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</si>
  <si>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</si>
  <si>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</si>
  <si>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</si>
  <si>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</si>
  <si>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</si>
  <si>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</si>
  <si>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</si>
  <si>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</si>
  <si>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</si>
  <si>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</si>
  <si>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</si>
  <si>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</si>
  <si>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</si>
  <si>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</si>
  <si>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</si>
  <si>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</si>
  <si>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</si>
  <si>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</si>
  <si>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</si>
  <si>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</si>
  <si>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</si>
  <si>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</si>
  <si>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</si>
  <si>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</si>
  <si>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</si>
  <si>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</si>
  <si>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</si>
  <si>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</si>
  <si>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0.05 ng/ml</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</si>
  <si>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</si>
  <si>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</si>
  <si>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</si>
  <si>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</si>
  <si>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</si>
  <si>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</si>
  <si>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</si>
  <si>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</si>
  <si>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</si>
  <si>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</si>
  <si>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</si>
  <si>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0.5 ng/ml</t>
  </si>
  <si>
    <t>missing timepoints in h: 73+0</t>
  </si>
  <si>
    <t>0.1 ng/ml</t>
  </si>
  <si>
    <t>Missing timepoints in h: 0, 0.25, 10, 12, 24</t>
  </si>
  <si>
    <t>Missing timepoints in h: 0, 12, 24</t>
  </si>
  <si>
    <t>Missing timepoints in h: (277+12), (277+24)</t>
  </si>
  <si>
    <t>missing timepoint in h: 80</t>
  </si>
  <si>
    <t>missing timepoint in h: 224</t>
  </si>
  <si>
    <t>missing timepoints in h: 0, 24</t>
  </si>
  <si>
    <t>&lt;LOQ</t>
  </si>
  <si>
    <t>0.5 µg/l</t>
  </si>
  <si>
    <t>arithm. Mean</t>
  </si>
  <si>
    <t>0.1-0.2 ng/ml</t>
  </si>
  <si>
    <t>missing timepoint [h]: 24 (not shown in the plot)</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</si>
  <si>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</si>
  <si>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</si>
  <si>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</si>
  <si>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</si>
  <si>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</si>
  <si>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0.2 ng/ml</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</si>
  <si>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</si>
  <si>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</si>
  <si>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</si>
  <si>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</si>
  <si>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</si>
  <si>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</si>
  <si>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</si>
  <si>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</si>
  <si>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</si>
  <si>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</si>
  <si>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</si>
  <si>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</si>
  <si>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</si>
  <si>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</si>
  <si>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</si>
  <si>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</si>
  <si>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</si>
  <si>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</si>
  <si>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</si>
  <si>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</si>
  <si>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</si>
  <si>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</si>
  <si>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</si>
  <si>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MD, 50 mg qd days 1-3, 100 mg qd days 4 -10</t>
  </si>
  <si>
    <t>for days 4-10: subjects took two 50 mg fluvoxamine maleate capsules</t>
  </si>
  <si>
    <t>Measurement on day 1</t>
  </si>
  <si>
    <t>Also available: CL ratio:  ERY: 0.32 +/-0.05</t>
  </si>
  <si>
    <t>MD, day1: 8 am., 4 pm., day2: 8 am., 5 pm.</t>
  </si>
  <si>
    <t>erythromacin capsules</t>
  </si>
  <si>
    <t>double blind design, medication were packaged identically in opaque capsules</t>
  </si>
  <si>
    <t>approx. 4h</t>
  </si>
  <si>
    <t>subjects arrived at approx. 7:30 am, after which they ingested a light breakfast with no caffeine-containing food or beverages and no grapefruit juice. Subjects fasted until noon, after which they resumed a normal diet without grapefruit juice or caffeine-containing food or beverages.</t>
  </si>
  <si>
    <t>Also available: CL ratio: CLA: 0.22 +/-0.02</t>
  </si>
  <si>
    <t>clarithromycin capsules</t>
  </si>
  <si>
    <t>mean percent change</t>
  </si>
  <si>
    <t>(S0-T24-R12)</t>
  </si>
  <si>
    <t>MD, once daily</t>
  </si>
  <si>
    <t>(S0-T12-R23)</t>
  </si>
  <si>
    <t>MD, twice daily, titrated from 50 mg bid to 100 mg bid; 100 mg bid administered for 6 days</t>
  </si>
  <si>
    <t>fluvoxamine</t>
  </si>
  <si>
    <t>itraconazole tablets</t>
  </si>
  <si>
    <t>Triazolam was always ingested with 150 ml water</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</si>
  <si>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</si>
  <si>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</si>
  <si>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</si>
  <si>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</si>
  <si>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</si>
  <si>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</si>
  <si>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</si>
  <si>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</si>
  <si>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</si>
  <si>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</si>
  <si>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</si>
  <si>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</si>
  <si>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</si>
  <si>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</si>
  <si>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</si>
  <si>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</si>
  <si>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</si>
  <si>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</si>
  <si>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</si>
  <si>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</si>
  <si>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once daily</t>
  </si>
  <si>
    <t>S0-T12-R4</t>
  </si>
  <si>
    <t>b.i.d.</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</si>
  <si>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</si>
  <si>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</si>
  <si>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</si>
  <si>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</si>
  <si>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</si>
  <si>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</si>
  <si>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</si>
  <si>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</si>
  <si>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</si>
  <si>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</si>
  <si>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</si>
  <si>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</si>
  <si>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</si>
  <si>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</si>
  <si>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</si>
  <si>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once a day for 4 days</t>
  </si>
  <si>
    <t>MD, once daily at 8 pm</t>
  </si>
  <si>
    <t>two 300 mg Rimapen capsules, Orion Pharmaceutical Company Ltd., Espoo, Finland</t>
  </si>
  <si>
    <t>AUCR was calculated with CLiv values</t>
  </si>
  <si>
    <t>verapamil</t>
  </si>
  <si>
    <t>verapamil (SR, 240 mg qd.)</t>
  </si>
  <si>
    <t>AUCR was calculated with CLpo values</t>
  </si>
  <si>
    <t>(S0-T24-R6)</t>
  </si>
  <si>
    <t>MD, once a day at 8 a.m.</t>
  </si>
  <si>
    <t>capsule formulation (Itrizole, Janssen-Kyowa Co. Ltd, Tokyo, Japan)</t>
  </si>
  <si>
    <t>S0-T24-R28</t>
  </si>
  <si>
    <t>MD, daily for 4 weeks</t>
  </si>
  <si>
    <t>oral formulation</t>
  </si>
  <si>
    <t>AUCR was calculated with estimated CLoral values</t>
  </si>
  <si>
    <t>0-14-38-62-86</t>
  </si>
  <si>
    <t>INN, rifampicin</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</si>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</sst>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 _€_-;\-* #,##0.00\ _€_-;_-* &quot;-&quot;??\ _€_-;_-@_-"/>
    <numFmt numFmtId="164" formatCode="0.0"/>
    <numFmt numFmtId="165" formatCode="0.000000"/>
    <numFmt numFmtId="166" formatCode="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72">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9"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9" fillId="52" borderId="0" xfId="0" applyFont="1" applyFill="1" applyAlignment="1">
      <alignment horizontal="right" vertical="center"/>
    </xf>
    <xf numFmtId="0" fontId="39" fillId="53" borderId="0" xfId="0" applyFont="1" applyFill="1" applyAlignment="1">
      <alignment horizontal="right" vertical="center"/>
    </xf>
    <xf numFmtId="0" fontId="40" fillId="0" borderId="0" xfId="0" applyFont="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573" Type="http://schemas.openxmlformats.org/officeDocument/2006/relationships/hyperlink" Target="https://www.ncbi.nlm.nih.gov/pubmed/9757151"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84" Type="http://schemas.openxmlformats.org/officeDocument/2006/relationships/hyperlink" Target="https://www.ncbi.nlm.nih.gov/pubmed/1215199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609" Type="http://schemas.openxmlformats.org/officeDocument/2006/relationships/printerSettings" Target="../printerSettings/printerSettings1.bin"/><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595" Type="http://schemas.openxmlformats.org/officeDocument/2006/relationships/hyperlink" Target="https://www.ncbi.nlm.nih.gov/pubmed/22398970"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575" Type="http://schemas.openxmlformats.org/officeDocument/2006/relationships/hyperlink" Target="https://www.ncbi.nlm.nih.gov/pubmed/3771812"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600" Type="http://schemas.openxmlformats.org/officeDocument/2006/relationships/hyperlink" Target="https://www.ncbi.nlm.nih.gov/pubmed/28877336"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586" Type="http://schemas.openxmlformats.org/officeDocument/2006/relationships/hyperlink" Target="https://www.ncbi.nlm.nih.gov/pubmed/23846872"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611" Type="http://schemas.openxmlformats.org/officeDocument/2006/relationships/comments" Target="../comments1.xm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7" Type="http://schemas.openxmlformats.org/officeDocument/2006/relationships/hyperlink" Target="https://www.ncbi.nlm.nih.gov/pubmed/22398970"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577" Type="http://schemas.openxmlformats.org/officeDocument/2006/relationships/hyperlink" Target="https://www.ncbi.nlm.nih.gov/pubmed/22126739"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602" Type="http://schemas.openxmlformats.org/officeDocument/2006/relationships/hyperlink" Target="https://www.ncbi.nlm.nih.gov/pubmed/28877336"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588" Type="http://schemas.openxmlformats.org/officeDocument/2006/relationships/hyperlink" Target="https://www.ncbi.nlm.nih.gov/pubmed/18294336"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48" Type="http://schemas.openxmlformats.org/officeDocument/2006/relationships/hyperlink" Target="https://www.ncbi.nlm.nih.gov/pubmed/2305423" TargetMode="External"/><Relationship Id="rId252" Type="http://schemas.openxmlformats.org/officeDocument/2006/relationships/hyperlink" Target="https://www.ncbi.nlm.nih.gov/pubmed/16982783"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515" Type="http://schemas.openxmlformats.org/officeDocument/2006/relationships/hyperlink" Target="https://www.accessdata.fda.gov/drugsatfda_docs/nda/2003/21-567_Reyataz_BioPharmr_P2.pdf" TargetMode="External"/><Relationship Id="rId47" Type="http://schemas.openxmlformats.org/officeDocument/2006/relationships/hyperlink" Target="https://www.ncbi.nlm.nih.gov/pubmed/22546895"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54" Type="http://schemas.openxmlformats.org/officeDocument/2006/relationships/hyperlink" Target="http://www.ncbi.nlm.nih.gov/pubmed/6138080"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9" Type="http://schemas.openxmlformats.org/officeDocument/2006/relationships/hyperlink" Target="https://www.ncbi.nlm.nih.gov/pubmed/22398970" TargetMode="External"/><Relationship Id="rId196" Type="http://schemas.openxmlformats.org/officeDocument/2006/relationships/hyperlink" Target="https://www.ncbi.nlm.nih.gov/pubmed/8726601" TargetMode="External"/><Relationship Id="rId417" Type="http://schemas.openxmlformats.org/officeDocument/2006/relationships/hyperlink" Target="https://www.ncbi.nlm.nih.gov/pubmed/9420037"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63" Type="http://schemas.openxmlformats.org/officeDocument/2006/relationships/hyperlink" Target="https://www.ncbi.nlm.nih.gov/pubmed/14698254"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526" Type="http://schemas.openxmlformats.org/officeDocument/2006/relationships/hyperlink" Target="https://www.ncbi.nlm.nih.gov/pubmed/20823282" TargetMode="External"/><Relationship Id="rId58" Type="http://schemas.openxmlformats.org/officeDocument/2006/relationships/hyperlink" Target="https://www.ncbi.nlm.nih.gov/pubmed/10227067" TargetMode="External"/><Relationship Id="rId123" Type="http://schemas.openxmlformats.org/officeDocument/2006/relationships/hyperlink" Target="https://www.ncbi.nlm.nih.gov/pubmed/21191377" TargetMode="External"/><Relationship Id="rId330" Type="http://schemas.openxmlformats.org/officeDocument/2006/relationships/hyperlink" Target="https://www.ncbi.nlm.nih.gov/pubmed/10411543" TargetMode="External"/><Relationship Id="rId568" Type="http://schemas.openxmlformats.org/officeDocument/2006/relationships/hyperlink" Target="https://www.ncbi.nlm.nih.gov/pubmed/8646822" TargetMode="External"/><Relationship Id="rId165" Type="http://schemas.openxmlformats.org/officeDocument/2006/relationships/hyperlink" Target="https://www.ncbi.nlm.nih.gov/pubmed/23748747" TargetMode="External"/><Relationship Id="rId372" Type="http://schemas.openxmlformats.org/officeDocument/2006/relationships/hyperlink" Target="https://www.ncbi.nlm.nih.gov/pubmed/9232132" TargetMode="External"/><Relationship Id="rId428" Type="http://schemas.openxmlformats.org/officeDocument/2006/relationships/hyperlink" Target="https://www.ncbi.nlm.nih.gov/pubmed/862395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579" Type="http://schemas.openxmlformats.org/officeDocument/2006/relationships/hyperlink" Target="https://www.ncbi.nlm.nih.gov/pubmed/22642697"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590" Type="http://schemas.openxmlformats.org/officeDocument/2006/relationships/hyperlink" Target="https://www.ncbi.nlm.nih.gov/pubmed/18025525" TargetMode="External"/><Relationship Id="rId604" Type="http://schemas.openxmlformats.org/officeDocument/2006/relationships/hyperlink" Target="https://www.ncbi.nlm.nih.gov/pubmed/28877336"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hyperlink" Target="https://www.ncbi.nlm.nih.gov/pubmed/2501060"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580" Type="http://schemas.openxmlformats.org/officeDocument/2006/relationships/hyperlink" Target="https://www.ncbi.nlm.nih.gov/pubmed/2291815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570" Type="http://schemas.openxmlformats.org/officeDocument/2006/relationships/hyperlink" Target="https://www.ncbi.nlm.nih.gov/pubmed/2501060" TargetMode="External"/><Relationship Id="rId591" Type="http://schemas.openxmlformats.org/officeDocument/2006/relationships/hyperlink" Target="https://www.ncbi.nlm.nih.gov/pubmed/18025525" TargetMode="External"/><Relationship Id="rId605" Type="http://schemas.openxmlformats.org/officeDocument/2006/relationships/hyperlink" Target="https://www.ncbi.nlm.nih.gov/pubmed/28877336"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581" Type="http://schemas.openxmlformats.org/officeDocument/2006/relationships/hyperlink" Target="https://www.ncbi.nlm.nih.gov/pubmed/12151999"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571" Type="http://schemas.openxmlformats.org/officeDocument/2006/relationships/hyperlink" Target="https://www.ncbi.nlm.nih.gov/pubmed/2501060" TargetMode="External"/><Relationship Id="rId592" Type="http://schemas.openxmlformats.org/officeDocument/2006/relationships/hyperlink" Target="https://www.ncbi.nlm.nih.gov/pubmed/25202920" TargetMode="External"/><Relationship Id="rId606" Type="http://schemas.openxmlformats.org/officeDocument/2006/relationships/hyperlink" Target="https://www.ncbi.nlm.nih.gov/pubmed/17635500"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582" Type="http://schemas.openxmlformats.org/officeDocument/2006/relationships/hyperlink" Target="https://www.ncbi.nlm.nih.gov/pubmed/12151999"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72" Type="http://schemas.openxmlformats.org/officeDocument/2006/relationships/hyperlink" Target="https://www.ncbi.nlm.nih.gov/pubmed/9757151" TargetMode="External"/><Relationship Id="rId593" Type="http://schemas.openxmlformats.org/officeDocument/2006/relationships/hyperlink" Target="https://www.ncbi.nlm.nih.gov/pubmed/20385850" TargetMode="External"/><Relationship Id="rId607" Type="http://schemas.openxmlformats.org/officeDocument/2006/relationships/hyperlink" Target="https://www.ncbi.nlm.nih.gov/pubmed/12698310"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583" Type="http://schemas.openxmlformats.org/officeDocument/2006/relationships/hyperlink" Target="https://www.ncbi.nlm.nih.gov/pubmed/12151999"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4" Type="http://schemas.openxmlformats.org/officeDocument/2006/relationships/hyperlink" Target="https://www.ncbi.nlm.nih.gov/pubmed/22398970" TargetMode="External"/><Relationship Id="rId608" Type="http://schemas.openxmlformats.org/officeDocument/2006/relationships/hyperlink" Target="https://www.ncbi.nlm.nih.gov/pubmed/12698310"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574" Type="http://schemas.openxmlformats.org/officeDocument/2006/relationships/hyperlink" Target="https://www.ncbi.nlm.nih.gov/pubmed/3771812"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585" Type="http://schemas.openxmlformats.org/officeDocument/2006/relationships/hyperlink" Target="https://www.ncbi.nlm.nih.gov/pubmed/23846872"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610" Type="http://schemas.openxmlformats.org/officeDocument/2006/relationships/vmlDrawing" Target="../drawings/vmlDrawing1.vm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6" Type="http://schemas.openxmlformats.org/officeDocument/2006/relationships/hyperlink" Target="https://www.ncbi.nlm.nih.gov/pubmed/22398970"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576" Type="http://schemas.openxmlformats.org/officeDocument/2006/relationships/hyperlink" Target="https://www.ncbi.nlm.nih.gov/pubmed/22126739"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601" Type="http://schemas.openxmlformats.org/officeDocument/2006/relationships/hyperlink" Target="https://www.ncbi.nlm.nih.gov/pubmed/28877336"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587" Type="http://schemas.openxmlformats.org/officeDocument/2006/relationships/hyperlink" Target="https://www.ncbi.nlm.nih.gov/pubmed/23846872"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598" Type="http://schemas.openxmlformats.org/officeDocument/2006/relationships/hyperlink" Target="https://www.ncbi.nlm.nih.gov/pubmed/22398970"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hyperlink" Target="https://www.ncbi.nlm.nih.gov/pubmed/8646822" TargetMode="External"/><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 Id="rId427" Type="http://schemas.openxmlformats.org/officeDocument/2006/relationships/hyperlink" Target="https://www.ncbi.nlm.nih.gov/pubmed/862395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73" Type="http://schemas.openxmlformats.org/officeDocument/2006/relationships/hyperlink" Target="https://www.ncbi.nlm.nih.gov/pubmed/6473487"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36" Type="http://schemas.openxmlformats.org/officeDocument/2006/relationships/hyperlink" Target="https://www.accessdata.fda.gov/drugsatfda_docs/nda/2003/21-567_Reyataz_BioPharmr_P3.pdf" TargetMode="External"/><Relationship Id="rId68" Type="http://schemas.openxmlformats.org/officeDocument/2006/relationships/hyperlink" Target="https://www.ncbi.nlm.nih.gov/pubmed/16638734" TargetMode="External"/><Relationship Id="rId133" Type="http://schemas.openxmlformats.org/officeDocument/2006/relationships/hyperlink" Target="https://www.ncbi.nlm.nih.gov/pubmed/578447"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578" Type="http://schemas.openxmlformats.org/officeDocument/2006/relationships/hyperlink" Target="https://www.ncbi.nlm.nih.gov/pubmed/22126739"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38" Type="http://schemas.openxmlformats.org/officeDocument/2006/relationships/hyperlink" Target="https://www.ncbi.nlm.nih.gov/pubmed/20739919" TargetMode="External"/><Relationship Id="rId603" Type="http://schemas.openxmlformats.org/officeDocument/2006/relationships/hyperlink" Target="https://www.ncbi.nlm.nih.gov/pubmed/28877336" TargetMode="External"/><Relationship Id="rId242" Type="http://schemas.openxmlformats.org/officeDocument/2006/relationships/hyperlink" Target="https://www.ncbi.nlm.nih.gov/pubmed/16982783" TargetMode="External"/><Relationship Id="rId284" Type="http://schemas.openxmlformats.org/officeDocument/2006/relationships/hyperlink" Target="https://www.ncbi.nlm.nih.gov/pubmed/6473487"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37" Type="http://schemas.openxmlformats.org/officeDocument/2006/relationships/hyperlink" Target="https://www.ncbi.nlm.nih.gov/pubmed/2860931"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44" Type="http://schemas.openxmlformats.org/officeDocument/2006/relationships/hyperlink" Target="https://www.ncbi.nlm.nih.gov/pubmed/578447" TargetMode="External"/><Relationship Id="rId547" Type="http://schemas.openxmlformats.org/officeDocument/2006/relationships/hyperlink" Target="https://www.ncbi.nlm.nih.gov/pubmed/22030444" TargetMode="External"/><Relationship Id="rId589" Type="http://schemas.openxmlformats.org/officeDocument/2006/relationships/hyperlink" Target="https://www.ncbi.nlm.nih.gov/pubmed/18025525" TargetMode="External"/><Relationship Id="rId90" Type="http://schemas.openxmlformats.org/officeDocument/2006/relationships/hyperlink" Target="https://www.ncbi.nlm.nih.gov/pubmed/9545149"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49" Type="http://schemas.openxmlformats.org/officeDocument/2006/relationships/hyperlink" Target="https://www.ncbi.nlm.nih.gov/pubmed/230542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34"/>
  <sheetViews>
    <sheetView tabSelected="1" zoomScale="90" zoomScaleNormal="90" workbookViewId="0">
      <pane xSplit="5" ySplit="2" topLeftCell="F875" activePane="bottomRight" state="frozen"/>
      <selection pane="topRight" activeCell="E1" sqref="E1"/>
      <selection pane="bottomLeft" activeCell="A3" sqref="A3"/>
      <selection pane="bottomRight" activeCell="A899" sqref="A899:A900"/>
    </sheetView>
  </sheetViews>
  <sheetFormatPr baseColWidth="10" defaultColWidth="8.75" defaultRowHeight="12.75" x14ac:dyDescent="0.2"/>
  <cols>
    <col min="1" max="1" width="5.875" style="91" bestFit="1" customWidth="1"/>
    <col min="2" max="3" width="14.75" style="231"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6" t="s">
        <v>0</v>
      </c>
      <c r="G1" s="266"/>
      <c r="H1" s="266"/>
      <c r="I1" s="266"/>
      <c r="J1" s="267" t="s">
        <v>1</v>
      </c>
      <c r="K1" s="267"/>
      <c r="L1" s="267"/>
      <c r="M1" s="267"/>
      <c r="N1" s="267"/>
      <c r="O1" s="267"/>
      <c r="P1" s="267"/>
      <c r="Q1" s="268" t="s">
        <v>2</v>
      </c>
      <c r="R1" s="268"/>
      <c r="S1" s="268"/>
      <c r="T1" s="268"/>
      <c r="U1" s="226"/>
      <c r="V1" s="269" t="s">
        <v>3</v>
      </c>
      <c r="W1" s="269"/>
      <c r="X1" s="269"/>
      <c r="Y1" s="269"/>
      <c r="Z1" s="169"/>
      <c r="AA1" s="4" t="s">
        <v>4</v>
      </c>
      <c r="AB1" s="4" t="s">
        <v>5</v>
      </c>
      <c r="AC1" s="270" t="s">
        <v>6</v>
      </c>
      <c r="AD1" s="270"/>
      <c r="AE1" s="270"/>
      <c r="AF1" s="270"/>
      <c r="AG1" s="270"/>
      <c r="AH1" s="270"/>
      <c r="AI1" s="270"/>
      <c r="AJ1" s="270"/>
      <c r="AK1" s="271" t="s">
        <v>7</v>
      </c>
      <c r="AL1" s="271"/>
      <c r="AM1" s="271"/>
      <c r="AN1" s="271"/>
      <c r="AO1" s="271"/>
      <c r="AP1" s="271"/>
      <c r="AQ1" s="271"/>
      <c r="AR1" s="271"/>
      <c r="AS1" s="270" t="s">
        <v>8</v>
      </c>
      <c r="AT1" s="270"/>
      <c r="AU1" s="270"/>
      <c r="AV1" s="270"/>
      <c r="AW1" s="270"/>
      <c r="AX1" s="270"/>
      <c r="AY1" s="270"/>
      <c r="AZ1" s="270"/>
      <c r="BA1" s="271" t="s">
        <v>9</v>
      </c>
      <c r="BB1" s="271"/>
      <c r="BC1" s="271"/>
      <c r="BD1" s="271"/>
      <c r="BE1" s="271"/>
      <c r="BF1" s="271"/>
      <c r="BG1" s="271"/>
      <c r="BH1" s="271"/>
      <c r="BI1" s="270" t="s">
        <v>10</v>
      </c>
      <c r="BJ1" s="270"/>
      <c r="BK1" s="270"/>
      <c r="BL1" s="270"/>
      <c r="BM1" s="270"/>
      <c r="BN1" s="270"/>
      <c r="BO1" s="270"/>
      <c r="BP1" s="270"/>
      <c r="BQ1" s="166"/>
      <c r="BR1" s="165"/>
      <c r="BS1" s="124"/>
      <c r="BT1" s="174"/>
    </row>
    <row r="2" spans="1:72" x14ac:dyDescent="0.2">
      <c r="A2" s="94" t="s">
        <v>11</v>
      </c>
      <c r="B2" s="232" t="s">
        <v>12</v>
      </c>
      <c r="C2" s="23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3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3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3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3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34"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34"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34"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34"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34"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34"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34"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34"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34"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34"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34"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34"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34"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34"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34"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34"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34"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34"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34"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34"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34"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35"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35"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6" t="s">
        <v>108</v>
      </c>
      <c r="C30" s="234" t="s">
        <v>109</v>
      </c>
      <c r="D30" s="236"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6" t="s">
        <v>108</v>
      </c>
      <c r="C31" s="234" t="s">
        <v>109</v>
      </c>
      <c r="D31" s="236"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6" t="s">
        <v>108</v>
      </c>
      <c r="C32" s="234" t="s">
        <v>109</v>
      </c>
      <c r="D32" s="236"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6" t="s">
        <v>108</v>
      </c>
      <c r="C33" s="234" t="s">
        <v>109</v>
      </c>
      <c r="D33" s="236"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6" t="s">
        <v>108</v>
      </c>
      <c r="C34" s="234" t="s">
        <v>109</v>
      </c>
      <c r="D34" s="236"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6" t="s">
        <v>108</v>
      </c>
      <c r="C35" s="234" t="s">
        <v>109</v>
      </c>
      <c r="D35" s="236"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6" t="s">
        <v>108</v>
      </c>
      <c r="C36" s="234" t="s">
        <v>109</v>
      </c>
      <c r="D36" s="236"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6" t="s">
        <v>108</v>
      </c>
      <c r="C37" s="234" t="s">
        <v>109</v>
      </c>
      <c r="D37" s="236"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6" t="s">
        <v>108</v>
      </c>
      <c r="C38" s="234" t="s">
        <v>109</v>
      </c>
      <c r="D38" s="236"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6" t="s">
        <v>108</v>
      </c>
      <c r="C39" s="234" t="s">
        <v>109</v>
      </c>
      <c r="D39" s="236"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6" t="s">
        <v>108</v>
      </c>
      <c r="C40" s="234" t="s">
        <v>109</v>
      </c>
      <c r="D40" s="236"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6" t="s">
        <v>108</v>
      </c>
      <c r="C41" s="234" t="s">
        <v>109</v>
      </c>
      <c r="D41" s="236"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6" t="s">
        <v>108</v>
      </c>
      <c r="C42" s="234" t="s">
        <v>109</v>
      </c>
      <c r="D42" s="236"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6" t="s">
        <v>108</v>
      </c>
      <c r="C43" s="234" t="s">
        <v>109</v>
      </c>
      <c r="D43" s="236"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6" t="s">
        <v>108</v>
      </c>
      <c r="C44" s="234" t="s">
        <v>109</v>
      </c>
      <c r="D44" s="236"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6" t="s">
        <v>108</v>
      </c>
      <c r="C45" s="234" t="s">
        <v>109</v>
      </c>
      <c r="D45" s="236"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6" t="s">
        <v>108</v>
      </c>
      <c r="C46" s="234" t="s">
        <v>109</v>
      </c>
      <c r="D46" s="236"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6" t="s">
        <v>108</v>
      </c>
      <c r="C47" s="234" t="s">
        <v>109</v>
      </c>
      <c r="D47" s="236"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34"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34"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34"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34"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34"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34"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34"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34"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34"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34"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34"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34"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34"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34"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35"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35"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35"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35"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35"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35"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34"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34"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34"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34"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34"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34"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34"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34"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6" t="s">
        <v>215</v>
      </c>
      <c r="C76" s="234" t="s">
        <v>216</v>
      </c>
      <c r="D76" s="233"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6" t="s">
        <v>215</v>
      </c>
      <c r="C77" s="234" t="s">
        <v>216</v>
      </c>
      <c r="D77" s="233"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6" t="s">
        <v>215</v>
      </c>
      <c r="C78" s="234" t="s">
        <v>216</v>
      </c>
      <c r="D78" s="233"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6" t="s">
        <v>215</v>
      </c>
      <c r="C79" s="234" t="s">
        <v>216</v>
      </c>
      <c r="D79" s="233"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6" t="s">
        <v>215</v>
      </c>
      <c r="C80" s="234" t="s">
        <v>216</v>
      </c>
      <c r="D80" s="233"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6" t="s">
        <v>229</v>
      </c>
      <c r="C81" s="234" t="s">
        <v>230</v>
      </c>
      <c r="D81" s="233"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34" t="s">
        <v>230</v>
      </c>
      <c r="D82" s="233"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34" t="s">
        <v>230</v>
      </c>
      <c r="D83" s="233"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34" t="s">
        <v>230</v>
      </c>
      <c r="D84" s="233"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34" t="s">
        <v>230</v>
      </c>
      <c r="D85" s="233"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34" t="s">
        <v>230</v>
      </c>
      <c r="D86" s="233"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34" t="s">
        <v>230</v>
      </c>
      <c r="D87" s="233"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34" t="s">
        <v>230</v>
      </c>
      <c r="D88" s="233"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34" t="s">
        <v>230</v>
      </c>
      <c r="D89" s="233"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34" t="s">
        <v>230</v>
      </c>
      <c r="D90" s="233"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34" t="s">
        <v>230</v>
      </c>
      <c r="D91" s="233"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34" t="s">
        <v>230</v>
      </c>
      <c r="D92" s="233"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34" t="s">
        <v>230</v>
      </c>
      <c r="D93" s="233"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34" t="s">
        <v>230</v>
      </c>
      <c r="D94" s="233"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34" t="s">
        <v>230</v>
      </c>
      <c r="D95" s="233"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34" t="s">
        <v>230</v>
      </c>
      <c r="D96" s="233"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34" t="s">
        <v>230</v>
      </c>
      <c r="D97" s="233"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34" t="s">
        <v>230</v>
      </c>
      <c r="D98" s="233"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34" t="s">
        <v>230</v>
      </c>
      <c r="D99" s="233"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34" t="s">
        <v>230</v>
      </c>
      <c r="D100" s="233"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34" t="s">
        <v>230</v>
      </c>
      <c r="D101" s="233"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34" t="s">
        <v>263</v>
      </c>
      <c r="D102" s="233"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34" t="s">
        <v>263</v>
      </c>
      <c r="D103" s="233"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34" t="s">
        <v>263</v>
      </c>
      <c r="D104" s="233"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6" t="s">
        <v>268</v>
      </c>
      <c r="C105" s="234" t="s">
        <v>230</v>
      </c>
      <c r="D105" s="233"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34" t="s">
        <v>230</v>
      </c>
      <c r="D106" s="233"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34" t="s">
        <v>230</v>
      </c>
      <c r="D107" s="233"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34" t="s">
        <v>230</v>
      </c>
      <c r="D108" s="233"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34" t="s">
        <v>277</v>
      </c>
      <c r="D109" s="233"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34" t="s">
        <v>277</v>
      </c>
      <c r="D110" s="233"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35"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35"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35"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35"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35"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35"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35"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35"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35"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35"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35"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35"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35"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35"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35"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35"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35"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35"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35"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35"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35"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35"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35"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35"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35"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35"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35"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35"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35"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35"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35"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34"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34"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34"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34"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34" t="s">
        <v>332</v>
      </c>
      <c r="D146" s="233" t="s">
        <v>333</v>
      </c>
      <c r="E146" s="125" t="s">
        <v>339</v>
      </c>
      <c r="F146" s="181" t="s">
        <v>103</v>
      </c>
      <c r="G146" s="181" t="s">
        <v>56</v>
      </c>
      <c r="H146" s="181" t="s">
        <v>57</v>
      </c>
      <c r="I146" s="181"/>
      <c r="J146" s="178">
        <v>15</v>
      </c>
      <c r="K146" s="246"/>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34" t="s">
        <v>332</v>
      </c>
      <c r="D147" s="233" t="s">
        <v>336</v>
      </c>
      <c r="E147" s="125" t="s">
        <v>339</v>
      </c>
      <c r="F147" s="181" t="s">
        <v>103</v>
      </c>
      <c r="G147" s="181" t="s">
        <v>56</v>
      </c>
      <c r="H147" s="181" t="s">
        <v>57</v>
      </c>
      <c r="I147" s="156" t="s">
        <v>337</v>
      </c>
      <c r="J147" s="178">
        <v>15</v>
      </c>
      <c r="K147" s="246"/>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34" t="s">
        <v>332</v>
      </c>
      <c r="D148" s="233" t="s">
        <v>338</v>
      </c>
      <c r="E148" s="125" t="s">
        <v>339</v>
      </c>
      <c r="F148" s="181" t="s">
        <v>103</v>
      </c>
      <c r="G148" s="181" t="s">
        <v>56</v>
      </c>
      <c r="H148" s="181" t="s">
        <v>57</v>
      </c>
      <c r="I148" s="181"/>
      <c r="J148" s="178">
        <v>15</v>
      </c>
      <c r="K148" s="246"/>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34"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34"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34" t="s">
        <v>332</v>
      </c>
      <c r="D151" s="233" t="s">
        <v>343</v>
      </c>
      <c r="E151" s="125" t="s">
        <v>339</v>
      </c>
      <c r="F151" s="181" t="s">
        <v>103</v>
      </c>
      <c r="G151" s="181" t="s">
        <v>56</v>
      </c>
      <c r="H151" s="181" t="s">
        <v>168</v>
      </c>
      <c r="I151" s="181"/>
      <c r="J151" s="178">
        <v>60</v>
      </c>
      <c r="K151" s="246"/>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34" t="s">
        <v>332</v>
      </c>
      <c r="D152" s="233" t="s">
        <v>345</v>
      </c>
      <c r="E152" s="125" t="s">
        <v>339</v>
      </c>
      <c r="F152" s="181" t="s">
        <v>103</v>
      </c>
      <c r="G152" s="181" t="s">
        <v>56</v>
      </c>
      <c r="H152" s="181" t="s">
        <v>168</v>
      </c>
      <c r="I152" s="156" t="s">
        <v>337</v>
      </c>
      <c r="J152" s="178">
        <v>60</v>
      </c>
      <c r="K152" s="246"/>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34"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34"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34" t="s">
        <v>332</v>
      </c>
      <c r="D155" s="233" t="s">
        <v>348</v>
      </c>
      <c r="E155" s="125" t="s">
        <v>339</v>
      </c>
      <c r="F155" s="181" t="s">
        <v>103</v>
      </c>
      <c r="G155" s="181" t="s">
        <v>56</v>
      </c>
      <c r="H155" s="181" t="s">
        <v>168</v>
      </c>
      <c r="I155" s="181"/>
      <c r="J155" s="178">
        <v>23</v>
      </c>
      <c r="K155" s="246"/>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34" t="s">
        <v>332</v>
      </c>
      <c r="D156" s="233" t="s">
        <v>349</v>
      </c>
      <c r="E156" s="125" t="s">
        <v>339</v>
      </c>
      <c r="F156" s="181" t="s">
        <v>103</v>
      </c>
      <c r="G156" s="181" t="s">
        <v>56</v>
      </c>
      <c r="H156" s="181" t="s">
        <v>168</v>
      </c>
      <c r="I156" s="181"/>
      <c r="J156" s="178">
        <v>23</v>
      </c>
      <c r="K156" s="246"/>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34"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34"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34"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34"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34"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34" t="s">
        <v>364</v>
      </c>
      <c r="D162" s="233"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34" t="s">
        <v>364</v>
      </c>
      <c r="D163" s="233"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34" t="s">
        <v>364</v>
      </c>
      <c r="D164" s="233"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34" t="s">
        <v>364</v>
      </c>
      <c r="D165" s="233"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34" t="s">
        <v>376</v>
      </c>
      <c r="D166" s="233"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34" t="s">
        <v>376</v>
      </c>
      <c r="D167" s="233"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34" t="s">
        <v>379</v>
      </c>
      <c r="D168" s="233"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34" t="s">
        <v>379</v>
      </c>
      <c r="D169" s="233"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34" t="s">
        <v>381</v>
      </c>
      <c r="D170" s="233"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34" t="s">
        <v>381</v>
      </c>
      <c r="D171" s="233"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34"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34"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34"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34"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34"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34"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34"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34"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34"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34"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34"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34"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34"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34"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34"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34"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34"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34"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34"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34"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34"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34"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34"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34"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35"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35"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35"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35"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35"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35"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35"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35"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35"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35"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35"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35"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35"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35"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35"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35"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35"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1" t="s">
        <v>458</v>
      </c>
      <c r="C213" s="235"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1" t="s">
        <v>458</v>
      </c>
      <c r="C214" s="235"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1" t="s">
        <v>458</v>
      </c>
      <c r="C215" s="235"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3" t="s">
        <v>474</v>
      </c>
      <c r="C216" s="235"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3" t="s">
        <v>474</v>
      </c>
      <c r="C217" s="235"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3" t="s">
        <v>474</v>
      </c>
      <c r="C218" s="235"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3" t="s">
        <v>474</v>
      </c>
      <c r="C219" s="235"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3" t="s">
        <v>482</v>
      </c>
      <c r="C220" s="235"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35"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35"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35"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35"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35"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35"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35"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35"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35"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35"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35"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35"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35"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35"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35"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35"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35"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35"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35"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35"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35"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35"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35"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35"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35"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35"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35"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35"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35"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35"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35"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35"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35"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35"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35"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35"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1" t="s">
        <v>543</v>
      </c>
      <c r="C257" s="235"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35"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35"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35"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35"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35"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35"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35"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35"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35"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35"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35"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35"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35"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35"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35"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35"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35"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35"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35"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35"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35"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35"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35"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35"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35"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35"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35"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34"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34"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34"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34"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34"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34"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34"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34"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34"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34"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34"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34"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34"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34"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34"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34"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34"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34"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34"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34"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34"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34"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35"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35"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35"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34"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34"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34"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34"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34"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34"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34"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34"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35"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35"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35"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35"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35"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35"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34"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34"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35"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35"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35"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34" t="s">
        <v>665</v>
      </c>
      <c r="D329" s="233" t="s">
        <v>1399</v>
      </c>
      <c r="E329" s="125" t="s">
        <v>102</v>
      </c>
      <c r="F329" s="181" t="s">
        <v>103</v>
      </c>
      <c r="G329" s="181" t="s">
        <v>56</v>
      </c>
      <c r="H329" s="181" t="s">
        <v>57</v>
      </c>
      <c r="I329" s="181"/>
      <c r="J329" s="178">
        <v>7.4999999999999997E-2</v>
      </c>
      <c r="K329" s="246"/>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34" t="s">
        <v>665</v>
      </c>
      <c r="D330" s="233" t="s">
        <v>1400</v>
      </c>
      <c r="E330" s="125" t="s">
        <v>102</v>
      </c>
      <c r="F330" s="181" t="s">
        <v>103</v>
      </c>
      <c r="G330" s="181" t="s">
        <v>56</v>
      </c>
      <c r="H330" s="181" t="s">
        <v>57</v>
      </c>
      <c r="I330" s="181"/>
      <c r="J330" s="178">
        <v>7.4999999999999997E-2</v>
      </c>
      <c r="K330" s="246"/>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34" t="s">
        <v>665</v>
      </c>
      <c r="D331" s="233" t="s">
        <v>1401</v>
      </c>
      <c r="E331" s="125" t="s">
        <v>102</v>
      </c>
      <c r="F331" s="181" t="s">
        <v>103</v>
      </c>
      <c r="G331" s="181" t="s">
        <v>56</v>
      </c>
      <c r="H331" s="181" t="s">
        <v>57</v>
      </c>
      <c r="I331" s="181"/>
      <c r="J331" s="178">
        <v>7.4999999999999997E-2</v>
      </c>
      <c r="K331" s="246"/>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34"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34"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34"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34"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35"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35"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35"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35"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35"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35"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35"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35"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34"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34"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34"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34"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34"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34"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34"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34"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35"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35"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35"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35"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35"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35"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35"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35"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35"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35"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34"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34"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34"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34"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34"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34"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34"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34"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34"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34"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34"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34"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34"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34"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34"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34"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34"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34"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34"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34"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34" t="s">
        <v>752</v>
      </c>
      <c r="D382" s="231" t="s">
        <v>1402</v>
      </c>
      <c r="E382" s="125" t="s">
        <v>102</v>
      </c>
      <c r="F382" s="181" t="s">
        <v>103</v>
      </c>
      <c r="G382" s="181" t="s">
        <v>56</v>
      </c>
      <c r="H382" s="156" t="s">
        <v>753</v>
      </c>
      <c r="I382" s="181"/>
      <c r="J382" s="208">
        <v>1E-3</v>
      </c>
      <c r="K382" s="246"/>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34"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34" t="s">
        <v>752</v>
      </c>
      <c r="D384" s="231" t="s">
        <v>1403</v>
      </c>
      <c r="E384" s="125" t="s">
        <v>102</v>
      </c>
      <c r="F384" s="181" t="s">
        <v>103</v>
      </c>
      <c r="G384" s="181" t="s">
        <v>56</v>
      </c>
      <c r="H384" s="156" t="s">
        <v>753</v>
      </c>
      <c r="I384" s="181"/>
      <c r="J384" s="208">
        <v>3.0000000000000001E-3</v>
      </c>
      <c r="K384" s="246"/>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34"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35"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35"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35"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35"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35"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34"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34"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34" t="s">
        <v>767</v>
      </c>
      <c r="D393" s="233" t="s">
        <v>200</v>
      </c>
      <c r="E393" s="125" t="s">
        <v>339</v>
      </c>
      <c r="F393" s="181" t="s">
        <v>103</v>
      </c>
      <c r="G393" s="181" t="s">
        <v>56</v>
      </c>
      <c r="H393" s="181" t="s">
        <v>66</v>
      </c>
      <c r="I393" s="181"/>
      <c r="J393" s="178">
        <v>20</v>
      </c>
      <c r="K393" s="246"/>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34" t="s">
        <v>767</v>
      </c>
      <c r="D394" s="233" t="s">
        <v>205</v>
      </c>
      <c r="E394" s="125" t="s">
        <v>339</v>
      </c>
      <c r="F394" s="181" t="s">
        <v>103</v>
      </c>
      <c r="G394" s="181" t="s">
        <v>56</v>
      </c>
      <c r="H394" s="181" t="s">
        <v>66</v>
      </c>
      <c r="I394" s="156" t="s">
        <v>770</v>
      </c>
      <c r="J394" s="178">
        <v>20</v>
      </c>
      <c r="K394" s="246"/>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34"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34"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34"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34"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34"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34" t="s">
        <v>773</v>
      </c>
      <c r="D400" s="233" t="s">
        <v>333</v>
      </c>
      <c r="E400" s="125" t="s">
        <v>339</v>
      </c>
      <c r="F400" s="181" t="s">
        <v>103</v>
      </c>
      <c r="G400" s="156" t="s">
        <v>56</v>
      </c>
      <c r="H400" s="156" t="s">
        <v>540</v>
      </c>
      <c r="I400" s="156" t="s">
        <v>770</v>
      </c>
      <c r="J400" s="208">
        <v>15</v>
      </c>
      <c r="K400" s="246"/>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34" t="s">
        <v>773</v>
      </c>
      <c r="D401" s="233" t="s">
        <v>775</v>
      </c>
      <c r="E401" s="125" t="s">
        <v>339</v>
      </c>
      <c r="F401" s="181" t="s">
        <v>103</v>
      </c>
      <c r="G401" s="156" t="s">
        <v>56</v>
      </c>
      <c r="H401" s="156" t="s">
        <v>540</v>
      </c>
      <c r="I401" s="156" t="s">
        <v>770</v>
      </c>
      <c r="J401" s="208">
        <v>15</v>
      </c>
      <c r="K401" s="246"/>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34" t="s">
        <v>773</v>
      </c>
      <c r="D402" s="233" t="s">
        <v>776</v>
      </c>
      <c r="E402" s="125" t="s">
        <v>339</v>
      </c>
      <c r="F402" s="181" t="s">
        <v>103</v>
      </c>
      <c r="G402" s="156" t="s">
        <v>56</v>
      </c>
      <c r="H402" s="156" t="s">
        <v>540</v>
      </c>
      <c r="I402" s="156" t="s">
        <v>770</v>
      </c>
      <c r="J402" s="208">
        <v>15</v>
      </c>
      <c r="K402" s="246"/>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34" t="s">
        <v>773</v>
      </c>
      <c r="D403" s="233" t="s">
        <v>777</v>
      </c>
      <c r="E403" s="125" t="s">
        <v>339</v>
      </c>
      <c r="F403" s="181" t="s">
        <v>103</v>
      </c>
      <c r="G403" s="156" t="s">
        <v>56</v>
      </c>
      <c r="H403" s="156" t="s">
        <v>540</v>
      </c>
      <c r="I403" s="156" t="s">
        <v>770</v>
      </c>
      <c r="J403" s="208">
        <v>15</v>
      </c>
      <c r="K403" s="246"/>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34" t="s">
        <v>773</v>
      </c>
      <c r="D404" s="233" t="s">
        <v>778</v>
      </c>
      <c r="E404" s="125" t="s">
        <v>339</v>
      </c>
      <c r="F404" s="181" t="s">
        <v>103</v>
      </c>
      <c r="G404" s="156" t="s">
        <v>56</v>
      </c>
      <c r="H404" s="156" t="s">
        <v>540</v>
      </c>
      <c r="I404" s="156" t="s">
        <v>770</v>
      </c>
      <c r="J404" s="208">
        <v>15</v>
      </c>
      <c r="K404" s="246"/>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34"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34"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34"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34"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34"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34" t="s">
        <v>773</v>
      </c>
      <c r="D410" s="233" t="s">
        <v>683</v>
      </c>
      <c r="E410" s="125" t="s">
        <v>339</v>
      </c>
      <c r="F410" s="181" t="s">
        <v>103</v>
      </c>
      <c r="G410" s="156" t="s">
        <v>56</v>
      </c>
      <c r="H410" s="156" t="s">
        <v>1352</v>
      </c>
      <c r="I410" s="156" t="s">
        <v>770</v>
      </c>
      <c r="J410" s="208">
        <v>75</v>
      </c>
      <c r="K410" s="246"/>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34" t="s">
        <v>773</v>
      </c>
      <c r="D411" s="233" t="s">
        <v>780</v>
      </c>
      <c r="E411" s="125" t="s">
        <v>339</v>
      </c>
      <c r="F411" s="181" t="s">
        <v>103</v>
      </c>
      <c r="G411" s="156" t="s">
        <v>56</v>
      </c>
      <c r="H411" s="156" t="s">
        <v>1352</v>
      </c>
      <c r="I411" s="156" t="s">
        <v>770</v>
      </c>
      <c r="J411" s="208">
        <v>75</v>
      </c>
      <c r="K411" s="246"/>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34" t="s">
        <v>773</v>
      </c>
      <c r="D412" s="233" t="s">
        <v>781</v>
      </c>
      <c r="E412" s="125" t="s">
        <v>339</v>
      </c>
      <c r="F412" s="181" t="s">
        <v>103</v>
      </c>
      <c r="G412" s="156" t="s">
        <v>56</v>
      </c>
      <c r="H412" s="156" t="s">
        <v>1352</v>
      </c>
      <c r="I412" s="156" t="s">
        <v>770</v>
      </c>
      <c r="J412" s="208">
        <v>75</v>
      </c>
      <c r="K412" s="246"/>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34" t="s">
        <v>773</v>
      </c>
      <c r="D413" s="233" t="s">
        <v>782</v>
      </c>
      <c r="E413" s="125" t="s">
        <v>339</v>
      </c>
      <c r="F413" s="181" t="s">
        <v>103</v>
      </c>
      <c r="G413" s="156" t="s">
        <v>56</v>
      </c>
      <c r="H413" s="156" t="s">
        <v>1352</v>
      </c>
      <c r="I413" s="156" t="s">
        <v>770</v>
      </c>
      <c r="J413" s="208">
        <v>75</v>
      </c>
      <c r="K413" s="246"/>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34" t="s">
        <v>773</v>
      </c>
      <c r="D414" s="233" t="s">
        <v>783</v>
      </c>
      <c r="E414" s="125" t="s">
        <v>339</v>
      </c>
      <c r="F414" s="181" t="s">
        <v>103</v>
      </c>
      <c r="G414" s="156" t="s">
        <v>56</v>
      </c>
      <c r="H414" s="156" t="s">
        <v>1352</v>
      </c>
      <c r="I414" s="156" t="s">
        <v>770</v>
      </c>
      <c r="J414" s="208">
        <v>75</v>
      </c>
      <c r="K414" s="246"/>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35"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35"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35"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35"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34"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34"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34"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34"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34"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34"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34"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34"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34"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34"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34"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34"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34"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34"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34"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34"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34"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34"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34"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34"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34"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34"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34"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34"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34"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34"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34"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34"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34"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34"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34"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34"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34"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34"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34"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34"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34"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34"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34"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34"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34"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34"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34"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34"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34" t="s">
        <v>866</v>
      </c>
      <c r="D463" s="233" t="s">
        <v>200</v>
      </c>
      <c r="E463" s="125" t="s">
        <v>339</v>
      </c>
      <c r="F463" s="181" t="s">
        <v>103</v>
      </c>
      <c r="G463" s="156" t="s">
        <v>56</v>
      </c>
      <c r="H463" s="156" t="s">
        <v>867</v>
      </c>
      <c r="I463" s="156"/>
      <c r="J463" s="208">
        <v>15</v>
      </c>
      <c r="K463" s="246"/>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34" t="s">
        <v>866</v>
      </c>
      <c r="D464" s="233" t="s">
        <v>205</v>
      </c>
      <c r="E464" s="125" t="s">
        <v>339</v>
      </c>
      <c r="F464" s="181" t="s">
        <v>103</v>
      </c>
      <c r="G464" s="156" t="s">
        <v>56</v>
      </c>
      <c r="H464" s="156" t="s">
        <v>867</v>
      </c>
      <c r="I464" s="156" t="s">
        <v>870</v>
      </c>
      <c r="J464" s="208">
        <v>15</v>
      </c>
      <c r="K464" s="246"/>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34"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34"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34"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34"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34"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34"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34"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35"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35"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34"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34"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35"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35"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35"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35"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35"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35"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48"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48"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48"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48" t="s">
        <v>1318</v>
      </c>
      <c r="D485" s="239"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47"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47"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47"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47"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47"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47"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47"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47"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47"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47"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47"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47"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47"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47"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47"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1" t="s">
        <v>1527</v>
      </c>
      <c r="C501" s="247"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1" t="s">
        <v>1528</v>
      </c>
      <c r="C502" s="247"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1" t="s">
        <v>1528</v>
      </c>
      <c r="C503" s="247"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1" t="s">
        <v>1529</v>
      </c>
      <c r="C504" s="247"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1" t="s">
        <v>1530</v>
      </c>
      <c r="C505" s="247"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1" t="s">
        <v>1454</v>
      </c>
      <c r="C506" s="247"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1" t="s">
        <v>1454</v>
      </c>
      <c r="C507" s="247"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1" t="s">
        <v>1457</v>
      </c>
      <c r="C508" s="247"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1" t="s">
        <v>1457</v>
      </c>
      <c r="C509" s="247"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1" t="s">
        <v>1464</v>
      </c>
      <c r="C510" s="247"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1" t="s">
        <v>1464</v>
      </c>
      <c r="C511" s="247" t="s">
        <v>1465</v>
      </c>
      <c r="D511" s="231"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47" t="s">
        <v>1470</v>
      </c>
      <c r="D512" s="231"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47" t="s">
        <v>1470</v>
      </c>
      <c r="D513" s="231"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47" t="s">
        <v>1470</v>
      </c>
      <c r="D514" s="231"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47" t="s">
        <v>1470</v>
      </c>
      <c r="D515" s="231"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1" t="s">
        <v>1480</v>
      </c>
      <c r="C516" s="247"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1" t="s">
        <v>1535</v>
      </c>
      <c r="C517" s="247"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1" t="s">
        <v>1535</v>
      </c>
      <c r="C518" s="247"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1" t="s">
        <v>1535</v>
      </c>
      <c r="C519" s="247"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1" t="s">
        <v>1535</v>
      </c>
      <c r="C520" s="247"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1" t="s">
        <v>1536</v>
      </c>
      <c r="C521" s="247"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1" t="s">
        <v>1542</v>
      </c>
      <c r="C522" s="247"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1" t="s">
        <v>1542</v>
      </c>
      <c r="C523" s="247"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1" t="s">
        <v>1499</v>
      </c>
      <c r="C524" s="247"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1" t="s">
        <v>1499</v>
      </c>
      <c r="C525" s="247"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1" t="s">
        <v>1499</v>
      </c>
      <c r="C526" s="247"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1" t="s">
        <v>1499</v>
      </c>
      <c r="C527" s="247"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47"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47"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47"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47"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47"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47"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47"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5">
        <v>599</v>
      </c>
      <c r="B535" s="231" t="s">
        <v>1549</v>
      </c>
      <c r="C535" s="247"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5">
        <v>600</v>
      </c>
      <c r="B536" s="231" t="s">
        <v>1549</v>
      </c>
      <c r="C536" s="247"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5">
        <v>601</v>
      </c>
      <c r="B537" s="231" t="s">
        <v>1555</v>
      </c>
      <c r="C537" s="247"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5">
        <v>602</v>
      </c>
      <c r="B538" s="231" t="s">
        <v>1555</v>
      </c>
      <c r="C538" s="247"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5">
        <v>603</v>
      </c>
      <c r="B539" s="231" t="s">
        <v>1557</v>
      </c>
      <c r="C539" s="247"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5">
        <v>604</v>
      </c>
      <c r="B540" s="231" t="s">
        <v>1561</v>
      </c>
      <c r="C540" s="247"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47"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47"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47" t="s">
        <v>1565</v>
      </c>
      <c r="D543" s="231"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v>23</v>
      </c>
      <c r="AB543" s="6">
        <v>0</v>
      </c>
      <c r="AC543" s="5">
        <v>26.4</v>
      </c>
      <c r="AD543" s="5" t="s">
        <v>80</v>
      </c>
      <c r="AE543" s="5" t="s">
        <v>335</v>
      </c>
      <c r="AI543" s="5">
        <v>22</v>
      </c>
      <c r="AJ543" s="5">
        <v>36</v>
      </c>
      <c r="AK543" s="6">
        <v>76.7</v>
      </c>
      <c r="AL543" s="6" t="s">
        <v>81</v>
      </c>
      <c r="AM543" s="6" t="s">
        <v>335</v>
      </c>
      <c r="AQ543" s="6">
        <v>63</v>
      </c>
      <c r="AR543" s="6">
        <v>92</v>
      </c>
      <c r="BQ543" s="6" t="s">
        <v>1883</v>
      </c>
      <c r="BR543" s="5" t="s">
        <v>1884</v>
      </c>
    </row>
    <row r="544" spans="1:70" ht="13.9" x14ac:dyDescent="0.25">
      <c r="A544" s="205">
        <v>608</v>
      </c>
      <c r="B544" s="231" t="s">
        <v>1564</v>
      </c>
      <c r="C544" s="247" t="s">
        <v>1565</v>
      </c>
      <c r="D544" s="231" t="s">
        <v>1569</v>
      </c>
      <c r="E544" s="3" t="s">
        <v>356</v>
      </c>
      <c r="F544" s="26" t="s">
        <v>55</v>
      </c>
      <c r="G544" s="181" t="s">
        <v>56</v>
      </c>
      <c r="H544" s="181" t="s">
        <v>57</v>
      </c>
      <c r="J544" s="22">
        <v>500</v>
      </c>
      <c r="L544" s="28" t="s">
        <v>58</v>
      </c>
      <c r="M544" s="22" t="s">
        <v>59</v>
      </c>
      <c r="N544" s="22">
        <v>0</v>
      </c>
      <c r="O544" s="22" t="s">
        <v>60</v>
      </c>
      <c r="P544" s="22" t="s">
        <v>79</v>
      </c>
      <c r="Q544" s="23" t="s">
        <v>1885</v>
      </c>
      <c r="R544" s="23" t="s">
        <v>1886</v>
      </c>
      <c r="T544" s="23">
        <v>200</v>
      </c>
      <c r="V544" s="25" t="s">
        <v>615</v>
      </c>
      <c r="W544" s="65" t="s">
        <v>1880</v>
      </c>
      <c r="X544" s="106" t="s">
        <v>1881</v>
      </c>
      <c r="Y544" s="25" t="s">
        <v>1882</v>
      </c>
      <c r="Z544" s="83" t="s">
        <v>63</v>
      </c>
      <c r="AA544" s="6">
        <v>23</v>
      </c>
      <c r="AB544" s="6">
        <v>0</v>
      </c>
      <c r="AC544" s="5">
        <v>26.4</v>
      </c>
      <c r="AD544" s="5" t="s">
        <v>80</v>
      </c>
      <c r="AE544" s="5" t="s">
        <v>335</v>
      </c>
      <c r="AI544" s="5">
        <v>22</v>
      </c>
      <c r="AJ544" s="5">
        <v>36</v>
      </c>
      <c r="AK544" s="6">
        <v>76.7</v>
      </c>
      <c r="AL544" s="6" t="s">
        <v>81</v>
      </c>
      <c r="AM544" s="6" t="s">
        <v>335</v>
      </c>
      <c r="AQ544" s="6">
        <v>63</v>
      </c>
      <c r="AR544" s="6">
        <v>92</v>
      </c>
      <c r="BQ544" s="6" t="s">
        <v>1883</v>
      </c>
      <c r="BR544" s="5" t="s">
        <v>1884</v>
      </c>
    </row>
    <row r="545" spans="1:70" ht="13.9" x14ac:dyDescent="0.25">
      <c r="A545" s="205">
        <v>609</v>
      </c>
      <c r="B545" s="231" t="s">
        <v>1570</v>
      </c>
      <c r="C545" s="247" t="s">
        <v>1571</v>
      </c>
      <c r="D545" s="231" t="s">
        <v>1572</v>
      </c>
      <c r="E545" s="3" t="s">
        <v>356</v>
      </c>
      <c r="F545" s="26" t="s">
        <v>55</v>
      </c>
      <c r="G545" s="181" t="s">
        <v>56</v>
      </c>
      <c r="H545" s="181" t="s">
        <v>66</v>
      </c>
      <c r="J545" s="22">
        <v>500</v>
      </c>
      <c r="L545" s="28" t="s">
        <v>58</v>
      </c>
      <c r="M545" s="22" t="s">
        <v>59</v>
      </c>
      <c r="N545" s="22">
        <v>0</v>
      </c>
      <c r="O545" s="22" t="s">
        <v>60</v>
      </c>
      <c r="P545" s="22" t="s">
        <v>79</v>
      </c>
      <c r="Q545" s="23" t="s">
        <v>1874</v>
      </c>
      <c r="R545" s="23" t="s">
        <v>1887</v>
      </c>
      <c r="T545" s="23">
        <v>300</v>
      </c>
      <c r="V545" s="25" t="s">
        <v>615</v>
      </c>
      <c r="W545" s="65" t="s">
        <v>1888</v>
      </c>
      <c r="X545" s="106" t="s">
        <v>203</v>
      </c>
      <c r="Y545" s="25" t="s">
        <v>1889</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3.9" x14ac:dyDescent="0.25">
      <c r="A546" s="205">
        <v>610</v>
      </c>
      <c r="B546" s="231" t="s">
        <v>1573</v>
      </c>
      <c r="C546" s="247" t="s">
        <v>1574</v>
      </c>
      <c r="D546" s="231" t="s">
        <v>1533</v>
      </c>
      <c r="E546" s="3" t="s">
        <v>356</v>
      </c>
      <c r="F546" s="26" t="s">
        <v>55</v>
      </c>
      <c r="G546" s="26" t="s">
        <v>56</v>
      </c>
      <c r="H546" s="26" t="s">
        <v>57</v>
      </c>
      <c r="J546" s="22">
        <v>500</v>
      </c>
      <c r="L546" s="28" t="s">
        <v>58</v>
      </c>
      <c r="M546" s="22" t="s">
        <v>59</v>
      </c>
      <c r="N546" s="22">
        <v>0</v>
      </c>
      <c r="O546" s="22" t="s">
        <v>60</v>
      </c>
      <c r="P546" s="22" t="s">
        <v>1891</v>
      </c>
      <c r="Q546" s="23" t="s">
        <v>358</v>
      </c>
      <c r="R546" s="23" t="s">
        <v>1892</v>
      </c>
      <c r="T546" s="23" t="s">
        <v>1893</v>
      </c>
      <c r="V546" s="25" t="s">
        <v>615</v>
      </c>
      <c r="W546" s="65">
        <v>12</v>
      </c>
      <c r="X546" s="106" t="s">
        <v>203</v>
      </c>
      <c r="Y546" s="25" t="s">
        <v>1894</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5">
        <v>611</v>
      </c>
      <c r="B547" s="231" t="s">
        <v>1575</v>
      </c>
      <c r="C547" s="247"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3.9" x14ac:dyDescent="0.25">
      <c r="A548" s="205">
        <v>612</v>
      </c>
      <c r="B548" s="231" t="s">
        <v>1575</v>
      </c>
      <c r="C548" s="247"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3.9" x14ac:dyDescent="0.25">
      <c r="A549" s="205">
        <v>613</v>
      </c>
      <c r="B549" s="231" t="s">
        <v>1575</v>
      </c>
      <c r="C549" s="247"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3.9" x14ac:dyDescent="0.25">
      <c r="A550" s="205">
        <v>614</v>
      </c>
      <c r="B550" s="231" t="s">
        <v>1583</v>
      </c>
      <c r="C550" s="247"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3.9" x14ac:dyDescent="0.25">
      <c r="A551" s="205">
        <v>615</v>
      </c>
      <c r="B551" s="231" t="s">
        <v>1583</v>
      </c>
      <c r="C551" s="247"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3.9" x14ac:dyDescent="0.25">
      <c r="A552" s="205">
        <v>616</v>
      </c>
      <c r="B552" s="231" t="s">
        <v>1584</v>
      </c>
      <c r="C552" s="247"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3.9" x14ac:dyDescent="0.25">
      <c r="A553" s="205">
        <v>617</v>
      </c>
      <c r="B553" s="231" t="s">
        <v>1587</v>
      </c>
      <c r="C553" s="247"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5">
        <v>618</v>
      </c>
      <c r="B554" s="231" t="s">
        <v>1587</v>
      </c>
      <c r="C554" s="247"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5">
        <v>619</v>
      </c>
      <c r="B555" s="231" t="s">
        <v>1587</v>
      </c>
      <c r="C555" s="247"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5">
        <v>620</v>
      </c>
      <c r="B556" s="231" t="s">
        <v>1587</v>
      </c>
      <c r="C556" s="247"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5">
        <v>621</v>
      </c>
      <c r="B557" s="231" t="s">
        <v>1593</v>
      </c>
      <c r="C557" s="247"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47"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3.9" x14ac:dyDescent="0.25">
      <c r="A559" s="205">
        <v>623</v>
      </c>
      <c r="B559" s="231" t="s">
        <v>1593</v>
      </c>
      <c r="C559" s="247" t="s">
        <v>1594</v>
      </c>
      <c r="D559" s="231" t="s">
        <v>1597</v>
      </c>
      <c r="E559" s="125" t="s">
        <v>356</v>
      </c>
      <c r="F559" s="181" t="s">
        <v>55</v>
      </c>
      <c r="G559" s="181" t="s">
        <v>56</v>
      </c>
      <c r="H559" s="181" t="s">
        <v>157</v>
      </c>
      <c r="J559" s="22">
        <v>500</v>
      </c>
      <c r="L559" s="28" t="s">
        <v>58</v>
      </c>
      <c r="M559" s="22" t="s">
        <v>59</v>
      </c>
      <c r="N559" s="22">
        <v>0</v>
      </c>
      <c r="O559" s="22" t="s">
        <v>60</v>
      </c>
      <c r="P559" s="22" t="s">
        <v>1895</v>
      </c>
      <c r="Q559" s="23" t="s">
        <v>1874</v>
      </c>
      <c r="R559" s="23" t="s">
        <v>1928</v>
      </c>
      <c r="T559" s="23">
        <v>100</v>
      </c>
      <c r="V559" s="25" t="s">
        <v>615</v>
      </c>
      <c r="W559" s="65" t="s">
        <v>655</v>
      </c>
      <c r="X559" s="106" t="s">
        <v>1631</v>
      </c>
      <c r="Y559" s="25" t="s">
        <v>1922</v>
      </c>
      <c r="Z559" s="83" t="s">
        <v>63</v>
      </c>
      <c r="AA559" s="6">
        <v>10</v>
      </c>
      <c r="AB559" s="6">
        <v>5</v>
      </c>
      <c r="AC559" s="5">
        <v>25.6</v>
      </c>
      <c r="AD559" s="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47" t="s">
        <v>1594</v>
      </c>
      <c r="D560" s="231" t="s">
        <v>1598</v>
      </c>
      <c r="E560" s="125" t="s">
        <v>356</v>
      </c>
      <c r="F560" s="181" t="s">
        <v>55</v>
      </c>
      <c r="G560" s="181" t="s">
        <v>56</v>
      </c>
      <c r="H560" s="181" t="s">
        <v>157</v>
      </c>
      <c r="J560" s="22">
        <v>500</v>
      </c>
      <c r="L560" s="28" t="s">
        <v>58</v>
      </c>
      <c r="M560" s="22" t="s">
        <v>59</v>
      </c>
      <c r="N560" s="22">
        <v>0</v>
      </c>
      <c r="O560" s="22" t="s">
        <v>60</v>
      </c>
      <c r="P560" s="22" t="s">
        <v>1924</v>
      </c>
      <c r="Q560" s="23" t="s">
        <v>1925</v>
      </c>
      <c r="R560" s="23" t="s">
        <v>1929</v>
      </c>
      <c r="T560" s="23">
        <v>100</v>
      </c>
      <c r="V560" s="25" t="s">
        <v>615</v>
      </c>
      <c r="W560" s="65" t="s">
        <v>655</v>
      </c>
      <c r="X560" s="106" t="s">
        <v>1631</v>
      </c>
      <c r="Y560" s="25" t="s">
        <v>1922</v>
      </c>
      <c r="Z560" s="83" t="s">
        <v>63</v>
      </c>
      <c r="AA560" s="6">
        <v>10</v>
      </c>
      <c r="AB560" s="6">
        <v>5</v>
      </c>
      <c r="AC560" s="5">
        <v>25.6</v>
      </c>
      <c r="AD560" s="5" t="s">
        <v>80</v>
      </c>
      <c r="AE560" s="5" t="s">
        <v>335</v>
      </c>
      <c r="AI560" s="165">
        <v>24</v>
      </c>
      <c r="AJ560" s="165">
        <v>29</v>
      </c>
      <c r="BI560" s="5">
        <v>1.79</v>
      </c>
      <c r="BJ560" s="5" t="s">
        <v>120</v>
      </c>
      <c r="BK560" s="5" t="s">
        <v>335</v>
      </c>
      <c r="BO560" s="165">
        <v>1.44</v>
      </c>
      <c r="BP560" s="165">
        <v>2.1800000000000002</v>
      </c>
      <c r="BQ560" s="6" t="s">
        <v>1923</v>
      </c>
      <c r="BR560" s="5" t="s">
        <v>2275</v>
      </c>
    </row>
    <row r="561" spans="1:70" ht="13.9" x14ac:dyDescent="0.25">
      <c r="A561" s="205">
        <v>625</v>
      </c>
      <c r="B561" s="231" t="s">
        <v>1599</v>
      </c>
      <c r="C561" s="247" t="s">
        <v>1600</v>
      </c>
      <c r="D561" s="231" t="s">
        <v>1601</v>
      </c>
      <c r="E561" s="125" t="s">
        <v>356</v>
      </c>
      <c r="F561" s="26" t="s">
        <v>103</v>
      </c>
      <c r="G561" s="26" t="s">
        <v>56</v>
      </c>
      <c r="H561" s="26" t="s">
        <v>407</v>
      </c>
      <c r="J561" s="22">
        <v>125</v>
      </c>
      <c r="L561" s="28" t="s">
        <v>58</v>
      </c>
      <c r="M561" s="22" t="s">
        <v>78</v>
      </c>
      <c r="N561" s="22">
        <v>0</v>
      </c>
      <c r="O561" s="22" t="s">
        <v>60</v>
      </c>
      <c r="P561" s="22" t="s">
        <v>79</v>
      </c>
      <c r="Q561" s="23" t="s">
        <v>1168</v>
      </c>
      <c r="R561" s="23" t="s">
        <v>1930</v>
      </c>
      <c r="S561" s="24">
        <v>30</v>
      </c>
      <c r="V561" s="25" t="s">
        <v>615</v>
      </c>
      <c r="W561" s="65" t="s">
        <v>1931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3.9" x14ac:dyDescent="0.25">
      <c r="A562" s="205">
        <v>626</v>
      </c>
      <c r="B562" s="231" t="s">
        <v>1602</v>
      </c>
      <c r="C562" s="247" t="s">
        <v>1603</v>
      </c>
      <c r="D562" s="231" t="s">
        <v>1604</v>
      </c>
      <c r="E562" s="125" t="s">
        <v>356</v>
      </c>
      <c r="F562" s="26" t="s">
        <v>55</v>
      </c>
      <c r="G562" s="26" t="s">
        <v>56</v>
      </c>
      <c r="H562" s="26" t="s">
        <v>421</v>
      </c>
      <c r="J562" s="22">
        <v>250</v>
      </c>
      <c r="L562" s="28" t="s">
        <v>58</v>
      </c>
      <c r="M562" s="22" t="s">
        <v>59</v>
      </c>
      <c r="N562" s="22">
        <v>0</v>
      </c>
      <c r="O562" s="22" t="s">
        <v>60</v>
      </c>
      <c r="P562" s="22" t="s">
        <v>79</v>
      </c>
      <c r="Q562" s="23" t="s">
        <v>1874</v>
      </c>
      <c r="R562" s="23" t="s">
        <v>1933</v>
      </c>
      <c r="T562" s="23">
        <v>100</v>
      </c>
      <c r="V562" s="25" t="s">
        <v>615</v>
      </c>
      <c r="W562" s="65" t="s">
        <v>1934</v>
      </c>
      <c r="X562" s="106" t="s">
        <v>203</v>
      </c>
      <c r="Z562" s="83" t="s">
        <v>63</v>
      </c>
      <c r="AA562" s="6">
        <v>8</v>
      </c>
      <c r="AB562" s="6">
        <v>0</v>
      </c>
      <c r="AD562" s="5" t="s">
        <v>80</v>
      </c>
      <c r="AI562" s="5">
        <v>21</v>
      </c>
      <c r="AJ562" s="5">
        <v>40</v>
      </c>
      <c r="BQ562" s="6" t="s">
        <v>214</v>
      </c>
      <c r="BR562" s="5" t="s">
        <v>1935</v>
      </c>
    </row>
    <row r="563" spans="1:70" ht="13.9" x14ac:dyDescent="0.25">
      <c r="A563" s="205">
        <v>627</v>
      </c>
      <c r="B563" s="231" t="s">
        <v>1602</v>
      </c>
      <c r="C563" s="247" t="s">
        <v>1603</v>
      </c>
      <c r="D563" s="231" t="s">
        <v>1605</v>
      </c>
      <c r="E563" s="125" t="s">
        <v>356</v>
      </c>
      <c r="F563" s="26" t="s">
        <v>55</v>
      </c>
      <c r="G563" s="26" t="s">
        <v>56</v>
      </c>
      <c r="H563" s="181" t="s">
        <v>422</v>
      </c>
      <c r="J563" s="22">
        <v>250</v>
      </c>
      <c r="L563" s="28" t="s">
        <v>58</v>
      </c>
      <c r="M563" s="22" t="s">
        <v>59</v>
      </c>
      <c r="N563" s="22" t="s">
        <v>1936</v>
      </c>
      <c r="O563" s="22" t="s">
        <v>60</v>
      </c>
      <c r="P563" s="22" t="s">
        <v>1937</v>
      </c>
      <c r="Q563" s="23" t="s">
        <v>1874</v>
      </c>
      <c r="R563" s="23" t="s">
        <v>1933</v>
      </c>
      <c r="T563" s="23">
        <v>100</v>
      </c>
      <c r="V563" s="25" t="s">
        <v>615</v>
      </c>
      <c r="W563" s="65" t="s">
        <v>1938</v>
      </c>
      <c r="X563" s="106" t="s">
        <v>334</v>
      </c>
      <c r="Y563" s="25" t="s">
        <v>1939</v>
      </c>
      <c r="Z563" s="83" t="s">
        <v>63</v>
      </c>
      <c r="AA563" s="6">
        <v>24</v>
      </c>
      <c r="AB563" s="6">
        <v>0</v>
      </c>
      <c r="AD563" s="5" t="s">
        <v>80</v>
      </c>
      <c r="AI563" s="5">
        <v>21</v>
      </c>
      <c r="AJ563" s="5">
        <v>40</v>
      </c>
      <c r="BQ563" s="6" t="s">
        <v>214</v>
      </c>
      <c r="BR563" s="5" t="s">
        <v>1935</v>
      </c>
    </row>
    <row r="564" spans="1:70" ht="13.9" x14ac:dyDescent="0.25">
      <c r="A564" s="205">
        <v>628</v>
      </c>
      <c r="B564" s="231" t="s">
        <v>1602</v>
      </c>
      <c r="C564" s="247" t="s">
        <v>1603</v>
      </c>
      <c r="D564" s="231" t="s">
        <v>1606</v>
      </c>
      <c r="E564" s="125" t="s">
        <v>356</v>
      </c>
      <c r="F564" s="26" t="s">
        <v>55</v>
      </c>
      <c r="G564" s="26" t="s">
        <v>56</v>
      </c>
      <c r="H564" s="181" t="s">
        <v>422</v>
      </c>
      <c r="J564" s="22">
        <v>250</v>
      </c>
      <c r="L564" s="28" t="s">
        <v>58</v>
      </c>
      <c r="M564" s="22" t="s">
        <v>59</v>
      </c>
      <c r="N564" s="22" t="s">
        <v>1936</v>
      </c>
      <c r="O564" s="22" t="s">
        <v>60</v>
      </c>
      <c r="P564" s="22" t="s">
        <v>1937</v>
      </c>
      <c r="Q564" s="23" t="s">
        <v>358</v>
      </c>
      <c r="R564" s="23" t="s">
        <v>1940</v>
      </c>
      <c r="T564" s="23">
        <v>100</v>
      </c>
      <c r="V564" s="25" t="s">
        <v>615</v>
      </c>
      <c r="W564" s="65" t="s">
        <v>1938</v>
      </c>
      <c r="X564" s="106" t="s">
        <v>334</v>
      </c>
      <c r="Y564" s="25" t="s">
        <v>1939</v>
      </c>
      <c r="Z564" s="83" t="s">
        <v>63</v>
      </c>
      <c r="AA564" s="6">
        <v>24</v>
      </c>
      <c r="AB564" s="6">
        <v>0</v>
      </c>
      <c r="AD564" s="5" t="s">
        <v>80</v>
      </c>
      <c r="AI564" s="5">
        <v>21</v>
      </c>
      <c r="AJ564" s="5">
        <v>40</v>
      </c>
      <c r="BQ564" s="6" t="s">
        <v>214</v>
      </c>
      <c r="BR564" s="5" t="s">
        <v>1935</v>
      </c>
    </row>
    <row r="565" spans="1:70" ht="13.9" x14ac:dyDescent="0.25">
      <c r="A565" s="91">
        <v>133</v>
      </c>
      <c r="B565" s="231" t="s">
        <v>1614</v>
      </c>
      <c r="C565" s="247" t="s">
        <v>1441</v>
      </c>
      <c r="D565" s="231"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1" t="s">
        <v>1621</v>
      </c>
      <c r="C566" s="247" t="s">
        <v>1620</v>
      </c>
      <c r="D566" s="231"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1" t="s">
        <v>1621</v>
      </c>
      <c r="C567" s="247" t="s">
        <v>1620</v>
      </c>
      <c r="D567" s="231"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1" t="s">
        <v>1625</v>
      </c>
      <c r="C568" s="247" t="s">
        <v>1626</v>
      </c>
      <c r="D568" s="231"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47"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47"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47"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47"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47"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47"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47"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47"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47"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47"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47"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47"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47"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47" t="s">
        <v>1662</v>
      </c>
      <c r="D582" s="231"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1" t="s">
        <v>1663</v>
      </c>
      <c r="C583" s="247" t="s">
        <v>1662</v>
      </c>
      <c r="D583" s="231"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1" t="s">
        <v>1663</v>
      </c>
      <c r="C584" s="247" t="s">
        <v>1662</v>
      </c>
      <c r="D584" s="231"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1" t="s">
        <v>1663</v>
      </c>
      <c r="C585" s="247" t="s">
        <v>1662</v>
      </c>
      <c r="D585" s="231"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1" t="s">
        <v>1673</v>
      </c>
      <c r="C586" s="247"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47"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47"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47"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47"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47"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3.9" x14ac:dyDescent="0.25">
      <c r="A592" s="91">
        <v>655</v>
      </c>
      <c r="B592" s="231" t="s">
        <v>1699</v>
      </c>
      <c r="C592" s="247"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3.9" x14ac:dyDescent="0.25">
      <c r="A593" s="91">
        <v>656</v>
      </c>
      <c r="B593" s="231" t="s">
        <v>1699</v>
      </c>
      <c r="C593" s="247"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3.9" x14ac:dyDescent="0.25">
      <c r="A594" s="91">
        <v>657</v>
      </c>
      <c r="B594" s="231" t="s">
        <v>1699</v>
      </c>
      <c r="C594" s="247"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3.9" x14ac:dyDescent="0.25">
      <c r="A595" s="91">
        <v>658</v>
      </c>
      <c r="B595" s="231" t="s">
        <v>1699</v>
      </c>
      <c r="C595" s="247"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3.9" x14ac:dyDescent="0.25">
      <c r="A596" s="91">
        <v>659</v>
      </c>
      <c r="B596" s="231" t="s">
        <v>1699</v>
      </c>
      <c r="C596" s="247"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3.9" x14ac:dyDescent="0.25">
      <c r="A597" s="91">
        <v>660</v>
      </c>
      <c r="B597" s="231" t="s">
        <v>1699</v>
      </c>
      <c r="C597" s="247"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3.9" x14ac:dyDescent="0.25">
      <c r="A598" s="91">
        <v>661</v>
      </c>
      <c r="B598" s="231" t="s">
        <v>1699</v>
      </c>
      <c r="C598" s="247"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3.9" x14ac:dyDescent="0.25">
      <c r="A599" s="91">
        <v>662</v>
      </c>
      <c r="B599" s="231" t="s">
        <v>1699</v>
      </c>
      <c r="C599" s="247"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3.9" x14ac:dyDescent="0.25">
      <c r="A600" s="92">
        <v>663</v>
      </c>
      <c r="B600" s="231" t="s">
        <v>1699</v>
      </c>
      <c r="C600" s="247"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3.9" x14ac:dyDescent="0.25">
      <c r="A601" s="91">
        <v>664</v>
      </c>
      <c r="B601" s="231" t="s">
        <v>1699</v>
      </c>
      <c r="C601" s="247"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3.9" x14ac:dyDescent="0.25">
      <c r="A602" s="91">
        <v>665</v>
      </c>
      <c r="B602" s="231" t="s">
        <v>1699</v>
      </c>
      <c r="C602" s="247"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3.9" x14ac:dyDescent="0.25">
      <c r="A603" s="91">
        <v>666</v>
      </c>
      <c r="B603" s="231" t="s">
        <v>1699</v>
      </c>
      <c r="C603" s="247"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3.9" x14ac:dyDescent="0.25">
      <c r="A604" s="91">
        <v>667</v>
      </c>
      <c r="B604" s="231" t="s">
        <v>1699</v>
      </c>
      <c r="C604" s="247"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3.9" x14ac:dyDescent="0.25">
      <c r="A605" s="91">
        <v>668</v>
      </c>
      <c r="B605" s="231" t="s">
        <v>1699</v>
      </c>
      <c r="C605" s="247"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3.9" x14ac:dyDescent="0.25">
      <c r="A606" s="92">
        <v>669</v>
      </c>
      <c r="B606" s="231" t="s">
        <v>1737</v>
      </c>
      <c r="C606" s="247"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3.9" x14ac:dyDescent="0.25">
      <c r="A607" s="91">
        <v>670</v>
      </c>
      <c r="B607" s="231" t="s">
        <v>1712</v>
      </c>
      <c r="C607" s="247"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3.9" x14ac:dyDescent="0.25">
      <c r="A608" s="91">
        <v>671</v>
      </c>
      <c r="B608" s="231" t="s">
        <v>1712</v>
      </c>
      <c r="C608" s="247"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3.9" x14ac:dyDescent="0.25">
      <c r="A609" s="91">
        <v>672</v>
      </c>
      <c r="B609" s="231" t="s">
        <v>1712</v>
      </c>
      <c r="C609" s="247"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3.9" x14ac:dyDescent="0.25">
      <c r="A610" s="91">
        <v>673</v>
      </c>
      <c r="B610" s="231" t="s">
        <v>1712</v>
      </c>
      <c r="C610" s="247"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3.9" x14ac:dyDescent="0.25">
      <c r="A611" s="91">
        <v>674</v>
      </c>
      <c r="B611" s="231" t="s">
        <v>1712</v>
      </c>
      <c r="C611" s="247"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3.9" x14ac:dyDescent="0.25">
      <c r="A612" s="91">
        <v>675</v>
      </c>
      <c r="B612" s="231" t="s">
        <v>1712</v>
      </c>
      <c r="C612" s="247"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3.9" x14ac:dyDescent="0.25">
      <c r="A613" s="91">
        <v>676</v>
      </c>
      <c r="B613" s="231" t="s">
        <v>1712</v>
      </c>
      <c r="C613" s="247"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3.9" x14ac:dyDescent="0.25">
      <c r="A614" s="91">
        <v>677</v>
      </c>
      <c r="B614" s="231" t="s">
        <v>1699</v>
      </c>
      <c r="C614" s="247"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3.9" x14ac:dyDescent="0.25">
      <c r="A615" s="91">
        <v>678</v>
      </c>
      <c r="B615" s="231" t="s">
        <v>1699</v>
      </c>
      <c r="C615" s="247"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3.9" x14ac:dyDescent="0.25">
      <c r="A616" s="91">
        <v>679</v>
      </c>
      <c r="B616" s="231" t="s">
        <v>1699</v>
      </c>
      <c r="C616" s="247"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3.9" x14ac:dyDescent="0.25">
      <c r="A617" s="91">
        <v>680</v>
      </c>
      <c r="B617" s="231" t="s">
        <v>1699</v>
      </c>
      <c r="C617" s="247"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3.9" x14ac:dyDescent="0.25">
      <c r="A618" s="91">
        <v>681</v>
      </c>
      <c r="B618" s="231" t="s">
        <v>1699</v>
      </c>
      <c r="C618" s="247"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3.9" x14ac:dyDescent="0.25">
      <c r="A619" s="91">
        <v>682</v>
      </c>
      <c r="B619" s="231" t="s">
        <v>1699</v>
      </c>
      <c r="C619" s="247"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3.9" x14ac:dyDescent="0.25">
      <c r="A620" s="91">
        <v>683</v>
      </c>
      <c r="B620" s="231" t="s">
        <v>1699</v>
      </c>
      <c r="C620" s="247"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3.9" x14ac:dyDescent="0.25">
      <c r="A621" s="91">
        <v>684</v>
      </c>
      <c r="B621" s="231" t="s">
        <v>1699</v>
      </c>
      <c r="C621" s="247"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3.9" x14ac:dyDescent="0.25">
      <c r="A622" s="91">
        <v>685</v>
      </c>
      <c r="B622" s="231" t="s">
        <v>1699</v>
      </c>
      <c r="C622" s="247"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3.9" x14ac:dyDescent="0.25">
      <c r="A623" s="91">
        <v>686</v>
      </c>
      <c r="B623" s="231" t="s">
        <v>1699</v>
      </c>
      <c r="C623" s="247"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3.9" x14ac:dyDescent="0.25">
      <c r="A624" s="91">
        <v>687</v>
      </c>
      <c r="B624" s="231" t="s">
        <v>1699</v>
      </c>
      <c r="C624" s="247"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3.9" x14ac:dyDescent="0.25">
      <c r="A625" s="91">
        <v>688</v>
      </c>
      <c r="B625" s="231" t="s">
        <v>1699</v>
      </c>
      <c r="C625" s="247"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3.9" x14ac:dyDescent="0.25">
      <c r="A626" s="91">
        <v>689</v>
      </c>
      <c r="B626" s="231" t="s">
        <v>1699</v>
      </c>
      <c r="C626" s="247"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ht="13.15" x14ac:dyDescent="0.25">
      <c r="A627" s="91">
        <v>5295</v>
      </c>
      <c r="B627" s="231" t="s">
        <v>1454</v>
      </c>
      <c r="C627" s="231"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1" t="s">
        <v>1755</v>
      </c>
      <c r="C628" s="231"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1" t="s">
        <v>1755</v>
      </c>
      <c r="C629" s="231"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1" t="s">
        <v>1755</v>
      </c>
      <c r="C630" s="231"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1" t="s">
        <v>1755</v>
      </c>
      <c r="C631" s="231"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1" t="s">
        <v>1764</v>
      </c>
      <c r="C632" s="231"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1" t="s">
        <v>1767</v>
      </c>
      <c r="C633" s="231"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1" t="s">
        <v>1767</v>
      </c>
      <c r="C634" s="231"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1" t="s">
        <v>1778</v>
      </c>
      <c r="C635" s="231"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1" t="s">
        <v>1778</v>
      </c>
      <c r="C636" s="231"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1" t="s">
        <v>1778</v>
      </c>
      <c r="C637" s="231"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1" t="s">
        <v>1778</v>
      </c>
      <c r="C638" s="231"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1" t="s">
        <v>1787</v>
      </c>
      <c r="C639" s="231" t="s">
        <v>1788</v>
      </c>
      <c r="D639" s="231" t="s">
        <v>1789</v>
      </c>
      <c r="E639" s="3" t="s">
        <v>1181</v>
      </c>
      <c r="F639" s="26" t="s">
        <v>103</v>
      </c>
      <c r="G639" s="26" t="s">
        <v>56</v>
      </c>
      <c r="H639" s="26" t="s">
        <v>1790</v>
      </c>
      <c r="R639" s="23" t="s">
        <v>1785</v>
      </c>
      <c r="Y639" s="25" t="s">
        <v>1791</v>
      </c>
      <c r="Z639" s="83" t="s">
        <v>63</v>
      </c>
    </row>
    <row r="640" spans="1:70" ht="13.15" x14ac:dyDescent="0.25">
      <c r="A640" s="91">
        <v>5308</v>
      </c>
      <c r="B640" s="231" t="s">
        <v>1787</v>
      </c>
      <c r="C640" s="231" t="s">
        <v>1788</v>
      </c>
      <c r="D640" s="231" t="s">
        <v>1792</v>
      </c>
      <c r="E640" s="3" t="s">
        <v>1181</v>
      </c>
      <c r="F640" s="26" t="s">
        <v>103</v>
      </c>
      <c r="G640" s="26" t="s">
        <v>56</v>
      </c>
      <c r="H640" s="26" t="s">
        <v>1790</v>
      </c>
      <c r="R640" s="23" t="s">
        <v>1785</v>
      </c>
      <c r="Y640" s="25" t="s">
        <v>1791</v>
      </c>
      <c r="Z640" s="83" t="s">
        <v>63</v>
      </c>
    </row>
    <row r="641" spans="1:70" ht="13.15" x14ac:dyDescent="0.25">
      <c r="A641" s="91">
        <v>5309</v>
      </c>
      <c r="B641" s="231" t="s">
        <v>1787</v>
      </c>
      <c r="C641" s="231" t="s">
        <v>1788</v>
      </c>
      <c r="D641" s="231" t="s">
        <v>1793</v>
      </c>
      <c r="E641" s="3" t="s">
        <v>1181</v>
      </c>
      <c r="F641" s="26" t="s">
        <v>103</v>
      </c>
      <c r="G641" s="26" t="s">
        <v>56</v>
      </c>
      <c r="H641" s="26" t="s">
        <v>1790</v>
      </c>
      <c r="R641" s="23" t="s">
        <v>1753</v>
      </c>
      <c r="Y641" s="25" t="s">
        <v>1791</v>
      </c>
      <c r="Z641" s="83" t="s">
        <v>63</v>
      </c>
    </row>
    <row r="642" spans="1:70" ht="13.15" x14ac:dyDescent="0.25">
      <c r="A642" s="91">
        <v>5433</v>
      </c>
      <c r="B642" s="231" t="s">
        <v>1787</v>
      </c>
      <c r="C642" s="231" t="s">
        <v>1788</v>
      </c>
      <c r="D642" s="231" t="s">
        <v>1794</v>
      </c>
      <c r="E642" s="3" t="s">
        <v>1181</v>
      </c>
      <c r="F642" s="26" t="s">
        <v>103</v>
      </c>
      <c r="G642" s="26" t="s">
        <v>56</v>
      </c>
      <c r="H642" s="26" t="s">
        <v>1790</v>
      </c>
      <c r="R642" s="23" t="s">
        <v>1753</v>
      </c>
      <c r="Y642" s="25" t="s">
        <v>1791</v>
      </c>
      <c r="Z642" s="83" t="s">
        <v>63</v>
      </c>
    </row>
    <row r="643" spans="1:70" ht="13.15" x14ac:dyDescent="0.25">
      <c r="A643" s="91">
        <v>5435</v>
      </c>
      <c r="B643" s="231" t="s">
        <v>1795</v>
      </c>
      <c r="C643" s="231"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1" t="s">
        <v>1795</v>
      </c>
      <c r="C644" s="231"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1" t="s">
        <v>1795</v>
      </c>
      <c r="C645" s="231"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1" t="s">
        <v>1795</v>
      </c>
      <c r="C646" s="231"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1" t="s">
        <v>1454</v>
      </c>
      <c r="C647" s="231"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1" t="s">
        <v>1454</v>
      </c>
      <c r="C648" s="231"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1" t="s">
        <v>1454</v>
      </c>
      <c r="C649" s="231"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1" t="s">
        <v>1454</v>
      </c>
      <c r="C650" s="231"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1" t="s">
        <v>1454</v>
      </c>
      <c r="C651" s="231"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1" t="s">
        <v>1454</v>
      </c>
      <c r="C652" s="231"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1" t="s">
        <v>1454</v>
      </c>
      <c r="C653" s="231"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1" t="s">
        <v>1454</v>
      </c>
      <c r="C654" s="231"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1" t="s">
        <v>1454</v>
      </c>
      <c r="C655" s="231"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1" t="s">
        <v>1818</v>
      </c>
      <c r="C656" s="231"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1" t="s">
        <v>1787</v>
      </c>
      <c r="C657" s="231"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1" t="s">
        <v>1818</v>
      </c>
      <c r="C658" s="231" t="s">
        <v>1819</v>
      </c>
      <c r="D658" s="231" t="s">
        <v>1825</v>
      </c>
      <c r="E658" s="3" t="s">
        <v>1181</v>
      </c>
      <c r="F658" s="26" t="s">
        <v>103</v>
      </c>
      <c r="G658" s="26" t="s">
        <v>56</v>
      </c>
      <c r="H658" s="26" t="s">
        <v>1826</v>
      </c>
      <c r="I658" s="26" t="s">
        <v>1827</v>
      </c>
      <c r="Z658" s="169"/>
    </row>
    <row r="659" spans="1:70" ht="13.15" x14ac:dyDescent="0.25">
      <c r="A659" s="91">
        <v>5451</v>
      </c>
      <c r="B659" s="231" t="s">
        <v>1818</v>
      </c>
      <c r="C659" s="231" t="s">
        <v>1819</v>
      </c>
      <c r="D659" s="231" t="s">
        <v>1828</v>
      </c>
      <c r="E659" s="3" t="s">
        <v>1181</v>
      </c>
      <c r="F659" s="26" t="s">
        <v>103</v>
      </c>
      <c r="G659" s="26" t="s">
        <v>56</v>
      </c>
      <c r="H659" s="26" t="s">
        <v>296</v>
      </c>
      <c r="I659" s="26" t="s">
        <v>1827</v>
      </c>
      <c r="Z659" s="169"/>
    </row>
    <row r="660" spans="1:70" ht="13.9" x14ac:dyDescent="0.25">
      <c r="A660" s="91">
        <v>690</v>
      </c>
      <c r="B660" s="231" t="s">
        <v>1841</v>
      </c>
      <c r="C660" s="247"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47"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47"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47"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47"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47"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47"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3.9" x14ac:dyDescent="0.25">
      <c r="A667" s="91">
        <v>697</v>
      </c>
      <c r="B667" s="231" t="s">
        <v>1584</v>
      </c>
      <c r="C667" s="247"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3.9" x14ac:dyDescent="0.25">
      <c r="A668" s="91">
        <v>698</v>
      </c>
      <c r="B668" s="231" t="s">
        <v>1599</v>
      </c>
      <c r="C668" s="247"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ht="13.15" x14ac:dyDescent="0.25">
      <c r="A669" s="91">
        <v>699</v>
      </c>
      <c r="B669" s="231" t="s">
        <v>1973</v>
      </c>
      <c r="C669" s="231"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31"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ht="13.15" x14ac:dyDescent="0.25">
      <c r="A671" s="91">
        <v>701</v>
      </c>
      <c r="B671" s="231" t="s">
        <v>1983</v>
      </c>
      <c r="C671" s="231" t="s">
        <v>1984</v>
      </c>
      <c r="D671" s="231" t="s">
        <v>1985</v>
      </c>
      <c r="E671" s="3" t="s">
        <v>1976</v>
      </c>
      <c r="F671" s="26"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ht="13.15" x14ac:dyDescent="0.25">
      <c r="A672" s="91">
        <v>702</v>
      </c>
      <c r="B672" s="231" t="s">
        <v>1983</v>
      </c>
      <c r="C672" s="231" t="s">
        <v>1984</v>
      </c>
      <c r="D672" s="231" t="s">
        <v>1987</v>
      </c>
      <c r="E672" s="3" t="s">
        <v>1976</v>
      </c>
      <c r="F672" s="26"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ht="13.15" x14ac:dyDescent="0.25">
      <c r="A673" s="91">
        <v>703</v>
      </c>
      <c r="B673" s="231" t="s">
        <v>1988</v>
      </c>
      <c r="C673" s="231" t="s">
        <v>1989</v>
      </c>
      <c r="D673" s="231" t="s">
        <v>1990</v>
      </c>
      <c r="E673" s="3" t="s">
        <v>1976</v>
      </c>
      <c r="F673" s="26"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ht="13.9" x14ac:dyDescent="0.25">
      <c r="A674" s="91">
        <v>704</v>
      </c>
      <c r="B674" s="231" t="s">
        <v>2190</v>
      </c>
      <c r="C674" s="247" t="s">
        <v>1992</v>
      </c>
      <c r="D674" s="231" t="s">
        <v>1993</v>
      </c>
      <c r="E674" s="3" t="s">
        <v>1976</v>
      </c>
      <c r="F674" s="26" t="s">
        <v>103</v>
      </c>
      <c r="G674" s="26" t="s">
        <v>56</v>
      </c>
      <c r="H674" s="26" t="s">
        <v>66</v>
      </c>
      <c r="J674" s="22">
        <v>0.125</v>
      </c>
      <c r="L674" s="28" t="s">
        <v>58</v>
      </c>
      <c r="M674" s="22" t="s">
        <v>59</v>
      </c>
      <c r="N674" s="22">
        <v>25</v>
      </c>
      <c r="O674" s="22" t="s">
        <v>60</v>
      </c>
      <c r="P674" s="22" t="s">
        <v>79</v>
      </c>
      <c r="U674" s="23" t="s">
        <v>1994</v>
      </c>
      <c r="V674" s="167" t="s">
        <v>436</v>
      </c>
      <c r="W674" s="168"/>
      <c r="X674" s="106" t="s">
        <v>203</v>
      </c>
      <c r="Y674" s="167" t="s">
        <v>517</v>
      </c>
      <c r="Z674" s="83" t="s">
        <v>63</v>
      </c>
      <c r="AA674" s="6">
        <v>12</v>
      </c>
      <c r="AB674" s="6">
        <v>6</v>
      </c>
      <c r="AD674" s="5" t="s">
        <v>80</v>
      </c>
      <c r="AI674" s="5">
        <v>21</v>
      </c>
      <c r="AJ674" s="5">
        <v>39</v>
      </c>
      <c r="BQ674" s="6" t="s">
        <v>121</v>
      </c>
    </row>
    <row r="675" spans="1:69" ht="13.15" x14ac:dyDescent="0.25">
      <c r="A675" s="91">
        <v>705</v>
      </c>
      <c r="B675" s="231" t="s">
        <v>1995</v>
      </c>
      <c r="C675" s="231"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ht="13.15" x14ac:dyDescent="0.25">
      <c r="A676" s="91">
        <v>706</v>
      </c>
      <c r="B676" s="231" t="s">
        <v>1995</v>
      </c>
      <c r="C676" s="231"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ht="13.15" x14ac:dyDescent="0.25">
      <c r="A677" s="91">
        <v>707</v>
      </c>
      <c r="B677" s="231" t="s">
        <v>2001</v>
      </c>
      <c r="C677" s="231"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ht="13.15" x14ac:dyDescent="0.25">
      <c r="A678" s="91">
        <v>708</v>
      </c>
      <c r="B678" s="231" t="s">
        <v>2001</v>
      </c>
      <c r="C678" s="231"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1" t="s">
        <v>2005</v>
      </c>
      <c r="C679" s="231"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69" ht="13.15" x14ac:dyDescent="0.25">
      <c r="A680" s="91">
        <v>710</v>
      </c>
      <c r="B680" s="231" t="s">
        <v>2009</v>
      </c>
      <c r="C680" s="231"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1" t="s">
        <v>2009</v>
      </c>
      <c r="C681" s="231"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1" t="s">
        <v>2014</v>
      </c>
      <c r="C682" s="231"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69" x14ac:dyDescent="0.2">
      <c r="A683" s="91">
        <v>713</v>
      </c>
      <c r="B683" s="231" t="s">
        <v>2018</v>
      </c>
      <c r="C683" s="231"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69" x14ac:dyDescent="0.2">
      <c r="A684" s="91">
        <v>714</v>
      </c>
      <c r="B684" s="231" t="s">
        <v>2022</v>
      </c>
      <c r="C684" s="231"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69" ht="13.15" x14ac:dyDescent="0.25">
      <c r="A685" s="91">
        <v>715</v>
      </c>
      <c r="B685" s="231" t="s">
        <v>2025</v>
      </c>
      <c r="C685" s="231"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69" ht="14.25" x14ac:dyDescent="0.2">
      <c r="A686" s="91">
        <v>716</v>
      </c>
      <c r="B686" s="231" t="s">
        <v>2027</v>
      </c>
      <c r="C686" s="247"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ht="13.15" x14ac:dyDescent="0.25">
      <c r="A687" s="91">
        <v>717</v>
      </c>
      <c r="B687" s="231" t="s">
        <v>2030</v>
      </c>
      <c r="C687" s="231"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69" ht="13.15" x14ac:dyDescent="0.25">
      <c r="A688" s="91">
        <v>718</v>
      </c>
      <c r="B688" s="231" t="s">
        <v>2030</v>
      </c>
      <c r="C688" s="231"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69" ht="13.15" x14ac:dyDescent="0.25">
      <c r="A689" s="91">
        <v>719</v>
      </c>
      <c r="B689" s="231" t="s">
        <v>2030</v>
      </c>
      <c r="C689" s="231"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69" ht="13.15" x14ac:dyDescent="0.25">
      <c r="A690" s="91">
        <v>720</v>
      </c>
      <c r="B690" s="231" t="s">
        <v>2030</v>
      </c>
      <c r="C690" s="231"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69" ht="13.15" x14ac:dyDescent="0.25">
      <c r="A691" s="91">
        <v>721</v>
      </c>
      <c r="B691" s="231" t="s">
        <v>2030</v>
      </c>
      <c r="C691" s="231"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69" ht="13.15" x14ac:dyDescent="0.25">
      <c r="A692" s="91">
        <v>722</v>
      </c>
      <c r="B692" s="231" t="s">
        <v>2037</v>
      </c>
      <c r="C692" s="231" t="s">
        <v>2038</v>
      </c>
      <c r="D692" s="231" t="s">
        <v>2039</v>
      </c>
      <c r="E692" s="3" t="s">
        <v>1976</v>
      </c>
      <c r="F692" s="26" t="s">
        <v>103</v>
      </c>
      <c r="G692" s="26" t="s">
        <v>56</v>
      </c>
      <c r="H692" s="26" t="s">
        <v>57</v>
      </c>
      <c r="J692" s="22">
        <v>0.25</v>
      </c>
      <c r="L692" s="28" t="s">
        <v>58</v>
      </c>
      <c r="M692" s="22" t="s">
        <v>59</v>
      </c>
      <c r="N692" s="22">
        <v>0</v>
      </c>
      <c r="O692" s="22" t="s">
        <v>60</v>
      </c>
      <c r="P692" s="22" t="s">
        <v>79</v>
      </c>
      <c r="V692" s="25" t="s">
        <v>62</v>
      </c>
      <c r="W692" s="65">
        <v>3</v>
      </c>
      <c r="X692" s="106">
        <v>4</v>
      </c>
      <c r="Y692" s="25" t="s">
        <v>2040</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1" t="s">
        <v>2041</v>
      </c>
      <c r="C693" s="231" t="s">
        <v>2042</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12</v>
      </c>
      <c r="AB693" s="6">
        <v>10</v>
      </c>
      <c r="AD693" s="5" t="s">
        <v>80</v>
      </c>
      <c r="AI693" s="5">
        <v>19</v>
      </c>
      <c r="AJ693" s="5">
        <v>31</v>
      </c>
      <c r="AL693" s="6" t="s">
        <v>81</v>
      </c>
      <c r="AQ693" s="6">
        <v>48</v>
      </c>
      <c r="AR693" s="6">
        <v>80</v>
      </c>
      <c r="BQ693" s="6" t="s">
        <v>354</v>
      </c>
    </row>
    <row r="694" spans="1:69" x14ac:dyDescent="0.2">
      <c r="A694" s="91">
        <v>724</v>
      </c>
      <c r="B694" s="231" t="s">
        <v>2043</v>
      </c>
      <c r="C694" s="231" t="s">
        <v>2044</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1" t="s">
        <v>2045</v>
      </c>
      <c r="C695" s="231" t="s">
        <v>2046</v>
      </c>
      <c r="D695" s="231" t="s">
        <v>2039</v>
      </c>
      <c r="E695" s="3" t="s">
        <v>1976</v>
      </c>
      <c r="F695" s="26" t="s">
        <v>103</v>
      </c>
      <c r="G695" s="26" t="s">
        <v>56</v>
      </c>
      <c r="H695" s="26" t="s">
        <v>57</v>
      </c>
      <c r="J695" s="22">
        <v>0.25</v>
      </c>
      <c r="L695" s="28" t="s">
        <v>58</v>
      </c>
      <c r="M695" s="22" t="s">
        <v>59</v>
      </c>
      <c r="N695" s="22">
        <v>0</v>
      </c>
      <c r="O695" s="22" t="s">
        <v>60</v>
      </c>
      <c r="P695" s="22" t="s">
        <v>79</v>
      </c>
      <c r="R695" s="23" t="s">
        <v>1982</v>
      </c>
      <c r="T695" s="23">
        <v>150</v>
      </c>
      <c r="V695" s="25" t="s">
        <v>62</v>
      </c>
      <c r="W695" s="65">
        <v>3</v>
      </c>
      <c r="X695" s="106">
        <v>4</v>
      </c>
      <c r="Y695" s="25" t="s">
        <v>2040</v>
      </c>
      <c r="Z695" s="83" t="s">
        <v>63</v>
      </c>
      <c r="AA695" s="6">
        <v>8</v>
      </c>
      <c r="AB695" s="6">
        <v>5</v>
      </c>
      <c r="AD695" s="5" t="s">
        <v>80</v>
      </c>
      <c r="AI695" s="5">
        <v>20</v>
      </c>
      <c r="AJ695" s="5">
        <v>32</v>
      </c>
      <c r="AL695" s="6" t="s">
        <v>81</v>
      </c>
      <c r="AQ695" s="6">
        <v>53</v>
      </c>
      <c r="AR695" s="6">
        <v>83</v>
      </c>
      <c r="BQ695" s="6" t="s">
        <v>354</v>
      </c>
    </row>
    <row r="696" spans="1:69" x14ac:dyDescent="0.2">
      <c r="A696" s="91">
        <v>726</v>
      </c>
      <c r="B696" s="231" t="s">
        <v>2047</v>
      </c>
      <c r="C696" s="231" t="s">
        <v>2048</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v>2</v>
      </c>
      <c r="X696" s="106">
        <v>3</v>
      </c>
      <c r="Y696" s="25" t="s">
        <v>2049</v>
      </c>
      <c r="Z696" s="83" t="s">
        <v>63</v>
      </c>
      <c r="AA696" s="6">
        <v>10</v>
      </c>
      <c r="AB696" s="6">
        <v>4</v>
      </c>
      <c r="AD696" s="5" t="s">
        <v>80</v>
      </c>
      <c r="AI696" s="5">
        <v>19</v>
      </c>
      <c r="AJ696" s="5">
        <v>25</v>
      </c>
      <c r="AL696" s="6" t="s">
        <v>81</v>
      </c>
      <c r="AQ696" s="6">
        <v>53</v>
      </c>
      <c r="AR696" s="6">
        <v>90</v>
      </c>
      <c r="BQ696" s="6" t="s">
        <v>354</v>
      </c>
    </row>
    <row r="697" spans="1:69" x14ac:dyDescent="0.2">
      <c r="A697" s="91">
        <v>727</v>
      </c>
      <c r="B697" s="231" t="s">
        <v>2050</v>
      </c>
      <c r="C697" s="231" t="s">
        <v>2051</v>
      </c>
      <c r="D697" s="231" t="s">
        <v>2039</v>
      </c>
      <c r="E697" s="3" t="s">
        <v>1976</v>
      </c>
      <c r="F697" s="26" t="s">
        <v>103</v>
      </c>
      <c r="G697" s="26" t="s">
        <v>56</v>
      </c>
      <c r="H697" s="26" t="s">
        <v>57</v>
      </c>
      <c r="J697" s="22">
        <v>0.5</v>
      </c>
      <c r="L697" s="28" t="s">
        <v>58</v>
      </c>
      <c r="M697" s="22" t="s">
        <v>59</v>
      </c>
      <c r="N697" s="22">
        <v>0</v>
      </c>
      <c r="O697" s="22" t="s">
        <v>60</v>
      </c>
      <c r="P697" s="22" t="s">
        <v>79</v>
      </c>
      <c r="R697" s="23" t="s">
        <v>1982</v>
      </c>
      <c r="T697" s="23">
        <v>150</v>
      </c>
      <c r="V697" s="25" t="s">
        <v>62</v>
      </c>
      <c r="W697" s="65" t="s">
        <v>1978</v>
      </c>
      <c r="X697" s="106">
        <v>3</v>
      </c>
      <c r="Y697" s="25" t="s">
        <v>2049</v>
      </c>
      <c r="Z697" s="83" t="s">
        <v>63</v>
      </c>
      <c r="AA697" s="6">
        <v>10</v>
      </c>
      <c r="AB697" s="6">
        <v>2</v>
      </c>
      <c r="AD697" s="5" t="s">
        <v>80</v>
      </c>
      <c r="AI697" s="5">
        <v>21</v>
      </c>
      <c r="AJ697" s="5">
        <v>28</v>
      </c>
      <c r="AL697" s="6" t="s">
        <v>81</v>
      </c>
      <c r="AQ697" s="6">
        <v>52</v>
      </c>
      <c r="AR697" s="6">
        <v>82</v>
      </c>
      <c r="BQ697" s="6" t="s">
        <v>354</v>
      </c>
    </row>
    <row r="698" spans="1:69" x14ac:dyDescent="0.2">
      <c r="A698" s="91">
        <v>728</v>
      </c>
      <c r="B698" s="231" t="s">
        <v>2052</v>
      </c>
      <c r="C698" s="231" t="s">
        <v>2053</v>
      </c>
      <c r="D698" s="231" t="s">
        <v>2054</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69" x14ac:dyDescent="0.2">
      <c r="A699" s="91">
        <v>729</v>
      </c>
      <c r="B699" s="231" t="s">
        <v>2052</v>
      </c>
      <c r="C699" s="231" t="s">
        <v>2053</v>
      </c>
      <c r="D699" s="231" t="s">
        <v>2057</v>
      </c>
      <c r="E699" s="3" t="s">
        <v>2055</v>
      </c>
      <c r="F699" s="26" t="s">
        <v>103</v>
      </c>
      <c r="G699" s="26" t="s">
        <v>76</v>
      </c>
      <c r="H699" s="26" t="s">
        <v>168</v>
      </c>
      <c r="J699" s="22">
        <v>0.25</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69" x14ac:dyDescent="0.2">
      <c r="A700" s="91">
        <v>730</v>
      </c>
      <c r="B700" s="231" t="s">
        <v>2052</v>
      </c>
      <c r="C700" s="231" t="s">
        <v>2053</v>
      </c>
      <c r="D700" s="231" t="s">
        <v>2058</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69" x14ac:dyDescent="0.2">
      <c r="A701" s="91">
        <v>731</v>
      </c>
      <c r="B701" s="231" t="s">
        <v>2052</v>
      </c>
      <c r="C701" s="231" t="s">
        <v>2053</v>
      </c>
      <c r="D701" s="231" t="s">
        <v>2059</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69" x14ac:dyDescent="0.2">
      <c r="A702" s="91">
        <v>732</v>
      </c>
      <c r="B702" s="231" t="s">
        <v>2052</v>
      </c>
      <c r="C702" s="231" t="s">
        <v>2053</v>
      </c>
      <c r="D702" s="231" t="s">
        <v>2060</v>
      </c>
      <c r="E702" s="3" t="s">
        <v>2055</v>
      </c>
      <c r="F702" s="26" t="s">
        <v>103</v>
      </c>
      <c r="G702" s="26" t="s">
        <v>76</v>
      </c>
      <c r="H702" s="26" t="s">
        <v>157</v>
      </c>
      <c r="J702" s="22">
        <v>4</v>
      </c>
      <c r="L702" s="28" t="s">
        <v>58</v>
      </c>
      <c r="M702" s="22" t="s">
        <v>78</v>
      </c>
      <c r="N702" s="22">
        <v>0</v>
      </c>
      <c r="O702" s="22" t="s">
        <v>60</v>
      </c>
      <c r="P702" s="22" t="s">
        <v>79</v>
      </c>
      <c r="S702" s="24">
        <v>0</v>
      </c>
      <c r="U702" s="23" t="s">
        <v>2056</v>
      </c>
      <c r="V702" s="25" t="s">
        <v>62</v>
      </c>
      <c r="W702" s="65">
        <v>9</v>
      </c>
      <c r="X702" s="106">
        <v>6</v>
      </c>
      <c r="Z702" s="83" t="s">
        <v>63</v>
      </c>
      <c r="AA702" s="6">
        <v>1</v>
      </c>
      <c r="AB702" s="6">
        <v>0</v>
      </c>
      <c r="BQ702" s="6" t="s">
        <v>121</v>
      </c>
    </row>
    <row r="703" spans="1:69" x14ac:dyDescent="0.2">
      <c r="A703" s="91">
        <v>733</v>
      </c>
      <c r="B703" s="231" t="s">
        <v>2061</v>
      </c>
      <c r="C703" s="231" t="s">
        <v>2062</v>
      </c>
      <c r="D703" s="231" t="s">
        <v>2063</v>
      </c>
      <c r="E703" s="3" t="s">
        <v>2055</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1" t="s">
        <v>2064</v>
      </c>
      <c r="C704" s="231" t="s">
        <v>2065</v>
      </c>
      <c r="D704" s="231" t="s">
        <v>2066</v>
      </c>
      <c r="E704" s="3" t="s">
        <v>2055</v>
      </c>
      <c r="F704" s="26" t="s">
        <v>103</v>
      </c>
      <c r="G704" s="26" t="s">
        <v>56</v>
      </c>
      <c r="H704" s="26" t="s">
        <v>57</v>
      </c>
      <c r="J704" s="22">
        <v>1</v>
      </c>
      <c r="L704" s="28" t="s">
        <v>58</v>
      </c>
      <c r="M704" s="22" t="s">
        <v>59</v>
      </c>
      <c r="N704" s="22">
        <v>0</v>
      </c>
      <c r="O704" s="22" t="s">
        <v>60</v>
      </c>
      <c r="P704" s="22" t="s">
        <v>79</v>
      </c>
      <c r="R704" s="23" t="s">
        <v>2067</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1" t="s">
        <v>2068</v>
      </c>
      <c r="C705" s="231" t="s">
        <v>2069</v>
      </c>
      <c r="D705" s="231" t="s">
        <v>2070</v>
      </c>
      <c r="E705" s="3" t="s">
        <v>2055</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1" t="s">
        <v>2071</v>
      </c>
      <c r="C706" s="231" t="s">
        <v>2072</v>
      </c>
      <c r="D706" s="231" t="s">
        <v>2073</v>
      </c>
      <c r="E706" s="3" t="s">
        <v>2055</v>
      </c>
      <c r="F706" s="26" t="s">
        <v>103</v>
      </c>
      <c r="G706" s="26" t="s">
        <v>56</v>
      </c>
      <c r="H706" s="26" t="s">
        <v>66</v>
      </c>
      <c r="J706" s="22">
        <v>1</v>
      </c>
      <c r="L706" s="28" t="s">
        <v>58</v>
      </c>
      <c r="M706" s="22" t="s">
        <v>59</v>
      </c>
      <c r="N706" s="22">
        <v>0</v>
      </c>
      <c r="O706" s="22" t="s">
        <v>60</v>
      </c>
      <c r="P706" s="22" t="s">
        <v>79</v>
      </c>
      <c r="T706" s="23">
        <v>240</v>
      </c>
      <c r="V706" s="25" t="s">
        <v>62</v>
      </c>
      <c r="W706" s="65" t="s">
        <v>1978</v>
      </c>
      <c r="X706" s="106">
        <v>3</v>
      </c>
      <c r="Y706" s="25" t="s">
        <v>2074</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1" t="s">
        <v>2075</v>
      </c>
      <c r="C707" s="231" t="s">
        <v>2076</v>
      </c>
      <c r="D707" s="231" t="s">
        <v>2073</v>
      </c>
      <c r="E707" s="3" t="s">
        <v>2055</v>
      </c>
      <c r="F707" s="26" t="s">
        <v>103</v>
      </c>
      <c r="G707" s="26" t="s">
        <v>56</v>
      </c>
      <c r="H707" s="26" t="s">
        <v>57</v>
      </c>
      <c r="J707" s="22">
        <v>1</v>
      </c>
      <c r="L707" s="28" t="s">
        <v>58</v>
      </c>
      <c r="M707" s="22" t="s">
        <v>59</v>
      </c>
      <c r="N707" s="22">
        <v>0</v>
      </c>
      <c r="O707" s="22" t="s">
        <v>60</v>
      </c>
      <c r="P707" s="22" t="s">
        <v>79</v>
      </c>
      <c r="T707" s="23" t="s">
        <v>1977</v>
      </c>
      <c r="V707" s="25" t="s">
        <v>62</v>
      </c>
      <c r="W707" s="65">
        <v>2</v>
      </c>
      <c r="X707" s="106">
        <v>3</v>
      </c>
      <c r="Y707" s="25" t="s">
        <v>2074</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1" t="s">
        <v>2077</v>
      </c>
      <c r="C708" s="231" t="s">
        <v>2078</v>
      </c>
      <c r="D708" s="231" t="s">
        <v>2079</v>
      </c>
      <c r="E708" s="3" t="s">
        <v>2055</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2080</v>
      </c>
      <c r="Z708" s="83" t="s">
        <v>63</v>
      </c>
      <c r="AA708" s="6">
        <v>11</v>
      </c>
      <c r="AB708" s="6">
        <v>11</v>
      </c>
      <c r="AD708" s="5" t="s">
        <v>80</v>
      </c>
      <c r="AI708" s="5">
        <v>18</v>
      </c>
      <c r="AJ708" s="5">
        <v>37</v>
      </c>
      <c r="BQ708" s="6" t="s">
        <v>121</v>
      </c>
    </row>
    <row r="709" spans="1:69" x14ac:dyDescent="0.2">
      <c r="A709" s="91">
        <v>739</v>
      </c>
      <c r="B709" s="231" t="s">
        <v>2081</v>
      </c>
      <c r="C709" s="231" t="s">
        <v>2082</v>
      </c>
      <c r="D709" s="231" t="s">
        <v>2083</v>
      </c>
      <c r="E709" s="3" t="s">
        <v>2055</v>
      </c>
      <c r="F709" s="26" t="s">
        <v>103</v>
      </c>
      <c r="G709" s="26" t="s">
        <v>56</v>
      </c>
      <c r="H709" s="26" t="s">
        <v>66</v>
      </c>
      <c r="J709" s="22">
        <v>1</v>
      </c>
      <c r="L709" s="28" t="s">
        <v>58</v>
      </c>
      <c r="M709" s="22" t="s">
        <v>59</v>
      </c>
      <c r="N709" s="22">
        <v>0</v>
      </c>
      <c r="O709" s="22" t="s">
        <v>60</v>
      </c>
      <c r="P709" s="22" t="s">
        <v>79</v>
      </c>
      <c r="U709" s="23" t="s">
        <v>1994</v>
      </c>
      <c r="V709" s="25" t="s">
        <v>62</v>
      </c>
      <c r="W709" s="65">
        <v>1.5</v>
      </c>
      <c r="X709" s="106">
        <v>3</v>
      </c>
      <c r="Y709" s="25" t="s">
        <v>2084</v>
      </c>
      <c r="Z709" s="83" t="s">
        <v>63</v>
      </c>
      <c r="AA709" s="6">
        <v>7</v>
      </c>
      <c r="AB709" s="6">
        <v>0</v>
      </c>
      <c r="AD709" s="5" t="s">
        <v>80</v>
      </c>
      <c r="AI709" s="5">
        <v>21</v>
      </c>
      <c r="AJ709" s="5">
        <v>44</v>
      </c>
      <c r="BQ709" s="6" t="s">
        <v>121</v>
      </c>
    </row>
    <row r="710" spans="1:69" x14ac:dyDescent="0.2">
      <c r="A710" s="91">
        <v>740</v>
      </c>
      <c r="B710" s="231" t="s">
        <v>1995</v>
      </c>
      <c r="C710" s="231" t="s">
        <v>2085</v>
      </c>
      <c r="D710" s="231" t="s">
        <v>1981</v>
      </c>
      <c r="E710" s="3" t="s">
        <v>2055</v>
      </c>
      <c r="F710" s="26" t="s">
        <v>103</v>
      </c>
      <c r="G710" s="26" t="s">
        <v>56</v>
      </c>
      <c r="H710" s="26" t="s">
        <v>66</v>
      </c>
      <c r="J710" s="22">
        <v>1</v>
      </c>
      <c r="L710" s="28" t="s">
        <v>58</v>
      </c>
      <c r="M710" s="22" t="s">
        <v>59</v>
      </c>
      <c r="N710" s="22">
        <v>0</v>
      </c>
      <c r="O710" s="22" t="s">
        <v>60</v>
      </c>
      <c r="P710" s="22" t="s">
        <v>79</v>
      </c>
      <c r="V710" s="25" t="s">
        <v>62</v>
      </c>
      <c r="W710" s="65">
        <v>1</v>
      </c>
      <c r="X710" s="106">
        <v>3.5</v>
      </c>
      <c r="Y710" s="25" t="s">
        <v>2080</v>
      </c>
      <c r="Z710" s="83" t="s">
        <v>63</v>
      </c>
      <c r="AA710" s="6">
        <v>8</v>
      </c>
      <c r="AB710" s="6">
        <v>1</v>
      </c>
      <c r="AD710" s="5" t="s">
        <v>80</v>
      </c>
      <c r="AI710" s="5">
        <v>21</v>
      </c>
      <c r="AJ710" s="5">
        <v>44</v>
      </c>
      <c r="BQ710" s="6" t="s">
        <v>121</v>
      </c>
    </row>
    <row r="711" spans="1:69" x14ac:dyDescent="0.2">
      <c r="A711" s="91">
        <v>741</v>
      </c>
      <c r="B711" s="231" t="s">
        <v>2086</v>
      </c>
      <c r="C711" s="231" t="s">
        <v>2087</v>
      </c>
      <c r="D711" s="231" t="s">
        <v>2088</v>
      </c>
      <c r="E711" s="3" t="s">
        <v>2055</v>
      </c>
      <c r="F711" s="26" t="s">
        <v>103</v>
      </c>
      <c r="G711" s="26" t="s">
        <v>56</v>
      </c>
      <c r="H711" s="26" t="s">
        <v>57</v>
      </c>
      <c r="J711" s="22">
        <v>1</v>
      </c>
      <c r="L711" s="28" t="s">
        <v>58</v>
      </c>
      <c r="M711" s="22" t="s">
        <v>59</v>
      </c>
      <c r="N711" s="22">
        <v>0</v>
      </c>
      <c r="O711" s="22" t="s">
        <v>60</v>
      </c>
      <c r="P711" s="22" t="s">
        <v>79</v>
      </c>
      <c r="V711" s="25" t="s">
        <v>62</v>
      </c>
      <c r="W711" s="65" t="s">
        <v>1978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1" t="s">
        <v>2089</v>
      </c>
      <c r="C712" s="231" t="s">
        <v>2090</v>
      </c>
      <c r="D712" s="231" t="s">
        <v>2091</v>
      </c>
      <c r="E712" s="3" t="s">
        <v>2055</v>
      </c>
      <c r="F712" s="26" t="s">
        <v>103</v>
      </c>
      <c r="G712" s="26" t="s">
        <v>56</v>
      </c>
      <c r="H712" s="26" t="s">
        <v>57</v>
      </c>
      <c r="J712" s="22">
        <v>1</v>
      </c>
      <c r="L712" s="28" t="s">
        <v>58</v>
      </c>
      <c r="M712" s="22" t="s">
        <v>59</v>
      </c>
      <c r="N712" s="22">
        <v>0</v>
      </c>
      <c r="O712" s="22" t="s">
        <v>60</v>
      </c>
      <c r="P712" s="22" t="s">
        <v>79</v>
      </c>
      <c r="T712" s="23">
        <v>250</v>
      </c>
      <c r="U712" s="23" t="s">
        <v>2092</v>
      </c>
      <c r="V712" s="25" t="s">
        <v>62</v>
      </c>
      <c r="W712" s="65">
        <v>1.5</v>
      </c>
      <c r="X712" s="106">
        <v>3</v>
      </c>
      <c r="Y712" s="25" t="s">
        <v>2074</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1" t="s">
        <v>2093</v>
      </c>
      <c r="C713" s="231" t="s">
        <v>2094</v>
      </c>
      <c r="D713" s="231" t="s">
        <v>2095</v>
      </c>
      <c r="E713" s="3" t="s">
        <v>2055</v>
      </c>
      <c r="F713" s="26" t="s">
        <v>103</v>
      </c>
      <c r="G713" s="26" t="s">
        <v>56</v>
      </c>
      <c r="H713" s="26" t="s">
        <v>57</v>
      </c>
      <c r="J713" s="22">
        <v>1</v>
      </c>
      <c r="L713" s="28" t="s">
        <v>58</v>
      </c>
      <c r="M713" s="22" t="s">
        <v>59</v>
      </c>
      <c r="N713" s="22">
        <v>0</v>
      </c>
      <c r="O713" s="22" t="s">
        <v>60</v>
      </c>
      <c r="P713" s="22" t="s">
        <v>79</v>
      </c>
      <c r="T713" s="23">
        <v>120</v>
      </c>
      <c r="V713" s="25" t="s">
        <v>62</v>
      </c>
      <c r="W713" s="65" t="s">
        <v>1978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1" t="s">
        <v>2096</v>
      </c>
      <c r="C714" s="231" t="s">
        <v>2097</v>
      </c>
      <c r="D714" s="231" t="s">
        <v>2098</v>
      </c>
      <c r="E714" s="3" t="s">
        <v>2055</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1" t="s">
        <v>2096</v>
      </c>
      <c r="C715" s="231" t="s">
        <v>2097</v>
      </c>
      <c r="D715" s="231" t="s">
        <v>2099</v>
      </c>
      <c r="E715" s="3" t="s">
        <v>2055</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1" t="s">
        <v>2096</v>
      </c>
      <c r="C716" s="231" t="s">
        <v>2097</v>
      </c>
      <c r="D716" s="231" t="s">
        <v>2100</v>
      </c>
      <c r="E716" s="3" t="s">
        <v>2055</v>
      </c>
      <c r="F716" s="26" t="s">
        <v>103</v>
      </c>
      <c r="G716" s="26" t="s">
        <v>56</v>
      </c>
      <c r="H716" s="26" t="s">
        <v>535</v>
      </c>
      <c r="J716" s="22">
        <v>1.5760000000000001</v>
      </c>
      <c r="L716" s="28" t="s">
        <v>58</v>
      </c>
      <c r="M716" s="22" t="s">
        <v>78</v>
      </c>
      <c r="N716" s="22" t="s">
        <v>2101</v>
      </c>
      <c r="O716" s="22" t="s">
        <v>953</v>
      </c>
      <c r="P716" s="22" t="s">
        <v>79</v>
      </c>
      <c r="S716" s="24" t="s">
        <v>2102</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1" t="s">
        <v>2103</v>
      </c>
      <c r="C717" s="231" t="s">
        <v>2104</v>
      </c>
      <c r="D717" s="231" t="s">
        <v>2105</v>
      </c>
      <c r="E717" s="3" t="s">
        <v>2055</v>
      </c>
      <c r="F717" s="26" t="s">
        <v>103</v>
      </c>
      <c r="G717" s="26" t="s">
        <v>56</v>
      </c>
      <c r="H717" s="26" t="s">
        <v>57</v>
      </c>
      <c r="J717" s="22">
        <v>0.5</v>
      </c>
      <c r="L717" s="28" t="s">
        <v>58</v>
      </c>
      <c r="M717" s="22" t="s">
        <v>78</v>
      </c>
      <c r="N717" s="22">
        <v>0</v>
      </c>
      <c r="O717" s="22" t="s">
        <v>60</v>
      </c>
      <c r="P717" s="22" t="s">
        <v>79</v>
      </c>
      <c r="S717" s="24">
        <v>1</v>
      </c>
      <c r="U717" s="23" t="s">
        <v>2106</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748</v>
      </c>
      <c r="B718" s="231" t="s">
        <v>2103</v>
      </c>
      <c r="C718" s="231" t="s">
        <v>2104</v>
      </c>
      <c r="D718" s="231" t="s">
        <v>2108</v>
      </c>
      <c r="E718" s="3" t="s">
        <v>2055</v>
      </c>
      <c r="F718" s="26" t="s">
        <v>103</v>
      </c>
      <c r="G718" s="26" t="s">
        <v>56</v>
      </c>
      <c r="H718" s="26" t="s">
        <v>66</v>
      </c>
      <c r="J718" s="22">
        <v>0.5</v>
      </c>
      <c r="L718" s="28" t="s">
        <v>58</v>
      </c>
      <c r="M718" s="22" t="s">
        <v>59</v>
      </c>
      <c r="N718" s="22">
        <v>0</v>
      </c>
      <c r="O718" s="22" t="s">
        <v>60</v>
      </c>
      <c r="P718" s="22" t="s">
        <v>79</v>
      </c>
      <c r="R718" s="23" t="s">
        <v>2067</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2107</v>
      </c>
    </row>
    <row r="719" spans="1:69" x14ac:dyDescent="0.2">
      <c r="A719" s="91">
        <v>749</v>
      </c>
      <c r="B719" s="231" t="s">
        <v>2109</v>
      </c>
      <c r="C719" s="231" t="s">
        <v>2110</v>
      </c>
      <c r="D719" s="231" t="s">
        <v>2111</v>
      </c>
      <c r="E719" s="3" t="s">
        <v>2055</v>
      </c>
      <c r="F719" s="26" t="s">
        <v>103</v>
      </c>
      <c r="G719" s="26" t="s">
        <v>56</v>
      </c>
      <c r="H719" s="26" t="s">
        <v>57</v>
      </c>
      <c r="J719" s="22">
        <v>1</v>
      </c>
      <c r="L719" s="28" t="s">
        <v>58</v>
      </c>
      <c r="M719" s="22" t="s">
        <v>59</v>
      </c>
      <c r="N719" s="22">
        <v>0</v>
      </c>
      <c r="O719" s="22" t="s">
        <v>60</v>
      </c>
      <c r="P719" s="22" t="s">
        <v>79</v>
      </c>
      <c r="R719" s="23" t="s">
        <v>2112</v>
      </c>
      <c r="V719" s="25" t="s">
        <v>62</v>
      </c>
      <c r="W719" s="65" t="s">
        <v>1978</v>
      </c>
      <c r="X719" s="106">
        <v>4</v>
      </c>
      <c r="Z719" s="83" t="s">
        <v>63</v>
      </c>
      <c r="AA719" s="6">
        <v>9</v>
      </c>
      <c r="AD719" s="5" t="s">
        <v>80</v>
      </c>
      <c r="AI719" s="5">
        <v>22</v>
      </c>
      <c r="AJ719" s="5">
        <v>55</v>
      </c>
      <c r="BQ719" s="6" t="s">
        <v>195</v>
      </c>
    </row>
    <row r="720" spans="1:69" x14ac:dyDescent="0.2">
      <c r="A720" s="91">
        <v>750</v>
      </c>
      <c r="B720" s="231" t="s">
        <v>2113</v>
      </c>
      <c r="C720" s="231" t="s">
        <v>2114</v>
      </c>
      <c r="D720" s="231" t="s">
        <v>2115</v>
      </c>
      <c r="E720" s="3" t="s">
        <v>2055</v>
      </c>
      <c r="F720" s="26" t="s">
        <v>103</v>
      </c>
      <c r="G720" s="26" t="s">
        <v>56</v>
      </c>
      <c r="H720" s="26" t="s">
        <v>57</v>
      </c>
      <c r="J720" s="22">
        <v>0.5</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1" t="s">
        <v>2113</v>
      </c>
      <c r="C721" s="231" t="s">
        <v>2114</v>
      </c>
      <c r="D721" s="231" t="s">
        <v>2116</v>
      </c>
      <c r="E721" s="3" t="s">
        <v>2055</v>
      </c>
      <c r="F721" s="26" t="s">
        <v>103</v>
      </c>
      <c r="G721" s="26" t="s">
        <v>56</v>
      </c>
      <c r="H721" s="26" t="s">
        <v>57</v>
      </c>
      <c r="J721" s="22">
        <v>2</v>
      </c>
      <c r="L721" s="28" t="s">
        <v>58</v>
      </c>
      <c r="M721" s="22" t="s">
        <v>59</v>
      </c>
      <c r="N721" s="22">
        <v>0</v>
      </c>
      <c r="O721" s="22" t="s">
        <v>60</v>
      </c>
      <c r="P721" s="22" t="s">
        <v>79</v>
      </c>
      <c r="R721" s="23" t="s">
        <v>2067</v>
      </c>
      <c r="T721" s="23">
        <v>60</v>
      </c>
      <c r="V721" s="25" t="s">
        <v>62</v>
      </c>
      <c r="W721" s="65" t="s">
        <v>1978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1" t="s">
        <v>2117</v>
      </c>
      <c r="C722" s="231" t="s">
        <v>2118</v>
      </c>
      <c r="D722" s="231" t="s">
        <v>2011</v>
      </c>
      <c r="E722" s="3" t="s">
        <v>2055</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1" t="s">
        <v>2117</v>
      </c>
      <c r="C723" s="231" t="s">
        <v>2118</v>
      </c>
      <c r="D723" s="231" t="s">
        <v>2013</v>
      </c>
      <c r="E723" s="3" t="s">
        <v>2055</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1" t="s">
        <v>2119</v>
      </c>
      <c r="C724" s="231" t="s">
        <v>2120</v>
      </c>
      <c r="D724" s="231" t="s">
        <v>1975</v>
      </c>
      <c r="E724" s="3" t="s">
        <v>2055</v>
      </c>
      <c r="F724" s="26" t="s">
        <v>103</v>
      </c>
      <c r="G724" s="26" t="s">
        <v>56</v>
      </c>
      <c r="H724" s="26" t="s">
        <v>57</v>
      </c>
      <c r="J724" s="22">
        <v>1</v>
      </c>
      <c r="L724" s="28" t="s">
        <v>58</v>
      </c>
      <c r="M724" s="22" t="s">
        <v>59</v>
      </c>
      <c r="N724" s="22">
        <v>0</v>
      </c>
      <c r="O724" s="22" t="s">
        <v>60</v>
      </c>
      <c r="P724" s="22" t="s">
        <v>79</v>
      </c>
      <c r="R724" s="23" t="s">
        <v>2121</v>
      </c>
      <c r="V724" s="25" t="s">
        <v>62</v>
      </c>
      <c r="W724" s="65" t="s">
        <v>1978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1883</v>
      </c>
    </row>
    <row r="725" spans="1:69" x14ac:dyDescent="0.2">
      <c r="A725" s="91">
        <v>755</v>
      </c>
      <c r="B725" s="231" t="s">
        <v>2122</v>
      </c>
      <c r="C725" s="231" t="s">
        <v>2123</v>
      </c>
      <c r="D725" s="231" t="s">
        <v>2055</v>
      </c>
      <c r="E725" s="3" t="s">
        <v>2055</v>
      </c>
      <c r="F725" s="26" t="s">
        <v>103</v>
      </c>
      <c r="G725" s="26" t="s">
        <v>56</v>
      </c>
      <c r="H725" s="26" t="s">
        <v>57</v>
      </c>
      <c r="J725" s="22">
        <v>1</v>
      </c>
      <c r="L725" s="28" t="s">
        <v>58</v>
      </c>
      <c r="M725" s="22" t="s">
        <v>78</v>
      </c>
      <c r="N725" s="22">
        <v>0</v>
      </c>
      <c r="O725" s="22" t="s">
        <v>60</v>
      </c>
      <c r="P725" s="22" t="s">
        <v>79</v>
      </c>
      <c r="S725" s="24">
        <v>30</v>
      </c>
      <c r="U725" s="23" t="s">
        <v>2124</v>
      </c>
      <c r="V725" s="25" t="s">
        <v>62</v>
      </c>
      <c r="W725" s="65">
        <v>2</v>
      </c>
      <c r="X725" s="106">
        <v>3</v>
      </c>
      <c r="Y725" s="25" t="s">
        <v>2125</v>
      </c>
      <c r="Z725" s="83" t="s">
        <v>63</v>
      </c>
      <c r="AA725" s="6">
        <v>9</v>
      </c>
      <c r="AB725" s="6">
        <v>0</v>
      </c>
      <c r="AC725" s="5">
        <v>29</v>
      </c>
      <c r="AD725" s="5" t="s">
        <v>80</v>
      </c>
      <c r="AE725" s="5" t="s">
        <v>116</v>
      </c>
      <c r="AI725" s="5">
        <v>20</v>
      </c>
      <c r="AJ725" s="5">
        <v>40</v>
      </c>
      <c r="AK725" s="6">
        <v>80</v>
      </c>
      <c r="AL725" s="6" t="s">
        <v>81</v>
      </c>
      <c r="AM725" s="6" t="s">
        <v>116</v>
      </c>
      <c r="BQ725" s="6" t="s">
        <v>2107</v>
      </c>
    </row>
    <row r="726" spans="1:69" x14ac:dyDescent="0.2">
      <c r="A726" s="91">
        <v>756</v>
      </c>
      <c r="B726" s="231" t="s">
        <v>2126</v>
      </c>
      <c r="C726" s="231" t="s">
        <v>2127</v>
      </c>
      <c r="D726" s="231" t="s">
        <v>2128</v>
      </c>
      <c r="E726" s="125" t="s">
        <v>2055</v>
      </c>
      <c r="F726" s="26" t="s">
        <v>71</v>
      </c>
      <c r="G726" s="26" t="s">
        <v>56</v>
      </c>
      <c r="H726" s="26" t="s">
        <v>1969</v>
      </c>
      <c r="J726" s="22">
        <v>2</v>
      </c>
      <c r="L726" s="28" t="s">
        <v>58</v>
      </c>
      <c r="M726" s="22" t="s">
        <v>59</v>
      </c>
      <c r="N726" s="22">
        <v>0</v>
      </c>
      <c r="O726" s="22" t="s">
        <v>60</v>
      </c>
      <c r="P726" s="22" t="s">
        <v>79</v>
      </c>
      <c r="Q726" s="23" t="s">
        <v>2128</v>
      </c>
      <c r="Z726" s="83" t="s">
        <v>63</v>
      </c>
      <c r="AA726" s="6">
        <v>6</v>
      </c>
      <c r="AB726" s="6">
        <v>0</v>
      </c>
      <c r="BQ726" s="6" t="s">
        <v>121</v>
      </c>
    </row>
    <row r="727" spans="1:69" ht="14.25" x14ac:dyDescent="0.2">
      <c r="A727" s="91">
        <v>757</v>
      </c>
      <c r="B727" s="231" t="s">
        <v>2027</v>
      </c>
      <c r="C727" s="247" t="s">
        <v>2028</v>
      </c>
      <c r="D727" s="231" t="s">
        <v>2129</v>
      </c>
      <c r="E727" s="3" t="s">
        <v>1976</v>
      </c>
      <c r="F727" s="26" t="s">
        <v>103</v>
      </c>
      <c r="G727" s="26" t="s">
        <v>56</v>
      </c>
      <c r="H727" s="26" t="s">
        <v>57</v>
      </c>
      <c r="J727" s="22">
        <v>0.5</v>
      </c>
      <c r="L727" s="28" t="s">
        <v>58</v>
      </c>
      <c r="M727" s="22" t="s">
        <v>59</v>
      </c>
      <c r="N727" s="22">
        <v>64</v>
      </c>
      <c r="O727" s="22" t="s">
        <v>60</v>
      </c>
      <c r="P727" s="22" t="s">
        <v>79</v>
      </c>
      <c r="R727" s="23" t="s">
        <v>1982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1" t="s">
        <v>2131</v>
      </c>
      <c r="C728" s="231" t="s">
        <v>2132</v>
      </c>
      <c r="D728" s="231" t="s">
        <v>2133</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1" t="s">
        <v>2131</v>
      </c>
      <c r="C729" s="231" t="s">
        <v>2132</v>
      </c>
      <c r="D729" s="231" t="s">
        <v>2134</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1" t="s">
        <v>2135</v>
      </c>
      <c r="C730" s="231" t="s">
        <v>2136</v>
      </c>
      <c r="D730" s="231" t="s">
        <v>2137</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1" t="s">
        <v>2135</v>
      </c>
      <c r="C731" s="231" t="s">
        <v>2136</v>
      </c>
      <c r="D731" s="231" t="s">
        <v>2139</v>
      </c>
      <c r="E731" s="3" t="s">
        <v>339</v>
      </c>
      <c r="F731" s="26" t="s">
        <v>103</v>
      </c>
      <c r="G731" s="26" t="s">
        <v>56</v>
      </c>
      <c r="H731" s="26" t="s">
        <v>535</v>
      </c>
      <c r="J731" s="22">
        <v>1</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1" t="s">
        <v>2135</v>
      </c>
      <c r="C732" s="231" t="s">
        <v>2136</v>
      </c>
      <c r="D732" s="231" t="s">
        <v>2140</v>
      </c>
      <c r="E732" s="3" t="s">
        <v>339</v>
      </c>
      <c r="F732" s="26" t="s">
        <v>103</v>
      </c>
      <c r="G732" s="26" t="s">
        <v>56</v>
      </c>
      <c r="H732" s="26" t="s">
        <v>535</v>
      </c>
      <c r="J732" s="22">
        <v>0.5</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1" t="s">
        <v>2135</v>
      </c>
      <c r="C733" s="231" t="s">
        <v>2136</v>
      </c>
      <c r="D733" s="231" t="s">
        <v>2141</v>
      </c>
      <c r="E733" s="3" t="s">
        <v>339</v>
      </c>
      <c r="F733" s="26" t="s">
        <v>103</v>
      </c>
      <c r="G733" s="26" t="s">
        <v>56</v>
      </c>
      <c r="H733" s="26" t="s">
        <v>535</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1" t="s">
        <v>2135</v>
      </c>
      <c r="C734" s="231" t="s">
        <v>2136</v>
      </c>
      <c r="D734" s="231" t="s">
        <v>2142</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1" t="s">
        <v>2135</v>
      </c>
      <c r="C735" s="231" t="s">
        <v>2136</v>
      </c>
      <c r="D735" s="231" t="s">
        <v>2143</v>
      </c>
      <c r="E735" s="3" t="s">
        <v>339</v>
      </c>
      <c r="F735" s="26" t="s">
        <v>103</v>
      </c>
      <c r="G735" s="26" t="s">
        <v>56</v>
      </c>
      <c r="H735" s="26" t="s">
        <v>540</v>
      </c>
      <c r="J735" s="22">
        <v>1</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1" t="s">
        <v>2135</v>
      </c>
      <c r="C736" s="231" t="s">
        <v>2136</v>
      </c>
      <c r="D736" s="231" t="s">
        <v>2144</v>
      </c>
      <c r="E736" s="3" t="s">
        <v>339</v>
      </c>
      <c r="F736" s="26" t="s">
        <v>103</v>
      </c>
      <c r="G736" s="26" t="s">
        <v>56</v>
      </c>
      <c r="H736" s="26" t="s">
        <v>540</v>
      </c>
      <c r="J736" s="22">
        <v>0.5</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0" x14ac:dyDescent="0.2">
      <c r="A737" s="91">
        <v>767</v>
      </c>
      <c r="B737" s="231" t="s">
        <v>2135</v>
      </c>
      <c r="C737" s="231" t="s">
        <v>2136</v>
      </c>
      <c r="D737" s="231" t="s">
        <v>2145</v>
      </c>
      <c r="E737" s="3" t="s">
        <v>339</v>
      </c>
      <c r="F737" s="26" t="s">
        <v>103</v>
      </c>
      <c r="G737" s="26" t="s">
        <v>56</v>
      </c>
      <c r="H737" s="26" t="s">
        <v>540</v>
      </c>
      <c r="J737" s="22">
        <v>1</v>
      </c>
      <c r="L737" s="28" t="s">
        <v>58</v>
      </c>
      <c r="M737" s="22" t="s">
        <v>78</v>
      </c>
      <c r="N737" s="22">
        <v>0</v>
      </c>
      <c r="O737" s="22" t="s">
        <v>60</v>
      </c>
      <c r="P737" s="22" t="s">
        <v>79</v>
      </c>
      <c r="Q737" s="23" t="s">
        <v>339</v>
      </c>
      <c r="S737" s="24" t="s">
        <v>2138</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70" x14ac:dyDescent="0.2">
      <c r="A738" s="91">
        <v>768</v>
      </c>
      <c r="B738" s="231" t="s">
        <v>2135</v>
      </c>
      <c r="C738" s="231" t="s">
        <v>2136</v>
      </c>
      <c r="D738" s="231" t="s">
        <v>2146</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70" x14ac:dyDescent="0.2">
      <c r="A739" s="91">
        <v>769</v>
      </c>
      <c r="B739" s="231" t="s">
        <v>2135</v>
      </c>
      <c r="C739" s="231" t="s">
        <v>2136</v>
      </c>
      <c r="D739" s="231" t="s">
        <v>2148</v>
      </c>
      <c r="E739" s="3" t="s">
        <v>339</v>
      </c>
      <c r="F739" s="26" t="s">
        <v>103</v>
      </c>
      <c r="G739" s="26" t="s">
        <v>56</v>
      </c>
      <c r="H739" s="26" t="s">
        <v>1351</v>
      </c>
      <c r="I739" s="26" t="s">
        <v>2147</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70" x14ac:dyDescent="0.2">
      <c r="A740" s="91">
        <v>770</v>
      </c>
      <c r="B740" s="231" t="s">
        <v>2135</v>
      </c>
      <c r="C740" s="231" t="s">
        <v>2136</v>
      </c>
      <c r="D740" s="231" t="s">
        <v>2149</v>
      </c>
      <c r="E740" s="3" t="s">
        <v>339</v>
      </c>
      <c r="F740" s="26" t="s">
        <v>103</v>
      </c>
      <c r="G740" s="26" t="s">
        <v>56</v>
      </c>
      <c r="H740" s="26" t="s">
        <v>1351</v>
      </c>
      <c r="I740" s="26" t="s">
        <v>2147</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70" x14ac:dyDescent="0.2">
      <c r="A741" s="91">
        <v>771</v>
      </c>
      <c r="B741" s="231" t="s">
        <v>2135</v>
      </c>
      <c r="C741" s="231" t="s">
        <v>2136</v>
      </c>
      <c r="D741" s="231" t="s">
        <v>2150</v>
      </c>
      <c r="E741" s="3" t="s">
        <v>339</v>
      </c>
      <c r="F741" s="26" t="s">
        <v>103</v>
      </c>
      <c r="G741" s="26" t="s">
        <v>56</v>
      </c>
      <c r="H741" s="26" t="s">
        <v>1351</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70" x14ac:dyDescent="0.2">
      <c r="A742" s="91">
        <v>772</v>
      </c>
      <c r="B742" s="231" t="s">
        <v>2135</v>
      </c>
      <c r="C742" s="231" t="s">
        <v>2136</v>
      </c>
      <c r="D742" s="231" t="s">
        <v>2151</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70" x14ac:dyDescent="0.2">
      <c r="A743" s="91">
        <v>773</v>
      </c>
      <c r="B743" s="231" t="s">
        <v>2135</v>
      </c>
      <c r="C743" s="231" t="s">
        <v>2136</v>
      </c>
      <c r="D743" s="231" t="s">
        <v>2152</v>
      </c>
      <c r="E743" s="3" t="s">
        <v>339</v>
      </c>
      <c r="F743" s="26" t="s">
        <v>103</v>
      </c>
      <c r="G743" s="26" t="s">
        <v>56</v>
      </c>
      <c r="H743" s="26" t="s">
        <v>1352</v>
      </c>
      <c r="I743" s="26" t="s">
        <v>2147</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70" x14ac:dyDescent="0.2">
      <c r="A744" s="91">
        <v>774</v>
      </c>
      <c r="B744" s="231" t="s">
        <v>2135</v>
      </c>
      <c r="C744" s="231" t="s">
        <v>2136</v>
      </c>
      <c r="D744" s="231" t="s">
        <v>2153</v>
      </c>
      <c r="E744" s="3" t="s">
        <v>339</v>
      </c>
      <c r="F744" s="26" t="s">
        <v>103</v>
      </c>
      <c r="G744" s="26" t="s">
        <v>56</v>
      </c>
      <c r="H744" s="26" t="s">
        <v>1352</v>
      </c>
      <c r="I744" s="26" t="s">
        <v>2147</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70" x14ac:dyDescent="0.2">
      <c r="A745" s="91">
        <v>775</v>
      </c>
      <c r="B745" s="231" t="s">
        <v>2135</v>
      </c>
      <c r="C745" s="231" t="s">
        <v>2136</v>
      </c>
      <c r="D745" s="231" t="s">
        <v>2154</v>
      </c>
      <c r="E745" s="3" t="s">
        <v>339</v>
      </c>
      <c r="F745" s="26" t="s">
        <v>103</v>
      </c>
      <c r="G745" s="26" t="s">
        <v>56</v>
      </c>
      <c r="H745" s="26" t="s">
        <v>1352</v>
      </c>
      <c r="I745" s="26" t="s">
        <v>2147</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row r="746" spans="1:70" ht="14.25" x14ac:dyDescent="0.2">
      <c r="A746" s="91">
        <v>776</v>
      </c>
      <c r="B746" s="231" t="s">
        <v>2172</v>
      </c>
      <c r="C746" s="247" t="s">
        <v>2173</v>
      </c>
      <c r="D746" s="231" t="s">
        <v>2174</v>
      </c>
      <c r="E746" s="3" t="s">
        <v>2055</v>
      </c>
      <c r="F746" s="26" t="s">
        <v>103</v>
      </c>
      <c r="G746" s="26" t="s">
        <v>56</v>
      </c>
      <c r="H746" s="26"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6">
        <v>12</v>
      </c>
      <c r="AB746" s="6">
        <v>0</v>
      </c>
      <c r="AD746" s="5" t="s">
        <v>80</v>
      </c>
      <c r="AI746" s="5">
        <v>25</v>
      </c>
      <c r="AJ746" s="5">
        <v>41</v>
      </c>
      <c r="AL746" s="6" t="s">
        <v>81</v>
      </c>
      <c r="AQ746" s="6">
        <v>52</v>
      </c>
      <c r="AR746" s="6">
        <v>68</v>
      </c>
      <c r="AT746" s="5" t="s">
        <v>119</v>
      </c>
      <c r="AY746" s="5">
        <v>167</v>
      </c>
      <c r="AZ746" s="5">
        <v>179</v>
      </c>
      <c r="BQ746" s="6" t="s">
        <v>512</v>
      </c>
      <c r="BR746" s="5" t="s">
        <v>1422</v>
      </c>
    </row>
    <row r="747" spans="1:70" ht="14.25" x14ac:dyDescent="0.2">
      <c r="A747" s="91">
        <v>777</v>
      </c>
      <c r="B747" s="231" t="s">
        <v>2172</v>
      </c>
      <c r="C747" s="247" t="s">
        <v>2173</v>
      </c>
      <c r="D747" s="231" t="s">
        <v>2175</v>
      </c>
      <c r="E747" s="3" t="s">
        <v>2055</v>
      </c>
      <c r="F747" s="26" t="s">
        <v>103</v>
      </c>
      <c r="G747" s="26" t="s">
        <v>56</v>
      </c>
      <c r="H747" s="181" t="s">
        <v>57</v>
      </c>
      <c r="J747" s="22">
        <v>0.8</v>
      </c>
      <c r="L747" s="28" t="s">
        <v>58</v>
      </c>
      <c r="M747" s="178" t="s">
        <v>59</v>
      </c>
      <c r="N747" s="22">
        <v>170</v>
      </c>
      <c r="O747" s="22" t="s">
        <v>60</v>
      </c>
      <c r="P747" s="22" t="s">
        <v>79</v>
      </c>
      <c r="R747" s="179" t="s">
        <v>2176</v>
      </c>
      <c r="T747" s="23" t="s">
        <v>2177</v>
      </c>
      <c r="V747" s="167" t="s">
        <v>62</v>
      </c>
      <c r="W747" s="65" t="s">
        <v>1978</v>
      </c>
      <c r="X747" s="106" t="s">
        <v>416</v>
      </c>
      <c r="Z747" s="83" t="s">
        <v>63</v>
      </c>
      <c r="AA747" s="166">
        <v>12</v>
      </c>
      <c r="AB747" s="166">
        <v>0</v>
      </c>
      <c r="AC747" s="165"/>
      <c r="AD747" s="165" t="s">
        <v>80</v>
      </c>
      <c r="AE747" s="165"/>
      <c r="AF747" s="165"/>
      <c r="AG747" s="165"/>
      <c r="AH747" s="165"/>
      <c r="AI747" s="165">
        <v>25</v>
      </c>
      <c r="AJ747" s="165">
        <v>41</v>
      </c>
      <c r="AK747" s="166"/>
      <c r="AL747" s="166" t="s">
        <v>81</v>
      </c>
      <c r="AM747" s="166"/>
      <c r="AN747" s="166"/>
      <c r="AO747" s="166"/>
      <c r="AP747" s="166"/>
      <c r="AQ747" s="166">
        <v>52</v>
      </c>
      <c r="AR747" s="166">
        <v>68</v>
      </c>
      <c r="AS747" s="165"/>
      <c r="AT747" s="165" t="s">
        <v>119</v>
      </c>
      <c r="AU747" s="165"/>
      <c r="AV747" s="165"/>
      <c r="AW747" s="165"/>
      <c r="AX747" s="165"/>
      <c r="AY747" s="165">
        <v>167</v>
      </c>
      <c r="AZ747" s="165">
        <v>179</v>
      </c>
      <c r="BA747" s="166"/>
      <c r="BB747" s="166"/>
      <c r="BC747" s="166"/>
      <c r="BD747" s="166"/>
      <c r="BE747" s="166"/>
      <c r="BF747" s="166"/>
      <c r="BG747" s="166"/>
      <c r="BH747" s="166"/>
      <c r="BI747" s="165"/>
      <c r="BJ747" s="165"/>
      <c r="BK747" s="165"/>
      <c r="BL747" s="165"/>
      <c r="BM747" s="165"/>
      <c r="BN747" s="165"/>
      <c r="BO747" s="165"/>
      <c r="BP747" s="165"/>
      <c r="BQ747" s="166" t="s">
        <v>512</v>
      </c>
      <c r="BR747" s="165" t="s">
        <v>1422</v>
      </c>
    </row>
    <row r="748" spans="1:70" ht="14.25" x14ac:dyDescent="0.2">
      <c r="A748" s="91">
        <v>778</v>
      </c>
      <c r="B748" s="231" t="s">
        <v>2180</v>
      </c>
      <c r="C748" s="247" t="s">
        <v>2181</v>
      </c>
      <c r="D748" s="231" t="s">
        <v>1981</v>
      </c>
      <c r="E748" s="3" t="s">
        <v>339</v>
      </c>
      <c r="F748" s="26" t="s">
        <v>55</v>
      </c>
      <c r="G748" s="26" t="s">
        <v>76</v>
      </c>
      <c r="H748" s="26" t="s">
        <v>57</v>
      </c>
      <c r="I748" s="26" t="s">
        <v>2184</v>
      </c>
      <c r="J748" s="22">
        <v>50</v>
      </c>
      <c r="L748" s="28" t="s">
        <v>212</v>
      </c>
      <c r="M748" s="22" t="s">
        <v>78</v>
      </c>
      <c r="N748" s="22">
        <v>0</v>
      </c>
      <c r="O748" s="22" t="s">
        <v>60</v>
      </c>
      <c r="P748" s="22" t="s">
        <v>79</v>
      </c>
      <c r="S748" s="24">
        <v>5</v>
      </c>
      <c r="V748" s="25" t="s">
        <v>62</v>
      </c>
      <c r="W748" s="65" t="s">
        <v>1978</v>
      </c>
      <c r="Z748" s="83" t="s">
        <v>63</v>
      </c>
      <c r="AA748" s="6">
        <v>6</v>
      </c>
      <c r="AB748" s="6">
        <v>0</v>
      </c>
      <c r="AC748" s="5">
        <v>32.166670000000003</v>
      </c>
      <c r="AD748" s="5" t="s">
        <v>80</v>
      </c>
      <c r="AE748" s="165" t="s">
        <v>116</v>
      </c>
      <c r="AF748" s="5">
        <v>6.4005210000000003</v>
      </c>
      <c r="AG748" s="165" t="s">
        <v>80</v>
      </c>
      <c r="AH748" s="165" t="s">
        <v>117</v>
      </c>
      <c r="AI748" s="5">
        <v>26</v>
      </c>
      <c r="AJ748" s="5">
        <v>44</v>
      </c>
      <c r="AK748" s="6">
        <v>76.5</v>
      </c>
      <c r="AL748" s="6" t="s">
        <v>81</v>
      </c>
      <c r="AM748" s="166" t="s">
        <v>116</v>
      </c>
      <c r="AN748" s="6">
        <v>8.9610269999999996</v>
      </c>
      <c r="AO748" s="166" t="s">
        <v>81</v>
      </c>
      <c r="AP748" s="166" t="s">
        <v>117</v>
      </c>
      <c r="AQ748" s="6">
        <v>68</v>
      </c>
      <c r="AR748" s="6">
        <v>93</v>
      </c>
      <c r="BQ748" s="6" t="s">
        <v>214</v>
      </c>
      <c r="BR748" s="5" t="s">
        <v>2185</v>
      </c>
    </row>
    <row r="749" spans="1:70" ht="14.25" x14ac:dyDescent="0.2">
      <c r="A749" s="91">
        <v>779</v>
      </c>
      <c r="B749" s="231" t="s">
        <v>2180</v>
      </c>
      <c r="C749" s="247" t="s">
        <v>2181</v>
      </c>
      <c r="D749" s="231" t="s">
        <v>2182</v>
      </c>
      <c r="E749" s="125" t="s">
        <v>339</v>
      </c>
      <c r="F749" s="181" t="s">
        <v>55</v>
      </c>
      <c r="G749" s="26" t="s">
        <v>76</v>
      </c>
      <c r="H749" s="181" t="s">
        <v>57</v>
      </c>
      <c r="I749" s="181" t="s">
        <v>2184</v>
      </c>
      <c r="J749" s="22">
        <v>50</v>
      </c>
      <c r="L749" s="182" t="s">
        <v>212</v>
      </c>
      <c r="M749" s="22" t="s">
        <v>78</v>
      </c>
      <c r="N749" s="22">
        <v>1.5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0" ht="14.25" x14ac:dyDescent="0.2">
      <c r="A750" s="91">
        <v>780</v>
      </c>
      <c r="B750" s="231" t="s">
        <v>2180</v>
      </c>
      <c r="C750" s="247" t="s">
        <v>2181</v>
      </c>
      <c r="D750" s="231" t="s">
        <v>2183</v>
      </c>
      <c r="E750" s="125" t="s">
        <v>339</v>
      </c>
      <c r="F750" s="181" t="s">
        <v>55</v>
      </c>
      <c r="G750" s="26" t="s">
        <v>76</v>
      </c>
      <c r="H750" s="181" t="s">
        <v>57</v>
      </c>
      <c r="I750" s="181" t="s">
        <v>2184</v>
      </c>
      <c r="J750" s="22">
        <v>50</v>
      </c>
      <c r="L750" s="182" t="s">
        <v>212</v>
      </c>
      <c r="M750" s="22" t="s">
        <v>78</v>
      </c>
      <c r="N750" s="22">
        <v>145.5</v>
      </c>
      <c r="O750" s="22" t="s">
        <v>60</v>
      </c>
      <c r="P750" s="22" t="s">
        <v>79</v>
      </c>
      <c r="S750" s="24">
        <v>5</v>
      </c>
      <c r="V750" s="25" t="s">
        <v>62</v>
      </c>
      <c r="W750" s="65" t="s">
        <v>1978</v>
      </c>
      <c r="Z750" s="83" t="s">
        <v>63</v>
      </c>
      <c r="AA750" s="166">
        <v>6</v>
      </c>
      <c r="AB750" s="166">
        <v>0</v>
      </c>
      <c r="AC750" s="165">
        <v>32.166670000000003</v>
      </c>
      <c r="AD750" s="165" t="s">
        <v>80</v>
      </c>
      <c r="AE750" s="165" t="s">
        <v>116</v>
      </c>
      <c r="AF750" s="165">
        <v>6.4005210000000003</v>
      </c>
      <c r="AG750" s="165" t="s">
        <v>80</v>
      </c>
      <c r="AH750" s="165" t="s">
        <v>117</v>
      </c>
      <c r="AI750" s="165">
        <v>26</v>
      </c>
      <c r="AJ750" s="165">
        <v>44</v>
      </c>
      <c r="AK750" s="166">
        <v>76.5</v>
      </c>
      <c r="AL750" s="166" t="s">
        <v>81</v>
      </c>
      <c r="AM750" s="166" t="s">
        <v>116</v>
      </c>
      <c r="AN750" s="166">
        <v>8.9610269999999996</v>
      </c>
      <c r="AO750" s="166" t="s">
        <v>81</v>
      </c>
      <c r="AP750" s="166" t="s">
        <v>117</v>
      </c>
      <c r="AQ750" s="166">
        <v>68</v>
      </c>
      <c r="AR750" s="166">
        <v>93</v>
      </c>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165" t="s">
        <v>2185</v>
      </c>
    </row>
    <row r="751" spans="1:70" ht="14.25" x14ac:dyDescent="0.2">
      <c r="A751" s="91">
        <v>781</v>
      </c>
      <c r="B751" s="231" t="s">
        <v>2190</v>
      </c>
      <c r="C751" s="247" t="s">
        <v>1992</v>
      </c>
      <c r="D751" s="231" t="s">
        <v>2191</v>
      </c>
      <c r="E751" s="125" t="s">
        <v>1976</v>
      </c>
      <c r="F751" s="181" t="s">
        <v>103</v>
      </c>
      <c r="G751" s="181" t="s">
        <v>56</v>
      </c>
      <c r="H751" s="181" t="s">
        <v>66</v>
      </c>
      <c r="I751" s="181"/>
      <c r="J751" s="178">
        <v>0.125</v>
      </c>
      <c r="K751" s="182"/>
      <c r="L751" s="182" t="s">
        <v>58</v>
      </c>
      <c r="M751" s="178" t="s">
        <v>59</v>
      </c>
      <c r="N751" s="178">
        <v>25</v>
      </c>
      <c r="O751" s="178" t="s">
        <v>60</v>
      </c>
      <c r="P751" s="178" t="s">
        <v>79</v>
      </c>
      <c r="Q751" s="179"/>
      <c r="R751" s="179"/>
      <c r="S751" s="180"/>
      <c r="T751" s="179"/>
      <c r="U751" s="179" t="s">
        <v>1994</v>
      </c>
      <c r="V751" s="167" t="s">
        <v>436</v>
      </c>
      <c r="W751" s="168"/>
      <c r="X751" s="106" t="s">
        <v>416</v>
      </c>
      <c r="Y751" s="167" t="s">
        <v>517</v>
      </c>
      <c r="Z751" s="169" t="s">
        <v>63</v>
      </c>
      <c r="AA751" s="166">
        <v>12</v>
      </c>
      <c r="AB751" s="166">
        <v>6</v>
      </c>
      <c r="AC751" s="165"/>
      <c r="AD751" s="165" t="s">
        <v>80</v>
      </c>
      <c r="AE751" s="165"/>
      <c r="AF751" s="165"/>
      <c r="AG751" s="165"/>
      <c r="AH751" s="165"/>
      <c r="AI751" s="165">
        <v>21</v>
      </c>
      <c r="AJ751" s="165">
        <v>39</v>
      </c>
      <c r="AK751" s="166"/>
      <c r="AL751" s="166"/>
      <c r="AM751" s="166"/>
      <c r="AN751" s="166"/>
      <c r="AO751" s="166"/>
      <c r="AP751" s="166"/>
      <c r="AQ751" s="166"/>
      <c r="AR751" s="166"/>
      <c r="AS751" s="165"/>
      <c r="AT751" s="165"/>
      <c r="AU751" s="165"/>
      <c r="AV751" s="165"/>
      <c r="AW751" s="165"/>
      <c r="AX751" s="165"/>
      <c r="AY751" s="165"/>
      <c r="AZ751" s="165"/>
      <c r="BA751" s="166"/>
      <c r="BB751" s="166"/>
      <c r="BC751" s="166"/>
      <c r="BD751" s="166"/>
      <c r="BE751" s="166"/>
      <c r="BF751" s="166"/>
      <c r="BG751" s="166"/>
      <c r="BH751" s="166"/>
      <c r="BI751" s="165"/>
      <c r="BJ751" s="165"/>
      <c r="BK751" s="165"/>
      <c r="BL751" s="165"/>
      <c r="BM751" s="165"/>
      <c r="BN751" s="165"/>
      <c r="BO751" s="165"/>
      <c r="BP751" s="165"/>
      <c r="BQ751" s="166" t="s">
        <v>121</v>
      </c>
    </row>
    <row r="752" spans="1:70" ht="14.25" x14ac:dyDescent="0.2">
      <c r="A752" s="91">
        <v>782</v>
      </c>
      <c r="B752" s="231" t="s">
        <v>2199</v>
      </c>
      <c r="C752" s="247" t="s">
        <v>2200</v>
      </c>
      <c r="D752" s="231" t="s">
        <v>2201</v>
      </c>
      <c r="E752" s="3" t="s">
        <v>2204</v>
      </c>
      <c r="F752" s="26" t="s">
        <v>103</v>
      </c>
      <c r="G752" s="26" t="s">
        <v>56</v>
      </c>
      <c r="H752" s="26" t="s">
        <v>157</v>
      </c>
      <c r="J752" s="22">
        <v>600</v>
      </c>
      <c r="L752" s="28" t="s">
        <v>58</v>
      </c>
      <c r="M752" s="22" t="s">
        <v>59</v>
      </c>
      <c r="N752" s="22" t="s">
        <v>2205</v>
      </c>
      <c r="O752" s="22" t="s">
        <v>60</v>
      </c>
      <c r="P752" s="22" t="s">
        <v>1512</v>
      </c>
      <c r="V752" s="25" t="s">
        <v>62</v>
      </c>
      <c r="Z752" s="83" t="s">
        <v>63</v>
      </c>
      <c r="AA752" s="6">
        <v>34</v>
      </c>
      <c r="AC752" s="5">
        <v>44</v>
      </c>
      <c r="AD752" s="5" t="s">
        <v>80</v>
      </c>
      <c r="AE752" s="5" t="s">
        <v>538</v>
      </c>
      <c r="AI752" s="5">
        <v>19</v>
      </c>
      <c r="AJ752" s="5">
        <v>62</v>
      </c>
      <c r="AK752" s="6">
        <v>82.9</v>
      </c>
      <c r="AL752" s="6" t="s">
        <v>81</v>
      </c>
      <c r="AM752" s="6" t="s">
        <v>538</v>
      </c>
      <c r="AQ752" s="6">
        <v>57</v>
      </c>
      <c r="AR752" s="6">
        <v>119</v>
      </c>
      <c r="BA752" s="6">
        <v>26</v>
      </c>
      <c r="BB752" s="166" t="s">
        <v>367</v>
      </c>
      <c r="BC752" s="6" t="s">
        <v>538</v>
      </c>
      <c r="BG752" s="6">
        <v>19</v>
      </c>
      <c r="BH752" s="6">
        <v>36</v>
      </c>
      <c r="BQ752" s="6" t="s">
        <v>214</v>
      </c>
      <c r="BR752" s="5" t="s">
        <v>2222</v>
      </c>
    </row>
    <row r="753" spans="1:70" ht="14.25" x14ac:dyDescent="0.2">
      <c r="A753" s="91">
        <v>783</v>
      </c>
      <c r="B753" s="231" t="s">
        <v>2199</v>
      </c>
      <c r="C753" s="247" t="s">
        <v>2200</v>
      </c>
      <c r="D753" s="231" t="s">
        <v>2202</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784</v>
      </c>
      <c r="B754" s="231" t="s">
        <v>2199</v>
      </c>
      <c r="C754" s="247" t="s">
        <v>2200</v>
      </c>
      <c r="D754" s="231" t="s">
        <v>2203</v>
      </c>
      <c r="E754" s="3" t="s">
        <v>2204</v>
      </c>
      <c r="F754" s="26" t="s">
        <v>103</v>
      </c>
      <c r="G754" s="26" t="s">
        <v>56</v>
      </c>
      <c r="H754" s="181" t="s">
        <v>157</v>
      </c>
      <c r="J754" s="22">
        <v>600</v>
      </c>
      <c r="L754" s="182" t="s">
        <v>58</v>
      </c>
      <c r="M754" s="178" t="s">
        <v>59</v>
      </c>
      <c r="N754" s="178" t="s">
        <v>2205</v>
      </c>
      <c r="O754" s="178" t="s">
        <v>60</v>
      </c>
      <c r="P754" s="178" t="s">
        <v>1512</v>
      </c>
      <c r="Q754" s="179"/>
      <c r="R754" s="179"/>
      <c r="S754" s="180"/>
      <c r="T754" s="179"/>
      <c r="U754" s="179"/>
      <c r="V754" s="167" t="s">
        <v>62</v>
      </c>
      <c r="W754" s="168"/>
      <c r="Y754" s="167"/>
      <c r="Z754" s="83" t="s">
        <v>63</v>
      </c>
      <c r="AA754" s="166">
        <v>34</v>
      </c>
      <c r="AB754" s="166"/>
      <c r="AC754" s="165">
        <v>44</v>
      </c>
      <c r="AD754" s="165" t="s">
        <v>80</v>
      </c>
      <c r="AE754" s="165" t="s">
        <v>538</v>
      </c>
      <c r="AF754" s="165"/>
      <c r="AG754" s="165"/>
      <c r="AH754" s="165"/>
      <c r="AI754" s="165">
        <v>19</v>
      </c>
      <c r="AJ754" s="165">
        <v>62</v>
      </c>
      <c r="AK754" s="166">
        <v>82.9</v>
      </c>
      <c r="AL754" s="166" t="s">
        <v>81</v>
      </c>
      <c r="AM754" s="166" t="s">
        <v>538</v>
      </c>
      <c r="AN754" s="166"/>
      <c r="AO754" s="166"/>
      <c r="AP754" s="166"/>
      <c r="AQ754" s="166">
        <v>57</v>
      </c>
      <c r="AR754" s="166">
        <v>119</v>
      </c>
      <c r="AS754" s="165"/>
      <c r="AT754" s="165"/>
      <c r="AU754" s="165"/>
      <c r="AV754" s="165"/>
      <c r="AW754" s="165"/>
      <c r="AX754" s="165"/>
      <c r="AY754" s="165"/>
      <c r="AZ754" s="165"/>
      <c r="BA754" s="166">
        <v>26</v>
      </c>
      <c r="BB754" s="166" t="s">
        <v>367</v>
      </c>
      <c r="BC754" s="166" t="s">
        <v>538</v>
      </c>
      <c r="BD754" s="166"/>
      <c r="BE754" s="166"/>
      <c r="BF754" s="166"/>
      <c r="BG754" s="166">
        <v>19</v>
      </c>
      <c r="BH754" s="166">
        <v>36</v>
      </c>
      <c r="BI754" s="165"/>
      <c r="BJ754" s="165"/>
      <c r="BK754" s="165"/>
      <c r="BL754" s="165"/>
      <c r="BM754" s="165"/>
      <c r="BN754" s="165"/>
      <c r="BO754" s="165"/>
      <c r="BP754" s="165"/>
      <c r="BQ754" s="166" t="s">
        <v>214</v>
      </c>
      <c r="BR754" s="165" t="s">
        <v>2222</v>
      </c>
    </row>
    <row r="755" spans="1:70" ht="14.25" x14ac:dyDescent="0.2">
      <c r="A755" s="91">
        <v>785</v>
      </c>
      <c r="B755" s="231" t="s">
        <v>2206</v>
      </c>
      <c r="C755" s="247" t="s">
        <v>2208</v>
      </c>
      <c r="D755" s="231" t="s">
        <v>2207</v>
      </c>
      <c r="E755" s="3" t="s">
        <v>2204</v>
      </c>
      <c r="F755" s="26" t="s">
        <v>103</v>
      </c>
      <c r="G755" s="26" t="s">
        <v>56</v>
      </c>
      <c r="H755" s="26" t="s">
        <v>430</v>
      </c>
      <c r="J755" s="22">
        <v>600</v>
      </c>
      <c r="L755" s="28" t="s">
        <v>58</v>
      </c>
      <c r="M755" s="22" t="s">
        <v>59</v>
      </c>
      <c r="N755" s="22" t="s">
        <v>1492</v>
      </c>
      <c r="O755" s="22" t="s">
        <v>60</v>
      </c>
      <c r="P755" s="22" t="s">
        <v>1512</v>
      </c>
      <c r="R755" s="23" t="s">
        <v>2209</v>
      </c>
      <c r="V755" s="25" t="s">
        <v>436</v>
      </c>
      <c r="Y755" s="25" t="s">
        <v>2210</v>
      </c>
      <c r="Z755" s="83" t="s">
        <v>63</v>
      </c>
      <c r="AA755" s="6">
        <v>28</v>
      </c>
      <c r="AB755" s="6">
        <v>1</v>
      </c>
      <c r="AC755" s="5">
        <v>24.5</v>
      </c>
      <c r="AD755" s="5" t="s">
        <v>80</v>
      </c>
      <c r="AE755" s="5" t="s">
        <v>538</v>
      </c>
      <c r="AI755" s="5">
        <v>20</v>
      </c>
      <c r="AJ755" s="5">
        <v>52</v>
      </c>
      <c r="BA755" s="6">
        <v>26.3</v>
      </c>
      <c r="BB755" s="166" t="s">
        <v>367</v>
      </c>
      <c r="BC755" s="166" t="s">
        <v>538</v>
      </c>
      <c r="BG755" s="6">
        <v>20.399999999999999</v>
      </c>
      <c r="BH755" s="6">
        <v>31.5</v>
      </c>
      <c r="BQ755" s="6" t="s">
        <v>214</v>
      </c>
    </row>
    <row r="756" spans="1:70" ht="14.25" x14ac:dyDescent="0.2">
      <c r="A756" s="91">
        <v>786</v>
      </c>
      <c r="B756" s="231" t="s">
        <v>2212</v>
      </c>
      <c r="C756" s="247" t="s">
        <v>2213</v>
      </c>
      <c r="D756" s="231" t="s">
        <v>2211</v>
      </c>
      <c r="E756" s="3" t="s">
        <v>2204</v>
      </c>
      <c r="F756" s="26" t="s">
        <v>103</v>
      </c>
      <c r="G756" s="26" t="s">
        <v>56</v>
      </c>
      <c r="H756" s="26" t="s">
        <v>157</v>
      </c>
      <c r="J756" s="22">
        <v>600</v>
      </c>
      <c r="L756" s="28" t="s">
        <v>58</v>
      </c>
      <c r="M756" s="178" t="s">
        <v>59</v>
      </c>
      <c r="N756" s="22" t="s">
        <v>2219</v>
      </c>
      <c r="O756" s="22" t="s">
        <v>60</v>
      </c>
      <c r="P756" s="22" t="s">
        <v>1512</v>
      </c>
      <c r="Z756" s="83" t="s">
        <v>63</v>
      </c>
      <c r="AA756" s="6">
        <v>12</v>
      </c>
      <c r="AB756" s="6">
        <v>2</v>
      </c>
      <c r="AC756" s="5">
        <v>36</v>
      </c>
      <c r="AD756" s="5" t="s">
        <v>80</v>
      </c>
      <c r="AE756" s="165" t="s">
        <v>116</v>
      </c>
      <c r="AI756" s="5">
        <v>24</v>
      </c>
      <c r="AJ756" s="5">
        <v>53</v>
      </c>
      <c r="AK756" s="6">
        <v>79.5</v>
      </c>
      <c r="AL756" s="6" t="s">
        <v>81</v>
      </c>
      <c r="AM756" s="166" t="s">
        <v>116</v>
      </c>
      <c r="AQ756" s="6">
        <v>64.7</v>
      </c>
      <c r="AR756" s="6">
        <v>92.5</v>
      </c>
      <c r="AS756" s="5">
        <v>176</v>
      </c>
      <c r="AT756" s="5" t="s">
        <v>119</v>
      </c>
      <c r="AU756" s="165" t="s">
        <v>335</v>
      </c>
      <c r="AY756" s="5">
        <v>165</v>
      </c>
      <c r="AZ756" s="5">
        <v>192</v>
      </c>
      <c r="BA756" s="6">
        <v>26</v>
      </c>
      <c r="BB756" s="166" t="s">
        <v>367</v>
      </c>
      <c r="BC756" s="6" t="s">
        <v>116</v>
      </c>
      <c r="BG756" s="6">
        <v>21</v>
      </c>
      <c r="BH756" s="6">
        <v>30</v>
      </c>
      <c r="BQ756" s="6" t="s">
        <v>214</v>
      </c>
    </row>
    <row r="757" spans="1:70" ht="14.25" x14ac:dyDescent="0.2">
      <c r="A757" s="91">
        <v>787</v>
      </c>
      <c r="B757" s="231" t="s">
        <v>2214</v>
      </c>
      <c r="C757" s="247" t="s">
        <v>2220</v>
      </c>
      <c r="D757" s="231" t="s">
        <v>2215</v>
      </c>
      <c r="E757" s="3" t="s">
        <v>2204</v>
      </c>
      <c r="F757" s="26" t="s">
        <v>103</v>
      </c>
      <c r="G757" s="26" t="s">
        <v>56</v>
      </c>
      <c r="H757" s="26" t="s">
        <v>57</v>
      </c>
      <c r="J757" s="22">
        <v>200</v>
      </c>
      <c r="L757" s="182" t="s">
        <v>58</v>
      </c>
      <c r="M757" s="178" t="s">
        <v>59</v>
      </c>
      <c r="N757" s="22">
        <v>0</v>
      </c>
      <c r="O757" s="22" t="s">
        <v>60</v>
      </c>
      <c r="P757" s="22" t="s">
        <v>79</v>
      </c>
      <c r="V757" s="25" t="s">
        <v>62</v>
      </c>
      <c r="W757" s="65">
        <v>8</v>
      </c>
      <c r="Z757" s="83" t="s">
        <v>63</v>
      </c>
      <c r="AA757" s="6">
        <v>8</v>
      </c>
      <c r="AC757" s="5">
        <v>29.9</v>
      </c>
      <c r="AD757" s="5" t="s">
        <v>80</v>
      </c>
      <c r="AE757" s="5" t="s">
        <v>116</v>
      </c>
      <c r="AI757" s="5">
        <v>19</v>
      </c>
      <c r="AJ757" s="5">
        <v>49</v>
      </c>
      <c r="BQ757" s="6" t="s">
        <v>214</v>
      </c>
      <c r="BR757" s="165" t="s">
        <v>2223</v>
      </c>
    </row>
    <row r="758" spans="1:70" ht="14.25" x14ac:dyDescent="0.2">
      <c r="A758" s="91">
        <v>788</v>
      </c>
      <c r="B758" s="231" t="s">
        <v>2214</v>
      </c>
      <c r="C758" s="247" t="s">
        <v>2220</v>
      </c>
      <c r="D758" s="231" t="s">
        <v>2216</v>
      </c>
      <c r="E758" s="3" t="s">
        <v>2204</v>
      </c>
      <c r="F758" s="181" t="s">
        <v>103</v>
      </c>
      <c r="G758" s="181" t="s">
        <v>56</v>
      </c>
      <c r="H758" s="181" t="s">
        <v>57</v>
      </c>
      <c r="I758" s="181"/>
      <c r="J758" s="22">
        <v>400</v>
      </c>
      <c r="L758" s="182" t="s">
        <v>58</v>
      </c>
      <c r="M758" s="178" t="s">
        <v>59</v>
      </c>
      <c r="N758" s="22">
        <v>0</v>
      </c>
      <c r="O758" s="22" t="s">
        <v>60</v>
      </c>
      <c r="P758" s="22" t="s">
        <v>79</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2224</v>
      </c>
    </row>
    <row r="759" spans="1:70" ht="14.25" x14ac:dyDescent="0.2">
      <c r="A759" s="91">
        <v>789</v>
      </c>
      <c r="B759" s="231" t="s">
        <v>2214</v>
      </c>
      <c r="C759" s="247" t="s">
        <v>2220</v>
      </c>
      <c r="D759" s="231" t="s">
        <v>2217</v>
      </c>
      <c r="E759" s="3" t="s">
        <v>2204</v>
      </c>
      <c r="F759" s="181" t="s">
        <v>103</v>
      </c>
      <c r="G759" s="181" t="s">
        <v>56</v>
      </c>
      <c r="H759" s="181" t="s">
        <v>57</v>
      </c>
      <c r="I759" s="181"/>
      <c r="J759" s="22">
        <v>200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2223</v>
      </c>
    </row>
    <row r="760" spans="1:70" ht="14.25" x14ac:dyDescent="0.2">
      <c r="A760" s="91">
        <v>790</v>
      </c>
      <c r="B760" s="231" t="s">
        <v>2214</v>
      </c>
      <c r="C760" s="247" t="s">
        <v>2220</v>
      </c>
      <c r="D760" s="231" t="s">
        <v>2218</v>
      </c>
      <c r="E760" s="3" t="s">
        <v>2204</v>
      </c>
      <c r="F760" s="181" t="s">
        <v>103</v>
      </c>
      <c r="G760" s="181" t="s">
        <v>56</v>
      </c>
      <c r="H760" s="181" t="s">
        <v>57</v>
      </c>
      <c r="I760" s="181"/>
      <c r="J760" s="22">
        <v>400</v>
      </c>
      <c r="L760" s="182" t="s">
        <v>58</v>
      </c>
      <c r="M760" s="178" t="s">
        <v>59</v>
      </c>
      <c r="N760" s="22" t="s">
        <v>1492</v>
      </c>
      <c r="O760" s="22" t="s">
        <v>60</v>
      </c>
      <c r="P760" s="22" t="s">
        <v>1512</v>
      </c>
      <c r="V760" s="167" t="s">
        <v>62</v>
      </c>
      <c r="W760" s="168">
        <v>8</v>
      </c>
      <c r="Z760" s="83" t="s">
        <v>63</v>
      </c>
      <c r="AA760" s="6">
        <v>8</v>
      </c>
      <c r="AC760" s="165">
        <v>29.9</v>
      </c>
      <c r="AD760" s="165" t="s">
        <v>80</v>
      </c>
      <c r="AE760" s="165" t="s">
        <v>116</v>
      </c>
      <c r="AF760" s="165"/>
      <c r="AG760" s="165"/>
      <c r="AH760" s="165"/>
      <c r="AI760" s="165">
        <v>19</v>
      </c>
      <c r="AJ760" s="165">
        <v>49</v>
      </c>
      <c r="BQ760" s="6" t="s">
        <v>214</v>
      </c>
      <c r="BR760" s="165" t="s">
        <v>2224</v>
      </c>
    </row>
    <row r="761" spans="1:70" ht="14.25" x14ac:dyDescent="0.2">
      <c r="A761" s="91">
        <v>791</v>
      </c>
      <c r="B761" s="231" t="s">
        <v>2226</v>
      </c>
      <c r="C761" s="247" t="s">
        <v>2225</v>
      </c>
      <c r="D761" s="231" t="s">
        <v>2227</v>
      </c>
      <c r="E761" s="3" t="s">
        <v>2204</v>
      </c>
      <c r="F761" s="26" t="s">
        <v>103</v>
      </c>
      <c r="G761" s="26" t="s">
        <v>76</v>
      </c>
      <c r="H761" s="26" t="s">
        <v>535</v>
      </c>
      <c r="J761" s="22">
        <v>600</v>
      </c>
      <c r="L761" s="28" t="s">
        <v>58</v>
      </c>
      <c r="M761" s="178" t="s">
        <v>59</v>
      </c>
      <c r="N761" s="22">
        <v>0</v>
      </c>
      <c r="O761" s="22" t="s">
        <v>60</v>
      </c>
      <c r="P761" s="22" t="s">
        <v>79</v>
      </c>
      <c r="V761" s="25" t="s">
        <v>62</v>
      </c>
      <c r="Z761" s="83" t="s">
        <v>63</v>
      </c>
      <c r="AA761" s="6">
        <v>8</v>
      </c>
      <c r="BQ761" s="6" t="s">
        <v>214</v>
      </c>
      <c r="BR761" s="5" t="s">
        <v>1422</v>
      </c>
    </row>
    <row r="762" spans="1:70" ht="14.25" x14ac:dyDescent="0.2">
      <c r="A762" s="91">
        <v>792</v>
      </c>
      <c r="B762" s="231" t="s">
        <v>2226</v>
      </c>
      <c r="C762" s="247" t="s">
        <v>2225</v>
      </c>
      <c r="D762" s="231" t="s">
        <v>2228</v>
      </c>
      <c r="E762" s="3" t="s">
        <v>2204</v>
      </c>
      <c r="F762" s="26" t="s">
        <v>103</v>
      </c>
      <c r="G762" s="26" t="s">
        <v>76</v>
      </c>
      <c r="H762" s="181" t="s">
        <v>540</v>
      </c>
      <c r="J762" s="22">
        <v>600</v>
      </c>
      <c r="L762" s="28" t="s">
        <v>58</v>
      </c>
      <c r="M762" s="178" t="s">
        <v>59</v>
      </c>
      <c r="N762" s="22">
        <v>0</v>
      </c>
      <c r="O762" s="22" t="s">
        <v>60</v>
      </c>
      <c r="P762" s="22" t="s">
        <v>79</v>
      </c>
      <c r="V762" s="25" t="s">
        <v>62</v>
      </c>
      <c r="Z762" s="83" t="s">
        <v>63</v>
      </c>
      <c r="AA762" s="6">
        <v>9</v>
      </c>
      <c r="BQ762" s="6" t="s">
        <v>214</v>
      </c>
      <c r="BR762" s="5" t="s">
        <v>1422</v>
      </c>
    </row>
    <row r="763" spans="1:70" ht="14.25" x14ac:dyDescent="0.2">
      <c r="A763" s="91">
        <v>793</v>
      </c>
      <c r="B763" s="231" t="s">
        <v>2226</v>
      </c>
      <c r="C763" s="247" t="s">
        <v>2225</v>
      </c>
      <c r="D763" s="231" t="s">
        <v>2229</v>
      </c>
      <c r="E763" s="3" t="s">
        <v>2204</v>
      </c>
      <c r="F763" s="26" t="s">
        <v>103</v>
      </c>
      <c r="G763" s="26" t="s">
        <v>76</v>
      </c>
      <c r="H763" s="181" t="s">
        <v>2230</v>
      </c>
      <c r="J763" s="22">
        <v>600</v>
      </c>
      <c r="L763" s="28" t="s">
        <v>58</v>
      </c>
      <c r="M763" s="178" t="s">
        <v>59</v>
      </c>
      <c r="N763" s="22">
        <v>0</v>
      </c>
      <c r="O763" s="22" t="s">
        <v>60</v>
      </c>
      <c r="P763" s="22" t="s">
        <v>79</v>
      </c>
      <c r="V763" s="25" t="s">
        <v>62</v>
      </c>
      <c r="Z763" s="83" t="s">
        <v>63</v>
      </c>
      <c r="AA763" s="6">
        <v>3</v>
      </c>
      <c r="BQ763" s="6" t="s">
        <v>214</v>
      </c>
      <c r="BR763" s="5" t="s">
        <v>1422</v>
      </c>
    </row>
    <row r="764" spans="1:70" ht="14.25" x14ac:dyDescent="0.2">
      <c r="A764" s="91">
        <v>794</v>
      </c>
      <c r="B764" s="231" t="s">
        <v>2232</v>
      </c>
      <c r="C764" s="247" t="s">
        <v>2238</v>
      </c>
      <c r="D764" s="231" t="s">
        <v>2233</v>
      </c>
      <c r="E764" s="3" t="s">
        <v>2204</v>
      </c>
      <c r="F764" s="26" t="s">
        <v>103</v>
      </c>
      <c r="G764" s="26" t="s">
        <v>56</v>
      </c>
      <c r="H764" s="26" t="s">
        <v>2234</v>
      </c>
      <c r="I764" s="26" t="s">
        <v>2235</v>
      </c>
      <c r="J764" s="22">
        <v>600</v>
      </c>
      <c r="L764" s="28" t="s">
        <v>58</v>
      </c>
      <c r="M764" s="178" t="s">
        <v>59</v>
      </c>
      <c r="N764" s="22" t="s">
        <v>1511</v>
      </c>
      <c r="O764" s="22" t="s">
        <v>60</v>
      </c>
      <c r="P764" s="22" t="s">
        <v>1512</v>
      </c>
      <c r="Z764" s="83" t="s">
        <v>63</v>
      </c>
      <c r="AA764" s="6">
        <v>16</v>
      </c>
      <c r="AB764" s="6">
        <v>0</v>
      </c>
      <c r="AC764" s="5">
        <v>29.6</v>
      </c>
      <c r="AD764" s="165" t="s">
        <v>80</v>
      </c>
      <c r="AE764" s="165" t="s">
        <v>116</v>
      </c>
      <c r="AI764" s="5">
        <v>20</v>
      </c>
      <c r="AJ764" s="5">
        <v>42</v>
      </c>
      <c r="BA764" s="6">
        <v>24.3</v>
      </c>
      <c r="BB764" s="166" t="s">
        <v>367</v>
      </c>
      <c r="BC764" s="166" t="s">
        <v>116</v>
      </c>
      <c r="BG764" s="6">
        <v>19</v>
      </c>
      <c r="BH764" s="6">
        <v>30</v>
      </c>
      <c r="BQ764" s="6" t="s">
        <v>2236</v>
      </c>
      <c r="BR764" s="5" t="s">
        <v>2237</v>
      </c>
    </row>
    <row r="765" spans="1:70" ht="14.25" x14ac:dyDescent="0.2">
      <c r="A765" s="91">
        <v>795</v>
      </c>
      <c r="B765" s="231" t="s">
        <v>2239</v>
      </c>
      <c r="C765" s="247" t="s">
        <v>2243</v>
      </c>
      <c r="D765" s="231" t="s">
        <v>2240</v>
      </c>
      <c r="E765" s="3" t="s">
        <v>2204</v>
      </c>
      <c r="F765" s="26" t="s">
        <v>103</v>
      </c>
      <c r="G765" s="26" t="s">
        <v>56</v>
      </c>
      <c r="H765" s="26" t="s">
        <v>2245</v>
      </c>
      <c r="J765" s="22">
        <v>400</v>
      </c>
      <c r="L765" s="28" t="s">
        <v>58</v>
      </c>
      <c r="M765" s="178" t="s">
        <v>59</v>
      </c>
      <c r="N765" s="22" t="s">
        <v>1511</v>
      </c>
      <c r="O765" s="22" t="s">
        <v>60</v>
      </c>
      <c r="P765" s="178" t="s">
        <v>1512</v>
      </c>
      <c r="R765" s="179" t="s">
        <v>2209</v>
      </c>
      <c r="T765" s="23">
        <v>240</v>
      </c>
      <c r="V765" s="25" t="s">
        <v>1460</v>
      </c>
      <c r="W765" s="65">
        <v>1</v>
      </c>
      <c r="X765" s="106" t="s">
        <v>2250</v>
      </c>
      <c r="Y765" s="25" t="s">
        <v>2251</v>
      </c>
      <c r="Z765" s="83" t="s">
        <v>63</v>
      </c>
      <c r="AA765" s="6">
        <v>16</v>
      </c>
      <c r="AB765" s="6">
        <v>0</v>
      </c>
      <c r="AC765" s="5">
        <v>34</v>
      </c>
      <c r="AD765" s="165" t="s">
        <v>80</v>
      </c>
      <c r="AE765" s="165" t="s">
        <v>116</v>
      </c>
      <c r="AI765" s="5">
        <v>20</v>
      </c>
      <c r="AJ765" s="5">
        <v>48</v>
      </c>
      <c r="AK765" s="6">
        <v>79</v>
      </c>
      <c r="AL765" s="166" t="s">
        <v>81</v>
      </c>
      <c r="AM765" s="166" t="s">
        <v>116</v>
      </c>
      <c r="AQ765" s="6">
        <v>59</v>
      </c>
      <c r="AR765" s="6">
        <v>92</v>
      </c>
      <c r="BQ765" s="6" t="s">
        <v>214</v>
      </c>
      <c r="BR765" s="5" t="s">
        <v>2244</v>
      </c>
    </row>
    <row r="766" spans="1:70" ht="14.25" x14ac:dyDescent="0.2">
      <c r="A766" s="91">
        <v>796</v>
      </c>
      <c r="B766" s="231" t="s">
        <v>2239</v>
      </c>
      <c r="C766" s="247" t="s">
        <v>2243</v>
      </c>
      <c r="D766" s="231" t="s">
        <v>2241</v>
      </c>
      <c r="E766" s="3" t="s">
        <v>2204</v>
      </c>
      <c r="F766" s="26" t="s">
        <v>103</v>
      </c>
      <c r="G766" s="26" t="s">
        <v>56</v>
      </c>
      <c r="H766" s="181" t="s">
        <v>2246</v>
      </c>
      <c r="J766" s="22">
        <v>400</v>
      </c>
      <c r="L766" s="28" t="s">
        <v>58</v>
      </c>
      <c r="M766" s="178" t="s">
        <v>59</v>
      </c>
      <c r="N766" s="178" t="s">
        <v>1511</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797</v>
      </c>
      <c r="B767" s="231" t="s">
        <v>2239</v>
      </c>
      <c r="C767" s="247" t="s">
        <v>2243</v>
      </c>
      <c r="D767" s="231" t="s">
        <v>2242</v>
      </c>
      <c r="E767" s="3" t="s">
        <v>2204</v>
      </c>
      <c r="F767" s="26" t="s">
        <v>103</v>
      </c>
      <c r="G767" s="26" t="s">
        <v>56</v>
      </c>
      <c r="H767" s="181" t="s">
        <v>2246</v>
      </c>
      <c r="J767" s="22">
        <v>400</v>
      </c>
      <c r="L767" s="28" t="s">
        <v>58</v>
      </c>
      <c r="M767" s="178" t="s">
        <v>59</v>
      </c>
      <c r="N767" s="22" t="s">
        <v>2247</v>
      </c>
      <c r="O767" s="22" t="s">
        <v>60</v>
      </c>
      <c r="P767" s="178" t="s">
        <v>1512</v>
      </c>
      <c r="R767" s="179" t="s">
        <v>2209</v>
      </c>
      <c r="T767" s="23">
        <v>240</v>
      </c>
      <c r="V767" s="167" t="s">
        <v>1460</v>
      </c>
      <c r="W767" s="65">
        <v>1</v>
      </c>
      <c r="X767" s="106" t="s">
        <v>2250</v>
      </c>
      <c r="Y767" s="167" t="s">
        <v>2251</v>
      </c>
      <c r="Z767" s="83" t="s">
        <v>63</v>
      </c>
      <c r="AA767" s="6">
        <v>11</v>
      </c>
      <c r="AB767" s="6">
        <v>0</v>
      </c>
      <c r="AC767" s="5">
        <v>34</v>
      </c>
      <c r="AD767" s="165" t="s">
        <v>80</v>
      </c>
      <c r="AE767" s="165" t="s">
        <v>116</v>
      </c>
      <c r="AI767" s="5">
        <v>22</v>
      </c>
      <c r="AJ767" s="5">
        <v>49</v>
      </c>
      <c r="AK767" s="6">
        <v>81</v>
      </c>
      <c r="AL767" s="166" t="s">
        <v>81</v>
      </c>
      <c r="AM767" s="166" t="s">
        <v>116</v>
      </c>
      <c r="AQ767" s="6">
        <v>70</v>
      </c>
      <c r="AR767" s="6">
        <v>95</v>
      </c>
      <c r="BQ767" s="6" t="s">
        <v>214</v>
      </c>
      <c r="BR767" s="165" t="s">
        <v>2244</v>
      </c>
    </row>
    <row r="768" spans="1:70" ht="14.25" x14ac:dyDescent="0.2">
      <c r="A768" s="91">
        <v>798</v>
      </c>
      <c r="B768" s="231" t="s">
        <v>2248</v>
      </c>
      <c r="C768" s="247" t="s">
        <v>2249</v>
      </c>
      <c r="D768" s="231" t="s">
        <v>2233</v>
      </c>
      <c r="E768" s="3" t="s">
        <v>2204</v>
      </c>
      <c r="F768" s="26" t="s">
        <v>103</v>
      </c>
      <c r="G768" s="26" t="s">
        <v>56</v>
      </c>
      <c r="H768" s="26" t="s">
        <v>1352</v>
      </c>
      <c r="J768" s="22">
        <v>600</v>
      </c>
      <c r="L768" s="28" t="s">
        <v>58</v>
      </c>
      <c r="M768" s="178" t="s">
        <v>59</v>
      </c>
      <c r="N768" s="22" t="s">
        <v>1492</v>
      </c>
      <c r="O768" s="178" t="s">
        <v>60</v>
      </c>
      <c r="P768" s="178" t="s">
        <v>1512</v>
      </c>
      <c r="Z768" s="83" t="s">
        <v>63</v>
      </c>
      <c r="AA768" s="6">
        <v>14</v>
      </c>
      <c r="AB768" s="6">
        <v>4</v>
      </c>
      <c r="AC768" s="5">
        <v>43.5</v>
      </c>
      <c r="AD768" s="5" t="s">
        <v>80</v>
      </c>
      <c r="AE768" s="5" t="s">
        <v>538</v>
      </c>
      <c r="AI768" s="5">
        <v>19</v>
      </c>
      <c r="AJ768" s="5">
        <v>57</v>
      </c>
      <c r="AL768" s="6" t="s">
        <v>81</v>
      </c>
      <c r="AQ768" s="6">
        <v>50</v>
      </c>
      <c r="BQ768" s="6" t="s">
        <v>214</v>
      </c>
      <c r="BR768" s="5" t="s">
        <v>2252</v>
      </c>
    </row>
    <row r="769" spans="1:70" ht="14.25" x14ac:dyDescent="0.2">
      <c r="A769" s="91">
        <v>799</v>
      </c>
      <c r="B769" s="231" t="s">
        <v>2253</v>
      </c>
      <c r="C769" s="247" t="s">
        <v>2254</v>
      </c>
      <c r="D769" s="231" t="s">
        <v>2233</v>
      </c>
      <c r="E769" s="3" t="s">
        <v>2204</v>
      </c>
      <c r="F769" s="26" t="s">
        <v>103</v>
      </c>
      <c r="G769" s="26" t="s">
        <v>56</v>
      </c>
      <c r="H769" s="26" t="s">
        <v>168</v>
      </c>
      <c r="J769" s="22">
        <v>600</v>
      </c>
      <c r="L769" s="28" t="s">
        <v>58</v>
      </c>
      <c r="M769" s="178" t="s">
        <v>59</v>
      </c>
      <c r="N769" s="22" t="s">
        <v>2255</v>
      </c>
      <c r="O769" s="178" t="s">
        <v>60</v>
      </c>
      <c r="P769" s="178" t="s">
        <v>1512</v>
      </c>
      <c r="Z769" s="83" t="s">
        <v>63</v>
      </c>
      <c r="AA769" s="6">
        <v>12</v>
      </c>
      <c r="AB769" s="6">
        <v>7</v>
      </c>
      <c r="AD769" s="5" t="s">
        <v>80</v>
      </c>
      <c r="AI769" s="5">
        <v>24</v>
      </c>
      <c r="AJ769" s="5">
        <v>49</v>
      </c>
      <c r="AL769" s="6" t="s">
        <v>81</v>
      </c>
      <c r="AQ769" s="6">
        <v>50</v>
      </c>
      <c r="AR769" s="6">
        <v>83</v>
      </c>
      <c r="BQ769" s="6" t="s">
        <v>2256</v>
      </c>
      <c r="BR769" s="5" t="s">
        <v>1347</v>
      </c>
    </row>
    <row r="770" spans="1:70" ht="14.25" x14ac:dyDescent="0.2">
      <c r="A770" s="91">
        <v>800</v>
      </c>
      <c r="B770" s="231" t="s">
        <v>2258</v>
      </c>
      <c r="C770" s="247" t="s">
        <v>2257</v>
      </c>
      <c r="D770" s="231" t="s">
        <v>2270</v>
      </c>
      <c r="E770" s="3" t="s">
        <v>339</v>
      </c>
      <c r="F770" s="26" t="s">
        <v>103</v>
      </c>
      <c r="G770" s="26" t="s">
        <v>56</v>
      </c>
      <c r="H770" s="26" t="s">
        <v>407</v>
      </c>
      <c r="I770" s="26" t="s">
        <v>2260</v>
      </c>
      <c r="J770" s="22">
        <v>43</v>
      </c>
      <c r="L770" s="28" t="s">
        <v>212</v>
      </c>
      <c r="M770" s="22" t="s">
        <v>59</v>
      </c>
      <c r="N770" s="22">
        <v>0</v>
      </c>
      <c r="O770" s="22" t="s">
        <v>60</v>
      </c>
      <c r="P770" s="22" t="s">
        <v>79</v>
      </c>
      <c r="T770" s="23">
        <v>100</v>
      </c>
      <c r="V770" s="167" t="s">
        <v>62</v>
      </c>
      <c r="Z770" s="83" t="s">
        <v>63</v>
      </c>
      <c r="AA770" s="6">
        <v>12</v>
      </c>
      <c r="AB770" s="6">
        <v>6</v>
      </c>
      <c r="AC770" s="5">
        <v>22</v>
      </c>
      <c r="AD770" s="5" t="s">
        <v>80</v>
      </c>
      <c r="AE770" s="165" t="s">
        <v>116</v>
      </c>
      <c r="AF770" s="5">
        <v>4</v>
      </c>
      <c r="AG770" s="5" t="s">
        <v>80</v>
      </c>
      <c r="AH770" s="165" t="s">
        <v>117</v>
      </c>
      <c r="AI770" s="5">
        <v>18</v>
      </c>
      <c r="AJ770" s="5">
        <v>29</v>
      </c>
      <c r="AK770" s="6">
        <v>71</v>
      </c>
      <c r="AL770" s="6" t="s">
        <v>81</v>
      </c>
      <c r="AM770" s="166" t="s">
        <v>116</v>
      </c>
      <c r="AN770" s="6">
        <v>12</v>
      </c>
      <c r="AO770" s="6" t="s">
        <v>81</v>
      </c>
      <c r="AP770" s="166" t="s">
        <v>117</v>
      </c>
      <c r="AQ770" s="6">
        <v>57</v>
      </c>
      <c r="AR770" s="6">
        <v>96</v>
      </c>
      <c r="BQ770" s="6" t="s">
        <v>214</v>
      </c>
      <c r="BR770" s="5" t="s">
        <v>2259</v>
      </c>
    </row>
    <row r="771" spans="1:70" ht="14.25" x14ac:dyDescent="0.2">
      <c r="A771" s="91">
        <v>801</v>
      </c>
      <c r="B771" s="231" t="s">
        <v>2258</v>
      </c>
      <c r="C771" s="247" t="s">
        <v>2257</v>
      </c>
      <c r="D771" s="231" t="s">
        <v>2267</v>
      </c>
      <c r="E771" s="125" t="s">
        <v>339</v>
      </c>
      <c r="F771" s="181" t="s">
        <v>103</v>
      </c>
      <c r="G771" s="181" t="s">
        <v>56</v>
      </c>
      <c r="H771" s="181" t="s">
        <v>407</v>
      </c>
      <c r="I771" s="181" t="s">
        <v>2266</v>
      </c>
      <c r="J771" s="178">
        <v>43</v>
      </c>
      <c r="K771" s="182"/>
      <c r="L771" s="182" t="s">
        <v>212</v>
      </c>
      <c r="M771" s="178" t="s">
        <v>59</v>
      </c>
      <c r="N771" s="22">
        <v>336.5</v>
      </c>
      <c r="O771" s="22" t="s">
        <v>60</v>
      </c>
      <c r="P771" s="22" t="s">
        <v>79</v>
      </c>
      <c r="T771" s="23">
        <v>100</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802</v>
      </c>
      <c r="B772" s="231" t="s">
        <v>2258</v>
      </c>
      <c r="C772" s="247" t="s">
        <v>2257</v>
      </c>
      <c r="D772" s="231" t="s">
        <v>2269</v>
      </c>
      <c r="E772" s="125" t="s">
        <v>339</v>
      </c>
      <c r="F772" s="181" t="s">
        <v>103</v>
      </c>
      <c r="G772" s="181" t="s">
        <v>56</v>
      </c>
      <c r="H772" s="181" t="s">
        <v>492</v>
      </c>
      <c r="I772" s="181" t="s">
        <v>2261</v>
      </c>
      <c r="J772" s="178">
        <v>15</v>
      </c>
      <c r="K772" s="182"/>
      <c r="L772" s="182" t="s">
        <v>212</v>
      </c>
      <c r="M772" s="178" t="s">
        <v>78</v>
      </c>
      <c r="N772" s="22">
        <v>0</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803</v>
      </c>
      <c r="B773" s="231" t="s">
        <v>2258</v>
      </c>
      <c r="C773" s="247" t="s">
        <v>2257</v>
      </c>
      <c r="D773" s="231" t="s">
        <v>2268</v>
      </c>
      <c r="E773" s="125" t="s">
        <v>339</v>
      </c>
      <c r="F773" s="181" t="s">
        <v>103</v>
      </c>
      <c r="G773" s="181" t="s">
        <v>56</v>
      </c>
      <c r="H773" s="181" t="s">
        <v>492</v>
      </c>
      <c r="I773" s="181" t="s">
        <v>2266</v>
      </c>
      <c r="J773" s="178">
        <v>15</v>
      </c>
      <c r="K773" s="182"/>
      <c r="L773" s="182" t="s">
        <v>212</v>
      </c>
      <c r="M773" s="178" t="s">
        <v>78</v>
      </c>
      <c r="N773" s="22">
        <v>360.5</v>
      </c>
      <c r="O773" s="22" t="s">
        <v>60</v>
      </c>
      <c r="P773" s="22" t="s">
        <v>79</v>
      </c>
      <c r="S773" s="24" t="s">
        <v>2138</v>
      </c>
      <c r="V773" s="167" t="s">
        <v>62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BQ773" s="6" t="s">
        <v>214</v>
      </c>
      <c r="BR773" s="165" t="s">
        <v>2259</v>
      </c>
    </row>
    <row r="774" spans="1:70" ht="14.25" x14ac:dyDescent="0.2">
      <c r="A774" s="91">
        <v>804</v>
      </c>
      <c r="B774" s="231" t="s">
        <v>2258</v>
      </c>
      <c r="C774" s="247" t="s">
        <v>2257</v>
      </c>
      <c r="D774" s="231" t="s">
        <v>2262</v>
      </c>
      <c r="E774" s="125" t="s">
        <v>2204</v>
      </c>
      <c r="F774" s="181" t="s">
        <v>103</v>
      </c>
      <c r="G774" s="181" t="s">
        <v>56</v>
      </c>
      <c r="H774" s="26" t="s">
        <v>66</v>
      </c>
      <c r="J774" s="22">
        <v>600</v>
      </c>
      <c r="L774" s="28" t="s">
        <v>58</v>
      </c>
      <c r="M774" s="22" t="s">
        <v>59</v>
      </c>
      <c r="N774" s="22">
        <v>0</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ht="14.25" x14ac:dyDescent="0.2">
      <c r="A775" s="91">
        <v>805</v>
      </c>
      <c r="B775" s="231" t="s">
        <v>2258</v>
      </c>
      <c r="C775" s="247" t="s">
        <v>2257</v>
      </c>
      <c r="D775" s="231" t="s">
        <v>2263</v>
      </c>
      <c r="E775" s="125" t="s">
        <v>2204</v>
      </c>
      <c r="F775" s="181" t="s">
        <v>103</v>
      </c>
      <c r="G775" s="181" t="s">
        <v>56</v>
      </c>
      <c r="H775" s="181" t="s">
        <v>66</v>
      </c>
      <c r="I775" s="26" t="s">
        <v>2264</v>
      </c>
      <c r="J775" s="22">
        <v>600</v>
      </c>
      <c r="L775" s="28" t="s">
        <v>58</v>
      </c>
      <c r="M775" s="22" t="s">
        <v>59</v>
      </c>
      <c r="N775" s="22" t="s">
        <v>2265</v>
      </c>
      <c r="O775" s="22" t="s">
        <v>60</v>
      </c>
      <c r="P775" s="22" t="s">
        <v>1512</v>
      </c>
      <c r="Z775" s="169" t="s">
        <v>63</v>
      </c>
      <c r="AA775" s="166">
        <v>12</v>
      </c>
      <c r="AB775" s="166">
        <v>6</v>
      </c>
      <c r="AC775" s="165">
        <v>22</v>
      </c>
      <c r="AD775" s="165" t="s">
        <v>80</v>
      </c>
      <c r="AE775" s="165" t="s">
        <v>116</v>
      </c>
      <c r="AF775" s="165">
        <v>4</v>
      </c>
      <c r="AG775" s="165" t="s">
        <v>80</v>
      </c>
      <c r="AH775" s="165" t="s">
        <v>117</v>
      </c>
      <c r="AI775" s="165">
        <v>18</v>
      </c>
      <c r="AJ775" s="165">
        <v>29</v>
      </c>
      <c r="AK775" s="166">
        <v>71</v>
      </c>
      <c r="AL775" s="166" t="s">
        <v>81</v>
      </c>
      <c r="AM775" s="166" t="s">
        <v>116</v>
      </c>
      <c r="AN775" s="166">
        <v>12</v>
      </c>
      <c r="AO775" s="166" t="s">
        <v>81</v>
      </c>
      <c r="AP775" s="166" t="s">
        <v>117</v>
      </c>
      <c r="AQ775" s="166">
        <v>57</v>
      </c>
      <c r="AR775" s="166">
        <v>96</v>
      </c>
      <c r="AS775" s="165"/>
      <c r="AT775" s="165"/>
      <c r="AU775" s="165"/>
      <c r="AV775" s="165"/>
      <c r="AW775" s="165"/>
      <c r="AX775" s="165"/>
      <c r="AY775" s="165"/>
      <c r="AZ775" s="165"/>
      <c r="BA775" s="166"/>
      <c r="BB775" s="166"/>
      <c r="BC775" s="166"/>
      <c r="BD775" s="166"/>
      <c r="BE775" s="166"/>
      <c r="BF775" s="166"/>
      <c r="BG775" s="166"/>
      <c r="BH775" s="166"/>
      <c r="BI775" s="165"/>
      <c r="BJ775" s="165"/>
      <c r="BK775" s="165"/>
      <c r="BL775" s="165"/>
      <c r="BM775" s="165"/>
      <c r="BN775" s="165"/>
      <c r="BO775" s="165"/>
      <c r="BP775" s="165"/>
      <c r="BQ775" s="166" t="s">
        <v>214</v>
      </c>
      <c r="BR775" s="165" t="s">
        <v>2259</v>
      </c>
    </row>
    <row r="776" spans="1:70" x14ac:dyDescent="0.2">
      <c r="A776" s="260">
        <v>1000</v>
      </c>
      <c r="B776" s="231" t="s">
        <v>2109</v>
      </c>
      <c r="C776" s="231" t="s">
        <v>2110</v>
      </c>
      <c r="D776" s="231" t="s">
        <v>2055</v>
      </c>
      <c r="E776" s="3" t="s">
        <v>2055</v>
      </c>
      <c r="F776" s="26" t="s">
        <v>103</v>
      </c>
      <c r="G776" s="26" t="s">
        <v>56</v>
      </c>
      <c r="H776" s="26" t="s">
        <v>2276</v>
      </c>
      <c r="J776" s="22">
        <v>1</v>
      </c>
      <c r="L776" s="28" t="s">
        <v>58</v>
      </c>
      <c r="M776" s="22" t="s">
        <v>59</v>
      </c>
      <c r="N776" s="22">
        <v>0</v>
      </c>
      <c r="O776" s="22" t="s">
        <v>60</v>
      </c>
      <c r="P776" s="22" t="s">
        <v>79</v>
      </c>
      <c r="R776" s="23" t="s">
        <v>2277</v>
      </c>
      <c r="V776" s="25" t="s">
        <v>615</v>
      </c>
      <c r="W776" s="65" t="s">
        <v>655</v>
      </c>
      <c r="X776" s="106">
        <v>4</v>
      </c>
      <c r="Y776" s="25" t="s">
        <v>2278</v>
      </c>
      <c r="Z776" s="83" t="s">
        <v>63</v>
      </c>
      <c r="AA776" s="6" t="s">
        <v>2279</v>
      </c>
      <c r="AD776" s="5" t="s">
        <v>1408</v>
      </c>
      <c r="AI776" s="5" t="s">
        <v>2280</v>
      </c>
      <c r="AJ776" s="5" t="s">
        <v>2281</v>
      </c>
      <c r="BQ776" s="6" t="s">
        <v>195</v>
      </c>
      <c r="BR776" s="5" t="s">
        <v>2282</v>
      </c>
    </row>
    <row r="777" spans="1:70" x14ac:dyDescent="0.2">
      <c r="A777" s="260">
        <v>1001</v>
      </c>
      <c r="B777" s="231" t="s">
        <v>2109</v>
      </c>
      <c r="C777" s="231" t="s">
        <v>2110</v>
      </c>
      <c r="D777" s="231" t="s">
        <v>2283</v>
      </c>
      <c r="E777" s="3" t="s">
        <v>2055</v>
      </c>
      <c r="F777" s="26" t="s">
        <v>103</v>
      </c>
      <c r="G777" s="26" t="s">
        <v>56</v>
      </c>
      <c r="H777" s="26" t="s">
        <v>2276</v>
      </c>
      <c r="J777" s="22">
        <v>1</v>
      </c>
      <c r="L777" s="28" t="s">
        <v>58</v>
      </c>
      <c r="M777" s="22" t="s">
        <v>59</v>
      </c>
      <c r="N777" s="22">
        <v>96</v>
      </c>
      <c r="O777" s="22" t="s">
        <v>60</v>
      </c>
      <c r="P777" s="22" t="s">
        <v>79</v>
      </c>
      <c r="R777" s="23" t="s">
        <v>2277</v>
      </c>
      <c r="V777" s="25" t="s">
        <v>615</v>
      </c>
      <c r="W777" s="65" t="s">
        <v>655</v>
      </c>
      <c r="X777" s="106">
        <v>4</v>
      </c>
      <c r="Y777" s="25" t="s">
        <v>2284</v>
      </c>
      <c r="Z777" s="83" t="s">
        <v>63</v>
      </c>
      <c r="AA777" s="6" t="s">
        <v>2285</v>
      </c>
      <c r="AD777" s="5" t="s">
        <v>1408</v>
      </c>
      <c r="AI777" s="5" t="s">
        <v>2280</v>
      </c>
      <c r="AJ777" s="5" t="s">
        <v>2281</v>
      </c>
      <c r="BQ777" s="6" t="s">
        <v>195</v>
      </c>
      <c r="BR777" s="5" t="s">
        <v>2282</v>
      </c>
    </row>
    <row r="778" spans="1:70" x14ac:dyDescent="0.2">
      <c r="A778" s="260">
        <v>1002</v>
      </c>
      <c r="B778" s="231" t="s">
        <v>2109</v>
      </c>
      <c r="C778" s="231" t="s">
        <v>2110</v>
      </c>
      <c r="D778" s="231" t="s">
        <v>2286</v>
      </c>
      <c r="E778" s="3" t="s">
        <v>2055</v>
      </c>
      <c r="F778" s="26" t="s">
        <v>103</v>
      </c>
      <c r="G778" s="26" t="s">
        <v>56</v>
      </c>
      <c r="H778" s="26" t="s">
        <v>2276</v>
      </c>
      <c r="J778" s="22">
        <v>1</v>
      </c>
      <c r="L778" s="28" t="s">
        <v>58</v>
      </c>
      <c r="M778" s="22" t="s">
        <v>59</v>
      </c>
      <c r="N778" s="22">
        <v>48</v>
      </c>
      <c r="O778" s="22" t="s">
        <v>60</v>
      </c>
      <c r="P778" s="22" t="s">
        <v>79</v>
      </c>
      <c r="R778" s="23" t="s">
        <v>2277</v>
      </c>
      <c r="V778" s="25" t="s">
        <v>615</v>
      </c>
      <c r="W778" s="65" t="s">
        <v>655</v>
      </c>
      <c r="X778" s="106">
        <v>4</v>
      </c>
      <c r="Y778" s="25" t="s">
        <v>2284</v>
      </c>
      <c r="Z778" s="83" t="s">
        <v>63</v>
      </c>
      <c r="AA778" s="6" t="s">
        <v>2285</v>
      </c>
      <c r="AD778" s="5" t="s">
        <v>1408</v>
      </c>
      <c r="AI778" s="5" t="s">
        <v>2280</v>
      </c>
      <c r="AJ778" s="5" t="s">
        <v>2281</v>
      </c>
      <c r="BQ778" s="6" t="s">
        <v>195</v>
      </c>
      <c r="BR778" s="5" t="s">
        <v>2282</v>
      </c>
    </row>
    <row r="779" spans="1:70" x14ac:dyDescent="0.2">
      <c r="A779" s="260">
        <v>1003</v>
      </c>
      <c r="B779" s="231" t="s">
        <v>2047</v>
      </c>
      <c r="C779" s="231" t="s">
        <v>2048</v>
      </c>
      <c r="D779" s="231" t="s">
        <v>2287</v>
      </c>
      <c r="E779" s="3" t="s">
        <v>1976</v>
      </c>
      <c r="F779" s="26" t="s">
        <v>103</v>
      </c>
      <c r="G779" s="26" t="s">
        <v>56</v>
      </c>
      <c r="H779" s="26" t="s">
        <v>2288</v>
      </c>
      <c r="J779" s="22">
        <v>0.5</v>
      </c>
      <c r="L779" s="28" t="s">
        <v>58</v>
      </c>
      <c r="M779" s="22" t="s">
        <v>59</v>
      </c>
      <c r="N779" s="22">
        <v>0</v>
      </c>
      <c r="O779" s="22" t="s">
        <v>60</v>
      </c>
      <c r="P779" s="22" t="s">
        <v>79</v>
      </c>
      <c r="Q779" s="23" t="s">
        <v>2289</v>
      </c>
      <c r="R779" s="23" t="s">
        <v>2290</v>
      </c>
      <c r="T779" s="23">
        <v>150</v>
      </c>
      <c r="V779" s="25" t="s">
        <v>615</v>
      </c>
      <c r="W779" s="65">
        <v>2</v>
      </c>
      <c r="X779" s="106" t="s">
        <v>416</v>
      </c>
      <c r="Y779" s="25" t="s">
        <v>2291</v>
      </c>
      <c r="Z779" s="83" t="s">
        <v>63</v>
      </c>
      <c r="AA779" s="6">
        <v>10</v>
      </c>
      <c r="AB779" s="6">
        <v>4</v>
      </c>
      <c r="AD779" s="5" t="s">
        <v>80</v>
      </c>
      <c r="AI779" s="5">
        <v>19</v>
      </c>
      <c r="AJ779" s="5">
        <v>25</v>
      </c>
      <c r="AL779" s="6" t="s">
        <v>81</v>
      </c>
      <c r="AQ779" s="6">
        <v>53</v>
      </c>
      <c r="AR779" s="6">
        <v>90</v>
      </c>
      <c r="BQ779" s="6" t="s">
        <v>354</v>
      </c>
      <c r="BR779" s="5" t="s">
        <v>2292</v>
      </c>
    </row>
    <row r="780" spans="1:70" x14ac:dyDescent="0.2">
      <c r="A780" s="260">
        <v>1004</v>
      </c>
      <c r="B780" s="231" t="s">
        <v>2047</v>
      </c>
      <c r="C780" s="231" t="s">
        <v>2048</v>
      </c>
      <c r="D780" s="231" t="s">
        <v>2293</v>
      </c>
      <c r="E780" s="3" t="s">
        <v>1976</v>
      </c>
      <c r="F780" s="26" t="s">
        <v>103</v>
      </c>
      <c r="G780" s="26" t="s">
        <v>56</v>
      </c>
      <c r="H780" s="26" t="s">
        <v>2288</v>
      </c>
      <c r="J780" s="22">
        <v>0.5</v>
      </c>
      <c r="L780" s="28" t="s">
        <v>58</v>
      </c>
      <c r="M780" s="22" t="s">
        <v>59</v>
      </c>
      <c r="N780" s="22">
        <v>113</v>
      </c>
      <c r="O780" s="22" t="s">
        <v>60</v>
      </c>
      <c r="P780" s="22" t="s">
        <v>79</v>
      </c>
      <c r="Q780" s="23" t="s">
        <v>2289</v>
      </c>
      <c r="R780" s="23" t="s">
        <v>2290</v>
      </c>
      <c r="T780" s="23">
        <v>150</v>
      </c>
      <c r="V780" s="25" t="s">
        <v>615</v>
      </c>
      <c r="W780" s="65">
        <v>2</v>
      </c>
      <c r="X780" s="106" t="s">
        <v>416</v>
      </c>
      <c r="Y780" s="25" t="s">
        <v>2291</v>
      </c>
      <c r="Z780" s="83" t="s">
        <v>63</v>
      </c>
      <c r="AA780" s="6">
        <v>10</v>
      </c>
      <c r="AB780" s="6">
        <v>4</v>
      </c>
      <c r="AD780" s="5" t="s">
        <v>80</v>
      </c>
      <c r="AI780" s="5">
        <v>19</v>
      </c>
      <c r="AJ780" s="5">
        <v>25</v>
      </c>
      <c r="AL780" s="6" t="s">
        <v>81</v>
      </c>
      <c r="AQ780" s="6">
        <v>53</v>
      </c>
      <c r="AR780" s="6">
        <v>90</v>
      </c>
      <c r="BQ780" s="6" t="s">
        <v>354</v>
      </c>
      <c r="BR780" s="5" t="s">
        <v>2292</v>
      </c>
    </row>
    <row r="781" spans="1:70" x14ac:dyDescent="0.2">
      <c r="A781" s="260">
        <v>1005</v>
      </c>
      <c r="B781" s="231" t="s">
        <v>2047</v>
      </c>
      <c r="C781" s="231" t="s">
        <v>2048</v>
      </c>
      <c r="D781" s="231" t="s">
        <v>2294</v>
      </c>
      <c r="E781" s="3" t="s">
        <v>1976</v>
      </c>
      <c r="F781" s="26" t="s">
        <v>103</v>
      </c>
      <c r="G781" s="26" t="s">
        <v>76</v>
      </c>
      <c r="H781" s="26" t="s">
        <v>66</v>
      </c>
      <c r="J781" s="22">
        <v>0.5</v>
      </c>
      <c r="L781" s="28" t="s">
        <v>58</v>
      </c>
      <c r="M781" s="22" t="s">
        <v>59</v>
      </c>
      <c r="N781" s="22">
        <v>0</v>
      </c>
      <c r="O781" s="22" t="s">
        <v>60</v>
      </c>
      <c r="P781" s="22" t="s">
        <v>79</v>
      </c>
      <c r="Q781" s="23" t="s">
        <v>2289</v>
      </c>
      <c r="R781" s="23" t="s">
        <v>2290</v>
      </c>
      <c r="T781" s="23">
        <v>150</v>
      </c>
      <c r="V781" s="25" t="s">
        <v>615</v>
      </c>
      <c r="W781" s="65">
        <v>2</v>
      </c>
      <c r="X781" s="106" t="s">
        <v>416</v>
      </c>
      <c r="Y781" s="25" t="s">
        <v>2291</v>
      </c>
      <c r="Z781" s="83" t="s">
        <v>63</v>
      </c>
      <c r="AA781" s="6">
        <v>1</v>
      </c>
      <c r="AB781" s="6">
        <v>0</v>
      </c>
      <c r="BQ781" s="6" t="s">
        <v>354</v>
      </c>
    </row>
    <row r="782" spans="1:70" x14ac:dyDescent="0.2">
      <c r="A782" s="260">
        <v>1006</v>
      </c>
      <c r="B782" s="231" t="s">
        <v>2047</v>
      </c>
      <c r="C782" s="231" t="s">
        <v>2048</v>
      </c>
      <c r="D782" s="231" t="s">
        <v>2295</v>
      </c>
      <c r="E782" s="3" t="s">
        <v>1976</v>
      </c>
      <c r="F782" s="26" t="s">
        <v>103</v>
      </c>
      <c r="G782" s="26" t="s">
        <v>76</v>
      </c>
      <c r="H782" s="26" t="s">
        <v>66</v>
      </c>
      <c r="J782" s="22">
        <v>0.5</v>
      </c>
      <c r="L782" s="28" t="s">
        <v>58</v>
      </c>
      <c r="M782" s="22" t="s">
        <v>59</v>
      </c>
      <c r="N782" s="22">
        <v>0</v>
      </c>
      <c r="O782" s="22" t="s">
        <v>60</v>
      </c>
      <c r="P782" s="22" t="s">
        <v>79</v>
      </c>
      <c r="Q782" s="23" t="s">
        <v>2289</v>
      </c>
      <c r="R782" s="23" t="s">
        <v>2290</v>
      </c>
      <c r="T782" s="23">
        <v>150</v>
      </c>
      <c r="V782" s="25" t="s">
        <v>615</v>
      </c>
      <c r="W782" s="65">
        <v>2</v>
      </c>
      <c r="X782" s="106" t="s">
        <v>416</v>
      </c>
      <c r="Y782" s="25" t="s">
        <v>2291</v>
      </c>
      <c r="Z782" s="83" t="s">
        <v>63</v>
      </c>
      <c r="AA782" s="6">
        <v>1</v>
      </c>
      <c r="AB782" s="6">
        <v>1</v>
      </c>
      <c r="BQ782" s="6" t="s">
        <v>354</v>
      </c>
    </row>
    <row r="783" spans="1:70" x14ac:dyDescent="0.2">
      <c r="A783" s="260">
        <v>1007</v>
      </c>
      <c r="B783" s="231" t="s">
        <v>2047</v>
      </c>
      <c r="C783" s="231" t="s">
        <v>2048</v>
      </c>
      <c r="D783" s="231" t="s">
        <v>2296</v>
      </c>
      <c r="E783" s="3" t="s">
        <v>1976</v>
      </c>
      <c r="F783" s="26" t="s">
        <v>103</v>
      </c>
      <c r="G783" s="26" t="s">
        <v>76</v>
      </c>
      <c r="H783" s="26" t="s">
        <v>66</v>
      </c>
      <c r="J783" s="22">
        <v>0.5</v>
      </c>
      <c r="L783" s="28" t="s">
        <v>58</v>
      </c>
      <c r="M783" s="22" t="s">
        <v>59</v>
      </c>
      <c r="N783" s="22">
        <v>0</v>
      </c>
      <c r="O783" s="22" t="s">
        <v>60</v>
      </c>
      <c r="P783" s="22" t="s">
        <v>79</v>
      </c>
      <c r="Q783" s="23" t="s">
        <v>2289</v>
      </c>
      <c r="R783" s="23" t="s">
        <v>2290</v>
      </c>
      <c r="T783" s="23">
        <v>150</v>
      </c>
      <c r="V783" s="25" t="s">
        <v>615</v>
      </c>
      <c r="W783" s="65">
        <v>2</v>
      </c>
      <c r="X783" s="106" t="s">
        <v>416</v>
      </c>
      <c r="Y783" s="25" t="s">
        <v>2291</v>
      </c>
      <c r="Z783" s="83" t="s">
        <v>63</v>
      </c>
      <c r="AA783" s="6">
        <v>1</v>
      </c>
      <c r="AB783" s="6">
        <v>1</v>
      </c>
      <c r="BQ783" s="6" t="s">
        <v>354</v>
      </c>
    </row>
    <row r="784" spans="1:70" x14ac:dyDescent="0.2">
      <c r="A784" s="260">
        <v>1008</v>
      </c>
      <c r="B784" s="231" t="s">
        <v>2047</v>
      </c>
      <c r="C784" s="231" t="s">
        <v>2048</v>
      </c>
      <c r="D784" s="231" t="s">
        <v>2297</v>
      </c>
      <c r="E784" s="3" t="s">
        <v>1976</v>
      </c>
      <c r="F784" s="26" t="s">
        <v>103</v>
      </c>
      <c r="G784" s="26" t="s">
        <v>76</v>
      </c>
      <c r="H784" s="26" t="s">
        <v>66</v>
      </c>
      <c r="J784" s="22">
        <v>0.5</v>
      </c>
      <c r="L784" s="28" t="s">
        <v>58</v>
      </c>
      <c r="M784" s="22" t="s">
        <v>59</v>
      </c>
      <c r="N784" s="22">
        <v>0</v>
      </c>
      <c r="O784" s="22" t="s">
        <v>60</v>
      </c>
      <c r="P784" s="22" t="s">
        <v>79</v>
      </c>
      <c r="Q784" s="23" t="s">
        <v>2289</v>
      </c>
      <c r="R784" s="23" t="s">
        <v>2290</v>
      </c>
      <c r="T784" s="23">
        <v>150</v>
      </c>
      <c r="V784" s="25" t="s">
        <v>615</v>
      </c>
      <c r="W784" s="65">
        <v>2</v>
      </c>
      <c r="X784" s="106" t="s">
        <v>416</v>
      </c>
      <c r="Y784" s="25" t="s">
        <v>2291</v>
      </c>
      <c r="Z784" s="83" t="s">
        <v>63</v>
      </c>
      <c r="AA784" s="6">
        <v>1</v>
      </c>
      <c r="AB784" s="6">
        <v>0</v>
      </c>
      <c r="BQ784" s="6" t="s">
        <v>354</v>
      </c>
    </row>
    <row r="785" spans="1:70" x14ac:dyDescent="0.2">
      <c r="A785" s="260">
        <v>1009</v>
      </c>
      <c r="B785" s="231" t="s">
        <v>2047</v>
      </c>
      <c r="C785" s="231" t="s">
        <v>2048</v>
      </c>
      <c r="D785" s="231" t="s">
        <v>2298</v>
      </c>
      <c r="E785" s="3" t="s">
        <v>1976</v>
      </c>
      <c r="F785" s="26" t="s">
        <v>103</v>
      </c>
      <c r="G785" s="26" t="s">
        <v>76</v>
      </c>
      <c r="H785" s="26" t="s">
        <v>66</v>
      </c>
      <c r="J785" s="22">
        <v>0.5</v>
      </c>
      <c r="L785" s="28" t="s">
        <v>58</v>
      </c>
      <c r="M785" s="22" t="s">
        <v>59</v>
      </c>
      <c r="N785" s="22">
        <v>0</v>
      </c>
      <c r="O785" s="22" t="s">
        <v>60</v>
      </c>
      <c r="P785" s="22" t="s">
        <v>79</v>
      </c>
      <c r="Q785" s="23" t="s">
        <v>2289</v>
      </c>
      <c r="R785" s="23" t="s">
        <v>2290</v>
      </c>
      <c r="T785" s="23">
        <v>150</v>
      </c>
      <c r="V785" s="25" t="s">
        <v>615</v>
      </c>
      <c r="W785" s="65">
        <v>2</v>
      </c>
      <c r="X785" s="106" t="s">
        <v>416</v>
      </c>
      <c r="Y785" s="25" t="s">
        <v>2291</v>
      </c>
      <c r="Z785" s="83" t="s">
        <v>63</v>
      </c>
      <c r="AA785" s="6">
        <v>1</v>
      </c>
      <c r="AB785" s="6">
        <v>0</v>
      </c>
      <c r="BQ785" s="6" t="s">
        <v>354</v>
      </c>
    </row>
    <row r="786" spans="1:70" x14ac:dyDescent="0.2">
      <c r="A786" s="260">
        <v>1010</v>
      </c>
      <c r="B786" s="231" t="s">
        <v>2047</v>
      </c>
      <c r="C786" s="231" t="s">
        <v>2048</v>
      </c>
      <c r="D786" s="231" t="s">
        <v>2299</v>
      </c>
      <c r="E786" s="3" t="s">
        <v>1976</v>
      </c>
      <c r="F786" s="26" t="s">
        <v>103</v>
      </c>
      <c r="G786" s="26" t="s">
        <v>76</v>
      </c>
      <c r="H786" s="26" t="s">
        <v>66</v>
      </c>
      <c r="J786" s="22">
        <v>0.5</v>
      </c>
      <c r="L786" s="28" t="s">
        <v>58</v>
      </c>
      <c r="M786" s="22" t="s">
        <v>59</v>
      </c>
      <c r="N786" s="22">
        <v>0</v>
      </c>
      <c r="O786" s="22" t="s">
        <v>60</v>
      </c>
      <c r="P786" s="22" t="s">
        <v>79</v>
      </c>
      <c r="Q786" s="23" t="s">
        <v>2289</v>
      </c>
      <c r="R786" s="23" t="s">
        <v>2290</v>
      </c>
      <c r="T786" s="23">
        <v>150</v>
      </c>
      <c r="V786" s="25" t="s">
        <v>615</v>
      </c>
      <c r="W786" s="65">
        <v>2</v>
      </c>
      <c r="X786" s="106" t="s">
        <v>416</v>
      </c>
      <c r="Y786" s="25" t="s">
        <v>2291</v>
      </c>
      <c r="Z786" s="83" t="s">
        <v>63</v>
      </c>
      <c r="AA786" s="6">
        <v>1</v>
      </c>
      <c r="AB786" s="6">
        <v>0</v>
      </c>
      <c r="BQ786" s="6" t="s">
        <v>354</v>
      </c>
    </row>
    <row r="787" spans="1:70" x14ac:dyDescent="0.2">
      <c r="A787" s="260">
        <v>1011</v>
      </c>
      <c r="B787" s="231" t="s">
        <v>2047</v>
      </c>
      <c r="C787" s="231" t="s">
        <v>2048</v>
      </c>
      <c r="D787" s="231" t="s">
        <v>2300</v>
      </c>
      <c r="E787" s="3" t="s">
        <v>1976</v>
      </c>
      <c r="F787" s="26" t="s">
        <v>103</v>
      </c>
      <c r="G787" s="26" t="s">
        <v>76</v>
      </c>
      <c r="H787" s="26" t="s">
        <v>66</v>
      </c>
      <c r="J787" s="22">
        <v>0.5</v>
      </c>
      <c r="L787" s="28" t="s">
        <v>58</v>
      </c>
      <c r="M787" s="22" t="s">
        <v>59</v>
      </c>
      <c r="N787" s="22">
        <v>0</v>
      </c>
      <c r="O787" s="22" t="s">
        <v>60</v>
      </c>
      <c r="P787" s="22" t="s">
        <v>79</v>
      </c>
      <c r="Q787" s="23" t="s">
        <v>2289</v>
      </c>
      <c r="R787" s="23" t="s">
        <v>2290</v>
      </c>
      <c r="T787" s="23">
        <v>150</v>
      </c>
      <c r="V787" s="25" t="s">
        <v>615</v>
      </c>
      <c r="W787" s="65">
        <v>2</v>
      </c>
      <c r="X787" s="106" t="s">
        <v>416</v>
      </c>
      <c r="Y787" s="25" t="s">
        <v>2291</v>
      </c>
      <c r="Z787" s="83" t="s">
        <v>63</v>
      </c>
      <c r="AA787" s="6">
        <v>1</v>
      </c>
      <c r="AB787" s="6">
        <v>1</v>
      </c>
      <c r="BQ787" s="6" t="s">
        <v>354</v>
      </c>
    </row>
    <row r="788" spans="1:70" x14ac:dyDescent="0.2">
      <c r="A788" s="260">
        <v>1012</v>
      </c>
      <c r="B788" s="231" t="s">
        <v>2047</v>
      </c>
      <c r="C788" s="231" t="s">
        <v>2048</v>
      </c>
      <c r="D788" s="231" t="s">
        <v>2301</v>
      </c>
      <c r="E788" s="3" t="s">
        <v>1976</v>
      </c>
      <c r="F788" s="26" t="s">
        <v>103</v>
      </c>
      <c r="G788" s="26" t="s">
        <v>76</v>
      </c>
      <c r="H788" s="26" t="s">
        <v>66</v>
      </c>
      <c r="J788" s="22">
        <v>0.5</v>
      </c>
      <c r="L788" s="28" t="s">
        <v>58</v>
      </c>
      <c r="M788" s="22" t="s">
        <v>59</v>
      </c>
      <c r="N788" s="22">
        <v>0</v>
      </c>
      <c r="O788" s="22" t="s">
        <v>60</v>
      </c>
      <c r="P788" s="22" t="s">
        <v>79</v>
      </c>
      <c r="Q788" s="23" t="s">
        <v>2289</v>
      </c>
      <c r="R788" s="23" t="s">
        <v>2290</v>
      </c>
      <c r="T788" s="23">
        <v>150</v>
      </c>
      <c r="V788" s="25" t="s">
        <v>615</v>
      </c>
      <c r="W788" s="65">
        <v>2</v>
      </c>
      <c r="X788" s="106" t="s">
        <v>416</v>
      </c>
      <c r="Y788" s="25" t="s">
        <v>2291</v>
      </c>
      <c r="Z788" s="83" t="s">
        <v>63</v>
      </c>
      <c r="AA788" s="6">
        <v>1</v>
      </c>
      <c r="AB788" s="6">
        <v>1</v>
      </c>
      <c r="BQ788" s="6" t="s">
        <v>354</v>
      </c>
      <c r="BR788" s="5" t="s">
        <v>2302</v>
      </c>
    </row>
    <row r="789" spans="1:70" x14ac:dyDescent="0.2">
      <c r="A789" s="260">
        <v>1013</v>
      </c>
      <c r="B789" s="231" t="s">
        <v>2047</v>
      </c>
      <c r="C789" s="231" t="s">
        <v>2048</v>
      </c>
      <c r="D789" s="231" t="s">
        <v>2303</v>
      </c>
      <c r="E789" s="3" t="s">
        <v>1976</v>
      </c>
      <c r="F789" s="26" t="s">
        <v>103</v>
      </c>
      <c r="G789" s="26" t="s">
        <v>76</v>
      </c>
      <c r="H789" s="26" t="s">
        <v>66</v>
      </c>
      <c r="J789" s="22">
        <v>0.5</v>
      </c>
      <c r="L789" s="28" t="s">
        <v>58</v>
      </c>
      <c r="M789" s="22" t="s">
        <v>59</v>
      </c>
      <c r="N789" s="22">
        <v>0</v>
      </c>
      <c r="O789" s="22" t="s">
        <v>60</v>
      </c>
      <c r="P789" s="22" t="s">
        <v>79</v>
      </c>
      <c r="Q789" s="23" t="s">
        <v>2289</v>
      </c>
      <c r="R789" s="23" t="s">
        <v>2290</v>
      </c>
      <c r="T789" s="23">
        <v>150</v>
      </c>
      <c r="V789" s="25" t="s">
        <v>615</v>
      </c>
      <c r="W789" s="65">
        <v>2</v>
      </c>
      <c r="X789" s="106" t="s">
        <v>416</v>
      </c>
      <c r="Y789" s="25" t="s">
        <v>2291</v>
      </c>
      <c r="Z789" s="83" t="s">
        <v>63</v>
      </c>
      <c r="AA789" s="6">
        <v>1</v>
      </c>
      <c r="AB789" s="6">
        <v>0</v>
      </c>
      <c r="BQ789" s="6" t="s">
        <v>354</v>
      </c>
    </row>
    <row r="790" spans="1:70" x14ac:dyDescent="0.2">
      <c r="A790" s="260">
        <v>1014</v>
      </c>
      <c r="B790" s="231" t="s">
        <v>2047</v>
      </c>
      <c r="C790" s="231" t="s">
        <v>2048</v>
      </c>
      <c r="D790" s="231" t="s">
        <v>2304</v>
      </c>
      <c r="E790" s="3" t="s">
        <v>1976</v>
      </c>
      <c r="F790" s="26" t="s">
        <v>103</v>
      </c>
      <c r="G790" s="26" t="s">
        <v>76</v>
      </c>
      <c r="H790" s="26" t="s">
        <v>66</v>
      </c>
      <c r="J790" s="22">
        <v>0.5</v>
      </c>
      <c r="L790" s="28" t="s">
        <v>58</v>
      </c>
      <c r="M790" s="22" t="s">
        <v>59</v>
      </c>
      <c r="N790" s="22">
        <v>0</v>
      </c>
      <c r="O790" s="22" t="s">
        <v>60</v>
      </c>
      <c r="P790" s="22" t="s">
        <v>79</v>
      </c>
      <c r="Q790" s="23" t="s">
        <v>2289</v>
      </c>
      <c r="R790" s="23" t="s">
        <v>2290</v>
      </c>
      <c r="T790" s="23">
        <v>150</v>
      </c>
      <c r="V790" s="25" t="s">
        <v>615</v>
      </c>
      <c r="W790" s="65">
        <v>2</v>
      </c>
      <c r="X790" s="106" t="s">
        <v>416</v>
      </c>
      <c r="Y790" s="25" t="s">
        <v>2291</v>
      </c>
      <c r="Z790" s="83" t="s">
        <v>63</v>
      </c>
      <c r="AA790" s="6">
        <v>1</v>
      </c>
      <c r="AB790" s="6">
        <v>0</v>
      </c>
      <c r="BQ790" s="6" t="s">
        <v>354</v>
      </c>
    </row>
    <row r="791" spans="1:70" x14ac:dyDescent="0.2">
      <c r="A791" s="260">
        <v>1015</v>
      </c>
      <c r="B791" s="231" t="s">
        <v>2047</v>
      </c>
      <c r="C791" s="231" t="s">
        <v>2048</v>
      </c>
      <c r="D791" s="231" t="s">
        <v>2305</v>
      </c>
      <c r="E791" s="3" t="s">
        <v>1976</v>
      </c>
      <c r="F791" s="26" t="s">
        <v>103</v>
      </c>
      <c r="G791" s="26" t="s">
        <v>76</v>
      </c>
      <c r="H791" s="26" t="s">
        <v>66</v>
      </c>
      <c r="J791" s="22">
        <v>0.5</v>
      </c>
      <c r="L791" s="28" t="s">
        <v>58</v>
      </c>
      <c r="M791" s="22" t="s">
        <v>59</v>
      </c>
      <c r="N791" s="22">
        <v>113</v>
      </c>
      <c r="O791" s="22" t="s">
        <v>60</v>
      </c>
      <c r="P791" s="22" t="s">
        <v>79</v>
      </c>
      <c r="Q791" s="23" t="s">
        <v>2289</v>
      </c>
      <c r="R791" s="23" t="s">
        <v>2290</v>
      </c>
      <c r="T791" s="23">
        <v>150</v>
      </c>
      <c r="V791" s="25" t="s">
        <v>615</v>
      </c>
      <c r="W791" s="65">
        <v>2</v>
      </c>
      <c r="X791" s="106" t="s">
        <v>416</v>
      </c>
      <c r="Y791" s="25" t="s">
        <v>2291</v>
      </c>
      <c r="Z791" s="83" t="s">
        <v>63</v>
      </c>
      <c r="AA791" s="6">
        <v>1</v>
      </c>
      <c r="AB791" s="6">
        <v>0</v>
      </c>
      <c r="BQ791" s="6" t="s">
        <v>354</v>
      </c>
    </row>
    <row r="792" spans="1:70" x14ac:dyDescent="0.2">
      <c r="A792" s="260">
        <v>1016</v>
      </c>
      <c r="B792" s="231" t="s">
        <v>2047</v>
      </c>
      <c r="C792" s="231" t="s">
        <v>2048</v>
      </c>
      <c r="D792" s="231" t="s">
        <v>2306</v>
      </c>
      <c r="E792" s="3" t="s">
        <v>1976</v>
      </c>
      <c r="F792" s="26" t="s">
        <v>103</v>
      </c>
      <c r="G792" s="26" t="s">
        <v>76</v>
      </c>
      <c r="H792" s="26" t="s">
        <v>66</v>
      </c>
      <c r="J792" s="22">
        <v>0.5</v>
      </c>
      <c r="L792" s="28" t="s">
        <v>58</v>
      </c>
      <c r="M792" s="22" t="s">
        <v>59</v>
      </c>
      <c r="N792" s="22">
        <v>113</v>
      </c>
      <c r="O792" s="22" t="s">
        <v>60</v>
      </c>
      <c r="P792" s="22" t="s">
        <v>79</v>
      </c>
      <c r="Q792" s="23" t="s">
        <v>2289</v>
      </c>
      <c r="R792" s="23" t="s">
        <v>2290</v>
      </c>
      <c r="T792" s="23">
        <v>150</v>
      </c>
      <c r="V792" s="25" t="s">
        <v>615</v>
      </c>
      <c r="W792" s="65">
        <v>2</v>
      </c>
      <c r="X792" s="106" t="s">
        <v>416</v>
      </c>
      <c r="Y792" s="25" t="s">
        <v>2291</v>
      </c>
      <c r="Z792" s="83" t="s">
        <v>63</v>
      </c>
      <c r="AA792" s="6">
        <v>1</v>
      </c>
      <c r="AB792" s="6">
        <v>1</v>
      </c>
      <c r="BQ792" s="6" t="s">
        <v>354</v>
      </c>
    </row>
    <row r="793" spans="1:70" x14ac:dyDescent="0.2">
      <c r="A793" s="260">
        <v>1017</v>
      </c>
      <c r="B793" s="231" t="s">
        <v>2047</v>
      </c>
      <c r="C793" s="231" t="s">
        <v>2048</v>
      </c>
      <c r="D793" s="231" t="s">
        <v>2307</v>
      </c>
      <c r="E793" s="3" t="s">
        <v>1976</v>
      </c>
      <c r="F793" s="26" t="s">
        <v>103</v>
      </c>
      <c r="G793" s="26" t="s">
        <v>76</v>
      </c>
      <c r="H793" s="26" t="s">
        <v>66</v>
      </c>
      <c r="J793" s="22">
        <v>0.5</v>
      </c>
      <c r="L793" s="28" t="s">
        <v>58</v>
      </c>
      <c r="M793" s="22" t="s">
        <v>59</v>
      </c>
      <c r="N793" s="22">
        <v>113</v>
      </c>
      <c r="O793" s="22" t="s">
        <v>60</v>
      </c>
      <c r="P793" s="22" t="s">
        <v>79</v>
      </c>
      <c r="Q793" s="23" t="s">
        <v>2289</v>
      </c>
      <c r="R793" s="23" t="s">
        <v>2290</v>
      </c>
      <c r="T793" s="23">
        <v>150</v>
      </c>
      <c r="V793" s="25" t="s">
        <v>615</v>
      </c>
      <c r="W793" s="65">
        <v>2</v>
      </c>
      <c r="X793" s="106" t="s">
        <v>416</v>
      </c>
      <c r="Y793" s="25" t="s">
        <v>2291</v>
      </c>
      <c r="Z793" s="83" t="s">
        <v>63</v>
      </c>
      <c r="AA793" s="6">
        <v>1</v>
      </c>
      <c r="AB793" s="6">
        <v>1</v>
      </c>
      <c r="BQ793" s="6" t="s">
        <v>354</v>
      </c>
    </row>
    <row r="794" spans="1:70" x14ac:dyDescent="0.2">
      <c r="A794" s="260">
        <v>1018</v>
      </c>
      <c r="B794" s="231" t="s">
        <v>2047</v>
      </c>
      <c r="C794" s="231" t="s">
        <v>2048</v>
      </c>
      <c r="D794" s="231" t="s">
        <v>2308</v>
      </c>
      <c r="E794" s="3" t="s">
        <v>1976</v>
      </c>
      <c r="F794" s="26" t="s">
        <v>103</v>
      </c>
      <c r="G794" s="26" t="s">
        <v>76</v>
      </c>
      <c r="H794" s="26" t="s">
        <v>66</v>
      </c>
      <c r="J794" s="22">
        <v>0.5</v>
      </c>
      <c r="L794" s="28" t="s">
        <v>58</v>
      </c>
      <c r="M794" s="22" t="s">
        <v>59</v>
      </c>
      <c r="N794" s="22">
        <v>113</v>
      </c>
      <c r="O794" s="22" t="s">
        <v>60</v>
      </c>
      <c r="P794" s="22" t="s">
        <v>79</v>
      </c>
      <c r="Q794" s="23" t="s">
        <v>2289</v>
      </c>
      <c r="R794" s="23" t="s">
        <v>2290</v>
      </c>
      <c r="T794" s="23">
        <v>150</v>
      </c>
      <c r="V794" s="25" t="s">
        <v>615</v>
      </c>
      <c r="W794" s="65">
        <v>2</v>
      </c>
      <c r="X794" s="106" t="s">
        <v>416</v>
      </c>
      <c r="Y794" s="25" t="s">
        <v>2291</v>
      </c>
      <c r="Z794" s="83" t="s">
        <v>63</v>
      </c>
      <c r="AA794" s="6">
        <v>1</v>
      </c>
      <c r="AB794" s="6">
        <v>0</v>
      </c>
      <c r="BQ794" s="6" t="s">
        <v>354</v>
      </c>
    </row>
    <row r="795" spans="1:70" x14ac:dyDescent="0.2">
      <c r="A795" s="260">
        <v>1019</v>
      </c>
      <c r="B795" s="231" t="s">
        <v>2047</v>
      </c>
      <c r="C795" s="231" t="s">
        <v>2048</v>
      </c>
      <c r="D795" s="231" t="s">
        <v>2309</v>
      </c>
      <c r="E795" s="3" t="s">
        <v>1976</v>
      </c>
      <c r="F795" s="26" t="s">
        <v>103</v>
      </c>
      <c r="G795" s="26" t="s">
        <v>76</v>
      </c>
      <c r="H795" s="26" t="s">
        <v>66</v>
      </c>
      <c r="J795" s="22">
        <v>0.5</v>
      </c>
      <c r="L795" s="28" t="s">
        <v>58</v>
      </c>
      <c r="M795" s="22" t="s">
        <v>59</v>
      </c>
      <c r="N795" s="22">
        <v>113</v>
      </c>
      <c r="O795" s="22" t="s">
        <v>60</v>
      </c>
      <c r="P795" s="22" t="s">
        <v>79</v>
      </c>
      <c r="Q795" s="23" t="s">
        <v>2289</v>
      </c>
      <c r="R795" s="23" t="s">
        <v>2290</v>
      </c>
      <c r="T795" s="23">
        <v>150</v>
      </c>
      <c r="V795" s="25" t="s">
        <v>615</v>
      </c>
      <c r="W795" s="65">
        <v>2</v>
      </c>
      <c r="X795" s="106" t="s">
        <v>416</v>
      </c>
      <c r="Y795" s="25" t="s">
        <v>2291</v>
      </c>
      <c r="Z795" s="83" t="s">
        <v>63</v>
      </c>
      <c r="AA795" s="6">
        <v>1</v>
      </c>
      <c r="AB795" s="6">
        <v>0</v>
      </c>
      <c r="BQ795" s="6" t="s">
        <v>354</v>
      </c>
    </row>
    <row r="796" spans="1:70" x14ac:dyDescent="0.2">
      <c r="A796" s="260">
        <v>1020</v>
      </c>
      <c r="B796" s="231" t="s">
        <v>2047</v>
      </c>
      <c r="C796" s="231" t="s">
        <v>2048</v>
      </c>
      <c r="D796" s="231" t="s">
        <v>2310</v>
      </c>
      <c r="E796" s="3" t="s">
        <v>1976</v>
      </c>
      <c r="F796" s="26" t="s">
        <v>103</v>
      </c>
      <c r="G796" s="26" t="s">
        <v>76</v>
      </c>
      <c r="H796" s="26" t="s">
        <v>66</v>
      </c>
      <c r="J796" s="22">
        <v>0.5</v>
      </c>
      <c r="L796" s="28" t="s">
        <v>58</v>
      </c>
      <c r="M796" s="22" t="s">
        <v>59</v>
      </c>
      <c r="N796" s="22">
        <v>113</v>
      </c>
      <c r="O796" s="22" t="s">
        <v>60</v>
      </c>
      <c r="P796" s="22" t="s">
        <v>79</v>
      </c>
      <c r="Q796" s="23" t="s">
        <v>2289</v>
      </c>
      <c r="R796" s="23" t="s">
        <v>2290</v>
      </c>
      <c r="T796" s="23">
        <v>150</v>
      </c>
      <c r="V796" s="25" t="s">
        <v>615</v>
      </c>
      <c r="W796" s="65">
        <v>2</v>
      </c>
      <c r="X796" s="106" t="s">
        <v>416</v>
      </c>
      <c r="Y796" s="25" t="s">
        <v>2291</v>
      </c>
      <c r="Z796" s="83" t="s">
        <v>63</v>
      </c>
      <c r="AA796" s="6">
        <v>1</v>
      </c>
      <c r="AB796" s="6">
        <v>0</v>
      </c>
      <c r="BQ796" s="6" t="s">
        <v>354</v>
      </c>
    </row>
    <row r="797" spans="1:70" x14ac:dyDescent="0.2">
      <c r="A797" s="260">
        <v>1021</v>
      </c>
      <c r="B797" s="231" t="s">
        <v>2047</v>
      </c>
      <c r="C797" s="231" t="s">
        <v>2048</v>
      </c>
      <c r="D797" s="231" t="s">
        <v>2311</v>
      </c>
      <c r="E797" s="3" t="s">
        <v>1976</v>
      </c>
      <c r="F797" s="26" t="s">
        <v>103</v>
      </c>
      <c r="G797" s="26" t="s">
        <v>76</v>
      </c>
      <c r="H797" s="26" t="s">
        <v>66</v>
      </c>
      <c r="J797" s="22">
        <v>0.5</v>
      </c>
      <c r="L797" s="28" t="s">
        <v>58</v>
      </c>
      <c r="M797" s="22" t="s">
        <v>59</v>
      </c>
      <c r="N797" s="22">
        <v>113</v>
      </c>
      <c r="O797" s="22" t="s">
        <v>60</v>
      </c>
      <c r="P797" s="22" t="s">
        <v>79</v>
      </c>
      <c r="Q797" s="23" t="s">
        <v>2289</v>
      </c>
      <c r="R797" s="23" t="s">
        <v>2290</v>
      </c>
      <c r="T797" s="23">
        <v>150</v>
      </c>
      <c r="V797" s="25" t="s">
        <v>615</v>
      </c>
      <c r="W797" s="65">
        <v>2</v>
      </c>
      <c r="X797" s="106" t="s">
        <v>416</v>
      </c>
      <c r="Y797" s="25" t="s">
        <v>2291</v>
      </c>
      <c r="Z797" s="83" t="s">
        <v>63</v>
      </c>
      <c r="AA797" s="6">
        <v>1</v>
      </c>
      <c r="AB797" s="6">
        <v>1</v>
      </c>
      <c r="BQ797" s="6" t="s">
        <v>354</v>
      </c>
    </row>
    <row r="798" spans="1:70" x14ac:dyDescent="0.2">
      <c r="A798" s="260">
        <v>1022</v>
      </c>
      <c r="B798" s="231" t="s">
        <v>2047</v>
      </c>
      <c r="C798" s="231" t="s">
        <v>2048</v>
      </c>
      <c r="D798" s="231" t="s">
        <v>2312</v>
      </c>
      <c r="E798" s="3" t="s">
        <v>1976</v>
      </c>
      <c r="F798" s="26" t="s">
        <v>103</v>
      </c>
      <c r="G798" s="26" t="s">
        <v>76</v>
      </c>
      <c r="H798" s="26" t="s">
        <v>66</v>
      </c>
      <c r="J798" s="22">
        <v>0.5</v>
      </c>
      <c r="L798" s="28" t="s">
        <v>58</v>
      </c>
      <c r="M798" s="22" t="s">
        <v>59</v>
      </c>
      <c r="N798" s="22">
        <v>113</v>
      </c>
      <c r="O798" s="22" t="s">
        <v>60</v>
      </c>
      <c r="P798" s="22" t="s">
        <v>79</v>
      </c>
      <c r="Q798" s="23" t="s">
        <v>2289</v>
      </c>
      <c r="R798" s="23" t="s">
        <v>2290</v>
      </c>
      <c r="T798" s="23">
        <v>150</v>
      </c>
      <c r="V798" s="25" t="s">
        <v>615</v>
      </c>
      <c r="W798" s="65">
        <v>2</v>
      </c>
      <c r="X798" s="106" t="s">
        <v>416</v>
      </c>
      <c r="Y798" s="25" t="s">
        <v>2291</v>
      </c>
      <c r="Z798" s="83" t="s">
        <v>63</v>
      </c>
      <c r="AA798" s="6">
        <v>1</v>
      </c>
      <c r="AB798" s="6">
        <v>1</v>
      </c>
      <c r="BQ798" s="6" t="s">
        <v>354</v>
      </c>
      <c r="BR798" s="5" t="s">
        <v>2302</v>
      </c>
    </row>
    <row r="799" spans="1:70" x14ac:dyDescent="0.2">
      <c r="A799" s="260">
        <v>1023</v>
      </c>
      <c r="B799" s="231" t="s">
        <v>2047</v>
      </c>
      <c r="C799" s="231" t="s">
        <v>2048</v>
      </c>
      <c r="D799" s="231" t="s">
        <v>2313</v>
      </c>
      <c r="E799" s="3" t="s">
        <v>1976</v>
      </c>
      <c r="F799" s="26" t="s">
        <v>103</v>
      </c>
      <c r="G799" s="26" t="s">
        <v>76</v>
      </c>
      <c r="H799" s="26" t="s">
        <v>66</v>
      </c>
      <c r="J799" s="22">
        <v>0.5</v>
      </c>
      <c r="L799" s="28" t="s">
        <v>58</v>
      </c>
      <c r="M799" s="22" t="s">
        <v>59</v>
      </c>
      <c r="N799" s="22">
        <v>113</v>
      </c>
      <c r="O799" s="22" t="s">
        <v>60</v>
      </c>
      <c r="P799" s="22" t="s">
        <v>79</v>
      </c>
      <c r="Q799" s="23" t="s">
        <v>2289</v>
      </c>
      <c r="R799" s="23" t="s">
        <v>2290</v>
      </c>
      <c r="T799" s="23">
        <v>150</v>
      </c>
      <c r="V799" s="25" t="s">
        <v>615</v>
      </c>
      <c r="W799" s="65">
        <v>2</v>
      </c>
      <c r="X799" s="106" t="s">
        <v>416</v>
      </c>
      <c r="Y799" s="25" t="s">
        <v>2291</v>
      </c>
      <c r="Z799" s="83" t="s">
        <v>63</v>
      </c>
      <c r="AA799" s="6">
        <v>1</v>
      </c>
      <c r="AB799" s="6">
        <v>0</v>
      </c>
      <c r="BQ799" s="6" t="s">
        <v>354</v>
      </c>
    </row>
    <row r="800" spans="1:70" x14ac:dyDescent="0.2">
      <c r="A800" s="260">
        <v>1024</v>
      </c>
      <c r="B800" s="231" t="s">
        <v>2047</v>
      </c>
      <c r="C800" s="231" t="s">
        <v>2048</v>
      </c>
      <c r="D800" s="231" t="s">
        <v>2314</v>
      </c>
      <c r="E800" s="3" t="s">
        <v>1976</v>
      </c>
      <c r="F800" s="26" t="s">
        <v>103</v>
      </c>
      <c r="G800" s="26" t="s">
        <v>76</v>
      </c>
      <c r="H800" s="26" t="s">
        <v>66</v>
      </c>
      <c r="J800" s="22">
        <v>0.5</v>
      </c>
      <c r="L800" s="28" t="s">
        <v>58</v>
      </c>
      <c r="M800" s="22" t="s">
        <v>59</v>
      </c>
      <c r="N800" s="22">
        <v>113</v>
      </c>
      <c r="O800" s="22" t="s">
        <v>60</v>
      </c>
      <c r="P800" s="22" t="s">
        <v>79</v>
      </c>
      <c r="Q800" s="23" t="s">
        <v>2289</v>
      </c>
      <c r="R800" s="23" t="s">
        <v>2290</v>
      </c>
      <c r="T800" s="23">
        <v>150</v>
      </c>
      <c r="V800" s="25" t="s">
        <v>615</v>
      </c>
      <c r="W800" s="65">
        <v>2</v>
      </c>
      <c r="X800" s="106" t="s">
        <v>416</v>
      </c>
      <c r="Y800" s="25" t="s">
        <v>2291</v>
      </c>
      <c r="Z800" s="83" t="s">
        <v>63</v>
      </c>
      <c r="AA800" s="6">
        <v>1</v>
      </c>
      <c r="AB800" s="6">
        <v>0</v>
      </c>
      <c r="BQ800" s="6" t="s">
        <v>354</v>
      </c>
    </row>
    <row r="801" spans="1:70" x14ac:dyDescent="0.2">
      <c r="A801" s="260">
        <v>1025</v>
      </c>
      <c r="B801" s="231" t="s">
        <v>2315</v>
      </c>
      <c r="C801" s="231" t="s">
        <v>2316</v>
      </c>
      <c r="D801" s="231" t="s">
        <v>2317</v>
      </c>
      <c r="E801" s="3" t="s">
        <v>2055</v>
      </c>
      <c r="F801" s="26" t="s">
        <v>103</v>
      </c>
      <c r="G801" s="26" t="s">
        <v>56</v>
      </c>
      <c r="H801" s="26" t="s">
        <v>2318</v>
      </c>
      <c r="J801" s="22">
        <v>0.8</v>
      </c>
      <c r="L801" s="28" t="s">
        <v>58</v>
      </c>
      <c r="M801" s="22" t="s">
        <v>59</v>
      </c>
      <c r="N801" s="22">
        <v>0</v>
      </c>
      <c r="O801" s="22" t="s">
        <v>60</v>
      </c>
      <c r="P801" s="22" t="s">
        <v>79</v>
      </c>
      <c r="Q801" s="23" t="s">
        <v>2319</v>
      </c>
      <c r="R801" s="23" t="s">
        <v>2320</v>
      </c>
      <c r="U801" s="23" t="s">
        <v>2321</v>
      </c>
      <c r="V801" s="25" t="s">
        <v>615</v>
      </c>
      <c r="W801" s="65" t="s">
        <v>655</v>
      </c>
      <c r="X801" s="106" t="s">
        <v>416</v>
      </c>
      <c r="Z801" s="83" t="s">
        <v>63</v>
      </c>
      <c r="AA801" s="6">
        <v>10</v>
      </c>
      <c r="AB801" s="6">
        <v>0</v>
      </c>
      <c r="AC801" s="5">
        <v>31.7</v>
      </c>
      <c r="AD801" s="5" t="s">
        <v>80</v>
      </c>
      <c r="AE801" s="5" t="s">
        <v>335</v>
      </c>
      <c r="AF801" s="5">
        <v>5.8</v>
      </c>
      <c r="AG801" s="5" t="s">
        <v>80</v>
      </c>
      <c r="AH801" s="5" t="s">
        <v>117</v>
      </c>
      <c r="AK801" s="6">
        <v>62.3</v>
      </c>
      <c r="AL801" s="6" t="s">
        <v>81</v>
      </c>
      <c r="AM801" s="6" t="s">
        <v>335</v>
      </c>
      <c r="AN801" s="6">
        <v>4.5999999999999996</v>
      </c>
      <c r="AO801" s="6" t="s">
        <v>81</v>
      </c>
      <c r="AP801" s="6" t="s">
        <v>117</v>
      </c>
      <c r="BQ801" s="6" t="s">
        <v>817</v>
      </c>
      <c r="BR801" s="5" t="s">
        <v>2322</v>
      </c>
    </row>
    <row r="802" spans="1:70" x14ac:dyDescent="0.2">
      <c r="A802" s="260">
        <v>1026</v>
      </c>
      <c r="B802" s="231" t="s">
        <v>2315</v>
      </c>
      <c r="C802" s="231" t="s">
        <v>2316</v>
      </c>
      <c r="D802" s="231" t="s">
        <v>2323</v>
      </c>
      <c r="E802" s="3" t="s">
        <v>2055</v>
      </c>
      <c r="F802" s="26" t="s">
        <v>103</v>
      </c>
      <c r="G802" s="26" t="s">
        <v>56</v>
      </c>
      <c r="H802" s="26" t="s">
        <v>2318</v>
      </c>
      <c r="J802" s="22">
        <v>0.8</v>
      </c>
      <c r="L802" s="28" t="s">
        <v>58</v>
      </c>
      <c r="M802" s="22" t="s">
        <v>59</v>
      </c>
      <c r="N802" s="22">
        <v>73</v>
      </c>
      <c r="O802" s="22" t="s">
        <v>60</v>
      </c>
      <c r="P802" s="22" t="s">
        <v>79</v>
      </c>
      <c r="Q802" s="23" t="s">
        <v>2319</v>
      </c>
      <c r="R802" s="23" t="s">
        <v>2320</v>
      </c>
      <c r="U802" s="23" t="s">
        <v>2321</v>
      </c>
      <c r="V802" s="25" t="s">
        <v>615</v>
      </c>
      <c r="W802" s="65" t="s">
        <v>655</v>
      </c>
      <c r="X802" s="106" t="s">
        <v>416</v>
      </c>
      <c r="Z802" s="83" t="s">
        <v>63</v>
      </c>
      <c r="AA802" s="6">
        <v>10</v>
      </c>
      <c r="AB802" s="6">
        <v>0</v>
      </c>
      <c r="AC802" s="5">
        <v>31.7</v>
      </c>
      <c r="AD802" s="5" t="s">
        <v>80</v>
      </c>
      <c r="AE802" s="5" t="s">
        <v>335</v>
      </c>
      <c r="AF802" s="5">
        <v>5.8</v>
      </c>
      <c r="AG802" s="5" t="s">
        <v>80</v>
      </c>
      <c r="AH802" s="5" t="s">
        <v>117</v>
      </c>
      <c r="AK802" s="6">
        <v>62.3</v>
      </c>
      <c r="AL802" s="6" t="s">
        <v>81</v>
      </c>
      <c r="AM802" s="6" t="s">
        <v>335</v>
      </c>
      <c r="AN802" s="6">
        <v>4.5999999999999996</v>
      </c>
      <c r="AO802" s="6" t="s">
        <v>81</v>
      </c>
      <c r="AP802" s="6" t="s">
        <v>117</v>
      </c>
      <c r="BQ802" s="6" t="s">
        <v>817</v>
      </c>
      <c r="BR802" s="5" t="s">
        <v>2322</v>
      </c>
    </row>
    <row r="803" spans="1:70" x14ac:dyDescent="0.2">
      <c r="A803" s="260">
        <v>1027</v>
      </c>
      <c r="B803" s="231" t="s">
        <v>2037</v>
      </c>
      <c r="C803" s="231" t="s">
        <v>2038</v>
      </c>
      <c r="D803" s="231" t="s">
        <v>2324</v>
      </c>
      <c r="E803" s="3" t="s">
        <v>1976</v>
      </c>
      <c r="F803" s="26" t="s">
        <v>103</v>
      </c>
      <c r="G803" s="26" t="s">
        <v>56</v>
      </c>
      <c r="H803" s="26" t="s">
        <v>2325</v>
      </c>
      <c r="J803" s="22">
        <v>0.25</v>
      </c>
      <c r="L803" s="28" t="s">
        <v>58</v>
      </c>
      <c r="M803" s="22" t="s">
        <v>59</v>
      </c>
      <c r="N803" s="22">
        <v>0</v>
      </c>
      <c r="O803" s="22" t="s">
        <v>60</v>
      </c>
      <c r="P803" s="22" t="s">
        <v>79</v>
      </c>
      <c r="Q803" s="23" t="s">
        <v>2326</v>
      </c>
      <c r="R803" s="23" t="s">
        <v>2327</v>
      </c>
      <c r="T803" s="23">
        <v>150</v>
      </c>
      <c r="V803" s="25" t="s">
        <v>62</v>
      </c>
      <c r="W803" s="65">
        <v>3</v>
      </c>
      <c r="X803" s="106" t="s">
        <v>203</v>
      </c>
      <c r="Y803" s="25" t="s">
        <v>2328</v>
      </c>
      <c r="Z803" s="83" t="s">
        <v>63</v>
      </c>
      <c r="AA803" s="6">
        <v>9</v>
      </c>
      <c r="AB803" s="6">
        <v>6</v>
      </c>
      <c r="AD803" s="5" t="s">
        <v>1408</v>
      </c>
      <c r="AI803" s="5">
        <v>20</v>
      </c>
      <c r="AJ803" s="5">
        <v>26</v>
      </c>
      <c r="AL803" s="6" t="s">
        <v>81</v>
      </c>
      <c r="AQ803" s="6">
        <v>50</v>
      </c>
      <c r="AR803" s="6">
        <v>86</v>
      </c>
      <c r="BQ803" s="6" t="s">
        <v>354</v>
      </c>
      <c r="BR803" s="5" t="s">
        <v>2329</v>
      </c>
    </row>
    <row r="804" spans="1:70" x14ac:dyDescent="0.2">
      <c r="A804" s="260">
        <v>1028</v>
      </c>
      <c r="B804" s="231" t="s">
        <v>2037</v>
      </c>
      <c r="C804" s="231" t="s">
        <v>2038</v>
      </c>
      <c r="D804" s="231" t="s">
        <v>2330</v>
      </c>
      <c r="E804" s="3" t="s">
        <v>1976</v>
      </c>
      <c r="F804" s="26" t="s">
        <v>103</v>
      </c>
      <c r="G804" s="26" t="s">
        <v>56</v>
      </c>
      <c r="H804" s="26" t="s">
        <v>2325</v>
      </c>
      <c r="J804" s="22">
        <v>0.25</v>
      </c>
      <c r="L804" s="28" t="s">
        <v>58</v>
      </c>
      <c r="M804" s="22" t="s">
        <v>59</v>
      </c>
      <c r="N804" s="22">
        <v>73</v>
      </c>
      <c r="O804" s="22" t="s">
        <v>60</v>
      </c>
      <c r="P804" s="22" t="s">
        <v>79</v>
      </c>
      <c r="Q804" s="23" t="s">
        <v>2326</v>
      </c>
      <c r="R804" s="23" t="s">
        <v>2327</v>
      </c>
      <c r="T804" s="23">
        <v>150</v>
      </c>
      <c r="V804" s="25" t="s">
        <v>62</v>
      </c>
      <c r="W804" s="65">
        <v>3</v>
      </c>
      <c r="X804" s="106" t="s">
        <v>203</v>
      </c>
      <c r="Y804" s="25" t="s">
        <v>2328</v>
      </c>
      <c r="Z804" s="83" t="s">
        <v>63</v>
      </c>
      <c r="AA804" s="6">
        <v>9</v>
      </c>
      <c r="AB804" s="6">
        <v>6</v>
      </c>
      <c r="AD804" s="5" t="s">
        <v>1408</v>
      </c>
      <c r="AI804" s="5">
        <v>20</v>
      </c>
      <c r="AJ804" s="5">
        <v>26</v>
      </c>
      <c r="AL804" s="6" t="s">
        <v>81</v>
      </c>
      <c r="AQ804" s="6">
        <v>50</v>
      </c>
      <c r="AR804" s="6">
        <v>86</v>
      </c>
      <c r="BQ804" s="6" t="s">
        <v>354</v>
      </c>
      <c r="BR804" s="5" t="s">
        <v>2329</v>
      </c>
    </row>
    <row r="805" spans="1:70" x14ac:dyDescent="0.2">
      <c r="A805" s="260">
        <v>1029</v>
      </c>
      <c r="B805" s="231" t="s">
        <v>2037</v>
      </c>
      <c r="C805" s="231" t="s">
        <v>2038</v>
      </c>
      <c r="D805" s="231" t="s">
        <v>2331</v>
      </c>
      <c r="E805" s="3" t="s">
        <v>1976</v>
      </c>
      <c r="F805" s="26" t="s">
        <v>103</v>
      </c>
      <c r="G805" s="26" t="s">
        <v>56</v>
      </c>
      <c r="H805" s="26" t="s">
        <v>2325</v>
      </c>
      <c r="J805" s="22">
        <v>0.25</v>
      </c>
      <c r="L805" s="28" t="s">
        <v>58</v>
      </c>
      <c r="M805" s="22" t="s">
        <v>59</v>
      </c>
      <c r="N805" s="22">
        <v>73</v>
      </c>
      <c r="O805" s="22" t="s">
        <v>60</v>
      </c>
      <c r="P805" s="22" t="s">
        <v>79</v>
      </c>
      <c r="Q805" s="23" t="s">
        <v>2326</v>
      </c>
      <c r="R805" s="23" t="s">
        <v>2327</v>
      </c>
      <c r="T805" s="23">
        <v>150</v>
      </c>
      <c r="V805" s="25" t="s">
        <v>62</v>
      </c>
      <c r="W805" s="65">
        <v>3</v>
      </c>
      <c r="X805" s="106" t="s">
        <v>203</v>
      </c>
      <c r="Y805" s="25" t="s">
        <v>2328</v>
      </c>
      <c r="Z805" s="83" t="s">
        <v>63</v>
      </c>
      <c r="AA805" s="6">
        <v>9</v>
      </c>
      <c r="AB805" s="6">
        <v>6</v>
      </c>
      <c r="AD805" s="5" t="s">
        <v>1408</v>
      </c>
      <c r="AI805" s="5">
        <v>20</v>
      </c>
      <c r="AJ805" s="5">
        <v>26</v>
      </c>
      <c r="AL805" s="6" t="s">
        <v>81</v>
      </c>
      <c r="AQ805" s="6">
        <v>50</v>
      </c>
      <c r="AR805" s="6">
        <v>86</v>
      </c>
      <c r="BQ805" s="6" t="s">
        <v>354</v>
      </c>
      <c r="BR805" s="5" t="s">
        <v>2329</v>
      </c>
    </row>
    <row r="806" spans="1:70" x14ac:dyDescent="0.2">
      <c r="A806" s="260">
        <v>1030</v>
      </c>
      <c r="B806" s="231" t="s">
        <v>2037</v>
      </c>
      <c r="C806" s="231" t="s">
        <v>2038</v>
      </c>
      <c r="D806" s="231" t="s">
        <v>2332</v>
      </c>
      <c r="E806" s="3" t="s">
        <v>836</v>
      </c>
      <c r="F806" s="26" t="s">
        <v>103</v>
      </c>
      <c r="G806" s="26" t="s">
        <v>56</v>
      </c>
      <c r="H806" s="26" t="s">
        <v>57</v>
      </c>
      <c r="J806" s="22">
        <v>400</v>
      </c>
      <c r="L806" s="28" t="s">
        <v>58</v>
      </c>
      <c r="M806" s="22" t="s">
        <v>59</v>
      </c>
      <c r="N806" s="22" t="s">
        <v>2333</v>
      </c>
      <c r="O806" s="22" t="s">
        <v>60</v>
      </c>
      <c r="P806" s="22" t="s">
        <v>92</v>
      </c>
      <c r="Q806" s="23" t="s">
        <v>2334</v>
      </c>
      <c r="R806" s="23" t="s">
        <v>2335</v>
      </c>
      <c r="V806" s="25" t="s">
        <v>62</v>
      </c>
      <c r="W806" s="65">
        <v>3</v>
      </c>
      <c r="X806" s="106" t="s">
        <v>203</v>
      </c>
      <c r="Y806" s="25" t="s">
        <v>2328</v>
      </c>
      <c r="Z806" s="83" t="s">
        <v>63</v>
      </c>
      <c r="AA806" s="6">
        <v>9</v>
      </c>
      <c r="AB806" s="6">
        <v>6</v>
      </c>
      <c r="AD806" s="5" t="s">
        <v>1408</v>
      </c>
      <c r="AI806" s="5">
        <v>20</v>
      </c>
      <c r="AJ806" s="5">
        <v>26</v>
      </c>
      <c r="AL806" s="6" t="s">
        <v>81</v>
      </c>
      <c r="AQ806" s="6">
        <v>50</v>
      </c>
      <c r="AR806" s="6">
        <v>86</v>
      </c>
      <c r="BQ806" s="6" t="s">
        <v>354</v>
      </c>
      <c r="BR806" s="5" t="s">
        <v>2329</v>
      </c>
    </row>
    <row r="807" spans="1:70" x14ac:dyDescent="0.2">
      <c r="A807" s="260">
        <v>1031</v>
      </c>
      <c r="B807" s="231" t="s">
        <v>2037</v>
      </c>
      <c r="C807" s="231" t="s">
        <v>2038</v>
      </c>
      <c r="D807" s="231" t="s">
        <v>2336</v>
      </c>
      <c r="E807" s="3" t="s">
        <v>836</v>
      </c>
      <c r="F807" s="26" t="s">
        <v>103</v>
      </c>
      <c r="G807" s="26" t="s">
        <v>76</v>
      </c>
      <c r="H807" s="26" t="s">
        <v>399</v>
      </c>
      <c r="J807" s="22">
        <v>400</v>
      </c>
      <c r="L807" s="28" t="s">
        <v>58</v>
      </c>
      <c r="M807" s="22" t="s">
        <v>59</v>
      </c>
      <c r="N807" s="22" t="s">
        <v>2333</v>
      </c>
      <c r="O807" s="22" t="s">
        <v>60</v>
      </c>
      <c r="P807" s="22" t="s">
        <v>92</v>
      </c>
      <c r="Q807" s="23" t="s">
        <v>2334</v>
      </c>
      <c r="R807" s="23" t="s">
        <v>2335</v>
      </c>
      <c r="V807" s="25" t="s">
        <v>62</v>
      </c>
      <c r="W807" s="65">
        <v>3</v>
      </c>
      <c r="X807" s="106" t="s">
        <v>203</v>
      </c>
      <c r="Y807" s="25" t="s">
        <v>2328</v>
      </c>
      <c r="Z807" s="83" t="s">
        <v>63</v>
      </c>
      <c r="AB807" s="6">
        <v>1</v>
      </c>
      <c r="AC807" s="5">
        <v>23</v>
      </c>
      <c r="AD807" s="5" t="s">
        <v>1408</v>
      </c>
      <c r="AK807" s="6">
        <v>50</v>
      </c>
      <c r="AL807" s="6" t="s">
        <v>81</v>
      </c>
      <c r="BQ807" s="6" t="s">
        <v>354</v>
      </c>
      <c r="BR807" s="5" t="s">
        <v>2329</v>
      </c>
    </row>
    <row r="808" spans="1:70" x14ac:dyDescent="0.2">
      <c r="A808" s="260">
        <v>1032</v>
      </c>
      <c r="B808" s="231" t="s">
        <v>2037</v>
      </c>
      <c r="C808" s="231" t="s">
        <v>2038</v>
      </c>
      <c r="D808" s="231" t="s">
        <v>2337</v>
      </c>
      <c r="E808" s="3" t="s">
        <v>836</v>
      </c>
      <c r="F808" s="26" t="s">
        <v>103</v>
      </c>
      <c r="G808" s="26" t="s">
        <v>76</v>
      </c>
      <c r="H808" s="26" t="s">
        <v>399</v>
      </c>
      <c r="J808" s="22">
        <v>400</v>
      </c>
      <c r="L808" s="28" t="s">
        <v>58</v>
      </c>
      <c r="M808" s="22" t="s">
        <v>59</v>
      </c>
      <c r="N808" s="22" t="s">
        <v>2333</v>
      </c>
      <c r="O808" s="22" t="s">
        <v>60</v>
      </c>
      <c r="P808" s="22" t="s">
        <v>92</v>
      </c>
      <c r="Q808" s="23" t="s">
        <v>2334</v>
      </c>
      <c r="R808" s="23" t="s">
        <v>2335</v>
      </c>
      <c r="V808" s="25" t="s">
        <v>62</v>
      </c>
      <c r="W808" s="65">
        <v>3</v>
      </c>
      <c r="X808" s="106" t="s">
        <v>203</v>
      </c>
      <c r="Y808" s="25" t="s">
        <v>2328</v>
      </c>
      <c r="Z808" s="83" t="s">
        <v>63</v>
      </c>
      <c r="AA808" s="6">
        <v>1</v>
      </c>
      <c r="AC808" s="5">
        <v>24</v>
      </c>
      <c r="AD808" s="5" t="s">
        <v>1408</v>
      </c>
      <c r="AK808" s="6">
        <v>74</v>
      </c>
      <c r="AL808" s="6" t="s">
        <v>81</v>
      </c>
      <c r="BQ808" s="6" t="s">
        <v>354</v>
      </c>
      <c r="BR808" s="5" t="s">
        <v>2329</v>
      </c>
    </row>
    <row r="809" spans="1:70" x14ac:dyDescent="0.2">
      <c r="A809" s="260">
        <v>1033</v>
      </c>
      <c r="B809" s="231" t="s">
        <v>2037</v>
      </c>
      <c r="C809" s="231" t="s">
        <v>2038</v>
      </c>
      <c r="D809" s="231" t="s">
        <v>2338</v>
      </c>
      <c r="E809" s="3" t="s">
        <v>836</v>
      </c>
      <c r="F809" s="26" t="s">
        <v>103</v>
      </c>
      <c r="G809" s="26" t="s">
        <v>76</v>
      </c>
      <c r="H809" s="26" t="s">
        <v>399</v>
      </c>
      <c r="J809" s="22">
        <v>400</v>
      </c>
      <c r="L809" s="28" t="s">
        <v>58</v>
      </c>
      <c r="M809" s="22" t="s">
        <v>59</v>
      </c>
      <c r="N809" s="22" t="s">
        <v>2333</v>
      </c>
      <c r="O809" s="22" t="s">
        <v>60</v>
      </c>
      <c r="P809" s="22" t="s">
        <v>92</v>
      </c>
      <c r="Q809" s="23" t="s">
        <v>2334</v>
      </c>
      <c r="R809" s="23" t="s">
        <v>2335</v>
      </c>
      <c r="V809" s="25" t="s">
        <v>62</v>
      </c>
      <c r="W809" s="65">
        <v>3</v>
      </c>
      <c r="X809" s="106" t="s">
        <v>203</v>
      </c>
      <c r="Y809" s="25" t="s">
        <v>2328</v>
      </c>
      <c r="Z809" s="83" t="s">
        <v>63</v>
      </c>
      <c r="AA809" s="6">
        <v>1</v>
      </c>
      <c r="AC809" s="5">
        <v>26</v>
      </c>
      <c r="AD809" s="5" t="s">
        <v>1408</v>
      </c>
      <c r="AK809" s="6">
        <v>86</v>
      </c>
      <c r="AL809" s="6" t="s">
        <v>81</v>
      </c>
      <c r="BQ809" s="6" t="s">
        <v>354</v>
      </c>
      <c r="BR809" s="5" t="s">
        <v>2329</v>
      </c>
    </row>
    <row r="810" spans="1:70" x14ac:dyDescent="0.2">
      <c r="A810" s="260">
        <v>1034</v>
      </c>
      <c r="B810" s="231" t="s">
        <v>2037</v>
      </c>
      <c r="C810" s="231" t="s">
        <v>2038</v>
      </c>
      <c r="D810" s="231" t="s">
        <v>2339</v>
      </c>
      <c r="E810" s="3" t="s">
        <v>836</v>
      </c>
      <c r="F810" s="26" t="s">
        <v>103</v>
      </c>
      <c r="G810" s="26" t="s">
        <v>76</v>
      </c>
      <c r="H810" s="26" t="s">
        <v>399</v>
      </c>
      <c r="J810" s="22">
        <v>400</v>
      </c>
      <c r="L810" s="28" t="s">
        <v>58</v>
      </c>
      <c r="M810" s="22" t="s">
        <v>59</v>
      </c>
      <c r="N810" s="22" t="s">
        <v>2333</v>
      </c>
      <c r="O810" s="22" t="s">
        <v>60</v>
      </c>
      <c r="P810" s="22" t="s">
        <v>92</v>
      </c>
      <c r="Q810" s="23" t="s">
        <v>2334</v>
      </c>
      <c r="R810" s="23" t="s">
        <v>2335</v>
      </c>
      <c r="V810" s="25" t="s">
        <v>62</v>
      </c>
      <c r="W810" s="65">
        <v>3</v>
      </c>
      <c r="X810" s="106" t="s">
        <v>203</v>
      </c>
      <c r="Y810" s="25" t="s">
        <v>2328</v>
      </c>
      <c r="Z810" s="83" t="s">
        <v>63</v>
      </c>
      <c r="AB810" s="6">
        <v>1</v>
      </c>
      <c r="AC810" s="5">
        <v>23</v>
      </c>
      <c r="AD810" s="5" t="s">
        <v>1408</v>
      </c>
      <c r="AK810" s="6">
        <v>59</v>
      </c>
      <c r="AL810" s="6" t="s">
        <v>81</v>
      </c>
      <c r="BQ810" s="6" t="s">
        <v>354</v>
      </c>
      <c r="BR810" s="5" t="s">
        <v>2329</v>
      </c>
    </row>
    <row r="811" spans="1:70" x14ac:dyDescent="0.2">
      <c r="A811" s="260">
        <v>1035</v>
      </c>
      <c r="B811" s="231" t="s">
        <v>2037</v>
      </c>
      <c r="C811" s="231" t="s">
        <v>2038</v>
      </c>
      <c r="D811" s="231" t="s">
        <v>2340</v>
      </c>
      <c r="E811" s="3" t="s">
        <v>836</v>
      </c>
      <c r="F811" s="26" t="s">
        <v>103</v>
      </c>
      <c r="G811" s="26" t="s">
        <v>76</v>
      </c>
      <c r="H811" s="26" t="s">
        <v>399</v>
      </c>
      <c r="J811" s="22">
        <v>400</v>
      </c>
      <c r="L811" s="28" t="s">
        <v>58</v>
      </c>
      <c r="M811" s="22" t="s">
        <v>59</v>
      </c>
      <c r="N811" s="22" t="s">
        <v>2333</v>
      </c>
      <c r="O811" s="22" t="s">
        <v>60</v>
      </c>
      <c r="P811" s="22" t="s">
        <v>92</v>
      </c>
      <c r="Q811" s="23" t="s">
        <v>2334</v>
      </c>
      <c r="R811" s="23" t="s">
        <v>2335</v>
      </c>
      <c r="V811" s="25" t="s">
        <v>62</v>
      </c>
      <c r="W811" s="65">
        <v>3</v>
      </c>
      <c r="X811" s="106" t="s">
        <v>203</v>
      </c>
      <c r="Y811" s="25" t="s">
        <v>2328</v>
      </c>
      <c r="Z811" s="83" t="s">
        <v>63</v>
      </c>
      <c r="AB811" s="6">
        <v>1</v>
      </c>
      <c r="AC811" s="5">
        <v>25</v>
      </c>
      <c r="AD811" s="5" t="s">
        <v>1408</v>
      </c>
      <c r="AK811" s="6">
        <v>59</v>
      </c>
      <c r="AL811" s="6" t="s">
        <v>81</v>
      </c>
      <c r="BQ811" s="6" t="s">
        <v>354</v>
      </c>
      <c r="BR811" s="5" t="s">
        <v>2329</v>
      </c>
    </row>
    <row r="812" spans="1:70" x14ac:dyDescent="0.2">
      <c r="A812" s="260">
        <v>1036</v>
      </c>
      <c r="B812" s="231" t="s">
        <v>2037</v>
      </c>
      <c r="C812" s="231" t="s">
        <v>2038</v>
      </c>
      <c r="D812" s="231" t="s">
        <v>2341</v>
      </c>
      <c r="E812" s="3" t="s">
        <v>836</v>
      </c>
      <c r="F812" s="26" t="s">
        <v>103</v>
      </c>
      <c r="G812" s="26" t="s">
        <v>76</v>
      </c>
      <c r="H812" s="26" t="s">
        <v>399</v>
      </c>
      <c r="J812" s="22">
        <v>400</v>
      </c>
      <c r="L812" s="28" t="s">
        <v>58</v>
      </c>
      <c r="M812" s="22" t="s">
        <v>59</v>
      </c>
      <c r="N812" s="22" t="s">
        <v>2333</v>
      </c>
      <c r="O812" s="22" t="s">
        <v>60</v>
      </c>
      <c r="P812" s="22" t="s">
        <v>92</v>
      </c>
      <c r="Q812" s="23" t="s">
        <v>2334</v>
      </c>
      <c r="R812" s="23" t="s">
        <v>2335</v>
      </c>
      <c r="V812" s="25" t="s">
        <v>62</v>
      </c>
      <c r="W812" s="65">
        <v>3</v>
      </c>
      <c r="X812" s="106" t="s">
        <v>203</v>
      </c>
      <c r="Y812" s="25" t="s">
        <v>2328</v>
      </c>
      <c r="Z812" s="83" t="s">
        <v>63</v>
      </c>
      <c r="AB812" s="6">
        <v>1</v>
      </c>
      <c r="AC812" s="5">
        <v>20</v>
      </c>
      <c r="AD812" s="5" t="s">
        <v>1408</v>
      </c>
      <c r="AK812" s="6">
        <v>66</v>
      </c>
      <c r="AL812" s="6" t="s">
        <v>81</v>
      </c>
      <c r="BQ812" s="6" t="s">
        <v>354</v>
      </c>
      <c r="BR812" s="5" t="s">
        <v>2329</v>
      </c>
    </row>
    <row r="813" spans="1:70" x14ac:dyDescent="0.2">
      <c r="A813" s="260">
        <v>1037</v>
      </c>
      <c r="B813" s="231" t="s">
        <v>2037</v>
      </c>
      <c r="C813" s="231" t="s">
        <v>2038</v>
      </c>
      <c r="D813" s="231" t="s">
        <v>2342</v>
      </c>
      <c r="E813" s="3" t="s">
        <v>836</v>
      </c>
      <c r="F813" s="26" t="s">
        <v>103</v>
      </c>
      <c r="G813" s="26" t="s">
        <v>76</v>
      </c>
      <c r="H813" s="26" t="s">
        <v>399</v>
      </c>
      <c r="J813" s="22">
        <v>400</v>
      </c>
      <c r="L813" s="28" t="s">
        <v>58</v>
      </c>
      <c r="M813" s="22" t="s">
        <v>59</v>
      </c>
      <c r="N813" s="22" t="s">
        <v>2333</v>
      </c>
      <c r="O813" s="22" t="s">
        <v>60</v>
      </c>
      <c r="P813" s="22" t="s">
        <v>92</v>
      </c>
      <c r="Q813" s="23" t="s">
        <v>2334</v>
      </c>
      <c r="R813" s="23" t="s">
        <v>2335</v>
      </c>
      <c r="V813" s="25" t="s">
        <v>62</v>
      </c>
      <c r="W813" s="65">
        <v>3</v>
      </c>
      <c r="X813" s="106" t="s">
        <v>203</v>
      </c>
      <c r="Y813" s="25" t="s">
        <v>2328</v>
      </c>
      <c r="Z813" s="83" t="s">
        <v>63</v>
      </c>
      <c r="AA813" s="6">
        <v>1</v>
      </c>
      <c r="AC813" s="5">
        <v>25</v>
      </c>
      <c r="AD813" s="5" t="s">
        <v>1408</v>
      </c>
      <c r="AK813" s="6">
        <v>77</v>
      </c>
      <c r="AL813" s="6" t="s">
        <v>81</v>
      </c>
      <c r="BQ813" s="6" t="s">
        <v>354</v>
      </c>
      <c r="BR813" s="5" t="s">
        <v>2329</v>
      </c>
    </row>
    <row r="814" spans="1:70" x14ac:dyDescent="0.2">
      <c r="A814" s="260">
        <v>1038</v>
      </c>
      <c r="B814" s="231" t="s">
        <v>2037</v>
      </c>
      <c r="C814" s="231" t="s">
        <v>2038</v>
      </c>
      <c r="D814" s="231" t="s">
        <v>2343</v>
      </c>
      <c r="E814" s="3" t="s">
        <v>836</v>
      </c>
      <c r="F814" s="26" t="s">
        <v>103</v>
      </c>
      <c r="G814" s="26" t="s">
        <v>76</v>
      </c>
      <c r="H814" s="26" t="s">
        <v>399</v>
      </c>
      <c r="J814" s="22">
        <v>400</v>
      </c>
      <c r="L814" s="28" t="s">
        <v>58</v>
      </c>
      <c r="M814" s="22" t="s">
        <v>59</v>
      </c>
      <c r="N814" s="22" t="s">
        <v>2333</v>
      </c>
      <c r="O814" s="22" t="s">
        <v>60</v>
      </c>
      <c r="P814" s="22" t="s">
        <v>92</v>
      </c>
      <c r="Q814" s="23" t="s">
        <v>2334</v>
      </c>
      <c r="R814" s="23" t="s">
        <v>2335</v>
      </c>
      <c r="V814" s="25" t="s">
        <v>62</v>
      </c>
      <c r="W814" s="65">
        <v>3</v>
      </c>
      <c r="X814" s="106" t="s">
        <v>203</v>
      </c>
      <c r="Y814" s="25" t="s">
        <v>2328</v>
      </c>
      <c r="Z814" s="83" t="s">
        <v>63</v>
      </c>
      <c r="AB814" s="6">
        <v>1</v>
      </c>
      <c r="AC814" s="5">
        <v>23</v>
      </c>
      <c r="AD814" s="5" t="s">
        <v>1408</v>
      </c>
      <c r="AK814" s="6">
        <v>55</v>
      </c>
      <c r="AL814" s="6" t="s">
        <v>81</v>
      </c>
      <c r="BQ814" s="6" t="s">
        <v>354</v>
      </c>
      <c r="BR814" s="5" t="s">
        <v>2329</v>
      </c>
    </row>
    <row r="815" spans="1:70" x14ac:dyDescent="0.2">
      <c r="A815" s="260">
        <v>1039</v>
      </c>
      <c r="B815" s="231" t="s">
        <v>2037</v>
      </c>
      <c r="C815" s="231" t="s">
        <v>2038</v>
      </c>
      <c r="D815" s="231" t="s">
        <v>2344</v>
      </c>
      <c r="E815" s="3" t="s">
        <v>836</v>
      </c>
      <c r="F815" s="26" t="s">
        <v>103</v>
      </c>
      <c r="G815" s="26" t="s">
        <v>76</v>
      </c>
      <c r="H815" s="26" t="s">
        <v>399</v>
      </c>
      <c r="J815" s="22">
        <v>400</v>
      </c>
      <c r="L815" s="28" t="s">
        <v>58</v>
      </c>
      <c r="M815" s="22" t="s">
        <v>59</v>
      </c>
      <c r="N815" s="22" t="s">
        <v>2333</v>
      </c>
      <c r="O815" s="22" t="s">
        <v>60</v>
      </c>
      <c r="P815" s="22" t="s">
        <v>92</v>
      </c>
      <c r="Q815" s="23" t="s">
        <v>2334</v>
      </c>
      <c r="R815" s="23" t="s">
        <v>2335</v>
      </c>
      <c r="V815" s="25" t="s">
        <v>62</v>
      </c>
      <c r="W815" s="65">
        <v>3</v>
      </c>
      <c r="X815" s="106" t="s">
        <v>203</v>
      </c>
      <c r="Y815" s="25" t="s">
        <v>2328</v>
      </c>
      <c r="Z815" s="83" t="s">
        <v>63</v>
      </c>
      <c r="AB815" s="6">
        <v>1</v>
      </c>
      <c r="AC815" s="5">
        <v>26</v>
      </c>
      <c r="AD815" s="5" t="s">
        <v>1408</v>
      </c>
      <c r="AK815" s="6">
        <v>62</v>
      </c>
      <c r="AL815" s="6" t="s">
        <v>81</v>
      </c>
      <c r="BQ815" s="6" t="s">
        <v>354</v>
      </c>
      <c r="BR815" s="5" t="s">
        <v>2329</v>
      </c>
    </row>
    <row r="816" spans="1:70" x14ac:dyDescent="0.2">
      <c r="A816" s="260">
        <v>1040</v>
      </c>
      <c r="B816" s="231" t="s">
        <v>2037</v>
      </c>
      <c r="C816" s="231" t="s">
        <v>2038</v>
      </c>
      <c r="D816" s="231" t="s">
        <v>2345</v>
      </c>
      <c r="E816" s="3" t="s">
        <v>149</v>
      </c>
      <c r="F816" s="26" t="s">
        <v>103</v>
      </c>
      <c r="G816" s="26" t="s">
        <v>56</v>
      </c>
      <c r="H816" s="26" t="s">
        <v>57</v>
      </c>
      <c r="J816" s="22">
        <v>200</v>
      </c>
      <c r="L816" s="28" t="s">
        <v>58</v>
      </c>
      <c r="M816" s="22" t="s">
        <v>59</v>
      </c>
      <c r="N816" s="22" t="s">
        <v>2333</v>
      </c>
      <c r="O816" s="22" t="s">
        <v>60</v>
      </c>
      <c r="P816" s="22" t="s">
        <v>92</v>
      </c>
      <c r="Q816" s="23" t="s">
        <v>2346</v>
      </c>
      <c r="R816" s="23" t="s">
        <v>835</v>
      </c>
      <c r="V816" s="25" t="s">
        <v>62</v>
      </c>
      <c r="W816" s="65">
        <v>3</v>
      </c>
      <c r="X816" s="106" t="s">
        <v>203</v>
      </c>
      <c r="Y816" s="25" t="s">
        <v>2328</v>
      </c>
      <c r="Z816" s="83" t="s">
        <v>63</v>
      </c>
      <c r="AA816" s="6">
        <v>9</v>
      </c>
      <c r="AB816" s="6">
        <v>6</v>
      </c>
      <c r="AD816" s="5" t="s">
        <v>1408</v>
      </c>
      <c r="AI816" s="5">
        <v>20</v>
      </c>
      <c r="AJ816" s="5">
        <v>26</v>
      </c>
      <c r="AL816" s="6" t="s">
        <v>81</v>
      </c>
      <c r="AQ816" s="6">
        <v>50</v>
      </c>
      <c r="AR816" s="6">
        <v>86</v>
      </c>
      <c r="BQ816" s="6" t="s">
        <v>354</v>
      </c>
      <c r="BR816" s="5" t="s">
        <v>2329</v>
      </c>
    </row>
    <row r="817" spans="1:70" x14ac:dyDescent="0.2">
      <c r="A817" s="260">
        <v>1041</v>
      </c>
      <c r="B817" s="231" t="s">
        <v>2037</v>
      </c>
      <c r="C817" s="231" t="s">
        <v>2038</v>
      </c>
      <c r="D817" s="231" t="s">
        <v>2347</v>
      </c>
      <c r="E817" s="3" t="s">
        <v>149</v>
      </c>
      <c r="F817" s="26" t="s">
        <v>103</v>
      </c>
      <c r="G817" s="26" t="s">
        <v>76</v>
      </c>
      <c r="H817" s="26" t="s">
        <v>399</v>
      </c>
      <c r="J817" s="22">
        <v>200</v>
      </c>
      <c r="L817" s="28" t="s">
        <v>58</v>
      </c>
      <c r="M817" s="22" t="s">
        <v>59</v>
      </c>
      <c r="N817" s="22" t="s">
        <v>2333</v>
      </c>
      <c r="O817" s="22" t="s">
        <v>60</v>
      </c>
      <c r="P817" s="22" t="s">
        <v>92</v>
      </c>
      <c r="Q817" s="23" t="s">
        <v>2346</v>
      </c>
      <c r="R817" s="23" t="s">
        <v>835</v>
      </c>
      <c r="V817" s="25" t="s">
        <v>62</v>
      </c>
      <c r="W817" s="65">
        <v>3</v>
      </c>
      <c r="X817" s="106" t="s">
        <v>203</v>
      </c>
      <c r="Y817" s="25" t="s">
        <v>2328</v>
      </c>
      <c r="Z817" s="83" t="s">
        <v>63</v>
      </c>
      <c r="AB817" s="6">
        <v>1</v>
      </c>
      <c r="AC817" s="5">
        <v>23</v>
      </c>
      <c r="AD817" s="5" t="s">
        <v>1408</v>
      </c>
      <c r="AK817" s="6">
        <v>50</v>
      </c>
      <c r="AL817" s="6" t="s">
        <v>81</v>
      </c>
      <c r="BQ817" s="6" t="s">
        <v>354</v>
      </c>
      <c r="BR817" s="5" t="s">
        <v>2329</v>
      </c>
    </row>
    <row r="818" spans="1:70" x14ac:dyDescent="0.2">
      <c r="A818" s="260">
        <v>1042</v>
      </c>
      <c r="B818" s="231" t="s">
        <v>2037</v>
      </c>
      <c r="C818" s="231" t="s">
        <v>2038</v>
      </c>
      <c r="D818" s="231" t="s">
        <v>2348</v>
      </c>
      <c r="E818" s="3" t="s">
        <v>149</v>
      </c>
      <c r="F818" s="26" t="s">
        <v>103</v>
      </c>
      <c r="G818" s="26" t="s">
        <v>76</v>
      </c>
      <c r="H818" s="26" t="s">
        <v>399</v>
      </c>
      <c r="J818" s="22">
        <v>200</v>
      </c>
      <c r="L818" s="28" t="s">
        <v>58</v>
      </c>
      <c r="M818" s="22" t="s">
        <v>59</v>
      </c>
      <c r="N818" s="22" t="s">
        <v>2333</v>
      </c>
      <c r="O818" s="22" t="s">
        <v>60</v>
      </c>
      <c r="P818" s="22" t="s">
        <v>92</v>
      </c>
      <c r="Q818" s="23" t="s">
        <v>2346</v>
      </c>
      <c r="R818" s="23" t="s">
        <v>835</v>
      </c>
      <c r="V818" s="25" t="s">
        <v>62</v>
      </c>
      <c r="W818" s="65">
        <v>3</v>
      </c>
      <c r="X818" s="106" t="s">
        <v>203</v>
      </c>
      <c r="Y818" s="25" t="s">
        <v>2328</v>
      </c>
      <c r="Z818" s="83" t="s">
        <v>63</v>
      </c>
      <c r="AA818" s="6">
        <v>1</v>
      </c>
      <c r="AC818" s="5">
        <v>24</v>
      </c>
      <c r="AD818" s="5" t="s">
        <v>1408</v>
      </c>
      <c r="AK818" s="6">
        <v>74</v>
      </c>
      <c r="AL818" s="6" t="s">
        <v>81</v>
      </c>
      <c r="BQ818" s="6" t="s">
        <v>354</v>
      </c>
      <c r="BR818" s="5" t="s">
        <v>2329</v>
      </c>
    </row>
    <row r="819" spans="1:70" x14ac:dyDescent="0.2">
      <c r="A819" s="260">
        <v>1043</v>
      </c>
      <c r="B819" s="231" t="s">
        <v>2037</v>
      </c>
      <c r="C819" s="231" t="s">
        <v>2038</v>
      </c>
      <c r="D819" s="231" t="s">
        <v>2349</v>
      </c>
      <c r="E819" s="3" t="s">
        <v>149</v>
      </c>
      <c r="F819" s="26" t="s">
        <v>103</v>
      </c>
      <c r="G819" s="26" t="s">
        <v>76</v>
      </c>
      <c r="H819" s="26" t="s">
        <v>399</v>
      </c>
      <c r="J819" s="22">
        <v>200</v>
      </c>
      <c r="L819" s="28" t="s">
        <v>58</v>
      </c>
      <c r="M819" s="22" t="s">
        <v>59</v>
      </c>
      <c r="N819" s="22" t="s">
        <v>2333</v>
      </c>
      <c r="O819" s="22" t="s">
        <v>60</v>
      </c>
      <c r="P819" s="22" t="s">
        <v>92</v>
      </c>
      <c r="Q819" s="23" t="s">
        <v>2346</v>
      </c>
      <c r="R819" s="23" t="s">
        <v>835</v>
      </c>
      <c r="V819" s="25" t="s">
        <v>62</v>
      </c>
      <c r="W819" s="65">
        <v>3</v>
      </c>
      <c r="X819" s="106" t="s">
        <v>203</v>
      </c>
      <c r="Y819" s="25" t="s">
        <v>2328</v>
      </c>
      <c r="Z819" s="83" t="s">
        <v>63</v>
      </c>
      <c r="AA819" s="6">
        <v>1</v>
      </c>
      <c r="AC819" s="5">
        <v>26</v>
      </c>
      <c r="AD819" s="5" t="s">
        <v>1408</v>
      </c>
      <c r="AK819" s="6">
        <v>86</v>
      </c>
      <c r="AL819" s="6" t="s">
        <v>81</v>
      </c>
      <c r="BQ819" s="6" t="s">
        <v>354</v>
      </c>
      <c r="BR819" s="5" t="s">
        <v>2329</v>
      </c>
    </row>
    <row r="820" spans="1:70" x14ac:dyDescent="0.2">
      <c r="A820" s="260">
        <v>1044</v>
      </c>
      <c r="B820" s="231" t="s">
        <v>2037</v>
      </c>
      <c r="C820" s="231" t="s">
        <v>2038</v>
      </c>
      <c r="D820" s="231" t="s">
        <v>2350</v>
      </c>
      <c r="E820" s="3" t="s">
        <v>149</v>
      </c>
      <c r="F820" s="26" t="s">
        <v>103</v>
      </c>
      <c r="G820" s="26" t="s">
        <v>76</v>
      </c>
      <c r="H820" s="26" t="s">
        <v>399</v>
      </c>
      <c r="J820" s="22">
        <v>200</v>
      </c>
      <c r="L820" s="28" t="s">
        <v>58</v>
      </c>
      <c r="M820" s="22" t="s">
        <v>59</v>
      </c>
      <c r="N820" s="22" t="s">
        <v>2333</v>
      </c>
      <c r="O820" s="22" t="s">
        <v>60</v>
      </c>
      <c r="P820" s="22" t="s">
        <v>92</v>
      </c>
      <c r="Q820" s="23" t="s">
        <v>2346</v>
      </c>
      <c r="R820" s="23" t="s">
        <v>835</v>
      </c>
      <c r="V820" s="25" t="s">
        <v>62</v>
      </c>
      <c r="W820" s="65">
        <v>3</v>
      </c>
      <c r="X820" s="106" t="s">
        <v>203</v>
      </c>
      <c r="Y820" s="25" t="s">
        <v>2328</v>
      </c>
      <c r="Z820" s="83" t="s">
        <v>63</v>
      </c>
      <c r="AB820" s="6">
        <v>1</v>
      </c>
      <c r="AC820" s="5">
        <v>23</v>
      </c>
      <c r="AD820" s="5" t="s">
        <v>1408</v>
      </c>
      <c r="AK820" s="6">
        <v>59</v>
      </c>
      <c r="AL820" s="6" t="s">
        <v>81</v>
      </c>
      <c r="BQ820" s="6" t="s">
        <v>354</v>
      </c>
      <c r="BR820" s="5" t="s">
        <v>2329</v>
      </c>
    </row>
    <row r="821" spans="1:70" x14ac:dyDescent="0.2">
      <c r="A821" s="260">
        <v>1045</v>
      </c>
      <c r="B821" s="231" t="s">
        <v>2037</v>
      </c>
      <c r="C821" s="231" t="s">
        <v>2038</v>
      </c>
      <c r="D821" s="231" t="s">
        <v>2351</v>
      </c>
      <c r="E821" s="3" t="s">
        <v>149</v>
      </c>
      <c r="F821" s="26" t="s">
        <v>103</v>
      </c>
      <c r="G821" s="26" t="s">
        <v>76</v>
      </c>
      <c r="H821" s="26" t="s">
        <v>399</v>
      </c>
      <c r="J821" s="22">
        <v>200</v>
      </c>
      <c r="L821" s="28" t="s">
        <v>58</v>
      </c>
      <c r="M821" s="22" t="s">
        <v>59</v>
      </c>
      <c r="N821" s="22" t="s">
        <v>2333</v>
      </c>
      <c r="O821" s="22" t="s">
        <v>60</v>
      </c>
      <c r="P821" s="22" t="s">
        <v>92</v>
      </c>
      <c r="Q821" s="23" t="s">
        <v>2346</v>
      </c>
      <c r="R821" s="23" t="s">
        <v>835</v>
      </c>
      <c r="V821" s="25" t="s">
        <v>62</v>
      </c>
      <c r="W821" s="65">
        <v>3</v>
      </c>
      <c r="X821" s="106" t="s">
        <v>203</v>
      </c>
      <c r="Y821" s="25" t="s">
        <v>2328</v>
      </c>
      <c r="Z821" s="83" t="s">
        <v>63</v>
      </c>
      <c r="AB821" s="6">
        <v>1</v>
      </c>
      <c r="AC821" s="5">
        <v>25</v>
      </c>
      <c r="AD821" s="5" t="s">
        <v>1408</v>
      </c>
      <c r="AK821" s="6">
        <v>59</v>
      </c>
      <c r="AL821" s="6" t="s">
        <v>81</v>
      </c>
      <c r="BQ821" s="6" t="s">
        <v>354</v>
      </c>
      <c r="BR821" s="5" t="s">
        <v>2329</v>
      </c>
    </row>
    <row r="822" spans="1:70" x14ac:dyDescent="0.2">
      <c r="A822" s="260">
        <v>1046</v>
      </c>
      <c r="B822" s="231" t="s">
        <v>2037</v>
      </c>
      <c r="C822" s="231" t="s">
        <v>2038</v>
      </c>
      <c r="D822" s="231" t="s">
        <v>2352</v>
      </c>
      <c r="E822" s="3" t="s">
        <v>149</v>
      </c>
      <c r="F822" s="26" t="s">
        <v>103</v>
      </c>
      <c r="G822" s="26" t="s">
        <v>76</v>
      </c>
      <c r="H822" s="26" t="s">
        <v>399</v>
      </c>
      <c r="J822" s="22">
        <v>200</v>
      </c>
      <c r="L822" s="28" t="s">
        <v>58</v>
      </c>
      <c r="M822" s="22" t="s">
        <v>59</v>
      </c>
      <c r="N822" s="22" t="s">
        <v>2333</v>
      </c>
      <c r="O822" s="22" t="s">
        <v>60</v>
      </c>
      <c r="P822" s="22" t="s">
        <v>92</v>
      </c>
      <c r="Q822" s="23" t="s">
        <v>2346</v>
      </c>
      <c r="R822" s="23" t="s">
        <v>835</v>
      </c>
      <c r="V822" s="25" t="s">
        <v>62</v>
      </c>
      <c r="W822" s="65">
        <v>3</v>
      </c>
      <c r="X822" s="106" t="s">
        <v>203</v>
      </c>
      <c r="Y822" s="25" t="s">
        <v>2328</v>
      </c>
      <c r="Z822" s="83" t="s">
        <v>63</v>
      </c>
      <c r="AB822" s="6">
        <v>1</v>
      </c>
      <c r="AC822" s="5">
        <v>20</v>
      </c>
      <c r="AD822" s="5" t="s">
        <v>1408</v>
      </c>
      <c r="AK822" s="6">
        <v>66</v>
      </c>
      <c r="AL822" s="6" t="s">
        <v>81</v>
      </c>
      <c r="BQ822" s="6" t="s">
        <v>354</v>
      </c>
      <c r="BR822" s="5" t="s">
        <v>2329</v>
      </c>
    </row>
    <row r="823" spans="1:70" x14ac:dyDescent="0.2">
      <c r="A823" s="260">
        <v>1047</v>
      </c>
      <c r="B823" s="231" t="s">
        <v>2037</v>
      </c>
      <c r="C823" s="231" t="s">
        <v>2038</v>
      </c>
      <c r="D823" s="231" t="s">
        <v>2353</v>
      </c>
      <c r="E823" s="3" t="s">
        <v>149</v>
      </c>
      <c r="F823" s="26" t="s">
        <v>103</v>
      </c>
      <c r="G823" s="26" t="s">
        <v>76</v>
      </c>
      <c r="H823" s="26" t="s">
        <v>399</v>
      </c>
      <c r="J823" s="22">
        <v>200</v>
      </c>
      <c r="L823" s="28" t="s">
        <v>58</v>
      </c>
      <c r="M823" s="22" t="s">
        <v>59</v>
      </c>
      <c r="N823" s="22" t="s">
        <v>2333</v>
      </c>
      <c r="O823" s="22" t="s">
        <v>60</v>
      </c>
      <c r="P823" s="22" t="s">
        <v>92</v>
      </c>
      <c r="Q823" s="23" t="s">
        <v>2346</v>
      </c>
      <c r="R823" s="23" t="s">
        <v>835</v>
      </c>
      <c r="V823" s="25" t="s">
        <v>62</v>
      </c>
      <c r="W823" s="65">
        <v>3</v>
      </c>
      <c r="X823" s="106" t="s">
        <v>203</v>
      </c>
      <c r="Y823" s="25" t="s">
        <v>2328</v>
      </c>
      <c r="Z823" s="83" t="s">
        <v>63</v>
      </c>
      <c r="AA823" s="6">
        <v>1</v>
      </c>
      <c r="AC823" s="5">
        <v>25</v>
      </c>
      <c r="AD823" s="5" t="s">
        <v>1408</v>
      </c>
      <c r="AK823" s="6">
        <v>77</v>
      </c>
      <c r="AL823" s="6" t="s">
        <v>81</v>
      </c>
      <c r="BQ823" s="6" t="s">
        <v>354</v>
      </c>
      <c r="BR823" s="5" t="s">
        <v>2329</v>
      </c>
    </row>
    <row r="824" spans="1:70" x14ac:dyDescent="0.2">
      <c r="A824" s="260">
        <v>1048</v>
      </c>
      <c r="B824" s="231" t="s">
        <v>2037</v>
      </c>
      <c r="C824" s="231" t="s">
        <v>2038</v>
      </c>
      <c r="D824" s="231" t="s">
        <v>2354</v>
      </c>
      <c r="E824" s="3" t="s">
        <v>149</v>
      </c>
      <c r="F824" s="26" t="s">
        <v>103</v>
      </c>
      <c r="G824" s="26" t="s">
        <v>76</v>
      </c>
      <c r="H824" s="26" t="s">
        <v>399</v>
      </c>
      <c r="J824" s="22">
        <v>200</v>
      </c>
      <c r="L824" s="28" t="s">
        <v>58</v>
      </c>
      <c r="M824" s="22" t="s">
        <v>59</v>
      </c>
      <c r="N824" s="22" t="s">
        <v>2333</v>
      </c>
      <c r="O824" s="22" t="s">
        <v>60</v>
      </c>
      <c r="P824" s="22" t="s">
        <v>92</v>
      </c>
      <c r="Q824" s="23" t="s">
        <v>2346</v>
      </c>
      <c r="R824" s="23" t="s">
        <v>835</v>
      </c>
      <c r="V824" s="25" t="s">
        <v>62</v>
      </c>
      <c r="W824" s="65">
        <v>3</v>
      </c>
      <c r="X824" s="106" t="s">
        <v>203</v>
      </c>
      <c r="Y824" s="25" t="s">
        <v>2328</v>
      </c>
      <c r="Z824" s="83" t="s">
        <v>63</v>
      </c>
      <c r="AB824" s="6">
        <v>1</v>
      </c>
      <c r="AC824" s="5">
        <v>23</v>
      </c>
      <c r="AD824" s="5" t="s">
        <v>1408</v>
      </c>
      <c r="AK824" s="6">
        <v>55</v>
      </c>
      <c r="AL824" s="6" t="s">
        <v>81</v>
      </c>
      <c r="BQ824" s="6" t="s">
        <v>354</v>
      </c>
      <c r="BR824" s="5" t="s">
        <v>2329</v>
      </c>
    </row>
    <row r="825" spans="1:70" x14ac:dyDescent="0.2">
      <c r="A825" s="260">
        <v>1049</v>
      </c>
      <c r="B825" s="231" t="s">
        <v>2037</v>
      </c>
      <c r="C825" s="231" t="s">
        <v>2038</v>
      </c>
      <c r="D825" s="231" t="s">
        <v>2355</v>
      </c>
      <c r="E825" s="3" t="s">
        <v>149</v>
      </c>
      <c r="F825" s="26" t="s">
        <v>103</v>
      </c>
      <c r="G825" s="26" t="s">
        <v>76</v>
      </c>
      <c r="H825" s="26" t="s">
        <v>399</v>
      </c>
      <c r="J825" s="22">
        <v>200</v>
      </c>
      <c r="L825" s="28" t="s">
        <v>58</v>
      </c>
      <c r="M825" s="22" t="s">
        <v>59</v>
      </c>
      <c r="N825" s="22" t="s">
        <v>2333</v>
      </c>
      <c r="O825" s="22" t="s">
        <v>60</v>
      </c>
      <c r="P825" s="22" t="s">
        <v>92</v>
      </c>
      <c r="Q825" s="23" t="s">
        <v>2346</v>
      </c>
      <c r="R825" s="23" t="s">
        <v>835</v>
      </c>
      <c r="V825" s="25" t="s">
        <v>62</v>
      </c>
      <c r="W825" s="65">
        <v>3</v>
      </c>
      <c r="X825" s="106" t="s">
        <v>203</v>
      </c>
      <c r="Y825" s="25" t="s">
        <v>2328</v>
      </c>
      <c r="Z825" s="83" t="s">
        <v>63</v>
      </c>
      <c r="AB825" s="6">
        <v>1</v>
      </c>
      <c r="AC825" s="5">
        <v>26</v>
      </c>
      <c r="AD825" s="5" t="s">
        <v>1408</v>
      </c>
      <c r="AK825" s="6">
        <v>62</v>
      </c>
      <c r="AL825" s="6" t="s">
        <v>81</v>
      </c>
      <c r="BQ825" s="6" t="s">
        <v>354</v>
      </c>
      <c r="BR825" s="5" t="s">
        <v>2329</v>
      </c>
    </row>
    <row r="826" spans="1:70" x14ac:dyDescent="0.2">
      <c r="A826" s="260">
        <v>1050</v>
      </c>
      <c r="B826" s="231" t="s">
        <v>2037</v>
      </c>
      <c r="C826" s="231" t="s">
        <v>2038</v>
      </c>
      <c r="D826" s="231" t="s">
        <v>2356</v>
      </c>
      <c r="E826" s="3" t="s">
        <v>1976</v>
      </c>
      <c r="F826" s="26" t="s">
        <v>103</v>
      </c>
      <c r="G826" s="26" t="s">
        <v>76</v>
      </c>
      <c r="H826" s="26" t="s">
        <v>2357</v>
      </c>
      <c r="J826" s="22">
        <v>0.25</v>
      </c>
      <c r="L826" s="28" t="s">
        <v>58</v>
      </c>
      <c r="M826" s="22" t="s">
        <v>59</v>
      </c>
      <c r="N826" s="22">
        <v>0</v>
      </c>
      <c r="O826" s="22" t="s">
        <v>60</v>
      </c>
      <c r="P826" s="22" t="s">
        <v>79</v>
      </c>
      <c r="Q826" s="23" t="s">
        <v>2326</v>
      </c>
      <c r="R826" s="23" t="s">
        <v>2327</v>
      </c>
      <c r="T826" s="23">
        <v>150</v>
      </c>
      <c r="V826" s="25" t="s">
        <v>62</v>
      </c>
      <c r="W826" s="65">
        <v>3</v>
      </c>
      <c r="X826" s="106" t="s">
        <v>203</v>
      </c>
      <c r="Y826" s="25" t="s">
        <v>2328</v>
      </c>
      <c r="Z826" s="83" t="s">
        <v>63</v>
      </c>
      <c r="AB826" s="6">
        <v>1</v>
      </c>
      <c r="AC826" s="5">
        <v>23</v>
      </c>
      <c r="AD826" s="5" t="s">
        <v>1408</v>
      </c>
      <c r="AK826" s="6">
        <v>50</v>
      </c>
      <c r="AL826" s="6" t="s">
        <v>81</v>
      </c>
      <c r="BQ826" s="6" t="s">
        <v>354</v>
      </c>
      <c r="BR826" s="5" t="s">
        <v>2329</v>
      </c>
    </row>
    <row r="827" spans="1:70" x14ac:dyDescent="0.2">
      <c r="A827" s="260">
        <v>1051</v>
      </c>
      <c r="B827" s="231" t="s">
        <v>2037</v>
      </c>
      <c r="C827" s="231" t="s">
        <v>2038</v>
      </c>
      <c r="D827" s="231" t="s">
        <v>2358</v>
      </c>
      <c r="E827" s="3" t="s">
        <v>1976</v>
      </c>
      <c r="F827" s="26" t="s">
        <v>103</v>
      </c>
      <c r="G827" s="26" t="s">
        <v>76</v>
      </c>
      <c r="H827" s="26" t="s">
        <v>2357</v>
      </c>
      <c r="J827" s="22">
        <v>0.25</v>
      </c>
      <c r="L827" s="28" t="s">
        <v>58</v>
      </c>
      <c r="M827" s="22" t="s">
        <v>59</v>
      </c>
      <c r="N827" s="22">
        <v>0</v>
      </c>
      <c r="O827" s="22" t="s">
        <v>60</v>
      </c>
      <c r="P827" s="22" t="s">
        <v>79</v>
      </c>
      <c r="Q827" s="23" t="s">
        <v>2326</v>
      </c>
      <c r="R827" s="23" t="s">
        <v>2327</v>
      </c>
      <c r="T827" s="23">
        <v>150</v>
      </c>
      <c r="V827" s="25" t="s">
        <v>62</v>
      </c>
      <c r="W827" s="65">
        <v>3</v>
      </c>
      <c r="X827" s="106" t="s">
        <v>203</v>
      </c>
      <c r="Y827" s="25" t="s">
        <v>2328</v>
      </c>
      <c r="Z827" s="83" t="s">
        <v>63</v>
      </c>
      <c r="AA827" s="6">
        <v>1</v>
      </c>
      <c r="AC827" s="5">
        <v>24</v>
      </c>
      <c r="AD827" s="5" t="s">
        <v>1408</v>
      </c>
      <c r="AK827" s="6">
        <v>74</v>
      </c>
      <c r="AL827" s="6" t="s">
        <v>81</v>
      </c>
      <c r="BQ827" s="6" t="s">
        <v>354</v>
      </c>
      <c r="BR827" s="5" t="s">
        <v>2329</v>
      </c>
    </row>
    <row r="828" spans="1:70" x14ac:dyDescent="0.2">
      <c r="A828" s="260">
        <v>1052</v>
      </c>
      <c r="B828" s="231" t="s">
        <v>2037</v>
      </c>
      <c r="C828" s="231" t="s">
        <v>2038</v>
      </c>
      <c r="D828" s="231" t="s">
        <v>2359</v>
      </c>
      <c r="E828" s="3" t="s">
        <v>1976</v>
      </c>
      <c r="F828" s="26" t="s">
        <v>103</v>
      </c>
      <c r="G828" s="26" t="s">
        <v>76</v>
      </c>
      <c r="H828" s="26" t="s">
        <v>2357</v>
      </c>
      <c r="J828" s="22">
        <v>0.25</v>
      </c>
      <c r="L828" s="28" t="s">
        <v>58</v>
      </c>
      <c r="M828" s="22" t="s">
        <v>59</v>
      </c>
      <c r="N828" s="22">
        <v>0</v>
      </c>
      <c r="O828" s="22" t="s">
        <v>60</v>
      </c>
      <c r="P828" s="22" t="s">
        <v>79</v>
      </c>
      <c r="Q828" s="23" t="s">
        <v>2326</v>
      </c>
      <c r="R828" s="23" t="s">
        <v>2327</v>
      </c>
      <c r="T828" s="23">
        <v>150</v>
      </c>
      <c r="V828" s="25" t="s">
        <v>62</v>
      </c>
      <c r="W828" s="65">
        <v>3</v>
      </c>
      <c r="X828" s="106" t="s">
        <v>203</v>
      </c>
      <c r="Y828" s="25" t="s">
        <v>2328</v>
      </c>
      <c r="Z828" s="83" t="s">
        <v>63</v>
      </c>
      <c r="AA828" s="6">
        <v>1</v>
      </c>
      <c r="AC828" s="5">
        <v>26</v>
      </c>
      <c r="AD828" s="5" t="s">
        <v>1408</v>
      </c>
      <c r="AK828" s="6">
        <v>86</v>
      </c>
      <c r="AL828" s="6" t="s">
        <v>81</v>
      </c>
      <c r="BQ828" s="6" t="s">
        <v>354</v>
      </c>
      <c r="BR828" s="5" t="s">
        <v>2329</v>
      </c>
    </row>
    <row r="829" spans="1:70" x14ac:dyDescent="0.2">
      <c r="A829" s="260">
        <v>1053</v>
      </c>
      <c r="B829" s="231" t="s">
        <v>2037</v>
      </c>
      <c r="C829" s="231" t="s">
        <v>2038</v>
      </c>
      <c r="D829" s="231" t="s">
        <v>2360</v>
      </c>
      <c r="E829" s="3" t="s">
        <v>1976</v>
      </c>
      <c r="F829" s="26" t="s">
        <v>103</v>
      </c>
      <c r="G829" s="26" t="s">
        <v>76</v>
      </c>
      <c r="H829" s="26" t="s">
        <v>2357</v>
      </c>
      <c r="J829" s="22">
        <v>0.25</v>
      </c>
      <c r="L829" s="28" t="s">
        <v>58</v>
      </c>
      <c r="M829" s="22" t="s">
        <v>59</v>
      </c>
      <c r="N829" s="22">
        <v>0</v>
      </c>
      <c r="O829" s="22" t="s">
        <v>60</v>
      </c>
      <c r="P829" s="22" t="s">
        <v>79</v>
      </c>
      <c r="Q829" s="23" t="s">
        <v>2326</v>
      </c>
      <c r="R829" s="23" t="s">
        <v>2327</v>
      </c>
      <c r="T829" s="23">
        <v>150</v>
      </c>
      <c r="V829" s="25" t="s">
        <v>62</v>
      </c>
      <c r="W829" s="65">
        <v>3</v>
      </c>
      <c r="X829" s="106" t="s">
        <v>203</v>
      </c>
      <c r="Y829" s="25" t="s">
        <v>2328</v>
      </c>
      <c r="Z829" s="83" t="s">
        <v>63</v>
      </c>
      <c r="AB829" s="6">
        <v>1</v>
      </c>
      <c r="AC829" s="5">
        <v>23</v>
      </c>
      <c r="AD829" s="5" t="s">
        <v>1408</v>
      </c>
      <c r="AK829" s="6">
        <v>59</v>
      </c>
      <c r="AL829" s="6" t="s">
        <v>81</v>
      </c>
      <c r="BQ829" s="6" t="s">
        <v>354</v>
      </c>
      <c r="BR829" s="5" t="s">
        <v>2329</v>
      </c>
    </row>
    <row r="830" spans="1:70" x14ac:dyDescent="0.2">
      <c r="A830" s="260">
        <v>1054</v>
      </c>
      <c r="B830" s="231" t="s">
        <v>2037</v>
      </c>
      <c r="C830" s="231" t="s">
        <v>2038</v>
      </c>
      <c r="D830" s="231" t="s">
        <v>2361</v>
      </c>
      <c r="E830" s="3" t="s">
        <v>1976</v>
      </c>
      <c r="F830" s="26" t="s">
        <v>103</v>
      </c>
      <c r="G830" s="26" t="s">
        <v>76</v>
      </c>
      <c r="H830" s="26" t="s">
        <v>2357</v>
      </c>
      <c r="J830" s="22">
        <v>0.25</v>
      </c>
      <c r="L830" s="28" t="s">
        <v>58</v>
      </c>
      <c r="M830" s="22" t="s">
        <v>59</v>
      </c>
      <c r="N830" s="22">
        <v>0</v>
      </c>
      <c r="O830" s="22" t="s">
        <v>60</v>
      </c>
      <c r="P830" s="22" t="s">
        <v>79</v>
      </c>
      <c r="Q830" s="23" t="s">
        <v>2326</v>
      </c>
      <c r="R830" s="23" t="s">
        <v>2327</v>
      </c>
      <c r="T830" s="23">
        <v>150</v>
      </c>
      <c r="V830" s="25" t="s">
        <v>62</v>
      </c>
      <c r="W830" s="65">
        <v>3</v>
      </c>
      <c r="X830" s="106" t="s">
        <v>203</v>
      </c>
      <c r="Y830" s="25" t="s">
        <v>2328</v>
      </c>
      <c r="Z830" s="83" t="s">
        <v>63</v>
      </c>
      <c r="AB830" s="6">
        <v>1</v>
      </c>
      <c r="AC830" s="5">
        <v>25</v>
      </c>
      <c r="AD830" s="5" t="s">
        <v>1408</v>
      </c>
      <c r="AK830" s="6">
        <v>59</v>
      </c>
      <c r="AL830" s="6" t="s">
        <v>81</v>
      </c>
      <c r="BQ830" s="6" t="s">
        <v>354</v>
      </c>
      <c r="BR830" s="5" t="s">
        <v>2329</v>
      </c>
    </row>
    <row r="831" spans="1:70" x14ac:dyDescent="0.2">
      <c r="A831" s="260">
        <v>1055</v>
      </c>
      <c r="B831" s="231" t="s">
        <v>2037</v>
      </c>
      <c r="C831" s="231" t="s">
        <v>2038</v>
      </c>
      <c r="D831" s="231" t="s">
        <v>2362</v>
      </c>
      <c r="E831" s="3" t="s">
        <v>1976</v>
      </c>
      <c r="F831" s="26" t="s">
        <v>103</v>
      </c>
      <c r="G831" s="26" t="s">
        <v>76</v>
      </c>
      <c r="H831" s="26" t="s">
        <v>2357</v>
      </c>
      <c r="J831" s="22">
        <v>0.25</v>
      </c>
      <c r="L831" s="28" t="s">
        <v>58</v>
      </c>
      <c r="M831" s="22" t="s">
        <v>59</v>
      </c>
      <c r="N831" s="22">
        <v>0</v>
      </c>
      <c r="O831" s="22" t="s">
        <v>60</v>
      </c>
      <c r="P831" s="22" t="s">
        <v>79</v>
      </c>
      <c r="Q831" s="23" t="s">
        <v>2326</v>
      </c>
      <c r="R831" s="23" t="s">
        <v>2327</v>
      </c>
      <c r="T831" s="23">
        <v>150</v>
      </c>
      <c r="V831" s="25" t="s">
        <v>62</v>
      </c>
      <c r="W831" s="65">
        <v>3</v>
      </c>
      <c r="X831" s="106" t="s">
        <v>203</v>
      </c>
      <c r="Y831" s="25" t="s">
        <v>2328</v>
      </c>
      <c r="Z831" s="83" t="s">
        <v>63</v>
      </c>
      <c r="AB831" s="6">
        <v>1</v>
      </c>
      <c r="AC831" s="5">
        <v>20</v>
      </c>
      <c r="AD831" s="5" t="s">
        <v>1408</v>
      </c>
      <c r="AK831" s="6">
        <v>66</v>
      </c>
      <c r="AL831" s="6" t="s">
        <v>81</v>
      </c>
      <c r="BQ831" s="6" t="s">
        <v>354</v>
      </c>
      <c r="BR831" s="5" t="s">
        <v>2329</v>
      </c>
    </row>
    <row r="832" spans="1:70" x14ac:dyDescent="0.2">
      <c r="A832" s="260">
        <v>1056</v>
      </c>
      <c r="B832" s="231" t="s">
        <v>2037</v>
      </c>
      <c r="C832" s="231" t="s">
        <v>2038</v>
      </c>
      <c r="D832" s="231" t="s">
        <v>2363</v>
      </c>
      <c r="E832" s="3" t="s">
        <v>1976</v>
      </c>
      <c r="F832" s="26" t="s">
        <v>103</v>
      </c>
      <c r="G832" s="26" t="s">
        <v>76</v>
      </c>
      <c r="H832" s="26" t="s">
        <v>2357</v>
      </c>
      <c r="J832" s="22">
        <v>0.25</v>
      </c>
      <c r="L832" s="28" t="s">
        <v>58</v>
      </c>
      <c r="M832" s="22" t="s">
        <v>59</v>
      </c>
      <c r="N832" s="22">
        <v>0</v>
      </c>
      <c r="O832" s="22" t="s">
        <v>60</v>
      </c>
      <c r="P832" s="22" t="s">
        <v>79</v>
      </c>
      <c r="Q832" s="23" t="s">
        <v>2326</v>
      </c>
      <c r="R832" s="23" t="s">
        <v>2327</v>
      </c>
      <c r="T832" s="23">
        <v>150</v>
      </c>
      <c r="V832" s="25" t="s">
        <v>62</v>
      </c>
      <c r="W832" s="65">
        <v>3</v>
      </c>
      <c r="X832" s="106" t="s">
        <v>203</v>
      </c>
      <c r="Y832" s="25" t="s">
        <v>2328</v>
      </c>
      <c r="Z832" s="83" t="s">
        <v>63</v>
      </c>
      <c r="AA832" s="6">
        <v>1</v>
      </c>
      <c r="AC832" s="5">
        <v>25</v>
      </c>
      <c r="AD832" s="5" t="s">
        <v>1408</v>
      </c>
      <c r="AK832" s="6">
        <v>77</v>
      </c>
      <c r="AL832" s="6" t="s">
        <v>81</v>
      </c>
      <c r="BQ832" s="6" t="s">
        <v>354</v>
      </c>
      <c r="BR832" s="5" t="s">
        <v>2329</v>
      </c>
    </row>
    <row r="833" spans="1:70" x14ac:dyDescent="0.2">
      <c r="A833" s="260">
        <v>1057</v>
      </c>
      <c r="B833" s="231" t="s">
        <v>2037</v>
      </c>
      <c r="C833" s="231" t="s">
        <v>2038</v>
      </c>
      <c r="D833" s="231" t="s">
        <v>2364</v>
      </c>
      <c r="E833" s="3" t="s">
        <v>1976</v>
      </c>
      <c r="F833" s="26" t="s">
        <v>103</v>
      </c>
      <c r="G833" s="26" t="s">
        <v>76</v>
      </c>
      <c r="H833" s="26" t="s">
        <v>2357</v>
      </c>
      <c r="J833" s="22">
        <v>0.25</v>
      </c>
      <c r="L833" s="28" t="s">
        <v>58</v>
      </c>
      <c r="M833" s="22" t="s">
        <v>59</v>
      </c>
      <c r="N833" s="22">
        <v>0</v>
      </c>
      <c r="O833" s="22" t="s">
        <v>60</v>
      </c>
      <c r="P833" s="22" t="s">
        <v>79</v>
      </c>
      <c r="Q833" s="23" t="s">
        <v>2326</v>
      </c>
      <c r="R833" s="23" t="s">
        <v>2327</v>
      </c>
      <c r="T833" s="23">
        <v>150</v>
      </c>
      <c r="V833" s="25" t="s">
        <v>62</v>
      </c>
      <c r="W833" s="65">
        <v>3</v>
      </c>
      <c r="X833" s="106" t="s">
        <v>203</v>
      </c>
      <c r="Y833" s="25" t="s">
        <v>2328</v>
      </c>
      <c r="Z833" s="83" t="s">
        <v>63</v>
      </c>
      <c r="AB833" s="6">
        <v>1</v>
      </c>
      <c r="AC833" s="5">
        <v>23</v>
      </c>
      <c r="AD833" s="5" t="s">
        <v>1408</v>
      </c>
      <c r="AK833" s="6">
        <v>55</v>
      </c>
      <c r="AL833" s="6" t="s">
        <v>81</v>
      </c>
      <c r="BQ833" s="6" t="s">
        <v>354</v>
      </c>
      <c r="BR833" s="5" t="s">
        <v>2329</v>
      </c>
    </row>
    <row r="834" spans="1:70" x14ac:dyDescent="0.2">
      <c r="A834" s="260">
        <v>1058</v>
      </c>
      <c r="B834" s="231" t="s">
        <v>2037</v>
      </c>
      <c r="C834" s="231" t="s">
        <v>2038</v>
      </c>
      <c r="D834" s="231" t="s">
        <v>2365</v>
      </c>
      <c r="E834" s="3" t="s">
        <v>1976</v>
      </c>
      <c r="F834" s="26" t="s">
        <v>103</v>
      </c>
      <c r="G834" s="26" t="s">
        <v>76</v>
      </c>
      <c r="H834" s="26" t="s">
        <v>2357</v>
      </c>
      <c r="J834" s="22">
        <v>0.25</v>
      </c>
      <c r="L834" s="28" t="s">
        <v>58</v>
      </c>
      <c r="M834" s="22" t="s">
        <v>59</v>
      </c>
      <c r="N834" s="22">
        <v>0</v>
      </c>
      <c r="O834" s="22" t="s">
        <v>60</v>
      </c>
      <c r="P834" s="22" t="s">
        <v>79</v>
      </c>
      <c r="Q834" s="23" t="s">
        <v>2326</v>
      </c>
      <c r="R834" s="23" t="s">
        <v>2327</v>
      </c>
      <c r="T834" s="23">
        <v>150</v>
      </c>
      <c r="V834" s="25" t="s">
        <v>62</v>
      </c>
      <c r="W834" s="65">
        <v>3</v>
      </c>
      <c r="X834" s="106" t="s">
        <v>203</v>
      </c>
      <c r="Y834" s="25" t="s">
        <v>2328</v>
      </c>
      <c r="Z834" s="83" t="s">
        <v>63</v>
      </c>
      <c r="AB834" s="6">
        <v>1</v>
      </c>
      <c r="AC834" s="5">
        <v>26</v>
      </c>
      <c r="AD834" s="5" t="s">
        <v>1408</v>
      </c>
      <c r="AK834" s="6">
        <v>62</v>
      </c>
      <c r="AL834" s="6" t="s">
        <v>81</v>
      </c>
      <c r="BQ834" s="6" t="s">
        <v>354</v>
      </c>
      <c r="BR834" s="5" t="s">
        <v>2329</v>
      </c>
    </row>
    <row r="835" spans="1:70" x14ac:dyDescent="0.2">
      <c r="A835" s="260">
        <v>1059</v>
      </c>
      <c r="B835" s="231" t="s">
        <v>2037</v>
      </c>
      <c r="C835" s="231" t="s">
        <v>2038</v>
      </c>
      <c r="D835" s="231" t="s">
        <v>2366</v>
      </c>
      <c r="E835" s="3" t="s">
        <v>1976</v>
      </c>
      <c r="F835" s="26" t="s">
        <v>103</v>
      </c>
      <c r="G835" s="26" t="s">
        <v>76</v>
      </c>
      <c r="H835" s="26" t="s">
        <v>2357</v>
      </c>
      <c r="J835" s="22">
        <v>0.25</v>
      </c>
      <c r="L835" s="28" t="s">
        <v>58</v>
      </c>
      <c r="M835" s="22" t="s">
        <v>59</v>
      </c>
      <c r="N835" s="22">
        <v>73</v>
      </c>
      <c r="O835" s="22" t="s">
        <v>60</v>
      </c>
      <c r="P835" s="22" t="s">
        <v>79</v>
      </c>
      <c r="Q835" s="23" t="s">
        <v>2326</v>
      </c>
      <c r="R835" s="23" t="s">
        <v>2327</v>
      </c>
      <c r="T835" s="23">
        <v>150</v>
      </c>
      <c r="V835" s="25" t="s">
        <v>62</v>
      </c>
      <c r="W835" s="65">
        <v>3</v>
      </c>
      <c r="X835" s="106" t="s">
        <v>203</v>
      </c>
      <c r="Y835" s="25" t="s">
        <v>2328</v>
      </c>
      <c r="Z835" s="83" t="s">
        <v>63</v>
      </c>
      <c r="AB835" s="6">
        <v>1</v>
      </c>
      <c r="AC835" s="5">
        <v>23</v>
      </c>
      <c r="AD835" s="5" t="s">
        <v>1408</v>
      </c>
      <c r="AK835" s="6">
        <v>50</v>
      </c>
      <c r="AL835" s="6" t="s">
        <v>81</v>
      </c>
      <c r="BQ835" s="6" t="s">
        <v>354</v>
      </c>
      <c r="BR835" s="5" t="s">
        <v>2329</v>
      </c>
    </row>
    <row r="836" spans="1:70" x14ac:dyDescent="0.2">
      <c r="A836" s="260">
        <v>1060</v>
      </c>
      <c r="B836" s="231" t="s">
        <v>2037</v>
      </c>
      <c r="C836" s="231" t="s">
        <v>2038</v>
      </c>
      <c r="D836" s="231" t="s">
        <v>2367</v>
      </c>
      <c r="E836" s="3" t="s">
        <v>1976</v>
      </c>
      <c r="F836" s="26" t="s">
        <v>103</v>
      </c>
      <c r="G836" s="26" t="s">
        <v>76</v>
      </c>
      <c r="H836" s="26" t="s">
        <v>2357</v>
      </c>
      <c r="J836" s="22">
        <v>0.25</v>
      </c>
      <c r="L836" s="28" t="s">
        <v>58</v>
      </c>
      <c r="M836" s="22" t="s">
        <v>59</v>
      </c>
      <c r="N836" s="22">
        <v>73</v>
      </c>
      <c r="O836" s="22" t="s">
        <v>60</v>
      </c>
      <c r="P836" s="22" t="s">
        <v>79</v>
      </c>
      <c r="Q836" s="23" t="s">
        <v>2326</v>
      </c>
      <c r="R836" s="23" t="s">
        <v>2327</v>
      </c>
      <c r="T836" s="23">
        <v>150</v>
      </c>
      <c r="V836" s="25" t="s">
        <v>62</v>
      </c>
      <c r="W836" s="65">
        <v>3</v>
      </c>
      <c r="X836" s="106" t="s">
        <v>203</v>
      </c>
      <c r="Y836" s="25" t="s">
        <v>2328</v>
      </c>
      <c r="Z836" s="83" t="s">
        <v>63</v>
      </c>
      <c r="AA836" s="6">
        <v>1</v>
      </c>
      <c r="AC836" s="5">
        <v>24</v>
      </c>
      <c r="AD836" s="5" t="s">
        <v>1408</v>
      </c>
      <c r="AK836" s="6">
        <v>74</v>
      </c>
      <c r="AL836" s="6" t="s">
        <v>81</v>
      </c>
      <c r="BQ836" s="6" t="s">
        <v>354</v>
      </c>
      <c r="BR836" s="5" t="s">
        <v>2329</v>
      </c>
    </row>
    <row r="837" spans="1:70" x14ac:dyDescent="0.2">
      <c r="A837" s="260">
        <v>1061</v>
      </c>
      <c r="B837" s="231" t="s">
        <v>2037</v>
      </c>
      <c r="C837" s="231" t="s">
        <v>2038</v>
      </c>
      <c r="D837" s="231" t="s">
        <v>2368</v>
      </c>
      <c r="E837" s="3" t="s">
        <v>1976</v>
      </c>
      <c r="F837" s="26" t="s">
        <v>103</v>
      </c>
      <c r="G837" s="26" t="s">
        <v>76</v>
      </c>
      <c r="H837" s="26" t="s">
        <v>2357</v>
      </c>
      <c r="J837" s="22">
        <v>0.25</v>
      </c>
      <c r="L837" s="28" t="s">
        <v>58</v>
      </c>
      <c r="M837" s="22" t="s">
        <v>59</v>
      </c>
      <c r="N837" s="22">
        <v>73</v>
      </c>
      <c r="O837" s="22" t="s">
        <v>60</v>
      </c>
      <c r="P837" s="22" t="s">
        <v>79</v>
      </c>
      <c r="Q837" s="23" t="s">
        <v>2326</v>
      </c>
      <c r="R837" s="23" t="s">
        <v>2327</v>
      </c>
      <c r="T837" s="23">
        <v>150</v>
      </c>
      <c r="V837" s="25" t="s">
        <v>62</v>
      </c>
      <c r="W837" s="65">
        <v>3</v>
      </c>
      <c r="X837" s="106" t="s">
        <v>203</v>
      </c>
      <c r="Y837" s="25" t="s">
        <v>2328</v>
      </c>
      <c r="Z837" s="83" t="s">
        <v>63</v>
      </c>
      <c r="AA837" s="6">
        <v>1</v>
      </c>
      <c r="AC837" s="5">
        <v>26</v>
      </c>
      <c r="AD837" s="5" t="s">
        <v>1408</v>
      </c>
      <c r="AK837" s="6">
        <v>86</v>
      </c>
      <c r="AL837" s="6" t="s">
        <v>81</v>
      </c>
      <c r="BQ837" s="6" t="s">
        <v>354</v>
      </c>
      <c r="BR837" s="5" t="s">
        <v>2329</v>
      </c>
    </row>
    <row r="838" spans="1:70" x14ac:dyDescent="0.2">
      <c r="A838" s="260">
        <v>1062</v>
      </c>
      <c r="B838" s="231" t="s">
        <v>2037</v>
      </c>
      <c r="C838" s="231" t="s">
        <v>2038</v>
      </c>
      <c r="D838" s="231" t="s">
        <v>2369</v>
      </c>
      <c r="E838" s="3" t="s">
        <v>1976</v>
      </c>
      <c r="F838" s="26" t="s">
        <v>103</v>
      </c>
      <c r="G838" s="26" t="s">
        <v>76</v>
      </c>
      <c r="H838" s="26" t="s">
        <v>2357</v>
      </c>
      <c r="J838" s="22">
        <v>0.25</v>
      </c>
      <c r="L838" s="28" t="s">
        <v>58</v>
      </c>
      <c r="M838" s="22" t="s">
        <v>59</v>
      </c>
      <c r="N838" s="22">
        <v>73</v>
      </c>
      <c r="O838" s="22" t="s">
        <v>60</v>
      </c>
      <c r="P838" s="22" t="s">
        <v>79</v>
      </c>
      <c r="Q838" s="23" t="s">
        <v>2326</v>
      </c>
      <c r="R838" s="23" t="s">
        <v>2327</v>
      </c>
      <c r="T838" s="23">
        <v>150</v>
      </c>
      <c r="V838" s="25" t="s">
        <v>62</v>
      </c>
      <c r="W838" s="65">
        <v>3</v>
      </c>
      <c r="X838" s="106" t="s">
        <v>203</v>
      </c>
      <c r="Y838" s="25" t="s">
        <v>2328</v>
      </c>
      <c r="Z838" s="83" t="s">
        <v>63</v>
      </c>
      <c r="AB838" s="6">
        <v>1</v>
      </c>
      <c r="AC838" s="5">
        <v>23</v>
      </c>
      <c r="AD838" s="5" t="s">
        <v>1408</v>
      </c>
      <c r="AK838" s="6">
        <v>59</v>
      </c>
      <c r="AL838" s="6" t="s">
        <v>81</v>
      </c>
      <c r="BQ838" s="6" t="s">
        <v>354</v>
      </c>
      <c r="BR838" s="5" t="s">
        <v>2329</v>
      </c>
    </row>
    <row r="839" spans="1:70" x14ac:dyDescent="0.2">
      <c r="A839" s="260">
        <v>1063</v>
      </c>
      <c r="B839" s="231" t="s">
        <v>2037</v>
      </c>
      <c r="C839" s="231" t="s">
        <v>2038</v>
      </c>
      <c r="D839" s="231" t="s">
        <v>2370</v>
      </c>
      <c r="E839" s="3" t="s">
        <v>1976</v>
      </c>
      <c r="F839" s="26" t="s">
        <v>103</v>
      </c>
      <c r="G839" s="26" t="s">
        <v>76</v>
      </c>
      <c r="H839" s="26" t="s">
        <v>2357</v>
      </c>
      <c r="J839" s="22">
        <v>0.25</v>
      </c>
      <c r="L839" s="28" t="s">
        <v>58</v>
      </c>
      <c r="M839" s="22" t="s">
        <v>59</v>
      </c>
      <c r="N839" s="22">
        <v>73</v>
      </c>
      <c r="O839" s="22" t="s">
        <v>60</v>
      </c>
      <c r="P839" s="22" t="s">
        <v>79</v>
      </c>
      <c r="Q839" s="23" t="s">
        <v>2326</v>
      </c>
      <c r="R839" s="23" t="s">
        <v>2327</v>
      </c>
      <c r="T839" s="23">
        <v>150</v>
      </c>
      <c r="V839" s="25" t="s">
        <v>62</v>
      </c>
      <c r="W839" s="65">
        <v>3</v>
      </c>
      <c r="X839" s="106" t="s">
        <v>203</v>
      </c>
      <c r="Y839" s="25" t="s">
        <v>2328</v>
      </c>
      <c r="Z839" s="83" t="s">
        <v>63</v>
      </c>
      <c r="AB839" s="6">
        <v>1</v>
      </c>
      <c r="AC839" s="5">
        <v>25</v>
      </c>
      <c r="AD839" s="5" t="s">
        <v>1408</v>
      </c>
      <c r="AK839" s="6">
        <v>59</v>
      </c>
      <c r="AL839" s="6" t="s">
        <v>81</v>
      </c>
      <c r="BQ839" s="6" t="s">
        <v>354</v>
      </c>
      <c r="BR839" s="5" t="s">
        <v>2329</v>
      </c>
    </row>
    <row r="840" spans="1:70" x14ac:dyDescent="0.2">
      <c r="A840" s="260">
        <v>1064</v>
      </c>
      <c r="B840" s="231" t="s">
        <v>2037</v>
      </c>
      <c r="C840" s="231" t="s">
        <v>2038</v>
      </c>
      <c r="D840" s="231" t="s">
        <v>2371</v>
      </c>
      <c r="E840" s="3" t="s">
        <v>1976</v>
      </c>
      <c r="F840" s="26" t="s">
        <v>103</v>
      </c>
      <c r="G840" s="26" t="s">
        <v>76</v>
      </c>
      <c r="H840" s="26" t="s">
        <v>2357</v>
      </c>
      <c r="J840" s="22">
        <v>0.25</v>
      </c>
      <c r="L840" s="28" t="s">
        <v>58</v>
      </c>
      <c r="M840" s="22" t="s">
        <v>59</v>
      </c>
      <c r="N840" s="22">
        <v>73</v>
      </c>
      <c r="O840" s="22" t="s">
        <v>60</v>
      </c>
      <c r="P840" s="22" t="s">
        <v>79</v>
      </c>
      <c r="Q840" s="23" t="s">
        <v>2326</v>
      </c>
      <c r="R840" s="23" t="s">
        <v>2327</v>
      </c>
      <c r="T840" s="23">
        <v>150</v>
      </c>
      <c r="V840" s="25" t="s">
        <v>62</v>
      </c>
      <c r="W840" s="65">
        <v>3</v>
      </c>
      <c r="X840" s="106" t="s">
        <v>203</v>
      </c>
      <c r="Y840" s="25" t="s">
        <v>2328</v>
      </c>
      <c r="Z840" s="83" t="s">
        <v>63</v>
      </c>
      <c r="AB840" s="6">
        <v>1</v>
      </c>
      <c r="AC840" s="5">
        <v>20</v>
      </c>
      <c r="AD840" s="5" t="s">
        <v>1408</v>
      </c>
      <c r="AK840" s="6">
        <v>66</v>
      </c>
      <c r="AL840" s="6" t="s">
        <v>81</v>
      </c>
      <c r="BQ840" s="6" t="s">
        <v>354</v>
      </c>
      <c r="BR840" s="5" t="s">
        <v>2329</v>
      </c>
    </row>
    <row r="841" spans="1:70" x14ac:dyDescent="0.2">
      <c r="A841" s="260">
        <v>1065</v>
      </c>
      <c r="B841" s="231" t="s">
        <v>2037</v>
      </c>
      <c r="C841" s="231" t="s">
        <v>2038</v>
      </c>
      <c r="D841" s="231" t="s">
        <v>2372</v>
      </c>
      <c r="E841" s="3" t="s">
        <v>1976</v>
      </c>
      <c r="F841" s="26" t="s">
        <v>103</v>
      </c>
      <c r="G841" s="26" t="s">
        <v>76</v>
      </c>
      <c r="H841" s="26" t="s">
        <v>2357</v>
      </c>
      <c r="J841" s="22">
        <v>0.25</v>
      </c>
      <c r="L841" s="28" t="s">
        <v>58</v>
      </c>
      <c r="M841" s="22" t="s">
        <v>59</v>
      </c>
      <c r="N841" s="22">
        <v>73</v>
      </c>
      <c r="O841" s="22" t="s">
        <v>60</v>
      </c>
      <c r="P841" s="22" t="s">
        <v>79</v>
      </c>
      <c r="Q841" s="23" t="s">
        <v>2326</v>
      </c>
      <c r="R841" s="23" t="s">
        <v>2327</v>
      </c>
      <c r="T841" s="23">
        <v>150</v>
      </c>
      <c r="V841" s="25" t="s">
        <v>62</v>
      </c>
      <c r="W841" s="65">
        <v>3</v>
      </c>
      <c r="X841" s="106" t="s">
        <v>203</v>
      </c>
      <c r="Y841" s="25" t="s">
        <v>2328</v>
      </c>
      <c r="Z841" s="83" t="s">
        <v>63</v>
      </c>
      <c r="AA841" s="6">
        <v>1</v>
      </c>
      <c r="AC841" s="5">
        <v>25</v>
      </c>
      <c r="AD841" s="5" t="s">
        <v>1408</v>
      </c>
      <c r="AK841" s="6">
        <v>77</v>
      </c>
      <c r="AL841" s="6" t="s">
        <v>81</v>
      </c>
      <c r="BQ841" s="6" t="s">
        <v>354</v>
      </c>
      <c r="BR841" s="5" t="s">
        <v>2329</v>
      </c>
    </row>
    <row r="842" spans="1:70" x14ac:dyDescent="0.2">
      <c r="A842" s="260">
        <v>1066</v>
      </c>
      <c r="B842" s="231" t="s">
        <v>2037</v>
      </c>
      <c r="C842" s="231" t="s">
        <v>2038</v>
      </c>
      <c r="D842" s="231" t="s">
        <v>2373</v>
      </c>
      <c r="E842" s="3" t="s">
        <v>1976</v>
      </c>
      <c r="F842" s="26" t="s">
        <v>103</v>
      </c>
      <c r="G842" s="26" t="s">
        <v>76</v>
      </c>
      <c r="H842" s="26" t="s">
        <v>2357</v>
      </c>
      <c r="J842" s="22">
        <v>0.25</v>
      </c>
      <c r="L842" s="28" t="s">
        <v>58</v>
      </c>
      <c r="M842" s="22" t="s">
        <v>59</v>
      </c>
      <c r="N842" s="22">
        <v>73</v>
      </c>
      <c r="O842" s="22" t="s">
        <v>60</v>
      </c>
      <c r="P842" s="22" t="s">
        <v>79</v>
      </c>
      <c r="Q842" s="23" t="s">
        <v>2326</v>
      </c>
      <c r="R842" s="23" t="s">
        <v>2327</v>
      </c>
      <c r="T842" s="23">
        <v>150</v>
      </c>
      <c r="V842" s="25" t="s">
        <v>62</v>
      </c>
      <c r="W842" s="65">
        <v>3</v>
      </c>
      <c r="X842" s="106" t="s">
        <v>203</v>
      </c>
      <c r="Y842" s="25" t="s">
        <v>2328</v>
      </c>
      <c r="Z842" s="83" t="s">
        <v>63</v>
      </c>
      <c r="AB842" s="6">
        <v>1</v>
      </c>
      <c r="AC842" s="5">
        <v>23</v>
      </c>
      <c r="AD842" s="5" t="s">
        <v>1408</v>
      </c>
      <c r="AK842" s="6">
        <v>55</v>
      </c>
      <c r="AL842" s="6" t="s">
        <v>81</v>
      </c>
      <c r="BQ842" s="6" t="s">
        <v>354</v>
      </c>
      <c r="BR842" s="5" t="s">
        <v>2329</v>
      </c>
    </row>
    <row r="843" spans="1:70" x14ac:dyDescent="0.2">
      <c r="A843" s="260">
        <v>1067</v>
      </c>
      <c r="B843" s="231" t="s">
        <v>2037</v>
      </c>
      <c r="C843" s="231" t="s">
        <v>2038</v>
      </c>
      <c r="D843" s="231" t="s">
        <v>2374</v>
      </c>
      <c r="E843" s="3" t="s">
        <v>1976</v>
      </c>
      <c r="F843" s="26" t="s">
        <v>103</v>
      </c>
      <c r="G843" s="26" t="s">
        <v>76</v>
      </c>
      <c r="H843" s="26" t="s">
        <v>2357</v>
      </c>
      <c r="J843" s="22">
        <v>0.25</v>
      </c>
      <c r="L843" s="28" t="s">
        <v>58</v>
      </c>
      <c r="M843" s="22" t="s">
        <v>59</v>
      </c>
      <c r="N843" s="22">
        <v>73</v>
      </c>
      <c r="O843" s="22" t="s">
        <v>60</v>
      </c>
      <c r="P843" s="22" t="s">
        <v>79</v>
      </c>
      <c r="Q843" s="23" t="s">
        <v>2326</v>
      </c>
      <c r="R843" s="23" t="s">
        <v>2327</v>
      </c>
      <c r="T843" s="23">
        <v>150</v>
      </c>
      <c r="V843" s="25" t="s">
        <v>62</v>
      </c>
      <c r="W843" s="65">
        <v>3</v>
      </c>
      <c r="X843" s="106" t="s">
        <v>203</v>
      </c>
      <c r="Y843" s="25" t="s">
        <v>2328</v>
      </c>
      <c r="Z843" s="83" t="s">
        <v>63</v>
      </c>
      <c r="AB843" s="6">
        <v>1</v>
      </c>
      <c r="AC843" s="5">
        <v>26</v>
      </c>
      <c r="AD843" s="5" t="s">
        <v>1408</v>
      </c>
      <c r="AK843" s="6">
        <v>62</v>
      </c>
      <c r="AL843" s="6" t="s">
        <v>81</v>
      </c>
      <c r="BQ843" s="6" t="s">
        <v>354</v>
      </c>
      <c r="BR843" s="5" t="s">
        <v>2329</v>
      </c>
    </row>
    <row r="844" spans="1:70" x14ac:dyDescent="0.2">
      <c r="A844" s="260">
        <v>1068</v>
      </c>
      <c r="B844" s="231" t="s">
        <v>2037</v>
      </c>
      <c r="C844" s="231" t="s">
        <v>2038</v>
      </c>
      <c r="D844" s="231" t="s">
        <v>2375</v>
      </c>
      <c r="E844" s="3" t="s">
        <v>1976</v>
      </c>
      <c r="F844" s="26" t="s">
        <v>103</v>
      </c>
      <c r="G844" s="26" t="s">
        <v>76</v>
      </c>
      <c r="H844" s="26" t="s">
        <v>2357</v>
      </c>
      <c r="J844" s="22">
        <v>0.25</v>
      </c>
      <c r="L844" s="28" t="s">
        <v>58</v>
      </c>
      <c r="M844" s="22" t="s">
        <v>59</v>
      </c>
      <c r="N844" s="22">
        <v>73</v>
      </c>
      <c r="O844" s="22" t="s">
        <v>60</v>
      </c>
      <c r="P844" s="22" t="s">
        <v>79</v>
      </c>
      <c r="Q844" s="23" t="s">
        <v>2326</v>
      </c>
      <c r="R844" s="23" t="s">
        <v>2327</v>
      </c>
      <c r="T844" s="23">
        <v>150</v>
      </c>
      <c r="V844" s="25" t="s">
        <v>62</v>
      </c>
      <c r="W844" s="65">
        <v>3</v>
      </c>
      <c r="X844" s="106" t="s">
        <v>203</v>
      </c>
      <c r="Y844" s="25" t="s">
        <v>2328</v>
      </c>
      <c r="Z844" s="83" t="s">
        <v>63</v>
      </c>
      <c r="AB844" s="6">
        <v>1</v>
      </c>
      <c r="AC844" s="5">
        <v>23</v>
      </c>
      <c r="AD844" s="5" t="s">
        <v>1408</v>
      </c>
      <c r="AK844" s="6">
        <v>50</v>
      </c>
      <c r="AL844" s="6" t="s">
        <v>81</v>
      </c>
      <c r="BQ844" s="6" t="s">
        <v>354</v>
      </c>
      <c r="BR844" s="5" t="s">
        <v>2329</v>
      </c>
    </row>
    <row r="845" spans="1:70" x14ac:dyDescent="0.2">
      <c r="A845" s="260">
        <v>1069</v>
      </c>
      <c r="B845" s="231" t="s">
        <v>2037</v>
      </c>
      <c r="C845" s="231" t="s">
        <v>2038</v>
      </c>
      <c r="D845" s="231" t="s">
        <v>2376</v>
      </c>
      <c r="E845" s="3" t="s">
        <v>1976</v>
      </c>
      <c r="F845" s="26" t="s">
        <v>103</v>
      </c>
      <c r="G845" s="26" t="s">
        <v>76</v>
      </c>
      <c r="H845" s="26" t="s">
        <v>2357</v>
      </c>
      <c r="J845" s="22">
        <v>0.25</v>
      </c>
      <c r="L845" s="28" t="s">
        <v>58</v>
      </c>
      <c r="M845" s="22" t="s">
        <v>59</v>
      </c>
      <c r="N845" s="22">
        <v>73</v>
      </c>
      <c r="O845" s="22" t="s">
        <v>60</v>
      </c>
      <c r="P845" s="22" t="s">
        <v>79</v>
      </c>
      <c r="Q845" s="23" t="s">
        <v>2326</v>
      </c>
      <c r="R845" s="23" t="s">
        <v>2327</v>
      </c>
      <c r="T845" s="23">
        <v>150</v>
      </c>
      <c r="V845" s="25" t="s">
        <v>62</v>
      </c>
      <c r="W845" s="65">
        <v>3</v>
      </c>
      <c r="X845" s="106" t="s">
        <v>203</v>
      </c>
      <c r="Y845" s="25" t="s">
        <v>2328</v>
      </c>
      <c r="Z845" s="83" t="s">
        <v>63</v>
      </c>
      <c r="AA845" s="6">
        <v>1</v>
      </c>
      <c r="AC845" s="5">
        <v>24</v>
      </c>
      <c r="AD845" s="5" t="s">
        <v>1408</v>
      </c>
      <c r="AK845" s="6">
        <v>74</v>
      </c>
      <c r="AL845" s="6" t="s">
        <v>81</v>
      </c>
      <c r="BQ845" s="6" t="s">
        <v>354</v>
      </c>
      <c r="BR845" s="5" t="s">
        <v>2329</v>
      </c>
    </row>
    <row r="846" spans="1:70" x14ac:dyDescent="0.2">
      <c r="A846" s="260">
        <v>1070</v>
      </c>
      <c r="B846" s="231" t="s">
        <v>2037</v>
      </c>
      <c r="C846" s="231" t="s">
        <v>2038</v>
      </c>
      <c r="D846" s="231" t="s">
        <v>2377</v>
      </c>
      <c r="E846" s="3" t="s">
        <v>1976</v>
      </c>
      <c r="F846" s="26" t="s">
        <v>103</v>
      </c>
      <c r="G846" s="26" t="s">
        <v>76</v>
      </c>
      <c r="H846" s="26" t="s">
        <v>2357</v>
      </c>
      <c r="J846" s="22">
        <v>0.25</v>
      </c>
      <c r="L846" s="28" t="s">
        <v>58</v>
      </c>
      <c r="M846" s="22" t="s">
        <v>59</v>
      </c>
      <c r="N846" s="22">
        <v>73</v>
      </c>
      <c r="O846" s="22" t="s">
        <v>60</v>
      </c>
      <c r="P846" s="22" t="s">
        <v>79</v>
      </c>
      <c r="Q846" s="23" t="s">
        <v>2326</v>
      </c>
      <c r="R846" s="23" t="s">
        <v>2327</v>
      </c>
      <c r="T846" s="23">
        <v>150</v>
      </c>
      <c r="V846" s="25" t="s">
        <v>62</v>
      </c>
      <c r="W846" s="65">
        <v>3</v>
      </c>
      <c r="X846" s="106" t="s">
        <v>203</v>
      </c>
      <c r="Y846" s="25" t="s">
        <v>2328</v>
      </c>
      <c r="Z846" s="83" t="s">
        <v>63</v>
      </c>
      <c r="AA846" s="6">
        <v>1</v>
      </c>
      <c r="AC846" s="5">
        <v>26</v>
      </c>
      <c r="AD846" s="5" t="s">
        <v>1408</v>
      </c>
      <c r="AK846" s="6">
        <v>86</v>
      </c>
      <c r="AL846" s="6" t="s">
        <v>81</v>
      </c>
      <c r="BQ846" s="6" t="s">
        <v>354</v>
      </c>
      <c r="BR846" s="5" t="s">
        <v>2329</v>
      </c>
    </row>
    <row r="847" spans="1:70" x14ac:dyDescent="0.2">
      <c r="A847" s="260">
        <v>1071</v>
      </c>
      <c r="B847" s="231" t="s">
        <v>2037</v>
      </c>
      <c r="C847" s="231" t="s">
        <v>2038</v>
      </c>
      <c r="D847" s="231" t="s">
        <v>2378</v>
      </c>
      <c r="E847" s="3" t="s">
        <v>1976</v>
      </c>
      <c r="F847" s="26" t="s">
        <v>103</v>
      </c>
      <c r="G847" s="26" t="s">
        <v>76</v>
      </c>
      <c r="H847" s="26" t="s">
        <v>2357</v>
      </c>
      <c r="J847" s="22">
        <v>0.25</v>
      </c>
      <c r="L847" s="28" t="s">
        <v>58</v>
      </c>
      <c r="M847" s="22" t="s">
        <v>59</v>
      </c>
      <c r="N847" s="22">
        <v>73</v>
      </c>
      <c r="O847" s="22" t="s">
        <v>60</v>
      </c>
      <c r="P847" s="22" t="s">
        <v>79</v>
      </c>
      <c r="Q847" s="23" t="s">
        <v>2326</v>
      </c>
      <c r="R847" s="23" t="s">
        <v>2327</v>
      </c>
      <c r="T847" s="23">
        <v>150</v>
      </c>
      <c r="V847" s="25" t="s">
        <v>62</v>
      </c>
      <c r="W847" s="65">
        <v>3</v>
      </c>
      <c r="X847" s="106" t="s">
        <v>203</v>
      </c>
      <c r="Y847" s="25" t="s">
        <v>2328</v>
      </c>
      <c r="Z847" s="83" t="s">
        <v>63</v>
      </c>
      <c r="AB847" s="6">
        <v>1</v>
      </c>
      <c r="AC847" s="5">
        <v>23</v>
      </c>
      <c r="AD847" s="5" t="s">
        <v>1408</v>
      </c>
      <c r="AK847" s="6">
        <v>59</v>
      </c>
      <c r="AL847" s="6" t="s">
        <v>81</v>
      </c>
      <c r="BQ847" s="6" t="s">
        <v>354</v>
      </c>
      <c r="BR847" s="5" t="s">
        <v>2329</v>
      </c>
    </row>
    <row r="848" spans="1:70" x14ac:dyDescent="0.2">
      <c r="A848" s="260">
        <v>1072</v>
      </c>
      <c r="B848" s="231" t="s">
        <v>2037</v>
      </c>
      <c r="C848" s="231" t="s">
        <v>2038</v>
      </c>
      <c r="D848" s="231" t="s">
        <v>2379</v>
      </c>
      <c r="E848" s="3" t="s">
        <v>1976</v>
      </c>
      <c r="F848" s="26" t="s">
        <v>103</v>
      </c>
      <c r="G848" s="26" t="s">
        <v>76</v>
      </c>
      <c r="H848" s="26" t="s">
        <v>2357</v>
      </c>
      <c r="J848" s="22">
        <v>0.25</v>
      </c>
      <c r="L848" s="28" t="s">
        <v>58</v>
      </c>
      <c r="M848" s="22" t="s">
        <v>59</v>
      </c>
      <c r="N848" s="22">
        <v>73</v>
      </c>
      <c r="O848" s="22" t="s">
        <v>60</v>
      </c>
      <c r="P848" s="22" t="s">
        <v>79</v>
      </c>
      <c r="Q848" s="23" t="s">
        <v>2326</v>
      </c>
      <c r="R848" s="23" t="s">
        <v>2327</v>
      </c>
      <c r="T848" s="23">
        <v>150</v>
      </c>
      <c r="V848" s="25" t="s">
        <v>62</v>
      </c>
      <c r="W848" s="65">
        <v>3</v>
      </c>
      <c r="X848" s="106" t="s">
        <v>203</v>
      </c>
      <c r="Y848" s="25" t="s">
        <v>2328</v>
      </c>
      <c r="Z848" s="83" t="s">
        <v>63</v>
      </c>
      <c r="AB848" s="6">
        <v>1</v>
      </c>
      <c r="AC848" s="5">
        <v>25</v>
      </c>
      <c r="AD848" s="5" t="s">
        <v>1408</v>
      </c>
      <c r="AK848" s="6">
        <v>59</v>
      </c>
      <c r="AL848" s="6" t="s">
        <v>81</v>
      </c>
      <c r="BQ848" s="6" t="s">
        <v>354</v>
      </c>
      <c r="BR848" s="5" t="s">
        <v>2329</v>
      </c>
    </row>
    <row r="849" spans="1:70" x14ac:dyDescent="0.2">
      <c r="A849" s="260">
        <v>1073</v>
      </c>
      <c r="B849" s="231" t="s">
        <v>2037</v>
      </c>
      <c r="C849" s="231" t="s">
        <v>2038</v>
      </c>
      <c r="D849" s="231" t="s">
        <v>2380</v>
      </c>
      <c r="E849" s="3" t="s">
        <v>1976</v>
      </c>
      <c r="F849" s="26" t="s">
        <v>103</v>
      </c>
      <c r="G849" s="26" t="s">
        <v>76</v>
      </c>
      <c r="H849" s="26" t="s">
        <v>2357</v>
      </c>
      <c r="J849" s="22">
        <v>0.25</v>
      </c>
      <c r="L849" s="28" t="s">
        <v>58</v>
      </c>
      <c r="M849" s="22" t="s">
        <v>59</v>
      </c>
      <c r="N849" s="22">
        <v>73</v>
      </c>
      <c r="O849" s="22" t="s">
        <v>60</v>
      </c>
      <c r="P849" s="22" t="s">
        <v>79</v>
      </c>
      <c r="Q849" s="23" t="s">
        <v>2326</v>
      </c>
      <c r="R849" s="23" t="s">
        <v>2327</v>
      </c>
      <c r="T849" s="23">
        <v>150</v>
      </c>
      <c r="V849" s="25" t="s">
        <v>62</v>
      </c>
      <c r="W849" s="65">
        <v>3</v>
      </c>
      <c r="X849" s="106" t="s">
        <v>203</v>
      </c>
      <c r="Y849" s="25" t="s">
        <v>2328</v>
      </c>
      <c r="Z849" s="83" t="s">
        <v>63</v>
      </c>
      <c r="AB849" s="6">
        <v>1</v>
      </c>
      <c r="AC849" s="5">
        <v>20</v>
      </c>
      <c r="AD849" s="5" t="s">
        <v>1408</v>
      </c>
      <c r="AK849" s="6">
        <v>66</v>
      </c>
      <c r="AL849" s="6" t="s">
        <v>81</v>
      </c>
      <c r="BQ849" s="6" t="s">
        <v>354</v>
      </c>
      <c r="BR849" s="5" t="s">
        <v>2329</v>
      </c>
    </row>
    <row r="850" spans="1:70" x14ac:dyDescent="0.2">
      <c r="A850" s="260">
        <v>1074</v>
      </c>
      <c r="B850" s="231" t="s">
        <v>2037</v>
      </c>
      <c r="C850" s="231" t="s">
        <v>2038</v>
      </c>
      <c r="D850" s="231" t="s">
        <v>2381</v>
      </c>
      <c r="E850" s="3" t="s">
        <v>1976</v>
      </c>
      <c r="F850" s="26" t="s">
        <v>103</v>
      </c>
      <c r="G850" s="26" t="s">
        <v>76</v>
      </c>
      <c r="H850" s="26" t="s">
        <v>2357</v>
      </c>
      <c r="J850" s="22">
        <v>0.25</v>
      </c>
      <c r="L850" s="28" t="s">
        <v>58</v>
      </c>
      <c r="M850" s="22" t="s">
        <v>59</v>
      </c>
      <c r="N850" s="22">
        <v>73</v>
      </c>
      <c r="O850" s="22" t="s">
        <v>60</v>
      </c>
      <c r="P850" s="22" t="s">
        <v>79</v>
      </c>
      <c r="Q850" s="23" t="s">
        <v>2326</v>
      </c>
      <c r="R850" s="23" t="s">
        <v>2327</v>
      </c>
      <c r="T850" s="23">
        <v>150</v>
      </c>
      <c r="V850" s="25" t="s">
        <v>62</v>
      </c>
      <c r="W850" s="65">
        <v>3</v>
      </c>
      <c r="X850" s="106" t="s">
        <v>203</v>
      </c>
      <c r="Y850" s="25" t="s">
        <v>2328</v>
      </c>
      <c r="Z850" s="83" t="s">
        <v>63</v>
      </c>
      <c r="AA850" s="6">
        <v>1</v>
      </c>
      <c r="AC850" s="5">
        <v>25</v>
      </c>
      <c r="AD850" s="5" t="s">
        <v>1408</v>
      </c>
      <c r="AK850" s="6">
        <v>77</v>
      </c>
      <c r="AL850" s="6" t="s">
        <v>81</v>
      </c>
      <c r="BQ850" s="6" t="s">
        <v>354</v>
      </c>
      <c r="BR850" s="5" t="s">
        <v>2329</v>
      </c>
    </row>
    <row r="851" spans="1:70" x14ac:dyDescent="0.2">
      <c r="A851" s="260">
        <v>1075</v>
      </c>
      <c r="B851" s="231" t="s">
        <v>2037</v>
      </c>
      <c r="C851" s="231" t="s">
        <v>2038</v>
      </c>
      <c r="D851" s="231" t="s">
        <v>2382</v>
      </c>
      <c r="E851" s="3" t="s">
        <v>1976</v>
      </c>
      <c r="F851" s="26" t="s">
        <v>103</v>
      </c>
      <c r="G851" s="26" t="s">
        <v>76</v>
      </c>
      <c r="H851" s="26" t="s">
        <v>2357</v>
      </c>
      <c r="J851" s="22">
        <v>0.25</v>
      </c>
      <c r="L851" s="28" t="s">
        <v>58</v>
      </c>
      <c r="M851" s="22" t="s">
        <v>59</v>
      </c>
      <c r="N851" s="22">
        <v>73</v>
      </c>
      <c r="O851" s="22" t="s">
        <v>60</v>
      </c>
      <c r="P851" s="22" t="s">
        <v>79</v>
      </c>
      <c r="Q851" s="23" t="s">
        <v>2326</v>
      </c>
      <c r="R851" s="23" t="s">
        <v>2327</v>
      </c>
      <c r="T851" s="23">
        <v>150</v>
      </c>
      <c r="V851" s="25" t="s">
        <v>62</v>
      </c>
      <c r="W851" s="65">
        <v>3</v>
      </c>
      <c r="X851" s="106" t="s">
        <v>203</v>
      </c>
      <c r="Y851" s="25" t="s">
        <v>2328</v>
      </c>
      <c r="Z851" s="83" t="s">
        <v>63</v>
      </c>
      <c r="AB851" s="6">
        <v>1</v>
      </c>
      <c r="AC851" s="5">
        <v>23</v>
      </c>
      <c r="AD851" s="5" t="s">
        <v>1408</v>
      </c>
      <c r="AK851" s="6">
        <v>55</v>
      </c>
      <c r="AL851" s="6" t="s">
        <v>81</v>
      </c>
      <c r="BQ851" s="6" t="s">
        <v>354</v>
      </c>
      <c r="BR851" s="5" t="s">
        <v>2329</v>
      </c>
    </row>
    <row r="852" spans="1:70" x14ac:dyDescent="0.2">
      <c r="A852" s="260">
        <v>1076</v>
      </c>
      <c r="B852" s="231" t="s">
        <v>2037</v>
      </c>
      <c r="C852" s="231" t="s">
        <v>2038</v>
      </c>
      <c r="D852" s="231" t="s">
        <v>2383</v>
      </c>
      <c r="E852" s="3" t="s">
        <v>1976</v>
      </c>
      <c r="F852" s="26" t="s">
        <v>103</v>
      </c>
      <c r="G852" s="26" t="s">
        <v>76</v>
      </c>
      <c r="H852" s="26" t="s">
        <v>2357</v>
      </c>
      <c r="J852" s="22">
        <v>0.25</v>
      </c>
      <c r="L852" s="28" t="s">
        <v>58</v>
      </c>
      <c r="M852" s="22" t="s">
        <v>59</v>
      </c>
      <c r="N852" s="22">
        <v>73</v>
      </c>
      <c r="O852" s="22" t="s">
        <v>60</v>
      </c>
      <c r="P852" s="22" t="s">
        <v>79</v>
      </c>
      <c r="Q852" s="23" t="s">
        <v>2326</v>
      </c>
      <c r="R852" s="23" t="s">
        <v>2327</v>
      </c>
      <c r="T852" s="23">
        <v>150</v>
      </c>
      <c r="V852" s="25" t="s">
        <v>62</v>
      </c>
      <c r="W852" s="65">
        <v>3</v>
      </c>
      <c r="X852" s="106" t="s">
        <v>203</v>
      </c>
      <c r="Y852" s="25" t="s">
        <v>2328</v>
      </c>
      <c r="Z852" s="83" t="s">
        <v>63</v>
      </c>
      <c r="AB852" s="6">
        <v>1</v>
      </c>
      <c r="AC852" s="5">
        <v>26</v>
      </c>
      <c r="AD852" s="5" t="s">
        <v>1408</v>
      </c>
      <c r="AK852" s="6">
        <v>62</v>
      </c>
      <c r="AL852" s="6" t="s">
        <v>81</v>
      </c>
      <c r="BQ852" s="6" t="s">
        <v>354</v>
      </c>
      <c r="BR852" s="5" t="s">
        <v>2329</v>
      </c>
    </row>
    <row r="853" spans="1:70" x14ac:dyDescent="0.2">
      <c r="A853" s="260">
        <v>1077</v>
      </c>
      <c r="B853" s="231" t="s">
        <v>2384</v>
      </c>
      <c r="C853" s="231" t="s">
        <v>2385</v>
      </c>
      <c r="D853" s="231" t="s">
        <v>2386</v>
      </c>
      <c r="E853" s="3" t="s">
        <v>1976</v>
      </c>
      <c r="F853" s="26" t="s">
        <v>103</v>
      </c>
      <c r="G853" s="26" t="s">
        <v>56</v>
      </c>
      <c r="H853" s="26" t="s">
        <v>2288</v>
      </c>
      <c r="J853" s="22">
        <v>0.25</v>
      </c>
      <c r="L853" s="28" t="s">
        <v>58</v>
      </c>
      <c r="M853" s="22" t="s">
        <v>59</v>
      </c>
      <c r="N853" s="22">
        <v>0</v>
      </c>
      <c r="O853" s="22" t="s">
        <v>60</v>
      </c>
      <c r="P853" s="22" t="s">
        <v>79</v>
      </c>
      <c r="Q853" s="23" t="s">
        <v>2289</v>
      </c>
      <c r="R853" s="23" t="s">
        <v>2327</v>
      </c>
      <c r="T853" s="23">
        <v>150</v>
      </c>
      <c r="V853" s="25" t="s">
        <v>615</v>
      </c>
      <c r="W853" s="65">
        <v>3</v>
      </c>
      <c r="X853" s="106" t="s">
        <v>203</v>
      </c>
      <c r="Y853" s="25" t="s">
        <v>2387</v>
      </c>
      <c r="Z853" s="83" t="s">
        <v>63</v>
      </c>
      <c r="AA853" s="6">
        <v>10</v>
      </c>
      <c r="AB853" s="6">
        <v>4</v>
      </c>
      <c r="AD853" s="5" t="s">
        <v>80</v>
      </c>
      <c r="AI853" s="5">
        <v>19</v>
      </c>
      <c r="AJ853" s="5">
        <v>27</v>
      </c>
      <c r="AL853" s="6" t="s">
        <v>81</v>
      </c>
      <c r="AQ853" s="6">
        <v>50</v>
      </c>
      <c r="AR853" s="6">
        <v>80</v>
      </c>
      <c r="BQ853" s="6" t="s">
        <v>354</v>
      </c>
      <c r="BR853" s="5" t="s">
        <v>2388</v>
      </c>
    </row>
    <row r="854" spans="1:70" x14ac:dyDescent="0.2">
      <c r="A854" s="260">
        <v>1078</v>
      </c>
      <c r="B854" s="231" t="s">
        <v>2384</v>
      </c>
      <c r="C854" s="231" t="s">
        <v>2385</v>
      </c>
      <c r="D854" s="231" t="s">
        <v>2389</v>
      </c>
      <c r="E854" s="3" t="s">
        <v>1976</v>
      </c>
      <c r="F854" s="26" t="s">
        <v>103</v>
      </c>
      <c r="G854" s="26" t="s">
        <v>56</v>
      </c>
      <c r="H854" s="26" t="s">
        <v>2288</v>
      </c>
      <c r="J854" s="22">
        <v>0.25</v>
      </c>
      <c r="L854" s="28" t="s">
        <v>58</v>
      </c>
      <c r="M854" s="22" t="s">
        <v>59</v>
      </c>
      <c r="N854" s="22">
        <v>0</v>
      </c>
      <c r="O854" s="22" t="s">
        <v>60</v>
      </c>
      <c r="P854" s="22" t="s">
        <v>79</v>
      </c>
      <c r="Q854" s="23" t="s">
        <v>2289</v>
      </c>
      <c r="R854" s="23" t="s">
        <v>2327</v>
      </c>
      <c r="T854" s="23">
        <v>150</v>
      </c>
      <c r="V854" s="25" t="s">
        <v>615</v>
      </c>
      <c r="W854" s="65">
        <v>3</v>
      </c>
      <c r="X854" s="106" t="s">
        <v>203</v>
      </c>
      <c r="Y854" s="25" t="s">
        <v>2387</v>
      </c>
      <c r="Z854" s="83" t="s">
        <v>63</v>
      </c>
      <c r="AA854" s="6">
        <v>10</v>
      </c>
      <c r="AB854" s="6">
        <v>4</v>
      </c>
      <c r="AD854" s="5" t="s">
        <v>80</v>
      </c>
      <c r="AI854" s="5">
        <v>19</v>
      </c>
      <c r="AJ854" s="5">
        <v>27</v>
      </c>
      <c r="AL854" s="6" t="s">
        <v>81</v>
      </c>
      <c r="AQ854" s="6">
        <v>50</v>
      </c>
      <c r="AR854" s="6">
        <v>80</v>
      </c>
      <c r="BQ854" s="6" t="s">
        <v>354</v>
      </c>
      <c r="BR854" s="5" t="s">
        <v>2388</v>
      </c>
    </row>
    <row r="855" spans="1:70" x14ac:dyDescent="0.2">
      <c r="A855" s="260">
        <v>1079</v>
      </c>
      <c r="B855" s="231" t="s">
        <v>2384</v>
      </c>
      <c r="C855" s="231" t="s">
        <v>2385</v>
      </c>
      <c r="D855" s="231" t="s">
        <v>2390</v>
      </c>
      <c r="E855" s="3" t="s">
        <v>1976</v>
      </c>
      <c r="F855" s="26" t="s">
        <v>103</v>
      </c>
      <c r="G855" s="26" t="s">
        <v>56</v>
      </c>
      <c r="H855" s="26" t="s">
        <v>2288</v>
      </c>
      <c r="J855" s="22">
        <v>0.25</v>
      </c>
      <c r="L855" s="28" t="s">
        <v>58</v>
      </c>
      <c r="M855" s="22" t="s">
        <v>59</v>
      </c>
      <c r="N855" s="22">
        <v>3</v>
      </c>
      <c r="O855" s="22" t="s">
        <v>60</v>
      </c>
      <c r="P855" s="22" t="s">
        <v>79</v>
      </c>
      <c r="Q855" s="23" t="s">
        <v>2289</v>
      </c>
      <c r="R855" s="23" t="s">
        <v>2327</v>
      </c>
      <c r="T855" s="23">
        <v>150</v>
      </c>
      <c r="V855" s="25" t="s">
        <v>615</v>
      </c>
      <c r="W855" s="65">
        <v>3</v>
      </c>
      <c r="X855" s="106" t="s">
        <v>203</v>
      </c>
      <c r="Y855" s="25" t="s">
        <v>2387</v>
      </c>
      <c r="Z855" s="83" t="s">
        <v>63</v>
      </c>
      <c r="AA855" s="6">
        <v>10</v>
      </c>
      <c r="AB855" s="6">
        <v>4</v>
      </c>
      <c r="AD855" s="5" t="s">
        <v>80</v>
      </c>
      <c r="AI855" s="5">
        <v>19</v>
      </c>
      <c r="AJ855" s="5">
        <v>27</v>
      </c>
      <c r="AL855" s="6" t="s">
        <v>81</v>
      </c>
      <c r="AQ855" s="6">
        <v>50</v>
      </c>
      <c r="AR855" s="6">
        <v>80</v>
      </c>
      <c r="BQ855" s="6" t="s">
        <v>354</v>
      </c>
      <c r="BR855" s="5" t="s">
        <v>2388</v>
      </c>
    </row>
    <row r="856" spans="1:70" x14ac:dyDescent="0.2">
      <c r="A856" s="260">
        <v>1080</v>
      </c>
      <c r="B856" s="231" t="s">
        <v>2384</v>
      </c>
      <c r="C856" s="231" t="s">
        <v>2385</v>
      </c>
      <c r="D856" s="231" t="s">
        <v>2391</v>
      </c>
      <c r="E856" s="3" t="s">
        <v>1976</v>
      </c>
      <c r="F856" s="26" t="s">
        <v>103</v>
      </c>
      <c r="G856" s="26" t="s">
        <v>56</v>
      </c>
      <c r="H856" s="26" t="s">
        <v>2288</v>
      </c>
      <c r="J856" s="22">
        <v>0.25</v>
      </c>
      <c r="L856" s="28" t="s">
        <v>58</v>
      </c>
      <c r="M856" s="22" t="s">
        <v>59</v>
      </c>
      <c r="N856" s="22">
        <v>12</v>
      </c>
      <c r="O856" s="22" t="s">
        <v>60</v>
      </c>
      <c r="P856" s="22" t="s">
        <v>79</v>
      </c>
      <c r="Q856" s="23" t="s">
        <v>2289</v>
      </c>
      <c r="R856" s="23" t="s">
        <v>2327</v>
      </c>
      <c r="T856" s="23">
        <v>150</v>
      </c>
      <c r="V856" s="25" t="s">
        <v>615</v>
      </c>
      <c r="W856" s="65">
        <v>3</v>
      </c>
      <c r="X856" s="106" t="s">
        <v>203</v>
      </c>
      <c r="Y856" s="25" t="s">
        <v>2387</v>
      </c>
      <c r="Z856" s="83" t="s">
        <v>63</v>
      </c>
      <c r="AA856" s="6">
        <v>10</v>
      </c>
      <c r="AB856" s="6">
        <v>4</v>
      </c>
      <c r="AD856" s="5" t="s">
        <v>80</v>
      </c>
      <c r="AI856" s="5">
        <v>19</v>
      </c>
      <c r="AJ856" s="5">
        <v>27</v>
      </c>
      <c r="AL856" s="6" t="s">
        <v>81</v>
      </c>
      <c r="AQ856" s="6">
        <v>50</v>
      </c>
      <c r="AR856" s="6">
        <v>80</v>
      </c>
      <c r="BQ856" s="6" t="s">
        <v>354</v>
      </c>
      <c r="BR856" s="5" t="s">
        <v>2388</v>
      </c>
    </row>
    <row r="857" spans="1:70" x14ac:dyDescent="0.2">
      <c r="A857" s="260">
        <v>1081</v>
      </c>
      <c r="B857" s="231" t="s">
        <v>2384</v>
      </c>
      <c r="C857" s="231" t="s">
        <v>2385</v>
      </c>
      <c r="D857" s="231" t="s">
        <v>2392</v>
      </c>
      <c r="E857" s="3" t="s">
        <v>1976</v>
      </c>
      <c r="F857" s="26" t="s">
        <v>103</v>
      </c>
      <c r="G857" s="26" t="s">
        <v>56</v>
      </c>
      <c r="H857" s="26" t="s">
        <v>2288</v>
      </c>
      <c r="J857" s="22">
        <v>0.25</v>
      </c>
      <c r="L857" s="28" t="s">
        <v>58</v>
      </c>
      <c r="M857" s="22" t="s">
        <v>59</v>
      </c>
      <c r="N857" s="22">
        <v>24</v>
      </c>
      <c r="O857" s="22" t="s">
        <v>60</v>
      </c>
      <c r="P857" s="22" t="s">
        <v>79</v>
      </c>
      <c r="Q857" s="23" t="s">
        <v>2289</v>
      </c>
      <c r="R857" s="23" t="s">
        <v>2327</v>
      </c>
      <c r="T857" s="23">
        <v>150</v>
      </c>
      <c r="V857" s="25" t="s">
        <v>615</v>
      </c>
      <c r="W857" s="65">
        <v>3</v>
      </c>
      <c r="X857" s="106" t="s">
        <v>203</v>
      </c>
      <c r="Y857" s="25" t="s">
        <v>2387</v>
      </c>
      <c r="Z857" s="83" t="s">
        <v>63</v>
      </c>
      <c r="AA857" s="6">
        <v>10</v>
      </c>
      <c r="AB857" s="6">
        <v>4</v>
      </c>
      <c r="AD857" s="5" t="s">
        <v>80</v>
      </c>
      <c r="AI857" s="5">
        <v>19</v>
      </c>
      <c r="AJ857" s="5">
        <v>27</v>
      </c>
      <c r="AL857" s="6" t="s">
        <v>81</v>
      </c>
      <c r="AQ857" s="6">
        <v>50</v>
      </c>
      <c r="AR857" s="6">
        <v>80</v>
      </c>
      <c r="BQ857" s="6" t="s">
        <v>354</v>
      </c>
      <c r="BR857" s="5" t="s">
        <v>2388</v>
      </c>
    </row>
    <row r="858" spans="1:70" x14ac:dyDescent="0.2">
      <c r="A858" s="260">
        <v>1082</v>
      </c>
      <c r="B858" s="231" t="s">
        <v>2384</v>
      </c>
      <c r="C858" s="231" t="s">
        <v>2385</v>
      </c>
      <c r="D858" s="231" t="s">
        <v>2393</v>
      </c>
      <c r="E858" s="3" t="s">
        <v>149</v>
      </c>
      <c r="F858" s="26" t="s">
        <v>103</v>
      </c>
      <c r="G858" s="26" t="s">
        <v>56</v>
      </c>
      <c r="H858" s="26" t="s">
        <v>2325</v>
      </c>
      <c r="J858" s="22">
        <v>200</v>
      </c>
      <c r="L858" s="28" t="s">
        <v>58</v>
      </c>
      <c r="M858" s="22" t="s">
        <v>59</v>
      </c>
      <c r="N858" s="22">
        <v>0</v>
      </c>
      <c r="O858" s="22" t="s">
        <v>60</v>
      </c>
      <c r="P858" s="22" t="s">
        <v>79</v>
      </c>
      <c r="Q858" s="23" t="s">
        <v>834</v>
      </c>
      <c r="R858" s="23" t="s">
        <v>2394</v>
      </c>
      <c r="V858" s="25" t="s">
        <v>615</v>
      </c>
      <c r="W858" s="65">
        <v>3</v>
      </c>
      <c r="Y858" s="25" t="s">
        <v>2395</v>
      </c>
      <c r="Z858" s="83" t="s">
        <v>63</v>
      </c>
      <c r="AA858" s="6">
        <v>10</v>
      </c>
      <c r="AB858" s="6">
        <v>4</v>
      </c>
      <c r="AD858" s="5" t="s">
        <v>80</v>
      </c>
      <c r="AI858" s="5">
        <v>19</v>
      </c>
      <c r="AJ858" s="5">
        <v>27</v>
      </c>
      <c r="AL858" s="6" t="s">
        <v>81</v>
      </c>
      <c r="AQ858" s="6">
        <v>50</v>
      </c>
      <c r="AR858" s="6">
        <v>80</v>
      </c>
      <c r="BQ858" s="6" t="s">
        <v>354</v>
      </c>
      <c r="BR858" s="5" t="s">
        <v>2388</v>
      </c>
    </row>
    <row r="859" spans="1:70" x14ac:dyDescent="0.2">
      <c r="A859" s="260">
        <v>1083</v>
      </c>
      <c r="B859" s="231" t="s">
        <v>2384</v>
      </c>
      <c r="C859" s="231" t="s">
        <v>2385</v>
      </c>
      <c r="D859" s="231" t="s">
        <v>2396</v>
      </c>
      <c r="E859" s="3" t="s">
        <v>149</v>
      </c>
      <c r="F859" s="26" t="s">
        <v>103</v>
      </c>
      <c r="G859" s="26" t="s">
        <v>56</v>
      </c>
      <c r="H859" s="26" t="s">
        <v>2325</v>
      </c>
      <c r="J859" s="22">
        <v>200</v>
      </c>
      <c r="L859" s="28" t="s">
        <v>58</v>
      </c>
      <c r="M859" s="22" t="s">
        <v>59</v>
      </c>
      <c r="N859" s="22">
        <v>0</v>
      </c>
      <c r="O859" s="22" t="s">
        <v>60</v>
      </c>
      <c r="P859" s="22" t="s">
        <v>79</v>
      </c>
      <c r="Q859" s="23" t="s">
        <v>834</v>
      </c>
      <c r="R859" s="23" t="s">
        <v>2394</v>
      </c>
      <c r="V859" s="25" t="s">
        <v>644</v>
      </c>
      <c r="W859" s="65">
        <v>0</v>
      </c>
      <c r="Y859" s="25" t="s">
        <v>2397</v>
      </c>
      <c r="Z859" s="83" t="s">
        <v>63</v>
      </c>
      <c r="AA859" s="6">
        <v>10</v>
      </c>
      <c r="AB859" s="6">
        <v>4</v>
      </c>
      <c r="AD859" s="5" t="s">
        <v>80</v>
      </c>
      <c r="AI859" s="5">
        <v>19</v>
      </c>
      <c r="AJ859" s="5">
        <v>27</v>
      </c>
      <c r="AL859" s="6" t="s">
        <v>81</v>
      </c>
      <c r="AQ859" s="6">
        <v>50</v>
      </c>
      <c r="AR859" s="6">
        <v>80</v>
      </c>
      <c r="BQ859" s="6" t="s">
        <v>354</v>
      </c>
      <c r="BR859" s="5" t="s">
        <v>2388</v>
      </c>
    </row>
    <row r="860" spans="1:70" x14ac:dyDescent="0.2">
      <c r="A860" s="260">
        <v>1084</v>
      </c>
      <c r="B860" s="231" t="s">
        <v>2384</v>
      </c>
      <c r="C860" s="231" t="s">
        <v>2385</v>
      </c>
      <c r="D860" s="231" t="s">
        <v>2398</v>
      </c>
      <c r="E860" s="3" t="s">
        <v>149</v>
      </c>
      <c r="F860" s="26" t="s">
        <v>103</v>
      </c>
      <c r="G860" s="26" t="s">
        <v>56</v>
      </c>
      <c r="H860" s="26" t="s">
        <v>2325</v>
      </c>
      <c r="J860" s="22">
        <v>200</v>
      </c>
      <c r="L860" s="28" t="s">
        <v>58</v>
      </c>
      <c r="M860" s="22" t="s">
        <v>59</v>
      </c>
      <c r="N860" s="22">
        <v>0</v>
      </c>
      <c r="O860" s="22" t="s">
        <v>60</v>
      </c>
      <c r="P860" s="22" t="s">
        <v>79</v>
      </c>
      <c r="Q860" s="23" t="s">
        <v>834</v>
      </c>
      <c r="R860" s="23" t="s">
        <v>2394</v>
      </c>
      <c r="V860" s="25" t="s">
        <v>644</v>
      </c>
      <c r="W860" s="65">
        <v>0</v>
      </c>
      <c r="Y860" s="25" t="s">
        <v>2399</v>
      </c>
      <c r="Z860" s="83" t="s">
        <v>63</v>
      </c>
      <c r="AA860" s="6">
        <v>10</v>
      </c>
      <c r="AB860" s="6">
        <v>4</v>
      </c>
      <c r="AD860" s="5" t="s">
        <v>80</v>
      </c>
      <c r="AI860" s="5">
        <v>19</v>
      </c>
      <c r="AJ860" s="5">
        <v>27</v>
      </c>
      <c r="AL860" s="6" t="s">
        <v>81</v>
      </c>
      <c r="AQ860" s="6">
        <v>50</v>
      </c>
      <c r="AR860" s="6">
        <v>80</v>
      </c>
      <c r="BQ860" s="6" t="s">
        <v>354</v>
      </c>
      <c r="BR860" s="5" t="s">
        <v>2388</v>
      </c>
    </row>
    <row r="861" spans="1:70" x14ac:dyDescent="0.2">
      <c r="A861" s="260">
        <v>1085</v>
      </c>
      <c r="B861" s="231" t="s">
        <v>2384</v>
      </c>
      <c r="C861" s="231" t="s">
        <v>2385</v>
      </c>
      <c r="D861" s="231" t="s">
        <v>2400</v>
      </c>
      <c r="E861" s="3" t="s">
        <v>149</v>
      </c>
      <c r="F861" s="26" t="s">
        <v>103</v>
      </c>
      <c r="G861" s="26" t="s">
        <v>56</v>
      </c>
      <c r="H861" s="26" t="s">
        <v>2325</v>
      </c>
      <c r="J861" s="22">
        <v>200</v>
      </c>
      <c r="L861" s="28" t="s">
        <v>58</v>
      </c>
      <c r="M861" s="22" t="s">
        <v>59</v>
      </c>
      <c r="N861" s="22">
        <v>0</v>
      </c>
      <c r="O861" s="22" t="s">
        <v>60</v>
      </c>
      <c r="P861" s="22" t="s">
        <v>79</v>
      </c>
      <c r="Q861" s="23" t="s">
        <v>834</v>
      </c>
      <c r="R861" s="23" t="s">
        <v>2394</v>
      </c>
      <c r="V861" s="25" t="s">
        <v>644</v>
      </c>
      <c r="W861" s="65">
        <v>0</v>
      </c>
      <c r="Y861" s="25" t="s">
        <v>2399</v>
      </c>
      <c r="Z861" s="83" t="s">
        <v>63</v>
      </c>
      <c r="AA861" s="6">
        <v>10</v>
      </c>
      <c r="AB861" s="6">
        <v>4</v>
      </c>
      <c r="AD861" s="5" t="s">
        <v>80</v>
      </c>
      <c r="AI861" s="5">
        <v>19</v>
      </c>
      <c r="AJ861" s="5">
        <v>27</v>
      </c>
      <c r="AL861" s="6" t="s">
        <v>81</v>
      </c>
      <c r="AQ861" s="6">
        <v>50</v>
      </c>
      <c r="AR861" s="6">
        <v>80</v>
      </c>
      <c r="BQ861" s="6" t="s">
        <v>354</v>
      </c>
      <c r="BR861" s="5" t="s">
        <v>2388</v>
      </c>
    </row>
    <row r="862" spans="1:70" x14ac:dyDescent="0.2">
      <c r="A862" s="263">
        <v>1086</v>
      </c>
      <c r="B862" s="231" t="s">
        <v>2401</v>
      </c>
      <c r="C862" s="231" t="s">
        <v>2402</v>
      </c>
      <c r="D862" s="231" t="s">
        <v>2403</v>
      </c>
      <c r="E862" s="3" t="s">
        <v>102</v>
      </c>
      <c r="F862" s="26" t="s">
        <v>103</v>
      </c>
      <c r="G862" s="26" t="s">
        <v>56</v>
      </c>
      <c r="H862" s="26" t="s">
        <v>2404</v>
      </c>
      <c r="J862" s="22">
        <v>10</v>
      </c>
      <c r="L862" s="28" t="s">
        <v>58</v>
      </c>
      <c r="M862" s="22" t="s">
        <v>59</v>
      </c>
      <c r="N862" s="22">
        <v>0</v>
      </c>
      <c r="O862" s="22" t="s">
        <v>60</v>
      </c>
      <c r="P862" s="22" t="s">
        <v>79</v>
      </c>
      <c r="Q862" s="23" t="s">
        <v>905</v>
      </c>
      <c r="R862" s="23" t="s">
        <v>2405</v>
      </c>
      <c r="U862" s="23" t="s">
        <v>2406</v>
      </c>
      <c r="V862" s="25" t="s">
        <v>615</v>
      </c>
      <c r="W862" s="65" t="s">
        <v>655</v>
      </c>
      <c r="X862" s="106" t="s">
        <v>334</v>
      </c>
      <c r="Z862" s="83" t="s">
        <v>63</v>
      </c>
      <c r="AA862" s="6">
        <v>10</v>
      </c>
      <c r="AB862" s="262">
        <f>23/(23+17)*10</f>
        <v>5.75</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2407</v>
      </c>
      <c r="AU862" s="5" t="s">
        <v>335</v>
      </c>
      <c r="AV862" s="5">
        <v>11.5</v>
      </c>
      <c r="AW862" s="5" t="s">
        <v>2407</v>
      </c>
      <c r="AX862" s="5" t="s">
        <v>117</v>
      </c>
      <c r="BQ862" s="6" t="s">
        <v>2408</v>
      </c>
      <c r="BR862" s="5" t="s">
        <v>2409</v>
      </c>
    </row>
    <row r="863" spans="1:70" x14ac:dyDescent="0.2">
      <c r="A863" s="263">
        <v>1087</v>
      </c>
      <c r="B863" s="231" t="s">
        <v>2401</v>
      </c>
      <c r="C863" s="231" t="s">
        <v>2402</v>
      </c>
      <c r="D863" s="231" t="s">
        <v>2410</v>
      </c>
      <c r="E863" s="3" t="s">
        <v>102</v>
      </c>
      <c r="F863" s="26" t="s">
        <v>103</v>
      </c>
      <c r="G863" s="26" t="s">
        <v>56</v>
      </c>
      <c r="H863" s="26" t="s">
        <v>2404</v>
      </c>
      <c r="J863" s="22">
        <v>10</v>
      </c>
      <c r="L863" s="28" t="s">
        <v>58</v>
      </c>
      <c r="M863" s="22" t="s">
        <v>59</v>
      </c>
      <c r="N863" s="22">
        <v>265</v>
      </c>
      <c r="O863" s="22" t="s">
        <v>60</v>
      </c>
      <c r="P863" s="22" t="s">
        <v>79</v>
      </c>
      <c r="Q863" s="23" t="s">
        <v>905</v>
      </c>
      <c r="R863" s="23" t="s">
        <v>2405</v>
      </c>
      <c r="U863" s="23" t="s">
        <v>2406</v>
      </c>
      <c r="V863" s="25" t="s">
        <v>615</v>
      </c>
      <c r="W863" s="65" t="s">
        <v>655</v>
      </c>
      <c r="X863" s="106" t="s">
        <v>334</v>
      </c>
      <c r="Z863" s="83" t="s">
        <v>63</v>
      </c>
      <c r="AA863" s="166">
        <v>10</v>
      </c>
      <c r="AB863" s="262">
        <f t="shared" ref="AB863:AB865" si="8">23/(23+17)*10</f>
        <v>5.75</v>
      </c>
      <c r="AC863" s="5">
        <v>34.200000000000003</v>
      </c>
      <c r="AD863" s="5" t="s">
        <v>80</v>
      </c>
      <c r="AE863" s="5" t="s">
        <v>335</v>
      </c>
      <c r="AF863" s="5">
        <v>8.4</v>
      </c>
      <c r="AG863" s="5" t="s">
        <v>80</v>
      </c>
      <c r="AH863" s="5" t="s">
        <v>117</v>
      </c>
      <c r="AI863" s="5">
        <v>18</v>
      </c>
      <c r="AJ863" s="5">
        <v>50</v>
      </c>
      <c r="AK863" s="6">
        <v>72.099999999999994</v>
      </c>
      <c r="AL863" s="6" t="s">
        <v>81</v>
      </c>
      <c r="AM863" s="6" t="s">
        <v>335</v>
      </c>
      <c r="AN863" s="6">
        <v>13.8</v>
      </c>
      <c r="AO863" s="6" t="s">
        <v>81</v>
      </c>
      <c r="AP863" s="6" t="s">
        <v>117</v>
      </c>
      <c r="AS863" s="5">
        <v>168.8</v>
      </c>
      <c r="AT863" s="5" t="s">
        <v>2407</v>
      </c>
      <c r="AU863" s="5" t="s">
        <v>335</v>
      </c>
      <c r="AV863" s="5">
        <v>11.5</v>
      </c>
      <c r="AW863" s="5" t="s">
        <v>2407</v>
      </c>
      <c r="AX863" s="5" t="s">
        <v>117</v>
      </c>
      <c r="BQ863" s="6" t="s">
        <v>2408</v>
      </c>
      <c r="BR863" s="5" t="s">
        <v>2409</v>
      </c>
    </row>
    <row r="864" spans="1:70" x14ac:dyDescent="0.2">
      <c r="A864" s="263">
        <v>1088</v>
      </c>
      <c r="B864" s="231" t="s">
        <v>2401</v>
      </c>
      <c r="C864" s="231" t="s">
        <v>2402</v>
      </c>
      <c r="D864" s="231" t="s">
        <v>2411</v>
      </c>
      <c r="E864" s="3" t="s">
        <v>102</v>
      </c>
      <c r="F864" s="26" t="s">
        <v>103</v>
      </c>
      <c r="G864" s="26" t="s">
        <v>56</v>
      </c>
      <c r="H864" s="26" t="s">
        <v>2404</v>
      </c>
      <c r="J864" s="22">
        <v>10</v>
      </c>
      <c r="L864" s="28" t="s">
        <v>58</v>
      </c>
      <c r="M864" s="22" t="s">
        <v>59</v>
      </c>
      <c r="N864" s="22">
        <v>0</v>
      </c>
      <c r="O864" s="22" t="s">
        <v>60</v>
      </c>
      <c r="P864" s="22" t="s">
        <v>79</v>
      </c>
      <c r="Q864" s="23" t="s">
        <v>905</v>
      </c>
      <c r="R864" s="23" t="s">
        <v>2405</v>
      </c>
      <c r="U864" s="23" t="s">
        <v>2406</v>
      </c>
      <c r="V864" s="25" t="s">
        <v>615</v>
      </c>
      <c r="W864" s="65" t="s">
        <v>655</v>
      </c>
      <c r="X864" s="106" t="s">
        <v>334</v>
      </c>
      <c r="Z864" s="83" t="s">
        <v>63</v>
      </c>
      <c r="AA864" s="166">
        <v>10</v>
      </c>
      <c r="AB864" s="262">
        <f t="shared" si="8"/>
        <v>5.75</v>
      </c>
      <c r="AC864" s="5">
        <v>34.200000000000003</v>
      </c>
      <c r="AD864" s="5" t="s">
        <v>80</v>
      </c>
      <c r="AE864" s="5" t="s">
        <v>335</v>
      </c>
      <c r="AF864" s="5">
        <v>8.4</v>
      </c>
      <c r="AG864" s="5" t="s">
        <v>80</v>
      </c>
      <c r="AH864" s="5" t="s">
        <v>117</v>
      </c>
      <c r="AI864" s="5">
        <v>18</v>
      </c>
      <c r="AJ864" s="5">
        <v>50</v>
      </c>
      <c r="AK864" s="6">
        <v>72.099999999999994</v>
      </c>
      <c r="AL864" s="6" t="s">
        <v>81</v>
      </c>
      <c r="AM864" s="6" t="s">
        <v>335</v>
      </c>
      <c r="AN864" s="6">
        <v>13.8</v>
      </c>
      <c r="AO864" s="6" t="s">
        <v>81</v>
      </c>
      <c r="AP864" s="6" t="s">
        <v>117</v>
      </c>
      <c r="AS864" s="5">
        <v>168.8</v>
      </c>
      <c r="AT864" s="5" t="s">
        <v>2407</v>
      </c>
      <c r="AU864" s="5" t="s">
        <v>335</v>
      </c>
      <c r="AV864" s="5">
        <v>11.5</v>
      </c>
      <c r="AW864" s="5" t="s">
        <v>2407</v>
      </c>
      <c r="AX864" s="5" t="s">
        <v>117</v>
      </c>
      <c r="BQ864" s="6" t="s">
        <v>2408</v>
      </c>
      <c r="BR864" s="5" t="s">
        <v>2409</v>
      </c>
    </row>
    <row r="865" spans="1:70" x14ac:dyDescent="0.2">
      <c r="A865" s="263">
        <v>1089</v>
      </c>
      <c r="B865" s="231" t="s">
        <v>2401</v>
      </c>
      <c r="C865" s="231" t="s">
        <v>2402</v>
      </c>
      <c r="D865" s="231" t="s">
        <v>2412</v>
      </c>
      <c r="E865" s="3" t="s">
        <v>102</v>
      </c>
      <c r="F865" s="26" t="s">
        <v>103</v>
      </c>
      <c r="G865" s="26" t="s">
        <v>56</v>
      </c>
      <c r="H865" s="26" t="s">
        <v>2404</v>
      </c>
      <c r="J865" s="22">
        <v>10</v>
      </c>
      <c r="L865" s="28" t="s">
        <v>58</v>
      </c>
      <c r="M865" s="22" t="s">
        <v>59</v>
      </c>
      <c r="N865" s="22">
        <v>265</v>
      </c>
      <c r="O865" s="22" t="s">
        <v>60</v>
      </c>
      <c r="P865" s="22" t="s">
        <v>79</v>
      </c>
      <c r="Q865" s="23" t="s">
        <v>905</v>
      </c>
      <c r="R865" s="23" t="s">
        <v>2405</v>
      </c>
      <c r="U865" s="23" t="s">
        <v>2406</v>
      </c>
      <c r="V865" s="25" t="s">
        <v>615</v>
      </c>
      <c r="W865" s="65" t="s">
        <v>655</v>
      </c>
      <c r="X865" s="106" t="s">
        <v>334</v>
      </c>
      <c r="Z865" s="83" t="s">
        <v>63</v>
      </c>
      <c r="AA865" s="166">
        <v>10</v>
      </c>
      <c r="AB865" s="262">
        <f t="shared" si="8"/>
        <v>5.75</v>
      </c>
      <c r="AC865" s="5">
        <v>34.200000000000003</v>
      </c>
      <c r="AD865" s="5" t="s">
        <v>80</v>
      </c>
      <c r="AE865" s="5" t="s">
        <v>335</v>
      </c>
      <c r="AF865" s="5">
        <v>8.4</v>
      </c>
      <c r="AG865" s="5" t="s">
        <v>80</v>
      </c>
      <c r="AH865" s="5" t="s">
        <v>117</v>
      </c>
      <c r="AI865" s="5">
        <v>18</v>
      </c>
      <c r="AJ865" s="5">
        <v>50</v>
      </c>
      <c r="AK865" s="6">
        <v>72.099999999999994</v>
      </c>
      <c r="AL865" s="6" t="s">
        <v>81</v>
      </c>
      <c r="AM865" s="6" t="s">
        <v>335</v>
      </c>
      <c r="AN865" s="6">
        <v>13.8</v>
      </c>
      <c r="AO865" s="6" t="s">
        <v>81</v>
      </c>
      <c r="AP865" s="6" t="s">
        <v>117</v>
      </c>
      <c r="AS865" s="5">
        <v>168.8</v>
      </c>
      <c r="AT865" s="5" t="s">
        <v>2407</v>
      </c>
      <c r="AU865" s="5" t="s">
        <v>335</v>
      </c>
      <c r="AV865" s="5">
        <v>11.5</v>
      </c>
      <c r="AW865" s="5" t="s">
        <v>2407</v>
      </c>
      <c r="AX865" s="5" t="s">
        <v>117</v>
      </c>
      <c r="BQ865" s="6" t="s">
        <v>2408</v>
      </c>
      <c r="BR865" s="5" t="s">
        <v>2409</v>
      </c>
    </row>
    <row r="866" spans="1:70" x14ac:dyDescent="0.2">
      <c r="A866" s="263">
        <v>1090</v>
      </c>
      <c r="B866" s="231" t="s">
        <v>2413</v>
      </c>
      <c r="C866" s="231" t="s">
        <v>2414</v>
      </c>
      <c r="D866" s="231" t="s">
        <v>2415</v>
      </c>
      <c r="E866" s="3" t="s">
        <v>102</v>
      </c>
      <c r="F866" s="26" t="s">
        <v>103</v>
      </c>
      <c r="G866" s="26" t="s">
        <v>56</v>
      </c>
      <c r="H866" s="26" t="s">
        <v>77</v>
      </c>
      <c r="I866" s="26" t="s">
        <v>2856</v>
      </c>
      <c r="J866" s="22">
        <v>1</v>
      </c>
      <c r="L866" s="28" t="s">
        <v>58</v>
      </c>
      <c r="M866" s="22" t="s">
        <v>78</v>
      </c>
      <c r="N866" s="22">
        <v>0</v>
      </c>
      <c r="O866" s="22" t="s">
        <v>60</v>
      </c>
      <c r="P866" s="22" t="s">
        <v>79</v>
      </c>
      <c r="Q866" s="23" t="s">
        <v>621</v>
      </c>
      <c r="R866" s="23" t="s">
        <v>2416</v>
      </c>
      <c r="Z866" s="83" t="s">
        <v>63</v>
      </c>
      <c r="AA866" s="6">
        <v>24</v>
      </c>
      <c r="AB866" s="6">
        <v>0</v>
      </c>
      <c r="AC866" s="5">
        <v>26.5</v>
      </c>
      <c r="AD866" s="5" t="s">
        <v>80</v>
      </c>
      <c r="AE866" s="5" t="s">
        <v>335</v>
      </c>
      <c r="AF866" s="5">
        <v>4.5999999999999996</v>
      </c>
      <c r="AG866" s="5" t="s">
        <v>80</v>
      </c>
      <c r="AH866" s="5" t="s">
        <v>117</v>
      </c>
      <c r="AI866" s="5">
        <v>20</v>
      </c>
      <c r="AJ866" s="5">
        <v>38</v>
      </c>
      <c r="AK866" s="6">
        <v>69.2</v>
      </c>
      <c r="AL866" s="6" t="s">
        <v>81</v>
      </c>
      <c r="AM866" s="6" t="s">
        <v>335</v>
      </c>
      <c r="AN866" s="6">
        <v>7.7</v>
      </c>
      <c r="AO866" s="6" t="s">
        <v>81</v>
      </c>
      <c r="AP866" s="6" t="s">
        <v>117</v>
      </c>
      <c r="AQ866" s="6">
        <v>56.8</v>
      </c>
      <c r="AR866" s="6">
        <v>87.3</v>
      </c>
      <c r="BQ866" s="6" t="s">
        <v>2417</v>
      </c>
      <c r="BR866" s="5" t="s">
        <v>2418</v>
      </c>
    </row>
    <row r="867" spans="1:70" x14ac:dyDescent="0.2">
      <c r="A867" s="263">
        <v>1091</v>
      </c>
      <c r="B867" s="231" t="s">
        <v>2413</v>
      </c>
      <c r="C867" s="231" t="s">
        <v>2414</v>
      </c>
      <c r="D867" s="231" t="s">
        <v>2419</v>
      </c>
      <c r="E867" s="3" t="s">
        <v>102</v>
      </c>
      <c r="F867" s="26" t="s">
        <v>103</v>
      </c>
      <c r="G867" s="26" t="s">
        <v>56</v>
      </c>
      <c r="H867" s="26" t="s">
        <v>77</v>
      </c>
      <c r="I867" s="181" t="s">
        <v>2856</v>
      </c>
      <c r="J867" s="22">
        <v>1</v>
      </c>
      <c r="L867" s="28" t="s">
        <v>58</v>
      </c>
      <c r="M867" s="22" t="s">
        <v>78</v>
      </c>
      <c r="N867" s="22">
        <v>73</v>
      </c>
      <c r="O867" s="22" t="s">
        <v>60</v>
      </c>
      <c r="P867" s="22" t="s">
        <v>79</v>
      </c>
      <c r="Q867" s="23" t="s">
        <v>621</v>
      </c>
      <c r="R867" s="23" t="s">
        <v>2416</v>
      </c>
      <c r="Z867" s="83" t="s">
        <v>63</v>
      </c>
      <c r="AA867" s="6">
        <v>24</v>
      </c>
      <c r="AB867" s="6">
        <v>0</v>
      </c>
      <c r="AC867" s="5">
        <v>26.5</v>
      </c>
      <c r="AD867" s="5" t="s">
        <v>80</v>
      </c>
      <c r="AE867" s="5" t="s">
        <v>335</v>
      </c>
      <c r="AF867" s="5">
        <v>4.5999999999999996</v>
      </c>
      <c r="AG867" s="5" t="s">
        <v>80</v>
      </c>
      <c r="AH867" s="5" t="s">
        <v>117</v>
      </c>
      <c r="AI867" s="5">
        <v>20</v>
      </c>
      <c r="AJ867" s="5">
        <v>38</v>
      </c>
      <c r="AK867" s="6">
        <v>69.2</v>
      </c>
      <c r="AL867" s="6" t="s">
        <v>81</v>
      </c>
      <c r="AM867" s="6" t="s">
        <v>335</v>
      </c>
      <c r="AN867" s="6">
        <v>7.7</v>
      </c>
      <c r="AO867" s="6" t="s">
        <v>81</v>
      </c>
      <c r="AP867" s="6" t="s">
        <v>117</v>
      </c>
      <c r="AQ867" s="6">
        <v>56.8</v>
      </c>
      <c r="AR867" s="6">
        <v>87.3</v>
      </c>
      <c r="BQ867" s="6" t="s">
        <v>2417</v>
      </c>
      <c r="BR867" s="5" t="s">
        <v>2418</v>
      </c>
    </row>
    <row r="868" spans="1:70" x14ac:dyDescent="0.2">
      <c r="A868" s="263">
        <v>1092</v>
      </c>
      <c r="B868" s="231" t="s">
        <v>2413</v>
      </c>
      <c r="C868" s="231" t="s">
        <v>2414</v>
      </c>
      <c r="D868" s="231" t="s">
        <v>2420</v>
      </c>
      <c r="E868" s="3" t="s">
        <v>102</v>
      </c>
      <c r="F868" s="26" t="s">
        <v>103</v>
      </c>
      <c r="G868" s="26" t="s">
        <v>56</v>
      </c>
      <c r="H868" s="26" t="s">
        <v>77</v>
      </c>
      <c r="I868" s="181" t="s">
        <v>2856</v>
      </c>
      <c r="J868" s="22">
        <v>2.5</v>
      </c>
      <c r="L868" s="28" t="s">
        <v>58</v>
      </c>
      <c r="M868" s="22" t="s">
        <v>78</v>
      </c>
      <c r="N868" s="22">
        <v>216</v>
      </c>
      <c r="O868" s="22" t="s">
        <v>60</v>
      </c>
      <c r="P868" s="22" t="s">
        <v>79</v>
      </c>
      <c r="Q868" s="23" t="s">
        <v>621</v>
      </c>
      <c r="R868" s="23" t="s">
        <v>2416</v>
      </c>
      <c r="Z868" s="83" t="s">
        <v>63</v>
      </c>
      <c r="AA868" s="6">
        <v>24</v>
      </c>
      <c r="AB868" s="6">
        <v>0</v>
      </c>
      <c r="AC868" s="5">
        <v>26.5</v>
      </c>
      <c r="AD868" s="5" t="s">
        <v>80</v>
      </c>
      <c r="AE868" s="5" t="s">
        <v>335</v>
      </c>
      <c r="AF868" s="5">
        <v>4.5999999999999996</v>
      </c>
      <c r="AG868" s="5" t="s">
        <v>80</v>
      </c>
      <c r="AH868" s="5" t="s">
        <v>117</v>
      </c>
      <c r="AI868" s="5">
        <v>20</v>
      </c>
      <c r="AJ868" s="5">
        <v>38</v>
      </c>
      <c r="AK868" s="6">
        <v>69.2</v>
      </c>
      <c r="AL868" s="6" t="s">
        <v>81</v>
      </c>
      <c r="AM868" s="6" t="s">
        <v>335</v>
      </c>
      <c r="AN868" s="6">
        <v>7.7</v>
      </c>
      <c r="AO868" s="6" t="s">
        <v>81</v>
      </c>
      <c r="AP868" s="6" t="s">
        <v>117</v>
      </c>
      <c r="AQ868" s="6">
        <v>56.8</v>
      </c>
      <c r="AR868" s="6">
        <v>87.3</v>
      </c>
      <c r="BQ868" s="6" t="s">
        <v>2417</v>
      </c>
      <c r="BR868" s="5" t="s">
        <v>2418</v>
      </c>
    </row>
    <row r="869" spans="1:70" x14ac:dyDescent="0.2">
      <c r="A869" s="263">
        <v>1093</v>
      </c>
      <c r="B869" s="231" t="s">
        <v>2421</v>
      </c>
      <c r="C869" s="231" t="s">
        <v>2422</v>
      </c>
      <c r="D869" s="231" t="s">
        <v>2423</v>
      </c>
      <c r="E869" s="3" t="s">
        <v>102</v>
      </c>
      <c r="F869" s="26" t="s">
        <v>103</v>
      </c>
      <c r="G869" s="26" t="s">
        <v>56</v>
      </c>
      <c r="H869" s="26" t="s">
        <v>2424</v>
      </c>
      <c r="J869" s="22">
        <v>1</v>
      </c>
      <c r="L869" s="28" t="s">
        <v>58</v>
      </c>
      <c r="M869" s="22" t="s">
        <v>78</v>
      </c>
      <c r="N869" s="22">
        <v>0</v>
      </c>
      <c r="O869" s="22" t="s">
        <v>60</v>
      </c>
      <c r="P869" s="22" t="s">
        <v>79</v>
      </c>
      <c r="Q869" s="23" t="s">
        <v>2425</v>
      </c>
      <c r="R869" s="23" t="s">
        <v>2416</v>
      </c>
      <c r="V869" s="25" t="s">
        <v>615</v>
      </c>
      <c r="W869" s="65">
        <v>10</v>
      </c>
      <c r="Y869" s="25" t="s">
        <v>2426</v>
      </c>
      <c r="Z869" s="83" t="s">
        <v>63</v>
      </c>
      <c r="AA869" s="6">
        <v>12</v>
      </c>
      <c r="AB869" s="6">
        <v>12</v>
      </c>
      <c r="AC869" s="5">
        <v>23.9</v>
      </c>
      <c r="AD869" s="5" t="s">
        <v>80</v>
      </c>
      <c r="AE869" s="5" t="s">
        <v>335</v>
      </c>
      <c r="AF869" s="5">
        <v>4.0999999999999996</v>
      </c>
      <c r="AG869" s="5" t="s">
        <v>80</v>
      </c>
      <c r="AH869" s="5" t="s">
        <v>117</v>
      </c>
      <c r="AI869" s="5">
        <v>20</v>
      </c>
      <c r="AJ869" s="5">
        <v>30</v>
      </c>
      <c r="AK869" s="6">
        <v>51.3</v>
      </c>
      <c r="AL869" s="6" t="s">
        <v>81</v>
      </c>
      <c r="AM869" s="6" t="s">
        <v>335</v>
      </c>
      <c r="AN869" s="6">
        <v>4.4000000000000004</v>
      </c>
      <c r="AO869" s="6" t="s">
        <v>81</v>
      </c>
      <c r="AP869" s="6" t="s">
        <v>117</v>
      </c>
      <c r="AQ869" s="6">
        <v>46</v>
      </c>
      <c r="AR869" s="6">
        <v>59.6</v>
      </c>
      <c r="BQ869" s="6" t="s">
        <v>2417</v>
      </c>
      <c r="BR869" s="5" t="s">
        <v>2427</v>
      </c>
    </row>
    <row r="870" spans="1:70" x14ac:dyDescent="0.2">
      <c r="A870" s="263">
        <v>1094</v>
      </c>
      <c r="B870" s="231" t="s">
        <v>2421</v>
      </c>
      <c r="C870" s="231" t="s">
        <v>2422</v>
      </c>
      <c r="D870" s="231" t="s">
        <v>2428</v>
      </c>
      <c r="E870" s="3" t="s">
        <v>102</v>
      </c>
      <c r="F870" s="26" t="s">
        <v>103</v>
      </c>
      <c r="G870" s="26" t="s">
        <v>56</v>
      </c>
      <c r="H870" s="26" t="s">
        <v>2424</v>
      </c>
      <c r="J870" s="22">
        <v>1</v>
      </c>
      <c r="L870" s="28" t="s">
        <v>58</v>
      </c>
      <c r="M870" s="22" t="s">
        <v>78</v>
      </c>
      <c r="N870" s="22">
        <v>73</v>
      </c>
      <c r="O870" s="22" t="s">
        <v>60</v>
      </c>
      <c r="P870" s="22" t="s">
        <v>79</v>
      </c>
      <c r="Q870" s="23" t="s">
        <v>2425</v>
      </c>
      <c r="R870" s="23" t="s">
        <v>2416</v>
      </c>
      <c r="V870" s="25" t="s">
        <v>615</v>
      </c>
      <c r="W870" s="65">
        <v>10</v>
      </c>
      <c r="Y870" s="25" t="s">
        <v>2426</v>
      </c>
      <c r="Z870" s="83" t="s">
        <v>63</v>
      </c>
      <c r="AA870" s="6">
        <v>12</v>
      </c>
      <c r="AB870" s="6">
        <v>12</v>
      </c>
      <c r="AC870" s="5">
        <v>23.9</v>
      </c>
      <c r="AD870" s="5" t="s">
        <v>80</v>
      </c>
      <c r="AE870" s="5" t="s">
        <v>335</v>
      </c>
      <c r="AF870" s="5">
        <v>4.0999999999999996</v>
      </c>
      <c r="AG870" s="5" t="s">
        <v>80</v>
      </c>
      <c r="AH870" s="5" t="s">
        <v>117</v>
      </c>
      <c r="AI870" s="5">
        <v>20</v>
      </c>
      <c r="AJ870" s="5">
        <v>30</v>
      </c>
      <c r="AK870" s="6">
        <v>51.3</v>
      </c>
      <c r="AL870" s="6" t="s">
        <v>81</v>
      </c>
      <c r="AM870" s="6" t="s">
        <v>335</v>
      </c>
      <c r="AN870" s="6">
        <v>4.4000000000000004</v>
      </c>
      <c r="AO870" s="6" t="s">
        <v>81</v>
      </c>
      <c r="AP870" s="6" t="s">
        <v>117</v>
      </c>
      <c r="AQ870" s="6">
        <v>46</v>
      </c>
      <c r="AR870" s="6">
        <v>59.6</v>
      </c>
      <c r="BQ870" s="6" t="s">
        <v>2417</v>
      </c>
      <c r="BR870" s="5" t="s">
        <v>2427</v>
      </c>
    </row>
    <row r="871" spans="1:70" x14ac:dyDescent="0.2">
      <c r="A871" s="263">
        <v>1095</v>
      </c>
      <c r="B871" s="231" t="s">
        <v>2421</v>
      </c>
      <c r="C871" s="231" t="s">
        <v>2422</v>
      </c>
      <c r="D871" s="231" t="s">
        <v>2429</v>
      </c>
      <c r="E871" s="3" t="s">
        <v>102</v>
      </c>
      <c r="F871" s="26" t="s">
        <v>103</v>
      </c>
      <c r="G871" s="26" t="s">
        <v>56</v>
      </c>
      <c r="H871" s="26" t="s">
        <v>2424</v>
      </c>
      <c r="J871" s="22">
        <v>2.5</v>
      </c>
      <c r="L871" s="28" t="s">
        <v>58</v>
      </c>
      <c r="M871" s="22" t="s">
        <v>78</v>
      </c>
      <c r="N871" s="22">
        <v>216</v>
      </c>
      <c r="O871" s="22" t="s">
        <v>60</v>
      </c>
      <c r="P871" s="22" t="s">
        <v>79</v>
      </c>
      <c r="Q871" s="23" t="s">
        <v>2425</v>
      </c>
      <c r="R871" s="23" t="s">
        <v>2416</v>
      </c>
      <c r="V871" s="25" t="s">
        <v>615</v>
      </c>
      <c r="W871" s="65">
        <v>10</v>
      </c>
      <c r="Y871" s="25" t="s">
        <v>2426</v>
      </c>
      <c r="Z871" s="83" t="s">
        <v>63</v>
      </c>
      <c r="AA871" s="6">
        <v>12</v>
      </c>
      <c r="AB871" s="6">
        <v>12</v>
      </c>
      <c r="AC871" s="5">
        <v>23.9</v>
      </c>
      <c r="AD871" s="5" t="s">
        <v>80</v>
      </c>
      <c r="AE871" s="5" t="s">
        <v>335</v>
      </c>
      <c r="AF871" s="5">
        <v>4.0999999999999996</v>
      </c>
      <c r="AG871" s="5" t="s">
        <v>80</v>
      </c>
      <c r="AH871" s="5" t="s">
        <v>117</v>
      </c>
      <c r="AI871" s="5">
        <v>20</v>
      </c>
      <c r="AJ871" s="5">
        <v>30</v>
      </c>
      <c r="AK871" s="6">
        <v>51.3</v>
      </c>
      <c r="AL871" s="6" t="s">
        <v>81</v>
      </c>
      <c r="AM871" s="6" t="s">
        <v>335</v>
      </c>
      <c r="AN871" s="6">
        <v>4.4000000000000004</v>
      </c>
      <c r="AO871" s="6" t="s">
        <v>81</v>
      </c>
      <c r="AP871" s="6" t="s">
        <v>117</v>
      </c>
      <c r="AQ871" s="6">
        <v>46</v>
      </c>
      <c r="AR871" s="6">
        <v>59.6</v>
      </c>
      <c r="BQ871" s="6" t="s">
        <v>2417</v>
      </c>
      <c r="BR871" s="5" t="s">
        <v>2427</v>
      </c>
    </row>
    <row r="872" spans="1:70" x14ac:dyDescent="0.2">
      <c r="A872" s="264">
        <v>1096</v>
      </c>
      <c r="B872" s="231" t="s">
        <v>2430</v>
      </c>
      <c r="C872" s="231" t="s">
        <v>2431</v>
      </c>
      <c r="D872" s="231" t="s">
        <v>2432</v>
      </c>
      <c r="E872" s="3" t="s">
        <v>102</v>
      </c>
      <c r="F872" s="26" t="s">
        <v>103</v>
      </c>
      <c r="G872" s="26" t="s">
        <v>56</v>
      </c>
      <c r="H872" s="26" t="s">
        <v>2433</v>
      </c>
      <c r="I872" s="26" t="s">
        <v>2434</v>
      </c>
      <c r="J872" s="22">
        <v>10</v>
      </c>
      <c r="L872" s="28" t="s">
        <v>449</v>
      </c>
      <c r="M872" s="22" t="s">
        <v>59</v>
      </c>
      <c r="N872" s="22">
        <v>0</v>
      </c>
      <c r="O872" s="22" t="s">
        <v>60</v>
      </c>
      <c r="P872" s="22" t="s">
        <v>79</v>
      </c>
      <c r="Q872" s="23" t="s">
        <v>2435</v>
      </c>
      <c r="R872" s="23" t="s">
        <v>2436</v>
      </c>
      <c r="T872" s="23" t="s">
        <v>2437</v>
      </c>
      <c r="U872" s="23" t="s">
        <v>2438</v>
      </c>
      <c r="Z872" s="83" t="s">
        <v>63</v>
      </c>
      <c r="AA872" s="6">
        <v>12</v>
      </c>
      <c r="AD872" s="5" t="s">
        <v>80</v>
      </c>
      <c r="AI872" s="5">
        <v>19</v>
      </c>
      <c r="AJ872" s="5">
        <v>55</v>
      </c>
      <c r="BB872" s="6" t="s">
        <v>367</v>
      </c>
      <c r="BG872" s="6">
        <v>18.5</v>
      </c>
      <c r="BH872" s="6">
        <v>32</v>
      </c>
      <c r="BQ872" s="6" t="s">
        <v>214</v>
      </c>
      <c r="BR872" s="5" t="s">
        <v>2439</v>
      </c>
    </row>
    <row r="873" spans="1:70" x14ac:dyDescent="0.2">
      <c r="A873" s="264">
        <v>1097</v>
      </c>
      <c r="B873" s="231" t="s">
        <v>2430</v>
      </c>
      <c r="C873" s="231" t="s">
        <v>2431</v>
      </c>
      <c r="D873" s="231" t="s">
        <v>2440</v>
      </c>
      <c r="E873" s="3" t="s">
        <v>102</v>
      </c>
      <c r="F873" s="26" t="s">
        <v>103</v>
      </c>
      <c r="G873" s="26" t="s">
        <v>56</v>
      </c>
      <c r="H873" s="26" t="s">
        <v>2433</v>
      </c>
      <c r="I873" s="26" t="s">
        <v>2434</v>
      </c>
      <c r="J873" s="22">
        <v>10</v>
      </c>
      <c r="L873" s="28" t="s">
        <v>449</v>
      </c>
      <c r="M873" s="22" t="s">
        <v>59</v>
      </c>
      <c r="N873" s="22">
        <v>72</v>
      </c>
      <c r="O873" s="22" t="s">
        <v>60</v>
      </c>
      <c r="P873" s="22" t="s">
        <v>79</v>
      </c>
      <c r="Q873" s="23" t="s">
        <v>2435</v>
      </c>
      <c r="R873" s="23" t="s">
        <v>2436</v>
      </c>
      <c r="T873" s="23" t="s">
        <v>2437</v>
      </c>
      <c r="U873" s="23" t="s">
        <v>2438</v>
      </c>
      <c r="Z873" s="83" t="s">
        <v>63</v>
      </c>
      <c r="AA873" s="6">
        <v>8</v>
      </c>
      <c r="AD873" s="5" t="s">
        <v>80</v>
      </c>
      <c r="AI873" s="5">
        <v>19</v>
      </c>
      <c r="AJ873" s="5">
        <v>55</v>
      </c>
      <c r="BB873" s="6" t="s">
        <v>367</v>
      </c>
      <c r="BG873" s="6">
        <v>18.5</v>
      </c>
      <c r="BH873" s="6">
        <v>32</v>
      </c>
      <c r="BQ873" s="6" t="s">
        <v>214</v>
      </c>
      <c r="BR873" s="5" t="s">
        <v>2439</v>
      </c>
    </row>
    <row r="874" spans="1:70" x14ac:dyDescent="0.2">
      <c r="A874" s="264">
        <v>1098</v>
      </c>
      <c r="B874" s="231" t="s">
        <v>2430</v>
      </c>
      <c r="C874" s="231" t="s">
        <v>2431</v>
      </c>
      <c r="D874" s="231" t="s">
        <v>2441</v>
      </c>
      <c r="E874" s="3" t="s">
        <v>102</v>
      </c>
      <c r="F874" s="26" t="s">
        <v>103</v>
      </c>
      <c r="G874" s="26" t="s">
        <v>56</v>
      </c>
      <c r="H874" s="26" t="s">
        <v>2433</v>
      </c>
      <c r="I874" s="26" t="s">
        <v>2434</v>
      </c>
      <c r="J874" s="22">
        <v>10</v>
      </c>
      <c r="L874" s="28" t="s">
        <v>449</v>
      </c>
      <c r="M874" s="22" t="s">
        <v>59</v>
      </c>
      <c r="N874" s="22">
        <v>0</v>
      </c>
      <c r="O874" s="22" t="s">
        <v>60</v>
      </c>
      <c r="P874" s="22" t="s">
        <v>79</v>
      </c>
      <c r="Q874" s="23" t="s">
        <v>2435</v>
      </c>
      <c r="R874" s="23" t="s">
        <v>2436</v>
      </c>
      <c r="T874" s="23" t="s">
        <v>2437</v>
      </c>
      <c r="U874" s="23" t="s">
        <v>2438</v>
      </c>
      <c r="Z874" s="83" t="s">
        <v>63</v>
      </c>
      <c r="AA874" s="6">
        <v>8</v>
      </c>
      <c r="AD874" s="5" t="s">
        <v>80</v>
      </c>
      <c r="AI874" s="5">
        <v>19</v>
      </c>
      <c r="AJ874" s="5">
        <v>55</v>
      </c>
      <c r="BB874" s="6" t="s">
        <v>367</v>
      </c>
      <c r="BG874" s="6">
        <v>18.5</v>
      </c>
      <c r="BH874" s="6">
        <v>32</v>
      </c>
      <c r="BQ874" s="6" t="s">
        <v>214</v>
      </c>
      <c r="BR874" s="5" t="s">
        <v>2442</v>
      </c>
    </row>
    <row r="875" spans="1:70" x14ac:dyDescent="0.2">
      <c r="A875" s="264">
        <v>1099</v>
      </c>
      <c r="B875" s="231" t="s">
        <v>2430</v>
      </c>
      <c r="C875" s="231" t="s">
        <v>2431</v>
      </c>
      <c r="D875" s="231" t="s">
        <v>2443</v>
      </c>
      <c r="E875" s="3" t="s">
        <v>102</v>
      </c>
      <c r="F875" s="26" t="s">
        <v>103</v>
      </c>
      <c r="G875" s="26" t="s">
        <v>56</v>
      </c>
      <c r="H875" s="26" t="s">
        <v>2433</v>
      </c>
      <c r="I875" s="26" t="s">
        <v>2434</v>
      </c>
      <c r="J875" s="22">
        <v>10</v>
      </c>
      <c r="L875" s="28" t="s">
        <v>449</v>
      </c>
      <c r="M875" s="22" t="s">
        <v>59</v>
      </c>
      <c r="N875" s="22">
        <v>72</v>
      </c>
      <c r="O875" s="22" t="s">
        <v>60</v>
      </c>
      <c r="P875" s="22" t="s">
        <v>79</v>
      </c>
      <c r="Q875" s="23" t="s">
        <v>2435</v>
      </c>
      <c r="R875" s="23" t="s">
        <v>2436</v>
      </c>
      <c r="T875" s="23" t="s">
        <v>2437</v>
      </c>
      <c r="U875" s="23" t="s">
        <v>2438</v>
      </c>
      <c r="Z875" s="83" t="s">
        <v>63</v>
      </c>
      <c r="AA875" s="6">
        <v>8</v>
      </c>
      <c r="AD875" s="5" t="s">
        <v>80</v>
      </c>
      <c r="AI875" s="5">
        <v>19</v>
      </c>
      <c r="AJ875" s="5">
        <v>55</v>
      </c>
      <c r="BB875" s="6" t="s">
        <v>367</v>
      </c>
      <c r="BG875" s="6">
        <v>18.5</v>
      </c>
      <c r="BH875" s="6">
        <v>32</v>
      </c>
      <c r="BQ875" s="6" t="s">
        <v>214</v>
      </c>
      <c r="BR875" s="5" t="s">
        <v>2439</v>
      </c>
    </row>
    <row r="876" spans="1:70" x14ac:dyDescent="0.2">
      <c r="A876" s="261">
        <v>1100</v>
      </c>
      <c r="B876" s="231" t="s">
        <v>2444</v>
      </c>
      <c r="C876" s="231" t="s">
        <v>1992</v>
      </c>
      <c r="D876" s="231" t="s">
        <v>2445</v>
      </c>
      <c r="E876" s="3" t="s">
        <v>1976</v>
      </c>
      <c r="F876" s="26" t="s">
        <v>103</v>
      </c>
      <c r="G876" s="26" t="s">
        <v>56</v>
      </c>
      <c r="H876" s="26" t="s">
        <v>2446</v>
      </c>
      <c r="J876" s="22">
        <v>0.125</v>
      </c>
      <c r="L876" s="28" t="s">
        <v>58</v>
      </c>
      <c r="M876" s="22" t="s">
        <v>59</v>
      </c>
      <c r="N876" s="22">
        <v>0</v>
      </c>
      <c r="O876" s="22" t="s">
        <v>60</v>
      </c>
      <c r="P876" s="22" t="s">
        <v>79</v>
      </c>
      <c r="Q876" s="23" t="s">
        <v>2447</v>
      </c>
      <c r="U876" s="23" t="s">
        <v>1994</v>
      </c>
      <c r="V876" s="25" t="s">
        <v>644</v>
      </c>
      <c r="W876" s="65" t="s">
        <v>2448</v>
      </c>
      <c r="X876" s="106" t="s">
        <v>2449</v>
      </c>
      <c r="Z876" s="83" t="s">
        <v>63</v>
      </c>
      <c r="AA876" s="6">
        <v>12</v>
      </c>
      <c r="AB876" s="6">
        <v>6</v>
      </c>
      <c r="AD876" s="5" t="s">
        <v>80</v>
      </c>
      <c r="AI876" s="5">
        <v>21</v>
      </c>
      <c r="AJ876" s="5">
        <v>39</v>
      </c>
      <c r="BQ876" s="6" t="s">
        <v>214</v>
      </c>
      <c r="BR876" s="5" t="s">
        <v>2450</v>
      </c>
    </row>
    <row r="877" spans="1:70" x14ac:dyDescent="0.2">
      <c r="A877" s="261">
        <v>1101</v>
      </c>
      <c r="B877" s="231" t="s">
        <v>2444</v>
      </c>
      <c r="C877" s="231" t="s">
        <v>1992</v>
      </c>
      <c r="D877" s="231" t="s">
        <v>2451</v>
      </c>
      <c r="E877" s="3" t="s">
        <v>1976</v>
      </c>
      <c r="F877" s="26" t="s">
        <v>103</v>
      </c>
      <c r="G877" s="26" t="s">
        <v>56</v>
      </c>
      <c r="H877" s="26" t="s">
        <v>2446</v>
      </c>
      <c r="J877" s="22">
        <v>0.125</v>
      </c>
      <c r="L877" s="28" t="s">
        <v>58</v>
      </c>
      <c r="M877" s="22" t="s">
        <v>59</v>
      </c>
      <c r="N877" s="22">
        <v>25</v>
      </c>
      <c r="O877" s="22" t="s">
        <v>60</v>
      </c>
      <c r="P877" s="22" t="s">
        <v>79</v>
      </c>
      <c r="Q877" s="23" t="s">
        <v>2447</v>
      </c>
      <c r="U877" s="23" t="s">
        <v>1994</v>
      </c>
      <c r="V877" s="25" t="s">
        <v>644</v>
      </c>
      <c r="W877" s="65" t="s">
        <v>2448</v>
      </c>
      <c r="X877" s="106" t="s">
        <v>2452</v>
      </c>
      <c r="Z877" s="83" t="s">
        <v>63</v>
      </c>
      <c r="AA877" s="6">
        <v>12</v>
      </c>
      <c r="AB877" s="6">
        <v>6</v>
      </c>
      <c r="AD877" s="5" t="s">
        <v>80</v>
      </c>
      <c r="AI877" s="5">
        <v>21</v>
      </c>
      <c r="AJ877" s="5">
        <v>39</v>
      </c>
      <c r="BQ877" s="6" t="s">
        <v>214</v>
      </c>
      <c r="BR877" s="5" t="s">
        <v>2450</v>
      </c>
    </row>
    <row r="878" spans="1:70" x14ac:dyDescent="0.2">
      <c r="A878" s="261">
        <v>1102</v>
      </c>
      <c r="B878" s="231" t="s">
        <v>2444</v>
      </c>
      <c r="C878" s="231" t="s">
        <v>1992</v>
      </c>
      <c r="D878" s="231" t="s">
        <v>2453</v>
      </c>
      <c r="E878" s="3" t="s">
        <v>1976</v>
      </c>
      <c r="F878" s="26" t="s">
        <v>103</v>
      </c>
      <c r="G878" s="26" t="s">
        <v>56</v>
      </c>
      <c r="H878" s="26" t="s">
        <v>2446</v>
      </c>
      <c r="J878" s="22">
        <v>0.125</v>
      </c>
      <c r="L878" s="28" t="s">
        <v>58</v>
      </c>
      <c r="M878" s="22" t="s">
        <v>59</v>
      </c>
      <c r="N878" s="22">
        <v>25</v>
      </c>
      <c r="O878" s="22" t="s">
        <v>60</v>
      </c>
      <c r="P878" s="22" t="s">
        <v>79</v>
      </c>
      <c r="Q878" s="23" t="s">
        <v>2447</v>
      </c>
      <c r="U878" s="23" t="s">
        <v>1994</v>
      </c>
      <c r="V878" s="25" t="s">
        <v>644</v>
      </c>
      <c r="W878" s="65" t="s">
        <v>2448</v>
      </c>
      <c r="X878" s="106" t="s">
        <v>2452</v>
      </c>
      <c r="Z878" s="83" t="s">
        <v>63</v>
      </c>
      <c r="AA878" s="6">
        <v>12</v>
      </c>
      <c r="AB878" s="6">
        <v>6</v>
      </c>
      <c r="AD878" s="5" t="s">
        <v>80</v>
      </c>
      <c r="AI878" s="5">
        <v>21</v>
      </c>
      <c r="AJ878" s="5">
        <v>39</v>
      </c>
      <c r="BQ878" s="6" t="s">
        <v>214</v>
      </c>
      <c r="BR878" s="5" t="s">
        <v>2450</v>
      </c>
    </row>
    <row r="879" spans="1:70" x14ac:dyDescent="0.2">
      <c r="A879" s="261">
        <v>1103</v>
      </c>
      <c r="B879" s="231" t="s">
        <v>2454</v>
      </c>
      <c r="C879" s="231" t="s">
        <v>2455</v>
      </c>
      <c r="D879" s="231" t="s">
        <v>2111</v>
      </c>
      <c r="E879" s="3" t="s">
        <v>2055</v>
      </c>
      <c r="F879" s="26" t="s">
        <v>103</v>
      </c>
      <c r="G879" s="26" t="s">
        <v>56</v>
      </c>
      <c r="H879" s="26" t="s">
        <v>2456</v>
      </c>
      <c r="J879" s="22">
        <v>1</v>
      </c>
      <c r="L879" s="28" t="s">
        <v>58</v>
      </c>
      <c r="M879" s="22" t="s">
        <v>59</v>
      </c>
      <c r="N879" s="22" t="s">
        <v>2457</v>
      </c>
      <c r="O879" s="22" t="s">
        <v>60</v>
      </c>
      <c r="P879" s="22" t="s">
        <v>2458</v>
      </c>
      <c r="Q879" s="23" t="s">
        <v>2319</v>
      </c>
      <c r="R879" s="23" t="s">
        <v>1906</v>
      </c>
      <c r="V879" s="25" t="s">
        <v>644</v>
      </c>
      <c r="Y879" s="25" t="s">
        <v>2459</v>
      </c>
      <c r="Z879" s="83" t="s">
        <v>63</v>
      </c>
      <c r="AA879" s="6" t="s">
        <v>2460</v>
      </c>
      <c r="AB879" s="6">
        <v>0</v>
      </c>
      <c r="AD879" s="5" t="s">
        <v>80</v>
      </c>
      <c r="AI879" s="5" t="s">
        <v>2461</v>
      </c>
      <c r="AJ879" s="5" t="s">
        <v>2462</v>
      </c>
      <c r="AL879" s="6" t="s">
        <v>81</v>
      </c>
      <c r="AQ879" s="6" t="s">
        <v>2463</v>
      </c>
      <c r="AR879" s="6" t="s">
        <v>2464</v>
      </c>
      <c r="BQ879" s="6" t="s">
        <v>214</v>
      </c>
      <c r="BR879" s="5" t="s">
        <v>2465</v>
      </c>
    </row>
    <row r="880" spans="1:70" x14ac:dyDescent="0.2">
      <c r="A880" s="261">
        <v>1104</v>
      </c>
      <c r="B880" s="231" t="s">
        <v>2454</v>
      </c>
      <c r="C880" s="231" t="s">
        <v>2455</v>
      </c>
      <c r="D880" s="231" t="s">
        <v>2466</v>
      </c>
      <c r="E880" s="3" t="s">
        <v>2055</v>
      </c>
      <c r="F880" s="26" t="s">
        <v>103</v>
      </c>
      <c r="G880" s="26" t="s">
        <v>56</v>
      </c>
      <c r="H880" s="26" t="s">
        <v>2456</v>
      </c>
      <c r="J880" s="22">
        <v>1</v>
      </c>
      <c r="L880" s="28" t="s">
        <v>58</v>
      </c>
      <c r="M880" s="22" t="s">
        <v>59</v>
      </c>
      <c r="N880" s="22" t="s">
        <v>2467</v>
      </c>
      <c r="O880" s="22" t="s">
        <v>60</v>
      </c>
      <c r="P880" s="22" t="s">
        <v>2458</v>
      </c>
      <c r="Q880" s="23" t="s">
        <v>2319</v>
      </c>
      <c r="R880" s="23" t="s">
        <v>1906</v>
      </c>
      <c r="V880" s="25" t="s">
        <v>644</v>
      </c>
      <c r="Y880" s="25" t="s">
        <v>2459</v>
      </c>
      <c r="Z880" s="83" t="s">
        <v>63</v>
      </c>
      <c r="AA880" s="6" t="s">
        <v>2460</v>
      </c>
      <c r="AB880" s="6">
        <v>0</v>
      </c>
      <c r="AD880" s="5" t="s">
        <v>80</v>
      </c>
      <c r="AI880" s="5" t="s">
        <v>2461</v>
      </c>
      <c r="AJ880" s="5" t="s">
        <v>2462</v>
      </c>
      <c r="AL880" s="6" t="s">
        <v>81</v>
      </c>
      <c r="AQ880" s="6" t="s">
        <v>2463</v>
      </c>
      <c r="AR880" s="6" t="s">
        <v>2464</v>
      </c>
      <c r="BQ880" s="6" t="s">
        <v>214</v>
      </c>
      <c r="BR880" s="5" t="s">
        <v>2465</v>
      </c>
    </row>
    <row r="881" spans="1:70" x14ac:dyDescent="0.2">
      <c r="A881" s="261">
        <v>1105</v>
      </c>
      <c r="B881" s="231" t="s">
        <v>2454</v>
      </c>
      <c r="C881" s="231" t="s">
        <v>2455</v>
      </c>
      <c r="D881" s="231" t="s">
        <v>2468</v>
      </c>
      <c r="E881" s="3" t="s">
        <v>1095</v>
      </c>
      <c r="F881" s="26" t="s">
        <v>103</v>
      </c>
      <c r="G881" s="26" t="s">
        <v>56</v>
      </c>
      <c r="H881" s="26" t="s">
        <v>2469</v>
      </c>
      <c r="I881" s="26" t="s">
        <v>2470</v>
      </c>
      <c r="J881" s="22">
        <v>50</v>
      </c>
      <c r="L881" s="28" t="s">
        <v>58</v>
      </c>
      <c r="M881" s="22" t="s">
        <v>59</v>
      </c>
      <c r="N881" s="22" t="s">
        <v>2471</v>
      </c>
      <c r="O881" s="22" t="s">
        <v>60</v>
      </c>
      <c r="P881" s="22" t="s">
        <v>2472</v>
      </c>
      <c r="Q881" s="23" t="s">
        <v>2473</v>
      </c>
      <c r="R881" s="23" t="s">
        <v>2474</v>
      </c>
      <c r="V881" s="25" t="s">
        <v>644</v>
      </c>
      <c r="Y881" s="25" t="s">
        <v>2459</v>
      </c>
      <c r="Z881" s="83" t="s">
        <v>63</v>
      </c>
      <c r="AA881" s="6" t="s">
        <v>2460</v>
      </c>
      <c r="AB881" s="6">
        <v>0</v>
      </c>
      <c r="AD881" s="5" t="s">
        <v>80</v>
      </c>
      <c r="AI881" s="5" t="s">
        <v>2461</v>
      </c>
      <c r="AJ881" s="5" t="s">
        <v>2462</v>
      </c>
      <c r="AL881" s="6" t="s">
        <v>81</v>
      </c>
      <c r="AQ881" s="6" t="s">
        <v>2463</v>
      </c>
      <c r="AR881" s="6" t="s">
        <v>2464</v>
      </c>
      <c r="BQ881" s="6" t="s">
        <v>214</v>
      </c>
      <c r="BR881" s="5" t="s">
        <v>2465</v>
      </c>
    </row>
    <row r="882" spans="1:70" x14ac:dyDescent="0.2">
      <c r="A882" s="261">
        <v>1106</v>
      </c>
      <c r="B882" s="231" t="s">
        <v>2454</v>
      </c>
      <c r="C882" s="231" t="s">
        <v>2455</v>
      </c>
      <c r="D882" s="231" t="s">
        <v>2475</v>
      </c>
      <c r="E882" s="3" t="s">
        <v>1095</v>
      </c>
      <c r="F882" s="26" t="s">
        <v>103</v>
      </c>
      <c r="G882" s="26" t="s">
        <v>56</v>
      </c>
      <c r="H882" s="26" t="s">
        <v>2469</v>
      </c>
      <c r="I882" s="26" t="s">
        <v>2470</v>
      </c>
      <c r="J882" s="22">
        <v>50</v>
      </c>
      <c r="L882" s="28" t="s">
        <v>58</v>
      </c>
      <c r="M882" s="22" t="s">
        <v>59</v>
      </c>
      <c r="N882" s="22" t="s">
        <v>2471</v>
      </c>
      <c r="O882" s="22" t="s">
        <v>60</v>
      </c>
      <c r="P882" s="22" t="s">
        <v>2472</v>
      </c>
      <c r="Q882" s="23" t="s">
        <v>2473</v>
      </c>
      <c r="R882" s="23" t="s">
        <v>2474</v>
      </c>
      <c r="V882" s="25" t="s">
        <v>644</v>
      </c>
      <c r="Y882" s="25" t="s">
        <v>2459</v>
      </c>
      <c r="Z882" s="83" t="s">
        <v>63</v>
      </c>
      <c r="AA882" s="6" t="s">
        <v>2460</v>
      </c>
      <c r="AB882" s="6">
        <v>0</v>
      </c>
      <c r="AD882" s="5" t="s">
        <v>80</v>
      </c>
      <c r="AI882" s="5" t="s">
        <v>2461</v>
      </c>
      <c r="AJ882" s="5" t="s">
        <v>2462</v>
      </c>
      <c r="AL882" s="6" t="s">
        <v>81</v>
      </c>
      <c r="AQ882" s="6" t="s">
        <v>2463</v>
      </c>
      <c r="AR882" s="6" t="s">
        <v>2464</v>
      </c>
      <c r="BQ882" s="6" t="s">
        <v>214</v>
      </c>
      <c r="BR882" s="5" t="s">
        <v>2465</v>
      </c>
    </row>
    <row r="883" spans="1:70" x14ac:dyDescent="0.2">
      <c r="A883" s="264">
        <v>1107</v>
      </c>
      <c r="B883" s="231" t="s">
        <v>2476</v>
      </c>
      <c r="C883" s="231" t="s">
        <v>2477</v>
      </c>
      <c r="D883" s="231" t="s">
        <v>2478</v>
      </c>
      <c r="E883" s="3" t="s">
        <v>102</v>
      </c>
      <c r="F883" s="26" t="s">
        <v>103</v>
      </c>
      <c r="G883" s="26" t="s">
        <v>56</v>
      </c>
      <c r="H883" s="26" t="s">
        <v>2479</v>
      </c>
      <c r="J883" s="22">
        <v>15</v>
      </c>
      <c r="L883" s="28" t="s">
        <v>58</v>
      </c>
      <c r="M883" s="22" t="s">
        <v>59</v>
      </c>
      <c r="N883" s="22">
        <v>0</v>
      </c>
      <c r="O883" s="22" t="s">
        <v>60</v>
      </c>
      <c r="P883" s="22" t="s">
        <v>79</v>
      </c>
      <c r="Q883" s="23" t="s">
        <v>2480</v>
      </c>
      <c r="R883" s="23" t="s">
        <v>2481</v>
      </c>
      <c r="T883" s="23">
        <v>150</v>
      </c>
      <c r="V883" s="25" t="s">
        <v>615</v>
      </c>
      <c r="W883" s="65">
        <v>3</v>
      </c>
      <c r="X883" s="106" t="s">
        <v>203</v>
      </c>
      <c r="Y883" s="25" t="s">
        <v>2482</v>
      </c>
      <c r="Z883" s="83" t="s">
        <v>63</v>
      </c>
      <c r="AA883" s="6">
        <v>9</v>
      </c>
      <c r="AB883" s="6">
        <v>9</v>
      </c>
      <c r="AD883" s="5" t="s">
        <v>80</v>
      </c>
      <c r="AI883" s="5">
        <v>19</v>
      </c>
      <c r="AJ883" s="5">
        <v>28</v>
      </c>
      <c r="AL883" s="6" t="s">
        <v>81</v>
      </c>
      <c r="AQ883" s="6">
        <v>55</v>
      </c>
      <c r="AR883" s="6">
        <v>80</v>
      </c>
      <c r="BQ883" s="6" t="s">
        <v>354</v>
      </c>
      <c r="BR883" s="5" t="s">
        <v>2483</v>
      </c>
    </row>
    <row r="884" spans="1:70" x14ac:dyDescent="0.2">
      <c r="A884" s="264">
        <v>1108</v>
      </c>
      <c r="B884" s="231" t="s">
        <v>2476</v>
      </c>
      <c r="C884" s="231" t="s">
        <v>2477</v>
      </c>
      <c r="D884" s="231" t="s">
        <v>2484</v>
      </c>
      <c r="E884" s="3" t="s">
        <v>102</v>
      </c>
      <c r="F884" s="26" t="s">
        <v>103</v>
      </c>
      <c r="G884" s="26" t="s">
        <v>56</v>
      </c>
      <c r="H884" s="26" t="s">
        <v>2479</v>
      </c>
      <c r="J884" s="22">
        <v>15</v>
      </c>
      <c r="L884" s="28" t="s">
        <v>58</v>
      </c>
      <c r="M884" s="22" t="s">
        <v>59</v>
      </c>
      <c r="N884" s="22">
        <v>25</v>
      </c>
      <c r="O884" s="22" t="s">
        <v>60</v>
      </c>
      <c r="P884" s="22" t="s">
        <v>79</v>
      </c>
      <c r="Q884" s="23" t="s">
        <v>2480</v>
      </c>
      <c r="R884" s="23" t="s">
        <v>2485</v>
      </c>
      <c r="T884" s="23">
        <v>150</v>
      </c>
      <c r="V884" s="25" t="s">
        <v>615</v>
      </c>
      <c r="W884" s="65">
        <v>3</v>
      </c>
      <c r="X884" s="106" t="s">
        <v>203</v>
      </c>
      <c r="Y884" s="25" t="s">
        <v>2482</v>
      </c>
      <c r="Z884" s="83" t="s">
        <v>63</v>
      </c>
      <c r="AA884" s="6">
        <v>9</v>
      </c>
      <c r="AB884" s="6">
        <v>9</v>
      </c>
      <c r="AD884" s="5" t="s">
        <v>80</v>
      </c>
      <c r="AI884" s="5">
        <v>19</v>
      </c>
      <c r="AJ884" s="5">
        <v>28</v>
      </c>
      <c r="AL884" s="6" t="s">
        <v>81</v>
      </c>
      <c r="AQ884" s="6">
        <v>55</v>
      </c>
      <c r="AR884" s="6">
        <v>80</v>
      </c>
      <c r="BQ884" s="6" t="s">
        <v>354</v>
      </c>
      <c r="BR884" s="5" t="s">
        <v>2483</v>
      </c>
    </row>
    <row r="885" spans="1:70" x14ac:dyDescent="0.2">
      <c r="A885" s="264">
        <v>1109</v>
      </c>
      <c r="B885" s="231" t="s">
        <v>2476</v>
      </c>
      <c r="C885" s="231" t="s">
        <v>2477</v>
      </c>
      <c r="D885" s="231" t="s">
        <v>383</v>
      </c>
      <c r="E885" s="3" t="s">
        <v>383</v>
      </c>
      <c r="F885" s="26" t="s">
        <v>103</v>
      </c>
      <c r="G885" s="26" t="s">
        <v>56</v>
      </c>
      <c r="H885" s="26" t="s">
        <v>57</v>
      </c>
      <c r="J885" s="22">
        <v>80</v>
      </c>
      <c r="L885" s="28" t="s">
        <v>58</v>
      </c>
      <c r="M885" s="22" t="s">
        <v>59</v>
      </c>
      <c r="N885" s="22" t="s">
        <v>2486</v>
      </c>
      <c r="O885" s="22" t="s">
        <v>60</v>
      </c>
      <c r="P885" s="22" t="s">
        <v>92</v>
      </c>
      <c r="Q885" s="23" t="s">
        <v>2487</v>
      </c>
      <c r="R885" s="23" t="s">
        <v>2488</v>
      </c>
      <c r="Z885" s="83" t="s">
        <v>63</v>
      </c>
      <c r="AA885" s="6">
        <v>9</v>
      </c>
      <c r="AB885" s="6">
        <v>9</v>
      </c>
      <c r="AD885" s="5" t="s">
        <v>80</v>
      </c>
      <c r="AI885" s="5">
        <v>19</v>
      </c>
      <c r="AJ885" s="5">
        <v>28</v>
      </c>
      <c r="AL885" s="6" t="s">
        <v>81</v>
      </c>
      <c r="AQ885" s="6">
        <v>55</v>
      </c>
      <c r="AR885" s="6">
        <v>80</v>
      </c>
      <c r="BQ885" s="6" t="s">
        <v>354</v>
      </c>
      <c r="BR885" s="5" t="s">
        <v>2483</v>
      </c>
    </row>
    <row r="886" spans="1:70" x14ac:dyDescent="0.2">
      <c r="A886" s="264">
        <v>1110</v>
      </c>
      <c r="B886" s="231" t="s">
        <v>2489</v>
      </c>
      <c r="C886" s="231" t="s">
        <v>2490</v>
      </c>
      <c r="D886" s="231" t="s">
        <v>2491</v>
      </c>
      <c r="E886" s="3" t="s">
        <v>102</v>
      </c>
      <c r="F886" s="26" t="s">
        <v>103</v>
      </c>
      <c r="H886" s="26" t="s">
        <v>1969</v>
      </c>
      <c r="J886" s="22">
        <v>0.05</v>
      </c>
      <c r="L886" s="28" t="s">
        <v>107</v>
      </c>
      <c r="M886" s="22" t="s">
        <v>78</v>
      </c>
      <c r="N886" s="22">
        <v>0</v>
      </c>
      <c r="O886" s="22" t="s">
        <v>60</v>
      </c>
      <c r="P886" s="22" t="s">
        <v>79</v>
      </c>
      <c r="S886" s="24">
        <v>30</v>
      </c>
      <c r="Z886" s="83" t="s">
        <v>63</v>
      </c>
      <c r="AA886" s="6">
        <v>18</v>
      </c>
    </row>
    <row r="887" spans="1:70" x14ac:dyDescent="0.2">
      <c r="A887" s="264">
        <v>1111</v>
      </c>
      <c r="B887" s="231" t="s">
        <v>2489</v>
      </c>
      <c r="C887" s="231" t="s">
        <v>2490</v>
      </c>
      <c r="D887" s="231" t="s">
        <v>2492</v>
      </c>
      <c r="E887" s="3" t="s">
        <v>102</v>
      </c>
      <c r="F887" s="26" t="s">
        <v>103</v>
      </c>
      <c r="H887" s="26" t="s">
        <v>1969</v>
      </c>
      <c r="J887" s="22">
        <v>0.05</v>
      </c>
      <c r="L887" s="28" t="s">
        <v>107</v>
      </c>
      <c r="M887" s="22" t="s">
        <v>78</v>
      </c>
      <c r="N887" s="22">
        <v>144</v>
      </c>
      <c r="O887" s="22" t="s">
        <v>60</v>
      </c>
      <c r="P887" s="22" t="s">
        <v>79</v>
      </c>
      <c r="S887" s="24">
        <v>30</v>
      </c>
      <c r="Z887" s="83" t="s">
        <v>63</v>
      </c>
      <c r="AA887" s="6">
        <v>18</v>
      </c>
    </row>
    <row r="888" spans="1:70" x14ac:dyDescent="0.2">
      <c r="A888" s="91">
        <v>1112</v>
      </c>
      <c r="B888" s="231" t="s">
        <v>2493</v>
      </c>
      <c r="C888" s="231" t="s">
        <v>2494</v>
      </c>
      <c r="D888" s="231" t="s">
        <v>2495</v>
      </c>
    </row>
    <row r="889" spans="1:70" x14ac:dyDescent="0.2">
      <c r="A889" s="261">
        <v>1113</v>
      </c>
      <c r="B889" s="231" t="s">
        <v>2454</v>
      </c>
      <c r="C889" s="231" t="s">
        <v>2455</v>
      </c>
      <c r="D889" s="231" t="s">
        <v>2468</v>
      </c>
      <c r="E889" s="3" t="s">
        <v>1095</v>
      </c>
      <c r="F889" s="26" t="s">
        <v>103</v>
      </c>
      <c r="G889" s="26" t="s">
        <v>56</v>
      </c>
      <c r="H889" s="26" t="s">
        <v>2469</v>
      </c>
      <c r="I889" s="26" t="s">
        <v>2496</v>
      </c>
      <c r="J889" s="22">
        <v>100</v>
      </c>
      <c r="L889" s="28" t="s">
        <v>58</v>
      </c>
      <c r="M889" s="22" t="s">
        <v>59</v>
      </c>
      <c r="N889" s="22" t="s">
        <v>2497</v>
      </c>
      <c r="O889" s="22" t="s">
        <v>60</v>
      </c>
      <c r="P889" s="22" t="s">
        <v>2498</v>
      </c>
      <c r="Q889" s="23" t="s">
        <v>2473</v>
      </c>
      <c r="R889" s="23" t="s">
        <v>2474</v>
      </c>
      <c r="U889" s="23" t="s">
        <v>2499</v>
      </c>
      <c r="V889" s="25" t="s">
        <v>644</v>
      </c>
      <c r="Y889" s="25" t="s">
        <v>2459</v>
      </c>
      <c r="Z889" s="83" t="s">
        <v>63</v>
      </c>
      <c r="AA889" s="6" t="s">
        <v>2460</v>
      </c>
      <c r="AB889" s="6">
        <v>0</v>
      </c>
      <c r="AD889" s="5" t="s">
        <v>80</v>
      </c>
      <c r="AI889" s="5" t="s">
        <v>2461</v>
      </c>
      <c r="AJ889" s="5" t="s">
        <v>2462</v>
      </c>
      <c r="AL889" s="6" t="s">
        <v>81</v>
      </c>
      <c r="AQ889" s="6" t="s">
        <v>2463</v>
      </c>
      <c r="AR889" s="6" t="s">
        <v>2464</v>
      </c>
      <c r="BQ889" s="6" t="s">
        <v>214</v>
      </c>
      <c r="BR889" s="5" t="s">
        <v>2465</v>
      </c>
    </row>
    <row r="890" spans="1:70" x14ac:dyDescent="0.2">
      <c r="A890" s="261">
        <v>1114</v>
      </c>
      <c r="B890" s="231" t="s">
        <v>2454</v>
      </c>
      <c r="C890" s="231" t="s">
        <v>2455</v>
      </c>
      <c r="D890" s="231" t="s">
        <v>2475</v>
      </c>
      <c r="E890" s="3" t="s">
        <v>1095</v>
      </c>
      <c r="F890" s="26" t="s">
        <v>103</v>
      </c>
      <c r="G890" s="26" t="s">
        <v>56</v>
      </c>
      <c r="H890" s="26" t="s">
        <v>2469</v>
      </c>
      <c r="I890" s="26" t="s">
        <v>2496</v>
      </c>
      <c r="J890" s="22">
        <v>100</v>
      </c>
      <c r="L890" s="28" t="s">
        <v>58</v>
      </c>
      <c r="M890" s="22" t="s">
        <v>59</v>
      </c>
      <c r="N890" s="22" t="s">
        <v>2497</v>
      </c>
      <c r="O890" s="22" t="s">
        <v>60</v>
      </c>
      <c r="P890" s="22" t="s">
        <v>2498</v>
      </c>
      <c r="Q890" s="23" t="s">
        <v>2473</v>
      </c>
      <c r="R890" s="23" t="s">
        <v>2474</v>
      </c>
      <c r="U890" s="23" t="s">
        <v>2499</v>
      </c>
      <c r="V890" s="25" t="s">
        <v>644</v>
      </c>
      <c r="Y890" s="25" t="s">
        <v>2459</v>
      </c>
      <c r="Z890" s="83" t="s">
        <v>63</v>
      </c>
      <c r="AA890" s="6" t="s">
        <v>2460</v>
      </c>
      <c r="AB890" s="6">
        <v>0</v>
      </c>
      <c r="AD890" s="5" t="s">
        <v>80</v>
      </c>
      <c r="AI890" s="5" t="s">
        <v>2461</v>
      </c>
      <c r="AJ890" s="5" t="s">
        <v>2462</v>
      </c>
      <c r="AL890" s="6" t="s">
        <v>81</v>
      </c>
      <c r="AQ890" s="6" t="s">
        <v>2463</v>
      </c>
      <c r="AR890" s="6" t="s">
        <v>2464</v>
      </c>
      <c r="BQ890" s="6" t="s">
        <v>214</v>
      </c>
      <c r="BR890" s="5" t="s">
        <v>2465</v>
      </c>
    </row>
    <row r="891" spans="1:70" x14ac:dyDescent="0.2">
      <c r="A891" s="264">
        <v>1115</v>
      </c>
      <c r="B891" s="231" t="s">
        <v>2489</v>
      </c>
      <c r="C891" s="231" t="s">
        <v>2490</v>
      </c>
      <c r="D891" s="231" t="s">
        <v>2491</v>
      </c>
      <c r="E891" s="3" t="s">
        <v>102</v>
      </c>
      <c r="F891" s="26" t="s">
        <v>103</v>
      </c>
      <c r="H891" s="26" t="s">
        <v>1969</v>
      </c>
      <c r="J891" s="22">
        <v>4</v>
      </c>
      <c r="L891" s="28" t="s">
        <v>58</v>
      </c>
      <c r="M891" s="22" t="s">
        <v>59</v>
      </c>
      <c r="N891" s="22">
        <v>0</v>
      </c>
      <c r="O891" s="22" t="s">
        <v>60</v>
      </c>
      <c r="P891" s="22" t="s">
        <v>79</v>
      </c>
      <c r="Z891" s="83" t="s">
        <v>63</v>
      </c>
      <c r="AA891" s="6">
        <v>18</v>
      </c>
    </row>
    <row r="892" spans="1:70" x14ac:dyDescent="0.2">
      <c r="A892" s="264">
        <v>1116</v>
      </c>
      <c r="B892" s="231" t="s">
        <v>2489</v>
      </c>
      <c r="C892" s="231" t="s">
        <v>2490</v>
      </c>
      <c r="D892" s="231" t="s">
        <v>2492</v>
      </c>
      <c r="E892" s="3" t="s">
        <v>102</v>
      </c>
      <c r="F892" s="26" t="s">
        <v>103</v>
      </c>
      <c r="H892" s="26" t="s">
        <v>1969</v>
      </c>
      <c r="J892" s="22">
        <v>4</v>
      </c>
      <c r="L892" s="28" t="s">
        <v>58</v>
      </c>
      <c r="M892" s="22" t="s">
        <v>59</v>
      </c>
      <c r="N892" s="22">
        <v>168</v>
      </c>
      <c r="O892" s="22" t="s">
        <v>60</v>
      </c>
      <c r="P892" s="22" t="s">
        <v>79</v>
      </c>
      <c r="Z892" s="83" t="s">
        <v>63</v>
      </c>
      <c r="AA892" s="6">
        <v>18</v>
      </c>
    </row>
    <row r="893" spans="1:70" x14ac:dyDescent="0.2">
      <c r="A893" s="264">
        <v>2000</v>
      </c>
      <c r="B893" s="231" t="s">
        <v>2500</v>
      </c>
      <c r="C893" s="231" t="s">
        <v>2501</v>
      </c>
      <c r="D893" s="231" t="s">
        <v>2502</v>
      </c>
      <c r="E893" s="3" t="s">
        <v>102</v>
      </c>
      <c r="F893" s="26" t="s">
        <v>103</v>
      </c>
      <c r="G893" s="26" t="s">
        <v>56</v>
      </c>
      <c r="H893" s="26" t="s">
        <v>2276</v>
      </c>
      <c r="J893" s="22">
        <v>1</v>
      </c>
      <c r="L893" s="28" t="s">
        <v>58</v>
      </c>
      <c r="M893" s="22" t="s">
        <v>59</v>
      </c>
      <c r="N893" s="22">
        <v>0</v>
      </c>
      <c r="O893" s="22" t="s">
        <v>60</v>
      </c>
      <c r="P893" s="22" t="s">
        <v>79</v>
      </c>
      <c r="Q893" s="23" t="s">
        <v>2503</v>
      </c>
      <c r="R893" s="23" t="s">
        <v>2504</v>
      </c>
      <c r="Z893" s="83" t="s">
        <v>63</v>
      </c>
      <c r="AA893" s="6">
        <v>19</v>
      </c>
      <c r="AB893" s="6">
        <v>0</v>
      </c>
      <c r="AC893" s="5">
        <v>25.9</v>
      </c>
      <c r="AD893" s="5" t="s">
        <v>80</v>
      </c>
      <c r="AE893" s="5" t="s">
        <v>335</v>
      </c>
      <c r="AI893" s="5">
        <v>21</v>
      </c>
      <c r="AJ893" s="5">
        <v>34</v>
      </c>
      <c r="AK893" s="6">
        <v>77.599999999999994</v>
      </c>
      <c r="AL893" s="6" t="s">
        <v>81</v>
      </c>
      <c r="AM893" s="6" t="s">
        <v>335</v>
      </c>
      <c r="AQ893" s="6">
        <v>62.7</v>
      </c>
      <c r="AR893" s="6">
        <v>108</v>
      </c>
      <c r="AS893" s="5">
        <v>177</v>
      </c>
      <c r="AT893" s="5" t="s">
        <v>119</v>
      </c>
      <c r="AU893" s="5" t="s">
        <v>335</v>
      </c>
      <c r="AY893" s="5">
        <v>164</v>
      </c>
      <c r="AZ893" s="5">
        <v>193</v>
      </c>
      <c r="BA893" s="6">
        <v>24.7</v>
      </c>
      <c r="BB893" s="6" t="s">
        <v>367</v>
      </c>
      <c r="BC893" s="6" t="s">
        <v>335</v>
      </c>
      <c r="BG893" s="6">
        <v>18.7</v>
      </c>
      <c r="BH893" s="6">
        <v>29</v>
      </c>
      <c r="BQ893" s="6" t="s">
        <v>2505</v>
      </c>
      <c r="BR893" s="5" t="s">
        <v>2506</v>
      </c>
    </row>
    <row r="894" spans="1:70" x14ac:dyDescent="0.2">
      <c r="A894" s="264">
        <v>2001</v>
      </c>
      <c r="B894" s="231" t="s">
        <v>2500</v>
      </c>
      <c r="C894" s="231" t="s">
        <v>2501</v>
      </c>
      <c r="D894" s="231" t="s">
        <v>2839</v>
      </c>
      <c r="E894" s="3" t="s">
        <v>102</v>
      </c>
      <c r="F894" s="26" t="s">
        <v>103</v>
      </c>
      <c r="G894" s="26" t="s">
        <v>56</v>
      </c>
      <c r="H894" s="26" t="s">
        <v>2276</v>
      </c>
      <c r="J894" s="22">
        <v>1</v>
      </c>
      <c r="L894" s="28" t="s">
        <v>58</v>
      </c>
      <c r="M894" s="22" t="s">
        <v>59</v>
      </c>
      <c r="N894" s="22">
        <v>0</v>
      </c>
      <c r="O894" s="22" t="s">
        <v>60</v>
      </c>
      <c r="P894" s="22" t="s">
        <v>79</v>
      </c>
      <c r="Q894" s="23" t="s">
        <v>2503</v>
      </c>
      <c r="R894" s="23" t="s">
        <v>2504</v>
      </c>
      <c r="Z894" s="83" t="s">
        <v>63</v>
      </c>
      <c r="AA894" s="6">
        <v>11</v>
      </c>
      <c r="AB894" s="6">
        <v>0</v>
      </c>
      <c r="AC894" s="5">
        <v>26.5</v>
      </c>
      <c r="AD894" s="5" t="s">
        <v>80</v>
      </c>
      <c r="AE894" s="5" t="s">
        <v>335</v>
      </c>
      <c r="AI894" s="5">
        <v>21</v>
      </c>
      <c r="AJ894" s="5">
        <v>34</v>
      </c>
      <c r="AK894" s="6">
        <v>71.400000000000006</v>
      </c>
      <c r="AL894" s="6" t="s">
        <v>81</v>
      </c>
      <c r="AM894" s="6" t="s">
        <v>335</v>
      </c>
      <c r="AQ894" s="6">
        <v>57.2</v>
      </c>
      <c r="AR894" s="6">
        <v>85.2</v>
      </c>
      <c r="AS894" s="5">
        <v>174</v>
      </c>
      <c r="AT894" s="5" t="s">
        <v>119</v>
      </c>
      <c r="AU894" s="5" t="s">
        <v>335</v>
      </c>
      <c r="AY894" s="5">
        <v>165</v>
      </c>
      <c r="AZ894" s="5">
        <v>182</v>
      </c>
      <c r="BA894" s="6">
        <v>23.6</v>
      </c>
      <c r="BB894" s="6" t="s">
        <v>367</v>
      </c>
      <c r="BC894" s="6" t="s">
        <v>335</v>
      </c>
      <c r="BG894" s="6">
        <v>19.8</v>
      </c>
      <c r="BH894" s="6">
        <v>30.1</v>
      </c>
      <c r="BQ894" s="6" t="s">
        <v>2507</v>
      </c>
      <c r="BR894" s="5" t="s">
        <v>2506</v>
      </c>
    </row>
    <row r="895" spans="1:70" x14ac:dyDescent="0.2">
      <c r="A895" s="264">
        <v>2002</v>
      </c>
      <c r="B895" s="231" t="s">
        <v>2500</v>
      </c>
      <c r="C895" s="231" t="s">
        <v>2501</v>
      </c>
      <c r="D895" s="231" t="s">
        <v>2508</v>
      </c>
      <c r="E895" s="3" t="s">
        <v>102</v>
      </c>
      <c r="F895" s="26" t="s">
        <v>103</v>
      </c>
      <c r="G895" s="26" t="s">
        <v>56</v>
      </c>
      <c r="H895" s="26" t="s">
        <v>2509</v>
      </c>
      <c r="J895" s="22">
        <v>1</v>
      </c>
      <c r="L895" s="28" t="s">
        <v>58</v>
      </c>
      <c r="M895" s="22" t="s">
        <v>59</v>
      </c>
      <c r="N895" s="22">
        <v>156</v>
      </c>
      <c r="O895" s="22" t="s">
        <v>60</v>
      </c>
      <c r="P895" s="22" t="s">
        <v>79</v>
      </c>
      <c r="Q895" s="23" t="s">
        <v>2503</v>
      </c>
      <c r="R895" s="23" t="s">
        <v>2504</v>
      </c>
      <c r="Z895" s="83" t="s">
        <v>63</v>
      </c>
      <c r="AA895" s="6">
        <v>19</v>
      </c>
      <c r="AB895" s="6">
        <v>0</v>
      </c>
      <c r="AC895" s="5">
        <v>25.9</v>
      </c>
      <c r="AD895" s="5" t="s">
        <v>80</v>
      </c>
      <c r="AE895" s="5" t="s">
        <v>335</v>
      </c>
      <c r="AI895" s="5">
        <v>21</v>
      </c>
      <c r="AJ895" s="5">
        <v>34</v>
      </c>
      <c r="AK895" s="6">
        <v>77.599999999999994</v>
      </c>
      <c r="AL895" s="6" t="s">
        <v>81</v>
      </c>
      <c r="AM895" s="6" t="s">
        <v>335</v>
      </c>
      <c r="AQ895" s="6">
        <v>62.7</v>
      </c>
      <c r="AR895" s="6">
        <v>108</v>
      </c>
      <c r="AS895" s="5">
        <v>177</v>
      </c>
      <c r="AT895" s="5" t="s">
        <v>119</v>
      </c>
      <c r="AU895" s="5" t="s">
        <v>335</v>
      </c>
      <c r="AY895" s="5">
        <v>164</v>
      </c>
      <c r="AZ895" s="5">
        <v>193</v>
      </c>
      <c r="BA895" s="6">
        <v>24.7</v>
      </c>
      <c r="BB895" s="6" t="s">
        <v>367</v>
      </c>
      <c r="BC895" s="6" t="s">
        <v>335</v>
      </c>
      <c r="BG895" s="6">
        <v>18.7</v>
      </c>
      <c r="BH895" s="6">
        <v>29</v>
      </c>
      <c r="BQ895" s="6" t="s">
        <v>2505</v>
      </c>
      <c r="BR895" s="5" t="s">
        <v>2506</v>
      </c>
    </row>
    <row r="896" spans="1:70" x14ac:dyDescent="0.2">
      <c r="A896" s="264">
        <v>2003</v>
      </c>
      <c r="B896" s="231" t="s">
        <v>2500</v>
      </c>
      <c r="C896" s="231" t="s">
        <v>2501</v>
      </c>
      <c r="D896" s="231" t="s">
        <v>2840</v>
      </c>
      <c r="E896" s="3" t="s">
        <v>102</v>
      </c>
      <c r="F896" s="26" t="s">
        <v>103</v>
      </c>
      <c r="G896" s="26" t="s">
        <v>56</v>
      </c>
      <c r="H896" s="26" t="s">
        <v>2509</v>
      </c>
      <c r="J896" s="22">
        <v>1</v>
      </c>
      <c r="L896" s="28" t="s">
        <v>58</v>
      </c>
      <c r="M896" s="22" t="s">
        <v>59</v>
      </c>
      <c r="N896" s="22">
        <v>156</v>
      </c>
      <c r="O896" s="22" t="s">
        <v>60</v>
      </c>
      <c r="P896" s="22" t="s">
        <v>79</v>
      </c>
      <c r="Q896" s="23" t="s">
        <v>2503</v>
      </c>
      <c r="R896" s="23" t="s">
        <v>2504</v>
      </c>
      <c r="Z896" s="83" t="s">
        <v>63</v>
      </c>
      <c r="AA896" s="6">
        <v>11</v>
      </c>
      <c r="AB896" s="6">
        <v>0</v>
      </c>
      <c r="AC896" s="5">
        <v>26.5</v>
      </c>
      <c r="AD896" s="5" t="s">
        <v>80</v>
      </c>
      <c r="AE896" s="5" t="s">
        <v>335</v>
      </c>
      <c r="AI896" s="5">
        <v>21</v>
      </c>
      <c r="AJ896" s="5">
        <v>34</v>
      </c>
      <c r="AK896" s="6">
        <v>71.400000000000006</v>
      </c>
      <c r="AL896" s="6" t="s">
        <v>81</v>
      </c>
      <c r="AM896" s="6" t="s">
        <v>335</v>
      </c>
      <c r="AQ896" s="6">
        <v>57.2</v>
      </c>
      <c r="AR896" s="6">
        <v>85.2</v>
      </c>
      <c r="AS896" s="5">
        <v>174</v>
      </c>
      <c r="AT896" s="5" t="s">
        <v>119</v>
      </c>
      <c r="AU896" s="5" t="s">
        <v>335</v>
      </c>
      <c r="AY896" s="5">
        <v>165</v>
      </c>
      <c r="AZ896" s="5">
        <v>182</v>
      </c>
      <c r="BA896" s="6">
        <v>23.6</v>
      </c>
      <c r="BB896" s="6" t="s">
        <v>367</v>
      </c>
      <c r="BC896" s="6" t="s">
        <v>335</v>
      </c>
      <c r="BG896" s="6">
        <v>19.8</v>
      </c>
      <c r="BH896" s="6">
        <v>30.1</v>
      </c>
      <c r="BQ896" s="6" t="s">
        <v>2507</v>
      </c>
      <c r="BR896" s="5" t="s">
        <v>2506</v>
      </c>
    </row>
    <row r="897" spans="1:70" x14ac:dyDescent="0.2">
      <c r="A897" s="264">
        <v>2004</v>
      </c>
      <c r="B897" s="231" t="s">
        <v>2500</v>
      </c>
      <c r="C897" s="231" t="s">
        <v>2501</v>
      </c>
      <c r="D897" s="231" t="s">
        <v>2510</v>
      </c>
      <c r="E897" s="3" t="s">
        <v>102</v>
      </c>
      <c r="F897" s="26" t="s">
        <v>103</v>
      </c>
      <c r="G897" s="26" t="s">
        <v>56</v>
      </c>
      <c r="H897" s="26" t="s">
        <v>2509</v>
      </c>
      <c r="J897" s="22">
        <v>1</v>
      </c>
      <c r="L897" s="28" t="s">
        <v>58</v>
      </c>
      <c r="M897" s="22" t="s">
        <v>59</v>
      </c>
      <c r="N897" s="22">
        <v>72</v>
      </c>
      <c r="O897" s="22" t="s">
        <v>60</v>
      </c>
      <c r="P897" s="22" t="s">
        <v>79</v>
      </c>
      <c r="Q897" s="23" t="s">
        <v>2503</v>
      </c>
      <c r="R897" s="23" t="s">
        <v>2504</v>
      </c>
      <c r="Z897" s="83" t="s">
        <v>63</v>
      </c>
      <c r="AA897" s="6">
        <v>19</v>
      </c>
      <c r="AB897" s="6">
        <v>0</v>
      </c>
      <c r="AC897" s="5">
        <v>25.9</v>
      </c>
      <c r="AD897" s="5" t="s">
        <v>80</v>
      </c>
      <c r="AE897" s="5" t="s">
        <v>335</v>
      </c>
      <c r="AI897" s="5">
        <v>21</v>
      </c>
      <c r="AJ897" s="5">
        <v>34</v>
      </c>
      <c r="AK897" s="6">
        <v>77.599999999999994</v>
      </c>
      <c r="AL897" s="6" t="s">
        <v>81</v>
      </c>
      <c r="AM897" s="6" t="s">
        <v>335</v>
      </c>
      <c r="AQ897" s="6">
        <v>62.7</v>
      </c>
      <c r="AR897" s="6">
        <v>108</v>
      </c>
      <c r="AS897" s="5">
        <v>177</v>
      </c>
      <c r="AT897" s="5" t="s">
        <v>119</v>
      </c>
      <c r="AU897" s="5" t="s">
        <v>335</v>
      </c>
      <c r="AY897" s="5">
        <v>164</v>
      </c>
      <c r="AZ897" s="5">
        <v>193</v>
      </c>
      <c r="BA897" s="6">
        <v>24.7</v>
      </c>
      <c r="BB897" s="6" t="s">
        <v>367</v>
      </c>
      <c r="BC897" s="6" t="s">
        <v>335</v>
      </c>
      <c r="BG897" s="6">
        <v>18.7</v>
      </c>
      <c r="BH897" s="6">
        <v>29</v>
      </c>
      <c r="BQ897" s="6" t="s">
        <v>2505</v>
      </c>
      <c r="BR897" s="5" t="s">
        <v>2506</v>
      </c>
    </row>
    <row r="898" spans="1:70" x14ac:dyDescent="0.2">
      <c r="A898" s="264">
        <v>2005</v>
      </c>
      <c r="B898" s="231" t="s">
        <v>2500</v>
      </c>
      <c r="C898" s="231" t="s">
        <v>2501</v>
      </c>
      <c r="D898" s="231" t="s">
        <v>2841</v>
      </c>
      <c r="E898" s="3" t="s">
        <v>102</v>
      </c>
      <c r="F898" s="26" t="s">
        <v>103</v>
      </c>
      <c r="G898" s="26" t="s">
        <v>56</v>
      </c>
      <c r="H898" s="26" t="s">
        <v>2509</v>
      </c>
      <c r="J898" s="22">
        <v>1</v>
      </c>
      <c r="L898" s="28" t="s">
        <v>58</v>
      </c>
      <c r="M898" s="22" t="s">
        <v>59</v>
      </c>
      <c r="N898" s="22">
        <v>72</v>
      </c>
      <c r="O898" s="22" t="s">
        <v>60</v>
      </c>
      <c r="P898" s="22" t="s">
        <v>79</v>
      </c>
      <c r="Q898" s="23" t="s">
        <v>2503</v>
      </c>
      <c r="R898" s="23" t="s">
        <v>2504</v>
      </c>
      <c r="Z898" s="83" t="s">
        <v>63</v>
      </c>
      <c r="AA898" s="6">
        <v>11</v>
      </c>
      <c r="AB898" s="6">
        <v>0</v>
      </c>
      <c r="AC898" s="5">
        <v>26.5</v>
      </c>
      <c r="AD898" s="5" t="s">
        <v>80</v>
      </c>
      <c r="AE898" s="5" t="s">
        <v>335</v>
      </c>
      <c r="AI898" s="5">
        <v>21</v>
      </c>
      <c r="AJ898" s="5">
        <v>34</v>
      </c>
      <c r="AK898" s="6">
        <v>71.400000000000006</v>
      </c>
      <c r="AL898" s="6" t="s">
        <v>81</v>
      </c>
      <c r="AM898" s="6" t="s">
        <v>335</v>
      </c>
      <c r="AQ898" s="6">
        <v>57.2</v>
      </c>
      <c r="AR898" s="6">
        <v>85.2</v>
      </c>
      <c r="AS898" s="5">
        <v>174</v>
      </c>
      <c r="AT898" s="5" t="s">
        <v>119</v>
      </c>
      <c r="AU898" s="5" t="s">
        <v>335</v>
      </c>
      <c r="AY898" s="5">
        <v>165</v>
      </c>
      <c r="AZ898" s="5">
        <v>182</v>
      </c>
      <c r="BA898" s="6">
        <v>23.6</v>
      </c>
      <c r="BB898" s="6" t="s">
        <v>367</v>
      </c>
      <c r="BC898" s="6" t="s">
        <v>335</v>
      </c>
      <c r="BG898" s="6">
        <v>19.8</v>
      </c>
      <c r="BH898" s="6">
        <v>30.1</v>
      </c>
      <c r="BQ898" s="6" t="s">
        <v>2507</v>
      </c>
      <c r="BR898" s="5" t="s">
        <v>2506</v>
      </c>
    </row>
    <row r="899" spans="1:70" x14ac:dyDescent="0.2">
      <c r="A899" s="263">
        <v>2006</v>
      </c>
      <c r="B899" s="231" t="s">
        <v>2511</v>
      </c>
      <c r="C899" s="231" t="s">
        <v>2512</v>
      </c>
      <c r="D899" s="231" t="s">
        <v>2513</v>
      </c>
      <c r="E899" s="3" t="s">
        <v>102</v>
      </c>
      <c r="F899" s="26" t="s">
        <v>103</v>
      </c>
      <c r="G899" s="26" t="s">
        <v>76</v>
      </c>
      <c r="H899" s="26" t="s">
        <v>2514</v>
      </c>
      <c r="I899" s="26" t="s">
        <v>2515</v>
      </c>
      <c r="J899" s="22">
        <v>2.5000000000000001E-2</v>
      </c>
      <c r="L899" s="28" t="s">
        <v>107</v>
      </c>
      <c r="M899" s="22" t="s">
        <v>78</v>
      </c>
      <c r="N899" s="22">
        <v>0</v>
      </c>
      <c r="O899" s="22" t="s">
        <v>60</v>
      </c>
      <c r="P899" s="22" t="s">
        <v>2516</v>
      </c>
      <c r="Q899" s="23" t="s">
        <v>621</v>
      </c>
      <c r="R899" s="23" t="s">
        <v>2517</v>
      </c>
      <c r="S899" s="24">
        <v>1</v>
      </c>
      <c r="Z899" s="83" t="s">
        <v>63</v>
      </c>
      <c r="AA899" s="6">
        <v>20</v>
      </c>
      <c r="AB899" s="6">
        <v>10</v>
      </c>
      <c r="AC899" s="5" t="s">
        <v>2518</v>
      </c>
      <c r="AD899" s="5" t="s">
        <v>80</v>
      </c>
      <c r="AE899" s="5" t="s">
        <v>335</v>
      </c>
      <c r="AF899" s="5" t="s">
        <v>2519</v>
      </c>
      <c r="AG899" s="5" t="s">
        <v>80</v>
      </c>
      <c r="AH899" s="5" t="s">
        <v>117</v>
      </c>
      <c r="AK899" s="6" t="s">
        <v>2520</v>
      </c>
      <c r="AL899" s="6" t="s">
        <v>81</v>
      </c>
      <c r="AM899" s="6" t="s">
        <v>335</v>
      </c>
      <c r="AN899" s="6" t="s">
        <v>2521</v>
      </c>
      <c r="AO899" s="6" t="s">
        <v>81</v>
      </c>
      <c r="AP899" s="6" t="s">
        <v>117</v>
      </c>
      <c r="BQ899" s="6" t="s">
        <v>2522</v>
      </c>
      <c r="BR899" s="5" t="s">
        <v>2523</v>
      </c>
    </row>
    <row r="900" spans="1:70" x14ac:dyDescent="0.2">
      <c r="A900" s="263">
        <v>2007</v>
      </c>
      <c r="B900" s="231" t="s">
        <v>2511</v>
      </c>
      <c r="C900" s="231" t="s">
        <v>2512</v>
      </c>
      <c r="D900" s="231" t="s">
        <v>2412</v>
      </c>
      <c r="E900" s="3" t="s">
        <v>102</v>
      </c>
      <c r="F900" s="26" t="s">
        <v>103</v>
      </c>
      <c r="G900" s="26" t="s">
        <v>76</v>
      </c>
      <c r="H900" s="26" t="s">
        <v>2514</v>
      </c>
      <c r="I900" s="26" t="s">
        <v>2515</v>
      </c>
      <c r="J900" s="22">
        <v>2.5000000000000001E-2</v>
      </c>
      <c r="L900" s="28" t="s">
        <v>107</v>
      </c>
      <c r="M900" s="22" t="s">
        <v>78</v>
      </c>
      <c r="N900" s="22">
        <v>339</v>
      </c>
      <c r="O900" s="22" t="s">
        <v>60</v>
      </c>
      <c r="P900" s="22" t="s">
        <v>2524</v>
      </c>
      <c r="Q900" s="23" t="s">
        <v>621</v>
      </c>
      <c r="R900" s="23" t="s">
        <v>2517</v>
      </c>
      <c r="S900" s="24">
        <v>1</v>
      </c>
      <c r="Z900" s="83" t="s">
        <v>63</v>
      </c>
      <c r="AA900" s="6">
        <v>20</v>
      </c>
      <c r="AB900" s="6">
        <v>10</v>
      </c>
      <c r="AC900" s="5" t="s">
        <v>2518</v>
      </c>
      <c r="AD900" s="5" t="s">
        <v>80</v>
      </c>
      <c r="AE900" s="5" t="s">
        <v>335</v>
      </c>
      <c r="AF900" s="5" t="s">
        <v>2519</v>
      </c>
      <c r="AG900" s="5" t="s">
        <v>80</v>
      </c>
      <c r="AH900" s="5" t="s">
        <v>117</v>
      </c>
      <c r="AK900" s="6" t="s">
        <v>2520</v>
      </c>
      <c r="AL900" s="6" t="s">
        <v>81</v>
      </c>
      <c r="AM900" s="6" t="s">
        <v>335</v>
      </c>
      <c r="AN900" s="6" t="s">
        <v>2521</v>
      </c>
      <c r="AO900" s="6" t="s">
        <v>81</v>
      </c>
      <c r="AP900" s="6" t="s">
        <v>117</v>
      </c>
      <c r="BQ900" s="6" t="s">
        <v>2522</v>
      </c>
      <c r="BR900" s="5" t="s">
        <v>2523</v>
      </c>
    </row>
    <row r="901" spans="1:70" x14ac:dyDescent="0.2">
      <c r="A901" s="261">
        <v>2008</v>
      </c>
      <c r="B901" s="231" t="s">
        <v>2525</v>
      </c>
      <c r="C901" s="231" t="s">
        <v>2526</v>
      </c>
      <c r="D901" s="231" t="s">
        <v>2527</v>
      </c>
      <c r="E901" s="3" t="s">
        <v>2055</v>
      </c>
      <c r="F901" s="26" t="s">
        <v>103</v>
      </c>
      <c r="G901" s="26" t="s">
        <v>56</v>
      </c>
      <c r="H901" s="26" t="s">
        <v>399</v>
      </c>
      <c r="J901" s="22">
        <v>1</v>
      </c>
      <c r="L901" s="28" t="s">
        <v>58</v>
      </c>
      <c r="M901" s="22" t="s">
        <v>59</v>
      </c>
      <c r="N901" s="22">
        <v>0</v>
      </c>
      <c r="O901" s="22" t="s">
        <v>60</v>
      </c>
      <c r="P901" s="22" t="s">
        <v>79</v>
      </c>
      <c r="Q901" s="23" t="s">
        <v>2319</v>
      </c>
      <c r="R901" s="23" t="s">
        <v>2528</v>
      </c>
      <c r="V901" s="25" t="s">
        <v>615</v>
      </c>
      <c r="W901" s="65">
        <v>1.5</v>
      </c>
      <c r="X901" s="106" t="s">
        <v>2529</v>
      </c>
      <c r="Z901" s="83" t="s">
        <v>63</v>
      </c>
      <c r="AA901" s="6">
        <v>96</v>
      </c>
      <c r="AB901" s="6">
        <v>35</v>
      </c>
      <c r="AC901" s="5">
        <v>26</v>
      </c>
      <c r="AD901" s="5" t="s">
        <v>80</v>
      </c>
      <c r="AE901" s="5" t="s">
        <v>538</v>
      </c>
      <c r="AI901" s="5">
        <v>19</v>
      </c>
      <c r="AJ901" s="5">
        <v>64</v>
      </c>
      <c r="AK901" s="6">
        <v>70.5</v>
      </c>
      <c r="AL901" s="6" t="s">
        <v>81</v>
      </c>
      <c r="AM901" s="6" t="s">
        <v>538</v>
      </c>
      <c r="AQ901" s="6">
        <v>50</v>
      </c>
      <c r="AR901" s="6">
        <v>100</v>
      </c>
      <c r="BQ901" s="6" t="s">
        <v>195</v>
      </c>
      <c r="BR901" s="5" t="s">
        <v>2530</v>
      </c>
    </row>
    <row r="902" spans="1:70" x14ac:dyDescent="0.2">
      <c r="A902" s="261">
        <v>2009</v>
      </c>
      <c r="B902" s="231" t="s">
        <v>2525</v>
      </c>
      <c r="C902" s="231" t="s">
        <v>2526</v>
      </c>
      <c r="D902" s="231" t="s">
        <v>2531</v>
      </c>
      <c r="E902" s="3" t="s">
        <v>2055</v>
      </c>
      <c r="F902" s="26" t="s">
        <v>103</v>
      </c>
      <c r="G902" s="26" t="s">
        <v>56</v>
      </c>
      <c r="H902" s="26" t="s">
        <v>399</v>
      </c>
      <c r="J902" s="22">
        <v>1</v>
      </c>
      <c r="L902" s="28" t="s">
        <v>58</v>
      </c>
      <c r="M902" s="22" t="s">
        <v>59</v>
      </c>
      <c r="N902" s="22">
        <v>100</v>
      </c>
      <c r="O902" s="22" t="s">
        <v>60</v>
      </c>
      <c r="P902" s="22" t="s">
        <v>79</v>
      </c>
      <c r="Q902" s="23" t="s">
        <v>2319</v>
      </c>
      <c r="R902" s="23" t="s">
        <v>2528</v>
      </c>
      <c r="V902" s="25" t="s">
        <v>615</v>
      </c>
      <c r="W902" s="65">
        <v>1.5</v>
      </c>
      <c r="X902" s="106" t="s">
        <v>2529</v>
      </c>
      <c r="Z902" s="83" t="s">
        <v>63</v>
      </c>
      <c r="AA902" s="6">
        <v>96</v>
      </c>
      <c r="AB902" s="6">
        <v>35</v>
      </c>
      <c r="AC902" s="5">
        <v>26</v>
      </c>
      <c r="AD902" s="5" t="s">
        <v>80</v>
      </c>
      <c r="AE902" s="5" t="s">
        <v>538</v>
      </c>
      <c r="AI902" s="5">
        <v>19</v>
      </c>
      <c r="AJ902" s="5">
        <v>64</v>
      </c>
      <c r="AK902" s="6">
        <v>70.5</v>
      </c>
      <c r="AL902" s="6" t="s">
        <v>81</v>
      </c>
      <c r="AM902" s="6" t="s">
        <v>538</v>
      </c>
      <c r="AQ902" s="6">
        <v>50</v>
      </c>
      <c r="AR902" s="6">
        <v>100</v>
      </c>
      <c r="BQ902" s="6" t="s">
        <v>195</v>
      </c>
      <c r="BR902" s="5" t="s">
        <v>2530</v>
      </c>
    </row>
    <row r="903" spans="1:70" x14ac:dyDescent="0.2">
      <c r="A903" s="261">
        <v>2010</v>
      </c>
      <c r="B903" s="231" t="s">
        <v>2525</v>
      </c>
      <c r="C903" s="231" t="s">
        <v>2526</v>
      </c>
      <c r="D903" s="231" t="s">
        <v>2532</v>
      </c>
      <c r="E903" s="3" t="s">
        <v>2055</v>
      </c>
      <c r="F903" s="26" t="s">
        <v>103</v>
      </c>
      <c r="G903" s="26" t="s">
        <v>56</v>
      </c>
      <c r="H903" s="26" t="s">
        <v>399</v>
      </c>
      <c r="J903" s="22">
        <v>1</v>
      </c>
      <c r="L903" s="28" t="s">
        <v>58</v>
      </c>
      <c r="M903" s="22" t="s">
        <v>59</v>
      </c>
      <c r="N903" s="22">
        <v>0</v>
      </c>
      <c r="O903" s="22" t="s">
        <v>60</v>
      </c>
      <c r="P903" s="22" t="s">
        <v>79</v>
      </c>
      <c r="Q903" s="23" t="s">
        <v>2319</v>
      </c>
      <c r="R903" s="23" t="s">
        <v>2528</v>
      </c>
      <c r="V903" s="25" t="s">
        <v>615</v>
      </c>
      <c r="W903" s="65">
        <v>1.5</v>
      </c>
      <c r="X903" s="106" t="s">
        <v>2529</v>
      </c>
      <c r="Z903" s="83" t="s">
        <v>63</v>
      </c>
      <c r="AA903" s="6">
        <v>96</v>
      </c>
      <c r="AB903" s="6">
        <v>35</v>
      </c>
      <c r="AC903" s="5">
        <v>26</v>
      </c>
      <c r="AD903" s="5" t="s">
        <v>80</v>
      </c>
      <c r="AE903" s="5" t="s">
        <v>538</v>
      </c>
      <c r="AI903" s="5">
        <v>19</v>
      </c>
      <c r="AJ903" s="5">
        <v>64</v>
      </c>
      <c r="AK903" s="6">
        <v>70.5</v>
      </c>
      <c r="AL903" s="6" t="s">
        <v>81</v>
      </c>
      <c r="AM903" s="6" t="s">
        <v>538</v>
      </c>
      <c r="AQ903" s="6">
        <v>50</v>
      </c>
      <c r="AR903" s="6">
        <v>100</v>
      </c>
      <c r="BQ903" s="6" t="s">
        <v>195</v>
      </c>
      <c r="BR903" s="5" t="s">
        <v>2530</v>
      </c>
    </row>
    <row r="904" spans="1:70" x14ac:dyDescent="0.2">
      <c r="A904" s="264">
        <v>2011</v>
      </c>
      <c r="B904" s="231" t="s">
        <v>2533</v>
      </c>
      <c r="C904" s="231" t="s">
        <v>2534</v>
      </c>
      <c r="D904" s="231" t="s">
        <v>2535</v>
      </c>
      <c r="E904" s="3" t="s">
        <v>102</v>
      </c>
      <c r="F904" s="26" t="s">
        <v>103</v>
      </c>
      <c r="G904" s="26" t="s">
        <v>56</v>
      </c>
      <c r="H904" s="26" t="s">
        <v>2536</v>
      </c>
      <c r="I904" s="26" t="s">
        <v>2537</v>
      </c>
      <c r="J904" s="22">
        <v>2.5000000000000001E-2</v>
      </c>
      <c r="L904" s="28" t="s">
        <v>107</v>
      </c>
      <c r="M904" s="22" t="s">
        <v>78</v>
      </c>
      <c r="N904" s="22">
        <v>0</v>
      </c>
      <c r="O904" s="22" t="s">
        <v>60</v>
      </c>
      <c r="P904" s="22" t="s">
        <v>2538</v>
      </c>
      <c r="Q904" s="23" t="s">
        <v>621</v>
      </c>
      <c r="R904" s="23" t="s">
        <v>2539</v>
      </c>
      <c r="S904" s="24">
        <v>1</v>
      </c>
      <c r="Z904" s="83" t="s">
        <v>63</v>
      </c>
      <c r="AA904" s="6">
        <v>20</v>
      </c>
      <c r="AB904" s="6">
        <v>10</v>
      </c>
      <c r="BQ904" s="6" t="s">
        <v>2540</v>
      </c>
      <c r="BR904" s="5" t="s">
        <v>2541</v>
      </c>
    </row>
    <row r="905" spans="1:70" x14ac:dyDescent="0.2">
      <c r="A905" s="264">
        <v>2012</v>
      </c>
      <c r="B905" s="231" t="s">
        <v>2533</v>
      </c>
      <c r="C905" s="231" t="s">
        <v>2534</v>
      </c>
      <c r="D905" s="231" t="s">
        <v>2542</v>
      </c>
      <c r="E905" s="3" t="s">
        <v>102</v>
      </c>
      <c r="F905" s="26" t="s">
        <v>103</v>
      </c>
      <c r="G905" s="26" t="s">
        <v>56</v>
      </c>
      <c r="H905" s="26" t="s">
        <v>2536</v>
      </c>
      <c r="I905" s="26" t="s">
        <v>2537</v>
      </c>
      <c r="J905" s="22">
        <v>2.5000000000000001E-2</v>
      </c>
      <c r="L905" s="28" t="s">
        <v>107</v>
      </c>
      <c r="M905" s="22" t="s">
        <v>78</v>
      </c>
      <c r="N905" s="22">
        <v>336</v>
      </c>
      <c r="O905" s="22" t="s">
        <v>60</v>
      </c>
      <c r="P905" s="22" t="s">
        <v>2543</v>
      </c>
      <c r="Q905" s="23" t="s">
        <v>621</v>
      </c>
      <c r="R905" s="23" t="s">
        <v>2539</v>
      </c>
      <c r="S905" s="24">
        <v>1</v>
      </c>
      <c r="Z905" s="83" t="s">
        <v>63</v>
      </c>
      <c r="AA905" s="6">
        <v>20</v>
      </c>
      <c r="AB905" s="6">
        <v>10</v>
      </c>
      <c r="BQ905" s="6" t="s">
        <v>2540</v>
      </c>
      <c r="BR905" s="5" t="s">
        <v>2541</v>
      </c>
    </row>
    <row r="906" spans="1:70" x14ac:dyDescent="0.2">
      <c r="A906" s="264">
        <v>2013</v>
      </c>
      <c r="B906" s="231" t="s">
        <v>2533</v>
      </c>
      <c r="C906" s="231" t="s">
        <v>2534</v>
      </c>
      <c r="D906" s="231" t="s">
        <v>2544</v>
      </c>
      <c r="E906" s="3" t="s">
        <v>102</v>
      </c>
      <c r="F906" s="26" t="s">
        <v>103</v>
      </c>
      <c r="G906" s="26" t="s">
        <v>56</v>
      </c>
      <c r="H906" s="26" t="s">
        <v>2536</v>
      </c>
      <c r="I906" s="26" t="s">
        <v>2537</v>
      </c>
      <c r="J906" s="22">
        <v>2.5000000000000001E-2</v>
      </c>
      <c r="L906" s="28" t="s">
        <v>107</v>
      </c>
      <c r="M906" s="22" t="s">
        <v>78</v>
      </c>
      <c r="N906" s="22">
        <v>0</v>
      </c>
      <c r="O906" s="22" t="s">
        <v>60</v>
      </c>
      <c r="P906" s="22" t="s">
        <v>2538</v>
      </c>
      <c r="Q906" s="23" t="s">
        <v>621</v>
      </c>
      <c r="R906" s="23" t="s">
        <v>2539</v>
      </c>
      <c r="S906" s="24">
        <v>1</v>
      </c>
      <c r="Z906" s="83" t="s">
        <v>63</v>
      </c>
      <c r="AA906" s="6">
        <v>10</v>
      </c>
      <c r="AB906" s="6">
        <v>0</v>
      </c>
      <c r="AC906" s="5">
        <v>34.799999999999997</v>
      </c>
      <c r="AD906" s="5" t="s">
        <v>80</v>
      </c>
      <c r="AE906" s="5" t="s">
        <v>335</v>
      </c>
      <c r="AF906" s="5">
        <v>7.9</v>
      </c>
      <c r="AG906" s="5" t="s">
        <v>80</v>
      </c>
      <c r="AH906" s="5" t="s">
        <v>117</v>
      </c>
      <c r="AK906" s="6">
        <v>76.3</v>
      </c>
      <c r="AL906" s="6" t="s">
        <v>81</v>
      </c>
      <c r="AM906" s="6" t="s">
        <v>335</v>
      </c>
      <c r="AN906" s="6">
        <v>13.3</v>
      </c>
      <c r="AO906" s="6" t="s">
        <v>81</v>
      </c>
      <c r="AP906" s="6" t="s">
        <v>335</v>
      </c>
      <c r="BQ906" s="6" t="s">
        <v>2540</v>
      </c>
      <c r="BR906" s="5" t="s">
        <v>2541</v>
      </c>
    </row>
    <row r="907" spans="1:70" x14ac:dyDescent="0.2">
      <c r="A907" s="264">
        <v>2014</v>
      </c>
      <c r="B907" s="231" t="s">
        <v>2533</v>
      </c>
      <c r="C907" s="231" t="s">
        <v>2534</v>
      </c>
      <c r="D907" s="231" t="s">
        <v>2545</v>
      </c>
      <c r="E907" s="3" t="s">
        <v>102</v>
      </c>
      <c r="F907" s="26" t="s">
        <v>103</v>
      </c>
      <c r="G907" s="26" t="s">
        <v>56</v>
      </c>
      <c r="H907" s="26" t="s">
        <v>2536</v>
      </c>
      <c r="I907" s="26" t="s">
        <v>2537</v>
      </c>
      <c r="J907" s="22">
        <v>2.5000000000000001E-2</v>
      </c>
      <c r="L907" s="28" t="s">
        <v>107</v>
      </c>
      <c r="M907" s="22" t="s">
        <v>78</v>
      </c>
      <c r="N907" s="22">
        <v>336</v>
      </c>
      <c r="O907" s="22" t="s">
        <v>60</v>
      </c>
      <c r="P907" s="22" t="s">
        <v>2543</v>
      </c>
      <c r="Q907" s="23" t="s">
        <v>621</v>
      </c>
      <c r="R907" s="23" t="s">
        <v>2539</v>
      </c>
      <c r="S907" s="24">
        <v>1</v>
      </c>
      <c r="Z907" s="83" t="s">
        <v>63</v>
      </c>
      <c r="AA907" s="6">
        <v>10</v>
      </c>
      <c r="AB907" s="6">
        <v>0</v>
      </c>
      <c r="AC907" s="5">
        <v>34.799999999999997</v>
      </c>
      <c r="AD907" s="5" t="s">
        <v>80</v>
      </c>
      <c r="AE907" s="5" t="s">
        <v>335</v>
      </c>
      <c r="AF907" s="5">
        <v>7.9</v>
      </c>
      <c r="AG907" s="5" t="s">
        <v>80</v>
      </c>
      <c r="AH907" s="5" t="s">
        <v>117</v>
      </c>
      <c r="AK907" s="6">
        <v>76.3</v>
      </c>
      <c r="AL907" s="6" t="s">
        <v>81</v>
      </c>
      <c r="AM907" s="6" t="s">
        <v>335</v>
      </c>
      <c r="AN907" s="6">
        <v>13.3</v>
      </c>
      <c r="AO907" s="6" t="s">
        <v>81</v>
      </c>
      <c r="AP907" s="6" t="s">
        <v>335</v>
      </c>
      <c r="BQ907" s="6" t="s">
        <v>2540</v>
      </c>
      <c r="BR907" s="5" t="s">
        <v>2541</v>
      </c>
    </row>
    <row r="908" spans="1:70" x14ac:dyDescent="0.2">
      <c r="A908" s="264">
        <v>2015</v>
      </c>
      <c r="B908" s="231" t="s">
        <v>2533</v>
      </c>
      <c r="C908" s="231" t="s">
        <v>2534</v>
      </c>
      <c r="D908" s="231" t="s">
        <v>2546</v>
      </c>
      <c r="E908" s="3" t="s">
        <v>102</v>
      </c>
      <c r="F908" s="26" t="s">
        <v>103</v>
      </c>
      <c r="G908" s="26" t="s">
        <v>56</v>
      </c>
      <c r="H908" s="26" t="s">
        <v>2536</v>
      </c>
      <c r="I908" s="26" t="s">
        <v>2537</v>
      </c>
      <c r="J908" s="22">
        <v>2.5000000000000001E-2</v>
      </c>
      <c r="L908" s="28" t="s">
        <v>107</v>
      </c>
      <c r="M908" s="22" t="s">
        <v>78</v>
      </c>
      <c r="N908" s="22">
        <v>0</v>
      </c>
      <c r="O908" s="22" t="s">
        <v>60</v>
      </c>
      <c r="P908" s="22" t="s">
        <v>2538</v>
      </c>
      <c r="Q908" s="23" t="s">
        <v>621</v>
      </c>
      <c r="R908" s="23" t="s">
        <v>2539</v>
      </c>
      <c r="S908" s="24">
        <v>1</v>
      </c>
      <c r="Z908" s="83" t="s">
        <v>63</v>
      </c>
      <c r="AA908" s="6">
        <v>10</v>
      </c>
      <c r="AB908" s="6">
        <v>10</v>
      </c>
      <c r="AC908" s="5">
        <v>38.200000000000003</v>
      </c>
      <c r="AD908" s="5" t="s">
        <v>80</v>
      </c>
      <c r="AE908" s="5" t="s">
        <v>335</v>
      </c>
      <c r="AF908" s="5">
        <v>9.3000000000000007</v>
      </c>
      <c r="AG908" s="5" t="s">
        <v>80</v>
      </c>
      <c r="AH908" s="5" t="s">
        <v>117</v>
      </c>
      <c r="AK908" s="6">
        <v>79.5</v>
      </c>
      <c r="AL908" s="6" t="s">
        <v>81</v>
      </c>
      <c r="AM908" s="6" t="s">
        <v>335</v>
      </c>
      <c r="AN908" s="6">
        <v>20.100000000000001</v>
      </c>
      <c r="AO908" s="6" t="s">
        <v>81</v>
      </c>
      <c r="AP908" s="6" t="s">
        <v>335</v>
      </c>
      <c r="BQ908" s="6" t="s">
        <v>2540</v>
      </c>
      <c r="BR908" s="5" t="s">
        <v>2547</v>
      </c>
    </row>
    <row r="909" spans="1:70" x14ac:dyDescent="0.2">
      <c r="A909" s="264">
        <v>2016</v>
      </c>
      <c r="B909" s="231" t="s">
        <v>2533</v>
      </c>
      <c r="C909" s="231" t="s">
        <v>2534</v>
      </c>
      <c r="D909" s="231" t="s">
        <v>2548</v>
      </c>
      <c r="E909" s="3" t="s">
        <v>102</v>
      </c>
      <c r="F909" s="26" t="s">
        <v>103</v>
      </c>
      <c r="G909" s="26" t="s">
        <v>56</v>
      </c>
      <c r="H909" s="26" t="s">
        <v>2536</v>
      </c>
      <c r="I909" s="26" t="s">
        <v>2537</v>
      </c>
      <c r="J909" s="22">
        <v>2.5000000000000001E-2</v>
      </c>
      <c r="L909" s="28" t="s">
        <v>107</v>
      </c>
      <c r="M909" s="22" t="s">
        <v>78</v>
      </c>
      <c r="N909" s="22">
        <v>336</v>
      </c>
      <c r="O909" s="22" t="s">
        <v>60</v>
      </c>
      <c r="P909" s="22" t="s">
        <v>2543</v>
      </c>
      <c r="Q909" s="23" t="s">
        <v>621</v>
      </c>
      <c r="R909" s="23" t="s">
        <v>2539</v>
      </c>
      <c r="S909" s="24">
        <v>1</v>
      </c>
      <c r="Z909" s="83" t="s">
        <v>63</v>
      </c>
      <c r="AA909" s="6">
        <v>10</v>
      </c>
      <c r="AB909" s="6">
        <v>10</v>
      </c>
      <c r="AC909" s="5">
        <v>38.200000000000003</v>
      </c>
      <c r="AD909" s="5" t="s">
        <v>80</v>
      </c>
      <c r="AE909" s="5" t="s">
        <v>335</v>
      </c>
      <c r="AF909" s="5">
        <v>9.3000000000000007</v>
      </c>
      <c r="AG909" s="5" t="s">
        <v>80</v>
      </c>
      <c r="AH909" s="5" t="s">
        <v>117</v>
      </c>
      <c r="AK909" s="6">
        <v>79.5</v>
      </c>
      <c r="AL909" s="6" t="s">
        <v>81</v>
      </c>
      <c r="AM909" s="6" t="s">
        <v>335</v>
      </c>
      <c r="AN909" s="6">
        <v>20.100000000000001</v>
      </c>
      <c r="AO909" s="6" t="s">
        <v>81</v>
      </c>
      <c r="AP909" s="6" t="s">
        <v>335</v>
      </c>
      <c r="BQ909" s="6" t="s">
        <v>2540</v>
      </c>
      <c r="BR909" s="5" t="s">
        <v>2547</v>
      </c>
    </row>
    <row r="910" spans="1:70" ht="14.25" x14ac:dyDescent="0.2">
      <c r="A910" s="259">
        <v>2017</v>
      </c>
      <c r="B910" s="231" t="s">
        <v>2549</v>
      </c>
      <c r="C910" s="247" t="s">
        <v>2835</v>
      </c>
      <c r="D910" s="231" t="s">
        <v>2550</v>
      </c>
      <c r="E910" s="3" t="s">
        <v>2055</v>
      </c>
      <c r="F910" s="26" t="s">
        <v>103</v>
      </c>
      <c r="G910" s="26" t="s">
        <v>56</v>
      </c>
      <c r="H910" s="26" t="s">
        <v>1969</v>
      </c>
      <c r="I910" s="26" t="s">
        <v>2551</v>
      </c>
      <c r="J910" s="22" t="s">
        <v>2552</v>
      </c>
      <c r="L910" s="28" t="s">
        <v>58</v>
      </c>
      <c r="M910" s="22" t="s">
        <v>59</v>
      </c>
      <c r="N910" s="22" t="s">
        <v>2553</v>
      </c>
      <c r="O910" s="22" t="s">
        <v>60</v>
      </c>
      <c r="P910" s="22" t="s">
        <v>2554</v>
      </c>
      <c r="Q910" s="23" t="s">
        <v>2319</v>
      </c>
      <c r="R910" s="23" t="s">
        <v>2555</v>
      </c>
      <c r="Z910" s="83" t="s">
        <v>63</v>
      </c>
      <c r="AA910" s="6">
        <v>23</v>
      </c>
      <c r="AB910" s="6">
        <v>12</v>
      </c>
      <c r="AC910" s="5">
        <v>39.799999999999997</v>
      </c>
      <c r="AD910" s="5" t="s">
        <v>80</v>
      </c>
      <c r="AE910" s="5" t="s">
        <v>335</v>
      </c>
      <c r="AF910" s="5">
        <v>16.100000000000001</v>
      </c>
      <c r="AG910" s="5" t="s">
        <v>80</v>
      </c>
      <c r="AH910" s="5" t="s">
        <v>117</v>
      </c>
      <c r="AK910" s="6">
        <v>59.9</v>
      </c>
      <c r="AL910" s="6" t="s">
        <v>81</v>
      </c>
      <c r="AM910" s="6" t="s">
        <v>335</v>
      </c>
      <c r="AN910" s="6">
        <v>12.9</v>
      </c>
      <c r="AO910" s="6" t="s">
        <v>81</v>
      </c>
      <c r="AP910" s="6" t="s">
        <v>117</v>
      </c>
      <c r="BQ910" s="6" t="s">
        <v>512</v>
      </c>
      <c r="BR910" s="5" t="s">
        <v>2556</v>
      </c>
    </row>
    <row r="911" spans="1:70" ht="14.25" x14ac:dyDescent="0.2">
      <c r="A911" s="259">
        <v>2018</v>
      </c>
      <c r="B911" s="231" t="s">
        <v>2549</v>
      </c>
      <c r="C911" s="247" t="s">
        <v>2835</v>
      </c>
      <c r="D911" s="231" t="s">
        <v>2557</v>
      </c>
      <c r="E911" s="3" t="s">
        <v>2055</v>
      </c>
      <c r="F911" s="26" t="s">
        <v>103</v>
      </c>
      <c r="G911" s="26" t="s">
        <v>56</v>
      </c>
      <c r="H911" s="26" t="s">
        <v>1969</v>
      </c>
      <c r="I911" s="26" t="s">
        <v>2551</v>
      </c>
      <c r="J911" s="22" t="s">
        <v>2552</v>
      </c>
      <c r="L911" s="28" t="s">
        <v>58</v>
      </c>
      <c r="M911" s="22" t="s">
        <v>59</v>
      </c>
      <c r="N911" s="22" t="s">
        <v>2553</v>
      </c>
      <c r="O911" s="22" t="s">
        <v>60</v>
      </c>
      <c r="P911" s="22" t="s">
        <v>2554</v>
      </c>
      <c r="Q911" s="23" t="s">
        <v>2319</v>
      </c>
      <c r="R911" s="23" t="s">
        <v>2555</v>
      </c>
      <c r="Z911" s="83" t="s">
        <v>63</v>
      </c>
      <c r="AA911" s="6">
        <v>23</v>
      </c>
      <c r="AB911" s="6">
        <v>12</v>
      </c>
      <c r="AC911" s="5">
        <v>39.799999999999997</v>
      </c>
      <c r="AD911" s="5" t="s">
        <v>80</v>
      </c>
      <c r="AE911" s="5" t="s">
        <v>335</v>
      </c>
      <c r="AF911" s="5">
        <v>16.100000000000001</v>
      </c>
      <c r="AG911" s="5" t="s">
        <v>80</v>
      </c>
      <c r="AH911" s="5" t="s">
        <v>117</v>
      </c>
      <c r="AK911" s="6">
        <v>59.9</v>
      </c>
      <c r="AL911" s="6" t="s">
        <v>81</v>
      </c>
      <c r="AM911" s="6" t="s">
        <v>335</v>
      </c>
      <c r="AN911" s="6">
        <v>12.9</v>
      </c>
      <c r="AO911" s="6" t="s">
        <v>81</v>
      </c>
      <c r="AP911" s="6" t="s">
        <v>117</v>
      </c>
      <c r="BQ911" s="6" t="s">
        <v>512</v>
      </c>
      <c r="BR911" s="5" t="s">
        <v>2556</v>
      </c>
    </row>
    <row r="912" spans="1:70" ht="14.25" x14ac:dyDescent="0.2">
      <c r="A912" s="259">
        <v>2019</v>
      </c>
      <c r="B912" s="231" t="s">
        <v>2558</v>
      </c>
      <c r="C912" s="247" t="s">
        <v>2800</v>
      </c>
      <c r="D912" s="231" t="s">
        <v>2559</v>
      </c>
      <c r="E912" s="3" t="s">
        <v>102</v>
      </c>
      <c r="F912" s="26" t="s">
        <v>684</v>
      </c>
      <c r="G912" s="26" t="s">
        <v>56</v>
      </c>
      <c r="H912" s="26" t="s">
        <v>2560</v>
      </c>
      <c r="I912" s="26" t="s">
        <v>2561</v>
      </c>
      <c r="J912" s="22">
        <v>0.05</v>
      </c>
      <c r="L912" s="28" t="s">
        <v>107</v>
      </c>
      <c r="M912" s="22" t="s">
        <v>78</v>
      </c>
      <c r="N912" s="22">
        <v>0</v>
      </c>
      <c r="O912" s="22" t="s">
        <v>60</v>
      </c>
      <c r="P912" s="22" t="s">
        <v>79</v>
      </c>
      <c r="Q912" s="23" t="s">
        <v>621</v>
      </c>
      <c r="S912" s="24">
        <v>30</v>
      </c>
      <c r="V912" s="25" t="s">
        <v>615</v>
      </c>
      <c r="W912" s="65" t="s">
        <v>655</v>
      </c>
      <c r="Z912" s="83" t="s">
        <v>63</v>
      </c>
      <c r="AA912" s="6">
        <v>8</v>
      </c>
      <c r="AB912" s="6">
        <v>8</v>
      </c>
      <c r="AC912" s="5">
        <v>70</v>
      </c>
      <c r="AD912" s="5" t="s">
        <v>80</v>
      </c>
      <c r="AE912" s="5" t="s">
        <v>335</v>
      </c>
      <c r="AI912" s="5">
        <v>66</v>
      </c>
      <c r="AJ912" s="5">
        <v>80</v>
      </c>
      <c r="AK912" s="6">
        <v>71</v>
      </c>
      <c r="AL912" s="6" t="s">
        <v>81</v>
      </c>
      <c r="AM912" s="6" t="s">
        <v>335</v>
      </c>
      <c r="AQ912" s="6">
        <v>56</v>
      </c>
      <c r="AR912" s="6">
        <v>91</v>
      </c>
      <c r="BQ912" s="6" t="s">
        <v>2522</v>
      </c>
      <c r="BR912" s="5" t="s">
        <v>2562</v>
      </c>
    </row>
    <row r="913" spans="1:70" ht="14.25" x14ac:dyDescent="0.2">
      <c r="A913" s="259">
        <v>2020</v>
      </c>
      <c r="B913" s="231" t="s">
        <v>2558</v>
      </c>
      <c r="C913" s="247" t="s">
        <v>2800</v>
      </c>
      <c r="D913" s="231" t="s">
        <v>2563</v>
      </c>
      <c r="E913" s="3" t="s">
        <v>102</v>
      </c>
      <c r="F913" s="26" t="s">
        <v>684</v>
      </c>
      <c r="G913" s="26" t="s">
        <v>56</v>
      </c>
      <c r="H913" s="26" t="s">
        <v>2560</v>
      </c>
      <c r="I913" s="26" t="s">
        <v>2561</v>
      </c>
      <c r="J913" s="22">
        <v>0.05</v>
      </c>
      <c r="L913" s="28" t="s">
        <v>107</v>
      </c>
      <c r="M913" s="22" t="s">
        <v>78</v>
      </c>
      <c r="N913" s="22">
        <v>0</v>
      </c>
      <c r="O913" s="22" t="s">
        <v>60</v>
      </c>
      <c r="P913" s="22" t="s">
        <v>79</v>
      </c>
      <c r="Q913" s="23" t="s">
        <v>621</v>
      </c>
      <c r="S913" s="24">
        <v>30</v>
      </c>
      <c r="V913" s="25" t="s">
        <v>615</v>
      </c>
      <c r="W913" s="65" t="s">
        <v>655</v>
      </c>
      <c r="Z913" s="83" t="s">
        <v>63</v>
      </c>
      <c r="AA913" s="6">
        <v>8</v>
      </c>
      <c r="AB913" s="6">
        <v>0</v>
      </c>
      <c r="AC913" s="5">
        <v>72</v>
      </c>
      <c r="AD913" s="5" t="s">
        <v>80</v>
      </c>
      <c r="AE913" s="5" t="s">
        <v>335</v>
      </c>
      <c r="AI913" s="5">
        <v>68</v>
      </c>
      <c r="AJ913" s="5">
        <v>75</v>
      </c>
      <c r="AK913" s="6">
        <v>97</v>
      </c>
      <c r="AL913" s="6" t="s">
        <v>81</v>
      </c>
      <c r="AM913" s="6" t="s">
        <v>335</v>
      </c>
      <c r="AQ913" s="6">
        <v>75</v>
      </c>
      <c r="AR913" s="6">
        <v>112</v>
      </c>
      <c r="BQ913" s="6" t="s">
        <v>2522</v>
      </c>
      <c r="BR913" s="5" t="s">
        <v>2562</v>
      </c>
    </row>
    <row r="914" spans="1:70" ht="14.25" x14ac:dyDescent="0.2">
      <c r="A914" s="259">
        <v>2021</v>
      </c>
      <c r="B914" s="231" t="s">
        <v>2558</v>
      </c>
      <c r="C914" s="247" t="s">
        <v>2800</v>
      </c>
      <c r="D914" s="231" t="s">
        <v>2564</v>
      </c>
      <c r="E914" s="3" t="s">
        <v>102</v>
      </c>
      <c r="F914" s="26" t="s">
        <v>684</v>
      </c>
      <c r="G914" s="26" t="s">
        <v>56</v>
      </c>
      <c r="H914" s="26" t="s">
        <v>2560</v>
      </c>
      <c r="I914" s="26" t="s">
        <v>2561</v>
      </c>
      <c r="J914" s="22">
        <v>0.05</v>
      </c>
      <c r="L914" s="28" t="s">
        <v>107</v>
      </c>
      <c r="M914" s="22" t="s">
        <v>78</v>
      </c>
      <c r="N914" s="22">
        <v>0</v>
      </c>
      <c r="O914" s="22" t="s">
        <v>60</v>
      </c>
      <c r="P914" s="22" t="s">
        <v>79</v>
      </c>
      <c r="Q914" s="23" t="s">
        <v>621</v>
      </c>
      <c r="S914" s="24">
        <v>30</v>
      </c>
      <c r="V914" s="25" t="s">
        <v>615</v>
      </c>
      <c r="W914" s="65" t="s">
        <v>655</v>
      </c>
      <c r="Z914" s="83" t="s">
        <v>63</v>
      </c>
      <c r="AA914" s="6">
        <v>16</v>
      </c>
      <c r="AB914" s="6">
        <v>8</v>
      </c>
      <c r="AC914" s="5">
        <v>71</v>
      </c>
      <c r="AD914" s="5" t="s">
        <v>80</v>
      </c>
      <c r="AE914" s="5" t="s">
        <v>335</v>
      </c>
      <c r="AI914" s="5">
        <v>66</v>
      </c>
      <c r="AJ914" s="5">
        <v>80</v>
      </c>
      <c r="AK914" s="6">
        <v>84</v>
      </c>
      <c r="AL914" s="6" t="s">
        <v>81</v>
      </c>
      <c r="AM914" s="6" t="s">
        <v>335</v>
      </c>
      <c r="AQ914" s="6">
        <v>56</v>
      </c>
      <c r="AR914" s="6">
        <v>112</v>
      </c>
      <c r="BQ914" s="6" t="s">
        <v>2522</v>
      </c>
      <c r="BR914" s="5" t="s">
        <v>2562</v>
      </c>
    </row>
    <row r="915" spans="1:70" ht="14.25" x14ac:dyDescent="0.2">
      <c r="A915" s="259">
        <v>2022</v>
      </c>
      <c r="B915" s="231" t="s">
        <v>2558</v>
      </c>
      <c r="C915" s="247" t="s">
        <v>2800</v>
      </c>
      <c r="D915" s="231" t="s">
        <v>2565</v>
      </c>
      <c r="E915" s="3" t="s">
        <v>102</v>
      </c>
      <c r="F915" s="26" t="s">
        <v>684</v>
      </c>
      <c r="G915" s="26" t="s">
        <v>56</v>
      </c>
      <c r="H915" s="26" t="s">
        <v>2560</v>
      </c>
      <c r="I915" s="26" t="s">
        <v>2561</v>
      </c>
      <c r="J915" s="22" t="s">
        <v>2566</v>
      </c>
      <c r="L915" s="28" t="s">
        <v>58</v>
      </c>
      <c r="M915" s="22" t="s">
        <v>59</v>
      </c>
      <c r="N915" s="22">
        <v>0</v>
      </c>
      <c r="O915" s="22" t="s">
        <v>60</v>
      </c>
      <c r="P915" s="22" t="s">
        <v>2567</v>
      </c>
      <c r="Q915" s="23" t="s">
        <v>2568</v>
      </c>
      <c r="R915" s="23" t="s">
        <v>719</v>
      </c>
      <c r="V915" s="25" t="s">
        <v>615</v>
      </c>
      <c r="W915" s="65" t="s">
        <v>655</v>
      </c>
      <c r="Z915" s="83" t="s">
        <v>63</v>
      </c>
      <c r="AA915" s="6">
        <v>8</v>
      </c>
      <c r="AB915" s="6">
        <v>8</v>
      </c>
      <c r="AC915" s="5">
        <v>70</v>
      </c>
      <c r="AD915" s="5" t="s">
        <v>80</v>
      </c>
      <c r="AE915" s="5" t="s">
        <v>335</v>
      </c>
      <c r="AI915" s="5">
        <v>66</v>
      </c>
      <c r="AJ915" s="5">
        <v>80</v>
      </c>
      <c r="AK915" s="6">
        <v>71</v>
      </c>
      <c r="AL915" s="6" t="s">
        <v>81</v>
      </c>
      <c r="AM915" s="6" t="s">
        <v>335</v>
      </c>
      <c r="AQ915" s="6">
        <v>56</v>
      </c>
      <c r="AR915" s="6">
        <v>91</v>
      </c>
      <c r="BQ915" s="6" t="s">
        <v>2522</v>
      </c>
      <c r="BR915" s="5" t="s">
        <v>2562</v>
      </c>
    </row>
    <row r="916" spans="1:70" ht="14.25" x14ac:dyDescent="0.2">
      <c r="A916" s="259">
        <v>2023</v>
      </c>
      <c r="B916" s="231" t="s">
        <v>2558</v>
      </c>
      <c r="C916" s="247" t="s">
        <v>2800</v>
      </c>
      <c r="D916" s="231" t="s">
        <v>2569</v>
      </c>
      <c r="E916" s="3" t="s">
        <v>102</v>
      </c>
      <c r="F916" s="26" t="s">
        <v>684</v>
      </c>
      <c r="G916" s="26" t="s">
        <v>56</v>
      </c>
      <c r="H916" s="26" t="s">
        <v>2560</v>
      </c>
      <c r="I916" s="26" t="s">
        <v>2561</v>
      </c>
      <c r="J916" s="22" t="s">
        <v>2566</v>
      </c>
      <c r="L916" s="28" t="s">
        <v>58</v>
      </c>
      <c r="M916" s="22" t="s">
        <v>59</v>
      </c>
      <c r="N916" s="22">
        <v>0</v>
      </c>
      <c r="O916" s="22" t="s">
        <v>60</v>
      </c>
      <c r="P916" s="22" t="s">
        <v>2567</v>
      </c>
      <c r="Q916" s="23" t="s">
        <v>2568</v>
      </c>
      <c r="R916" s="23" t="s">
        <v>719</v>
      </c>
      <c r="V916" s="25" t="s">
        <v>615</v>
      </c>
      <c r="W916" s="65" t="s">
        <v>655</v>
      </c>
      <c r="Z916" s="83" t="s">
        <v>63</v>
      </c>
      <c r="AA916" s="6">
        <v>8</v>
      </c>
      <c r="AB916" s="6">
        <v>0</v>
      </c>
      <c r="AC916" s="5">
        <v>72</v>
      </c>
      <c r="AD916" s="5" t="s">
        <v>80</v>
      </c>
      <c r="AE916" s="5" t="s">
        <v>335</v>
      </c>
      <c r="AI916" s="5">
        <v>68</v>
      </c>
      <c r="AJ916" s="5">
        <v>75</v>
      </c>
      <c r="AK916" s="6">
        <v>97</v>
      </c>
      <c r="AL916" s="6" t="s">
        <v>81</v>
      </c>
      <c r="AM916" s="6" t="s">
        <v>335</v>
      </c>
      <c r="AQ916" s="6">
        <v>75</v>
      </c>
      <c r="AR916" s="6">
        <v>112</v>
      </c>
      <c r="BQ916" s="6" t="s">
        <v>2522</v>
      </c>
      <c r="BR916" s="5" t="s">
        <v>2562</v>
      </c>
    </row>
    <row r="917" spans="1:70" ht="14.25" x14ac:dyDescent="0.2">
      <c r="A917" s="259">
        <v>2024</v>
      </c>
      <c r="B917" s="231" t="s">
        <v>2558</v>
      </c>
      <c r="C917" s="247" t="s">
        <v>2800</v>
      </c>
      <c r="D917" s="231" t="s">
        <v>2570</v>
      </c>
      <c r="E917" s="3" t="s">
        <v>102</v>
      </c>
      <c r="F917" s="26" t="s">
        <v>684</v>
      </c>
      <c r="G917" s="26" t="s">
        <v>56</v>
      </c>
      <c r="H917" s="26" t="s">
        <v>2560</v>
      </c>
      <c r="I917" s="26" t="s">
        <v>2561</v>
      </c>
      <c r="J917" s="22" t="s">
        <v>2566</v>
      </c>
      <c r="L917" s="28" t="s">
        <v>58</v>
      </c>
      <c r="M917" s="22" t="s">
        <v>59</v>
      </c>
      <c r="N917" s="22">
        <v>0</v>
      </c>
      <c r="O917" s="22" t="s">
        <v>60</v>
      </c>
      <c r="P917" s="22" t="s">
        <v>2567</v>
      </c>
      <c r="Q917" s="23" t="s">
        <v>2568</v>
      </c>
      <c r="R917" s="23" t="s">
        <v>719</v>
      </c>
      <c r="V917" s="25" t="s">
        <v>615</v>
      </c>
      <c r="W917" s="65" t="s">
        <v>655</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2522</v>
      </c>
      <c r="BR917" s="5" t="s">
        <v>2562</v>
      </c>
    </row>
    <row r="918" spans="1:70" ht="14.25" x14ac:dyDescent="0.2">
      <c r="A918" s="259">
        <v>2025</v>
      </c>
      <c r="B918" s="231" t="s">
        <v>2558</v>
      </c>
      <c r="C918" s="247" t="s">
        <v>2800</v>
      </c>
      <c r="D918" s="231" t="s">
        <v>2571</v>
      </c>
      <c r="E918" s="3" t="s">
        <v>102</v>
      </c>
      <c r="F918" s="26" t="s">
        <v>684</v>
      </c>
      <c r="G918" s="26" t="s">
        <v>56</v>
      </c>
      <c r="H918" s="26" t="s">
        <v>2560</v>
      </c>
      <c r="I918" s="26" t="s">
        <v>2561</v>
      </c>
      <c r="J918" s="22">
        <v>0.05</v>
      </c>
      <c r="L918" s="28" t="s">
        <v>107</v>
      </c>
      <c r="M918" s="22" t="s">
        <v>78</v>
      </c>
      <c r="N918" s="22">
        <v>170</v>
      </c>
      <c r="O918" s="22" t="s">
        <v>60</v>
      </c>
      <c r="P918" s="22" t="s">
        <v>79</v>
      </c>
      <c r="Q918" s="23" t="s">
        <v>621</v>
      </c>
      <c r="S918" s="24">
        <v>30</v>
      </c>
      <c r="V918" s="167" t="s">
        <v>615</v>
      </c>
      <c r="W918" s="168" t="s">
        <v>655</v>
      </c>
      <c r="Z918" s="83" t="s">
        <v>63</v>
      </c>
      <c r="AA918" s="6">
        <v>8</v>
      </c>
      <c r="AB918" s="6">
        <v>8</v>
      </c>
      <c r="AC918" s="5">
        <v>70</v>
      </c>
      <c r="AD918" s="5" t="s">
        <v>80</v>
      </c>
      <c r="AE918" s="5" t="s">
        <v>335</v>
      </c>
      <c r="AI918" s="5">
        <v>66</v>
      </c>
      <c r="AJ918" s="5">
        <v>80</v>
      </c>
      <c r="AK918" s="6">
        <v>71</v>
      </c>
      <c r="AL918" s="6" t="s">
        <v>81</v>
      </c>
      <c r="AM918" s="6" t="s">
        <v>335</v>
      </c>
      <c r="AQ918" s="6">
        <v>56</v>
      </c>
      <c r="AR918" s="6">
        <v>91</v>
      </c>
      <c r="BQ918" s="6" t="s">
        <v>2522</v>
      </c>
      <c r="BR918" s="5" t="s">
        <v>2562</v>
      </c>
    </row>
    <row r="919" spans="1:70" ht="14.25" x14ac:dyDescent="0.2">
      <c r="A919" s="259">
        <v>2026</v>
      </c>
      <c r="B919" s="231" t="s">
        <v>2558</v>
      </c>
      <c r="C919" s="247" t="s">
        <v>2800</v>
      </c>
      <c r="D919" s="231" t="s">
        <v>2572</v>
      </c>
      <c r="E919" s="3" t="s">
        <v>102</v>
      </c>
      <c r="F919" s="26" t="s">
        <v>684</v>
      </c>
      <c r="G919" s="26" t="s">
        <v>56</v>
      </c>
      <c r="H919" s="26" t="s">
        <v>2560</v>
      </c>
      <c r="I919" s="26" t="s">
        <v>2561</v>
      </c>
      <c r="J919" s="22">
        <v>0.05</v>
      </c>
      <c r="L919" s="28" t="s">
        <v>107</v>
      </c>
      <c r="M919" s="22" t="s">
        <v>78</v>
      </c>
      <c r="N919" s="178">
        <v>170</v>
      </c>
      <c r="O919" s="22" t="s">
        <v>60</v>
      </c>
      <c r="P919" s="22" t="s">
        <v>79</v>
      </c>
      <c r="Q919" s="23" t="s">
        <v>621</v>
      </c>
      <c r="S919" s="24">
        <v>30</v>
      </c>
      <c r="V919" s="167" t="s">
        <v>615</v>
      </c>
      <c r="W919" s="168" t="s">
        <v>655</v>
      </c>
      <c r="Z919" s="83" t="s">
        <v>63</v>
      </c>
      <c r="AA919" s="6">
        <v>8</v>
      </c>
      <c r="AB919" s="6">
        <v>0</v>
      </c>
      <c r="AC919" s="5">
        <v>72</v>
      </c>
      <c r="AD919" s="5" t="s">
        <v>80</v>
      </c>
      <c r="AE919" s="5" t="s">
        <v>335</v>
      </c>
      <c r="AI919" s="5">
        <v>68</v>
      </c>
      <c r="AJ919" s="5">
        <v>75</v>
      </c>
      <c r="AK919" s="6">
        <v>97</v>
      </c>
      <c r="AL919" s="6" t="s">
        <v>81</v>
      </c>
      <c r="AM919" s="6" t="s">
        <v>335</v>
      </c>
      <c r="AQ919" s="6">
        <v>75</v>
      </c>
      <c r="AR919" s="6">
        <v>112</v>
      </c>
      <c r="BQ919" s="6" t="s">
        <v>2522</v>
      </c>
      <c r="BR919" s="5" t="s">
        <v>2562</v>
      </c>
    </row>
    <row r="920" spans="1:70" ht="14.25" x14ac:dyDescent="0.2">
      <c r="A920" s="259">
        <v>2027</v>
      </c>
      <c r="B920" s="231" t="s">
        <v>2558</v>
      </c>
      <c r="C920" s="247" t="s">
        <v>2800</v>
      </c>
      <c r="D920" s="231" t="s">
        <v>2573</v>
      </c>
      <c r="E920" s="3" t="s">
        <v>102</v>
      </c>
      <c r="F920" s="26" t="s">
        <v>684</v>
      </c>
      <c r="G920" s="26" t="s">
        <v>56</v>
      </c>
      <c r="H920" s="26" t="s">
        <v>2560</v>
      </c>
      <c r="I920" s="26" t="s">
        <v>2561</v>
      </c>
      <c r="J920" s="22">
        <v>0.05</v>
      </c>
      <c r="L920" s="28" t="s">
        <v>107</v>
      </c>
      <c r="M920" s="22" t="s">
        <v>78</v>
      </c>
      <c r="N920" s="178">
        <v>170</v>
      </c>
      <c r="O920" s="22" t="s">
        <v>60</v>
      </c>
      <c r="P920" s="22" t="s">
        <v>79</v>
      </c>
      <c r="Q920" s="23" t="s">
        <v>621</v>
      </c>
      <c r="S920" s="24">
        <v>30</v>
      </c>
      <c r="V920" s="167" t="s">
        <v>615</v>
      </c>
      <c r="W920" s="168" t="s">
        <v>655</v>
      </c>
      <c r="Z920" s="83" t="s">
        <v>63</v>
      </c>
      <c r="AA920" s="6">
        <v>16</v>
      </c>
      <c r="AB920" s="6">
        <v>8</v>
      </c>
      <c r="AC920" s="5">
        <v>71</v>
      </c>
      <c r="AD920" s="5" t="s">
        <v>80</v>
      </c>
      <c r="AE920" s="5" t="s">
        <v>335</v>
      </c>
      <c r="AI920" s="5">
        <v>66</v>
      </c>
      <c r="AJ920" s="5">
        <v>80</v>
      </c>
      <c r="AK920" s="6">
        <v>84</v>
      </c>
      <c r="AL920" s="6" t="s">
        <v>81</v>
      </c>
      <c r="AM920" s="6" t="s">
        <v>335</v>
      </c>
      <c r="AQ920" s="6">
        <v>56</v>
      </c>
      <c r="AR920" s="6">
        <v>112</v>
      </c>
      <c r="BQ920" s="6" t="s">
        <v>2522</v>
      </c>
      <c r="BR920" s="5" t="s">
        <v>2562</v>
      </c>
    </row>
    <row r="921" spans="1:70" ht="14.25" x14ac:dyDescent="0.2">
      <c r="A921" s="259">
        <v>2028</v>
      </c>
      <c r="B921" s="231" t="s">
        <v>2558</v>
      </c>
      <c r="C921" s="247" t="s">
        <v>2800</v>
      </c>
      <c r="D921" s="231" t="s">
        <v>2574</v>
      </c>
      <c r="E921" s="3" t="s">
        <v>102</v>
      </c>
      <c r="F921" s="26" t="s">
        <v>684</v>
      </c>
      <c r="G921" s="26" t="s">
        <v>56</v>
      </c>
      <c r="H921" s="26" t="s">
        <v>2560</v>
      </c>
      <c r="I921" s="26" t="s">
        <v>2561</v>
      </c>
      <c r="J921" s="22" t="s">
        <v>2566</v>
      </c>
      <c r="L921" s="28" t="s">
        <v>58</v>
      </c>
      <c r="M921" s="22" t="s">
        <v>59</v>
      </c>
      <c r="N921" s="178">
        <v>170</v>
      </c>
      <c r="O921" s="22" t="s">
        <v>60</v>
      </c>
      <c r="P921" s="22" t="s">
        <v>2567</v>
      </c>
      <c r="Q921" s="23" t="s">
        <v>2568</v>
      </c>
      <c r="R921" s="23" t="s">
        <v>719</v>
      </c>
      <c r="V921" s="167" t="s">
        <v>615</v>
      </c>
      <c r="W921" s="168" t="s">
        <v>655</v>
      </c>
      <c r="Z921" s="83" t="s">
        <v>63</v>
      </c>
      <c r="AA921" s="6">
        <v>8</v>
      </c>
      <c r="AB921" s="6">
        <v>8</v>
      </c>
      <c r="AC921" s="5">
        <v>70</v>
      </c>
      <c r="AD921" s="5" t="s">
        <v>80</v>
      </c>
      <c r="AE921" s="5" t="s">
        <v>335</v>
      </c>
      <c r="AI921" s="5">
        <v>66</v>
      </c>
      <c r="AJ921" s="5">
        <v>80</v>
      </c>
      <c r="AK921" s="6">
        <v>71</v>
      </c>
      <c r="AL921" s="6" t="s">
        <v>81</v>
      </c>
      <c r="AM921" s="6" t="s">
        <v>335</v>
      </c>
      <c r="AQ921" s="6">
        <v>56</v>
      </c>
      <c r="AR921" s="6">
        <v>91</v>
      </c>
      <c r="BQ921" s="6" t="s">
        <v>2522</v>
      </c>
      <c r="BR921" s="5" t="s">
        <v>2562</v>
      </c>
    </row>
    <row r="922" spans="1:70" ht="14.25" x14ac:dyDescent="0.2">
      <c r="A922" s="259">
        <v>2029</v>
      </c>
      <c r="B922" s="231" t="s">
        <v>2558</v>
      </c>
      <c r="C922" s="247" t="s">
        <v>2800</v>
      </c>
      <c r="D922" s="231" t="s">
        <v>2575</v>
      </c>
      <c r="E922" s="3" t="s">
        <v>102</v>
      </c>
      <c r="F922" s="26" t="s">
        <v>684</v>
      </c>
      <c r="G922" s="26" t="s">
        <v>56</v>
      </c>
      <c r="H922" s="26" t="s">
        <v>2560</v>
      </c>
      <c r="I922" s="26" t="s">
        <v>2561</v>
      </c>
      <c r="J922" s="22" t="s">
        <v>2566</v>
      </c>
      <c r="L922" s="28" t="s">
        <v>58</v>
      </c>
      <c r="M922" s="22" t="s">
        <v>59</v>
      </c>
      <c r="N922" s="178">
        <v>170</v>
      </c>
      <c r="O922" s="22" t="s">
        <v>60</v>
      </c>
      <c r="P922" s="22" t="s">
        <v>2567</v>
      </c>
      <c r="Q922" s="23" t="s">
        <v>2568</v>
      </c>
      <c r="R922" s="23" t="s">
        <v>719</v>
      </c>
      <c r="V922" s="167" t="s">
        <v>615</v>
      </c>
      <c r="W922" s="168" t="s">
        <v>655</v>
      </c>
      <c r="Z922" s="83" t="s">
        <v>63</v>
      </c>
      <c r="AA922" s="6">
        <v>8</v>
      </c>
      <c r="AB922" s="6">
        <v>0</v>
      </c>
      <c r="AC922" s="5">
        <v>72</v>
      </c>
      <c r="AD922" s="5" t="s">
        <v>80</v>
      </c>
      <c r="AE922" s="5" t="s">
        <v>335</v>
      </c>
      <c r="AI922" s="5">
        <v>68</v>
      </c>
      <c r="AJ922" s="5">
        <v>75</v>
      </c>
      <c r="AK922" s="6">
        <v>97</v>
      </c>
      <c r="AL922" s="6" t="s">
        <v>81</v>
      </c>
      <c r="AM922" s="6" t="s">
        <v>335</v>
      </c>
      <c r="AQ922" s="6">
        <v>75</v>
      </c>
      <c r="AR922" s="6">
        <v>112</v>
      </c>
      <c r="BQ922" s="6" t="s">
        <v>2522</v>
      </c>
      <c r="BR922" s="5" t="s">
        <v>2562</v>
      </c>
    </row>
    <row r="923" spans="1:70" ht="14.25" x14ac:dyDescent="0.2">
      <c r="A923" s="259">
        <v>2030</v>
      </c>
      <c r="B923" s="231" t="s">
        <v>2558</v>
      </c>
      <c r="C923" s="247" t="s">
        <v>2800</v>
      </c>
      <c r="D923" s="231" t="s">
        <v>2576</v>
      </c>
      <c r="E923" s="3" t="s">
        <v>102</v>
      </c>
      <c r="F923" s="26" t="s">
        <v>684</v>
      </c>
      <c r="G923" s="26" t="s">
        <v>56</v>
      </c>
      <c r="H923" s="26" t="s">
        <v>2560</v>
      </c>
      <c r="I923" s="26" t="s">
        <v>2561</v>
      </c>
      <c r="J923" s="22" t="s">
        <v>2566</v>
      </c>
      <c r="L923" s="28" t="s">
        <v>58</v>
      </c>
      <c r="M923" s="22" t="s">
        <v>59</v>
      </c>
      <c r="N923" s="178">
        <v>170</v>
      </c>
      <c r="O923" s="22" t="s">
        <v>60</v>
      </c>
      <c r="P923" s="22" t="s">
        <v>2567</v>
      </c>
      <c r="Q923" s="23" t="s">
        <v>2568</v>
      </c>
      <c r="R923" s="23" t="s">
        <v>719</v>
      </c>
      <c r="V923" s="167" t="s">
        <v>615</v>
      </c>
      <c r="W923" s="168" t="s">
        <v>655</v>
      </c>
      <c r="Z923" s="83" t="s">
        <v>63</v>
      </c>
      <c r="AA923" s="6">
        <v>16</v>
      </c>
      <c r="AB923" s="6">
        <v>8</v>
      </c>
      <c r="AC923" s="5">
        <v>71</v>
      </c>
      <c r="AD923" s="5" t="s">
        <v>80</v>
      </c>
      <c r="AE923" s="5" t="s">
        <v>335</v>
      </c>
      <c r="AI923" s="5">
        <v>66</v>
      </c>
      <c r="AJ923" s="5">
        <v>80</v>
      </c>
      <c r="AK923" s="6">
        <v>84</v>
      </c>
      <c r="AL923" s="6" t="s">
        <v>81</v>
      </c>
      <c r="AM923" s="6" t="s">
        <v>335</v>
      </c>
      <c r="AQ923" s="6">
        <v>56</v>
      </c>
      <c r="AR923" s="6">
        <v>112</v>
      </c>
      <c r="BQ923" s="6" t="s">
        <v>2522</v>
      </c>
      <c r="BR923" s="5" t="s">
        <v>2562</v>
      </c>
    </row>
    <row r="924" spans="1:70" ht="14.25" x14ac:dyDescent="0.2">
      <c r="A924" s="259">
        <v>2031</v>
      </c>
      <c r="B924" s="231" t="s">
        <v>2558</v>
      </c>
      <c r="C924" s="247" t="s">
        <v>2800</v>
      </c>
      <c r="D924" s="231" t="s">
        <v>1114</v>
      </c>
      <c r="E924" s="3" t="s">
        <v>1114</v>
      </c>
      <c r="F924" s="26" t="s">
        <v>55</v>
      </c>
      <c r="G924" s="26" t="s">
        <v>56</v>
      </c>
      <c r="H924" s="26" t="s">
        <v>2577</v>
      </c>
      <c r="I924" s="26" t="s">
        <v>2578</v>
      </c>
      <c r="J924" s="22">
        <v>500</v>
      </c>
      <c r="L924" s="28" t="s">
        <v>58</v>
      </c>
      <c r="M924" s="22" t="s">
        <v>59</v>
      </c>
      <c r="N924" s="22" t="s">
        <v>2801</v>
      </c>
      <c r="O924" s="22" t="s">
        <v>60</v>
      </c>
      <c r="P924" s="22" t="s">
        <v>2579</v>
      </c>
      <c r="Q924" s="23" t="s">
        <v>1136</v>
      </c>
      <c r="Z924" s="83" t="s">
        <v>63</v>
      </c>
      <c r="AA924" s="6">
        <v>16</v>
      </c>
      <c r="AB924" s="6">
        <v>8</v>
      </c>
      <c r="AC924" s="5">
        <v>71</v>
      </c>
      <c r="AD924" s="5" t="s">
        <v>80</v>
      </c>
      <c r="AE924" s="5" t="s">
        <v>335</v>
      </c>
      <c r="AI924" s="5">
        <v>66</v>
      </c>
      <c r="AJ924" s="5">
        <v>80</v>
      </c>
      <c r="AK924" s="6">
        <v>84</v>
      </c>
      <c r="AL924" s="6" t="s">
        <v>81</v>
      </c>
      <c r="AM924" s="6" t="s">
        <v>335</v>
      </c>
      <c r="AQ924" s="6">
        <v>56</v>
      </c>
      <c r="AR924" s="6">
        <v>112</v>
      </c>
      <c r="BQ924" s="6" t="s">
        <v>2522</v>
      </c>
      <c r="BR924" s="5" t="s">
        <v>2562</v>
      </c>
    </row>
    <row r="925" spans="1:70" ht="14.25" x14ac:dyDescent="0.2">
      <c r="A925" s="259">
        <v>2032</v>
      </c>
      <c r="B925" s="231" t="s">
        <v>2558</v>
      </c>
      <c r="C925" s="247" t="s">
        <v>2800</v>
      </c>
      <c r="D925" s="231" t="s">
        <v>2580</v>
      </c>
      <c r="E925" s="3" t="s">
        <v>2580</v>
      </c>
      <c r="F925" s="26" t="s">
        <v>55</v>
      </c>
      <c r="G925" s="26" t="s">
        <v>56</v>
      </c>
      <c r="H925" s="26" t="s">
        <v>2577</v>
      </c>
      <c r="I925" s="26" t="s">
        <v>2578</v>
      </c>
      <c r="J925" s="22">
        <v>500</v>
      </c>
      <c r="L925" s="28" t="s">
        <v>58</v>
      </c>
      <c r="M925" s="22" t="s">
        <v>59</v>
      </c>
      <c r="N925" s="22" t="s">
        <v>2801</v>
      </c>
      <c r="O925" s="22" t="s">
        <v>60</v>
      </c>
      <c r="P925" s="22" t="s">
        <v>2579</v>
      </c>
      <c r="Q925" s="23" t="s">
        <v>1136</v>
      </c>
      <c r="Z925" s="83" t="s">
        <v>63</v>
      </c>
      <c r="AA925" s="6">
        <v>16</v>
      </c>
      <c r="AB925" s="6">
        <v>8</v>
      </c>
      <c r="AC925" s="5">
        <v>71</v>
      </c>
      <c r="AD925" s="5" t="s">
        <v>80</v>
      </c>
      <c r="AE925" s="5" t="s">
        <v>335</v>
      </c>
      <c r="AI925" s="5">
        <v>66</v>
      </c>
      <c r="AJ925" s="5">
        <v>80</v>
      </c>
      <c r="AK925" s="6">
        <v>84</v>
      </c>
      <c r="AL925" s="6" t="s">
        <v>81</v>
      </c>
      <c r="AM925" s="6" t="s">
        <v>335</v>
      </c>
      <c r="AQ925" s="6">
        <v>56</v>
      </c>
      <c r="AR925" s="6">
        <v>112</v>
      </c>
      <c r="BQ925" s="6" t="s">
        <v>2522</v>
      </c>
      <c r="BR925" s="5" t="s">
        <v>2562</v>
      </c>
    </row>
    <row r="926" spans="1:70" ht="14.25" x14ac:dyDescent="0.2">
      <c r="A926" s="259">
        <v>2033</v>
      </c>
      <c r="B926" s="231" t="s">
        <v>2558</v>
      </c>
      <c r="C926" s="247" t="s">
        <v>2800</v>
      </c>
      <c r="D926" s="231" t="s">
        <v>2581</v>
      </c>
      <c r="E926" s="3" t="s">
        <v>2581</v>
      </c>
      <c r="F926" s="26" t="s">
        <v>55</v>
      </c>
      <c r="G926" s="26" t="s">
        <v>56</v>
      </c>
      <c r="H926" s="26" t="s">
        <v>2577</v>
      </c>
      <c r="I926" s="26" t="s">
        <v>2578</v>
      </c>
      <c r="J926" s="22">
        <v>500</v>
      </c>
      <c r="L926" s="28" t="s">
        <v>58</v>
      </c>
      <c r="M926" s="22" t="s">
        <v>59</v>
      </c>
      <c r="N926" s="22" t="s">
        <v>2801</v>
      </c>
      <c r="O926" s="22" t="s">
        <v>60</v>
      </c>
      <c r="P926" s="22" t="s">
        <v>2579</v>
      </c>
      <c r="Q926" s="23" t="s">
        <v>1136</v>
      </c>
      <c r="Z926" s="83" t="s">
        <v>63</v>
      </c>
      <c r="AA926" s="6">
        <v>16</v>
      </c>
      <c r="AB926" s="6">
        <v>8</v>
      </c>
      <c r="AC926" s="5">
        <v>71</v>
      </c>
      <c r="AD926" s="5" t="s">
        <v>80</v>
      </c>
      <c r="AE926" s="5" t="s">
        <v>335</v>
      </c>
      <c r="AI926" s="5">
        <v>66</v>
      </c>
      <c r="AJ926" s="5">
        <v>80</v>
      </c>
      <c r="AK926" s="6">
        <v>84</v>
      </c>
      <c r="AL926" s="6" t="s">
        <v>81</v>
      </c>
      <c r="AM926" s="6" t="s">
        <v>335</v>
      </c>
      <c r="AQ926" s="6">
        <v>56</v>
      </c>
      <c r="AR926" s="6">
        <v>112</v>
      </c>
      <c r="BQ926" s="6" t="s">
        <v>2522</v>
      </c>
      <c r="BR926" s="5" t="s">
        <v>2562</v>
      </c>
    </row>
    <row r="927" spans="1:70" ht="14.25" x14ac:dyDescent="0.2">
      <c r="A927" s="259">
        <v>2034</v>
      </c>
      <c r="B927" s="231" t="s">
        <v>2582</v>
      </c>
      <c r="C927" s="247" t="s">
        <v>2799</v>
      </c>
      <c r="D927" s="231" t="s">
        <v>2583</v>
      </c>
      <c r="E927" s="3" t="s">
        <v>102</v>
      </c>
      <c r="F927" s="26" t="s">
        <v>103</v>
      </c>
      <c r="G927" s="26" t="s">
        <v>56</v>
      </c>
      <c r="H927" s="26" t="s">
        <v>77</v>
      </c>
      <c r="I927" s="26" t="s">
        <v>2797</v>
      </c>
      <c r="J927" s="22">
        <v>1</v>
      </c>
      <c r="L927" s="28" t="s">
        <v>58</v>
      </c>
      <c r="M927" s="22" t="s">
        <v>78</v>
      </c>
      <c r="N927" s="22">
        <v>0</v>
      </c>
      <c r="O927" s="22" t="s">
        <v>60</v>
      </c>
      <c r="P927" s="22" t="s">
        <v>79</v>
      </c>
      <c r="Q927" s="23" t="s">
        <v>621</v>
      </c>
      <c r="Z927" s="83" t="s">
        <v>63</v>
      </c>
      <c r="AA927" s="6">
        <v>24</v>
      </c>
      <c r="AB927" s="6">
        <v>0</v>
      </c>
      <c r="AC927" s="5">
        <v>26.5</v>
      </c>
      <c r="AD927" s="5" t="s">
        <v>80</v>
      </c>
      <c r="AE927" s="5" t="s">
        <v>335</v>
      </c>
      <c r="AF927" s="5">
        <v>4.5999999999999996</v>
      </c>
      <c r="AG927" s="5" t="s">
        <v>80</v>
      </c>
      <c r="AH927" s="5" t="s">
        <v>117</v>
      </c>
      <c r="AI927" s="5">
        <v>20</v>
      </c>
      <c r="AJ927" s="5">
        <v>38</v>
      </c>
      <c r="AK927" s="6">
        <v>69.2</v>
      </c>
      <c r="AL927" s="6" t="s">
        <v>81</v>
      </c>
      <c r="AM927" s="6" t="s">
        <v>335</v>
      </c>
      <c r="AN927" s="6">
        <v>7.7</v>
      </c>
      <c r="AO927" s="6" t="s">
        <v>81</v>
      </c>
      <c r="AP927" s="6" t="s">
        <v>117</v>
      </c>
      <c r="AQ927" s="6">
        <v>56.8</v>
      </c>
      <c r="AR927" s="6">
        <v>87.3</v>
      </c>
      <c r="BQ927" s="6" t="s">
        <v>2417</v>
      </c>
      <c r="BR927" s="5" t="s">
        <v>2584</v>
      </c>
    </row>
    <row r="928" spans="1:70" ht="14.25" x14ac:dyDescent="0.2">
      <c r="A928" s="259">
        <v>2035</v>
      </c>
      <c r="B928" s="231" t="s">
        <v>2582</v>
      </c>
      <c r="C928" s="247" t="s">
        <v>2799</v>
      </c>
      <c r="D928" s="231" t="s">
        <v>2585</v>
      </c>
      <c r="E928" s="3" t="s">
        <v>102</v>
      </c>
      <c r="F928" s="26" t="s">
        <v>103</v>
      </c>
      <c r="G928" s="26" t="s">
        <v>56</v>
      </c>
      <c r="H928" s="26" t="s">
        <v>77</v>
      </c>
      <c r="I928" s="181" t="s">
        <v>2797</v>
      </c>
      <c r="J928" s="22">
        <v>1</v>
      </c>
      <c r="L928" s="28" t="s">
        <v>58</v>
      </c>
      <c r="M928" s="22" t="s">
        <v>78</v>
      </c>
      <c r="N928" s="22">
        <v>72</v>
      </c>
      <c r="O928" s="22" t="s">
        <v>60</v>
      </c>
      <c r="P928" s="22" t="s">
        <v>79</v>
      </c>
      <c r="Q928" s="23" t="s">
        <v>621</v>
      </c>
      <c r="Z928" s="83" t="s">
        <v>63</v>
      </c>
      <c r="AA928" s="6">
        <v>24</v>
      </c>
      <c r="AB928" s="6">
        <v>0</v>
      </c>
      <c r="AC928" s="5">
        <v>26.5</v>
      </c>
      <c r="AD928" s="5" t="s">
        <v>80</v>
      </c>
      <c r="AE928" s="5" t="s">
        <v>335</v>
      </c>
      <c r="AF928" s="5">
        <v>4.5999999999999996</v>
      </c>
      <c r="AG928" s="5" t="s">
        <v>80</v>
      </c>
      <c r="AH928" s="5" t="s">
        <v>117</v>
      </c>
      <c r="AI928" s="5">
        <v>20</v>
      </c>
      <c r="AJ928" s="5">
        <v>38</v>
      </c>
      <c r="AK928" s="6">
        <v>69.2</v>
      </c>
      <c r="AL928" s="6" t="s">
        <v>81</v>
      </c>
      <c r="AM928" s="6" t="s">
        <v>335</v>
      </c>
      <c r="AN928" s="6">
        <v>7.7</v>
      </c>
      <c r="AO928" s="6" t="s">
        <v>81</v>
      </c>
      <c r="AP928" s="6" t="s">
        <v>117</v>
      </c>
      <c r="AQ928" s="6">
        <v>56.8</v>
      </c>
      <c r="AR928" s="6">
        <v>87.3</v>
      </c>
      <c r="BQ928" s="6" t="s">
        <v>2417</v>
      </c>
      <c r="BR928" s="5" t="s">
        <v>2584</v>
      </c>
    </row>
    <row r="929" spans="1:70" ht="14.25" x14ac:dyDescent="0.2">
      <c r="A929" s="259">
        <v>2036</v>
      </c>
      <c r="B929" s="231" t="s">
        <v>2582</v>
      </c>
      <c r="C929" s="247" t="s">
        <v>2799</v>
      </c>
      <c r="D929" s="231" t="s">
        <v>2586</v>
      </c>
      <c r="E929" s="3" t="s">
        <v>102</v>
      </c>
      <c r="F929" s="26" t="s">
        <v>103</v>
      </c>
      <c r="G929" s="26" t="s">
        <v>56</v>
      </c>
      <c r="H929" s="26" t="s">
        <v>77</v>
      </c>
      <c r="I929" s="181" t="s">
        <v>2797</v>
      </c>
      <c r="J929" s="22">
        <v>2.5</v>
      </c>
      <c r="L929" s="28" t="s">
        <v>58</v>
      </c>
      <c r="M929" s="22" t="s">
        <v>78</v>
      </c>
      <c r="N929" s="22">
        <v>216</v>
      </c>
      <c r="O929" s="22" t="s">
        <v>60</v>
      </c>
      <c r="P929" s="22" t="s">
        <v>79</v>
      </c>
      <c r="Q929" s="23" t="s">
        <v>621</v>
      </c>
      <c r="Z929" s="83" t="s">
        <v>63</v>
      </c>
      <c r="AA929" s="6">
        <v>24</v>
      </c>
      <c r="AB929" s="6">
        <v>0</v>
      </c>
      <c r="AC929" s="5">
        <v>26.5</v>
      </c>
      <c r="AD929" s="5" t="s">
        <v>80</v>
      </c>
      <c r="AE929" s="5" t="s">
        <v>335</v>
      </c>
      <c r="AF929" s="5">
        <v>4.5999999999999996</v>
      </c>
      <c r="AG929" s="5" t="s">
        <v>80</v>
      </c>
      <c r="AH929" s="5" t="s">
        <v>117</v>
      </c>
      <c r="AI929" s="5">
        <v>20</v>
      </c>
      <c r="AJ929" s="5">
        <v>38</v>
      </c>
      <c r="AK929" s="6">
        <v>69.2</v>
      </c>
      <c r="AL929" s="6" t="s">
        <v>81</v>
      </c>
      <c r="AM929" s="6" t="s">
        <v>335</v>
      </c>
      <c r="AN929" s="6">
        <v>7.7</v>
      </c>
      <c r="AO929" s="6" t="s">
        <v>81</v>
      </c>
      <c r="AP929" s="6" t="s">
        <v>117</v>
      </c>
      <c r="AQ929" s="6">
        <v>56.8</v>
      </c>
      <c r="AR929" s="6">
        <v>87.3</v>
      </c>
      <c r="BQ929" s="6" t="s">
        <v>2417</v>
      </c>
      <c r="BR929" s="5" t="s">
        <v>2584</v>
      </c>
    </row>
    <row r="930" spans="1:70" ht="14.25" x14ac:dyDescent="0.2">
      <c r="A930" s="259">
        <v>2037</v>
      </c>
      <c r="B930" s="231" t="s">
        <v>2582</v>
      </c>
      <c r="C930" s="247" t="s">
        <v>2799</v>
      </c>
      <c r="D930" s="231" t="s">
        <v>2587</v>
      </c>
      <c r="E930" s="3" t="s">
        <v>102</v>
      </c>
      <c r="F930" s="26" t="s">
        <v>103</v>
      </c>
      <c r="G930" s="26" t="s">
        <v>56</v>
      </c>
      <c r="H930" s="26" t="s">
        <v>77</v>
      </c>
      <c r="I930" s="181" t="s">
        <v>2797</v>
      </c>
      <c r="J930" s="22">
        <v>1</v>
      </c>
      <c r="L930" s="28" t="s">
        <v>58</v>
      </c>
      <c r="M930" s="22" t="s">
        <v>78</v>
      </c>
      <c r="N930" s="22">
        <v>0</v>
      </c>
      <c r="O930" s="22" t="s">
        <v>60</v>
      </c>
      <c r="P930" s="22" t="s">
        <v>79</v>
      </c>
      <c r="Q930" s="23" t="s">
        <v>621</v>
      </c>
      <c r="Z930" s="83" t="s">
        <v>63</v>
      </c>
      <c r="AA930" s="6">
        <v>12</v>
      </c>
      <c r="AB930" s="6">
        <v>12</v>
      </c>
      <c r="AC930" s="5">
        <v>23.9</v>
      </c>
      <c r="AD930" s="5" t="s">
        <v>80</v>
      </c>
      <c r="AE930" s="5" t="s">
        <v>335</v>
      </c>
      <c r="AF930" s="5">
        <v>4.0999999999999996</v>
      </c>
      <c r="AG930" s="5" t="s">
        <v>80</v>
      </c>
      <c r="AH930" s="5" t="s">
        <v>117</v>
      </c>
      <c r="AI930" s="5">
        <v>20</v>
      </c>
      <c r="AJ930" s="5">
        <v>30</v>
      </c>
      <c r="AK930" s="6">
        <v>51.3</v>
      </c>
      <c r="AL930" s="6" t="s">
        <v>81</v>
      </c>
      <c r="AM930" s="6" t="s">
        <v>335</v>
      </c>
      <c r="AN930" s="6">
        <v>4.4000000000000004</v>
      </c>
      <c r="AO930" s="6" t="s">
        <v>81</v>
      </c>
      <c r="AP930" s="6" t="s">
        <v>117</v>
      </c>
      <c r="AQ930" s="6">
        <v>46</v>
      </c>
      <c r="AR930" s="6">
        <v>59.6</v>
      </c>
      <c r="BQ930" s="6" t="s">
        <v>2417</v>
      </c>
      <c r="BR930" s="5" t="s">
        <v>2588</v>
      </c>
    </row>
    <row r="931" spans="1:70" ht="14.25" x14ac:dyDescent="0.2">
      <c r="A931" s="259">
        <v>2038</v>
      </c>
      <c r="B931" s="231" t="s">
        <v>2582</v>
      </c>
      <c r="C931" s="247" t="s">
        <v>2799</v>
      </c>
      <c r="D931" s="231" t="s">
        <v>2589</v>
      </c>
      <c r="E931" s="3" t="s">
        <v>102</v>
      </c>
      <c r="F931" s="26" t="s">
        <v>103</v>
      </c>
      <c r="G931" s="26" t="s">
        <v>56</v>
      </c>
      <c r="H931" s="26" t="s">
        <v>77</v>
      </c>
      <c r="I931" s="181" t="s">
        <v>2797</v>
      </c>
      <c r="J931" s="22">
        <v>1</v>
      </c>
      <c r="L931" s="28" t="s">
        <v>58</v>
      </c>
      <c r="M931" s="22" t="s">
        <v>78</v>
      </c>
      <c r="N931" s="22">
        <v>72</v>
      </c>
      <c r="O931" s="22" t="s">
        <v>60</v>
      </c>
      <c r="P931" s="22" t="s">
        <v>79</v>
      </c>
      <c r="Q931" s="23" t="s">
        <v>621</v>
      </c>
      <c r="Z931" s="83" t="s">
        <v>63</v>
      </c>
      <c r="AA931" s="6">
        <v>12</v>
      </c>
      <c r="AB931" s="6">
        <v>12</v>
      </c>
      <c r="AC931" s="5">
        <v>23.9</v>
      </c>
      <c r="AD931" s="5" t="s">
        <v>80</v>
      </c>
      <c r="AE931" s="5" t="s">
        <v>335</v>
      </c>
      <c r="AF931" s="5">
        <v>4.0999999999999996</v>
      </c>
      <c r="AG931" s="5" t="s">
        <v>80</v>
      </c>
      <c r="AH931" s="5" t="s">
        <v>117</v>
      </c>
      <c r="AI931" s="5">
        <v>20</v>
      </c>
      <c r="AJ931" s="5">
        <v>30</v>
      </c>
      <c r="AK931" s="6">
        <v>51.3</v>
      </c>
      <c r="AL931" s="6" t="s">
        <v>81</v>
      </c>
      <c r="AM931" s="6" t="s">
        <v>335</v>
      </c>
      <c r="AN931" s="6">
        <v>4.4000000000000004</v>
      </c>
      <c r="AO931" s="6" t="s">
        <v>81</v>
      </c>
      <c r="AP931" s="6" t="s">
        <v>117</v>
      </c>
      <c r="AQ931" s="6">
        <v>46</v>
      </c>
      <c r="AR931" s="6">
        <v>59.6</v>
      </c>
      <c r="BQ931" s="6" t="s">
        <v>2417</v>
      </c>
      <c r="BR931" s="5" t="s">
        <v>2588</v>
      </c>
    </row>
    <row r="932" spans="1:70" ht="14.25" x14ac:dyDescent="0.2">
      <c r="A932" s="259">
        <v>2039</v>
      </c>
      <c r="B932" s="231" t="s">
        <v>2582</v>
      </c>
      <c r="C932" s="247" t="s">
        <v>2799</v>
      </c>
      <c r="D932" s="231" t="s">
        <v>2590</v>
      </c>
      <c r="E932" s="3" t="s">
        <v>102</v>
      </c>
      <c r="F932" s="26" t="s">
        <v>103</v>
      </c>
      <c r="G932" s="26" t="s">
        <v>56</v>
      </c>
      <c r="H932" s="26" t="s">
        <v>77</v>
      </c>
      <c r="I932" s="181" t="s">
        <v>2797</v>
      </c>
      <c r="J932" s="22">
        <v>2.5</v>
      </c>
      <c r="L932" s="28" t="s">
        <v>58</v>
      </c>
      <c r="M932" s="22" t="s">
        <v>78</v>
      </c>
      <c r="N932" s="22">
        <v>216</v>
      </c>
      <c r="O932" s="22" t="s">
        <v>60</v>
      </c>
      <c r="P932" s="22" t="s">
        <v>79</v>
      </c>
      <c r="Q932" s="23" t="s">
        <v>621</v>
      </c>
      <c r="Z932" s="83" t="s">
        <v>63</v>
      </c>
      <c r="AA932" s="6">
        <v>12</v>
      </c>
      <c r="AB932" s="6">
        <v>12</v>
      </c>
      <c r="AC932" s="5">
        <v>23.9</v>
      </c>
      <c r="AD932" s="5" t="s">
        <v>80</v>
      </c>
      <c r="AE932" s="5" t="s">
        <v>335</v>
      </c>
      <c r="AF932" s="5">
        <v>4.0999999999999996</v>
      </c>
      <c r="AG932" s="5" t="s">
        <v>80</v>
      </c>
      <c r="AH932" s="5" t="s">
        <v>117</v>
      </c>
      <c r="AI932" s="5">
        <v>20</v>
      </c>
      <c r="AJ932" s="5">
        <v>30</v>
      </c>
      <c r="AK932" s="6">
        <v>51.3</v>
      </c>
      <c r="AL932" s="6" t="s">
        <v>81</v>
      </c>
      <c r="AM932" s="6" t="s">
        <v>335</v>
      </c>
      <c r="AN932" s="6">
        <v>4.4000000000000004</v>
      </c>
      <c r="AO932" s="6" t="s">
        <v>81</v>
      </c>
      <c r="AP932" s="6" t="s">
        <v>117</v>
      </c>
      <c r="AQ932" s="6">
        <v>46</v>
      </c>
      <c r="AR932" s="6">
        <v>59.6</v>
      </c>
      <c r="BQ932" s="6" t="s">
        <v>2417</v>
      </c>
      <c r="BR932" s="5" t="s">
        <v>2588</v>
      </c>
    </row>
    <row r="933" spans="1:70" x14ac:dyDescent="0.2">
      <c r="A933" s="259">
        <v>2040</v>
      </c>
      <c r="B933" s="231" t="s">
        <v>2845</v>
      </c>
      <c r="C933" s="231" t="s">
        <v>2803</v>
      </c>
      <c r="D933" s="231" t="s">
        <v>2804</v>
      </c>
      <c r="E933" s="3" t="s">
        <v>102</v>
      </c>
      <c r="F933" s="26" t="s">
        <v>103</v>
      </c>
      <c r="G933" s="26" t="s">
        <v>56</v>
      </c>
      <c r="H933" s="26" t="s">
        <v>1975</v>
      </c>
      <c r="J933" s="22">
        <v>3</v>
      </c>
      <c r="L933" s="28" t="s">
        <v>58</v>
      </c>
      <c r="M933" s="22" t="s">
        <v>59</v>
      </c>
      <c r="N933" s="22">
        <v>0</v>
      </c>
      <c r="O933" s="22" t="s">
        <v>60</v>
      </c>
      <c r="P933" s="22" t="s">
        <v>79</v>
      </c>
      <c r="Q933" s="23" t="s">
        <v>102</v>
      </c>
      <c r="R933" s="23" t="s">
        <v>2805</v>
      </c>
      <c r="T933" s="23">
        <v>100</v>
      </c>
      <c r="V933" s="25" t="s">
        <v>615</v>
      </c>
      <c r="W933" s="65" t="s">
        <v>655</v>
      </c>
      <c r="Z933" s="83" t="s">
        <v>63</v>
      </c>
      <c r="AA933" s="6">
        <v>12</v>
      </c>
      <c r="BQ933" s="6" t="s">
        <v>195</v>
      </c>
    </row>
    <row r="934" spans="1:70" x14ac:dyDescent="0.2">
      <c r="A934" s="259">
        <v>2041</v>
      </c>
      <c r="B934" s="231" t="s">
        <v>2845</v>
      </c>
      <c r="C934" s="231" t="s">
        <v>2803</v>
      </c>
      <c r="D934" s="231" t="s">
        <v>2806</v>
      </c>
      <c r="E934" s="3" t="s">
        <v>102</v>
      </c>
      <c r="F934" s="26" t="s">
        <v>103</v>
      </c>
      <c r="G934" s="26" t="s">
        <v>56</v>
      </c>
      <c r="H934" s="26" t="s">
        <v>1975</v>
      </c>
      <c r="J934" s="22">
        <v>3</v>
      </c>
      <c r="L934" s="28" t="s">
        <v>58</v>
      </c>
      <c r="M934" s="22" t="s">
        <v>59</v>
      </c>
      <c r="N934" s="22">
        <v>336</v>
      </c>
      <c r="O934" s="22" t="s">
        <v>60</v>
      </c>
      <c r="P934" s="22" t="s">
        <v>79</v>
      </c>
      <c r="Q934" s="23" t="s">
        <v>102</v>
      </c>
      <c r="R934" s="23" t="s">
        <v>2805</v>
      </c>
      <c r="T934" s="23">
        <v>100</v>
      </c>
      <c r="V934" s="25" t="s">
        <v>615</v>
      </c>
      <c r="W934" s="65" t="s">
        <v>655</v>
      </c>
      <c r="Z934" s="83" t="s">
        <v>63</v>
      </c>
      <c r="AA934" s="6">
        <v>12</v>
      </c>
      <c r="BQ934" s="6" t="s">
        <v>195</v>
      </c>
    </row>
  </sheetData>
  <autoFilter ref="A2:BT934"/>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 ref="C746" r:id="rId567"/>
    <hyperlink ref="C747" r:id="rId568"/>
    <hyperlink ref="C748" r:id="rId569"/>
    <hyperlink ref="C749" r:id="rId570"/>
    <hyperlink ref="C750" r:id="rId571"/>
    <hyperlink ref="C674" r:id="rId572"/>
    <hyperlink ref="C751" r:id="rId573"/>
    <hyperlink ref="C727" r:id="rId574"/>
    <hyperlink ref="C686" r:id="rId575"/>
    <hyperlink ref="C752" r:id="rId576"/>
    <hyperlink ref="C753" r:id="rId577"/>
    <hyperlink ref="C754" r:id="rId578"/>
    <hyperlink ref="C755" r:id="rId579"/>
    <hyperlink ref="C756" r:id="rId580"/>
    <hyperlink ref="C757" r:id="rId581"/>
    <hyperlink ref="C758" r:id="rId582"/>
    <hyperlink ref="C759" r:id="rId583"/>
    <hyperlink ref="C760" r:id="rId584"/>
    <hyperlink ref="C761" r:id="rId585"/>
    <hyperlink ref="C762" r:id="rId586"/>
    <hyperlink ref="C763" r:id="rId587"/>
    <hyperlink ref="C764" r:id="rId588"/>
    <hyperlink ref="C765" r:id="rId589"/>
    <hyperlink ref="C766" r:id="rId590"/>
    <hyperlink ref="C767" r:id="rId591"/>
    <hyperlink ref="C768" r:id="rId592"/>
    <hyperlink ref="C769" r:id="rId593"/>
    <hyperlink ref="C770" r:id="rId594"/>
    <hyperlink ref="C771" r:id="rId595"/>
    <hyperlink ref="C772" r:id="rId596"/>
    <hyperlink ref="C773" r:id="rId597"/>
    <hyperlink ref="C774" r:id="rId598"/>
    <hyperlink ref="C775" r:id="rId599"/>
    <hyperlink ref="C927" r:id="rId600"/>
    <hyperlink ref="C928" r:id="rId601"/>
    <hyperlink ref="C929" r:id="rId602"/>
    <hyperlink ref="C930" r:id="rId603"/>
    <hyperlink ref="C931" r:id="rId604"/>
    <hyperlink ref="C932" r:id="rId605"/>
    <hyperlink ref="C912" r:id="rId606"/>
    <hyperlink ref="C910" r:id="rId607"/>
    <hyperlink ref="C911" r:id="rId608"/>
  </hyperlinks>
  <pageMargins left="0.7" right="0.7" top="0.75" bottom="0.75" header="0.3" footer="0.3"/>
  <pageSetup paperSize="9" orientation="portrait" r:id="rId609"/>
  <legacyDrawing r:id="rId610"/>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633"/>
  <sheetViews>
    <sheetView zoomScale="90" zoomScaleNormal="90" workbookViewId="0">
      <pane xSplit="5" ySplit="1" topLeftCell="R532" activePane="bottomRight" state="frozen"/>
      <selection pane="topRight" activeCell="F1" sqref="F1"/>
      <selection pane="bottomLeft" activeCell="A2" sqref="A2"/>
      <selection pane="bottomRight" activeCell="AB532" sqref="AB532"/>
    </sheetView>
  </sheetViews>
  <sheetFormatPr baseColWidth="10" defaultColWidth="11" defaultRowHeight="14.25" x14ac:dyDescent="0.2"/>
  <cols>
    <col min="1" max="1" width="4.875" bestFit="1" customWidth="1"/>
    <col min="2" max="2" width="16.375" style="238" customWidth="1"/>
    <col min="3" max="3" width="40.25" style="238" customWidth="1"/>
    <col min="4" max="4" width="38" style="238"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7" t="s">
        <v>12</v>
      </c>
      <c r="C1" s="237" t="s">
        <v>13</v>
      </c>
      <c r="D1" s="237"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hidden="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hidden="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hidden="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hidden="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hidden="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hidden="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hidden="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hidden="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hidden="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hidden="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hidden="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hidden="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hidden="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hidden="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hidden="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hidden="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hidden="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hidden="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hidden="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hidden="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hidden="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hidden="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hidden="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hidden="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hidden="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hidden="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hidden="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hidden="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hidden="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hidden="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hidden="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hidden="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hidden="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hidden="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hidden="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hidden="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hidden="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hidden="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hidden="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hidden="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hidden="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hidden="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hidden="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hidden="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hidden="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hidden="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hidden="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hidden="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hidden="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hidden="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hidden="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hidden="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hidden="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hidden="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hidden="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hidden="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hidden="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hidden="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hidden="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hidden="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hidden="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hidden="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hidden="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hidden="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hidden="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hidden="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hidden="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hidden="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hidden="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hidden="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hidden="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hidden="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hidden="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hidden="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hidden="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hidden="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hidden="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hidden="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hidden="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hidden="1"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hidden="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hidden="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hidden="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hidden="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hidden="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hidden="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hidden="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hidden="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hidden="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hidden="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hidden="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hidden="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hidden="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hidden="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hidden="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hidden="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hidden="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hidden="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hidden="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hidden="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hidden="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hidden="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hidden="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hidden="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hidden="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hidden="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hidden="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hidden="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hidden="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hidden="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hidden="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hidden="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hidden="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hidden="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hidden="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hidden="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hidden="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hidden="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hidden="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hidden="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hidden="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hidden="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hidden="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hidden="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hidden="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hidden="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hidden="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hidden="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hidden="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hidden="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hidden="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hidden="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hidden="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hidden="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hidden="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hidden="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hidden="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hidden="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hidden="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hidden="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hidden="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hidden="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hidden="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hidden="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hidden="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hidden="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hidden="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hidden="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hidden="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hidden="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hidden="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hidden="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hidden="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hidden="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hidden="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hidden="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hidden="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hidden="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hidden="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hidden="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hidden="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hidden="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hidden="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hidden="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hidden="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hidden="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hidden="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hidden="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hidden="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hidden="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hidden="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hidden="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hidden="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hidden="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hidden="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hidden="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hidden="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hidden="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hidden="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hidden="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hidden="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hidden="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hidden="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hidden="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hidden="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hidden="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hidden="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hidden="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hidden="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hidden="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hidden="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hidden="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hidden="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hidden="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hidden="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hidden="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hidden="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hidden="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hidden="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hidden="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hidden="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hidden="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hidden="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hidden="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hidden="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hidden="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hidden="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hidden="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hidden="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hidden="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hidden="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hidden="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hidden="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hidden="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hidden="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hidden="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hidden="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hidden="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hidden="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hidden="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hidden="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hidden="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hidden="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hidden="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hidden="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hidden="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hidden="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hidden="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hidden="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hidden="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hidden="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hidden="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hidden="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hidden="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hidden="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hidden="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hidden="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hidden="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hidden="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hidden="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hidden="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hidden="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hidden="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hidden="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hidden="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hidden="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hidden="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hidden="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hidden="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hidden="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hidden="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hidden="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hidden="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hidden="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hidden="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hidden="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hidden="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hidden="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hidden="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hidden="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hidden="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hidden="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hidden="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hidden="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hidden="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hidden="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hidden="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hidden="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hidden="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hidden="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hidden="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hidden="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hidden="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hidden="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hidden="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hidden="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hidden="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hidden="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hidden="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hidden="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hidden="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hidden="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hidden="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hidden="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hidden="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hidden="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hidden="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hidden="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hidden="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hidden="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hidden="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hidden="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hidden="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hidden="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hidden="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hidden="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hidden="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hidden="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hidden="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hidden="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hidden="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hidden="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hidden="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hidden="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hidden="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hidden="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hidden="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hidden="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hidden="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hidden="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hidden="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hidden="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hidden="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hidden="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hidden="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hidden="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hidden="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hidden="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hidden="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hidden="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hidden="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hidden="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hidden="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hidden="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hidden="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hidden="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hidden="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hidden="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hidden="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hidden="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hidden="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hidden="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hidden="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hidden="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hidden="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hidden="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hidden="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hidden="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hidden="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hidden="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hidden="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hidden="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hidden="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hidden="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hidden="1"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hidden="1"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hidden="1"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hidden="1"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hidden="1" x14ac:dyDescent="0.2">
      <c r="A350" s="244">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hidden="1" x14ac:dyDescent="0.2">
      <c r="A351" s="244">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hidden="1" x14ac:dyDescent="0.2">
      <c r="A352" s="244">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hidden="1" x14ac:dyDescent="0.2">
      <c r="A353" s="244">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hidden="1" x14ac:dyDescent="0.2">
      <c r="A354" s="244">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hidden="1" x14ac:dyDescent="0.2">
      <c r="A355" s="244">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hidden="1" x14ac:dyDescent="0.2">
      <c r="A356" s="244">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hidden="1" x14ac:dyDescent="0.2">
      <c r="A357" s="244">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hidden="1" x14ac:dyDescent="0.2">
      <c r="A358" s="244">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hidden="1" x14ac:dyDescent="0.2">
      <c r="A359" s="244">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hidden="1" x14ac:dyDescent="0.2">
      <c r="A360" s="244">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hidden="1" x14ac:dyDescent="0.2">
      <c r="A361" s="244">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hidden="1" x14ac:dyDescent="0.2">
      <c r="A362" s="244">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hidden="1" x14ac:dyDescent="0.2">
      <c r="A363" s="244">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hidden="1" x14ac:dyDescent="0.2">
      <c r="A364" s="244">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hidden="1" x14ac:dyDescent="0.2">
      <c r="A365" s="244">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hidden="1" x14ac:dyDescent="0.2">
      <c r="A366" s="244">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hidden="1" x14ac:dyDescent="0.2">
      <c r="A367" s="244">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hidden="1" x14ac:dyDescent="0.2">
      <c r="A368" s="244">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hidden="1" x14ac:dyDescent="0.2">
      <c r="A369" s="244">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hidden="1" x14ac:dyDescent="0.2">
      <c r="A370" s="244">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hidden="1" x14ac:dyDescent="0.2">
      <c r="A371" s="244">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hidden="1" x14ac:dyDescent="0.2">
      <c r="A372" s="244">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hidden="1" x14ac:dyDescent="0.2">
      <c r="A373" s="244">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hidden="1" x14ac:dyDescent="0.2">
      <c r="A374" s="244">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hidden="1" x14ac:dyDescent="0.2">
      <c r="A375" s="244">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hidden="1" x14ac:dyDescent="0.2">
      <c r="A376" s="244">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hidden="1" x14ac:dyDescent="0.2">
      <c r="A377" s="244">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hidden="1" x14ac:dyDescent="0.2">
      <c r="A378" s="245">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hidden="1" x14ac:dyDescent="0.2">
      <c r="A379" s="245">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hidden="1" x14ac:dyDescent="0.2">
      <c r="A380" s="244">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hidden="1" x14ac:dyDescent="0.2">
      <c r="A381" s="244">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hidden="1" x14ac:dyDescent="0.2">
      <c r="A382" s="244">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hidden="1" x14ac:dyDescent="0.2">
      <c r="A383" s="244">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hidden="1"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hidden="1"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hidden="1"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hidden="1"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hidden="1"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hidden="1"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hidden="1"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hidden="1"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hidden="1"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hidden="1"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hidden="1"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hidden="1"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hidden="1"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hidden="1"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hidden="1"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hidden="1"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hidden="1"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hidden="1"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hidden="1" x14ac:dyDescent="0.25">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hidden="1" x14ac:dyDescent="0.25">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hidden="1" x14ac:dyDescent="0.25">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hidden="1" x14ac:dyDescent="0.25">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hidden="1" x14ac:dyDescent="0.25">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hidden="1" x14ac:dyDescent="0.25">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hidden="1" x14ac:dyDescent="0.25">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hidden="1" x14ac:dyDescent="0.25">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hidden="1" x14ac:dyDescent="0.25">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hidden="1" x14ac:dyDescent="0.25">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hidden="1" x14ac:dyDescent="0.25">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hidden="1" x14ac:dyDescent="0.25">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hidden="1"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hidden="1"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hidden="1"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hidden="1"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hidden="1"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hidden="1"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hidden="1"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hidden="1"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hidden="1" x14ac:dyDescent="0.25">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hidden="1" x14ac:dyDescent="0.25">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hidden="1" x14ac:dyDescent="0.25">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hidden="1" x14ac:dyDescent="0.25">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hidden="1"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hidden="1"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hidden="1"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hidden="1"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hidden="1"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hidden="1"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hidden="1"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hidden="1"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hidden="1"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hidden="1"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hidden="1"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hidden="1"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hidden="1"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hidden="1"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hidden="1"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hidden="1"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hidden="1"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hidden="1"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hidden="1" x14ac:dyDescent="0.25">
      <c r="A444" s="244">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ht="13.9" hidden="1" x14ac:dyDescent="0.25">
      <c r="A445" s="244">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ht="13.9" hidden="1" x14ac:dyDescent="0.25">
      <c r="A446" s="244">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ht="13.9" hidden="1" x14ac:dyDescent="0.25">
      <c r="A447" s="244">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ht="13.9" hidden="1" x14ac:dyDescent="0.25">
      <c r="A448" s="244">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ht="13.9" hidden="1" x14ac:dyDescent="0.25">
      <c r="A449" s="244">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ht="13.9" hidden="1" x14ac:dyDescent="0.25">
      <c r="A450" s="244">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hidden="1" x14ac:dyDescent="0.2">
      <c r="A451" s="244">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hidden="1" x14ac:dyDescent="0.2">
      <c r="A452" s="244">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idden="1" x14ac:dyDescent="0.2">
      <c r="A453" s="244">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hidden="1" x14ac:dyDescent="0.2">
      <c r="A454" s="244">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hidden="1" x14ac:dyDescent="0.2">
      <c r="A455" s="244">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hidden="1" x14ac:dyDescent="0.2">
      <c r="A456" s="244">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hidden="1" x14ac:dyDescent="0.2">
      <c r="A457" s="244">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hidden="1" x14ac:dyDescent="0.2">
      <c r="A458" s="244">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hidden="1" x14ac:dyDescent="0.2">
      <c r="A459" s="244">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hidden="1" x14ac:dyDescent="0.2">
      <c r="A460" s="244">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hidden="1" x14ac:dyDescent="0.2">
      <c r="A461" s="244">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hidden="1" x14ac:dyDescent="0.2">
      <c r="A462" s="244">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hidden="1" x14ac:dyDescent="0.2">
      <c r="A463" s="244">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idden="1" x14ac:dyDescent="0.2">
      <c r="A464" s="244">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idden="1" x14ac:dyDescent="0.2">
      <c r="A465" s="244">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idden="1" x14ac:dyDescent="0.2">
      <c r="A466" s="244">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idden="1" x14ac:dyDescent="0.2">
      <c r="A467" s="244">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hidden="1" x14ac:dyDescent="0.2">
      <c r="A468" s="244">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hidden="1" x14ac:dyDescent="0.2">
      <c r="A469" s="244">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hidden="1" x14ac:dyDescent="0.2">
      <c r="A470" s="244">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hidden="1" x14ac:dyDescent="0.2">
      <c r="A471" s="244">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hidden="1" x14ac:dyDescent="0.2">
      <c r="A472" s="244">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hidden="1" x14ac:dyDescent="0.2">
      <c r="A473" s="244">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hidden="1" x14ac:dyDescent="0.2">
      <c r="A474" s="244">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hidden="1" x14ac:dyDescent="0.2">
      <c r="A475" s="244">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idden="1" x14ac:dyDescent="0.2">
      <c r="A476" s="244">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idden="1" x14ac:dyDescent="0.2">
      <c r="A477" s="244">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hidden="1" x14ac:dyDescent="0.2">
      <c r="A478" s="244">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hidden="1" x14ac:dyDescent="0.2">
      <c r="A479" s="244">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hidden="1" x14ac:dyDescent="0.2">
      <c r="A480" s="244">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hidden="1"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hidden="1"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hidden="1"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hidden="1"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hidden="1"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hidden="1"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hidden="1"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hidden="1"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hidden="1"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hidden="1"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hidden="1"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hidden="1"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hidden="1"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hidden="1"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hidden="1"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hidden="1"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hidden="1"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hidden="1"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hidden="1" x14ac:dyDescent="0.2">
      <c r="A499">
        <v>2014</v>
      </c>
      <c r="B499" s="230" t="str">
        <f>IF(AND(A499&lt;&gt;"",ISNUMBER(A499)),VLOOKUP(A499,Studies!A:BR,2,FALSE),"")</f>
        <v>Chen 2006</v>
      </c>
      <c r="C499" s="230" t="str">
        <f>IF(AND(A499&lt;&gt;"",ISNUMBER(A499)),VLOOKUP(A499,Studies!A:BR,3,FALSE),"")</f>
        <v>https://www.ncbi.nlm.nih.gov/pubmed/?term=16842393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2591</v>
      </c>
    </row>
    <row r="500" spans="1:30" hidden="1" x14ac:dyDescent="0.2">
      <c r="A500">
        <v>2015</v>
      </c>
      <c r="B500" s="230" t="str">
        <f>IF(AND(A500&lt;&gt;"",ISNUMBER(A500)),VLOOKUP(A500,Studies!A:BR,2,FALSE),"")</f>
        <v>Chen 2006</v>
      </c>
      <c r="C500" s="230" t="str">
        <f>IF(AND(A500&lt;&gt;"",ISNUMBER(A500)),VLOOKUP(A500,Studies!A:BR,3,FALSE),"")</f>
        <v>https://www.ncbi.nlm.nih.gov/pubmed/?term=16842393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2592</v>
      </c>
    </row>
    <row r="501" spans="1:30" hidden="1" x14ac:dyDescent="0.2">
      <c r="A501">
        <v>2016</v>
      </c>
      <c r="B501" s="230" t="str">
        <f>IF(AND(A501&lt;&gt;"",ISNUMBER(A501)),VLOOKUP(A501,Studies!A:BR,2,FALSE),"")</f>
        <v>Chen 2006</v>
      </c>
      <c r="C501" s="230" t="str">
        <f>IF(AND(A501&lt;&gt;"",ISNUMBER(A501)),VLOOKUP(A501,Studies!A:BR,3,FALSE),"")</f>
        <v>https://www.ncbi.nlm.nih.gov/pubmed/?term=16842393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2591</v>
      </c>
    </row>
    <row r="502" spans="1:30" hidden="1"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2798</v>
      </c>
    </row>
    <row r="503" spans="1:30" hidden="1"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2798</v>
      </c>
    </row>
    <row r="504" spans="1:30" hidden="1"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2798</v>
      </c>
    </row>
    <row r="505" spans="1:30" hidden="1"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2798</v>
      </c>
    </row>
    <row r="506" spans="1:30" hidden="1"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2798</v>
      </c>
    </row>
    <row r="507" spans="1:30" hidden="1"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2798</v>
      </c>
    </row>
    <row r="508" spans="1:30" hidden="1"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2593</v>
      </c>
    </row>
    <row r="509" spans="1:30" hidden="1"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2594</v>
      </c>
    </row>
    <row r="510" spans="1:30" hidden="1"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0</v>
      </c>
      <c r="G510" s="58" t="s">
        <v>938</v>
      </c>
      <c r="H510" s="58" t="s">
        <v>60</v>
      </c>
      <c r="W510" s="54">
        <v>3.6</v>
      </c>
      <c r="X510" s="54" t="s">
        <v>966</v>
      </c>
      <c r="Y510" s="54" t="s">
        <v>116</v>
      </c>
      <c r="Z510" s="56">
        <v>0.9</v>
      </c>
      <c r="AA510" s="56" t="s">
        <v>966</v>
      </c>
      <c r="AB510" s="56" t="s">
        <v>117</v>
      </c>
      <c r="AC510" s="61" t="s">
        <v>948</v>
      </c>
      <c r="AD510" s="70" t="s">
        <v>2595</v>
      </c>
    </row>
    <row r="511" spans="1:30" hidden="1"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2596</v>
      </c>
      <c r="M511" s="47" t="s">
        <v>967</v>
      </c>
      <c r="N511" s="47" t="s">
        <v>1100</v>
      </c>
      <c r="O511" s="46" t="s">
        <v>940</v>
      </c>
      <c r="P511" s="48">
        <v>58</v>
      </c>
      <c r="Q511" s="48" t="s">
        <v>968</v>
      </c>
      <c r="R511" s="48" t="s">
        <v>335</v>
      </c>
      <c r="S511" s="49" t="s">
        <v>2597</v>
      </c>
      <c r="T511" s="49" t="s">
        <v>968</v>
      </c>
      <c r="U511" s="49" t="s">
        <v>1100</v>
      </c>
      <c r="V511" s="62" t="s">
        <v>942</v>
      </c>
      <c r="W511" s="54">
        <v>36</v>
      </c>
      <c r="X511" s="54" t="s">
        <v>966</v>
      </c>
      <c r="Y511" s="54" t="s">
        <v>335</v>
      </c>
      <c r="Z511" s="56" t="s">
        <v>2598</v>
      </c>
      <c r="AA511" s="56" t="s">
        <v>966</v>
      </c>
      <c r="AB511" s="56" t="s">
        <v>1100</v>
      </c>
      <c r="AC511" s="61" t="s">
        <v>969</v>
      </c>
      <c r="AD511" s="70" t="s">
        <v>2599</v>
      </c>
    </row>
    <row r="512" spans="1:30" hidden="1"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2600</v>
      </c>
      <c r="M512" s="47" t="s">
        <v>967</v>
      </c>
      <c r="N512" s="47" t="s">
        <v>1100</v>
      </c>
      <c r="O512" s="46" t="s">
        <v>940</v>
      </c>
      <c r="P512" s="48">
        <v>59</v>
      </c>
      <c r="Q512" s="48" t="s">
        <v>968</v>
      </c>
      <c r="R512" s="48" t="s">
        <v>335</v>
      </c>
      <c r="S512" s="49" t="s">
        <v>2601</v>
      </c>
      <c r="T512" s="49" t="s">
        <v>968</v>
      </c>
      <c r="U512" s="49" t="s">
        <v>1100</v>
      </c>
      <c r="V512" s="62" t="s">
        <v>942</v>
      </c>
      <c r="W512" s="54">
        <v>30.4</v>
      </c>
      <c r="X512" s="54" t="s">
        <v>966</v>
      </c>
      <c r="Y512" s="54" t="s">
        <v>335</v>
      </c>
      <c r="Z512" s="56" t="s">
        <v>2602</v>
      </c>
      <c r="AA512" s="56" t="s">
        <v>966</v>
      </c>
      <c r="AB512" s="56" t="s">
        <v>1100</v>
      </c>
      <c r="AC512" s="61" t="s">
        <v>969</v>
      </c>
      <c r="AD512" s="70" t="s">
        <v>2599</v>
      </c>
    </row>
    <row r="513" spans="1:30" hidden="1"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2603</v>
      </c>
      <c r="M513" s="47" t="s">
        <v>967</v>
      </c>
      <c r="N513" s="47" t="s">
        <v>1100</v>
      </c>
      <c r="O513" s="46" t="s">
        <v>940</v>
      </c>
      <c r="P513" s="48">
        <v>58</v>
      </c>
      <c r="Q513" s="48" t="s">
        <v>968</v>
      </c>
      <c r="R513" s="48" t="s">
        <v>335</v>
      </c>
      <c r="S513" s="49" t="s">
        <v>2601</v>
      </c>
      <c r="T513" s="49" t="s">
        <v>968</v>
      </c>
      <c r="U513" s="49" t="s">
        <v>1100</v>
      </c>
      <c r="V513" s="62" t="s">
        <v>942</v>
      </c>
      <c r="W513" s="54">
        <v>33.200000000000003</v>
      </c>
      <c r="X513" s="54" t="s">
        <v>966</v>
      </c>
      <c r="Y513" s="54" t="s">
        <v>335</v>
      </c>
      <c r="Z513" s="56" t="s">
        <v>2604</v>
      </c>
      <c r="AA513" s="56" t="s">
        <v>966</v>
      </c>
      <c r="AB513" s="56" t="s">
        <v>1100</v>
      </c>
      <c r="AC513" s="61" t="s">
        <v>969</v>
      </c>
      <c r="AD513" s="70" t="s">
        <v>2599</v>
      </c>
    </row>
    <row r="514" spans="1:30" hidden="1"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2605</v>
      </c>
      <c r="M514" s="47" t="s">
        <v>967</v>
      </c>
      <c r="N514" s="47" t="s">
        <v>1100</v>
      </c>
      <c r="O514" s="46" t="s">
        <v>940</v>
      </c>
      <c r="P514" s="48">
        <v>12</v>
      </c>
      <c r="Q514" s="48" t="s">
        <v>968</v>
      </c>
      <c r="R514" s="48" t="s">
        <v>335</v>
      </c>
      <c r="S514" s="49" t="s">
        <v>2606</v>
      </c>
      <c r="T514" s="49" t="s">
        <v>968</v>
      </c>
      <c r="U514" s="49" t="s">
        <v>1100</v>
      </c>
      <c r="V514" s="62" t="s">
        <v>942</v>
      </c>
      <c r="W514" s="54">
        <v>124</v>
      </c>
      <c r="X514" s="54" t="s">
        <v>966</v>
      </c>
      <c r="Y514" s="54" t="s">
        <v>335</v>
      </c>
      <c r="Z514" s="56" t="s">
        <v>2607</v>
      </c>
      <c r="AA514" s="56" t="s">
        <v>966</v>
      </c>
      <c r="AB514" s="56" t="s">
        <v>1100</v>
      </c>
      <c r="AC514" s="61" t="s">
        <v>948</v>
      </c>
      <c r="AD514" s="70" t="s">
        <v>2599</v>
      </c>
    </row>
    <row r="515" spans="1:30" hidden="1"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2608</v>
      </c>
      <c r="M515" s="47" t="s">
        <v>967</v>
      </c>
      <c r="N515" s="47" t="s">
        <v>1100</v>
      </c>
      <c r="O515" s="46" t="s">
        <v>940</v>
      </c>
      <c r="P515" s="48">
        <v>12</v>
      </c>
      <c r="Q515" s="48" t="s">
        <v>968</v>
      </c>
      <c r="R515" s="48" t="s">
        <v>335</v>
      </c>
      <c r="S515" s="49" t="s">
        <v>2609</v>
      </c>
      <c r="T515" s="49" t="s">
        <v>968</v>
      </c>
      <c r="U515" s="49" t="s">
        <v>1100</v>
      </c>
      <c r="V515" s="62" t="s">
        <v>942</v>
      </c>
      <c r="W515" s="54">
        <v>119</v>
      </c>
      <c r="X515" s="54" t="s">
        <v>966</v>
      </c>
      <c r="Y515" s="54" t="s">
        <v>335</v>
      </c>
      <c r="Z515" s="56" t="s">
        <v>2610</v>
      </c>
      <c r="AA515" s="56" t="s">
        <v>966</v>
      </c>
      <c r="AB515" s="56" t="s">
        <v>1100</v>
      </c>
      <c r="AC515" s="61" t="s">
        <v>948</v>
      </c>
      <c r="AD515" s="70" t="s">
        <v>2599</v>
      </c>
    </row>
    <row r="516" spans="1:30" hidden="1"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2611</v>
      </c>
      <c r="M516" s="47" t="s">
        <v>967</v>
      </c>
      <c r="N516" s="47" t="s">
        <v>1100</v>
      </c>
      <c r="O516" s="46" t="s">
        <v>940</v>
      </c>
      <c r="P516" s="48">
        <v>12</v>
      </c>
      <c r="Q516" s="48" t="s">
        <v>968</v>
      </c>
      <c r="R516" s="48" t="s">
        <v>335</v>
      </c>
      <c r="S516" s="49" t="s">
        <v>2612</v>
      </c>
      <c r="T516" s="49" t="s">
        <v>968</v>
      </c>
      <c r="U516" s="49" t="s">
        <v>1100</v>
      </c>
      <c r="V516" s="62" t="s">
        <v>942</v>
      </c>
      <c r="W516" s="54">
        <v>121</v>
      </c>
      <c r="X516" s="54" t="s">
        <v>966</v>
      </c>
      <c r="Y516" s="54" t="s">
        <v>335</v>
      </c>
      <c r="Z516" s="56" t="s">
        <v>2613</v>
      </c>
      <c r="AA516" s="56" t="s">
        <v>966</v>
      </c>
      <c r="AB516" s="56" t="s">
        <v>1100</v>
      </c>
      <c r="AC516" s="61" t="s">
        <v>948</v>
      </c>
      <c r="AD516" s="70" t="s">
        <v>2599</v>
      </c>
    </row>
    <row r="517" spans="1:30" hidden="1"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2614</v>
      </c>
      <c r="M517" s="47" t="s">
        <v>967</v>
      </c>
      <c r="N517" s="47" t="s">
        <v>1100</v>
      </c>
      <c r="O517" s="46" t="s">
        <v>940</v>
      </c>
      <c r="P517" s="48">
        <v>70</v>
      </c>
      <c r="Q517" s="48" t="s">
        <v>968</v>
      </c>
      <c r="R517" s="48" t="s">
        <v>335</v>
      </c>
      <c r="S517" s="49" t="s">
        <v>2615</v>
      </c>
      <c r="T517" s="49" t="s">
        <v>968</v>
      </c>
      <c r="U517" s="49" t="s">
        <v>1100</v>
      </c>
      <c r="V517" s="62" t="s">
        <v>942</v>
      </c>
      <c r="W517" s="54">
        <v>10.6</v>
      </c>
      <c r="X517" s="54" t="s">
        <v>966</v>
      </c>
      <c r="Y517" s="54" t="s">
        <v>335</v>
      </c>
      <c r="Z517" s="56" t="s">
        <v>2616</v>
      </c>
      <c r="AA517" s="56" t="s">
        <v>966</v>
      </c>
      <c r="AB517" s="56" t="s">
        <v>1100</v>
      </c>
      <c r="AC517" s="61" t="s">
        <v>969</v>
      </c>
      <c r="AD517" s="70" t="s">
        <v>2599</v>
      </c>
    </row>
    <row r="518" spans="1:30" hidden="1"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2617</v>
      </c>
      <c r="M518" s="47" t="s">
        <v>967</v>
      </c>
      <c r="N518" s="47" t="s">
        <v>1100</v>
      </c>
      <c r="O518" s="46" t="s">
        <v>940</v>
      </c>
      <c r="P518" s="48">
        <v>66</v>
      </c>
      <c r="Q518" s="48" t="s">
        <v>968</v>
      </c>
      <c r="R518" s="48" t="s">
        <v>335</v>
      </c>
      <c r="S518" s="49" t="s">
        <v>2618</v>
      </c>
      <c r="T518" s="49" t="s">
        <v>968</v>
      </c>
      <c r="U518" s="49" t="s">
        <v>1100</v>
      </c>
      <c r="V518" s="62" t="s">
        <v>942</v>
      </c>
      <c r="W518" s="54">
        <v>12.4</v>
      </c>
      <c r="X518" s="54" t="s">
        <v>966</v>
      </c>
      <c r="Y518" s="54" t="s">
        <v>335</v>
      </c>
      <c r="Z518" s="56" t="s">
        <v>2619</v>
      </c>
      <c r="AA518" s="56" t="s">
        <v>966</v>
      </c>
      <c r="AB518" s="56" t="s">
        <v>1100</v>
      </c>
      <c r="AC518" s="61" t="s">
        <v>969</v>
      </c>
      <c r="AD518" s="70" t="s">
        <v>2599</v>
      </c>
    </row>
    <row r="519" spans="1:30" hidden="1"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2620</v>
      </c>
      <c r="M519" s="47" t="s">
        <v>967</v>
      </c>
      <c r="N519" s="47" t="s">
        <v>1100</v>
      </c>
      <c r="O519" s="46" t="s">
        <v>940</v>
      </c>
      <c r="P519" s="48">
        <v>68</v>
      </c>
      <c r="Q519" s="48" t="s">
        <v>968</v>
      </c>
      <c r="R519" s="48" t="s">
        <v>335</v>
      </c>
      <c r="S519" s="49" t="s">
        <v>2621</v>
      </c>
      <c r="T519" s="49" t="s">
        <v>968</v>
      </c>
      <c r="U519" s="49" t="s">
        <v>1100</v>
      </c>
      <c r="V519" s="62" t="s">
        <v>942</v>
      </c>
      <c r="W519" s="54">
        <v>11.5</v>
      </c>
      <c r="X519" s="54" t="s">
        <v>966</v>
      </c>
      <c r="Y519" s="54" t="s">
        <v>335</v>
      </c>
      <c r="Z519" s="56" t="s">
        <v>2622</v>
      </c>
      <c r="AA519" s="56" t="s">
        <v>966</v>
      </c>
      <c r="AB519" s="56" t="s">
        <v>1100</v>
      </c>
      <c r="AC519" s="61" t="s">
        <v>969</v>
      </c>
      <c r="AD519" s="70" t="s">
        <v>2599</v>
      </c>
    </row>
    <row r="520" spans="1:30" hidden="1"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2623</v>
      </c>
      <c r="M520" s="47" t="s">
        <v>967</v>
      </c>
      <c r="N520" s="47" t="s">
        <v>1100</v>
      </c>
      <c r="O520" s="46" t="s">
        <v>940</v>
      </c>
      <c r="P520" s="48">
        <v>34</v>
      </c>
      <c r="Q520" s="48" t="s">
        <v>968</v>
      </c>
      <c r="R520" s="48" t="s">
        <v>335</v>
      </c>
      <c r="S520" s="49" t="s">
        <v>2624</v>
      </c>
      <c r="T520" s="49" t="s">
        <v>968</v>
      </c>
      <c r="U520" s="49" t="s">
        <v>1100</v>
      </c>
      <c r="V520" s="62" t="s">
        <v>942</v>
      </c>
      <c r="W520" s="54">
        <v>16.2</v>
      </c>
      <c r="X520" s="54" t="s">
        <v>966</v>
      </c>
      <c r="Y520" s="54" t="s">
        <v>335</v>
      </c>
      <c r="Z520" s="56" t="s">
        <v>2625</v>
      </c>
      <c r="AA520" s="56" t="s">
        <v>966</v>
      </c>
      <c r="AB520" s="56" t="s">
        <v>1100</v>
      </c>
      <c r="AC520" s="61" t="s">
        <v>948</v>
      </c>
      <c r="AD520" s="70" t="s">
        <v>2599</v>
      </c>
    </row>
    <row r="521" spans="1:30" hidden="1"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2626</v>
      </c>
      <c r="M521" s="47" t="s">
        <v>967</v>
      </c>
      <c r="N521" s="47" t="s">
        <v>1100</v>
      </c>
      <c r="O521" s="46" t="s">
        <v>940</v>
      </c>
      <c r="P521" s="48">
        <v>31</v>
      </c>
      <c r="Q521" s="48" t="s">
        <v>968</v>
      </c>
      <c r="R521" s="48" t="s">
        <v>335</v>
      </c>
      <c r="S521" s="49" t="s">
        <v>2627</v>
      </c>
      <c r="T521" s="49" t="s">
        <v>968</v>
      </c>
      <c r="U521" s="49" t="s">
        <v>1100</v>
      </c>
      <c r="V521" s="62" t="s">
        <v>942</v>
      </c>
      <c r="W521" s="54">
        <v>18.600000000000001</v>
      </c>
      <c r="X521" s="54" t="s">
        <v>966</v>
      </c>
      <c r="Y521" s="54" t="s">
        <v>335</v>
      </c>
      <c r="Z521" s="56" t="s">
        <v>2628</v>
      </c>
      <c r="AA521" s="56" t="s">
        <v>966</v>
      </c>
      <c r="AB521" s="56" t="s">
        <v>1100</v>
      </c>
      <c r="AC521" s="61" t="s">
        <v>948</v>
      </c>
      <c r="AD521" s="70" t="s">
        <v>2599</v>
      </c>
    </row>
    <row r="522" spans="1:30" hidden="1"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2629</v>
      </c>
      <c r="M522" s="47" t="s">
        <v>967</v>
      </c>
      <c r="N522" s="47" t="s">
        <v>1100</v>
      </c>
      <c r="O522" s="46" t="s">
        <v>940</v>
      </c>
      <c r="P522" s="48">
        <v>33</v>
      </c>
      <c r="Q522" s="48" t="s">
        <v>968</v>
      </c>
      <c r="R522" s="48" t="s">
        <v>335</v>
      </c>
      <c r="S522" s="49" t="s">
        <v>2630</v>
      </c>
      <c r="T522" s="49" t="s">
        <v>968</v>
      </c>
      <c r="U522" s="49" t="s">
        <v>1100</v>
      </c>
      <c r="V522" s="62" t="s">
        <v>942</v>
      </c>
      <c r="W522" s="54">
        <v>17.399999999999999</v>
      </c>
      <c r="X522" s="54" t="s">
        <v>966</v>
      </c>
      <c r="Y522" s="54" t="s">
        <v>335</v>
      </c>
      <c r="Z522" s="56" t="s">
        <v>2631</v>
      </c>
      <c r="AA522" s="56" t="s">
        <v>966</v>
      </c>
      <c r="AB522" s="56" t="s">
        <v>1100</v>
      </c>
      <c r="AC522" s="61" t="s">
        <v>948</v>
      </c>
      <c r="AD522" s="70" t="s">
        <v>2599</v>
      </c>
    </row>
    <row r="523" spans="1:30" hidden="1"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2632</v>
      </c>
      <c r="M523" s="47" t="s">
        <v>1222</v>
      </c>
      <c r="N523" s="47" t="s">
        <v>1100</v>
      </c>
      <c r="O523" s="46" t="s">
        <v>943</v>
      </c>
      <c r="W523" s="54">
        <v>10.9</v>
      </c>
      <c r="X523" s="54" t="s">
        <v>966</v>
      </c>
      <c r="Y523" s="54" t="s">
        <v>335</v>
      </c>
      <c r="Z523" s="56" t="s">
        <v>2633</v>
      </c>
      <c r="AA523" s="56" t="s">
        <v>966</v>
      </c>
      <c r="AB523" s="56" t="s">
        <v>1100</v>
      </c>
      <c r="AC523" s="61" t="s">
        <v>948</v>
      </c>
      <c r="AD523" s="70" t="s">
        <v>2634</v>
      </c>
    </row>
    <row r="524" spans="1:30" hidden="1"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2635</v>
      </c>
      <c r="M524" s="191" t="s">
        <v>1222</v>
      </c>
      <c r="N524" s="47" t="s">
        <v>1100</v>
      </c>
      <c r="O524" s="46" t="s">
        <v>943</v>
      </c>
      <c r="AD524" s="70" t="s">
        <v>2634</v>
      </c>
    </row>
    <row r="525" spans="1:30" hidden="1"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2636</v>
      </c>
      <c r="M525" s="191" t="s">
        <v>1222</v>
      </c>
      <c r="N525" s="47" t="s">
        <v>1100</v>
      </c>
      <c r="O525" s="46" t="s">
        <v>943</v>
      </c>
      <c r="AD525" s="70" t="s">
        <v>2634</v>
      </c>
    </row>
    <row r="526" spans="1:30" hidden="1" x14ac:dyDescent="0.2">
      <c r="A526">
        <v>2000</v>
      </c>
      <c r="B526" s="230" t="s">
        <v>2500</v>
      </c>
      <c r="C526" s="230" t="str">
        <f>IF(AND(A526&lt;&gt;"",ISNUMBER(A526)),VLOOKUP(A526,Studies!A:BR,3,FALSE),"")</f>
        <v>https://www.ncbi.nlm.nih.gov/pubmed/?term=29572563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2846</v>
      </c>
      <c r="M526" s="47" t="s">
        <v>1242</v>
      </c>
      <c r="N526" s="47" t="s">
        <v>1100</v>
      </c>
      <c r="O526" s="46" t="s">
        <v>957</v>
      </c>
      <c r="P526" s="48">
        <v>7.2</v>
      </c>
      <c r="Q526" s="48" t="s">
        <v>968</v>
      </c>
      <c r="R526" s="48" t="s">
        <v>996</v>
      </c>
      <c r="S526" s="49" t="s">
        <v>2847</v>
      </c>
      <c r="T526" s="49" t="s">
        <v>968</v>
      </c>
      <c r="U526" s="49" t="s">
        <v>1100</v>
      </c>
      <c r="V526" s="62" t="s">
        <v>942</v>
      </c>
    </row>
    <row r="527" spans="1:30" hidden="1" x14ac:dyDescent="0.2">
      <c r="A527">
        <v>2001</v>
      </c>
      <c r="B527" s="230" t="s">
        <v>2500</v>
      </c>
      <c r="C527" s="230" t="str">
        <f>IF(AND(A527&lt;&gt;"",ISNUMBER(A527)),VLOOKUP(A527,Studies!A:BR,3,FALSE),"")</f>
        <v>https://www.ncbi.nlm.nih.gov/pubmed/?term=29572563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1242</v>
      </c>
      <c r="K527" s="46" t="s">
        <v>996</v>
      </c>
      <c r="L527" s="47" t="s">
        <v>2848</v>
      </c>
      <c r="M527" s="47" t="s">
        <v>1242</v>
      </c>
      <c r="N527" s="47" t="s">
        <v>1100</v>
      </c>
      <c r="O527" s="46" t="s">
        <v>957</v>
      </c>
      <c r="P527" s="48">
        <v>5.5</v>
      </c>
      <c r="Q527" s="48" t="s">
        <v>968</v>
      </c>
      <c r="R527" s="48" t="s">
        <v>996</v>
      </c>
      <c r="S527" s="49" t="s">
        <v>2849</v>
      </c>
      <c r="T527" s="49" t="s">
        <v>968</v>
      </c>
      <c r="U527" s="49" t="s">
        <v>1100</v>
      </c>
      <c r="V527" s="62" t="s">
        <v>942</v>
      </c>
    </row>
    <row r="528" spans="1:30" hidden="1" x14ac:dyDescent="0.2">
      <c r="A528">
        <v>2002</v>
      </c>
      <c r="B528" s="230" t="s">
        <v>2500</v>
      </c>
      <c r="C528" s="230" t="str">
        <f>IF(AND(A528&lt;&gt;"",ISNUMBER(A528)),VLOOKUP(A528,Studies!A:BR,3,FALSE),"")</f>
        <v>https://www.ncbi.nlm.nih.gov/pubmed/?term=29572563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2850</v>
      </c>
      <c r="M528" s="47" t="s">
        <v>1242</v>
      </c>
      <c r="N528" s="47" t="s">
        <v>1100</v>
      </c>
      <c r="O528" s="46" t="s">
        <v>957</v>
      </c>
      <c r="P528" s="48">
        <v>2.7</v>
      </c>
      <c r="Q528" s="48" t="s">
        <v>968</v>
      </c>
      <c r="R528" s="48" t="s">
        <v>996</v>
      </c>
      <c r="S528" s="49" t="s">
        <v>2851</v>
      </c>
      <c r="T528" s="49" t="s">
        <v>968</v>
      </c>
      <c r="U528" s="49" t="s">
        <v>1100</v>
      </c>
      <c r="V528" s="62" t="s">
        <v>942</v>
      </c>
    </row>
    <row r="529" spans="1:30" hidden="1" x14ac:dyDescent="0.2">
      <c r="A529">
        <v>2003</v>
      </c>
      <c r="B529" s="230" t="s">
        <v>2500</v>
      </c>
      <c r="C529" s="230" t="str">
        <f>IF(AND(A529&lt;&gt;"",ISNUMBER(A529)),VLOOKUP(A529,Studies!A:BR,3,FALSE),"")</f>
        <v>https://www.ncbi.nlm.nih.gov/pubmed/?term=29572563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2852</v>
      </c>
      <c r="M529" s="47" t="s">
        <v>1242</v>
      </c>
      <c r="N529" s="47" t="s">
        <v>1100</v>
      </c>
      <c r="O529" s="46" t="s">
        <v>957</v>
      </c>
      <c r="P529" s="48">
        <v>1.2</v>
      </c>
      <c r="Q529" s="48" t="s">
        <v>968</v>
      </c>
      <c r="R529" s="48" t="s">
        <v>996</v>
      </c>
      <c r="S529" s="49" t="s">
        <v>2853</v>
      </c>
      <c r="T529" s="49" t="s">
        <v>968</v>
      </c>
      <c r="U529" s="49" t="s">
        <v>1100</v>
      </c>
      <c r="V529" s="62" t="s">
        <v>942</v>
      </c>
    </row>
    <row r="530" spans="1:30" hidden="1" x14ac:dyDescent="0.2">
      <c r="A530">
        <v>2004</v>
      </c>
      <c r="B530" s="230" t="s">
        <v>2500</v>
      </c>
      <c r="C530" s="230" t="str">
        <f>IF(AND(A530&lt;&gt;"",ISNUMBER(A530)),VLOOKUP(A530,Studies!A:BR,3,FALSE),"")</f>
        <v>https://www.ncbi.nlm.nih.gov/pubmed/?term=29572563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2854</v>
      </c>
      <c r="M530" s="47" t="s">
        <v>1242</v>
      </c>
      <c r="N530" s="47" t="s">
        <v>1100</v>
      </c>
      <c r="O530" s="46" t="s">
        <v>957</v>
      </c>
      <c r="P530" s="48">
        <v>12.6</v>
      </c>
      <c r="Q530" s="48" t="s">
        <v>968</v>
      </c>
      <c r="R530" s="48" t="s">
        <v>996</v>
      </c>
      <c r="S530" s="49" t="s">
        <v>2855</v>
      </c>
      <c r="T530" s="49" t="s">
        <v>968</v>
      </c>
      <c r="U530" s="49" t="s">
        <v>1100</v>
      </c>
      <c r="V530" s="62" t="s">
        <v>942</v>
      </c>
    </row>
    <row r="531" spans="1:30" hidden="1" x14ac:dyDescent="0.2">
      <c r="A531">
        <v>2005</v>
      </c>
      <c r="B531" s="230" t="s">
        <v>2500</v>
      </c>
      <c r="C531" s="230" t="str">
        <f>IF(AND(A531&lt;&gt;"",ISNUMBER(A531)),VLOOKUP(A531,Studies!A:BR,3,FALSE),"")</f>
        <v>https://www.ncbi.nlm.nih.gov/pubmed/?term=29572563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2637</v>
      </c>
      <c r="M531" s="47" t="s">
        <v>1242</v>
      </c>
      <c r="N531" s="47" t="s">
        <v>1100</v>
      </c>
      <c r="O531" s="46" t="s">
        <v>957</v>
      </c>
      <c r="P531" s="48">
        <v>8.3000000000000007</v>
      </c>
      <c r="Q531" s="48" t="s">
        <v>968</v>
      </c>
      <c r="R531" s="48" t="s">
        <v>996</v>
      </c>
      <c r="S531" s="49" t="s">
        <v>2638</v>
      </c>
      <c r="T531" s="49" t="s">
        <v>968</v>
      </c>
      <c r="U531" s="49" t="s">
        <v>1100</v>
      </c>
      <c r="V531" s="62" t="s">
        <v>942</v>
      </c>
    </row>
    <row r="532" spans="1:30" x14ac:dyDescent="0.2">
      <c r="A532">
        <v>2006</v>
      </c>
      <c r="B532" s="230" t="str">
        <f>IF(AND(A532&lt;&gt;"",ISNUMBER(A532)),VLOOKUP(A532,Studies!A:BR,2,FALSE),"")</f>
        <v>Kashuba 1998</v>
      </c>
      <c r="C532" s="230" t="str">
        <f>IF(AND(A532&lt;&gt;"",ISNUMBER(A532)),VLOOKUP(A532,Studies!A:BR,3,FALSE),"")</f>
        <v>https://www.ncbi.nlm.nih.gov/pubmed/?term=9757149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2639</v>
      </c>
    </row>
    <row r="533" spans="1:30" x14ac:dyDescent="0.2">
      <c r="A533">
        <v>2007</v>
      </c>
      <c r="B533" s="230" t="str">
        <f>IF(AND(A533&lt;&gt;"",ISNUMBER(A533)),VLOOKUP(A533,Studies!A:BR,2,FALSE),"")</f>
        <v>Kashuba 1998</v>
      </c>
      <c r="C533" s="230" t="str">
        <f>IF(AND(A533&lt;&gt;"",ISNUMBER(A533)),VLOOKUP(A533,Studies!A:BR,3,FALSE),"")</f>
        <v>https://www.ncbi.nlm.nih.gov/pubmed/?term=9757149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2640</v>
      </c>
    </row>
    <row r="534" spans="1:30" hidden="1" x14ac:dyDescent="0.2">
      <c r="A534" s="265">
        <v>1000</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1950</v>
      </c>
      <c r="O534" s="46" t="s">
        <v>940</v>
      </c>
      <c r="P534" s="48">
        <v>15.2</v>
      </c>
      <c r="Q534" s="48" t="s">
        <v>968</v>
      </c>
      <c r="R534" s="48" t="s">
        <v>335</v>
      </c>
      <c r="S534" s="49">
        <v>1.5</v>
      </c>
      <c r="T534" s="49" t="s">
        <v>968</v>
      </c>
      <c r="U534" s="49" t="s">
        <v>1950</v>
      </c>
      <c r="V534" s="62" t="s">
        <v>942</v>
      </c>
      <c r="W534" s="54">
        <v>1.1000000000000001</v>
      </c>
      <c r="X534" s="54" t="s">
        <v>976</v>
      </c>
      <c r="Y534" s="54" t="s">
        <v>335</v>
      </c>
      <c r="Z534" s="56">
        <v>0.1</v>
      </c>
      <c r="AA534" s="56" t="s">
        <v>976</v>
      </c>
      <c r="AB534" s="56" t="s">
        <v>1950</v>
      </c>
      <c r="AC534" s="61" t="s">
        <v>948</v>
      </c>
      <c r="AD534" s="70" t="s">
        <v>2809</v>
      </c>
    </row>
    <row r="535" spans="1:30" hidden="1" x14ac:dyDescent="0.2">
      <c r="A535" s="265">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1950</v>
      </c>
      <c r="O535" s="46" t="s">
        <v>940</v>
      </c>
      <c r="P535" s="48">
        <v>9.6999999999999993</v>
      </c>
      <c r="Q535" s="48" t="s">
        <v>968</v>
      </c>
      <c r="R535" s="48" t="s">
        <v>335</v>
      </c>
      <c r="S535" s="49">
        <v>2.6</v>
      </c>
      <c r="T535" s="49" t="s">
        <v>968</v>
      </c>
      <c r="U535" s="49" t="s">
        <v>1950</v>
      </c>
      <c r="V535" s="62" t="s">
        <v>942</v>
      </c>
      <c r="W535" s="54">
        <v>8.3000000000000007</v>
      </c>
      <c r="X535" s="54" t="s">
        <v>976</v>
      </c>
      <c r="Y535" s="54" t="s">
        <v>335</v>
      </c>
      <c r="Z535" s="56">
        <v>1.6</v>
      </c>
      <c r="AA535" s="56" t="s">
        <v>976</v>
      </c>
      <c r="AB535" s="56" t="s">
        <v>1950</v>
      </c>
      <c r="AC535" s="61" t="s">
        <v>948</v>
      </c>
      <c r="AD535" s="70" t="s">
        <v>2809</v>
      </c>
    </row>
    <row r="536" spans="1:30" hidden="1" x14ac:dyDescent="0.2">
      <c r="A536" s="265">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1950</v>
      </c>
      <c r="O536" s="46" t="s">
        <v>940</v>
      </c>
      <c r="P536" s="48">
        <v>16.399999999999999</v>
      </c>
      <c r="Q536" s="48" t="s">
        <v>968</v>
      </c>
      <c r="R536" s="48" t="s">
        <v>335</v>
      </c>
      <c r="S536" s="49">
        <v>2.9</v>
      </c>
      <c r="T536" s="49" t="s">
        <v>968</v>
      </c>
      <c r="U536" s="49" t="s">
        <v>1950</v>
      </c>
      <c r="V536" s="62" t="s">
        <v>942</v>
      </c>
      <c r="W536" s="54">
        <v>0.6</v>
      </c>
      <c r="X536" s="54" t="s">
        <v>976</v>
      </c>
      <c r="Y536" s="54" t="s">
        <v>335</v>
      </c>
      <c r="Z536" s="56">
        <v>0.1</v>
      </c>
      <c r="AA536" s="56" t="s">
        <v>976</v>
      </c>
      <c r="AB536" s="56" t="s">
        <v>1950</v>
      </c>
      <c r="AC536" s="61" t="s">
        <v>948</v>
      </c>
      <c r="AD536" s="70" t="s">
        <v>2809</v>
      </c>
    </row>
    <row r="537" spans="1:30" hidden="1" x14ac:dyDescent="0.2">
      <c r="A537" s="265">
        <v>1003</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Control arm (pretreatment with placebo for 5 days)</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1946</v>
      </c>
      <c r="O537" s="46" t="s">
        <v>940</v>
      </c>
      <c r="P537" s="48">
        <v>2.9</v>
      </c>
      <c r="Q537" s="48" t="s">
        <v>941</v>
      </c>
      <c r="R537" s="48" t="s">
        <v>335</v>
      </c>
      <c r="S537" s="49">
        <v>0.2</v>
      </c>
      <c r="T537" s="49" t="s">
        <v>941</v>
      </c>
      <c r="U537" s="49" t="s">
        <v>1946</v>
      </c>
      <c r="V537" s="62" t="s">
        <v>942</v>
      </c>
      <c r="AD537" s="70" t="s">
        <v>2810</v>
      </c>
    </row>
    <row r="538" spans="1:30" hidden="1" x14ac:dyDescent="0.2">
      <c r="A538" s="265">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1946</v>
      </c>
      <c r="O538" s="46" t="s">
        <v>940</v>
      </c>
      <c r="P538" s="48">
        <v>0.36</v>
      </c>
      <c r="Q538" s="48" t="s">
        <v>941</v>
      </c>
      <c r="R538" s="48" t="s">
        <v>335</v>
      </c>
      <c r="S538" s="49">
        <v>0.06</v>
      </c>
      <c r="T538" s="49" t="s">
        <v>941</v>
      </c>
      <c r="U538" s="49" t="s">
        <v>1946</v>
      </c>
      <c r="V538" s="62" t="s">
        <v>942</v>
      </c>
      <c r="AD538" s="70" t="s">
        <v>2811</v>
      </c>
    </row>
    <row r="539" spans="1:30" hidden="1" x14ac:dyDescent="0.2">
      <c r="A539" s="265">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2812</v>
      </c>
    </row>
    <row r="540" spans="1:30" hidden="1" x14ac:dyDescent="0.2">
      <c r="A540" s="265">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2813</v>
      </c>
    </row>
    <row r="541" spans="1:30" hidden="1" x14ac:dyDescent="0.2">
      <c r="A541" s="265">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1946</v>
      </c>
      <c r="O541" s="46" t="s">
        <v>940</v>
      </c>
      <c r="P541" s="48">
        <v>1.7</v>
      </c>
      <c r="Q541" s="48" t="s">
        <v>941</v>
      </c>
      <c r="R541" s="48" t="s">
        <v>116</v>
      </c>
      <c r="S541" s="49">
        <v>0.1</v>
      </c>
      <c r="T541" s="49" t="s">
        <v>941</v>
      </c>
      <c r="U541" s="49" t="s">
        <v>1946</v>
      </c>
      <c r="V541" s="62" t="s">
        <v>942</v>
      </c>
      <c r="AD541" s="70" t="s">
        <v>2814</v>
      </c>
    </row>
    <row r="542" spans="1:30" hidden="1" x14ac:dyDescent="0.2">
      <c r="A542" s="265">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1946</v>
      </c>
      <c r="O542" s="46" t="s">
        <v>940</v>
      </c>
      <c r="P542" s="48">
        <v>2.4</v>
      </c>
      <c r="Q542" s="48" t="s">
        <v>941</v>
      </c>
      <c r="R542" s="48" t="s">
        <v>116</v>
      </c>
      <c r="S542" s="49">
        <v>0.1</v>
      </c>
      <c r="T542" s="49" t="s">
        <v>941</v>
      </c>
      <c r="U542" s="49" t="s">
        <v>1946</v>
      </c>
      <c r="V542" s="62" t="s">
        <v>942</v>
      </c>
      <c r="AD542" s="70" t="s">
        <v>2815</v>
      </c>
    </row>
    <row r="543" spans="1:30" hidden="1" x14ac:dyDescent="0.2">
      <c r="A543" s="265">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1946</v>
      </c>
      <c r="O543" s="46" t="s">
        <v>940</v>
      </c>
      <c r="P543" s="48">
        <v>3</v>
      </c>
      <c r="Q543" s="48" t="s">
        <v>941</v>
      </c>
      <c r="R543" s="48" t="s">
        <v>116</v>
      </c>
      <c r="S543" s="49">
        <v>0.2</v>
      </c>
      <c r="T543" s="49" t="s">
        <v>941</v>
      </c>
      <c r="U543" s="49" t="s">
        <v>1946</v>
      </c>
      <c r="V543" s="62" t="s">
        <v>942</v>
      </c>
      <c r="AD543" s="70" t="s">
        <v>2816</v>
      </c>
    </row>
    <row r="544" spans="1:30" hidden="1" x14ac:dyDescent="0.2">
      <c r="A544" s="265">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1946</v>
      </c>
      <c r="O544" s="46" t="s">
        <v>940</v>
      </c>
      <c r="P544" s="48">
        <v>3</v>
      </c>
      <c r="Q544" s="48" t="s">
        <v>941</v>
      </c>
      <c r="R544" s="48" t="s">
        <v>116</v>
      </c>
      <c r="S544" s="49">
        <v>0.2</v>
      </c>
      <c r="T544" s="49" t="s">
        <v>941</v>
      </c>
      <c r="U544" s="49" t="s">
        <v>1946</v>
      </c>
      <c r="V544" s="62" t="s">
        <v>942</v>
      </c>
      <c r="AD544" s="70" t="s">
        <v>2817</v>
      </c>
    </row>
    <row r="545" spans="1:30" hidden="1" x14ac:dyDescent="0.2">
      <c r="A545" s="265">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1946</v>
      </c>
      <c r="O545" s="46" t="s">
        <v>940</v>
      </c>
      <c r="P545" s="48">
        <v>2.9</v>
      </c>
      <c r="Q545" s="48" t="s">
        <v>941</v>
      </c>
      <c r="R545" s="48" t="s">
        <v>116</v>
      </c>
      <c r="S545" s="49">
        <v>0.2</v>
      </c>
      <c r="T545" s="49" t="s">
        <v>941</v>
      </c>
      <c r="U545" s="49" t="s">
        <v>1946</v>
      </c>
      <c r="V545" s="62" t="s">
        <v>942</v>
      </c>
      <c r="AD545" s="70" t="s">
        <v>2818</v>
      </c>
    </row>
    <row r="546" spans="1:30" hidden="1" x14ac:dyDescent="0.2">
      <c r="A546" s="265">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1946</v>
      </c>
      <c r="O546" s="46" t="s">
        <v>957</v>
      </c>
      <c r="P546" s="48">
        <v>98.9</v>
      </c>
      <c r="Q546" s="48" t="s">
        <v>941</v>
      </c>
      <c r="R546" s="48" t="s">
        <v>116</v>
      </c>
      <c r="S546" s="49">
        <v>8.3000000000000007</v>
      </c>
      <c r="T546" s="49" t="s">
        <v>941</v>
      </c>
      <c r="U546" s="49" t="s">
        <v>1946</v>
      </c>
      <c r="V546" s="62" t="s">
        <v>942</v>
      </c>
    </row>
    <row r="547" spans="1:30" hidden="1" x14ac:dyDescent="0.2">
      <c r="A547" s="265">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0</v>
      </c>
      <c r="G547" s="58">
        <v>17</v>
      </c>
      <c r="H547" s="58" t="s">
        <v>60</v>
      </c>
      <c r="I547" s="46">
        <v>1634</v>
      </c>
      <c r="J547" s="46" t="s">
        <v>939</v>
      </c>
      <c r="K547" s="46" t="s">
        <v>335</v>
      </c>
      <c r="L547" s="47">
        <v>279</v>
      </c>
      <c r="M547" s="47" t="s">
        <v>939</v>
      </c>
      <c r="N547" s="47" t="s">
        <v>1946</v>
      </c>
      <c r="O547" s="46" t="s">
        <v>957</v>
      </c>
      <c r="P547" s="48">
        <v>175</v>
      </c>
      <c r="Q547" s="48" t="s">
        <v>941</v>
      </c>
      <c r="R547" s="48" t="s">
        <v>116</v>
      </c>
      <c r="S547" s="49">
        <v>30</v>
      </c>
      <c r="T547" s="49" t="s">
        <v>941</v>
      </c>
      <c r="U547" s="49" t="s">
        <v>1946</v>
      </c>
      <c r="V547" s="62" t="s">
        <v>942</v>
      </c>
    </row>
    <row r="548" spans="1:30" hidden="1" x14ac:dyDescent="0.2">
      <c r="A548" s="265">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0</v>
      </c>
      <c r="G548" s="58">
        <v>17</v>
      </c>
      <c r="H548" s="58" t="s">
        <v>60</v>
      </c>
      <c r="I548" s="46">
        <v>528</v>
      </c>
      <c r="J548" s="46" t="s">
        <v>939</v>
      </c>
      <c r="K548" s="46" t="s">
        <v>335</v>
      </c>
      <c r="L548" s="47">
        <v>78</v>
      </c>
      <c r="M548" s="47" t="s">
        <v>939</v>
      </c>
      <c r="N548" s="47" t="s">
        <v>1946</v>
      </c>
      <c r="O548" s="46" t="s">
        <v>957</v>
      </c>
      <c r="P548" s="48">
        <v>55.2</v>
      </c>
      <c r="Q548" s="48" t="s">
        <v>941</v>
      </c>
      <c r="R548" s="48" t="s">
        <v>116</v>
      </c>
      <c r="S548" s="49">
        <v>8.5</v>
      </c>
      <c r="T548" s="49" t="s">
        <v>941</v>
      </c>
      <c r="U548" s="49" t="s">
        <v>1946</v>
      </c>
      <c r="V548" s="62" t="s">
        <v>942</v>
      </c>
    </row>
    <row r="549" spans="1:30" hidden="1" x14ac:dyDescent="0.2">
      <c r="A549" s="265">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0</v>
      </c>
      <c r="G549" s="58">
        <v>17</v>
      </c>
      <c r="H549" s="58" t="s">
        <v>60</v>
      </c>
      <c r="I549" s="46">
        <v>499</v>
      </c>
      <c r="J549" s="46" t="s">
        <v>939</v>
      </c>
      <c r="K549" s="46" t="s">
        <v>335</v>
      </c>
      <c r="L549" s="47">
        <v>77</v>
      </c>
      <c r="M549" s="47" t="s">
        <v>939</v>
      </c>
      <c r="N549" s="47" t="s">
        <v>1946</v>
      </c>
      <c r="O549" s="46" t="s">
        <v>957</v>
      </c>
      <c r="P549" s="48">
        <v>45.3</v>
      </c>
      <c r="Q549" s="48" t="s">
        <v>941</v>
      </c>
      <c r="R549" s="48" t="s">
        <v>116</v>
      </c>
      <c r="S549" s="49">
        <v>6.8</v>
      </c>
      <c r="T549" s="49" t="s">
        <v>941</v>
      </c>
      <c r="U549" s="49" t="s">
        <v>1946</v>
      </c>
      <c r="V549" s="62" t="s">
        <v>942</v>
      </c>
    </row>
    <row r="550" spans="1:30" hidden="1" x14ac:dyDescent="0.2">
      <c r="A550" s="265">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hidden="1" x14ac:dyDescent="0.2">
      <c r="A551" s="265">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hidden="1" x14ac:dyDescent="0.2">
      <c r="A552" s="265">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hidden="1" x14ac:dyDescent="0.2">
      <c r="A553" s="265">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hidden="1" x14ac:dyDescent="0.2">
      <c r="A554" s="265">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2857</v>
      </c>
    </row>
    <row r="555" spans="1:30" hidden="1" x14ac:dyDescent="0.2">
      <c r="A555" s="265">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2857</v>
      </c>
    </row>
    <row r="556" spans="1:30" hidden="1" x14ac:dyDescent="0.2">
      <c r="A556" s="265">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2857</v>
      </c>
    </row>
    <row r="557" spans="1:30" hidden="1" x14ac:dyDescent="0.2">
      <c r="A557" s="265">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2857</v>
      </c>
    </row>
    <row r="558" spans="1:30" hidden="1" x14ac:dyDescent="0.2">
      <c r="A558" s="265">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2857</v>
      </c>
    </row>
    <row r="559" spans="1:30" hidden="1" x14ac:dyDescent="0.2">
      <c r="A559" s="265">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2857</v>
      </c>
    </row>
    <row r="560" spans="1:30" hidden="1" x14ac:dyDescent="0.2">
      <c r="A560" s="265">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2819</v>
      </c>
      <c r="M560" s="47" t="s">
        <v>955</v>
      </c>
      <c r="N560" s="47" t="s">
        <v>1100</v>
      </c>
      <c r="O560" s="46" t="s">
        <v>940</v>
      </c>
      <c r="P560" s="48">
        <v>55.7</v>
      </c>
      <c r="Q560" s="48" t="s">
        <v>946</v>
      </c>
      <c r="R560" s="48" t="s">
        <v>996</v>
      </c>
      <c r="S560" s="49" t="s">
        <v>2820</v>
      </c>
      <c r="T560" s="49" t="s">
        <v>946</v>
      </c>
      <c r="U560" s="49" t="s">
        <v>1100</v>
      </c>
      <c r="V560" s="62" t="s">
        <v>942</v>
      </c>
      <c r="AD560" s="70" t="s">
        <v>2821</v>
      </c>
    </row>
    <row r="561" spans="1:30" hidden="1" x14ac:dyDescent="0.2">
      <c r="A561" s="265">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2822</v>
      </c>
      <c r="M561" s="47" t="s">
        <v>955</v>
      </c>
      <c r="N561" s="47" t="s">
        <v>1100</v>
      </c>
      <c r="O561" s="46" t="s">
        <v>940</v>
      </c>
      <c r="P561" s="48">
        <v>207</v>
      </c>
      <c r="Q561" s="48" t="s">
        <v>946</v>
      </c>
      <c r="R561" s="48" t="s">
        <v>996</v>
      </c>
      <c r="S561" s="49" t="s">
        <v>2823</v>
      </c>
      <c r="T561" s="49" t="s">
        <v>946</v>
      </c>
      <c r="U561" s="49" t="s">
        <v>1100</v>
      </c>
      <c r="V561" s="62" t="s">
        <v>942</v>
      </c>
      <c r="AD561" s="70" t="s">
        <v>2824</v>
      </c>
    </row>
    <row r="562" spans="1:30" hidden="1" x14ac:dyDescent="0.2">
      <c r="A562" s="265">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2825</v>
      </c>
      <c r="M562" s="47" t="s">
        <v>955</v>
      </c>
      <c r="N562" s="47" t="s">
        <v>1100</v>
      </c>
      <c r="O562" s="46" t="s">
        <v>940</v>
      </c>
      <c r="P562" s="48">
        <v>72.599999999999994</v>
      </c>
      <c r="Q562" s="48" t="s">
        <v>946</v>
      </c>
      <c r="R562" s="48" t="s">
        <v>996</v>
      </c>
      <c r="S562" s="49" t="s">
        <v>2826</v>
      </c>
      <c r="T562" s="49" t="s">
        <v>946</v>
      </c>
      <c r="U562" s="49" t="s">
        <v>1100</v>
      </c>
      <c r="V562" s="62" t="s">
        <v>942</v>
      </c>
      <c r="AD562" s="70" t="s">
        <v>2827</v>
      </c>
    </row>
    <row r="563" spans="1:30" hidden="1" x14ac:dyDescent="0.2">
      <c r="A563" s="265">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2828</v>
      </c>
      <c r="M563" s="47" t="s">
        <v>955</v>
      </c>
      <c r="N563" s="47" t="s">
        <v>1100</v>
      </c>
      <c r="O563" s="46" t="s">
        <v>940</v>
      </c>
      <c r="P563" s="48">
        <v>150</v>
      </c>
      <c r="Q563" s="48" t="s">
        <v>946</v>
      </c>
      <c r="R563" s="48" t="s">
        <v>996</v>
      </c>
      <c r="S563" s="49" t="s">
        <v>2829</v>
      </c>
      <c r="T563" s="49" t="s">
        <v>946</v>
      </c>
      <c r="U563" s="49" t="s">
        <v>1100</v>
      </c>
      <c r="V563" s="62" t="s">
        <v>942</v>
      </c>
      <c r="AD563" s="70" t="s">
        <v>2830</v>
      </c>
    </row>
    <row r="564" spans="1:30" hidden="1" x14ac:dyDescent="0.2">
      <c r="A564" s="265">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hidden="1" x14ac:dyDescent="0.2">
      <c r="A565" s="265">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0</v>
      </c>
      <c r="G565" s="58">
        <v>24</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2831</v>
      </c>
    </row>
    <row r="566" spans="1:30" hidden="1" x14ac:dyDescent="0.2">
      <c r="A566" s="265">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hidden="1" x14ac:dyDescent="0.2">
      <c r="A567" s="265">
        <v>1104</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2831</v>
      </c>
    </row>
    <row r="568" spans="1:30" hidden="1" x14ac:dyDescent="0.2">
      <c r="A568" s="265">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hidden="1" x14ac:dyDescent="0.2">
      <c r="A569" s="265">
        <v>1113</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hidden="1" x14ac:dyDescent="0.2">
      <c r="A570" s="265">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hidden="1" x14ac:dyDescent="0.2">
      <c r="A571" s="265">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hidden="1" x14ac:dyDescent="0.2">
      <c r="A572" s="265">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2666</v>
      </c>
      <c r="L572" s="47">
        <v>1</v>
      </c>
      <c r="M572" s="47" t="s">
        <v>1012</v>
      </c>
      <c r="N572" s="47" t="s">
        <v>1946</v>
      </c>
      <c r="O572" s="46" t="s">
        <v>940</v>
      </c>
      <c r="P572" s="48">
        <v>65</v>
      </c>
      <c r="Q572" s="48" t="s">
        <v>995</v>
      </c>
      <c r="R572" s="48" t="s">
        <v>2666</v>
      </c>
      <c r="S572" s="49">
        <v>9</v>
      </c>
      <c r="T572" s="49" t="s">
        <v>995</v>
      </c>
      <c r="U572" s="49" t="s">
        <v>1946</v>
      </c>
      <c r="V572" s="62" t="s">
        <v>942</v>
      </c>
    </row>
    <row r="573" spans="1:30" hidden="1" x14ac:dyDescent="0.2">
      <c r="A573" s="265">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2666</v>
      </c>
      <c r="L573" s="47">
        <v>5</v>
      </c>
      <c r="M573" s="47" t="s">
        <v>1012</v>
      </c>
      <c r="N573" s="47" t="s">
        <v>1946</v>
      </c>
      <c r="O573" s="46" t="s">
        <v>940</v>
      </c>
      <c r="P573" s="48">
        <v>128</v>
      </c>
      <c r="Q573" s="48" t="s">
        <v>995</v>
      </c>
      <c r="R573" s="48" t="s">
        <v>2666</v>
      </c>
      <c r="S573" s="49">
        <v>16</v>
      </c>
      <c r="T573" s="49" t="s">
        <v>995</v>
      </c>
      <c r="U573" s="49" t="s">
        <v>1946</v>
      </c>
      <c r="V573" s="62" t="s">
        <v>942</v>
      </c>
    </row>
    <row r="574" spans="1:30" hidden="1" x14ac:dyDescent="0.2">
      <c r="A574" s="265">
        <v>1100</v>
      </c>
      <c r="B574" s="230" t="str">
        <f>IF(AND(A574&lt;&gt;"",ISNUMBER(A574)),VLOOKUP(A574,Studies!A:BR,2,FALSE),"")</f>
        <v>Greenblatt 1998</v>
      </c>
      <c r="C574" s="230" t="str">
        <f>IF(AND(A574&lt;&gt;"",ISNUMBER(A574)),VLOOKUP(A574,Studies!A:BR,3,FALSE),"")</f>
        <v>https://www.ncbi.nlm.nih.gov/pubmed/9757151</v>
      </c>
      <c r="D574" s="230" t="str">
        <f>IF(AND(A574&lt;&gt;"",ISNUMBER(A574)),VLOOKUP(A574,Studies!A:BR,4,FALSE),"")</f>
        <v>Trial B Triazolam + Placebo</v>
      </c>
      <c r="E574" s="206" t="str">
        <f>IF(AND(A574&lt;&gt;"",ISNUMBER(A574)),VLOOKUP(A574,Studies!A:BR,5,FALSE),"")</f>
        <v>Triazolam</v>
      </c>
      <c r="F574" s="58">
        <v>0</v>
      </c>
      <c r="G574" s="58" t="s">
        <v>938</v>
      </c>
      <c r="H574" s="58" t="s">
        <v>60</v>
      </c>
      <c r="I574" s="46">
        <v>5.5</v>
      </c>
      <c r="J574" s="46" t="s">
        <v>939</v>
      </c>
      <c r="K574" s="46" t="s">
        <v>2666</v>
      </c>
      <c r="L574" s="47">
        <v>0.5</v>
      </c>
      <c r="M574" s="47" t="s">
        <v>939</v>
      </c>
      <c r="N574" s="47" t="s">
        <v>1950</v>
      </c>
      <c r="O574" s="46" t="s">
        <v>940</v>
      </c>
      <c r="P574" s="48">
        <v>1.25</v>
      </c>
      <c r="Q574" s="48" t="s">
        <v>941</v>
      </c>
      <c r="R574" s="48" t="s">
        <v>2666</v>
      </c>
      <c r="S574" s="49">
        <v>0.14000000000000001</v>
      </c>
      <c r="T574" s="49" t="s">
        <v>941</v>
      </c>
      <c r="U574" s="49" t="s">
        <v>1950</v>
      </c>
      <c r="V574" s="62" t="s">
        <v>942</v>
      </c>
      <c r="W574" s="54">
        <v>413</v>
      </c>
      <c r="X574" s="54" t="s">
        <v>954</v>
      </c>
      <c r="Y574" s="54" t="s">
        <v>2666</v>
      </c>
      <c r="Z574" s="56">
        <v>39</v>
      </c>
      <c r="AA574" s="56" t="s">
        <v>954</v>
      </c>
      <c r="AB574" s="56" t="s">
        <v>1950</v>
      </c>
      <c r="AC574" s="61" t="s">
        <v>948</v>
      </c>
    </row>
    <row r="575" spans="1:30" hidden="1" x14ac:dyDescent="0.2">
      <c r="A575" s="265">
        <v>1101</v>
      </c>
      <c r="B575" s="230" t="str">
        <f>IF(AND(A575&lt;&gt;"",ISNUMBER(A575)),VLOOKUP(A575,Studies!A:BR,2,FALSE),"")</f>
        <v>Greenblatt 1998</v>
      </c>
      <c r="C575" s="230" t="str">
        <f>IF(AND(A575&lt;&gt;"",ISNUMBER(A575)),VLOOKUP(A575,Studies!A:BR,3,FALSE),"")</f>
        <v>https://www.ncbi.nlm.nih.gov/pubmed/9757151</v>
      </c>
      <c r="D575" s="230" t="str">
        <f>IF(AND(A575&lt;&gt;"",ISNUMBER(A575)),VLOOKUP(A575,Studies!A:BR,4,FALSE),"")</f>
        <v>Trial D Triazolam + Erythromycin</v>
      </c>
      <c r="E575" s="206" t="str">
        <f>IF(AND(A575&lt;&gt;"",ISNUMBER(A575)),VLOOKUP(A575,Studies!A:BR,5,FALSE),"")</f>
        <v>Triazolam</v>
      </c>
      <c r="F575" s="58">
        <v>25</v>
      </c>
      <c r="G575" s="58" t="s">
        <v>938</v>
      </c>
      <c r="H575" s="58" t="s">
        <v>60</v>
      </c>
      <c r="I575" s="46">
        <v>20.9</v>
      </c>
      <c r="J575" s="46" t="s">
        <v>939</v>
      </c>
      <c r="K575" s="46" t="s">
        <v>2666</v>
      </c>
      <c r="L575" s="47">
        <v>3</v>
      </c>
      <c r="M575" s="47" t="s">
        <v>939</v>
      </c>
      <c r="N575" s="47" t="s">
        <v>1950</v>
      </c>
      <c r="O575" s="46" t="s">
        <v>940</v>
      </c>
      <c r="P575" s="48">
        <v>2.21</v>
      </c>
      <c r="Q575" s="48" t="s">
        <v>941</v>
      </c>
      <c r="R575" s="48" t="s">
        <v>2666</v>
      </c>
      <c r="S575" s="49">
        <v>0.24</v>
      </c>
      <c r="T575" s="49" t="s">
        <v>941</v>
      </c>
      <c r="U575" s="49" t="s">
        <v>1950</v>
      </c>
      <c r="V575" s="62" t="s">
        <v>942</v>
      </c>
      <c r="W575" s="54">
        <v>146</v>
      </c>
      <c r="X575" s="54" t="s">
        <v>954</v>
      </c>
      <c r="Y575" s="54" t="s">
        <v>2666</v>
      </c>
      <c r="Z575" s="56">
        <v>32</v>
      </c>
      <c r="AA575" s="56" t="s">
        <v>954</v>
      </c>
      <c r="AB575" s="56" t="s">
        <v>1950</v>
      </c>
      <c r="AC575" s="61" t="s">
        <v>948</v>
      </c>
    </row>
    <row r="576" spans="1:30" hidden="1" x14ac:dyDescent="0.2">
      <c r="A576" s="265">
        <v>1102</v>
      </c>
      <c r="B576" s="230" t="str">
        <f>IF(AND(A576&lt;&gt;"",ISNUMBER(A576)),VLOOKUP(A576,Studies!A:BR,2,FALSE),"")</f>
        <v>Greenblatt 1998</v>
      </c>
      <c r="C576" s="230" t="str">
        <f>IF(AND(A576&lt;&gt;"",ISNUMBER(A576)),VLOOKUP(A576,Studies!A:BR,3,FALSE),"")</f>
        <v>https://www.ncbi.nlm.nih.gov/pubmed/9757151</v>
      </c>
      <c r="D576" s="230" t="str">
        <f>IF(AND(A576&lt;&gt;"",ISNUMBER(A576)),VLOOKUP(A576,Studies!A:BR,4,FALSE),"")</f>
        <v>Trial E Triazolam + Clarithromycin</v>
      </c>
      <c r="E576" s="206" t="str">
        <f>IF(AND(A576&lt;&gt;"",ISNUMBER(A576)),VLOOKUP(A576,Studies!A:BR,5,FALSE),"")</f>
        <v>Triazolam</v>
      </c>
      <c r="F576" s="58">
        <v>25</v>
      </c>
      <c r="G576" s="58" t="s">
        <v>938</v>
      </c>
      <c r="H576" s="58" t="s">
        <v>60</v>
      </c>
      <c r="I576" s="46">
        <v>28.9</v>
      </c>
      <c r="J576" s="46" t="s">
        <v>939</v>
      </c>
      <c r="K576" s="46" t="s">
        <v>2666</v>
      </c>
      <c r="L576" s="47">
        <v>4</v>
      </c>
      <c r="M576" s="47" t="s">
        <v>939</v>
      </c>
      <c r="N576" s="47" t="s">
        <v>1950</v>
      </c>
      <c r="O576" s="46" t="s">
        <v>940</v>
      </c>
      <c r="P576" s="48">
        <v>2.46</v>
      </c>
      <c r="Q576" s="48" t="s">
        <v>941</v>
      </c>
      <c r="R576" s="48" t="s">
        <v>2666</v>
      </c>
      <c r="S576" s="49">
        <v>0.26</v>
      </c>
      <c r="T576" s="49" t="s">
        <v>941</v>
      </c>
      <c r="U576" s="49" t="s">
        <v>1950</v>
      </c>
      <c r="V576" s="62" t="s">
        <v>942</v>
      </c>
      <c r="W576" s="54">
        <v>95</v>
      </c>
      <c r="X576" s="54" t="s">
        <v>954</v>
      </c>
      <c r="Y576" s="54" t="s">
        <v>2666</v>
      </c>
      <c r="Z576" s="56">
        <v>17</v>
      </c>
      <c r="AA576" s="56" t="s">
        <v>954</v>
      </c>
      <c r="AB576" s="56" t="s">
        <v>1950</v>
      </c>
      <c r="AC576" s="61" t="s">
        <v>948</v>
      </c>
    </row>
    <row r="577" spans="1:30" hidden="1" x14ac:dyDescent="0.2">
      <c r="A577" s="265">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1946</v>
      </c>
      <c r="O577" s="46" t="s">
        <v>940</v>
      </c>
      <c r="P577" s="48">
        <v>1.5</v>
      </c>
      <c r="Q577" s="48" t="s">
        <v>941</v>
      </c>
      <c r="R577" s="48" t="s">
        <v>335</v>
      </c>
      <c r="S577" s="49">
        <v>0.2</v>
      </c>
      <c r="T577" s="49" t="s">
        <v>941</v>
      </c>
      <c r="U577" s="49" t="s">
        <v>1946</v>
      </c>
      <c r="V577" s="62" t="s">
        <v>942</v>
      </c>
      <c r="AD577" s="70" t="s">
        <v>2832</v>
      </c>
    </row>
    <row r="578" spans="1:30" hidden="1" x14ac:dyDescent="0.2">
      <c r="A578" s="265">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1946</v>
      </c>
      <c r="O578" s="46" t="s">
        <v>940</v>
      </c>
      <c r="P578" s="48">
        <v>4.5999999999999996</v>
      </c>
      <c r="Q578" s="48" t="s">
        <v>941</v>
      </c>
      <c r="R578" s="48" t="s">
        <v>335</v>
      </c>
      <c r="S578" s="49">
        <v>0.5</v>
      </c>
      <c r="T578" s="49" t="s">
        <v>941</v>
      </c>
      <c r="U578" s="49" t="s">
        <v>1946</v>
      </c>
      <c r="V578" s="62" t="s">
        <v>942</v>
      </c>
      <c r="AD578" s="70" t="s">
        <v>2832</v>
      </c>
    </row>
    <row r="579" spans="1:30" hidden="1" x14ac:dyDescent="0.2">
      <c r="A579" s="265">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1946</v>
      </c>
      <c r="O579" s="46" t="s">
        <v>940</v>
      </c>
      <c r="P579" s="48">
        <v>4.2</v>
      </c>
      <c r="Q579" s="48" t="s">
        <v>941</v>
      </c>
      <c r="R579" s="48" t="s">
        <v>335</v>
      </c>
      <c r="S579" s="49">
        <v>0.9</v>
      </c>
      <c r="T579" s="49" t="s">
        <v>941</v>
      </c>
      <c r="U579" s="49" t="s">
        <v>1946</v>
      </c>
      <c r="V579" s="62" t="s">
        <v>942</v>
      </c>
      <c r="AD579" s="70" t="s">
        <v>2832</v>
      </c>
    </row>
    <row r="580" spans="1:30" hidden="1" x14ac:dyDescent="0.2">
      <c r="A580" s="265">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hidden="1" x14ac:dyDescent="0.2">
      <c r="A581" s="265">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hidden="1" x14ac:dyDescent="0.2">
      <c r="A582" s="265">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hidden="1" x14ac:dyDescent="0.2">
      <c r="A583" s="265">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hidden="1" x14ac:dyDescent="0.2">
      <c r="A584" s="265">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hidden="1" x14ac:dyDescent="0.2">
      <c r="A585" s="265">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hidden="1" x14ac:dyDescent="0.2">
      <c r="A586" s="265">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hidden="1" x14ac:dyDescent="0.2">
      <c r="A587" s="265">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hidden="1" x14ac:dyDescent="0.2">
      <c r="A588" s="265">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hidden="1" x14ac:dyDescent="0.2">
      <c r="A589" s="265">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hidden="1" x14ac:dyDescent="0.2">
      <c r="A590" s="265">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hidden="1" x14ac:dyDescent="0.2">
      <c r="A591" s="265">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hidden="1" x14ac:dyDescent="0.2">
      <c r="A592" s="265">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hidden="1" x14ac:dyDescent="0.2">
      <c r="A593" s="265">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hidden="1" x14ac:dyDescent="0.2">
      <c r="A594" s="265">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hidden="1" x14ac:dyDescent="0.2">
      <c r="A595" s="265">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hidden="1" x14ac:dyDescent="0.2">
      <c r="A596" s="265">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hidden="1" x14ac:dyDescent="0.2">
      <c r="A597" s="265">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hidden="1" x14ac:dyDescent="0.2">
      <c r="A598" s="265">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hidden="1" x14ac:dyDescent="0.2">
      <c r="A599" s="265">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hidden="1" x14ac:dyDescent="0.2">
      <c r="A600" s="265">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2832</v>
      </c>
    </row>
    <row r="601" spans="1:30" hidden="1" x14ac:dyDescent="0.2">
      <c r="A601" s="265">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2832</v>
      </c>
    </row>
    <row r="602" spans="1:30" hidden="1" x14ac:dyDescent="0.2">
      <c r="A602" s="265">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2832</v>
      </c>
    </row>
    <row r="603" spans="1:30" hidden="1" x14ac:dyDescent="0.2">
      <c r="A603" s="265">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2832</v>
      </c>
    </row>
    <row r="604" spans="1:30" hidden="1" x14ac:dyDescent="0.2">
      <c r="A604" s="265">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2832</v>
      </c>
    </row>
    <row r="605" spans="1:30" hidden="1" x14ac:dyDescent="0.2">
      <c r="A605" s="265">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2832</v>
      </c>
    </row>
    <row r="606" spans="1:30" hidden="1" x14ac:dyDescent="0.2">
      <c r="A606" s="265">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2832</v>
      </c>
    </row>
    <row r="607" spans="1:30" hidden="1" x14ac:dyDescent="0.2">
      <c r="A607" s="265">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2832</v>
      </c>
    </row>
    <row r="608" spans="1:30" hidden="1" x14ac:dyDescent="0.2">
      <c r="A608" s="265">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2832</v>
      </c>
    </row>
    <row r="609" spans="1:30" hidden="1" x14ac:dyDescent="0.2">
      <c r="A609" s="265">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2832</v>
      </c>
    </row>
    <row r="610" spans="1:30" hidden="1" x14ac:dyDescent="0.2">
      <c r="A610" s="265">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2832</v>
      </c>
    </row>
    <row r="611" spans="1:30" hidden="1" x14ac:dyDescent="0.2">
      <c r="A611" s="265">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2832</v>
      </c>
    </row>
    <row r="612" spans="1:30" hidden="1" x14ac:dyDescent="0.2">
      <c r="A612" s="265">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2832</v>
      </c>
    </row>
    <row r="613" spans="1:30" hidden="1" x14ac:dyDescent="0.2">
      <c r="A613" s="265">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2832</v>
      </c>
    </row>
    <row r="614" spans="1:30" hidden="1" x14ac:dyDescent="0.2">
      <c r="A614" s="265">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2832</v>
      </c>
    </row>
    <row r="615" spans="1:30" hidden="1" x14ac:dyDescent="0.2">
      <c r="A615" s="265">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2832</v>
      </c>
    </row>
    <row r="616" spans="1:30" hidden="1" x14ac:dyDescent="0.2">
      <c r="A616" s="265">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2832</v>
      </c>
    </row>
    <row r="617" spans="1:30" hidden="1" x14ac:dyDescent="0.2">
      <c r="A617" s="265">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2832</v>
      </c>
    </row>
    <row r="618" spans="1:30" hidden="1" x14ac:dyDescent="0.2">
      <c r="A618" s="265">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2832</v>
      </c>
    </row>
    <row r="619" spans="1:30" hidden="1" x14ac:dyDescent="0.2">
      <c r="A619" s="265">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2832</v>
      </c>
    </row>
    <row r="620" spans="1:30" hidden="1" x14ac:dyDescent="0.2">
      <c r="A620" s="265">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2832</v>
      </c>
    </row>
    <row r="621" spans="1:30" hidden="1" x14ac:dyDescent="0.2">
      <c r="A621" s="265">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2832</v>
      </c>
    </row>
    <row r="622" spans="1:30" hidden="1" x14ac:dyDescent="0.2">
      <c r="A622" s="265">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2832</v>
      </c>
    </row>
    <row r="623" spans="1:30" hidden="1" x14ac:dyDescent="0.2">
      <c r="A623" s="265">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2832</v>
      </c>
    </row>
    <row r="624" spans="1:30" hidden="1" x14ac:dyDescent="0.2">
      <c r="A624" s="265">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2832</v>
      </c>
    </row>
    <row r="625" spans="1:30" hidden="1" x14ac:dyDescent="0.2">
      <c r="A625" s="265">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2832</v>
      </c>
    </row>
    <row r="626" spans="1:30" hidden="1" x14ac:dyDescent="0.2">
      <c r="A626" s="265">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2832</v>
      </c>
    </row>
    <row r="627" spans="1:30" hidden="1"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hidden="1"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hidden="1"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hidden="1"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hidden="1" x14ac:dyDescent="0.2">
      <c r="A631">
        <v>2011</v>
      </c>
      <c r="B631" s="230" t="str">
        <f>IF(AND(A631&lt;&gt;"",ISNUMBER(A631)),VLOOKUP(A631,Studies!A:BR,2,FALSE),"")</f>
        <v>Chen 2006</v>
      </c>
      <c r="C631" s="230" t="str">
        <f>IF(AND(A631&lt;&gt;"",ISNUMBER(A631)),VLOOKUP(A631,Studies!A:BR,3,FALSE),"")</f>
        <v>https://www.ncbi.nlm.nih.gov/pubmed/?term=16842393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hidden="1" x14ac:dyDescent="0.2">
      <c r="A632">
        <v>2012</v>
      </c>
      <c r="B632" s="230" t="str">
        <f>IF(AND(A632&lt;&gt;"",ISNUMBER(A632)),VLOOKUP(A632,Studies!A:BR,2,FALSE),"")</f>
        <v>Chen 2006</v>
      </c>
      <c r="C632" s="230" t="str">
        <f>IF(AND(A632&lt;&gt;"",ISNUMBER(A632)),VLOOKUP(A632,Studies!A:BR,3,FALSE),"")</f>
        <v>https://www.ncbi.nlm.nih.gov/pubmed/?term=16842393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hidden="1" x14ac:dyDescent="0.2">
      <c r="A633">
        <v>2013</v>
      </c>
      <c r="B633" s="230" t="str">
        <f>IF(AND(A633&lt;&gt;"",ISNUMBER(A633)),VLOOKUP(A633,Studies!A:BR,2,FALSE),"")</f>
        <v>Chen 2006</v>
      </c>
      <c r="C633" s="230" t="str">
        <f>IF(AND(A633&lt;&gt;"",ISNUMBER(A633)),VLOOKUP(A633,Studies!A:BR,3,FALSE),"")</f>
        <v>https://www.ncbi.nlm.nih.gov/pubmed/?term=16842393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sheetData>
  <autoFilter ref="A1:AE633">
    <filterColumn colId="1">
      <filters>
        <filter val="Kashuba 1998"/>
      </filters>
    </filterColumn>
  </autoFilter>
  <sortState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096"/>
  <sheetViews>
    <sheetView zoomScale="85" zoomScaleNormal="85" workbookViewId="0">
      <pane ySplit="1" topLeftCell="A2" activePane="bottomLeft" state="frozen"/>
      <selection pane="bottomLeft" activeCell="A9076" sqref="A9076:XFD9113"/>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53" t="str">
        <f>IF(AND(A2&lt;&gt;"",ISNUMBER(A2)),VLOOKUP(A2,Studies!A:BR,2,FALSE),"")</f>
        <v>Acocella 1972a</v>
      </c>
      <c r="C2" s="254" t="str">
        <f>IF(AND(A2&lt;&gt;"",ISNUMBER(A2)),VLOOKUP(A2,Studies!A:BR,3,FALSE),"")</f>
        <v>https://doi.org/10.1007/BF00561755</v>
      </c>
      <c r="D2" s="254" t="str">
        <f>IF(AND(A2&lt;&gt;"",ISNUMBER(A2)),VLOOKUP(A2,Studies!A:BR,4,FALSE),"")</f>
        <v>day 1</v>
      </c>
      <c r="E2" s="254" t="str">
        <f>IF(AND(A2&lt;&gt;"",ISNUMBER(A2)),VLOOKUP(A2,Studies!A:BR,5,FALSE),"")</f>
        <v>Rifampicin</v>
      </c>
      <c r="F2" s="255"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53" t="str">
        <f>IF(AND(A3&lt;&gt;"",ISNUMBER(A3)),VLOOKUP(A3,Studies!A:BR,2,FALSE),"")</f>
        <v>Acocella 1972a</v>
      </c>
      <c r="C3" s="254" t="str">
        <f>IF(AND(A3&lt;&gt;"",ISNUMBER(A3)),VLOOKUP(A3,Studies!A:BR,3,FALSE),"")</f>
        <v>https://doi.org/10.1007/BF00561755</v>
      </c>
      <c r="D3" s="254" t="str">
        <f>IF(AND(A3&lt;&gt;"",ISNUMBER(A3)),VLOOKUP(A3,Studies!A:BR,4,FALSE),"")</f>
        <v>day 1</v>
      </c>
      <c r="E3" s="254" t="str">
        <f>IF(AND(A3&lt;&gt;"",ISNUMBER(A3)),VLOOKUP(A3,Studies!A:BR,5,FALSE),"")</f>
        <v>Rifampicin</v>
      </c>
      <c r="F3" s="255" t="str">
        <f>IF(AND(A3&lt;&gt;"",ISNUMBER(A3)),VLOOKUP(A3,Studies!A:BR,6,FALSE),"")</f>
        <v>Serum</v>
      </c>
      <c r="G3" s="194">
        <v>4</v>
      </c>
      <c r="H3" s="194" t="s">
        <v>60</v>
      </c>
      <c r="I3" s="187">
        <v>13.441757202148437</v>
      </c>
      <c r="J3" s="187" t="s">
        <v>959</v>
      </c>
      <c r="K3" s="187" t="s">
        <v>116</v>
      </c>
      <c r="M3" s="195"/>
      <c r="N3" s="195"/>
      <c r="O3" s="199"/>
      <c r="P3" s="188"/>
      <c r="Q3" s="174">
        <v>0</v>
      </c>
    </row>
    <row r="4" spans="1:17" ht="14.25" x14ac:dyDescent="0.2">
      <c r="A4" s="183">
        <v>1</v>
      </c>
      <c r="B4" s="253" t="str">
        <f>IF(AND(A4&lt;&gt;"",ISNUMBER(A4)),VLOOKUP(A4,Studies!A:BR,2,FALSE),"")</f>
        <v>Acocella 1972a</v>
      </c>
      <c r="C4" s="254" t="str">
        <f>IF(AND(A4&lt;&gt;"",ISNUMBER(A4)),VLOOKUP(A4,Studies!A:BR,3,FALSE),"")</f>
        <v>https://doi.org/10.1007/BF00561755</v>
      </c>
      <c r="D4" s="254" t="str">
        <f>IF(AND(A4&lt;&gt;"",ISNUMBER(A4)),VLOOKUP(A4,Studies!A:BR,4,FALSE),"")</f>
        <v>day 1</v>
      </c>
      <c r="E4" s="254" t="str">
        <f>IF(AND(A4&lt;&gt;"",ISNUMBER(A4)),VLOOKUP(A4,Studies!A:BR,5,FALSE),"")</f>
        <v>Rifampicin</v>
      </c>
      <c r="F4" s="255"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53" t="str">
        <f>IF(AND(A5&lt;&gt;"",ISNUMBER(A5)),VLOOKUP(A5,Studies!A:BR,2,FALSE),"")</f>
        <v>Acocella 1972a</v>
      </c>
      <c r="C5" s="254" t="str">
        <f>IF(AND(A5&lt;&gt;"",ISNUMBER(A5)),VLOOKUP(A5,Studies!A:BR,3,FALSE),"")</f>
        <v>https://doi.org/10.1007/BF00561755</v>
      </c>
      <c r="D5" s="254" t="str">
        <f>IF(AND(A5&lt;&gt;"",ISNUMBER(A5)),VLOOKUP(A5,Studies!A:BR,4,FALSE),"")</f>
        <v>day 1</v>
      </c>
      <c r="E5" s="254" t="str">
        <f>IF(AND(A5&lt;&gt;"",ISNUMBER(A5)),VLOOKUP(A5,Studies!A:BR,5,FALSE),"")</f>
        <v>Rifampicin</v>
      </c>
      <c r="F5" s="255"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53" t="str">
        <f>IF(AND(A6&lt;&gt;"",ISNUMBER(A6)),VLOOKUP(A6,Studies!A:BR,2,FALSE),"")</f>
        <v>Acocella 1972a</v>
      </c>
      <c r="C6" s="254" t="str">
        <f>IF(AND(A6&lt;&gt;"",ISNUMBER(A6)),VLOOKUP(A6,Studies!A:BR,3,FALSE),"")</f>
        <v>https://doi.org/10.1007/BF00561755</v>
      </c>
      <c r="D6" s="254" t="str">
        <f>IF(AND(A6&lt;&gt;"",ISNUMBER(A6)),VLOOKUP(A6,Studies!A:BR,4,FALSE),"")</f>
        <v>day 7</v>
      </c>
      <c r="E6" s="254" t="str">
        <f>IF(AND(A6&lt;&gt;"",ISNUMBER(A6)),VLOOKUP(A6,Studies!A:BR,5,FALSE),"")</f>
        <v>Rifampicin</v>
      </c>
      <c r="F6" s="255"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53" t="str">
        <f>IF(AND(A7&lt;&gt;"",ISNUMBER(A7)),VLOOKUP(A7,Studies!A:BR,2,FALSE),"")</f>
        <v>Acocella 1972a</v>
      </c>
      <c r="C7" s="254" t="str">
        <f>IF(AND(A7&lt;&gt;"",ISNUMBER(A7)),VLOOKUP(A7,Studies!A:BR,3,FALSE),"")</f>
        <v>https://doi.org/10.1007/BF00561755</v>
      </c>
      <c r="D7" s="254" t="str">
        <f>IF(AND(A7&lt;&gt;"",ISNUMBER(A7)),VLOOKUP(A7,Studies!A:BR,4,FALSE),"")</f>
        <v>day 7</v>
      </c>
      <c r="E7" s="254" t="str">
        <f>IF(AND(A7&lt;&gt;"",ISNUMBER(A7)),VLOOKUP(A7,Studies!A:BR,5,FALSE),"")</f>
        <v>Rifampicin</v>
      </c>
      <c r="F7" s="255"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53" t="str">
        <f>IF(AND(A8&lt;&gt;"",ISNUMBER(A8)),VLOOKUP(A8,Studies!A:BR,2,FALSE),"")</f>
        <v>Acocella 1972a</v>
      </c>
      <c r="C8" s="254" t="str">
        <f>IF(AND(A8&lt;&gt;"",ISNUMBER(A8)),VLOOKUP(A8,Studies!A:BR,3,FALSE),"")</f>
        <v>https://doi.org/10.1007/BF00561755</v>
      </c>
      <c r="D8" s="254" t="str">
        <f>IF(AND(A8&lt;&gt;"",ISNUMBER(A8)),VLOOKUP(A8,Studies!A:BR,4,FALSE),"")</f>
        <v>day 7</v>
      </c>
      <c r="E8" s="254" t="str">
        <f>IF(AND(A8&lt;&gt;"",ISNUMBER(A8)),VLOOKUP(A8,Studies!A:BR,5,FALSE),"")</f>
        <v>Rifampicin</v>
      </c>
      <c r="F8" s="255"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53" t="str">
        <f>IF(AND(A9&lt;&gt;"",ISNUMBER(A9)),VLOOKUP(A9,Studies!A:BR,2,FALSE),"")</f>
        <v>Acocella 1972a</v>
      </c>
      <c r="C9" s="254" t="str">
        <f>IF(AND(A9&lt;&gt;"",ISNUMBER(A9)),VLOOKUP(A9,Studies!A:BR,3,FALSE),"")</f>
        <v>https://doi.org/10.1007/BF00561755</v>
      </c>
      <c r="D9" s="254" t="str">
        <f>IF(AND(A9&lt;&gt;"",ISNUMBER(A9)),VLOOKUP(A9,Studies!A:BR,4,FALSE),"")</f>
        <v>day 7</v>
      </c>
      <c r="E9" s="254" t="str">
        <f>IF(AND(A9&lt;&gt;"",ISNUMBER(A9)),VLOOKUP(A9,Studies!A:BR,5,FALSE),"")</f>
        <v>Rifampicin</v>
      </c>
      <c r="F9" s="255"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53" t="str">
        <f>IF(AND(A10&lt;&gt;"",ISNUMBER(A10)),VLOOKUP(A10,Studies!A:BR,2,FALSE),"")</f>
        <v>Acocella 1972a</v>
      </c>
      <c r="C10" s="254" t="str">
        <f>IF(AND(A10&lt;&gt;"",ISNUMBER(A10)),VLOOKUP(A10,Studies!A:BR,3,FALSE),"")</f>
        <v>https://doi.org/10.1007/BF00561755</v>
      </c>
      <c r="D10" s="254" t="str">
        <f>IF(AND(A10&lt;&gt;"",ISNUMBER(A10)),VLOOKUP(A10,Studies!A:BR,4,FALSE),"")</f>
        <v>day 1</v>
      </c>
      <c r="E10" s="254" t="str">
        <f>IF(AND(A10&lt;&gt;"",ISNUMBER(A10)),VLOOKUP(A10,Studies!A:BR,5,FALSE),"")</f>
        <v>Rifampicin</v>
      </c>
      <c r="F10" s="255"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53" t="str">
        <f>IF(AND(A11&lt;&gt;"",ISNUMBER(A11)),VLOOKUP(A11,Studies!A:BR,2,FALSE),"")</f>
        <v>Acocella 1972a</v>
      </c>
      <c r="C11" s="254" t="str">
        <f>IF(AND(A11&lt;&gt;"",ISNUMBER(A11)),VLOOKUP(A11,Studies!A:BR,3,FALSE),"")</f>
        <v>https://doi.org/10.1007/BF00561755</v>
      </c>
      <c r="D11" s="254" t="str">
        <f>IF(AND(A11&lt;&gt;"",ISNUMBER(A11)),VLOOKUP(A11,Studies!A:BR,4,FALSE),"")</f>
        <v>day 1</v>
      </c>
      <c r="E11" s="254" t="str">
        <f>IF(AND(A11&lt;&gt;"",ISNUMBER(A11)),VLOOKUP(A11,Studies!A:BR,5,FALSE),"")</f>
        <v>Rifampicin</v>
      </c>
      <c r="F11" s="255"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53" t="str">
        <f>IF(AND(A12&lt;&gt;"",ISNUMBER(A12)),VLOOKUP(A12,Studies!A:BR,2,FALSE),"")</f>
        <v>Acocella 1972a</v>
      </c>
      <c r="C12" s="254" t="str">
        <f>IF(AND(A12&lt;&gt;"",ISNUMBER(A12)),VLOOKUP(A12,Studies!A:BR,3,FALSE),"")</f>
        <v>https://doi.org/10.1007/BF00561755</v>
      </c>
      <c r="D12" s="254" t="str">
        <f>IF(AND(A12&lt;&gt;"",ISNUMBER(A12)),VLOOKUP(A12,Studies!A:BR,4,FALSE),"")</f>
        <v>day 1</v>
      </c>
      <c r="E12" s="254" t="str">
        <f>IF(AND(A12&lt;&gt;"",ISNUMBER(A12)),VLOOKUP(A12,Studies!A:BR,5,FALSE),"")</f>
        <v>Rifampicin</v>
      </c>
      <c r="F12" s="255"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53" t="str">
        <f>IF(AND(A13&lt;&gt;"",ISNUMBER(A13)),VLOOKUP(A13,Studies!A:BR,2,FALSE),"")</f>
        <v>Acocella 1972a</v>
      </c>
      <c r="C13" s="254" t="str">
        <f>IF(AND(A13&lt;&gt;"",ISNUMBER(A13)),VLOOKUP(A13,Studies!A:BR,3,FALSE),"")</f>
        <v>https://doi.org/10.1007/BF00561755</v>
      </c>
      <c r="D13" s="254" t="str">
        <f>IF(AND(A13&lt;&gt;"",ISNUMBER(A13)),VLOOKUP(A13,Studies!A:BR,4,FALSE),"")</f>
        <v>day 1</v>
      </c>
      <c r="E13" s="254" t="str">
        <f>IF(AND(A13&lt;&gt;"",ISNUMBER(A13)),VLOOKUP(A13,Studies!A:BR,5,FALSE),"")</f>
        <v>Rifampicin</v>
      </c>
      <c r="F13" s="255"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53" t="str">
        <f>IF(AND(A14&lt;&gt;"",ISNUMBER(A14)),VLOOKUP(A14,Studies!A:BR,2,FALSE),"")</f>
        <v>Acocella 1972a</v>
      </c>
      <c r="C14" s="254" t="str">
        <f>IF(AND(A14&lt;&gt;"",ISNUMBER(A14)),VLOOKUP(A14,Studies!A:BR,3,FALSE),"")</f>
        <v>https://doi.org/10.1007/BF00561755</v>
      </c>
      <c r="D14" s="254" t="str">
        <f>IF(AND(A14&lt;&gt;"",ISNUMBER(A14)),VLOOKUP(A14,Studies!A:BR,4,FALSE),"")</f>
        <v>day 1</v>
      </c>
      <c r="E14" s="254" t="str">
        <f>IF(AND(A14&lt;&gt;"",ISNUMBER(A14)),VLOOKUP(A14,Studies!A:BR,5,FALSE),"")</f>
        <v>Rifampicin</v>
      </c>
      <c r="F14" s="255"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53" t="str">
        <f>IF(AND(A15&lt;&gt;"",ISNUMBER(A15)),VLOOKUP(A15,Studies!A:BR,2,FALSE),"")</f>
        <v>Acocella 1972a</v>
      </c>
      <c r="C15" s="254" t="str">
        <f>IF(AND(A15&lt;&gt;"",ISNUMBER(A15)),VLOOKUP(A15,Studies!A:BR,3,FALSE),"")</f>
        <v>https://doi.org/10.1007/BF00561755</v>
      </c>
      <c r="D15" s="254" t="str">
        <f>IF(AND(A15&lt;&gt;"",ISNUMBER(A15)),VLOOKUP(A15,Studies!A:BR,4,FALSE),"")</f>
        <v>day 1</v>
      </c>
      <c r="E15" s="254" t="str">
        <f>IF(AND(A15&lt;&gt;"",ISNUMBER(A15)),VLOOKUP(A15,Studies!A:BR,5,FALSE),"")</f>
        <v>Rifampicin</v>
      </c>
      <c r="F15" s="255"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53" t="str">
        <f>IF(AND(A16&lt;&gt;"",ISNUMBER(A16)),VLOOKUP(A16,Studies!A:BR,2,FALSE),"")</f>
        <v>Acocella 1972a</v>
      </c>
      <c r="C16" s="254" t="str">
        <f>IF(AND(A16&lt;&gt;"",ISNUMBER(A16)),VLOOKUP(A16,Studies!A:BR,3,FALSE),"")</f>
        <v>https://doi.org/10.1007/BF00561755</v>
      </c>
      <c r="D16" s="254" t="str">
        <f>IF(AND(A16&lt;&gt;"",ISNUMBER(A16)),VLOOKUP(A16,Studies!A:BR,4,FALSE),"")</f>
        <v>day 1</v>
      </c>
      <c r="E16" s="254" t="str">
        <f>IF(AND(A16&lt;&gt;"",ISNUMBER(A16)),VLOOKUP(A16,Studies!A:BR,5,FALSE),"")</f>
        <v>Rifampicin</v>
      </c>
      <c r="F16" s="255"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53" t="str">
        <f>IF(AND(A17&lt;&gt;"",ISNUMBER(A17)),VLOOKUP(A17,Studies!A:BR,2,FALSE),"")</f>
        <v>Acocella 1972a</v>
      </c>
      <c r="C17" s="254" t="str">
        <f>IF(AND(A17&lt;&gt;"",ISNUMBER(A17)),VLOOKUP(A17,Studies!A:BR,3,FALSE),"")</f>
        <v>https://doi.org/10.1007/BF00561755</v>
      </c>
      <c r="D17" s="254" t="str">
        <f>IF(AND(A17&lt;&gt;"",ISNUMBER(A17)),VLOOKUP(A17,Studies!A:BR,4,FALSE),"")</f>
        <v>day 1</v>
      </c>
      <c r="E17" s="254" t="str">
        <f>IF(AND(A17&lt;&gt;"",ISNUMBER(A17)),VLOOKUP(A17,Studies!A:BR,5,FALSE),"")</f>
        <v>Rifampicin</v>
      </c>
      <c r="F17" s="255"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53" t="str">
        <f>IF(AND(A18&lt;&gt;"",ISNUMBER(A18)),VLOOKUP(A18,Studies!A:BR,2,FALSE),"")</f>
        <v>Acocella 1972a</v>
      </c>
      <c r="C18" s="254" t="str">
        <f>IF(AND(A18&lt;&gt;"",ISNUMBER(A18)),VLOOKUP(A18,Studies!A:BR,3,FALSE),"")</f>
        <v>https://doi.org/10.1007/BF00561755</v>
      </c>
      <c r="D18" s="254" t="str">
        <f>IF(AND(A18&lt;&gt;"",ISNUMBER(A18)),VLOOKUP(A18,Studies!A:BR,4,FALSE),"")</f>
        <v>day 1</v>
      </c>
      <c r="E18" s="254" t="str">
        <f>IF(AND(A18&lt;&gt;"",ISNUMBER(A18)),VLOOKUP(A18,Studies!A:BR,5,FALSE),"")</f>
        <v>Rifampicin</v>
      </c>
      <c r="F18" s="255"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53" t="str">
        <f>IF(AND(A19&lt;&gt;"",ISNUMBER(A19)),VLOOKUP(A19,Studies!A:BR,2,FALSE),"")</f>
        <v>Acocella 1972a</v>
      </c>
      <c r="C19" s="254" t="str">
        <f>IF(AND(A19&lt;&gt;"",ISNUMBER(A19)),VLOOKUP(A19,Studies!A:BR,3,FALSE),"")</f>
        <v>https://doi.org/10.1007/BF00561755</v>
      </c>
      <c r="D19" s="254" t="str">
        <f>IF(AND(A19&lt;&gt;"",ISNUMBER(A19)),VLOOKUP(A19,Studies!A:BR,4,FALSE),"")</f>
        <v>day 1</v>
      </c>
      <c r="E19" s="254" t="str">
        <f>IF(AND(A19&lt;&gt;"",ISNUMBER(A19)),VLOOKUP(A19,Studies!A:BR,5,FALSE),"")</f>
        <v>Rifampicin</v>
      </c>
      <c r="F19" s="255"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53" t="str">
        <f>IF(AND(A20&lt;&gt;"",ISNUMBER(A20)),VLOOKUP(A20,Studies!A:BR,2,FALSE),"")</f>
        <v>Acocella 1972a</v>
      </c>
      <c r="C20" s="254" t="str">
        <f>IF(AND(A20&lt;&gt;"",ISNUMBER(A20)),VLOOKUP(A20,Studies!A:BR,3,FALSE),"")</f>
        <v>https://doi.org/10.1007/BF00561755</v>
      </c>
      <c r="D20" s="254" t="str">
        <f>IF(AND(A20&lt;&gt;"",ISNUMBER(A20)),VLOOKUP(A20,Studies!A:BR,4,FALSE),"")</f>
        <v>day 1</v>
      </c>
      <c r="E20" s="254" t="str">
        <f>IF(AND(A20&lt;&gt;"",ISNUMBER(A20)),VLOOKUP(A20,Studies!A:BR,5,FALSE),"")</f>
        <v>Rifampicin</v>
      </c>
      <c r="F20" s="255"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53" t="str">
        <f>IF(AND(A21&lt;&gt;"",ISNUMBER(A21)),VLOOKUP(A21,Studies!A:BR,2,FALSE),"")</f>
        <v>Acocella 1972a</v>
      </c>
      <c r="C21" s="254" t="str">
        <f>IF(AND(A21&lt;&gt;"",ISNUMBER(A21)),VLOOKUP(A21,Studies!A:BR,3,FALSE),"")</f>
        <v>https://doi.org/10.1007/BF00561755</v>
      </c>
      <c r="D21" s="254" t="str">
        <f>IF(AND(A21&lt;&gt;"",ISNUMBER(A21)),VLOOKUP(A21,Studies!A:BR,4,FALSE),"")</f>
        <v>day 1</v>
      </c>
      <c r="E21" s="254" t="str">
        <f>IF(AND(A21&lt;&gt;"",ISNUMBER(A21)),VLOOKUP(A21,Studies!A:BR,5,FALSE),"")</f>
        <v>Rifampicin</v>
      </c>
      <c r="F21" s="255"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53" t="str">
        <f>IF(AND(A22&lt;&gt;"",ISNUMBER(A22)),VLOOKUP(A22,Studies!A:BR,2,FALSE),"")</f>
        <v>Acocella 1972a</v>
      </c>
      <c r="C22" s="254" t="str">
        <f>IF(AND(A22&lt;&gt;"",ISNUMBER(A22)),VLOOKUP(A22,Studies!A:BR,3,FALSE),"")</f>
        <v>https://doi.org/10.1007/BF00561755</v>
      </c>
      <c r="D22" s="254" t="str">
        <f>IF(AND(A22&lt;&gt;"",ISNUMBER(A22)),VLOOKUP(A22,Studies!A:BR,4,FALSE),"")</f>
        <v>day 1</v>
      </c>
      <c r="E22" s="254" t="str">
        <f>IF(AND(A22&lt;&gt;"",ISNUMBER(A22)),VLOOKUP(A22,Studies!A:BR,5,FALSE),"")</f>
        <v>Rifampicin</v>
      </c>
      <c r="F22" s="255"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53" t="str">
        <f>IF(AND(A23&lt;&gt;"",ISNUMBER(A23)),VLOOKUP(A23,Studies!A:BR,2,FALSE),"")</f>
        <v>Acocella 1972a</v>
      </c>
      <c r="C23" s="254" t="str">
        <f>IF(AND(A23&lt;&gt;"",ISNUMBER(A23)),VLOOKUP(A23,Studies!A:BR,3,FALSE),"")</f>
        <v>https://doi.org/10.1007/BF00561755</v>
      </c>
      <c r="D23" s="254" t="str">
        <f>IF(AND(A23&lt;&gt;"",ISNUMBER(A23)),VLOOKUP(A23,Studies!A:BR,4,FALSE),"")</f>
        <v>day 1</v>
      </c>
      <c r="E23" s="254" t="str">
        <f>IF(AND(A23&lt;&gt;"",ISNUMBER(A23)),VLOOKUP(A23,Studies!A:BR,5,FALSE),"")</f>
        <v>Rifampicin</v>
      </c>
      <c r="F23" s="255"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53" t="str">
        <f>IF(AND(A24&lt;&gt;"",ISNUMBER(A24)),VLOOKUP(A24,Studies!A:BR,2,FALSE),"")</f>
        <v>Acocella 1972a</v>
      </c>
      <c r="C24" s="254" t="str">
        <f>IF(AND(A24&lt;&gt;"",ISNUMBER(A24)),VLOOKUP(A24,Studies!A:BR,3,FALSE),"")</f>
        <v>https://doi.org/10.1007/BF00561755</v>
      </c>
      <c r="D24" s="254" t="str">
        <f>IF(AND(A24&lt;&gt;"",ISNUMBER(A24)),VLOOKUP(A24,Studies!A:BR,4,FALSE),"")</f>
        <v>day 1</v>
      </c>
      <c r="E24" s="254" t="str">
        <f>IF(AND(A24&lt;&gt;"",ISNUMBER(A24)),VLOOKUP(A24,Studies!A:BR,5,FALSE),"")</f>
        <v>Rifampicin</v>
      </c>
      <c r="F24" s="255"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53" t="str">
        <f>IF(AND(A25&lt;&gt;"",ISNUMBER(A25)),VLOOKUP(A25,Studies!A:BR,2,FALSE),"")</f>
        <v>Acocella 1972a</v>
      </c>
      <c r="C25" s="254" t="str">
        <f>IF(AND(A25&lt;&gt;"",ISNUMBER(A25)),VLOOKUP(A25,Studies!A:BR,3,FALSE),"")</f>
        <v>https://doi.org/10.1007/BF00561755</v>
      </c>
      <c r="D25" s="254" t="str">
        <f>IF(AND(A25&lt;&gt;"",ISNUMBER(A25)),VLOOKUP(A25,Studies!A:BR,4,FALSE),"")</f>
        <v>day 1</v>
      </c>
      <c r="E25" s="254" t="str">
        <f>IF(AND(A25&lt;&gt;"",ISNUMBER(A25)),VLOOKUP(A25,Studies!A:BR,5,FALSE),"")</f>
        <v>Rifampicin</v>
      </c>
      <c r="F25" s="255"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53" t="str">
        <f>IF(AND(A26&lt;&gt;"",ISNUMBER(A26)),VLOOKUP(A26,Studies!A:BR,2,FALSE),"")</f>
        <v>Acocella 1972a</v>
      </c>
      <c r="C26" s="254" t="str">
        <f>IF(AND(A26&lt;&gt;"",ISNUMBER(A26)),VLOOKUP(A26,Studies!A:BR,3,FALSE),"")</f>
        <v>https://doi.org/10.1007/BF00561755</v>
      </c>
      <c r="D26" s="254" t="str">
        <f>IF(AND(A26&lt;&gt;"",ISNUMBER(A26)),VLOOKUP(A26,Studies!A:BR,4,FALSE),"")</f>
        <v>day 1</v>
      </c>
      <c r="E26" s="254" t="str">
        <f>IF(AND(A26&lt;&gt;"",ISNUMBER(A26)),VLOOKUP(A26,Studies!A:BR,5,FALSE),"")</f>
        <v>Rifampicin</v>
      </c>
      <c r="F26" s="255"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53" t="str">
        <f>IF(AND(A27&lt;&gt;"",ISNUMBER(A27)),VLOOKUP(A27,Studies!A:BR,2,FALSE),"")</f>
        <v>Acocella 1972a</v>
      </c>
      <c r="C27" s="254" t="str">
        <f>IF(AND(A27&lt;&gt;"",ISNUMBER(A27)),VLOOKUP(A27,Studies!A:BR,3,FALSE),"")</f>
        <v>https://doi.org/10.1007/BF00561755</v>
      </c>
      <c r="D27" s="254" t="str">
        <f>IF(AND(A27&lt;&gt;"",ISNUMBER(A27)),VLOOKUP(A27,Studies!A:BR,4,FALSE),"")</f>
        <v>day 1</v>
      </c>
      <c r="E27" s="254" t="str">
        <f>IF(AND(A27&lt;&gt;"",ISNUMBER(A27)),VLOOKUP(A27,Studies!A:BR,5,FALSE),"")</f>
        <v>Rifampicin</v>
      </c>
      <c r="F27" s="255"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53" t="str">
        <f>IF(AND(A28&lt;&gt;"",ISNUMBER(A28)),VLOOKUP(A28,Studies!A:BR,2,FALSE),"")</f>
        <v>Acocella 1972a</v>
      </c>
      <c r="C28" s="254" t="str">
        <f>IF(AND(A28&lt;&gt;"",ISNUMBER(A28)),VLOOKUP(A28,Studies!A:BR,3,FALSE),"")</f>
        <v>https://doi.org/10.1007/BF00561755</v>
      </c>
      <c r="D28" s="254" t="str">
        <f>IF(AND(A28&lt;&gt;"",ISNUMBER(A28)),VLOOKUP(A28,Studies!A:BR,4,FALSE),"")</f>
        <v>day 1</v>
      </c>
      <c r="E28" s="254" t="str">
        <f>IF(AND(A28&lt;&gt;"",ISNUMBER(A28)),VLOOKUP(A28,Studies!A:BR,5,FALSE),"")</f>
        <v>Rifampicin</v>
      </c>
      <c r="F28" s="255"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53" t="str">
        <f>IF(AND(A29&lt;&gt;"",ISNUMBER(A29)),VLOOKUP(A29,Studies!A:BR,2,FALSE),"")</f>
        <v>Acocella 1972a</v>
      </c>
      <c r="C29" s="254" t="str">
        <f>IF(AND(A29&lt;&gt;"",ISNUMBER(A29)),VLOOKUP(A29,Studies!A:BR,3,FALSE),"")</f>
        <v>https://doi.org/10.1007/BF00561755</v>
      </c>
      <c r="D29" s="254" t="str">
        <f>IF(AND(A29&lt;&gt;"",ISNUMBER(A29)),VLOOKUP(A29,Studies!A:BR,4,FALSE),"")</f>
        <v>day 1</v>
      </c>
      <c r="E29" s="254" t="str">
        <f>IF(AND(A29&lt;&gt;"",ISNUMBER(A29)),VLOOKUP(A29,Studies!A:BR,5,FALSE),"")</f>
        <v>Rifampicin</v>
      </c>
      <c r="F29" s="255"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53" t="str">
        <f>IF(AND(A30&lt;&gt;"",ISNUMBER(A30)),VLOOKUP(A30,Studies!A:BR,2,FALSE),"")</f>
        <v>Acocella 1972a</v>
      </c>
      <c r="C30" s="254" t="str">
        <f>IF(AND(A30&lt;&gt;"",ISNUMBER(A30)),VLOOKUP(A30,Studies!A:BR,3,FALSE),"")</f>
        <v>https://doi.org/10.1007/BF00561755</v>
      </c>
      <c r="D30" s="254" t="str">
        <f>IF(AND(A30&lt;&gt;"",ISNUMBER(A30)),VLOOKUP(A30,Studies!A:BR,4,FALSE),"")</f>
        <v>day 1</v>
      </c>
      <c r="E30" s="254" t="str">
        <f>IF(AND(A30&lt;&gt;"",ISNUMBER(A30)),VLOOKUP(A30,Studies!A:BR,5,FALSE),"")</f>
        <v>Rifampicin</v>
      </c>
      <c r="F30" s="255"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53" t="str">
        <f>IF(AND(A31&lt;&gt;"",ISNUMBER(A31)),VLOOKUP(A31,Studies!A:BR,2,FALSE),"")</f>
        <v>Acocella 1972b</v>
      </c>
      <c r="C31" s="254" t="str">
        <f>IF(AND(A31&lt;&gt;"",ISNUMBER(A31)),VLOOKUP(A31,Studies!A:BR,3,FALSE),"")</f>
        <v>https://www.ncbi.nlm.nih.gov/pubmed/5060669</v>
      </c>
      <c r="D31" s="254" t="str">
        <f>IF(AND(A31&lt;&gt;"",ISNUMBER(A31)),VLOOKUP(A31,Studies!A:BR,4,FALSE),"")</f>
        <v>normal subjects</v>
      </c>
      <c r="E31" s="254" t="str">
        <f>IF(AND(A31&lt;&gt;"",ISNUMBER(A31)),VLOOKUP(A31,Studies!A:BR,5,FALSE),"")</f>
        <v>Rifampicin</v>
      </c>
      <c r="F31" s="255"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53" t="str">
        <f>IF(AND(A32&lt;&gt;"",ISNUMBER(A32)),VLOOKUP(A32,Studies!A:BR,2,FALSE),"")</f>
        <v>Acocella 1972b</v>
      </c>
      <c r="C32" s="254" t="str">
        <f>IF(AND(A32&lt;&gt;"",ISNUMBER(A32)),VLOOKUP(A32,Studies!A:BR,3,FALSE),"")</f>
        <v>https://www.ncbi.nlm.nih.gov/pubmed/5060669</v>
      </c>
      <c r="D32" s="254" t="str">
        <f>IF(AND(A32&lt;&gt;"",ISNUMBER(A32)),VLOOKUP(A32,Studies!A:BR,4,FALSE),"")</f>
        <v>normal subjects</v>
      </c>
      <c r="E32" s="254" t="str">
        <f>IF(AND(A32&lt;&gt;"",ISNUMBER(A32)),VLOOKUP(A32,Studies!A:BR,5,FALSE),"")</f>
        <v>Rifampicin</v>
      </c>
      <c r="F32" s="255"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53" t="str">
        <f>IF(AND(A33&lt;&gt;"",ISNUMBER(A33)),VLOOKUP(A33,Studies!A:BR,2,FALSE),"")</f>
        <v>Acocella 1972b</v>
      </c>
      <c r="C33" s="254" t="str">
        <f>IF(AND(A33&lt;&gt;"",ISNUMBER(A33)),VLOOKUP(A33,Studies!A:BR,3,FALSE),"")</f>
        <v>https://www.ncbi.nlm.nih.gov/pubmed/5060669</v>
      </c>
      <c r="D33" s="254" t="str">
        <f>IF(AND(A33&lt;&gt;"",ISNUMBER(A33)),VLOOKUP(A33,Studies!A:BR,4,FALSE),"")</f>
        <v>normal subjects</v>
      </c>
      <c r="E33" s="254" t="str">
        <f>IF(AND(A33&lt;&gt;"",ISNUMBER(A33)),VLOOKUP(A33,Studies!A:BR,5,FALSE),"")</f>
        <v>Rifampicin</v>
      </c>
      <c r="F33" s="255"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53" t="str">
        <f>IF(AND(A34&lt;&gt;"",ISNUMBER(A34)),VLOOKUP(A34,Studies!A:BR,2,FALSE),"")</f>
        <v>Acocella 1972b</v>
      </c>
      <c r="C34" s="254" t="str">
        <f>IF(AND(A34&lt;&gt;"",ISNUMBER(A34)),VLOOKUP(A34,Studies!A:BR,3,FALSE),"")</f>
        <v>https://www.ncbi.nlm.nih.gov/pubmed/5060669</v>
      </c>
      <c r="D34" s="254" t="str">
        <f>IF(AND(A34&lt;&gt;"",ISNUMBER(A34)),VLOOKUP(A34,Studies!A:BR,4,FALSE),"")</f>
        <v>normal subjects</v>
      </c>
      <c r="E34" s="254" t="str">
        <f>IF(AND(A34&lt;&gt;"",ISNUMBER(A34)),VLOOKUP(A34,Studies!A:BR,5,FALSE),"")</f>
        <v>Rifampicin</v>
      </c>
      <c r="F34" s="255"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53" t="str">
        <f>IF(AND(A35&lt;&gt;"",ISNUMBER(A35)),VLOOKUP(A35,Studies!A:BR,2,FALSE),"")</f>
        <v>Acocella 1972b</v>
      </c>
      <c r="C35" s="254" t="str">
        <f>IF(AND(A35&lt;&gt;"",ISNUMBER(A35)),VLOOKUP(A35,Studies!A:BR,3,FALSE),"")</f>
        <v>https://www.ncbi.nlm.nih.gov/pubmed/5060669</v>
      </c>
      <c r="D35" s="254" t="str">
        <f>IF(AND(A35&lt;&gt;"",ISNUMBER(A35)),VLOOKUP(A35,Studies!A:BR,4,FALSE),"")</f>
        <v>patients with liver disease</v>
      </c>
      <c r="E35" s="254" t="str">
        <f>IF(AND(A35&lt;&gt;"",ISNUMBER(A35)),VLOOKUP(A35,Studies!A:BR,5,FALSE),"")</f>
        <v>Rifampicin</v>
      </c>
      <c r="F35" s="255"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53" t="str">
        <f>IF(AND(A36&lt;&gt;"",ISNUMBER(A36)),VLOOKUP(A36,Studies!A:BR,2,FALSE),"")</f>
        <v>Acocella 1972b</v>
      </c>
      <c r="C36" s="254" t="str">
        <f>IF(AND(A36&lt;&gt;"",ISNUMBER(A36)),VLOOKUP(A36,Studies!A:BR,3,FALSE),"")</f>
        <v>https://www.ncbi.nlm.nih.gov/pubmed/5060669</v>
      </c>
      <c r="D36" s="254" t="str">
        <f>IF(AND(A36&lt;&gt;"",ISNUMBER(A36)),VLOOKUP(A36,Studies!A:BR,4,FALSE),"")</f>
        <v>patients with liver disease</v>
      </c>
      <c r="E36" s="254" t="str">
        <f>IF(AND(A36&lt;&gt;"",ISNUMBER(A36)),VLOOKUP(A36,Studies!A:BR,5,FALSE),"")</f>
        <v>Rifampicin</v>
      </c>
      <c r="F36" s="255"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53" t="str">
        <f>IF(AND(A37&lt;&gt;"",ISNUMBER(A37)),VLOOKUP(A37,Studies!A:BR,2,FALSE),"")</f>
        <v>Acocella 1972b</v>
      </c>
      <c r="C37" s="254" t="str">
        <f>IF(AND(A37&lt;&gt;"",ISNUMBER(A37)),VLOOKUP(A37,Studies!A:BR,3,FALSE),"")</f>
        <v>https://www.ncbi.nlm.nih.gov/pubmed/5060669</v>
      </c>
      <c r="D37" s="254" t="str">
        <f>IF(AND(A37&lt;&gt;"",ISNUMBER(A37)),VLOOKUP(A37,Studies!A:BR,4,FALSE),"")</f>
        <v>patients with liver disease</v>
      </c>
      <c r="E37" s="254" t="str">
        <f>IF(AND(A37&lt;&gt;"",ISNUMBER(A37)),VLOOKUP(A37,Studies!A:BR,5,FALSE),"")</f>
        <v>Rifampicin</v>
      </c>
      <c r="F37" s="255"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53" t="str">
        <f>IF(AND(A38&lt;&gt;"",ISNUMBER(A38)),VLOOKUP(A38,Studies!A:BR,2,FALSE),"")</f>
        <v>Acocella 1972b</v>
      </c>
      <c r="C38" s="254" t="str">
        <f>IF(AND(A38&lt;&gt;"",ISNUMBER(A38)),VLOOKUP(A38,Studies!A:BR,3,FALSE),"")</f>
        <v>https://www.ncbi.nlm.nih.gov/pubmed/5060669</v>
      </c>
      <c r="D38" s="254" t="str">
        <f>IF(AND(A38&lt;&gt;"",ISNUMBER(A38)),VLOOKUP(A38,Studies!A:BR,4,FALSE),"")</f>
        <v>patients with liver disease</v>
      </c>
      <c r="E38" s="254" t="str">
        <f>IF(AND(A38&lt;&gt;"",ISNUMBER(A38)),VLOOKUP(A38,Studies!A:BR,5,FALSE),"")</f>
        <v>Rifampicin</v>
      </c>
      <c r="F38" s="255"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53" t="str">
        <f>IF(AND(A39&lt;&gt;"",ISNUMBER(A39)),VLOOKUP(A39,Studies!A:BR,2,FALSE),"")</f>
        <v>Acocella 1972b</v>
      </c>
      <c r="C39" s="254" t="str">
        <f>IF(AND(A39&lt;&gt;"",ISNUMBER(A39)),VLOOKUP(A39,Studies!A:BR,3,FALSE),"")</f>
        <v>https://www.ncbi.nlm.nih.gov/pubmed/5060669</v>
      </c>
      <c r="D39" s="254" t="str">
        <f>IF(AND(A39&lt;&gt;"",ISNUMBER(A39)),VLOOKUP(A39,Studies!A:BR,4,FALSE),"")</f>
        <v>normal subjects</v>
      </c>
      <c r="E39" s="254" t="str">
        <f>IF(AND(A39&lt;&gt;"",ISNUMBER(A39)),VLOOKUP(A39,Studies!A:BR,5,FALSE),"")</f>
        <v>Rifampicin</v>
      </c>
      <c r="F39" s="255"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53" t="str">
        <f>IF(AND(A40&lt;&gt;"",ISNUMBER(A40)),VLOOKUP(A40,Studies!A:BR,2,FALSE),"")</f>
        <v>Acocella 1972b</v>
      </c>
      <c r="C40" s="254" t="str">
        <f>IF(AND(A40&lt;&gt;"",ISNUMBER(A40)),VLOOKUP(A40,Studies!A:BR,3,FALSE),"")</f>
        <v>https://www.ncbi.nlm.nih.gov/pubmed/5060669</v>
      </c>
      <c r="D40" s="254" t="str">
        <f>IF(AND(A40&lt;&gt;"",ISNUMBER(A40)),VLOOKUP(A40,Studies!A:BR,4,FALSE),"")</f>
        <v>patients with liver disease</v>
      </c>
      <c r="E40" s="254" t="str">
        <f>IF(AND(A40&lt;&gt;"",ISNUMBER(A40)),VLOOKUP(A40,Studies!A:BR,5,FALSE),"")</f>
        <v>Rifampicin</v>
      </c>
      <c r="F40" s="255"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53" t="str">
        <f>IF(AND(A41&lt;&gt;"",ISNUMBER(A41)),VLOOKUP(A41,Studies!A:BR,2,FALSE),"")</f>
        <v>Acocella 1977</v>
      </c>
      <c r="C41" s="254" t="str">
        <f>IF(AND(A41&lt;&gt;"",ISNUMBER(A41)),VLOOKUP(A41,Studies!A:BR,3,FALSE),"")</f>
        <v>https://www.ncbi.nlm.nih.gov/pubmed/578447</v>
      </c>
      <c r="D41" s="254" t="str">
        <f>IF(AND(A41&lt;&gt;"",ISNUMBER(A41)),VLOOKUP(A41,Studies!A:BR,4,FALSE),"")</f>
        <v>Subject 1 (150 mg)</v>
      </c>
      <c r="E41" s="254" t="str">
        <f>IF(AND(A41&lt;&gt;"",ISNUMBER(A41)),VLOOKUP(A41,Studies!A:BR,5,FALSE),"")</f>
        <v>Rifampicin</v>
      </c>
      <c r="F41" s="255"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53" t="str">
        <f>IF(AND(A42&lt;&gt;"",ISNUMBER(A42)),VLOOKUP(A42,Studies!A:BR,2,FALSE),"")</f>
        <v>Acocella 1977</v>
      </c>
      <c r="C42" s="254" t="str">
        <f>IF(AND(A42&lt;&gt;"",ISNUMBER(A42)),VLOOKUP(A42,Studies!A:BR,3,FALSE),"")</f>
        <v>https://www.ncbi.nlm.nih.gov/pubmed/578447</v>
      </c>
      <c r="D42" s="254" t="str">
        <f>IF(AND(A42&lt;&gt;"",ISNUMBER(A42)),VLOOKUP(A42,Studies!A:BR,4,FALSE),"")</f>
        <v>Subject 1 (150 mg)</v>
      </c>
      <c r="E42" s="254" t="str">
        <f>IF(AND(A42&lt;&gt;"",ISNUMBER(A42)),VLOOKUP(A42,Studies!A:BR,5,FALSE),"")</f>
        <v>Rifampicin</v>
      </c>
      <c r="F42" s="255"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53" t="str">
        <f>IF(AND(A43&lt;&gt;"",ISNUMBER(A43)),VLOOKUP(A43,Studies!A:BR,2,FALSE),"")</f>
        <v>Acocella 1977</v>
      </c>
      <c r="C43" s="254" t="str">
        <f>IF(AND(A43&lt;&gt;"",ISNUMBER(A43)),VLOOKUP(A43,Studies!A:BR,3,FALSE),"")</f>
        <v>https://www.ncbi.nlm.nih.gov/pubmed/578447</v>
      </c>
      <c r="D43" s="254" t="str">
        <f>IF(AND(A43&lt;&gt;"",ISNUMBER(A43)),VLOOKUP(A43,Studies!A:BR,4,FALSE),"")</f>
        <v>Subject 1 (150 mg)</v>
      </c>
      <c r="E43" s="254" t="str">
        <f>IF(AND(A43&lt;&gt;"",ISNUMBER(A43)),VLOOKUP(A43,Studies!A:BR,5,FALSE),"")</f>
        <v>Rifampicin</v>
      </c>
      <c r="F43" s="255"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53" t="str">
        <f>IF(AND(A44&lt;&gt;"",ISNUMBER(A44)),VLOOKUP(A44,Studies!A:BR,2,FALSE),"")</f>
        <v>Acocella 1977</v>
      </c>
      <c r="C44" s="254" t="str">
        <f>IF(AND(A44&lt;&gt;"",ISNUMBER(A44)),VLOOKUP(A44,Studies!A:BR,3,FALSE),"")</f>
        <v>https://www.ncbi.nlm.nih.gov/pubmed/578447</v>
      </c>
      <c r="D44" s="254" t="str">
        <f>IF(AND(A44&lt;&gt;"",ISNUMBER(A44)),VLOOKUP(A44,Studies!A:BR,4,FALSE),"")</f>
        <v>Subject 1 (150 mg)</v>
      </c>
      <c r="E44" s="254" t="str">
        <f>IF(AND(A44&lt;&gt;"",ISNUMBER(A44)),VLOOKUP(A44,Studies!A:BR,5,FALSE),"")</f>
        <v>Rifampicin</v>
      </c>
      <c r="F44" s="255"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53" t="str">
        <f>IF(AND(A45&lt;&gt;"",ISNUMBER(A45)),VLOOKUP(A45,Studies!A:BR,2,FALSE),"")</f>
        <v>Acocella 1977</v>
      </c>
      <c r="C45" s="254" t="str">
        <f>IF(AND(A45&lt;&gt;"",ISNUMBER(A45)),VLOOKUP(A45,Studies!A:BR,3,FALSE),"")</f>
        <v>https://www.ncbi.nlm.nih.gov/pubmed/578447</v>
      </c>
      <c r="D45" s="254" t="str">
        <f>IF(AND(A45&lt;&gt;"",ISNUMBER(A45)),VLOOKUP(A45,Studies!A:BR,4,FALSE),"")</f>
        <v>Subject 1 (150 mg)</v>
      </c>
      <c r="E45" s="254" t="str">
        <f>IF(AND(A45&lt;&gt;"",ISNUMBER(A45)),VLOOKUP(A45,Studies!A:BR,5,FALSE),"")</f>
        <v>Rifampicin</v>
      </c>
      <c r="F45" s="255"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53" t="str">
        <f>IF(AND(A46&lt;&gt;"",ISNUMBER(A46)),VLOOKUP(A46,Studies!A:BR,2,FALSE),"")</f>
        <v>Acocella 1977</v>
      </c>
      <c r="C46" s="254" t="str">
        <f>IF(AND(A46&lt;&gt;"",ISNUMBER(A46)),VLOOKUP(A46,Studies!A:BR,3,FALSE),"")</f>
        <v>https://www.ncbi.nlm.nih.gov/pubmed/578447</v>
      </c>
      <c r="D46" s="254" t="str">
        <f>IF(AND(A46&lt;&gt;"",ISNUMBER(A46)),VLOOKUP(A46,Studies!A:BR,4,FALSE),"")</f>
        <v>Subject 1 (150 mg)</v>
      </c>
      <c r="E46" s="254" t="str">
        <f>IF(AND(A46&lt;&gt;"",ISNUMBER(A46)),VLOOKUP(A46,Studies!A:BR,5,FALSE),"")</f>
        <v>Rifampicin</v>
      </c>
      <c r="F46" s="255"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53" t="str">
        <f>IF(AND(A47&lt;&gt;"",ISNUMBER(A47)),VLOOKUP(A47,Studies!A:BR,2,FALSE),"")</f>
        <v>Acocella 1977</v>
      </c>
      <c r="C47" s="254" t="str">
        <f>IF(AND(A47&lt;&gt;"",ISNUMBER(A47)),VLOOKUP(A47,Studies!A:BR,3,FALSE),"")</f>
        <v>https://www.ncbi.nlm.nih.gov/pubmed/578447</v>
      </c>
      <c r="D47" s="254" t="str">
        <f>IF(AND(A47&lt;&gt;"",ISNUMBER(A47)),VLOOKUP(A47,Studies!A:BR,4,FALSE),"")</f>
        <v>Subject 2 (150 mg)</v>
      </c>
      <c r="E47" s="254" t="str">
        <f>IF(AND(A47&lt;&gt;"",ISNUMBER(A47)),VLOOKUP(A47,Studies!A:BR,5,FALSE),"")</f>
        <v>Rifampicin</v>
      </c>
      <c r="F47" s="255"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53" t="str">
        <f>IF(AND(A48&lt;&gt;"",ISNUMBER(A48)),VLOOKUP(A48,Studies!A:BR,2,FALSE),"")</f>
        <v>Acocella 1977</v>
      </c>
      <c r="C48" s="254" t="str">
        <f>IF(AND(A48&lt;&gt;"",ISNUMBER(A48)),VLOOKUP(A48,Studies!A:BR,3,FALSE),"")</f>
        <v>https://www.ncbi.nlm.nih.gov/pubmed/578447</v>
      </c>
      <c r="D48" s="254" t="str">
        <f>IF(AND(A48&lt;&gt;"",ISNUMBER(A48)),VLOOKUP(A48,Studies!A:BR,4,FALSE),"")</f>
        <v>Subject 2 (150 mg)</v>
      </c>
      <c r="E48" s="254" t="str">
        <f>IF(AND(A48&lt;&gt;"",ISNUMBER(A48)),VLOOKUP(A48,Studies!A:BR,5,FALSE),"")</f>
        <v>Rifampicin</v>
      </c>
      <c r="F48" s="255"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53" t="str">
        <f>IF(AND(A49&lt;&gt;"",ISNUMBER(A49)),VLOOKUP(A49,Studies!A:BR,2,FALSE),"")</f>
        <v>Acocella 1977</v>
      </c>
      <c r="C49" s="254" t="str">
        <f>IF(AND(A49&lt;&gt;"",ISNUMBER(A49)),VLOOKUP(A49,Studies!A:BR,3,FALSE),"")</f>
        <v>https://www.ncbi.nlm.nih.gov/pubmed/578447</v>
      </c>
      <c r="D49" s="254" t="str">
        <f>IF(AND(A49&lt;&gt;"",ISNUMBER(A49)),VLOOKUP(A49,Studies!A:BR,4,FALSE),"")</f>
        <v>Subject 2 (150 mg)</v>
      </c>
      <c r="E49" s="254" t="str">
        <f>IF(AND(A49&lt;&gt;"",ISNUMBER(A49)),VLOOKUP(A49,Studies!A:BR,5,FALSE),"")</f>
        <v>Rifampicin</v>
      </c>
      <c r="F49" s="255"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53" t="str">
        <f>IF(AND(A50&lt;&gt;"",ISNUMBER(A50)),VLOOKUP(A50,Studies!A:BR,2,FALSE),"")</f>
        <v>Acocella 1977</v>
      </c>
      <c r="C50" s="254" t="str">
        <f>IF(AND(A50&lt;&gt;"",ISNUMBER(A50)),VLOOKUP(A50,Studies!A:BR,3,FALSE),"")</f>
        <v>https://www.ncbi.nlm.nih.gov/pubmed/578447</v>
      </c>
      <c r="D50" s="254" t="str">
        <f>IF(AND(A50&lt;&gt;"",ISNUMBER(A50)),VLOOKUP(A50,Studies!A:BR,4,FALSE),"")</f>
        <v>Subject 2 (150 mg)</v>
      </c>
      <c r="E50" s="254" t="str">
        <f>IF(AND(A50&lt;&gt;"",ISNUMBER(A50)),VLOOKUP(A50,Studies!A:BR,5,FALSE),"")</f>
        <v>Rifampicin</v>
      </c>
      <c r="F50" s="255"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53" t="str">
        <f>IF(AND(A51&lt;&gt;"",ISNUMBER(A51)),VLOOKUP(A51,Studies!A:BR,2,FALSE),"")</f>
        <v>Acocella 1977</v>
      </c>
      <c r="C51" s="254" t="str">
        <f>IF(AND(A51&lt;&gt;"",ISNUMBER(A51)),VLOOKUP(A51,Studies!A:BR,3,FALSE),"")</f>
        <v>https://www.ncbi.nlm.nih.gov/pubmed/578447</v>
      </c>
      <c r="D51" s="254" t="str">
        <f>IF(AND(A51&lt;&gt;"",ISNUMBER(A51)),VLOOKUP(A51,Studies!A:BR,4,FALSE),"")</f>
        <v>Subject 2 (150 mg)</v>
      </c>
      <c r="E51" s="254" t="str">
        <f>IF(AND(A51&lt;&gt;"",ISNUMBER(A51)),VLOOKUP(A51,Studies!A:BR,5,FALSE),"")</f>
        <v>Rifampicin</v>
      </c>
      <c r="F51" s="255"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53" t="str">
        <f>IF(AND(A52&lt;&gt;"",ISNUMBER(A52)),VLOOKUP(A52,Studies!A:BR,2,FALSE),"")</f>
        <v>Acocella 1977</v>
      </c>
      <c r="C52" s="254" t="str">
        <f>IF(AND(A52&lt;&gt;"",ISNUMBER(A52)),VLOOKUP(A52,Studies!A:BR,3,FALSE),"")</f>
        <v>https://www.ncbi.nlm.nih.gov/pubmed/578447</v>
      </c>
      <c r="D52" s="254" t="str">
        <f>IF(AND(A52&lt;&gt;"",ISNUMBER(A52)),VLOOKUP(A52,Studies!A:BR,4,FALSE),"")</f>
        <v>Subject 2 (150 mg)</v>
      </c>
      <c r="E52" s="254" t="str">
        <f>IF(AND(A52&lt;&gt;"",ISNUMBER(A52)),VLOOKUP(A52,Studies!A:BR,5,FALSE),"")</f>
        <v>Rifampicin</v>
      </c>
      <c r="F52" s="255"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53" t="str">
        <f>IF(AND(A53&lt;&gt;"",ISNUMBER(A53)),VLOOKUP(A53,Studies!A:BR,2,FALSE),"")</f>
        <v>Acocella 1977</v>
      </c>
      <c r="C53" s="254" t="str">
        <f>IF(AND(A53&lt;&gt;"",ISNUMBER(A53)),VLOOKUP(A53,Studies!A:BR,3,FALSE),"")</f>
        <v>https://www.ncbi.nlm.nih.gov/pubmed/578447</v>
      </c>
      <c r="D53" s="254" t="str">
        <f>IF(AND(A53&lt;&gt;"",ISNUMBER(A53)),VLOOKUP(A53,Studies!A:BR,4,FALSE),"")</f>
        <v>Subject 3 (300 mg)</v>
      </c>
      <c r="E53" s="254" t="str">
        <f>IF(AND(A53&lt;&gt;"",ISNUMBER(A53)),VLOOKUP(A53,Studies!A:BR,5,FALSE),"")</f>
        <v>Rifampicin</v>
      </c>
      <c r="F53" s="255"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53" t="str">
        <f>IF(AND(A54&lt;&gt;"",ISNUMBER(A54)),VLOOKUP(A54,Studies!A:BR,2,FALSE),"")</f>
        <v>Acocella 1977</v>
      </c>
      <c r="C54" s="254" t="str">
        <f>IF(AND(A54&lt;&gt;"",ISNUMBER(A54)),VLOOKUP(A54,Studies!A:BR,3,FALSE),"")</f>
        <v>https://www.ncbi.nlm.nih.gov/pubmed/578447</v>
      </c>
      <c r="D54" s="254" t="str">
        <f>IF(AND(A54&lt;&gt;"",ISNUMBER(A54)),VLOOKUP(A54,Studies!A:BR,4,FALSE),"")</f>
        <v>Subject 3 (300 mg)</v>
      </c>
      <c r="E54" s="254" t="str">
        <f>IF(AND(A54&lt;&gt;"",ISNUMBER(A54)),VLOOKUP(A54,Studies!A:BR,5,FALSE),"")</f>
        <v>Rifampicin</v>
      </c>
      <c r="F54" s="255"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53" t="str">
        <f>IF(AND(A55&lt;&gt;"",ISNUMBER(A55)),VLOOKUP(A55,Studies!A:BR,2,FALSE),"")</f>
        <v>Acocella 1977</v>
      </c>
      <c r="C55" s="254" t="str">
        <f>IF(AND(A55&lt;&gt;"",ISNUMBER(A55)),VLOOKUP(A55,Studies!A:BR,3,FALSE),"")</f>
        <v>https://www.ncbi.nlm.nih.gov/pubmed/578447</v>
      </c>
      <c r="D55" s="254" t="str">
        <f>IF(AND(A55&lt;&gt;"",ISNUMBER(A55)),VLOOKUP(A55,Studies!A:BR,4,FALSE),"")</f>
        <v>Subject 3 (300 mg)</v>
      </c>
      <c r="E55" s="254" t="str">
        <f>IF(AND(A55&lt;&gt;"",ISNUMBER(A55)),VLOOKUP(A55,Studies!A:BR,5,FALSE),"")</f>
        <v>Rifampicin</v>
      </c>
      <c r="F55" s="255"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53" t="str">
        <f>IF(AND(A56&lt;&gt;"",ISNUMBER(A56)),VLOOKUP(A56,Studies!A:BR,2,FALSE),"")</f>
        <v>Acocella 1977</v>
      </c>
      <c r="C56" s="254" t="str">
        <f>IF(AND(A56&lt;&gt;"",ISNUMBER(A56)),VLOOKUP(A56,Studies!A:BR,3,FALSE),"")</f>
        <v>https://www.ncbi.nlm.nih.gov/pubmed/578447</v>
      </c>
      <c r="D56" s="254" t="str">
        <f>IF(AND(A56&lt;&gt;"",ISNUMBER(A56)),VLOOKUP(A56,Studies!A:BR,4,FALSE),"")</f>
        <v>Subject 3 (300 mg)</v>
      </c>
      <c r="E56" s="254" t="str">
        <f>IF(AND(A56&lt;&gt;"",ISNUMBER(A56)),VLOOKUP(A56,Studies!A:BR,5,FALSE),"")</f>
        <v>Rifampicin</v>
      </c>
      <c r="F56" s="255"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53" t="str">
        <f>IF(AND(A57&lt;&gt;"",ISNUMBER(A57)),VLOOKUP(A57,Studies!A:BR,2,FALSE),"")</f>
        <v>Acocella 1977</v>
      </c>
      <c r="C57" s="254" t="str">
        <f>IF(AND(A57&lt;&gt;"",ISNUMBER(A57)),VLOOKUP(A57,Studies!A:BR,3,FALSE),"")</f>
        <v>https://www.ncbi.nlm.nih.gov/pubmed/578447</v>
      </c>
      <c r="D57" s="254" t="str">
        <f>IF(AND(A57&lt;&gt;"",ISNUMBER(A57)),VLOOKUP(A57,Studies!A:BR,4,FALSE),"")</f>
        <v>Subject 3 (300 mg)</v>
      </c>
      <c r="E57" s="254" t="str">
        <f>IF(AND(A57&lt;&gt;"",ISNUMBER(A57)),VLOOKUP(A57,Studies!A:BR,5,FALSE),"")</f>
        <v>Rifampicin</v>
      </c>
      <c r="F57" s="255"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53" t="str">
        <f>IF(AND(A58&lt;&gt;"",ISNUMBER(A58)),VLOOKUP(A58,Studies!A:BR,2,FALSE),"")</f>
        <v>Acocella 1977</v>
      </c>
      <c r="C58" s="254" t="str">
        <f>IF(AND(A58&lt;&gt;"",ISNUMBER(A58)),VLOOKUP(A58,Studies!A:BR,3,FALSE),"")</f>
        <v>https://www.ncbi.nlm.nih.gov/pubmed/578447</v>
      </c>
      <c r="D58" s="254" t="str">
        <f>IF(AND(A58&lt;&gt;"",ISNUMBER(A58)),VLOOKUP(A58,Studies!A:BR,4,FALSE),"")</f>
        <v>Subject 3 (300 mg)</v>
      </c>
      <c r="E58" s="254" t="str">
        <f>IF(AND(A58&lt;&gt;"",ISNUMBER(A58)),VLOOKUP(A58,Studies!A:BR,5,FALSE),"")</f>
        <v>Rifampicin</v>
      </c>
      <c r="F58" s="255"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53" t="str">
        <f>IF(AND(A59&lt;&gt;"",ISNUMBER(A59)),VLOOKUP(A59,Studies!A:BR,2,FALSE),"")</f>
        <v>Acocella 1977</v>
      </c>
      <c r="C59" s="254" t="str">
        <f>IF(AND(A59&lt;&gt;"",ISNUMBER(A59)),VLOOKUP(A59,Studies!A:BR,3,FALSE),"")</f>
        <v>https://www.ncbi.nlm.nih.gov/pubmed/578447</v>
      </c>
      <c r="D59" s="254" t="str">
        <f>IF(AND(A59&lt;&gt;"",ISNUMBER(A59)),VLOOKUP(A59,Studies!A:BR,4,FALSE),"")</f>
        <v>Subject 4 (300 mg)</v>
      </c>
      <c r="E59" s="254" t="str">
        <f>IF(AND(A59&lt;&gt;"",ISNUMBER(A59)),VLOOKUP(A59,Studies!A:BR,5,FALSE),"")</f>
        <v>Rifampicin</v>
      </c>
      <c r="F59" s="255"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53" t="str">
        <f>IF(AND(A60&lt;&gt;"",ISNUMBER(A60)),VLOOKUP(A60,Studies!A:BR,2,FALSE),"")</f>
        <v>Acocella 1977</v>
      </c>
      <c r="C60" s="254" t="str">
        <f>IF(AND(A60&lt;&gt;"",ISNUMBER(A60)),VLOOKUP(A60,Studies!A:BR,3,FALSE),"")</f>
        <v>https://www.ncbi.nlm.nih.gov/pubmed/578447</v>
      </c>
      <c r="D60" s="254" t="str">
        <f>IF(AND(A60&lt;&gt;"",ISNUMBER(A60)),VLOOKUP(A60,Studies!A:BR,4,FALSE),"")</f>
        <v>Subject 4 (300 mg)</v>
      </c>
      <c r="E60" s="254" t="str">
        <f>IF(AND(A60&lt;&gt;"",ISNUMBER(A60)),VLOOKUP(A60,Studies!A:BR,5,FALSE),"")</f>
        <v>Rifampicin</v>
      </c>
      <c r="F60" s="255"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53" t="str">
        <f>IF(AND(A61&lt;&gt;"",ISNUMBER(A61)),VLOOKUP(A61,Studies!A:BR,2,FALSE),"")</f>
        <v>Acocella 1977</v>
      </c>
      <c r="C61" s="254" t="str">
        <f>IF(AND(A61&lt;&gt;"",ISNUMBER(A61)),VLOOKUP(A61,Studies!A:BR,3,FALSE),"")</f>
        <v>https://www.ncbi.nlm.nih.gov/pubmed/578447</v>
      </c>
      <c r="D61" s="254" t="str">
        <f>IF(AND(A61&lt;&gt;"",ISNUMBER(A61)),VLOOKUP(A61,Studies!A:BR,4,FALSE),"")</f>
        <v>Subject 4 (300 mg)</v>
      </c>
      <c r="E61" s="254" t="str">
        <f>IF(AND(A61&lt;&gt;"",ISNUMBER(A61)),VLOOKUP(A61,Studies!A:BR,5,FALSE),"")</f>
        <v>Rifampicin</v>
      </c>
      <c r="F61" s="255"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53" t="str">
        <f>IF(AND(A62&lt;&gt;"",ISNUMBER(A62)),VLOOKUP(A62,Studies!A:BR,2,FALSE),"")</f>
        <v>Acocella 1977</v>
      </c>
      <c r="C62" s="254" t="str">
        <f>IF(AND(A62&lt;&gt;"",ISNUMBER(A62)),VLOOKUP(A62,Studies!A:BR,3,FALSE),"")</f>
        <v>https://www.ncbi.nlm.nih.gov/pubmed/578447</v>
      </c>
      <c r="D62" s="254" t="str">
        <f>IF(AND(A62&lt;&gt;"",ISNUMBER(A62)),VLOOKUP(A62,Studies!A:BR,4,FALSE),"")</f>
        <v>Subject 4 (300 mg)</v>
      </c>
      <c r="E62" s="254" t="str">
        <f>IF(AND(A62&lt;&gt;"",ISNUMBER(A62)),VLOOKUP(A62,Studies!A:BR,5,FALSE),"")</f>
        <v>Rifampicin</v>
      </c>
      <c r="F62" s="255"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53" t="str">
        <f>IF(AND(A63&lt;&gt;"",ISNUMBER(A63)),VLOOKUP(A63,Studies!A:BR,2,FALSE),"")</f>
        <v>Acocella 1977</v>
      </c>
      <c r="C63" s="254" t="str">
        <f>IF(AND(A63&lt;&gt;"",ISNUMBER(A63)),VLOOKUP(A63,Studies!A:BR,3,FALSE),"")</f>
        <v>https://www.ncbi.nlm.nih.gov/pubmed/578447</v>
      </c>
      <c r="D63" s="254" t="str">
        <f>IF(AND(A63&lt;&gt;"",ISNUMBER(A63)),VLOOKUP(A63,Studies!A:BR,4,FALSE),"")</f>
        <v>Subject 4 (300 mg)</v>
      </c>
      <c r="E63" s="254" t="str">
        <f>IF(AND(A63&lt;&gt;"",ISNUMBER(A63)),VLOOKUP(A63,Studies!A:BR,5,FALSE),"")</f>
        <v>Rifampicin</v>
      </c>
      <c r="F63" s="255"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53" t="str">
        <f>IF(AND(A64&lt;&gt;"",ISNUMBER(A64)),VLOOKUP(A64,Studies!A:BR,2,FALSE),"")</f>
        <v>Acocella 1977</v>
      </c>
      <c r="C64" s="254" t="str">
        <f>IF(AND(A64&lt;&gt;"",ISNUMBER(A64)),VLOOKUP(A64,Studies!A:BR,3,FALSE),"")</f>
        <v>https://www.ncbi.nlm.nih.gov/pubmed/578447</v>
      </c>
      <c r="D64" s="254" t="str">
        <f>IF(AND(A64&lt;&gt;"",ISNUMBER(A64)),VLOOKUP(A64,Studies!A:BR,4,FALSE),"")</f>
        <v>Subject 4 (300 mg)</v>
      </c>
      <c r="E64" s="254" t="str">
        <f>IF(AND(A64&lt;&gt;"",ISNUMBER(A64)),VLOOKUP(A64,Studies!A:BR,5,FALSE),"")</f>
        <v>Rifampicin</v>
      </c>
      <c r="F64" s="255"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53" t="str">
        <f>IF(AND(A65&lt;&gt;"",ISNUMBER(A65)),VLOOKUP(A65,Studies!A:BR,2,FALSE),"")</f>
        <v>Acocella 1977</v>
      </c>
      <c r="C65" s="254" t="str">
        <f>IF(AND(A65&lt;&gt;"",ISNUMBER(A65)),VLOOKUP(A65,Studies!A:BR,3,FALSE),"")</f>
        <v>https://www.ncbi.nlm.nih.gov/pubmed/578447</v>
      </c>
      <c r="D65" s="254" t="str">
        <f>IF(AND(A65&lt;&gt;"",ISNUMBER(A65)),VLOOKUP(A65,Studies!A:BR,4,FALSE),"")</f>
        <v>Subject 5 (450 mg)</v>
      </c>
      <c r="E65" s="254" t="str">
        <f>IF(AND(A65&lt;&gt;"",ISNUMBER(A65)),VLOOKUP(A65,Studies!A:BR,5,FALSE),"")</f>
        <v>Rifampicin</v>
      </c>
      <c r="F65" s="255"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53" t="str">
        <f>IF(AND(A66&lt;&gt;"",ISNUMBER(A66)),VLOOKUP(A66,Studies!A:BR,2,FALSE),"")</f>
        <v>Acocella 1977</v>
      </c>
      <c r="C66" s="254" t="str">
        <f>IF(AND(A66&lt;&gt;"",ISNUMBER(A66)),VLOOKUP(A66,Studies!A:BR,3,FALSE),"")</f>
        <v>https://www.ncbi.nlm.nih.gov/pubmed/578447</v>
      </c>
      <c r="D66" s="254" t="str">
        <f>IF(AND(A66&lt;&gt;"",ISNUMBER(A66)),VLOOKUP(A66,Studies!A:BR,4,FALSE),"")</f>
        <v>Subject 5 (450 mg)</v>
      </c>
      <c r="E66" s="254" t="str">
        <f>IF(AND(A66&lt;&gt;"",ISNUMBER(A66)),VLOOKUP(A66,Studies!A:BR,5,FALSE),"")</f>
        <v>Rifampicin</v>
      </c>
      <c r="F66" s="255"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53" t="str">
        <f>IF(AND(A67&lt;&gt;"",ISNUMBER(A67)),VLOOKUP(A67,Studies!A:BR,2,FALSE),"")</f>
        <v>Acocella 1977</v>
      </c>
      <c r="C67" s="254" t="str">
        <f>IF(AND(A67&lt;&gt;"",ISNUMBER(A67)),VLOOKUP(A67,Studies!A:BR,3,FALSE),"")</f>
        <v>https://www.ncbi.nlm.nih.gov/pubmed/578447</v>
      </c>
      <c r="D67" s="254" t="str">
        <f>IF(AND(A67&lt;&gt;"",ISNUMBER(A67)),VLOOKUP(A67,Studies!A:BR,4,FALSE),"")</f>
        <v>Subject 5 (450 mg)</v>
      </c>
      <c r="E67" s="254" t="str">
        <f>IF(AND(A67&lt;&gt;"",ISNUMBER(A67)),VLOOKUP(A67,Studies!A:BR,5,FALSE),"")</f>
        <v>Rifampicin</v>
      </c>
      <c r="F67" s="255"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53" t="str">
        <f>IF(AND(A68&lt;&gt;"",ISNUMBER(A68)),VLOOKUP(A68,Studies!A:BR,2,FALSE),"")</f>
        <v>Acocella 1977</v>
      </c>
      <c r="C68" s="254" t="str">
        <f>IF(AND(A68&lt;&gt;"",ISNUMBER(A68)),VLOOKUP(A68,Studies!A:BR,3,FALSE),"")</f>
        <v>https://www.ncbi.nlm.nih.gov/pubmed/578447</v>
      </c>
      <c r="D68" s="254" t="str">
        <f>IF(AND(A68&lt;&gt;"",ISNUMBER(A68)),VLOOKUP(A68,Studies!A:BR,4,FALSE),"")</f>
        <v>Subject 5 (450 mg)</v>
      </c>
      <c r="E68" s="254" t="str">
        <f>IF(AND(A68&lt;&gt;"",ISNUMBER(A68)),VLOOKUP(A68,Studies!A:BR,5,FALSE),"")</f>
        <v>Rifampicin</v>
      </c>
      <c r="F68" s="255"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53" t="str">
        <f>IF(AND(A69&lt;&gt;"",ISNUMBER(A69)),VLOOKUP(A69,Studies!A:BR,2,FALSE),"")</f>
        <v>Acocella 1977</v>
      </c>
      <c r="C69" s="254" t="str">
        <f>IF(AND(A69&lt;&gt;"",ISNUMBER(A69)),VLOOKUP(A69,Studies!A:BR,3,FALSE),"")</f>
        <v>https://www.ncbi.nlm.nih.gov/pubmed/578447</v>
      </c>
      <c r="D69" s="254" t="str">
        <f>IF(AND(A69&lt;&gt;"",ISNUMBER(A69)),VLOOKUP(A69,Studies!A:BR,4,FALSE),"")</f>
        <v>Subject 5 (450 mg)</v>
      </c>
      <c r="E69" s="254" t="str">
        <f>IF(AND(A69&lt;&gt;"",ISNUMBER(A69)),VLOOKUP(A69,Studies!A:BR,5,FALSE),"")</f>
        <v>Rifampicin</v>
      </c>
      <c r="F69" s="255"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53" t="str">
        <f>IF(AND(A70&lt;&gt;"",ISNUMBER(A70)),VLOOKUP(A70,Studies!A:BR,2,FALSE),"")</f>
        <v>Acocella 1977</v>
      </c>
      <c r="C70" s="254" t="str">
        <f>IF(AND(A70&lt;&gt;"",ISNUMBER(A70)),VLOOKUP(A70,Studies!A:BR,3,FALSE),"")</f>
        <v>https://www.ncbi.nlm.nih.gov/pubmed/578447</v>
      </c>
      <c r="D70" s="254" t="str">
        <f>IF(AND(A70&lt;&gt;"",ISNUMBER(A70)),VLOOKUP(A70,Studies!A:BR,4,FALSE),"")</f>
        <v>Subject 5 (450 mg)</v>
      </c>
      <c r="E70" s="254" t="str">
        <f>IF(AND(A70&lt;&gt;"",ISNUMBER(A70)),VLOOKUP(A70,Studies!A:BR,5,FALSE),"")</f>
        <v>Rifampicin</v>
      </c>
      <c r="F70" s="255"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53" t="str">
        <f>IF(AND(A71&lt;&gt;"",ISNUMBER(A71)),VLOOKUP(A71,Studies!A:BR,2,FALSE),"")</f>
        <v>Acocella 1977</v>
      </c>
      <c r="C71" s="254" t="str">
        <f>IF(AND(A71&lt;&gt;"",ISNUMBER(A71)),VLOOKUP(A71,Studies!A:BR,3,FALSE),"")</f>
        <v>https://www.ncbi.nlm.nih.gov/pubmed/578447</v>
      </c>
      <c r="D71" s="254" t="str">
        <f>IF(AND(A71&lt;&gt;"",ISNUMBER(A71)),VLOOKUP(A71,Studies!A:BR,4,FALSE),"")</f>
        <v>Subject 6 (450 mg)</v>
      </c>
      <c r="E71" s="254" t="str">
        <f>IF(AND(A71&lt;&gt;"",ISNUMBER(A71)),VLOOKUP(A71,Studies!A:BR,5,FALSE),"")</f>
        <v>Rifampicin</v>
      </c>
      <c r="F71" s="255"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53" t="str">
        <f>IF(AND(A72&lt;&gt;"",ISNUMBER(A72)),VLOOKUP(A72,Studies!A:BR,2,FALSE),"")</f>
        <v>Acocella 1977</v>
      </c>
      <c r="C72" s="254" t="str">
        <f>IF(AND(A72&lt;&gt;"",ISNUMBER(A72)),VLOOKUP(A72,Studies!A:BR,3,FALSE),"")</f>
        <v>https://www.ncbi.nlm.nih.gov/pubmed/578447</v>
      </c>
      <c r="D72" s="254" t="str">
        <f>IF(AND(A72&lt;&gt;"",ISNUMBER(A72)),VLOOKUP(A72,Studies!A:BR,4,FALSE),"")</f>
        <v>Subject 6 (450 mg)</v>
      </c>
      <c r="E72" s="254" t="str">
        <f>IF(AND(A72&lt;&gt;"",ISNUMBER(A72)),VLOOKUP(A72,Studies!A:BR,5,FALSE),"")</f>
        <v>Rifampicin</v>
      </c>
      <c r="F72" s="255"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53" t="str">
        <f>IF(AND(A73&lt;&gt;"",ISNUMBER(A73)),VLOOKUP(A73,Studies!A:BR,2,FALSE),"")</f>
        <v>Acocella 1977</v>
      </c>
      <c r="C73" s="254" t="str">
        <f>IF(AND(A73&lt;&gt;"",ISNUMBER(A73)),VLOOKUP(A73,Studies!A:BR,3,FALSE),"")</f>
        <v>https://www.ncbi.nlm.nih.gov/pubmed/578447</v>
      </c>
      <c r="D73" s="254" t="str">
        <f>IF(AND(A73&lt;&gt;"",ISNUMBER(A73)),VLOOKUP(A73,Studies!A:BR,4,FALSE),"")</f>
        <v>Subject 6 (450 mg)</v>
      </c>
      <c r="E73" s="254" t="str">
        <f>IF(AND(A73&lt;&gt;"",ISNUMBER(A73)),VLOOKUP(A73,Studies!A:BR,5,FALSE),"")</f>
        <v>Rifampicin</v>
      </c>
      <c r="F73" s="255"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53" t="str">
        <f>IF(AND(A74&lt;&gt;"",ISNUMBER(A74)),VLOOKUP(A74,Studies!A:BR,2,FALSE),"")</f>
        <v>Acocella 1977</v>
      </c>
      <c r="C74" s="254" t="str">
        <f>IF(AND(A74&lt;&gt;"",ISNUMBER(A74)),VLOOKUP(A74,Studies!A:BR,3,FALSE),"")</f>
        <v>https://www.ncbi.nlm.nih.gov/pubmed/578447</v>
      </c>
      <c r="D74" s="254" t="str">
        <f>IF(AND(A74&lt;&gt;"",ISNUMBER(A74)),VLOOKUP(A74,Studies!A:BR,4,FALSE),"")</f>
        <v>Subject 6 (450 mg)</v>
      </c>
      <c r="E74" s="254" t="str">
        <f>IF(AND(A74&lt;&gt;"",ISNUMBER(A74)),VLOOKUP(A74,Studies!A:BR,5,FALSE),"")</f>
        <v>Rifampicin</v>
      </c>
      <c r="F74" s="255"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53" t="str">
        <f>IF(AND(A75&lt;&gt;"",ISNUMBER(A75)),VLOOKUP(A75,Studies!A:BR,2,FALSE),"")</f>
        <v>Acocella 1977</v>
      </c>
      <c r="C75" s="254" t="str">
        <f>IF(AND(A75&lt;&gt;"",ISNUMBER(A75)),VLOOKUP(A75,Studies!A:BR,3,FALSE),"")</f>
        <v>https://www.ncbi.nlm.nih.gov/pubmed/578447</v>
      </c>
      <c r="D75" s="254" t="str">
        <f>IF(AND(A75&lt;&gt;"",ISNUMBER(A75)),VLOOKUP(A75,Studies!A:BR,4,FALSE),"")</f>
        <v>Subject 6 (450 mg)</v>
      </c>
      <c r="E75" s="254" t="str">
        <f>IF(AND(A75&lt;&gt;"",ISNUMBER(A75)),VLOOKUP(A75,Studies!A:BR,5,FALSE),"")</f>
        <v>Rifampicin</v>
      </c>
      <c r="F75" s="255"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53" t="str">
        <f>IF(AND(A76&lt;&gt;"",ISNUMBER(A76)),VLOOKUP(A76,Studies!A:BR,2,FALSE),"")</f>
        <v>Acocella 1977</v>
      </c>
      <c r="C76" s="254" t="str">
        <f>IF(AND(A76&lt;&gt;"",ISNUMBER(A76)),VLOOKUP(A76,Studies!A:BR,3,FALSE),"")</f>
        <v>https://www.ncbi.nlm.nih.gov/pubmed/578447</v>
      </c>
      <c r="D76" s="254" t="str">
        <f>IF(AND(A76&lt;&gt;"",ISNUMBER(A76)),VLOOKUP(A76,Studies!A:BR,4,FALSE),"")</f>
        <v>Subject 6 (450 mg)</v>
      </c>
      <c r="E76" s="254" t="str">
        <f>IF(AND(A76&lt;&gt;"",ISNUMBER(A76)),VLOOKUP(A76,Studies!A:BR,5,FALSE),"")</f>
        <v>Rifampicin</v>
      </c>
      <c r="F76" s="255"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53" t="str">
        <f>IF(AND(A77&lt;&gt;"",ISNUMBER(A77)),VLOOKUP(A77,Studies!A:BR,2,FALSE),"")</f>
        <v>Acocella 1977</v>
      </c>
      <c r="C77" s="254" t="str">
        <f>IF(AND(A77&lt;&gt;"",ISNUMBER(A77)),VLOOKUP(A77,Studies!A:BR,3,FALSE),"")</f>
        <v>https://www.ncbi.nlm.nih.gov/pubmed/578447</v>
      </c>
      <c r="D77" s="254" t="str">
        <f>IF(AND(A77&lt;&gt;"",ISNUMBER(A77)),VLOOKUP(A77,Studies!A:BR,4,FALSE),"")</f>
        <v>Subject 7 (600 mg)</v>
      </c>
      <c r="E77" s="254" t="str">
        <f>IF(AND(A77&lt;&gt;"",ISNUMBER(A77)),VLOOKUP(A77,Studies!A:BR,5,FALSE),"")</f>
        <v>Rifampicin</v>
      </c>
      <c r="F77" s="255"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53" t="str">
        <f>IF(AND(A78&lt;&gt;"",ISNUMBER(A78)),VLOOKUP(A78,Studies!A:BR,2,FALSE),"")</f>
        <v>Acocella 1977</v>
      </c>
      <c r="C78" s="254" t="str">
        <f>IF(AND(A78&lt;&gt;"",ISNUMBER(A78)),VLOOKUP(A78,Studies!A:BR,3,FALSE),"")</f>
        <v>https://www.ncbi.nlm.nih.gov/pubmed/578447</v>
      </c>
      <c r="D78" s="254" t="str">
        <f>IF(AND(A78&lt;&gt;"",ISNUMBER(A78)),VLOOKUP(A78,Studies!A:BR,4,FALSE),"")</f>
        <v>Subject 7 (600 mg)</v>
      </c>
      <c r="E78" s="254" t="str">
        <f>IF(AND(A78&lt;&gt;"",ISNUMBER(A78)),VLOOKUP(A78,Studies!A:BR,5,FALSE),"")</f>
        <v>Rifampicin</v>
      </c>
      <c r="F78" s="255"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53" t="str">
        <f>IF(AND(A79&lt;&gt;"",ISNUMBER(A79)),VLOOKUP(A79,Studies!A:BR,2,FALSE),"")</f>
        <v>Acocella 1977</v>
      </c>
      <c r="C79" s="254" t="str">
        <f>IF(AND(A79&lt;&gt;"",ISNUMBER(A79)),VLOOKUP(A79,Studies!A:BR,3,FALSE),"")</f>
        <v>https://www.ncbi.nlm.nih.gov/pubmed/578447</v>
      </c>
      <c r="D79" s="254" t="str">
        <f>IF(AND(A79&lt;&gt;"",ISNUMBER(A79)),VLOOKUP(A79,Studies!A:BR,4,FALSE),"")</f>
        <v>Subject 7 (600 mg)</v>
      </c>
      <c r="E79" s="254" t="str">
        <f>IF(AND(A79&lt;&gt;"",ISNUMBER(A79)),VLOOKUP(A79,Studies!A:BR,5,FALSE),"")</f>
        <v>Rifampicin</v>
      </c>
      <c r="F79" s="255"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53" t="str">
        <f>IF(AND(A80&lt;&gt;"",ISNUMBER(A80)),VLOOKUP(A80,Studies!A:BR,2,FALSE),"")</f>
        <v>Acocella 1977</v>
      </c>
      <c r="C80" s="254" t="str">
        <f>IF(AND(A80&lt;&gt;"",ISNUMBER(A80)),VLOOKUP(A80,Studies!A:BR,3,FALSE),"")</f>
        <v>https://www.ncbi.nlm.nih.gov/pubmed/578447</v>
      </c>
      <c r="D80" s="254" t="str">
        <f>IF(AND(A80&lt;&gt;"",ISNUMBER(A80)),VLOOKUP(A80,Studies!A:BR,4,FALSE),"")</f>
        <v>Subject 7 (600 mg)</v>
      </c>
      <c r="E80" s="254" t="str">
        <f>IF(AND(A80&lt;&gt;"",ISNUMBER(A80)),VLOOKUP(A80,Studies!A:BR,5,FALSE),"")</f>
        <v>Rifampicin</v>
      </c>
      <c r="F80" s="255"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53" t="str">
        <f>IF(AND(A81&lt;&gt;"",ISNUMBER(A81)),VLOOKUP(A81,Studies!A:BR,2,FALSE),"")</f>
        <v>Acocella 1977</v>
      </c>
      <c r="C81" s="254" t="str">
        <f>IF(AND(A81&lt;&gt;"",ISNUMBER(A81)),VLOOKUP(A81,Studies!A:BR,3,FALSE),"")</f>
        <v>https://www.ncbi.nlm.nih.gov/pubmed/578447</v>
      </c>
      <c r="D81" s="254" t="str">
        <f>IF(AND(A81&lt;&gt;"",ISNUMBER(A81)),VLOOKUP(A81,Studies!A:BR,4,FALSE),"")</f>
        <v>Subject 7 (600 mg)</v>
      </c>
      <c r="E81" s="254" t="str">
        <f>IF(AND(A81&lt;&gt;"",ISNUMBER(A81)),VLOOKUP(A81,Studies!A:BR,5,FALSE),"")</f>
        <v>Rifampicin</v>
      </c>
      <c r="F81" s="255"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53" t="str">
        <f>IF(AND(A82&lt;&gt;"",ISNUMBER(A82)),VLOOKUP(A82,Studies!A:BR,2,FALSE),"")</f>
        <v>Acocella 1977</v>
      </c>
      <c r="C82" s="254" t="str">
        <f>IF(AND(A82&lt;&gt;"",ISNUMBER(A82)),VLOOKUP(A82,Studies!A:BR,3,FALSE),"")</f>
        <v>https://www.ncbi.nlm.nih.gov/pubmed/578447</v>
      </c>
      <c r="D82" s="254" t="str">
        <f>IF(AND(A82&lt;&gt;"",ISNUMBER(A82)),VLOOKUP(A82,Studies!A:BR,4,FALSE),"")</f>
        <v>Subject 7 (600 mg)</v>
      </c>
      <c r="E82" s="254" t="str">
        <f>IF(AND(A82&lt;&gt;"",ISNUMBER(A82)),VLOOKUP(A82,Studies!A:BR,5,FALSE),"")</f>
        <v>Rifampicin</v>
      </c>
      <c r="F82" s="255"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53" t="str">
        <f>IF(AND(A83&lt;&gt;"",ISNUMBER(A83)),VLOOKUP(A83,Studies!A:BR,2,FALSE),"")</f>
        <v>Acocella 1977</v>
      </c>
      <c r="C83" s="254" t="str">
        <f>IF(AND(A83&lt;&gt;"",ISNUMBER(A83)),VLOOKUP(A83,Studies!A:BR,3,FALSE),"")</f>
        <v>https://www.ncbi.nlm.nih.gov/pubmed/578447</v>
      </c>
      <c r="D83" s="254" t="str">
        <f>IF(AND(A83&lt;&gt;"",ISNUMBER(A83)),VLOOKUP(A83,Studies!A:BR,4,FALSE),"")</f>
        <v>Subject 8 (600 mg)</v>
      </c>
      <c r="E83" s="254" t="str">
        <f>IF(AND(A83&lt;&gt;"",ISNUMBER(A83)),VLOOKUP(A83,Studies!A:BR,5,FALSE),"")</f>
        <v>Rifampicin</v>
      </c>
      <c r="F83" s="255"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53" t="str">
        <f>IF(AND(A84&lt;&gt;"",ISNUMBER(A84)),VLOOKUP(A84,Studies!A:BR,2,FALSE),"")</f>
        <v>Acocella 1977</v>
      </c>
      <c r="C84" s="254" t="str">
        <f>IF(AND(A84&lt;&gt;"",ISNUMBER(A84)),VLOOKUP(A84,Studies!A:BR,3,FALSE),"")</f>
        <v>https://www.ncbi.nlm.nih.gov/pubmed/578447</v>
      </c>
      <c r="D84" s="254" t="str">
        <f>IF(AND(A84&lt;&gt;"",ISNUMBER(A84)),VLOOKUP(A84,Studies!A:BR,4,FALSE),"")</f>
        <v>Subject 8 (600 mg)</v>
      </c>
      <c r="E84" s="254" t="str">
        <f>IF(AND(A84&lt;&gt;"",ISNUMBER(A84)),VLOOKUP(A84,Studies!A:BR,5,FALSE),"")</f>
        <v>Rifampicin</v>
      </c>
      <c r="F84" s="255"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53" t="str">
        <f>IF(AND(A85&lt;&gt;"",ISNUMBER(A85)),VLOOKUP(A85,Studies!A:BR,2,FALSE),"")</f>
        <v>Acocella 1977</v>
      </c>
      <c r="C85" s="254" t="str">
        <f>IF(AND(A85&lt;&gt;"",ISNUMBER(A85)),VLOOKUP(A85,Studies!A:BR,3,FALSE),"")</f>
        <v>https://www.ncbi.nlm.nih.gov/pubmed/578447</v>
      </c>
      <c r="D85" s="254" t="str">
        <f>IF(AND(A85&lt;&gt;"",ISNUMBER(A85)),VLOOKUP(A85,Studies!A:BR,4,FALSE),"")</f>
        <v>Subject 8 (600 mg)</v>
      </c>
      <c r="E85" s="254" t="str">
        <f>IF(AND(A85&lt;&gt;"",ISNUMBER(A85)),VLOOKUP(A85,Studies!A:BR,5,FALSE),"")</f>
        <v>Rifampicin</v>
      </c>
      <c r="F85" s="255"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53" t="str">
        <f>IF(AND(A86&lt;&gt;"",ISNUMBER(A86)),VLOOKUP(A86,Studies!A:BR,2,FALSE),"")</f>
        <v>Acocella 1977</v>
      </c>
      <c r="C86" s="254" t="str">
        <f>IF(AND(A86&lt;&gt;"",ISNUMBER(A86)),VLOOKUP(A86,Studies!A:BR,3,FALSE),"")</f>
        <v>https://www.ncbi.nlm.nih.gov/pubmed/578447</v>
      </c>
      <c r="D86" s="254" t="str">
        <f>IF(AND(A86&lt;&gt;"",ISNUMBER(A86)),VLOOKUP(A86,Studies!A:BR,4,FALSE),"")</f>
        <v>Subject 8 (600 mg)</v>
      </c>
      <c r="E86" s="254" t="str">
        <f>IF(AND(A86&lt;&gt;"",ISNUMBER(A86)),VLOOKUP(A86,Studies!A:BR,5,FALSE),"")</f>
        <v>Rifampicin</v>
      </c>
      <c r="F86" s="255"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53" t="str">
        <f>IF(AND(A87&lt;&gt;"",ISNUMBER(A87)),VLOOKUP(A87,Studies!A:BR,2,FALSE),"")</f>
        <v>Acocella 1977</v>
      </c>
      <c r="C87" s="254" t="str">
        <f>IF(AND(A87&lt;&gt;"",ISNUMBER(A87)),VLOOKUP(A87,Studies!A:BR,3,FALSE),"")</f>
        <v>https://www.ncbi.nlm.nih.gov/pubmed/578447</v>
      </c>
      <c r="D87" s="254" t="str">
        <f>IF(AND(A87&lt;&gt;"",ISNUMBER(A87)),VLOOKUP(A87,Studies!A:BR,4,FALSE),"")</f>
        <v>Subject 8 (600 mg)</v>
      </c>
      <c r="E87" s="254" t="str">
        <f>IF(AND(A87&lt;&gt;"",ISNUMBER(A87)),VLOOKUP(A87,Studies!A:BR,5,FALSE),"")</f>
        <v>Rifampicin</v>
      </c>
      <c r="F87" s="255"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53" t="str">
        <f>IF(AND(A88&lt;&gt;"",ISNUMBER(A88)),VLOOKUP(A88,Studies!A:BR,2,FALSE),"")</f>
        <v>Acocella 1977</v>
      </c>
      <c r="C88" s="254" t="str">
        <f>IF(AND(A88&lt;&gt;"",ISNUMBER(A88)),VLOOKUP(A88,Studies!A:BR,3,FALSE),"")</f>
        <v>https://www.ncbi.nlm.nih.gov/pubmed/578447</v>
      </c>
      <c r="D88" s="254" t="str">
        <f>IF(AND(A88&lt;&gt;"",ISNUMBER(A88)),VLOOKUP(A88,Studies!A:BR,4,FALSE),"")</f>
        <v>Subject 8 (600 mg)</v>
      </c>
      <c r="E88" s="254" t="str">
        <f>IF(AND(A88&lt;&gt;"",ISNUMBER(A88)),VLOOKUP(A88,Studies!A:BR,5,FALSE),"")</f>
        <v>Rifampicin</v>
      </c>
      <c r="F88" s="255"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53" t="str">
        <f>IF(AND(A89&lt;&gt;"",ISNUMBER(A89)),VLOOKUP(A89,Studies!A:BR,2,FALSE),"")</f>
        <v>Acocella 1977</v>
      </c>
      <c r="C89" s="254" t="str">
        <f>IF(AND(A89&lt;&gt;"",ISNUMBER(A89)),VLOOKUP(A89,Studies!A:BR,3,FALSE),"")</f>
        <v>https://www.ncbi.nlm.nih.gov/pubmed/578447</v>
      </c>
      <c r="D89" s="254" t="str">
        <f>IF(AND(A89&lt;&gt;"",ISNUMBER(A89)),VLOOKUP(A89,Studies!A:BR,4,FALSE),"")</f>
        <v>Subject 9 (600 mg)</v>
      </c>
      <c r="E89" s="254" t="str">
        <f>IF(AND(A89&lt;&gt;"",ISNUMBER(A89)),VLOOKUP(A89,Studies!A:BR,5,FALSE),"")</f>
        <v>Rifampicin</v>
      </c>
      <c r="F89" s="255"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53" t="str">
        <f>IF(AND(A90&lt;&gt;"",ISNUMBER(A90)),VLOOKUP(A90,Studies!A:BR,2,FALSE),"")</f>
        <v>Acocella 1977</v>
      </c>
      <c r="C90" s="254" t="str">
        <f>IF(AND(A90&lt;&gt;"",ISNUMBER(A90)),VLOOKUP(A90,Studies!A:BR,3,FALSE),"")</f>
        <v>https://www.ncbi.nlm.nih.gov/pubmed/578447</v>
      </c>
      <c r="D90" s="254" t="str">
        <f>IF(AND(A90&lt;&gt;"",ISNUMBER(A90)),VLOOKUP(A90,Studies!A:BR,4,FALSE),"")</f>
        <v>Subject 9 (600 mg)</v>
      </c>
      <c r="E90" s="254" t="str">
        <f>IF(AND(A90&lt;&gt;"",ISNUMBER(A90)),VLOOKUP(A90,Studies!A:BR,5,FALSE),"")</f>
        <v>Rifampicin</v>
      </c>
      <c r="F90" s="255"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53" t="str">
        <f>IF(AND(A91&lt;&gt;"",ISNUMBER(A91)),VLOOKUP(A91,Studies!A:BR,2,FALSE),"")</f>
        <v>Acocella 1977</v>
      </c>
      <c r="C91" s="254" t="str">
        <f>IF(AND(A91&lt;&gt;"",ISNUMBER(A91)),VLOOKUP(A91,Studies!A:BR,3,FALSE),"")</f>
        <v>https://www.ncbi.nlm.nih.gov/pubmed/578447</v>
      </c>
      <c r="D91" s="254" t="str">
        <f>IF(AND(A91&lt;&gt;"",ISNUMBER(A91)),VLOOKUP(A91,Studies!A:BR,4,FALSE),"")</f>
        <v>Subject 9 (600 mg)</v>
      </c>
      <c r="E91" s="254" t="str">
        <f>IF(AND(A91&lt;&gt;"",ISNUMBER(A91)),VLOOKUP(A91,Studies!A:BR,5,FALSE),"")</f>
        <v>Rifampicin</v>
      </c>
      <c r="F91" s="255"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53" t="str">
        <f>IF(AND(A92&lt;&gt;"",ISNUMBER(A92)),VLOOKUP(A92,Studies!A:BR,2,FALSE),"")</f>
        <v>Acocella 1977</v>
      </c>
      <c r="C92" s="254" t="str">
        <f>IF(AND(A92&lt;&gt;"",ISNUMBER(A92)),VLOOKUP(A92,Studies!A:BR,3,FALSE),"")</f>
        <v>https://www.ncbi.nlm.nih.gov/pubmed/578447</v>
      </c>
      <c r="D92" s="254" t="str">
        <f>IF(AND(A92&lt;&gt;"",ISNUMBER(A92)),VLOOKUP(A92,Studies!A:BR,4,FALSE),"")</f>
        <v>Subject 9 (600 mg)</v>
      </c>
      <c r="E92" s="254" t="str">
        <f>IF(AND(A92&lt;&gt;"",ISNUMBER(A92)),VLOOKUP(A92,Studies!A:BR,5,FALSE),"")</f>
        <v>Rifampicin</v>
      </c>
      <c r="F92" s="255"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53" t="str">
        <f>IF(AND(A93&lt;&gt;"",ISNUMBER(A93)),VLOOKUP(A93,Studies!A:BR,2,FALSE),"")</f>
        <v>Acocella 1977</v>
      </c>
      <c r="C93" s="254" t="str">
        <f>IF(AND(A93&lt;&gt;"",ISNUMBER(A93)),VLOOKUP(A93,Studies!A:BR,3,FALSE),"")</f>
        <v>https://www.ncbi.nlm.nih.gov/pubmed/578447</v>
      </c>
      <c r="D93" s="254" t="str">
        <f>IF(AND(A93&lt;&gt;"",ISNUMBER(A93)),VLOOKUP(A93,Studies!A:BR,4,FALSE),"")</f>
        <v>Subject 9 (600 mg)</v>
      </c>
      <c r="E93" s="254" t="str">
        <f>IF(AND(A93&lt;&gt;"",ISNUMBER(A93)),VLOOKUP(A93,Studies!A:BR,5,FALSE),"")</f>
        <v>Rifampicin</v>
      </c>
      <c r="F93" s="255"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53" t="str">
        <f>IF(AND(A94&lt;&gt;"",ISNUMBER(A94)),VLOOKUP(A94,Studies!A:BR,2,FALSE),"")</f>
        <v>Acocella 1977</v>
      </c>
      <c r="C94" s="254" t="str">
        <f>IF(AND(A94&lt;&gt;"",ISNUMBER(A94)),VLOOKUP(A94,Studies!A:BR,3,FALSE),"")</f>
        <v>https://www.ncbi.nlm.nih.gov/pubmed/578447</v>
      </c>
      <c r="D94" s="254" t="str">
        <f>IF(AND(A94&lt;&gt;"",ISNUMBER(A94)),VLOOKUP(A94,Studies!A:BR,4,FALSE),"")</f>
        <v>Subject 9 (600 mg)</v>
      </c>
      <c r="E94" s="254" t="str">
        <f>IF(AND(A94&lt;&gt;"",ISNUMBER(A94)),VLOOKUP(A94,Studies!A:BR,5,FALSE),"")</f>
        <v>Rifampicin</v>
      </c>
      <c r="F94" s="255"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53" t="str">
        <f>IF(AND(A95&lt;&gt;"",ISNUMBER(A95)),VLOOKUP(A95,Studies!A:BR,2,FALSE),"")</f>
        <v>Acocella 1977</v>
      </c>
      <c r="C95" s="254" t="str">
        <f>IF(AND(A95&lt;&gt;"",ISNUMBER(A95)),VLOOKUP(A95,Studies!A:BR,3,FALSE),"")</f>
        <v>https://www.ncbi.nlm.nih.gov/pubmed/578447</v>
      </c>
      <c r="D95" s="254" t="str">
        <f>IF(AND(A95&lt;&gt;"",ISNUMBER(A95)),VLOOKUP(A95,Studies!A:BR,4,FALSE),"")</f>
        <v>Subject 10 (600 mg MD)</v>
      </c>
      <c r="E95" s="254" t="str">
        <f>IF(AND(A95&lt;&gt;"",ISNUMBER(A95)),VLOOKUP(A95,Studies!A:BR,5,FALSE),"")</f>
        <v>Rifampicin</v>
      </c>
      <c r="F95" s="255"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53" t="str">
        <f>IF(AND(A96&lt;&gt;"",ISNUMBER(A96)),VLOOKUP(A96,Studies!A:BR,2,FALSE),"")</f>
        <v>Acocella 1977</v>
      </c>
      <c r="C96" s="254" t="str">
        <f>IF(AND(A96&lt;&gt;"",ISNUMBER(A96)),VLOOKUP(A96,Studies!A:BR,3,FALSE),"")</f>
        <v>https://www.ncbi.nlm.nih.gov/pubmed/578447</v>
      </c>
      <c r="D96" s="254" t="str">
        <f>IF(AND(A96&lt;&gt;"",ISNUMBER(A96)),VLOOKUP(A96,Studies!A:BR,4,FALSE),"")</f>
        <v>Subject 10 (600 mg MD)</v>
      </c>
      <c r="E96" s="254" t="str">
        <f>IF(AND(A96&lt;&gt;"",ISNUMBER(A96)),VLOOKUP(A96,Studies!A:BR,5,FALSE),"")</f>
        <v>Rifampicin</v>
      </c>
      <c r="F96" s="255"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53" t="str">
        <f>IF(AND(A97&lt;&gt;"",ISNUMBER(A97)),VLOOKUP(A97,Studies!A:BR,2,FALSE),"")</f>
        <v>Acocella 1977</v>
      </c>
      <c r="C97" s="254" t="str">
        <f>IF(AND(A97&lt;&gt;"",ISNUMBER(A97)),VLOOKUP(A97,Studies!A:BR,3,FALSE),"")</f>
        <v>https://www.ncbi.nlm.nih.gov/pubmed/578447</v>
      </c>
      <c r="D97" s="254" t="str">
        <f>IF(AND(A97&lt;&gt;"",ISNUMBER(A97)),VLOOKUP(A97,Studies!A:BR,4,FALSE),"")</f>
        <v>Subject 10 (600 mg MD)</v>
      </c>
      <c r="E97" s="254" t="str">
        <f>IF(AND(A97&lt;&gt;"",ISNUMBER(A97)),VLOOKUP(A97,Studies!A:BR,5,FALSE),"")</f>
        <v>Rifampicin</v>
      </c>
      <c r="F97" s="255"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53" t="str">
        <f>IF(AND(A98&lt;&gt;"",ISNUMBER(A98)),VLOOKUP(A98,Studies!A:BR,2,FALSE),"")</f>
        <v>Acocella 1977</v>
      </c>
      <c r="C98" s="254" t="str">
        <f>IF(AND(A98&lt;&gt;"",ISNUMBER(A98)),VLOOKUP(A98,Studies!A:BR,3,FALSE),"")</f>
        <v>https://www.ncbi.nlm.nih.gov/pubmed/578447</v>
      </c>
      <c r="D98" s="254" t="str">
        <f>IF(AND(A98&lt;&gt;"",ISNUMBER(A98)),VLOOKUP(A98,Studies!A:BR,4,FALSE),"")</f>
        <v>Subject 10 (600 mg MD)</v>
      </c>
      <c r="E98" s="254" t="str">
        <f>IF(AND(A98&lt;&gt;"",ISNUMBER(A98)),VLOOKUP(A98,Studies!A:BR,5,FALSE),"")</f>
        <v>Rifampicin</v>
      </c>
      <c r="F98" s="255"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53" t="str">
        <f>IF(AND(A99&lt;&gt;"",ISNUMBER(A99)),VLOOKUP(A99,Studies!A:BR,2,FALSE),"")</f>
        <v>Acocella 1977</v>
      </c>
      <c r="C99" s="254" t="str">
        <f>IF(AND(A99&lt;&gt;"",ISNUMBER(A99)),VLOOKUP(A99,Studies!A:BR,3,FALSE),"")</f>
        <v>https://www.ncbi.nlm.nih.gov/pubmed/578447</v>
      </c>
      <c r="D99" s="254" t="str">
        <f>IF(AND(A99&lt;&gt;"",ISNUMBER(A99)),VLOOKUP(A99,Studies!A:BR,4,FALSE),"")</f>
        <v>Subject 10 (600 mg MD)</v>
      </c>
      <c r="E99" s="254" t="str">
        <f>IF(AND(A99&lt;&gt;"",ISNUMBER(A99)),VLOOKUP(A99,Studies!A:BR,5,FALSE),"")</f>
        <v>Rifampicin</v>
      </c>
      <c r="F99" s="255"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53" t="str">
        <f>IF(AND(A100&lt;&gt;"",ISNUMBER(A100)),VLOOKUP(A100,Studies!A:BR,2,FALSE),"")</f>
        <v>Acocella 1977</v>
      </c>
      <c r="C100" s="254" t="str">
        <f>IF(AND(A100&lt;&gt;"",ISNUMBER(A100)),VLOOKUP(A100,Studies!A:BR,3,FALSE),"")</f>
        <v>https://www.ncbi.nlm.nih.gov/pubmed/578447</v>
      </c>
      <c r="D100" s="254" t="str">
        <f>IF(AND(A100&lt;&gt;"",ISNUMBER(A100)),VLOOKUP(A100,Studies!A:BR,4,FALSE),"")</f>
        <v>Subject 10 (600 mg MD)</v>
      </c>
      <c r="E100" s="254" t="str">
        <f>IF(AND(A100&lt;&gt;"",ISNUMBER(A100)),VLOOKUP(A100,Studies!A:BR,5,FALSE),"")</f>
        <v>Rifampicin</v>
      </c>
      <c r="F100" s="255"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53" t="str">
        <f>IF(AND(A101&lt;&gt;"",ISNUMBER(A101)),VLOOKUP(A101,Studies!A:BR,2,FALSE),"")</f>
        <v>Acocella 1977</v>
      </c>
      <c r="C101" s="254" t="str">
        <f>IF(AND(A101&lt;&gt;"",ISNUMBER(A101)),VLOOKUP(A101,Studies!A:BR,3,FALSE),"")</f>
        <v>https://www.ncbi.nlm.nih.gov/pubmed/578447</v>
      </c>
      <c r="D101" s="254" t="str">
        <f>IF(AND(A101&lt;&gt;"",ISNUMBER(A101)),VLOOKUP(A101,Studies!A:BR,4,FALSE),"")</f>
        <v>Subject 10 (600 mg MD)</v>
      </c>
      <c r="E101" s="254" t="str">
        <f>IF(AND(A101&lt;&gt;"",ISNUMBER(A101)),VLOOKUP(A101,Studies!A:BR,5,FALSE),"")</f>
        <v>Rifampicin</v>
      </c>
      <c r="F101" s="255"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53" t="str">
        <f>IF(AND(A102&lt;&gt;"",ISNUMBER(A102)),VLOOKUP(A102,Studies!A:BR,2,FALSE),"")</f>
        <v>Acocella 1977</v>
      </c>
      <c r="C102" s="254" t="str">
        <f>IF(AND(A102&lt;&gt;"",ISNUMBER(A102)),VLOOKUP(A102,Studies!A:BR,3,FALSE),"")</f>
        <v>https://www.ncbi.nlm.nih.gov/pubmed/578447</v>
      </c>
      <c r="D102" s="254" t="str">
        <f>IF(AND(A102&lt;&gt;"",ISNUMBER(A102)),VLOOKUP(A102,Studies!A:BR,4,FALSE),"")</f>
        <v>Subject 10 (600 mg MD)</v>
      </c>
      <c r="E102" s="254" t="str">
        <f>IF(AND(A102&lt;&gt;"",ISNUMBER(A102)),VLOOKUP(A102,Studies!A:BR,5,FALSE),"")</f>
        <v>Rifampicin</v>
      </c>
      <c r="F102" s="255"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53" t="str">
        <f>IF(AND(A103&lt;&gt;"",ISNUMBER(A103)),VLOOKUP(A103,Studies!A:BR,2,FALSE),"")</f>
        <v>Acocella 1977</v>
      </c>
      <c r="C103" s="254" t="str">
        <f>IF(AND(A103&lt;&gt;"",ISNUMBER(A103)),VLOOKUP(A103,Studies!A:BR,3,FALSE),"")</f>
        <v>https://www.ncbi.nlm.nih.gov/pubmed/578447</v>
      </c>
      <c r="D103" s="254" t="str">
        <f>IF(AND(A103&lt;&gt;"",ISNUMBER(A103)),VLOOKUP(A103,Studies!A:BR,4,FALSE),"")</f>
        <v>Subject 10 (600 mg MD)</v>
      </c>
      <c r="E103" s="254" t="str">
        <f>IF(AND(A103&lt;&gt;"",ISNUMBER(A103)),VLOOKUP(A103,Studies!A:BR,5,FALSE),"")</f>
        <v>Rifampicin</v>
      </c>
      <c r="F103" s="255"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53" t="str">
        <f>IF(AND(A104&lt;&gt;"",ISNUMBER(A104)),VLOOKUP(A104,Studies!A:BR,2,FALSE),"")</f>
        <v>Acocella 1977</v>
      </c>
      <c r="C104" s="254" t="str">
        <f>IF(AND(A104&lt;&gt;"",ISNUMBER(A104)),VLOOKUP(A104,Studies!A:BR,3,FALSE),"")</f>
        <v>https://www.ncbi.nlm.nih.gov/pubmed/578447</v>
      </c>
      <c r="D104" s="254" t="str">
        <f>IF(AND(A104&lt;&gt;"",ISNUMBER(A104)),VLOOKUP(A104,Studies!A:BR,4,FALSE),"")</f>
        <v>Subject 10 (600 mg MD)</v>
      </c>
      <c r="E104" s="254" t="str">
        <f>IF(AND(A104&lt;&gt;"",ISNUMBER(A104)),VLOOKUP(A104,Studies!A:BR,5,FALSE),"")</f>
        <v>Rifampicin</v>
      </c>
      <c r="F104" s="255"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53" t="str">
        <f>IF(AND(A105&lt;&gt;"",ISNUMBER(A105)),VLOOKUP(A105,Studies!A:BR,2,FALSE),"")</f>
        <v>Acocella 1977</v>
      </c>
      <c r="C105" s="254" t="str">
        <f>IF(AND(A105&lt;&gt;"",ISNUMBER(A105)),VLOOKUP(A105,Studies!A:BR,3,FALSE),"")</f>
        <v>https://www.ncbi.nlm.nih.gov/pubmed/578447</v>
      </c>
      <c r="D105" s="254" t="str">
        <f>IF(AND(A105&lt;&gt;"",ISNUMBER(A105)),VLOOKUP(A105,Studies!A:BR,4,FALSE),"")</f>
        <v>Subject 10 (600 mg MD)</v>
      </c>
      <c r="E105" s="254" t="str">
        <f>IF(AND(A105&lt;&gt;"",ISNUMBER(A105)),VLOOKUP(A105,Studies!A:BR,5,FALSE),"")</f>
        <v>Rifampicin</v>
      </c>
      <c r="F105" s="255"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53" t="str">
        <f>IF(AND(A106&lt;&gt;"",ISNUMBER(A106)),VLOOKUP(A106,Studies!A:BR,2,FALSE),"")</f>
        <v>Acocella 1977</v>
      </c>
      <c r="C106" s="254" t="str">
        <f>IF(AND(A106&lt;&gt;"",ISNUMBER(A106)),VLOOKUP(A106,Studies!A:BR,3,FALSE),"")</f>
        <v>https://www.ncbi.nlm.nih.gov/pubmed/578447</v>
      </c>
      <c r="D106" s="254" t="str">
        <f>IF(AND(A106&lt;&gt;"",ISNUMBER(A106)),VLOOKUP(A106,Studies!A:BR,4,FALSE),"")</f>
        <v>Subject 10 (600 mg MD)</v>
      </c>
      <c r="E106" s="254" t="str">
        <f>IF(AND(A106&lt;&gt;"",ISNUMBER(A106)),VLOOKUP(A106,Studies!A:BR,5,FALSE),"")</f>
        <v>Rifampicin</v>
      </c>
      <c r="F106" s="255"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53" t="str">
        <f>IF(AND(A107&lt;&gt;"",ISNUMBER(A107)),VLOOKUP(A107,Studies!A:BR,2,FALSE),"")</f>
        <v>Acocella 1977</v>
      </c>
      <c r="C107" s="254" t="str">
        <f>IF(AND(A107&lt;&gt;"",ISNUMBER(A107)),VLOOKUP(A107,Studies!A:BR,3,FALSE),"")</f>
        <v>https://www.ncbi.nlm.nih.gov/pubmed/578447</v>
      </c>
      <c r="D107" s="254" t="str">
        <f>IF(AND(A107&lt;&gt;"",ISNUMBER(A107)),VLOOKUP(A107,Studies!A:BR,4,FALSE),"")</f>
        <v>Subject 10 (600 mg MD)</v>
      </c>
      <c r="E107" s="254" t="str">
        <f>IF(AND(A107&lt;&gt;"",ISNUMBER(A107)),VLOOKUP(A107,Studies!A:BR,5,FALSE),"")</f>
        <v>Rifampicin</v>
      </c>
      <c r="F107" s="255"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53" t="str">
        <f>IF(AND(A108&lt;&gt;"",ISNUMBER(A108)),VLOOKUP(A108,Studies!A:BR,2,FALSE),"")</f>
        <v>Acocella 1977</v>
      </c>
      <c r="C108" s="254" t="str">
        <f>IF(AND(A108&lt;&gt;"",ISNUMBER(A108)),VLOOKUP(A108,Studies!A:BR,3,FALSE),"")</f>
        <v>https://www.ncbi.nlm.nih.gov/pubmed/578447</v>
      </c>
      <c r="D108" s="254" t="str">
        <f>IF(AND(A108&lt;&gt;"",ISNUMBER(A108)),VLOOKUP(A108,Studies!A:BR,4,FALSE),"")</f>
        <v>Subject 10 (600 mg MD)</v>
      </c>
      <c r="E108" s="254" t="str">
        <f>IF(AND(A108&lt;&gt;"",ISNUMBER(A108)),VLOOKUP(A108,Studies!A:BR,5,FALSE),"")</f>
        <v>Rifampicin</v>
      </c>
      <c r="F108" s="255"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53" t="str">
        <f>IF(AND(A109&lt;&gt;"",ISNUMBER(A109)),VLOOKUP(A109,Studies!A:BR,2,FALSE),"")</f>
        <v>Acocella 1977</v>
      </c>
      <c r="C109" s="254" t="str">
        <f>IF(AND(A109&lt;&gt;"",ISNUMBER(A109)),VLOOKUP(A109,Studies!A:BR,3,FALSE),"")</f>
        <v>https://www.ncbi.nlm.nih.gov/pubmed/578447</v>
      </c>
      <c r="D109" s="254" t="str">
        <f>IF(AND(A109&lt;&gt;"",ISNUMBER(A109)),VLOOKUP(A109,Studies!A:BR,4,FALSE),"")</f>
        <v>Subject 10 (600 mg MD)</v>
      </c>
      <c r="E109" s="254" t="str">
        <f>IF(AND(A109&lt;&gt;"",ISNUMBER(A109)),VLOOKUP(A109,Studies!A:BR,5,FALSE),"")</f>
        <v>Rifampicin</v>
      </c>
      <c r="F109" s="255"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53" t="str">
        <f>IF(AND(A110&lt;&gt;"",ISNUMBER(A110)),VLOOKUP(A110,Studies!A:BR,2,FALSE),"")</f>
        <v>Acocella 1977</v>
      </c>
      <c r="C110" s="254" t="str">
        <f>IF(AND(A110&lt;&gt;"",ISNUMBER(A110)),VLOOKUP(A110,Studies!A:BR,3,FALSE),"")</f>
        <v>https://www.ncbi.nlm.nih.gov/pubmed/578447</v>
      </c>
      <c r="D110" s="254" t="str">
        <f>IF(AND(A110&lt;&gt;"",ISNUMBER(A110)),VLOOKUP(A110,Studies!A:BR,4,FALSE),"")</f>
        <v>Subject 10 (600 mg MD)</v>
      </c>
      <c r="E110" s="254" t="str">
        <f>IF(AND(A110&lt;&gt;"",ISNUMBER(A110)),VLOOKUP(A110,Studies!A:BR,5,FALSE),"")</f>
        <v>Rifampicin</v>
      </c>
      <c r="F110" s="255"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53" t="str">
        <f>IF(AND(A111&lt;&gt;"",ISNUMBER(A111)),VLOOKUP(A111,Studies!A:BR,2,FALSE),"")</f>
        <v>Acocella 1977</v>
      </c>
      <c r="C111" s="254" t="str">
        <f>IF(AND(A111&lt;&gt;"",ISNUMBER(A111)),VLOOKUP(A111,Studies!A:BR,3,FALSE),"")</f>
        <v>https://www.ncbi.nlm.nih.gov/pubmed/578447</v>
      </c>
      <c r="D111" s="254" t="str">
        <f>IF(AND(A111&lt;&gt;"",ISNUMBER(A111)),VLOOKUP(A111,Studies!A:BR,4,FALSE),"")</f>
        <v>Subject 10 (600 mg MD)</v>
      </c>
      <c r="E111" s="254" t="str">
        <f>IF(AND(A111&lt;&gt;"",ISNUMBER(A111)),VLOOKUP(A111,Studies!A:BR,5,FALSE),"")</f>
        <v>Rifampicin</v>
      </c>
      <c r="F111" s="255"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53" t="str">
        <f>IF(AND(A112&lt;&gt;"",ISNUMBER(A112)),VLOOKUP(A112,Studies!A:BR,2,FALSE),"")</f>
        <v>Acocella 1977</v>
      </c>
      <c r="C112" s="254" t="str">
        <f>IF(AND(A112&lt;&gt;"",ISNUMBER(A112)),VLOOKUP(A112,Studies!A:BR,3,FALSE),"")</f>
        <v>https://www.ncbi.nlm.nih.gov/pubmed/578447</v>
      </c>
      <c r="D112" s="254" t="str">
        <f>IF(AND(A112&lt;&gt;"",ISNUMBER(A112)),VLOOKUP(A112,Studies!A:BR,4,FALSE),"")</f>
        <v>Subject 10 (600 mg MD)</v>
      </c>
      <c r="E112" s="254" t="str">
        <f>IF(AND(A112&lt;&gt;"",ISNUMBER(A112)),VLOOKUP(A112,Studies!A:BR,5,FALSE),"")</f>
        <v>Rifampicin</v>
      </c>
      <c r="F112" s="255"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53" t="str">
        <f>IF(AND(A113&lt;&gt;"",ISNUMBER(A113)),VLOOKUP(A113,Studies!A:BR,2,FALSE),"")</f>
        <v>Acocella 1977</v>
      </c>
      <c r="C113" s="254" t="str">
        <f>IF(AND(A113&lt;&gt;"",ISNUMBER(A113)),VLOOKUP(A113,Studies!A:BR,3,FALSE),"")</f>
        <v>https://www.ncbi.nlm.nih.gov/pubmed/578447</v>
      </c>
      <c r="D113" s="254" t="str">
        <f>IF(AND(A113&lt;&gt;"",ISNUMBER(A113)),VLOOKUP(A113,Studies!A:BR,4,FALSE),"")</f>
        <v>Subject 11 (600 mg MD)</v>
      </c>
      <c r="E113" s="254" t="str">
        <f>IF(AND(A113&lt;&gt;"",ISNUMBER(A113)),VLOOKUP(A113,Studies!A:BR,5,FALSE),"")</f>
        <v>Rifampicin</v>
      </c>
      <c r="F113" s="255"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53" t="str">
        <f>IF(AND(A114&lt;&gt;"",ISNUMBER(A114)),VLOOKUP(A114,Studies!A:BR,2,FALSE),"")</f>
        <v>Acocella 1977</v>
      </c>
      <c r="C114" s="254" t="str">
        <f>IF(AND(A114&lt;&gt;"",ISNUMBER(A114)),VLOOKUP(A114,Studies!A:BR,3,FALSE),"")</f>
        <v>https://www.ncbi.nlm.nih.gov/pubmed/578447</v>
      </c>
      <c r="D114" s="254" t="str">
        <f>IF(AND(A114&lt;&gt;"",ISNUMBER(A114)),VLOOKUP(A114,Studies!A:BR,4,FALSE),"")</f>
        <v>Subject 11 (600 mg MD)</v>
      </c>
      <c r="E114" s="254" t="str">
        <f>IF(AND(A114&lt;&gt;"",ISNUMBER(A114)),VLOOKUP(A114,Studies!A:BR,5,FALSE),"")</f>
        <v>Rifampicin</v>
      </c>
      <c r="F114" s="255"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53" t="str">
        <f>IF(AND(A115&lt;&gt;"",ISNUMBER(A115)),VLOOKUP(A115,Studies!A:BR,2,FALSE),"")</f>
        <v>Acocella 1977</v>
      </c>
      <c r="C115" s="254" t="str">
        <f>IF(AND(A115&lt;&gt;"",ISNUMBER(A115)),VLOOKUP(A115,Studies!A:BR,3,FALSE),"")</f>
        <v>https://www.ncbi.nlm.nih.gov/pubmed/578447</v>
      </c>
      <c r="D115" s="254" t="str">
        <f>IF(AND(A115&lt;&gt;"",ISNUMBER(A115)),VLOOKUP(A115,Studies!A:BR,4,FALSE),"")</f>
        <v>Subject 11 (600 mg MD)</v>
      </c>
      <c r="E115" s="254" t="str">
        <f>IF(AND(A115&lt;&gt;"",ISNUMBER(A115)),VLOOKUP(A115,Studies!A:BR,5,FALSE),"")</f>
        <v>Rifampicin</v>
      </c>
      <c r="F115" s="255"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53" t="str">
        <f>IF(AND(A116&lt;&gt;"",ISNUMBER(A116)),VLOOKUP(A116,Studies!A:BR,2,FALSE),"")</f>
        <v>Acocella 1977</v>
      </c>
      <c r="C116" s="254" t="str">
        <f>IF(AND(A116&lt;&gt;"",ISNUMBER(A116)),VLOOKUP(A116,Studies!A:BR,3,FALSE),"")</f>
        <v>https://www.ncbi.nlm.nih.gov/pubmed/578447</v>
      </c>
      <c r="D116" s="254" t="str">
        <f>IF(AND(A116&lt;&gt;"",ISNUMBER(A116)),VLOOKUP(A116,Studies!A:BR,4,FALSE),"")</f>
        <v>Subject 11 (600 mg MD)</v>
      </c>
      <c r="E116" s="254" t="str">
        <f>IF(AND(A116&lt;&gt;"",ISNUMBER(A116)),VLOOKUP(A116,Studies!A:BR,5,FALSE),"")</f>
        <v>Rifampicin</v>
      </c>
      <c r="F116" s="255"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53" t="str">
        <f>IF(AND(A117&lt;&gt;"",ISNUMBER(A117)),VLOOKUP(A117,Studies!A:BR,2,FALSE),"")</f>
        <v>Acocella 1977</v>
      </c>
      <c r="C117" s="254" t="str">
        <f>IF(AND(A117&lt;&gt;"",ISNUMBER(A117)),VLOOKUP(A117,Studies!A:BR,3,FALSE),"")</f>
        <v>https://www.ncbi.nlm.nih.gov/pubmed/578447</v>
      </c>
      <c r="D117" s="254" t="str">
        <f>IF(AND(A117&lt;&gt;"",ISNUMBER(A117)),VLOOKUP(A117,Studies!A:BR,4,FALSE),"")</f>
        <v>Subject 11 (600 mg MD)</v>
      </c>
      <c r="E117" s="254" t="str">
        <f>IF(AND(A117&lt;&gt;"",ISNUMBER(A117)),VLOOKUP(A117,Studies!A:BR,5,FALSE),"")</f>
        <v>Rifampicin</v>
      </c>
      <c r="F117" s="255"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53" t="str">
        <f>IF(AND(A118&lt;&gt;"",ISNUMBER(A118)),VLOOKUP(A118,Studies!A:BR,2,FALSE),"")</f>
        <v>Acocella 1977</v>
      </c>
      <c r="C118" s="254" t="str">
        <f>IF(AND(A118&lt;&gt;"",ISNUMBER(A118)),VLOOKUP(A118,Studies!A:BR,3,FALSE),"")</f>
        <v>https://www.ncbi.nlm.nih.gov/pubmed/578447</v>
      </c>
      <c r="D118" s="254" t="str">
        <f>IF(AND(A118&lt;&gt;"",ISNUMBER(A118)),VLOOKUP(A118,Studies!A:BR,4,FALSE),"")</f>
        <v>Subject 11 (600 mg MD)</v>
      </c>
      <c r="E118" s="254" t="str">
        <f>IF(AND(A118&lt;&gt;"",ISNUMBER(A118)),VLOOKUP(A118,Studies!A:BR,5,FALSE),"")</f>
        <v>Rifampicin</v>
      </c>
      <c r="F118" s="255"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53" t="str">
        <f>IF(AND(A119&lt;&gt;"",ISNUMBER(A119)),VLOOKUP(A119,Studies!A:BR,2,FALSE),"")</f>
        <v>Acocella 1977</v>
      </c>
      <c r="C119" s="254" t="str">
        <f>IF(AND(A119&lt;&gt;"",ISNUMBER(A119)),VLOOKUP(A119,Studies!A:BR,3,FALSE),"")</f>
        <v>https://www.ncbi.nlm.nih.gov/pubmed/578447</v>
      </c>
      <c r="D119" s="254" t="str">
        <f>IF(AND(A119&lt;&gt;"",ISNUMBER(A119)),VLOOKUP(A119,Studies!A:BR,4,FALSE),"")</f>
        <v>Subject 11 (600 mg MD)</v>
      </c>
      <c r="E119" s="254" t="str">
        <f>IF(AND(A119&lt;&gt;"",ISNUMBER(A119)),VLOOKUP(A119,Studies!A:BR,5,FALSE),"")</f>
        <v>Rifampicin</v>
      </c>
      <c r="F119" s="255"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53" t="str">
        <f>IF(AND(A120&lt;&gt;"",ISNUMBER(A120)),VLOOKUP(A120,Studies!A:BR,2,FALSE),"")</f>
        <v>Acocella 1977</v>
      </c>
      <c r="C120" s="254" t="str">
        <f>IF(AND(A120&lt;&gt;"",ISNUMBER(A120)),VLOOKUP(A120,Studies!A:BR,3,FALSE),"")</f>
        <v>https://www.ncbi.nlm.nih.gov/pubmed/578447</v>
      </c>
      <c r="D120" s="254" t="str">
        <f>IF(AND(A120&lt;&gt;"",ISNUMBER(A120)),VLOOKUP(A120,Studies!A:BR,4,FALSE),"")</f>
        <v>Subject 11 (600 mg MD)</v>
      </c>
      <c r="E120" s="254" t="str">
        <f>IF(AND(A120&lt;&gt;"",ISNUMBER(A120)),VLOOKUP(A120,Studies!A:BR,5,FALSE),"")</f>
        <v>Rifampicin</v>
      </c>
      <c r="F120" s="255"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53" t="str">
        <f>IF(AND(A121&lt;&gt;"",ISNUMBER(A121)),VLOOKUP(A121,Studies!A:BR,2,FALSE),"")</f>
        <v>Acocella 1977</v>
      </c>
      <c r="C121" s="254" t="str">
        <f>IF(AND(A121&lt;&gt;"",ISNUMBER(A121)),VLOOKUP(A121,Studies!A:BR,3,FALSE),"")</f>
        <v>https://www.ncbi.nlm.nih.gov/pubmed/578447</v>
      </c>
      <c r="D121" s="254" t="str">
        <f>IF(AND(A121&lt;&gt;"",ISNUMBER(A121)),VLOOKUP(A121,Studies!A:BR,4,FALSE),"")</f>
        <v>Subject 11 (600 mg MD)</v>
      </c>
      <c r="E121" s="254" t="str">
        <f>IF(AND(A121&lt;&gt;"",ISNUMBER(A121)),VLOOKUP(A121,Studies!A:BR,5,FALSE),"")</f>
        <v>Rifampicin</v>
      </c>
      <c r="F121" s="255"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53" t="str">
        <f>IF(AND(A122&lt;&gt;"",ISNUMBER(A122)),VLOOKUP(A122,Studies!A:BR,2,FALSE),"")</f>
        <v>Acocella 1977</v>
      </c>
      <c r="C122" s="254" t="str">
        <f>IF(AND(A122&lt;&gt;"",ISNUMBER(A122)),VLOOKUP(A122,Studies!A:BR,3,FALSE),"")</f>
        <v>https://www.ncbi.nlm.nih.gov/pubmed/578447</v>
      </c>
      <c r="D122" s="254" t="str">
        <f>IF(AND(A122&lt;&gt;"",ISNUMBER(A122)),VLOOKUP(A122,Studies!A:BR,4,FALSE),"")</f>
        <v>Subject 11 (600 mg MD)</v>
      </c>
      <c r="E122" s="254" t="str">
        <f>IF(AND(A122&lt;&gt;"",ISNUMBER(A122)),VLOOKUP(A122,Studies!A:BR,5,FALSE),"")</f>
        <v>Rifampicin</v>
      </c>
      <c r="F122" s="255"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53" t="str">
        <f>IF(AND(A123&lt;&gt;"",ISNUMBER(A123)),VLOOKUP(A123,Studies!A:BR,2,FALSE),"")</f>
        <v>Acocella 1977</v>
      </c>
      <c r="C123" s="254" t="str">
        <f>IF(AND(A123&lt;&gt;"",ISNUMBER(A123)),VLOOKUP(A123,Studies!A:BR,3,FALSE),"")</f>
        <v>https://www.ncbi.nlm.nih.gov/pubmed/578447</v>
      </c>
      <c r="D123" s="254" t="str">
        <f>IF(AND(A123&lt;&gt;"",ISNUMBER(A123)),VLOOKUP(A123,Studies!A:BR,4,FALSE),"")</f>
        <v>Subject 11 (600 mg MD)</v>
      </c>
      <c r="E123" s="254" t="str">
        <f>IF(AND(A123&lt;&gt;"",ISNUMBER(A123)),VLOOKUP(A123,Studies!A:BR,5,FALSE),"")</f>
        <v>Rifampicin</v>
      </c>
      <c r="F123" s="255"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53" t="str">
        <f>IF(AND(A124&lt;&gt;"",ISNUMBER(A124)),VLOOKUP(A124,Studies!A:BR,2,FALSE),"")</f>
        <v>Acocella 1977</v>
      </c>
      <c r="C124" s="254" t="str">
        <f>IF(AND(A124&lt;&gt;"",ISNUMBER(A124)),VLOOKUP(A124,Studies!A:BR,3,FALSE),"")</f>
        <v>https://www.ncbi.nlm.nih.gov/pubmed/578447</v>
      </c>
      <c r="D124" s="254" t="str">
        <f>IF(AND(A124&lt;&gt;"",ISNUMBER(A124)),VLOOKUP(A124,Studies!A:BR,4,FALSE),"")</f>
        <v>Subject 11 (600 mg MD)</v>
      </c>
      <c r="E124" s="254" t="str">
        <f>IF(AND(A124&lt;&gt;"",ISNUMBER(A124)),VLOOKUP(A124,Studies!A:BR,5,FALSE),"")</f>
        <v>Rifampicin</v>
      </c>
      <c r="F124" s="255"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53" t="str">
        <f>IF(AND(A125&lt;&gt;"",ISNUMBER(A125)),VLOOKUP(A125,Studies!A:BR,2,FALSE),"")</f>
        <v>Acocella 1977</v>
      </c>
      <c r="C125" s="254" t="str">
        <f>IF(AND(A125&lt;&gt;"",ISNUMBER(A125)),VLOOKUP(A125,Studies!A:BR,3,FALSE),"")</f>
        <v>https://www.ncbi.nlm.nih.gov/pubmed/578447</v>
      </c>
      <c r="D125" s="254" t="str">
        <f>IF(AND(A125&lt;&gt;"",ISNUMBER(A125)),VLOOKUP(A125,Studies!A:BR,4,FALSE),"")</f>
        <v>Subject 11 (600 mg MD)</v>
      </c>
      <c r="E125" s="254" t="str">
        <f>IF(AND(A125&lt;&gt;"",ISNUMBER(A125)),VLOOKUP(A125,Studies!A:BR,5,FALSE),"")</f>
        <v>Rifampicin</v>
      </c>
      <c r="F125" s="255"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53" t="str">
        <f>IF(AND(A126&lt;&gt;"",ISNUMBER(A126)),VLOOKUP(A126,Studies!A:BR,2,FALSE),"")</f>
        <v>Acocella 1977</v>
      </c>
      <c r="C126" s="254" t="str">
        <f>IF(AND(A126&lt;&gt;"",ISNUMBER(A126)),VLOOKUP(A126,Studies!A:BR,3,FALSE),"")</f>
        <v>https://www.ncbi.nlm.nih.gov/pubmed/578447</v>
      </c>
      <c r="D126" s="254" t="str">
        <f>IF(AND(A126&lt;&gt;"",ISNUMBER(A126)),VLOOKUP(A126,Studies!A:BR,4,FALSE),"")</f>
        <v>Subject 11 (600 mg MD)</v>
      </c>
      <c r="E126" s="254" t="str">
        <f>IF(AND(A126&lt;&gt;"",ISNUMBER(A126)),VLOOKUP(A126,Studies!A:BR,5,FALSE),"")</f>
        <v>Rifampicin</v>
      </c>
      <c r="F126" s="255"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53" t="str">
        <f>IF(AND(A127&lt;&gt;"",ISNUMBER(A127)),VLOOKUP(A127,Studies!A:BR,2,FALSE),"")</f>
        <v>Acocella 1977</v>
      </c>
      <c r="C127" s="254" t="str">
        <f>IF(AND(A127&lt;&gt;"",ISNUMBER(A127)),VLOOKUP(A127,Studies!A:BR,3,FALSE),"")</f>
        <v>https://www.ncbi.nlm.nih.gov/pubmed/578447</v>
      </c>
      <c r="D127" s="254" t="str">
        <f>IF(AND(A127&lt;&gt;"",ISNUMBER(A127)),VLOOKUP(A127,Studies!A:BR,4,FALSE),"")</f>
        <v>Subject 11 (600 mg MD)</v>
      </c>
      <c r="E127" s="254" t="str">
        <f>IF(AND(A127&lt;&gt;"",ISNUMBER(A127)),VLOOKUP(A127,Studies!A:BR,5,FALSE),"")</f>
        <v>Rifampicin</v>
      </c>
      <c r="F127" s="255"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53" t="str">
        <f>IF(AND(A128&lt;&gt;"",ISNUMBER(A128)),VLOOKUP(A128,Studies!A:BR,2,FALSE),"")</f>
        <v>Acocella 1977</v>
      </c>
      <c r="C128" s="254" t="str">
        <f>IF(AND(A128&lt;&gt;"",ISNUMBER(A128)),VLOOKUP(A128,Studies!A:BR,3,FALSE),"")</f>
        <v>https://www.ncbi.nlm.nih.gov/pubmed/578447</v>
      </c>
      <c r="D128" s="254" t="str">
        <f>IF(AND(A128&lt;&gt;"",ISNUMBER(A128)),VLOOKUP(A128,Studies!A:BR,4,FALSE),"")</f>
        <v>Subject 11 (600 mg MD)</v>
      </c>
      <c r="E128" s="254" t="str">
        <f>IF(AND(A128&lt;&gt;"",ISNUMBER(A128)),VLOOKUP(A128,Studies!A:BR,5,FALSE),"")</f>
        <v>Rifampicin</v>
      </c>
      <c r="F128" s="255"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53" t="str">
        <f>IF(AND(A129&lt;&gt;"",ISNUMBER(A129)),VLOOKUP(A129,Studies!A:BR,2,FALSE),"")</f>
        <v>Acocella 1977</v>
      </c>
      <c r="C129" s="254" t="str">
        <f>IF(AND(A129&lt;&gt;"",ISNUMBER(A129)),VLOOKUP(A129,Studies!A:BR,3,FALSE),"")</f>
        <v>https://www.ncbi.nlm.nih.gov/pubmed/578447</v>
      </c>
      <c r="D129" s="254" t="str">
        <f>IF(AND(A129&lt;&gt;"",ISNUMBER(A129)),VLOOKUP(A129,Studies!A:BR,4,FALSE),"")</f>
        <v>Subject 11 (600 mg MD)</v>
      </c>
      <c r="E129" s="254" t="str">
        <f>IF(AND(A129&lt;&gt;"",ISNUMBER(A129)),VLOOKUP(A129,Studies!A:BR,5,FALSE),"")</f>
        <v>Rifampicin</v>
      </c>
      <c r="F129" s="255"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53" t="str">
        <f>IF(AND(A130&lt;&gt;"",ISNUMBER(A130)),VLOOKUP(A130,Studies!A:BR,2,FALSE),"")</f>
        <v>Acocella 1977</v>
      </c>
      <c r="C130" s="254" t="str">
        <f>IF(AND(A130&lt;&gt;"",ISNUMBER(A130)),VLOOKUP(A130,Studies!A:BR,3,FALSE),"")</f>
        <v>https://www.ncbi.nlm.nih.gov/pubmed/578447</v>
      </c>
      <c r="D130" s="254" t="str">
        <f>IF(AND(A130&lt;&gt;"",ISNUMBER(A130)),VLOOKUP(A130,Studies!A:BR,4,FALSE),"")</f>
        <v>Subject 11 (600 mg MD)</v>
      </c>
      <c r="E130" s="254" t="str">
        <f>IF(AND(A130&lt;&gt;"",ISNUMBER(A130)),VLOOKUP(A130,Studies!A:BR,5,FALSE),"")</f>
        <v>Rifampicin</v>
      </c>
      <c r="F130" s="255"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53" t="str">
        <f>IF(AND(A131&lt;&gt;"",ISNUMBER(A131)),VLOOKUP(A131,Studies!A:BR,2,FALSE),"")</f>
        <v>Acocella 1977</v>
      </c>
      <c r="C131" s="254" t="str">
        <f>IF(AND(A131&lt;&gt;"",ISNUMBER(A131)),VLOOKUP(A131,Studies!A:BR,3,FALSE),"")</f>
        <v>https://www.ncbi.nlm.nih.gov/pubmed/578447</v>
      </c>
      <c r="D131" s="254" t="str">
        <f>IF(AND(A131&lt;&gt;"",ISNUMBER(A131)),VLOOKUP(A131,Studies!A:BR,4,FALSE),"")</f>
        <v>Subject 12 (600 mg MD)</v>
      </c>
      <c r="E131" s="254" t="str">
        <f>IF(AND(A131&lt;&gt;"",ISNUMBER(A131)),VLOOKUP(A131,Studies!A:BR,5,FALSE),"")</f>
        <v>Rifampicin</v>
      </c>
      <c r="F131" s="255"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53" t="str">
        <f>IF(AND(A132&lt;&gt;"",ISNUMBER(A132)),VLOOKUP(A132,Studies!A:BR,2,FALSE),"")</f>
        <v>Acocella 1977</v>
      </c>
      <c r="C132" s="254" t="str">
        <f>IF(AND(A132&lt;&gt;"",ISNUMBER(A132)),VLOOKUP(A132,Studies!A:BR,3,FALSE),"")</f>
        <v>https://www.ncbi.nlm.nih.gov/pubmed/578447</v>
      </c>
      <c r="D132" s="254" t="str">
        <f>IF(AND(A132&lt;&gt;"",ISNUMBER(A132)),VLOOKUP(A132,Studies!A:BR,4,FALSE),"")</f>
        <v>Subject 12 (600 mg MD)</v>
      </c>
      <c r="E132" s="254" t="str">
        <f>IF(AND(A132&lt;&gt;"",ISNUMBER(A132)),VLOOKUP(A132,Studies!A:BR,5,FALSE),"")</f>
        <v>Rifampicin</v>
      </c>
      <c r="F132" s="255"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53" t="str">
        <f>IF(AND(A133&lt;&gt;"",ISNUMBER(A133)),VLOOKUP(A133,Studies!A:BR,2,FALSE),"")</f>
        <v>Acocella 1977</v>
      </c>
      <c r="C133" s="254" t="str">
        <f>IF(AND(A133&lt;&gt;"",ISNUMBER(A133)),VLOOKUP(A133,Studies!A:BR,3,FALSE),"")</f>
        <v>https://www.ncbi.nlm.nih.gov/pubmed/578447</v>
      </c>
      <c r="D133" s="254" t="str">
        <f>IF(AND(A133&lt;&gt;"",ISNUMBER(A133)),VLOOKUP(A133,Studies!A:BR,4,FALSE),"")</f>
        <v>Subject 12 (600 mg MD)</v>
      </c>
      <c r="E133" s="254" t="str">
        <f>IF(AND(A133&lt;&gt;"",ISNUMBER(A133)),VLOOKUP(A133,Studies!A:BR,5,FALSE),"")</f>
        <v>Rifampicin</v>
      </c>
      <c r="F133" s="255"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53" t="str">
        <f>IF(AND(A134&lt;&gt;"",ISNUMBER(A134)),VLOOKUP(A134,Studies!A:BR,2,FALSE),"")</f>
        <v>Acocella 1977</v>
      </c>
      <c r="C134" s="254" t="str">
        <f>IF(AND(A134&lt;&gt;"",ISNUMBER(A134)),VLOOKUP(A134,Studies!A:BR,3,FALSE),"")</f>
        <v>https://www.ncbi.nlm.nih.gov/pubmed/578447</v>
      </c>
      <c r="D134" s="254" t="str">
        <f>IF(AND(A134&lt;&gt;"",ISNUMBER(A134)),VLOOKUP(A134,Studies!A:BR,4,FALSE),"")</f>
        <v>Subject 12 (600 mg MD)</v>
      </c>
      <c r="E134" s="254" t="str">
        <f>IF(AND(A134&lt;&gt;"",ISNUMBER(A134)),VLOOKUP(A134,Studies!A:BR,5,FALSE),"")</f>
        <v>Rifampicin</v>
      </c>
      <c r="F134" s="255"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53" t="str">
        <f>IF(AND(A135&lt;&gt;"",ISNUMBER(A135)),VLOOKUP(A135,Studies!A:BR,2,FALSE),"")</f>
        <v>Acocella 1977</v>
      </c>
      <c r="C135" s="254" t="str">
        <f>IF(AND(A135&lt;&gt;"",ISNUMBER(A135)),VLOOKUP(A135,Studies!A:BR,3,FALSE),"")</f>
        <v>https://www.ncbi.nlm.nih.gov/pubmed/578447</v>
      </c>
      <c r="D135" s="254" t="str">
        <f>IF(AND(A135&lt;&gt;"",ISNUMBER(A135)),VLOOKUP(A135,Studies!A:BR,4,FALSE),"")</f>
        <v>Subject 12 (600 mg MD)</v>
      </c>
      <c r="E135" s="254" t="str">
        <f>IF(AND(A135&lt;&gt;"",ISNUMBER(A135)),VLOOKUP(A135,Studies!A:BR,5,FALSE),"")</f>
        <v>Rifampicin</v>
      </c>
      <c r="F135" s="255"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53" t="str">
        <f>IF(AND(A136&lt;&gt;"",ISNUMBER(A136)),VLOOKUP(A136,Studies!A:BR,2,FALSE),"")</f>
        <v>Acocella 1977</v>
      </c>
      <c r="C136" s="254" t="str">
        <f>IF(AND(A136&lt;&gt;"",ISNUMBER(A136)),VLOOKUP(A136,Studies!A:BR,3,FALSE),"")</f>
        <v>https://www.ncbi.nlm.nih.gov/pubmed/578447</v>
      </c>
      <c r="D136" s="254" t="str">
        <f>IF(AND(A136&lt;&gt;"",ISNUMBER(A136)),VLOOKUP(A136,Studies!A:BR,4,FALSE),"")</f>
        <v>Subject 12 (600 mg MD)</v>
      </c>
      <c r="E136" s="254" t="str">
        <f>IF(AND(A136&lt;&gt;"",ISNUMBER(A136)),VLOOKUP(A136,Studies!A:BR,5,FALSE),"")</f>
        <v>Rifampicin</v>
      </c>
      <c r="F136" s="255"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53" t="str">
        <f>IF(AND(A137&lt;&gt;"",ISNUMBER(A137)),VLOOKUP(A137,Studies!A:BR,2,FALSE),"")</f>
        <v>Acocella 1977</v>
      </c>
      <c r="C137" s="254" t="str">
        <f>IF(AND(A137&lt;&gt;"",ISNUMBER(A137)),VLOOKUP(A137,Studies!A:BR,3,FALSE),"")</f>
        <v>https://www.ncbi.nlm.nih.gov/pubmed/578447</v>
      </c>
      <c r="D137" s="254" t="str">
        <f>IF(AND(A137&lt;&gt;"",ISNUMBER(A137)),VLOOKUP(A137,Studies!A:BR,4,FALSE),"")</f>
        <v>Subject 12 (600 mg MD)</v>
      </c>
      <c r="E137" s="254" t="str">
        <f>IF(AND(A137&lt;&gt;"",ISNUMBER(A137)),VLOOKUP(A137,Studies!A:BR,5,FALSE),"")</f>
        <v>Rifampicin</v>
      </c>
      <c r="F137" s="255"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53" t="str">
        <f>IF(AND(A138&lt;&gt;"",ISNUMBER(A138)),VLOOKUP(A138,Studies!A:BR,2,FALSE),"")</f>
        <v>Acocella 1977</v>
      </c>
      <c r="C138" s="254" t="str">
        <f>IF(AND(A138&lt;&gt;"",ISNUMBER(A138)),VLOOKUP(A138,Studies!A:BR,3,FALSE),"")</f>
        <v>https://www.ncbi.nlm.nih.gov/pubmed/578447</v>
      </c>
      <c r="D138" s="254" t="str">
        <f>IF(AND(A138&lt;&gt;"",ISNUMBER(A138)),VLOOKUP(A138,Studies!A:BR,4,FALSE),"")</f>
        <v>Subject 12 (600 mg MD)</v>
      </c>
      <c r="E138" s="254" t="str">
        <f>IF(AND(A138&lt;&gt;"",ISNUMBER(A138)),VLOOKUP(A138,Studies!A:BR,5,FALSE),"")</f>
        <v>Rifampicin</v>
      </c>
      <c r="F138" s="255"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53" t="str">
        <f>IF(AND(A139&lt;&gt;"",ISNUMBER(A139)),VLOOKUP(A139,Studies!A:BR,2,FALSE),"")</f>
        <v>Acocella 1977</v>
      </c>
      <c r="C139" s="254" t="str">
        <f>IF(AND(A139&lt;&gt;"",ISNUMBER(A139)),VLOOKUP(A139,Studies!A:BR,3,FALSE),"")</f>
        <v>https://www.ncbi.nlm.nih.gov/pubmed/578447</v>
      </c>
      <c r="D139" s="254" t="str">
        <f>IF(AND(A139&lt;&gt;"",ISNUMBER(A139)),VLOOKUP(A139,Studies!A:BR,4,FALSE),"")</f>
        <v>Subject 12 (600 mg MD)</v>
      </c>
      <c r="E139" s="254" t="str">
        <f>IF(AND(A139&lt;&gt;"",ISNUMBER(A139)),VLOOKUP(A139,Studies!A:BR,5,FALSE),"")</f>
        <v>Rifampicin</v>
      </c>
      <c r="F139" s="255"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53" t="str">
        <f>IF(AND(A140&lt;&gt;"",ISNUMBER(A140)),VLOOKUP(A140,Studies!A:BR,2,FALSE),"")</f>
        <v>Acocella 1977</v>
      </c>
      <c r="C140" s="254" t="str">
        <f>IF(AND(A140&lt;&gt;"",ISNUMBER(A140)),VLOOKUP(A140,Studies!A:BR,3,FALSE),"")</f>
        <v>https://www.ncbi.nlm.nih.gov/pubmed/578447</v>
      </c>
      <c r="D140" s="254" t="str">
        <f>IF(AND(A140&lt;&gt;"",ISNUMBER(A140)),VLOOKUP(A140,Studies!A:BR,4,FALSE),"")</f>
        <v>Subject 12 (600 mg MD)</v>
      </c>
      <c r="E140" s="254" t="str">
        <f>IF(AND(A140&lt;&gt;"",ISNUMBER(A140)),VLOOKUP(A140,Studies!A:BR,5,FALSE),"")</f>
        <v>Rifampicin</v>
      </c>
      <c r="F140" s="255"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53" t="str">
        <f>IF(AND(A141&lt;&gt;"",ISNUMBER(A141)),VLOOKUP(A141,Studies!A:BR,2,FALSE),"")</f>
        <v>Acocella 1977</v>
      </c>
      <c r="C141" s="254" t="str">
        <f>IF(AND(A141&lt;&gt;"",ISNUMBER(A141)),VLOOKUP(A141,Studies!A:BR,3,FALSE),"")</f>
        <v>https://www.ncbi.nlm.nih.gov/pubmed/578447</v>
      </c>
      <c r="D141" s="254" t="str">
        <f>IF(AND(A141&lt;&gt;"",ISNUMBER(A141)),VLOOKUP(A141,Studies!A:BR,4,FALSE),"")</f>
        <v>Subject 12 (600 mg MD)</v>
      </c>
      <c r="E141" s="254" t="str">
        <f>IF(AND(A141&lt;&gt;"",ISNUMBER(A141)),VLOOKUP(A141,Studies!A:BR,5,FALSE),"")</f>
        <v>Rifampicin</v>
      </c>
      <c r="F141" s="255"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53" t="str">
        <f>IF(AND(A142&lt;&gt;"",ISNUMBER(A142)),VLOOKUP(A142,Studies!A:BR,2,FALSE),"")</f>
        <v>Acocella 1977</v>
      </c>
      <c r="C142" s="254" t="str">
        <f>IF(AND(A142&lt;&gt;"",ISNUMBER(A142)),VLOOKUP(A142,Studies!A:BR,3,FALSE),"")</f>
        <v>https://www.ncbi.nlm.nih.gov/pubmed/578447</v>
      </c>
      <c r="D142" s="254" t="str">
        <f>IF(AND(A142&lt;&gt;"",ISNUMBER(A142)),VLOOKUP(A142,Studies!A:BR,4,FALSE),"")</f>
        <v>Subject 12 (600 mg MD)</v>
      </c>
      <c r="E142" s="254" t="str">
        <f>IF(AND(A142&lt;&gt;"",ISNUMBER(A142)),VLOOKUP(A142,Studies!A:BR,5,FALSE),"")</f>
        <v>Rifampicin</v>
      </c>
      <c r="F142" s="255"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53" t="str">
        <f>IF(AND(A143&lt;&gt;"",ISNUMBER(A143)),VLOOKUP(A143,Studies!A:BR,2,FALSE),"")</f>
        <v>Acocella 1977</v>
      </c>
      <c r="C143" s="254" t="str">
        <f>IF(AND(A143&lt;&gt;"",ISNUMBER(A143)),VLOOKUP(A143,Studies!A:BR,3,FALSE),"")</f>
        <v>https://www.ncbi.nlm.nih.gov/pubmed/578447</v>
      </c>
      <c r="D143" s="254" t="str">
        <f>IF(AND(A143&lt;&gt;"",ISNUMBER(A143)),VLOOKUP(A143,Studies!A:BR,4,FALSE),"")</f>
        <v>Subject 12 (600 mg MD)</v>
      </c>
      <c r="E143" s="254" t="str">
        <f>IF(AND(A143&lt;&gt;"",ISNUMBER(A143)),VLOOKUP(A143,Studies!A:BR,5,FALSE),"")</f>
        <v>Rifampicin</v>
      </c>
      <c r="F143" s="255"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53" t="str">
        <f>IF(AND(A144&lt;&gt;"",ISNUMBER(A144)),VLOOKUP(A144,Studies!A:BR,2,FALSE),"")</f>
        <v>Acocella 1977</v>
      </c>
      <c r="C144" s="254" t="str">
        <f>IF(AND(A144&lt;&gt;"",ISNUMBER(A144)),VLOOKUP(A144,Studies!A:BR,3,FALSE),"")</f>
        <v>https://www.ncbi.nlm.nih.gov/pubmed/578447</v>
      </c>
      <c r="D144" s="254" t="str">
        <f>IF(AND(A144&lt;&gt;"",ISNUMBER(A144)),VLOOKUP(A144,Studies!A:BR,4,FALSE),"")</f>
        <v>Subject 12 (600 mg MD)</v>
      </c>
      <c r="E144" s="254" t="str">
        <f>IF(AND(A144&lt;&gt;"",ISNUMBER(A144)),VLOOKUP(A144,Studies!A:BR,5,FALSE),"")</f>
        <v>Rifampicin</v>
      </c>
      <c r="F144" s="255"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53" t="str">
        <f>IF(AND(A145&lt;&gt;"",ISNUMBER(A145)),VLOOKUP(A145,Studies!A:BR,2,FALSE),"")</f>
        <v>Acocella 1977</v>
      </c>
      <c r="C145" s="254" t="str">
        <f>IF(AND(A145&lt;&gt;"",ISNUMBER(A145)),VLOOKUP(A145,Studies!A:BR,3,FALSE),"")</f>
        <v>https://www.ncbi.nlm.nih.gov/pubmed/578447</v>
      </c>
      <c r="D145" s="254" t="str">
        <f>IF(AND(A145&lt;&gt;"",ISNUMBER(A145)),VLOOKUP(A145,Studies!A:BR,4,FALSE),"")</f>
        <v>Subject 12 (600 mg MD)</v>
      </c>
      <c r="E145" s="254" t="str">
        <f>IF(AND(A145&lt;&gt;"",ISNUMBER(A145)),VLOOKUP(A145,Studies!A:BR,5,FALSE),"")</f>
        <v>Rifampicin</v>
      </c>
      <c r="F145" s="255"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53" t="str">
        <f>IF(AND(A146&lt;&gt;"",ISNUMBER(A146)),VLOOKUP(A146,Studies!A:BR,2,FALSE),"")</f>
        <v>Acocella 1977</v>
      </c>
      <c r="C146" s="254" t="str">
        <f>IF(AND(A146&lt;&gt;"",ISNUMBER(A146)),VLOOKUP(A146,Studies!A:BR,3,FALSE),"")</f>
        <v>https://www.ncbi.nlm.nih.gov/pubmed/578447</v>
      </c>
      <c r="D146" s="254" t="str">
        <f>IF(AND(A146&lt;&gt;"",ISNUMBER(A146)),VLOOKUP(A146,Studies!A:BR,4,FALSE),"")</f>
        <v>Subject 12 (600 mg MD)</v>
      </c>
      <c r="E146" s="254" t="str">
        <f>IF(AND(A146&lt;&gt;"",ISNUMBER(A146)),VLOOKUP(A146,Studies!A:BR,5,FALSE),"")</f>
        <v>Rifampicin</v>
      </c>
      <c r="F146" s="255"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53" t="str">
        <f>IF(AND(A147&lt;&gt;"",ISNUMBER(A147)),VLOOKUP(A147,Studies!A:BR,2,FALSE),"")</f>
        <v>Acocella 1977</v>
      </c>
      <c r="C147" s="254" t="str">
        <f>IF(AND(A147&lt;&gt;"",ISNUMBER(A147)),VLOOKUP(A147,Studies!A:BR,3,FALSE),"")</f>
        <v>https://www.ncbi.nlm.nih.gov/pubmed/578447</v>
      </c>
      <c r="D147" s="254" t="str">
        <f>IF(AND(A147&lt;&gt;"",ISNUMBER(A147)),VLOOKUP(A147,Studies!A:BR,4,FALSE),"")</f>
        <v>Subject 12 (600 mg MD)</v>
      </c>
      <c r="E147" s="254" t="str">
        <f>IF(AND(A147&lt;&gt;"",ISNUMBER(A147)),VLOOKUP(A147,Studies!A:BR,5,FALSE),"")</f>
        <v>Rifampicin</v>
      </c>
      <c r="F147" s="255"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53" t="str">
        <f>IF(AND(A148&lt;&gt;"",ISNUMBER(A148)),VLOOKUP(A148,Studies!A:BR,2,FALSE),"")</f>
        <v>Acocella 1977</v>
      </c>
      <c r="C148" s="254" t="str">
        <f>IF(AND(A148&lt;&gt;"",ISNUMBER(A148)),VLOOKUP(A148,Studies!A:BR,3,FALSE),"")</f>
        <v>https://www.ncbi.nlm.nih.gov/pubmed/578447</v>
      </c>
      <c r="D148" s="254" t="str">
        <f>IF(AND(A148&lt;&gt;"",ISNUMBER(A148)),VLOOKUP(A148,Studies!A:BR,4,FALSE),"")</f>
        <v>Subject 12 (600 mg MD)</v>
      </c>
      <c r="E148" s="254" t="str">
        <f>IF(AND(A148&lt;&gt;"",ISNUMBER(A148)),VLOOKUP(A148,Studies!A:BR,5,FALSE),"")</f>
        <v>Rifampicin</v>
      </c>
      <c r="F148" s="255"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53" t="str">
        <f>IF(AND(A149&lt;&gt;"",ISNUMBER(A149)),VLOOKUP(A149,Studies!A:BR,2,FALSE),"")</f>
        <v>Acocella 1977</v>
      </c>
      <c r="C149" s="254" t="str">
        <f>IF(AND(A149&lt;&gt;"",ISNUMBER(A149)),VLOOKUP(A149,Studies!A:BR,3,FALSE),"")</f>
        <v>https://www.ncbi.nlm.nih.gov/pubmed/578447</v>
      </c>
      <c r="D149" s="254" t="str">
        <f>IF(AND(A149&lt;&gt;"",ISNUMBER(A149)),VLOOKUP(A149,Studies!A:BR,4,FALSE),"")</f>
        <v>Subject 13 (600 mg MD)</v>
      </c>
      <c r="E149" s="254" t="str">
        <f>IF(AND(A149&lt;&gt;"",ISNUMBER(A149)),VLOOKUP(A149,Studies!A:BR,5,FALSE),"")</f>
        <v>Rifampicin</v>
      </c>
      <c r="F149" s="255"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53" t="str">
        <f>IF(AND(A150&lt;&gt;"",ISNUMBER(A150)),VLOOKUP(A150,Studies!A:BR,2,FALSE),"")</f>
        <v>Acocella 1977</v>
      </c>
      <c r="C150" s="254" t="str">
        <f>IF(AND(A150&lt;&gt;"",ISNUMBER(A150)),VLOOKUP(A150,Studies!A:BR,3,FALSE),"")</f>
        <v>https://www.ncbi.nlm.nih.gov/pubmed/578447</v>
      </c>
      <c r="D150" s="254" t="str">
        <f>IF(AND(A150&lt;&gt;"",ISNUMBER(A150)),VLOOKUP(A150,Studies!A:BR,4,FALSE),"")</f>
        <v>Subject 13 (600 mg MD)</v>
      </c>
      <c r="E150" s="254" t="str">
        <f>IF(AND(A150&lt;&gt;"",ISNUMBER(A150)),VLOOKUP(A150,Studies!A:BR,5,FALSE),"")</f>
        <v>Rifampicin</v>
      </c>
      <c r="F150" s="255"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53" t="str">
        <f>IF(AND(A151&lt;&gt;"",ISNUMBER(A151)),VLOOKUP(A151,Studies!A:BR,2,FALSE),"")</f>
        <v>Acocella 1977</v>
      </c>
      <c r="C151" s="254" t="str">
        <f>IF(AND(A151&lt;&gt;"",ISNUMBER(A151)),VLOOKUP(A151,Studies!A:BR,3,FALSE),"")</f>
        <v>https://www.ncbi.nlm.nih.gov/pubmed/578447</v>
      </c>
      <c r="D151" s="254" t="str">
        <f>IF(AND(A151&lt;&gt;"",ISNUMBER(A151)),VLOOKUP(A151,Studies!A:BR,4,FALSE),"")</f>
        <v>Subject 13 (600 mg MD)</v>
      </c>
      <c r="E151" s="254" t="str">
        <f>IF(AND(A151&lt;&gt;"",ISNUMBER(A151)),VLOOKUP(A151,Studies!A:BR,5,FALSE),"")</f>
        <v>Rifampicin</v>
      </c>
      <c r="F151" s="255"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53" t="str">
        <f>IF(AND(A152&lt;&gt;"",ISNUMBER(A152)),VLOOKUP(A152,Studies!A:BR,2,FALSE),"")</f>
        <v>Acocella 1977</v>
      </c>
      <c r="C152" s="254" t="str">
        <f>IF(AND(A152&lt;&gt;"",ISNUMBER(A152)),VLOOKUP(A152,Studies!A:BR,3,FALSE),"")</f>
        <v>https://www.ncbi.nlm.nih.gov/pubmed/578447</v>
      </c>
      <c r="D152" s="254" t="str">
        <f>IF(AND(A152&lt;&gt;"",ISNUMBER(A152)),VLOOKUP(A152,Studies!A:BR,4,FALSE),"")</f>
        <v>Subject 13 (600 mg MD)</v>
      </c>
      <c r="E152" s="254" t="str">
        <f>IF(AND(A152&lt;&gt;"",ISNUMBER(A152)),VLOOKUP(A152,Studies!A:BR,5,FALSE),"")</f>
        <v>Rifampicin</v>
      </c>
      <c r="F152" s="255"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53" t="str">
        <f>IF(AND(A153&lt;&gt;"",ISNUMBER(A153)),VLOOKUP(A153,Studies!A:BR,2,FALSE),"")</f>
        <v>Acocella 1977</v>
      </c>
      <c r="C153" s="254" t="str">
        <f>IF(AND(A153&lt;&gt;"",ISNUMBER(A153)),VLOOKUP(A153,Studies!A:BR,3,FALSE),"")</f>
        <v>https://www.ncbi.nlm.nih.gov/pubmed/578447</v>
      </c>
      <c r="D153" s="254" t="str">
        <f>IF(AND(A153&lt;&gt;"",ISNUMBER(A153)),VLOOKUP(A153,Studies!A:BR,4,FALSE),"")</f>
        <v>Subject 13 (600 mg MD)</v>
      </c>
      <c r="E153" s="254" t="str">
        <f>IF(AND(A153&lt;&gt;"",ISNUMBER(A153)),VLOOKUP(A153,Studies!A:BR,5,FALSE),"")</f>
        <v>Rifampicin</v>
      </c>
      <c r="F153" s="255"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53" t="str">
        <f>IF(AND(A154&lt;&gt;"",ISNUMBER(A154)),VLOOKUP(A154,Studies!A:BR,2,FALSE),"")</f>
        <v>Acocella 1977</v>
      </c>
      <c r="C154" s="254" t="str">
        <f>IF(AND(A154&lt;&gt;"",ISNUMBER(A154)),VLOOKUP(A154,Studies!A:BR,3,FALSE),"")</f>
        <v>https://www.ncbi.nlm.nih.gov/pubmed/578447</v>
      </c>
      <c r="D154" s="254" t="str">
        <f>IF(AND(A154&lt;&gt;"",ISNUMBER(A154)),VLOOKUP(A154,Studies!A:BR,4,FALSE),"")</f>
        <v>Subject 13 (600 mg MD)</v>
      </c>
      <c r="E154" s="254" t="str">
        <f>IF(AND(A154&lt;&gt;"",ISNUMBER(A154)),VLOOKUP(A154,Studies!A:BR,5,FALSE),"")</f>
        <v>Rifampicin</v>
      </c>
      <c r="F154" s="255"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53" t="str">
        <f>IF(AND(A155&lt;&gt;"",ISNUMBER(A155)),VLOOKUP(A155,Studies!A:BR,2,FALSE),"")</f>
        <v>Acocella 1977</v>
      </c>
      <c r="C155" s="254" t="str">
        <f>IF(AND(A155&lt;&gt;"",ISNUMBER(A155)),VLOOKUP(A155,Studies!A:BR,3,FALSE),"")</f>
        <v>https://www.ncbi.nlm.nih.gov/pubmed/578447</v>
      </c>
      <c r="D155" s="254" t="str">
        <f>IF(AND(A155&lt;&gt;"",ISNUMBER(A155)),VLOOKUP(A155,Studies!A:BR,4,FALSE),"")</f>
        <v>Subject 13 (600 mg MD)</v>
      </c>
      <c r="E155" s="254" t="str">
        <f>IF(AND(A155&lt;&gt;"",ISNUMBER(A155)),VLOOKUP(A155,Studies!A:BR,5,FALSE),"")</f>
        <v>Rifampicin</v>
      </c>
      <c r="F155" s="255"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53" t="str">
        <f>IF(AND(A156&lt;&gt;"",ISNUMBER(A156)),VLOOKUP(A156,Studies!A:BR,2,FALSE),"")</f>
        <v>Acocella 1977</v>
      </c>
      <c r="C156" s="254" t="str">
        <f>IF(AND(A156&lt;&gt;"",ISNUMBER(A156)),VLOOKUP(A156,Studies!A:BR,3,FALSE),"")</f>
        <v>https://www.ncbi.nlm.nih.gov/pubmed/578447</v>
      </c>
      <c r="D156" s="254" t="str">
        <f>IF(AND(A156&lt;&gt;"",ISNUMBER(A156)),VLOOKUP(A156,Studies!A:BR,4,FALSE),"")</f>
        <v>Subject 13 (600 mg MD)</v>
      </c>
      <c r="E156" s="254" t="str">
        <f>IF(AND(A156&lt;&gt;"",ISNUMBER(A156)),VLOOKUP(A156,Studies!A:BR,5,FALSE),"")</f>
        <v>Rifampicin</v>
      </c>
      <c r="F156" s="255"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53" t="str">
        <f>IF(AND(A157&lt;&gt;"",ISNUMBER(A157)),VLOOKUP(A157,Studies!A:BR,2,FALSE),"")</f>
        <v>Acocella 1977</v>
      </c>
      <c r="C157" s="254" t="str">
        <f>IF(AND(A157&lt;&gt;"",ISNUMBER(A157)),VLOOKUP(A157,Studies!A:BR,3,FALSE),"")</f>
        <v>https://www.ncbi.nlm.nih.gov/pubmed/578447</v>
      </c>
      <c r="D157" s="254" t="str">
        <f>IF(AND(A157&lt;&gt;"",ISNUMBER(A157)),VLOOKUP(A157,Studies!A:BR,4,FALSE),"")</f>
        <v>Subject 13 (600 mg MD)</v>
      </c>
      <c r="E157" s="254" t="str">
        <f>IF(AND(A157&lt;&gt;"",ISNUMBER(A157)),VLOOKUP(A157,Studies!A:BR,5,FALSE),"")</f>
        <v>Rifampicin</v>
      </c>
      <c r="F157" s="255"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53" t="str">
        <f>IF(AND(A158&lt;&gt;"",ISNUMBER(A158)),VLOOKUP(A158,Studies!A:BR,2,FALSE),"")</f>
        <v>Acocella 1977</v>
      </c>
      <c r="C158" s="254" t="str">
        <f>IF(AND(A158&lt;&gt;"",ISNUMBER(A158)),VLOOKUP(A158,Studies!A:BR,3,FALSE),"")</f>
        <v>https://www.ncbi.nlm.nih.gov/pubmed/578447</v>
      </c>
      <c r="D158" s="254" t="str">
        <f>IF(AND(A158&lt;&gt;"",ISNUMBER(A158)),VLOOKUP(A158,Studies!A:BR,4,FALSE),"")</f>
        <v>Subject 13 (600 mg MD)</v>
      </c>
      <c r="E158" s="254" t="str">
        <f>IF(AND(A158&lt;&gt;"",ISNUMBER(A158)),VLOOKUP(A158,Studies!A:BR,5,FALSE),"")</f>
        <v>Rifampicin</v>
      </c>
      <c r="F158" s="255"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53" t="str">
        <f>IF(AND(A159&lt;&gt;"",ISNUMBER(A159)),VLOOKUP(A159,Studies!A:BR,2,FALSE),"")</f>
        <v>Acocella 1977</v>
      </c>
      <c r="C159" s="254" t="str">
        <f>IF(AND(A159&lt;&gt;"",ISNUMBER(A159)),VLOOKUP(A159,Studies!A:BR,3,FALSE),"")</f>
        <v>https://www.ncbi.nlm.nih.gov/pubmed/578447</v>
      </c>
      <c r="D159" s="254" t="str">
        <f>IF(AND(A159&lt;&gt;"",ISNUMBER(A159)),VLOOKUP(A159,Studies!A:BR,4,FALSE),"")</f>
        <v>Subject 13 (600 mg MD)</v>
      </c>
      <c r="E159" s="254" t="str">
        <f>IF(AND(A159&lt;&gt;"",ISNUMBER(A159)),VLOOKUP(A159,Studies!A:BR,5,FALSE),"")</f>
        <v>Rifampicin</v>
      </c>
      <c r="F159" s="255"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53" t="str">
        <f>IF(AND(A160&lt;&gt;"",ISNUMBER(A160)),VLOOKUP(A160,Studies!A:BR,2,FALSE),"")</f>
        <v>Acocella 1977</v>
      </c>
      <c r="C160" s="254" t="str">
        <f>IF(AND(A160&lt;&gt;"",ISNUMBER(A160)),VLOOKUP(A160,Studies!A:BR,3,FALSE),"")</f>
        <v>https://www.ncbi.nlm.nih.gov/pubmed/578447</v>
      </c>
      <c r="D160" s="254" t="str">
        <f>IF(AND(A160&lt;&gt;"",ISNUMBER(A160)),VLOOKUP(A160,Studies!A:BR,4,FALSE),"")</f>
        <v>Subject 13 (600 mg MD)</v>
      </c>
      <c r="E160" s="254" t="str">
        <f>IF(AND(A160&lt;&gt;"",ISNUMBER(A160)),VLOOKUP(A160,Studies!A:BR,5,FALSE),"")</f>
        <v>Rifampicin</v>
      </c>
      <c r="F160" s="255"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53" t="str">
        <f>IF(AND(A161&lt;&gt;"",ISNUMBER(A161)),VLOOKUP(A161,Studies!A:BR,2,FALSE),"")</f>
        <v>Acocella 1977</v>
      </c>
      <c r="C161" s="254" t="str">
        <f>IF(AND(A161&lt;&gt;"",ISNUMBER(A161)),VLOOKUP(A161,Studies!A:BR,3,FALSE),"")</f>
        <v>https://www.ncbi.nlm.nih.gov/pubmed/578447</v>
      </c>
      <c r="D161" s="254" t="str">
        <f>IF(AND(A161&lt;&gt;"",ISNUMBER(A161)),VLOOKUP(A161,Studies!A:BR,4,FALSE),"")</f>
        <v>Subject 13 (600 mg MD)</v>
      </c>
      <c r="E161" s="254" t="str">
        <f>IF(AND(A161&lt;&gt;"",ISNUMBER(A161)),VLOOKUP(A161,Studies!A:BR,5,FALSE),"")</f>
        <v>Rifampicin</v>
      </c>
      <c r="F161" s="255"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53" t="str">
        <f>IF(AND(A162&lt;&gt;"",ISNUMBER(A162)),VLOOKUP(A162,Studies!A:BR,2,FALSE),"")</f>
        <v>Acocella 1977</v>
      </c>
      <c r="C162" s="254" t="str">
        <f>IF(AND(A162&lt;&gt;"",ISNUMBER(A162)),VLOOKUP(A162,Studies!A:BR,3,FALSE),"")</f>
        <v>https://www.ncbi.nlm.nih.gov/pubmed/578447</v>
      </c>
      <c r="D162" s="254" t="str">
        <f>IF(AND(A162&lt;&gt;"",ISNUMBER(A162)),VLOOKUP(A162,Studies!A:BR,4,FALSE),"")</f>
        <v>Subject 13 (600 mg MD)</v>
      </c>
      <c r="E162" s="254" t="str">
        <f>IF(AND(A162&lt;&gt;"",ISNUMBER(A162)),VLOOKUP(A162,Studies!A:BR,5,FALSE),"")</f>
        <v>Rifampicin</v>
      </c>
      <c r="F162" s="255"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53" t="str">
        <f>IF(AND(A163&lt;&gt;"",ISNUMBER(A163)),VLOOKUP(A163,Studies!A:BR,2,FALSE),"")</f>
        <v>Acocella 1977</v>
      </c>
      <c r="C163" s="254" t="str">
        <f>IF(AND(A163&lt;&gt;"",ISNUMBER(A163)),VLOOKUP(A163,Studies!A:BR,3,FALSE),"")</f>
        <v>https://www.ncbi.nlm.nih.gov/pubmed/578447</v>
      </c>
      <c r="D163" s="254" t="str">
        <f>IF(AND(A163&lt;&gt;"",ISNUMBER(A163)),VLOOKUP(A163,Studies!A:BR,4,FALSE),"")</f>
        <v>Subject 13 (600 mg MD)</v>
      </c>
      <c r="E163" s="254" t="str">
        <f>IF(AND(A163&lt;&gt;"",ISNUMBER(A163)),VLOOKUP(A163,Studies!A:BR,5,FALSE),"")</f>
        <v>Rifampicin</v>
      </c>
      <c r="F163" s="255"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53" t="str">
        <f>IF(AND(A164&lt;&gt;"",ISNUMBER(A164)),VLOOKUP(A164,Studies!A:BR,2,FALSE),"")</f>
        <v>Acocella 1977</v>
      </c>
      <c r="C164" s="254" t="str">
        <f>IF(AND(A164&lt;&gt;"",ISNUMBER(A164)),VLOOKUP(A164,Studies!A:BR,3,FALSE),"")</f>
        <v>https://www.ncbi.nlm.nih.gov/pubmed/578447</v>
      </c>
      <c r="D164" s="254" t="str">
        <f>IF(AND(A164&lt;&gt;"",ISNUMBER(A164)),VLOOKUP(A164,Studies!A:BR,4,FALSE),"")</f>
        <v>Subject 13 (600 mg MD)</v>
      </c>
      <c r="E164" s="254" t="str">
        <f>IF(AND(A164&lt;&gt;"",ISNUMBER(A164)),VLOOKUP(A164,Studies!A:BR,5,FALSE),"")</f>
        <v>Rifampicin</v>
      </c>
      <c r="F164" s="255"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53" t="str">
        <f>IF(AND(A165&lt;&gt;"",ISNUMBER(A165)),VLOOKUP(A165,Studies!A:BR,2,FALSE),"")</f>
        <v>Acocella 1977</v>
      </c>
      <c r="C165" s="254" t="str">
        <f>IF(AND(A165&lt;&gt;"",ISNUMBER(A165)),VLOOKUP(A165,Studies!A:BR,3,FALSE),"")</f>
        <v>https://www.ncbi.nlm.nih.gov/pubmed/578447</v>
      </c>
      <c r="D165" s="254" t="str">
        <f>IF(AND(A165&lt;&gt;"",ISNUMBER(A165)),VLOOKUP(A165,Studies!A:BR,4,FALSE),"")</f>
        <v>Subject 13 (600 mg MD)</v>
      </c>
      <c r="E165" s="254" t="str">
        <f>IF(AND(A165&lt;&gt;"",ISNUMBER(A165)),VLOOKUP(A165,Studies!A:BR,5,FALSE),"")</f>
        <v>Rifampicin</v>
      </c>
      <c r="F165" s="255"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53" t="str">
        <f>IF(AND(A166&lt;&gt;"",ISNUMBER(A166)),VLOOKUP(A166,Studies!A:BR,2,FALSE),"")</f>
        <v>Acocella 1977</v>
      </c>
      <c r="C166" s="254" t="str">
        <f>IF(AND(A166&lt;&gt;"",ISNUMBER(A166)),VLOOKUP(A166,Studies!A:BR,3,FALSE),"")</f>
        <v>https://www.ncbi.nlm.nih.gov/pubmed/578447</v>
      </c>
      <c r="D166" s="254" t="str">
        <f>IF(AND(A166&lt;&gt;"",ISNUMBER(A166)),VLOOKUP(A166,Studies!A:BR,4,FALSE),"")</f>
        <v>Subject 13 (600 mg MD)</v>
      </c>
      <c r="E166" s="254" t="str">
        <f>IF(AND(A166&lt;&gt;"",ISNUMBER(A166)),VLOOKUP(A166,Studies!A:BR,5,FALSE),"")</f>
        <v>Rifampicin</v>
      </c>
      <c r="F166" s="255"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53" t="str">
        <f>IF(AND(A167&lt;&gt;"",ISNUMBER(A167)),VLOOKUP(A167,Studies!A:BR,2,FALSE),"")</f>
        <v>Acocella 1977</v>
      </c>
      <c r="C167" s="254" t="str">
        <f>IF(AND(A167&lt;&gt;"",ISNUMBER(A167)),VLOOKUP(A167,Studies!A:BR,3,FALSE),"")</f>
        <v>https://www.ncbi.nlm.nih.gov/pubmed/578447</v>
      </c>
      <c r="D167" s="254" t="str">
        <f>IF(AND(A167&lt;&gt;"",ISNUMBER(A167)),VLOOKUP(A167,Studies!A:BR,4,FALSE),"")</f>
        <v>Subject 14 (600 mg MD)</v>
      </c>
      <c r="E167" s="254" t="str">
        <f>IF(AND(A167&lt;&gt;"",ISNUMBER(A167)),VLOOKUP(A167,Studies!A:BR,5,FALSE),"")</f>
        <v>Rifampicin</v>
      </c>
      <c r="F167" s="255"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53" t="str">
        <f>IF(AND(A168&lt;&gt;"",ISNUMBER(A168)),VLOOKUP(A168,Studies!A:BR,2,FALSE),"")</f>
        <v>Acocella 1977</v>
      </c>
      <c r="C168" s="254" t="str">
        <f>IF(AND(A168&lt;&gt;"",ISNUMBER(A168)),VLOOKUP(A168,Studies!A:BR,3,FALSE),"")</f>
        <v>https://www.ncbi.nlm.nih.gov/pubmed/578447</v>
      </c>
      <c r="D168" s="254" t="str">
        <f>IF(AND(A168&lt;&gt;"",ISNUMBER(A168)),VLOOKUP(A168,Studies!A:BR,4,FALSE),"")</f>
        <v>Subject 14 (600 mg MD)</v>
      </c>
      <c r="E168" s="254" t="str">
        <f>IF(AND(A168&lt;&gt;"",ISNUMBER(A168)),VLOOKUP(A168,Studies!A:BR,5,FALSE),"")</f>
        <v>Rifampicin</v>
      </c>
      <c r="F168" s="255"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53" t="str">
        <f>IF(AND(A169&lt;&gt;"",ISNUMBER(A169)),VLOOKUP(A169,Studies!A:BR,2,FALSE),"")</f>
        <v>Acocella 1977</v>
      </c>
      <c r="C169" s="254" t="str">
        <f>IF(AND(A169&lt;&gt;"",ISNUMBER(A169)),VLOOKUP(A169,Studies!A:BR,3,FALSE),"")</f>
        <v>https://www.ncbi.nlm.nih.gov/pubmed/578447</v>
      </c>
      <c r="D169" s="254" t="str">
        <f>IF(AND(A169&lt;&gt;"",ISNUMBER(A169)),VLOOKUP(A169,Studies!A:BR,4,FALSE),"")</f>
        <v>Subject 14 (600 mg MD)</v>
      </c>
      <c r="E169" s="254" t="str">
        <f>IF(AND(A169&lt;&gt;"",ISNUMBER(A169)),VLOOKUP(A169,Studies!A:BR,5,FALSE),"")</f>
        <v>Rifampicin</v>
      </c>
      <c r="F169" s="255"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53" t="str">
        <f>IF(AND(A170&lt;&gt;"",ISNUMBER(A170)),VLOOKUP(A170,Studies!A:BR,2,FALSE),"")</f>
        <v>Acocella 1977</v>
      </c>
      <c r="C170" s="254" t="str">
        <f>IF(AND(A170&lt;&gt;"",ISNUMBER(A170)),VLOOKUP(A170,Studies!A:BR,3,FALSE),"")</f>
        <v>https://www.ncbi.nlm.nih.gov/pubmed/578447</v>
      </c>
      <c r="D170" s="254" t="str">
        <f>IF(AND(A170&lt;&gt;"",ISNUMBER(A170)),VLOOKUP(A170,Studies!A:BR,4,FALSE),"")</f>
        <v>Subject 14 (600 mg MD)</v>
      </c>
      <c r="E170" s="254" t="str">
        <f>IF(AND(A170&lt;&gt;"",ISNUMBER(A170)),VLOOKUP(A170,Studies!A:BR,5,FALSE),"")</f>
        <v>Rifampicin</v>
      </c>
      <c r="F170" s="255"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53" t="str">
        <f>IF(AND(A171&lt;&gt;"",ISNUMBER(A171)),VLOOKUP(A171,Studies!A:BR,2,FALSE),"")</f>
        <v>Acocella 1977</v>
      </c>
      <c r="C171" s="254" t="str">
        <f>IF(AND(A171&lt;&gt;"",ISNUMBER(A171)),VLOOKUP(A171,Studies!A:BR,3,FALSE),"")</f>
        <v>https://www.ncbi.nlm.nih.gov/pubmed/578447</v>
      </c>
      <c r="D171" s="254" t="str">
        <f>IF(AND(A171&lt;&gt;"",ISNUMBER(A171)),VLOOKUP(A171,Studies!A:BR,4,FALSE),"")</f>
        <v>Subject 14 (600 mg MD)</v>
      </c>
      <c r="E171" s="254" t="str">
        <f>IF(AND(A171&lt;&gt;"",ISNUMBER(A171)),VLOOKUP(A171,Studies!A:BR,5,FALSE),"")</f>
        <v>Rifampicin</v>
      </c>
      <c r="F171" s="255"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53" t="str">
        <f>IF(AND(A172&lt;&gt;"",ISNUMBER(A172)),VLOOKUP(A172,Studies!A:BR,2,FALSE),"")</f>
        <v>Acocella 1977</v>
      </c>
      <c r="C172" s="254" t="str">
        <f>IF(AND(A172&lt;&gt;"",ISNUMBER(A172)),VLOOKUP(A172,Studies!A:BR,3,FALSE),"")</f>
        <v>https://www.ncbi.nlm.nih.gov/pubmed/578447</v>
      </c>
      <c r="D172" s="254" t="str">
        <f>IF(AND(A172&lt;&gt;"",ISNUMBER(A172)),VLOOKUP(A172,Studies!A:BR,4,FALSE),"")</f>
        <v>Subject 14 (600 mg MD)</v>
      </c>
      <c r="E172" s="254" t="str">
        <f>IF(AND(A172&lt;&gt;"",ISNUMBER(A172)),VLOOKUP(A172,Studies!A:BR,5,FALSE),"")</f>
        <v>Rifampicin</v>
      </c>
      <c r="F172" s="255"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53" t="str">
        <f>IF(AND(A173&lt;&gt;"",ISNUMBER(A173)),VLOOKUP(A173,Studies!A:BR,2,FALSE),"")</f>
        <v>Acocella 1977</v>
      </c>
      <c r="C173" s="254" t="str">
        <f>IF(AND(A173&lt;&gt;"",ISNUMBER(A173)),VLOOKUP(A173,Studies!A:BR,3,FALSE),"")</f>
        <v>https://www.ncbi.nlm.nih.gov/pubmed/578447</v>
      </c>
      <c r="D173" s="254" t="str">
        <f>IF(AND(A173&lt;&gt;"",ISNUMBER(A173)),VLOOKUP(A173,Studies!A:BR,4,FALSE),"")</f>
        <v>Subject 14 (600 mg MD)</v>
      </c>
      <c r="E173" s="254" t="str">
        <f>IF(AND(A173&lt;&gt;"",ISNUMBER(A173)),VLOOKUP(A173,Studies!A:BR,5,FALSE),"")</f>
        <v>Rifampicin</v>
      </c>
      <c r="F173" s="255"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53" t="str">
        <f>IF(AND(A174&lt;&gt;"",ISNUMBER(A174)),VLOOKUP(A174,Studies!A:BR,2,FALSE),"")</f>
        <v>Acocella 1977</v>
      </c>
      <c r="C174" s="254" t="str">
        <f>IF(AND(A174&lt;&gt;"",ISNUMBER(A174)),VLOOKUP(A174,Studies!A:BR,3,FALSE),"")</f>
        <v>https://www.ncbi.nlm.nih.gov/pubmed/578447</v>
      </c>
      <c r="D174" s="254" t="str">
        <f>IF(AND(A174&lt;&gt;"",ISNUMBER(A174)),VLOOKUP(A174,Studies!A:BR,4,FALSE),"")</f>
        <v>Subject 14 (600 mg MD)</v>
      </c>
      <c r="E174" s="254" t="str">
        <f>IF(AND(A174&lt;&gt;"",ISNUMBER(A174)),VLOOKUP(A174,Studies!A:BR,5,FALSE),"")</f>
        <v>Rifampicin</v>
      </c>
      <c r="F174" s="255"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53" t="str">
        <f>IF(AND(A175&lt;&gt;"",ISNUMBER(A175)),VLOOKUP(A175,Studies!A:BR,2,FALSE),"")</f>
        <v>Acocella 1977</v>
      </c>
      <c r="C175" s="254" t="str">
        <f>IF(AND(A175&lt;&gt;"",ISNUMBER(A175)),VLOOKUP(A175,Studies!A:BR,3,FALSE),"")</f>
        <v>https://www.ncbi.nlm.nih.gov/pubmed/578447</v>
      </c>
      <c r="D175" s="254" t="str">
        <f>IF(AND(A175&lt;&gt;"",ISNUMBER(A175)),VLOOKUP(A175,Studies!A:BR,4,FALSE),"")</f>
        <v>Subject 14 (600 mg MD)</v>
      </c>
      <c r="E175" s="254" t="str">
        <f>IF(AND(A175&lt;&gt;"",ISNUMBER(A175)),VLOOKUP(A175,Studies!A:BR,5,FALSE),"")</f>
        <v>Rifampicin</v>
      </c>
      <c r="F175" s="255"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53" t="str">
        <f>IF(AND(A176&lt;&gt;"",ISNUMBER(A176)),VLOOKUP(A176,Studies!A:BR,2,FALSE),"")</f>
        <v>Acocella 1977</v>
      </c>
      <c r="C176" s="254" t="str">
        <f>IF(AND(A176&lt;&gt;"",ISNUMBER(A176)),VLOOKUP(A176,Studies!A:BR,3,FALSE),"")</f>
        <v>https://www.ncbi.nlm.nih.gov/pubmed/578447</v>
      </c>
      <c r="D176" s="254" t="str">
        <f>IF(AND(A176&lt;&gt;"",ISNUMBER(A176)),VLOOKUP(A176,Studies!A:BR,4,FALSE),"")</f>
        <v>Subject 14 (600 mg MD)</v>
      </c>
      <c r="E176" s="254" t="str">
        <f>IF(AND(A176&lt;&gt;"",ISNUMBER(A176)),VLOOKUP(A176,Studies!A:BR,5,FALSE),"")</f>
        <v>Rifampicin</v>
      </c>
      <c r="F176" s="255"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53" t="str">
        <f>IF(AND(A177&lt;&gt;"",ISNUMBER(A177)),VLOOKUP(A177,Studies!A:BR,2,FALSE),"")</f>
        <v>Acocella 1977</v>
      </c>
      <c r="C177" s="254" t="str">
        <f>IF(AND(A177&lt;&gt;"",ISNUMBER(A177)),VLOOKUP(A177,Studies!A:BR,3,FALSE),"")</f>
        <v>https://www.ncbi.nlm.nih.gov/pubmed/578447</v>
      </c>
      <c r="D177" s="254" t="str">
        <f>IF(AND(A177&lt;&gt;"",ISNUMBER(A177)),VLOOKUP(A177,Studies!A:BR,4,FALSE),"")</f>
        <v>Subject 14 (600 mg MD)</v>
      </c>
      <c r="E177" s="254" t="str">
        <f>IF(AND(A177&lt;&gt;"",ISNUMBER(A177)),VLOOKUP(A177,Studies!A:BR,5,FALSE),"")</f>
        <v>Rifampicin</v>
      </c>
      <c r="F177" s="255"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53" t="str">
        <f>IF(AND(A178&lt;&gt;"",ISNUMBER(A178)),VLOOKUP(A178,Studies!A:BR,2,FALSE),"")</f>
        <v>Acocella 1977</v>
      </c>
      <c r="C178" s="254" t="str">
        <f>IF(AND(A178&lt;&gt;"",ISNUMBER(A178)),VLOOKUP(A178,Studies!A:BR,3,FALSE),"")</f>
        <v>https://www.ncbi.nlm.nih.gov/pubmed/578447</v>
      </c>
      <c r="D178" s="254" t="str">
        <f>IF(AND(A178&lt;&gt;"",ISNUMBER(A178)),VLOOKUP(A178,Studies!A:BR,4,FALSE),"")</f>
        <v>Subject 14 (600 mg MD)</v>
      </c>
      <c r="E178" s="254" t="str">
        <f>IF(AND(A178&lt;&gt;"",ISNUMBER(A178)),VLOOKUP(A178,Studies!A:BR,5,FALSE),"")</f>
        <v>Rifampicin</v>
      </c>
      <c r="F178" s="255"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53" t="str">
        <f>IF(AND(A179&lt;&gt;"",ISNUMBER(A179)),VLOOKUP(A179,Studies!A:BR,2,FALSE),"")</f>
        <v>Acocella 1977</v>
      </c>
      <c r="C179" s="254" t="str">
        <f>IF(AND(A179&lt;&gt;"",ISNUMBER(A179)),VLOOKUP(A179,Studies!A:BR,3,FALSE),"")</f>
        <v>https://www.ncbi.nlm.nih.gov/pubmed/578447</v>
      </c>
      <c r="D179" s="254" t="str">
        <f>IF(AND(A179&lt;&gt;"",ISNUMBER(A179)),VLOOKUP(A179,Studies!A:BR,4,FALSE),"")</f>
        <v>Subject 14 (600 mg MD)</v>
      </c>
      <c r="E179" s="254" t="str">
        <f>IF(AND(A179&lt;&gt;"",ISNUMBER(A179)),VLOOKUP(A179,Studies!A:BR,5,FALSE),"")</f>
        <v>Rifampicin</v>
      </c>
      <c r="F179" s="255"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53" t="str">
        <f>IF(AND(A180&lt;&gt;"",ISNUMBER(A180)),VLOOKUP(A180,Studies!A:BR,2,FALSE),"")</f>
        <v>Acocella 1977</v>
      </c>
      <c r="C180" s="254" t="str">
        <f>IF(AND(A180&lt;&gt;"",ISNUMBER(A180)),VLOOKUP(A180,Studies!A:BR,3,FALSE),"")</f>
        <v>https://www.ncbi.nlm.nih.gov/pubmed/578447</v>
      </c>
      <c r="D180" s="254" t="str">
        <f>IF(AND(A180&lt;&gt;"",ISNUMBER(A180)),VLOOKUP(A180,Studies!A:BR,4,FALSE),"")</f>
        <v>Subject 14 (600 mg MD)</v>
      </c>
      <c r="E180" s="254" t="str">
        <f>IF(AND(A180&lt;&gt;"",ISNUMBER(A180)),VLOOKUP(A180,Studies!A:BR,5,FALSE),"")</f>
        <v>Rifampicin</v>
      </c>
      <c r="F180" s="255"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53" t="str">
        <f>IF(AND(A181&lt;&gt;"",ISNUMBER(A181)),VLOOKUP(A181,Studies!A:BR,2,FALSE),"")</f>
        <v>Acocella 1977</v>
      </c>
      <c r="C181" s="254" t="str">
        <f>IF(AND(A181&lt;&gt;"",ISNUMBER(A181)),VLOOKUP(A181,Studies!A:BR,3,FALSE),"")</f>
        <v>https://www.ncbi.nlm.nih.gov/pubmed/578447</v>
      </c>
      <c r="D181" s="254" t="str">
        <f>IF(AND(A181&lt;&gt;"",ISNUMBER(A181)),VLOOKUP(A181,Studies!A:BR,4,FALSE),"")</f>
        <v>Subject 14 (600 mg MD)</v>
      </c>
      <c r="E181" s="254" t="str">
        <f>IF(AND(A181&lt;&gt;"",ISNUMBER(A181)),VLOOKUP(A181,Studies!A:BR,5,FALSE),"")</f>
        <v>Rifampicin</v>
      </c>
      <c r="F181" s="255"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53" t="str">
        <f>IF(AND(A182&lt;&gt;"",ISNUMBER(A182)),VLOOKUP(A182,Studies!A:BR,2,FALSE),"")</f>
        <v>Acocella 1977</v>
      </c>
      <c r="C182" s="254" t="str">
        <f>IF(AND(A182&lt;&gt;"",ISNUMBER(A182)),VLOOKUP(A182,Studies!A:BR,3,FALSE),"")</f>
        <v>https://www.ncbi.nlm.nih.gov/pubmed/578447</v>
      </c>
      <c r="D182" s="254" t="str">
        <f>IF(AND(A182&lt;&gt;"",ISNUMBER(A182)),VLOOKUP(A182,Studies!A:BR,4,FALSE),"")</f>
        <v>Subject 14 (600 mg MD)</v>
      </c>
      <c r="E182" s="254" t="str">
        <f>IF(AND(A182&lt;&gt;"",ISNUMBER(A182)),VLOOKUP(A182,Studies!A:BR,5,FALSE),"")</f>
        <v>Rifampicin</v>
      </c>
      <c r="F182" s="255"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53" t="str">
        <f>IF(AND(A183&lt;&gt;"",ISNUMBER(A183)),VLOOKUP(A183,Studies!A:BR,2,FALSE),"")</f>
        <v>Acocella 1977</v>
      </c>
      <c r="C183" s="254" t="str">
        <f>IF(AND(A183&lt;&gt;"",ISNUMBER(A183)),VLOOKUP(A183,Studies!A:BR,3,FALSE),"")</f>
        <v>https://www.ncbi.nlm.nih.gov/pubmed/578447</v>
      </c>
      <c r="D183" s="254" t="str">
        <f>IF(AND(A183&lt;&gt;"",ISNUMBER(A183)),VLOOKUP(A183,Studies!A:BR,4,FALSE),"")</f>
        <v>Subject 14 (600 mg MD)</v>
      </c>
      <c r="E183" s="254" t="str">
        <f>IF(AND(A183&lt;&gt;"",ISNUMBER(A183)),VLOOKUP(A183,Studies!A:BR,5,FALSE),"")</f>
        <v>Rifampicin</v>
      </c>
      <c r="F183" s="255"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53" t="str">
        <f>IF(AND(A184&lt;&gt;"",ISNUMBER(A184)),VLOOKUP(A184,Studies!A:BR,2,FALSE),"")</f>
        <v>Acocella 1977</v>
      </c>
      <c r="C184" s="254" t="str">
        <f>IF(AND(A184&lt;&gt;"",ISNUMBER(A184)),VLOOKUP(A184,Studies!A:BR,3,FALSE),"")</f>
        <v>https://www.ncbi.nlm.nih.gov/pubmed/578447</v>
      </c>
      <c r="D184" s="254" t="str">
        <f>IF(AND(A184&lt;&gt;"",ISNUMBER(A184)),VLOOKUP(A184,Studies!A:BR,4,FALSE),"")</f>
        <v>Subject 14 (600 mg MD)</v>
      </c>
      <c r="E184" s="254" t="str">
        <f>IF(AND(A184&lt;&gt;"",ISNUMBER(A184)),VLOOKUP(A184,Studies!A:BR,5,FALSE),"")</f>
        <v>Rifampicin</v>
      </c>
      <c r="F184" s="255"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53" t="str">
        <f>IF(AND(A185&lt;&gt;"",ISNUMBER(A185)),VLOOKUP(A185,Studies!A:BR,2,FALSE),"")</f>
        <v>Acocella 1977</v>
      </c>
      <c r="C185" s="254" t="str">
        <f>IF(AND(A185&lt;&gt;"",ISNUMBER(A185)),VLOOKUP(A185,Studies!A:BR,3,FALSE),"")</f>
        <v>https://www.ncbi.nlm.nih.gov/pubmed/578447</v>
      </c>
      <c r="D185" s="254" t="str">
        <f>IF(AND(A185&lt;&gt;"",ISNUMBER(A185)),VLOOKUP(A185,Studies!A:BR,4,FALSE),"")</f>
        <v>mean 600 mg MD</v>
      </c>
      <c r="E185" s="254" t="str">
        <f>IF(AND(A185&lt;&gt;"",ISNUMBER(A185)),VLOOKUP(A185,Studies!A:BR,5,FALSE),"")</f>
        <v>Rifampicin</v>
      </c>
      <c r="F185" s="255"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53" t="str">
        <f>IF(AND(A186&lt;&gt;"",ISNUMBER(A186)),VLOOKUP(A186,Studies!A:BR,2,FALSE),"")</f>
        <v>Acocella 1977</v>
      </c>
      <c r="C186" s="254" t="str">
        <f>IF(AND(A186&lt;&gt;"",ISNUMBER(A186)),VLOOKUP(A186,Studies!A:BR,3,FALSE),"")</f>
        <v>https://www.ncbi.nlm.nih.gov/pubmed/578447</v>
      </c>
      <c r="D186" s="254" t="str">
        <f>IF(AND(A186&lt;&gt;"",ISNUMBER(A186)),VLOOKUP(A186,Studies!A:BR,4,FALSE),"")</f>
        <v>mean 600 mg MD</v>
      </c>
      <c r="E186" s="254" t="str">
        <f>IF(AND(A186&lt;&gt;"",ISNUMBER(A186)),VLOOKUP(A186,Studies!A:BR,5,FALSE),"")</f>
        <v>Rifampicin</v>
      </c>
      <c r="F186" s="255"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53" t="str">
        <f>IF(AND(A187&lt;&gt;"",ISNUMBER(A187)),VLOOKUP(A187,Studies!A:BR,2,FALSE),"")</f>
        <v>Acocella 1977</v>
      </c>
      <c r="C187" s="254" t="str">
        <f>IF(AND(A187&lt;&gt;"",ISNUMBER(A187)),VLOOKUP(A187,Studies!A:BR,3,FALSE),"")</f>
        <v>https://www.ncbi.nlm.nih.gov/pubmed/578447</v>
      </c>
      <c r="D187" s="254" t="str">
        <f>IF(AND(A187&lt;&gt;"",ISNUMBER(A187)),VLOOKUP(A187,Studies!A:BR,4,FALSE),"")</f>
        <v>mean 600 mg MD</v>
      </c>
      <c r="E187" s="254" t="str">
        <f>IF(AND(A187&lt;&gt;"",ISNUMBER(A187)),VLOOKUP(A187,Studies!A:BR,5,FALSE),"")</f>
        <v>Rifampicin</v>
      </c>
      <c r="F187" s="255"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53" t="str">
        <f>IF(AND(A188&lt;&gt;"",ISNUMBER(A188)),VLOOKUP(A188,Studies!A:BR,2,FALSE),"")</f>
        <v>Acocella 1977</v>
      </c>
      <c r="C188" s="254" t="str">
        <f>IF(AND(A188&lt;&gt;"",ISNUMBER(A188)),VLOOKUP(A188,Studies!A:BR,3,FALSE),"")</f>
        <v>https://www.ncbi.nlm.nih.gov/pubmed/578447</v>
      </c>
      <c r="D188" s="254" t="str">
        <f>IF(AND(A188&lt;&gt;"",ISNUMBER(A188)),VLOOKUP(A188,Studies!A:BR,4,FALSE),"")</f>
        <v>mean 600 mg MD</v>
      </c>
      <c r="E188" s="254" t="str">
        <f>IF(AND(A188&lt;&gt;"",ISNUMBER(A188)),VLOOKUP(A188,Studies!A:BR,5,FALSE),"")</f>
        <v>Rifampicin</v>
      </c>
      <c r="F188" s="255"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53" t="str">
        <f>IF(AND(A189&lt;&gt;"",ISNUMBER(A189)),VLOOKUP(A189,Studies!A:BR,2,FALSE),"")</f>
        <v>Acocella 1977</v>
      </c>
      <c r="C189" s="254" t="str">
        <f>IF(AND(A189&lt;&gt;"",ISNUMBER(A189)),VLOOKUP(A189,Studies!A:BR,3,FALSE),"")</f>
        <v>https://www.ncbi.nlm.nih.gov/pubmed/578447</v>
      </c>
      <c r="D189" s="254" t="str">
        <f>IF(AND(A189&lt;&gt;"",ISNUMBER(A189)),VLOOKUP(A189,Studies!A:BR,4,FALSE),"")</f>
        <v>mean 600 mg MD</v>
      </c>
      <c r="E189" s="254" t="str">
        <f>IF(AND(A189&lt;&gt;"",ISNUMBER(A189)),VLOOKUP(A189,Studies!A:BR,5,FALSE),"")</f>
        <v>Rifampicin</v>
      </c>
      <c r="F189" s="255"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53" t="str">
        <f>IF(AND(A190&lt;&gt;"",ISNUMBER(A190)),VLOOKUP(A190,Studies!A:BR,2,FALSE),"")</f>
        <v>Acocella 1977</v>
      </c>
      <c r="C190" s="254" t="str">
        <f>IF(AND(A190&lt;&gt;"",ISNUMBER(A190)),VLOOKUP(A190,Studies!A:BR,3,FALSE),"")</f>
        <v>https://www.ncbi.nlm.nih.gov/pubmed/578447</v>
      </c>
      <c r="D190" s="254" t="str">
        <f>IF(AND(A190&lt;&gt;"",ISNUMBER(A190)),VLOOKUP(A190,Studies!A:BR,4,FALSE),"")</f>
        <v>mean 600 mg MD</v>
      </c>
      <c r="E190" s="254" t="str">
        <f>IF(AND(A190&lt;&gt;"",ISNUMBER(A190)),VLOOKUP(A190,Studies!A:BR,5,FALSE),"")</f>
        <v>Rifampicin</v>
      </c>
      <c r="F190" s="255"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53" t="str">
        <f>IF(AND(A191&lt;&gt;"",ISNUMBER(A191)),VLOOKUP(A191,Studies!A:BR,2,FALSE),"")</f>
        <v>Acocella 1977</v>
      </c>
      <c r="C191" s="254" t="str">
        <f>IF(AND(A191&lt;&gt;"",ISNUMBER(A191)),VLOOKUP(A191,Studies!A:BR,3,FALSE),"")</f>
        <v>https://www.ncbi.nlm.nih.gov/pubmed/578447</v>
      </c>
      <c r="D191" s="254" t="str">
        <f>IF(AND(A191&lt;&gt;"",ISNUMBER(A191)),VLOOKUP(A191,Studies!A:BR,4,FALSE),"")</f>
        <v>mean 600 mg MD</v>
      </c>
      <c r="E191" s="254" t="str">
        <f>IF(AND(A191&lt;&gt;"",ISNUMBER(A191)),VLOOKUP(A191,Studies!A:BR,5,FALSE),"")</f>
        <v>Rifampicin</v>
      </c>
      <c r="F191" s="255"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53" t="str">
        <f>IF(AND(A192&lt;&gt;"",ISNUMBER(A192)),VLOOKUP(A192,Studies!A:BR,2,FALSE),"")</f>
        <v>Acocella 1977</v>
      </c>
      <c r="C192" s="254" t="str">
        <f>IF(AND(A192&lt;&gt;"",ISNUMBER(A192)),VLOOKUP(A192,Studies!A:BR,3,FALSE),"")</f>
        <v>https://www.ncbi.nlm.nih.gov/pubmed/578447</v>
      </c>
      <c r="D192" s="254" t="str">
        <f>IF(AND(A192&lt;&gt;"",ISNUMBER(A192)),VLOOKUP(A192,Studies!A:BR,4,FALSE),"")</f>
        <v>mean 600 mg MD</v>
      </c>
      <c r="E192" s="254" t="str">
        <f>IF(AND(A192&lt;&gt;"",ISNUMBER(A192)),VLOOKUP(A192,Studies!A:BR,5,FALSE),"")</f>
        <v>Rifampicin</v>
      </c>
      <c r="F192" s="255"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53" t="str">
        <f>IF(AND(A193&lt;&gt;"",ISNUMBER(A193)),VLOOKUP(A193,Studies!A:BR,2,FALSE),"")</f>
        <v>Acocella 1977</v>
      </c>
      <c r="C193" s="254" t="str">
        <f>IF(AND(A193&lt;&gt;"",ISNUMBER(A193)),VLOOKUP(A193,Studies!A:BR,3,FALSE),"")</f>
        <v>https://www.ncbi.nlm.nih.gov/pubmed/578447</v>
      </c>
      <c r="D193" s="254" t="str">
        <f>IF(AND(A193&lt;&gt;"",ISNUMBER(A193)),VLOOKUP(A193,Studies!A:BR,4,FALSE),"")</f>
        <v>mean 600 mg MD</v>
      </c>
      <c r="E193" s="254" t="str">
        <f>IF(AND(A193&lt;&gt;"",ISNUMBER(A193)),VLOOKUP(A193,Studies!A:BR,5,FALSE),"")</f>
        <v>Rifampicin</v>
      </c>
      <c r="F193" s="255"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53" t="str">
        <f>IF(AND(A194&lt;&gt;"",ISNUMBER(A194)),VLOOKUP(A194,Studies!A:BR,2,FALSE),"")</f>
        <v>Acocella 1977</v>
      </c>
      <c r="C194" s="254" t="str">
        <f>IF(AND(A194&lt;&gt;"",ISNUMBER(A194)),VLOOKUP(A194,Studies!A:BR,3,FALSE),"")</f>
        <v>https://www.ncbi.nlm.nih.gov/pubmed/578447</v>
      </c>
      <c r="D194" s="254" t="str">
        <f>IF(AND(A194&lt;&gt;"",ISNUMBER(A194)),VLOOKUP(A194,Studies!A:BR,4,FALSE),"")</f>
        <v>mean 600 mg MD</v>
      </c>
      <c r="E194" s="254" t="str">
        <f>IF(AND(A194&lt;&gt;"",ISNUMBER(A194)),VLOOKUP(A194,Studies!A:BR,5,FALSE),"")</f>
        <v>Rifampicin</v>
      </c>
      <c r="F194" s="255"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53" t="str">
        <f>IF(AND(A195&lt;&gt;"",ISNUMBER(A195)),VLOOKUP(A195,Studies!A:BR,2,FALSE),"")</f>
        <v>Acocella 1977</v>
      </c>
      <c r="C195" s="254" t="str">
        <f>IF(AND(A195&lt;&gt;"",ISNUMBER(A195)),VLOOKUP(A195,Studies!A:BR,3,FALSE),"")</f>
        <v>https://www.ncbi.nlm.nih.gov/pubmed/578447</v>
      </c>
      <c r="D195" s="254" t="str">
        <f>IF(AND(A195&lt;&gt;"",ISNUMBER(A195)),VLOOKUP(A195,Studies!A:BR,4,FALSE),"")</f>
        <v>mean 600 mg MD</v>
      </c>
      <c r="E195" s="254" t="str">
        <f>IF(AND(A195&lt;&gt;"",ISNUMBER(A195)),VLOOKUP(A195,Studies!A:BR,5,FALSE),"")</f>
        <v>Rifampicin</v>
      </c>
      <c r="F195" s="255"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53" t="str">
        <f>IF(AND(A196&lt;&gt;"",ISNUMBER(A196)),VLOOKUP(A196,Studies!A:BR,2,FALSE),"")</f>
        <v>Acocella 1977</v>
      </c>
      <c r="C196" s="254" t="str">
        <f>IF(AND(A196&lt;&gt;"",ISNUMBER(A196)),VLOOKUP(A196,Studies!A:BR,3,FALSE),"")</f>
        <v>https://www.ncbi.nlm.nih.gov/pubmed/578447</v>
      </c>
      <c r="D196" s="254" t="str">
        <f>IF(AND(A196&lt;&gt;"",ISNUMBER(A196)),VLOOKUP(A196,Studies!A:BR,4,FALSE),"")</f>
        <v>mean 600 mg MD</v>
      </c>
      <c r="E196" s="254" t="str">
        <f>IF(AND(A196&lt;&gt;"",ISNUMBER(A196)),VLOOKUP(A196,Studies!A:BR,5,FALSE),"")</f>
        <v>Rifampicin</v>
      </c>
      <c r="F196" s="255"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53" t="str">
        <f>IF(AND(A197&lt;&gt;"",ISNUMBER(A197)),VLOOKUP(A197,Studies!A:BR,2,FALSE),"")</f>
        <v>Acocella 1977</v>
      </c>
      <c r="C197" s="254" t="str">
        <f>IF(AND(A197&lt;&gt;"",ISNUMBER(A197)),VLOOKUP(A197,Studies!A:BR,3,FALSE),"")</f>
        <v>https://www.ncbi.nlm.nih.gov/pubmed/578447</v>
      </c>
      <c r="D197" s="254" t="str">
        <f>IF(AND(A197&lt;&gt;"",ISNUMBER(A197)),VLOOKUP(A197,Studies!A:BR,4,FALSE),"")</f>
        <v>mean 600 mg MD</v>
      </c>
      <c r="E197" s="254" t="str">
        <f>IF(AND(A197&lt;&gt;"",ISNUMBER(A197)),VLOOKUP(A197,Studies!A:BR,5,FALSE),"")</f>
        <v>Rifampicin</v>
      </c>
      <c r="F197" s="255"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53" t="str">
        <f>IF(AND(A198&lt;&gt;"",ISNUMBER(A198)),VLOOKUP(A198,Studies!A:BR,2,FALSE),"")</f>
        <v>Acocella 1977</v>
      </c>
      <c r="C198" s="254" t="str">
        <f>IF(AND(A198&lt;&gt;"",ISNUMBER(A198)),VLOOKUP(A198,Studies!A:BR,3,FALSE),"")</f>
        <v>https://www.ncbi.nlm.nih.gov/pubmed/578447</v>
      </c>
      <c r="D198" s="254" t="str">
        <f>IF(AND(A198&lt;&gt;"",ISNUMBER(A198)),VLOOKUP(A198,Studies!A:BR,4,FALSE),"")</f>
        <v>mean 600 mg MD</v>
      </c>
      <c r="E198" s="254" t="str">
        <f>IF(AND(A198&lt;&gt;"",ISNUMBER(A198)),VLOOKUP(A198,Studies!A:BR,5,FALSE),"")</f>
        <v>Rifampicin</v>
      </c>
      <c r="F198" s="255"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53" t="str">
        <f>IF(AND(A199&lt;&gt;"",ISNUMBER(A199)),VLOOKUP(A199,Studies!A:BR,2,FALSE),"")</f>
        <v>Acocella 1977</v>
      </c>
      <c r="C199" s="254" t="str">
        <f>IF(AND(A199&lt;&gt;"",ISNUMBER(A199)),VLOOKUP(A199,Studies!A:BR,3,FALSE),"")</f>
        <v>https://www.ncbi.nlm.nih.gov/pubmed/578447</v>
      </c>
      <c r="D199" s="254" t="str">
        <f>IF(AND(A199&lt;&gt;"",ISNUMBER(A199)),VLOOKUP(A199,Studies!A:BR,4,FALSE),"")</f>
        <v>mean 600 mg MD</v>
      </c>
      <c r="E199" s="254" t="str">
        <f>IF(AND(A199&lt;&gt;"",ISNUMBER(A199)),VLOOKUP(A199,Studies!A:BR,5,FALSE),"")</f>
        <v>Rifampicin</v>
      </c>
      <c r="F199" s="255"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53" t="str">
        <f>IF(AND(A200&lt;&gt;"",ISNUMBER(A200)),VLOOKUP(A200,Studies!A:BR,2,FALSE),"")</f>
        <v>Acocella 1977</v>
      </c>
      <c r="C200" s="254" t="str">
        <f>IF(AND(A200&lt;&gt;"",ISNUMBER(A200)),VLOOKUP(A200,Studies!A:BR,3,FALSE),"")</f>
        <v>https://www.ncbi.nlm.nih.gov/pubmed/578447</v>
      </c>
      <c r="D200" s="254" t="str">
        <f>IF(AND(A200&lt;&gt;"",ISNUMBER(A200)),VLOOKUP(A200,Studies!A:BR,4,FALSE),"")</f>
        <v>mean 600 mg MD</v>
      </c>
      <c r="E200" s="254" t="str">
        <f>IF(AND(A200&lt;&gt;"",ISNUMBER(A200)),VLOOKUP(A200,Studies!A:BR,5,FALSE),"")</f>
        <v>Rifampicin</v>
      </c>
      <c r="F200" s="255"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53" t="str">
        <f>IF(AND(A201&lt;&gt;"",ISNUMBER(A201)),VLOOKUP(A201,Studies!A:BR,2,FALSE),"")</f>
        <v>Acocella 1977</v>
      </c>
      <c r="C201" s="254" t="str">
        <f>IF(AND(A201&lt;&gt;"",ISNUMBER(A201)),VLOOKUP(A201,Studies!A:BR,3,FALSE),"")</f>
        <v>https://www.ncbi.nlm.nih.gov/pubmed/578447</v>
      </c>
      <c r="D201" s="254" t="str">
        <f>IF(AND(A201&lt;&gt;"",ISNUMBER(A201)),VLOOKUP(A201,Studies!A:BR,4,FALSE),"")</f>
        <v>mean 600 mg MD</v>
      </c>
      <c r="E201" s="254" t="str">
        <f>IF(AND(A201&lt;&gt;"",ISNUMBER(A201)),VLOOKUP(A201,Studies!A:BR,5,FALSE),"")</f>
        <v>Rifampicin</v>
      </c>
      <c r="F201" s="255"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53" t="str">
        <f>IF(AND(A202&lt;&gt;"",ISNUMBER(A202)),VLOOKUP(A202,Studies!A:BR,2,FALSE),"")</f>
        <v>Acocella 1977</v>
      </c>
      <c r="C202" s="254" t="str">
        <f>IF(AND(A202&lt;&gt;"",ISNUMBER(A202)),VLOOKUP(A202,Studies!A:BR,3,FALSE),"")</f>
        <v>https://www.ncbi.nlm.nih.gov/pubmed/578447</v>
      </c>
      <c r="D202" s="254" t="str">
        <f>IF(AND(A202&lt;&gt;"",ISNUMBER(A202)),VLOOKUP(A202,Studies!A:BR,4,FALSE),"")</f>
        <v>mean 600 mg MD</v>
      </c>
      <c r="E202" s="254" t="str">
        <f>IF(AND(A202&lt;&gt;"",ISNUMBER(A202)),VLOOKUP(A202,Studies!A:BR,5,FALSE),"")</f>
        <v>Rifampicin</v>
      </c>
      <c r="F202" s="255"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53" t="str">
        <f>IF(AND(A203&lt;&gt;"",ISNUMBER(A203)),VLOOKUP(A203,Studies!A:BR,2,FALSE),"")</f>
        <v>Acocella 1977</v>
      </c>
      <c r="C203" s="254" t="str">
        <f>IF(AND(A203&lt;&gt;"",ISNUMBER(A203)),VLOOKUP(A203,Studies!A:BR,3,FALSE),"")</f>
        <v>https://www.ncbi.nlm.nih.gov/pubmed/578447</v>
      </c>
      <c r="D203" s="254" t="str">
        <f>IF(AND(A203&lt;&gt;"",ISNUMBER(A203)),VLOOKUP(A203,Studies!A:BR,4,FALSE),"")</f>
        <v>Subject 10 (600 mg MD)</v>
      </c>
      <c r="E203" s="254" t="str">
        <f>IF(AND(A203&lt;&gt;"",ISNUMBER(A203)),VLOOKUP(A203,Studies!A:BR,5,FALSE),"")</f>
        <v>Rifampicin</v>
      </c>
      <c r="F203" s="255"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53" t="str">
        <f>IF(AND(A204&lt;&gt;"",ISNUMBER(A204)),VLOOKUP(A204,Studies!A:BR,2,FALSE),"")</f>
        <v>Acocella 1977</v>
      </c>
      <c r="C204" s="254" t="str">
        <f>IF(AND(A204&lt;&gt;"",ISNUMBER(A204)),VLOOKUP(A204,Studies!A:BR,3,FALSE),"")</f>
        <v>https://www.ncbi.nlm.nih.gov/pubmed/578447</v>
      </c>
      <c r="D204" s="254" t="str">
        <f>IF(AND(A204&lt;&gt;"",ISNUMBER(A204)),VLOOKUP(A204,Studies!A:BR,4,FALSE),"")</f>
        <v>Subject 10 (600 mg MD)</v>
      </c>
      <c r="E204" s="254" t="str">
        <f>IF(AND(A204&lt;&gt;"",ISNUMBER(A204)),VLOOKUP(A204,Studies!A:BR,5,FALSE),"")</f>
        <v>Rifampicin</v>
      </c>
      <c r="F204" s="255"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53" t="str">
        <f>IF(AND(A205&lt;&gt;"",ISNUMBER(A205)),VLOOKUP(A205,Studies!A:BR,2,FALSE),"")</f>
        <v>Acocella 1977</v>
      </c>
      <c r="C205" s="254" t="str">
        <f>IF(AND(A205&lt;&gt;"",ISNUMBER(A205)),VLOOKUP(A205,Studies!A:BR,3,FALSE),"")</f>
        <v>https://www.ncbi.nlm.nih.gov/pubmed/578447</v>
      </c>
      <c r="D205" s="254" t="str">
        <f>IF(AND(A205&lt;&gt;"",ISNUMBER(A205)),VLOOKUP(A205,Studies!A:BR,4,FALSE),"")</f>
        <v>Subject 10 (600 mg MD)</v>
      </c>
      <c r="E205" s="254" t="str">
        <f>IF(AND(A205&lt;&gt;"",ISNUMBER(A205)),VLOOKUP(A205,Studies!A:BR,5,FALSE),"")</f>
        <v>Rifampicin</v>
      </c>
      <c r="F205" s="255"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53" t="str">
        <f>IF(AND(A206&lt;&gt;"",ISNUMBER(A206)),VLOOKUP(A206,Studies!A:BR,2,FALSE),"")</f>
        <v>Acocella 1977</v>
      </c>
      <c r="C206" s="254" t="str">
        <f>IF(AND(A206&lt;&gt;"",ISNUMBER(A206)),VLOOKUP(A206,Studies!A:BR,3,FALSE),"")</f>
        <v>https://www.ncbi.nlm.nih.gov/pubmed/578447</v>
      </c>
      <c r="D206" s="254" t="str">
        <f>IF(AND(A206&lt;&gt;"",ISNUMBER(A206)),VLOOKUP(A206,Studies!A:BR,4,FALSE),"")</f>
        <v>Subject 11 (600 mg MD)</v>
      </c>
      <c r="E206" s="254" t="str">
        <f>IF(AND(A206&lt;&gt;"",ISNUMBER(A206)),VLOOKUP(A206,Studies!A:BR,5,FALSE),"")</f>
        <v>Rifampicin</v>
      </c>
      <c r="F206" s="255"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53" t="str">
        <f>IF(AND(A207&lt;&gt;"",ISNUMBER(A207)),VLOOKUP(A207,Studies!A:BR,2,FALSE),"")</f>
        <v>Acocella 1977</v>
      </c>
      <c r="C207" s="254" t="str">
        <f>IF(AND(A207&lt;&gt;"",ISNUMBER(A207)),VLOOKUP(A207,Studies!A:BR,3,FALSE),"")</f>
        <v>https://www.ncbi.nlm.nih.gov/pubmed/578447</v>
      </c>
      <c r="D207" s="254" t="str">
        <f>IF(AND(A207&lt;&gt;"",ISNUMBER(A207)),VLOOKUP(A207,Studies!A:BR,4,FALSE),"")</f>
        <v>Subject 11 (600 mg MD)</v>
      </c>
      <c r="E207" s="254" t="str">
        <f>IF(AND(A207&lt;&gt;"",ISNUMBER(A207)),VLOOKUP(A207,Studies!A:BR,5,FALSE),"")</f>
        <v>Rifampicin</v>
      </c>
      <c r="F207" s="255"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53" t="str">
        <f>IF(AND(A208&lt;&gt;"",ISNUMBER(A208)),VLOOKUP(A208,Studies!A:BR,2,FALSE),"")</f>
        <v>Acocella 1977</v>
      </c>
      <c r="C208" s="254" t="str">
        <f>IF(AND(A208&lt;&gt;"",ISNUMBER(A208)),VLOOKUP(A208,Studies!A:BR,3,FALSE),"")</f>
        <v>https://www.ncbi.nlm.nih.gov/pubmed/578447</v>
      </c>
      <c r="D208" s="254" t="str">
        <f>IF(AND(A208&lt;&gt;"",ISNUMBER(A208)),VLOOKUP(A208,Studies!A:BR,4,FALSE),"")</f>
        <v>Subject 11 (600 mg MD)</v>
      </c>
      <c r="E208" s="254" t="str">
        <f>IF(AND(A208&lt;&gt;"",ISNUMBER(A208)),VLOOKUP(A208,Studies!A:BR,5,FALSE),"")</f>
        <v>Rifampicin</v>
      </c>
      <c r="F208" s="255"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53" t="str">
        <f>IF(AND(A209&lt;&gt;"",ISNUMBER(A209)),VLOOKUP(A209,Studies!A:BR,2,FALSE),"")</f>
        <v>Acocella 1977</v>
      </c>
      <c r="C209" s="254" t="str">
        <f>IF(AND(A209&lt;&gt;"",ISNUMBER(A209)),VLOOKUP(A209,Studies!A:BR,3,FALSE),"")</f>
        <v>https://www.ncbi.nlm.nih.gov/pubmed/578447</v>
      </c>
      <c r="D209" s="254" t="str">
        <f>IF(AND(A209&lt;&gt;"",ISNUMBER(A209)),VLOOKUP(A209,Studies!A:BR,4,FALSE),"")</f>
        <v>Subject 12 (600 mg MD)</v>
      </c>
      <c r="E209" s="254" t="str">
        <f>IF(AND(A209&lt;&gt;"",ISNUMBER(A209)),VLOOKUP(A209,Studies!A:BR,5,FALSE),"")</f>
        <v>Rifampicin</v>
      </c>
      <c r="F209" s="255"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53" t="str">
        <f>IF(AND(A210&lt;&gt;"",ISNUMBER(A210)),VLOOKUP(A210,Studies!A:BR,2,FALSE),"")</f>
        <v>Acocella 1977</v>
      </c>
      <c r="C210" s="254" t="str">
        <f>IF(AND(A210&lt;&gt;"",ISNUMBER(A210)),VLOOKUP(A210,Studies!A:BR,3,FALSE),"")</f>
        <v>https://www.ncbi.nlm.nih.gov/pubmed/578447</v>
      </c>
      <c r="D210" s="254" t="str">
        <f>IF(AND(A210&lt;&gt;"",ISNUMBER(A210)),VLOOKUP(A210,Studies!A:BR,4,FALSE),"")</f>
        <v>Subject 12 (600 mg MD)</v>
      </c>
      <c r="E210" s="254" t="str">
        <f>IF(AND(A210&lt;&gt;"",ISNUMBER(A210)),VLOOKUP(A210,Studies!A:BR,5,FALSE),"")</f>
        <v>Rifampicin</v>
      </c>
      <c r="F210" s="255"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53" t="str">
        <f>IF(AND(A211&lt;&gt;"",ISNUMBER(A211)),VLOOKUP(A211,Studies!A:BR,2,FALSE),"")</f>
        <v>Acocella 1977</v>
      </c>
      <c r="C211" s="254" t="str">
        <f>IF(AND(A211&lt;&gt;"",ISNUMBER(A211)),VLOOKUP(A211,Studies!A:BR,3,FALSE),"")</f>
        <v>https://www.ncbi.nlm.nih.gov/pubmed/578447</v>
      </c>
      <c r="D211" s="254" t="str">
        <f>IF(AND(A211&lt;&gt;"",ISNUMBER(A211)),VLOOKUP(A211,Studies!A:BR,4,FALSE),"")</f>
        <v>Subject 12 (600 mg MD)</v>
      </c>
      <c r="E211" s="254" t="str">
        <f>IF(AND(A211&lt;&gt;"",ISNUMBER(A211)),VLOOKUP(A211,Studies!A:BR,5,FALSE),"")</f>
        <v>Rifampicin</v>
      </c>
      <c r="F211" s="255"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53" t="str">
        <f>IF(AND(A212&lt;&gt;"",ISNUMBER(A212)),VLOOKUP(A212,Studies!A:BR,2,FALSE),"")</f>
        <v>Acocella 1977</v>
      </c>
      <c r="C212" s="254" t="str">
        <f>IF(AND(A212&lt;&gt;"",ISNUMBER(A212)),VLOOKUP(A212,Studies!A:BR,3,FALSE),"")</f>
        <v>https://www.ncbi.nlm.nih.gov/pubmed/578447</v>
      </c>
      <c r="D212" s="254" t="str">
        <f>IF(AND(A212&lt;&gt;"",ISNUMBER(A212)),VLOOKUP(A212,Studies!A:BR,4,FALSE),"")</f>
        <v>Subject 13 (600 mg MD)</v>
      </c>
      <c r="E212" s="254" t="str">
        <f>IF(AND(A212&lt;&gt;"",ISNUMBER(A212)),VLOOKUP(A212,Studies!A:BR,5,FALSE),"")</f>
        <v>Rifampicin</v>
      </c>
      <c r="F212" s="255"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53" t="str">
        <f>IF(AND(A213&lt;&gt;"",ISNUMBER(A213)),VLOOKUP(A213,Studies!A:BR,2,FALSE),"")</f>
        <v>Acocella 1977</v>
      </c>
      <c r="C213" s="254" t="str">
        <f>IF(AND(A213&lt;&gt;"",ISNUMBER(A213)),VLOOKUP(A213,Studies!A:BR,3,FALSE),"")</f>
        <v>https://www.ncbi.nlm.nih.gov/pubmed/578447</v>
      </c>
      <c r="D213" s="254" t="str">
        <f>IF(AND(A213&lt;&gt;"",ISNUMBER(A213)),VLOOKUP(A213,Studies!A:BR,4,FALSE),"")</f>
        <v>Subject 13 (600 mg MD)</v>
      </c>
      <c r="E213" s="254" t="str">
        <f>IF(AND(A213&lt;&gt;"",ISNUMBER(A213)),VLOOKUP(A213,Studies!A:BR,5,FALSE),"")</f>
        <v>Rifampicin</v>
      </c>
      <c r="F213" s="255"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53" t="str">
        <f>IF(AND(A214&lt;&gt;"",ISNUMBER(A214)),VLOOKUP(A214,Studies!A:BR,2,FALSE),"")</f>
        <v>Acocella 1977</v>
      </c>
      <c r="C214" s="254" t="str">
        <f>IF(AND(A214&lt;&gt;"",ISNUMBER(A214)),VLOOKUP(A214,Studies!A:BR,3,FALSE),"")</f>
        <v>https://www.ncbi.nlm.nih.gov/pubmed/578447</v>
      </c>
      <c r="D214" s="254" t="str">
        <f>IF(AND(A214&lt;&gt;"",ISNUMBER(A214)),VLOOKUP(A214,Studies!A:BR,4,FALSE),"")</f>
        <v>Subject 13 (600 mg MD)</v>
      </c>
      <c r="E214" s="254" t="str">
        <f>IF(AND(A214&lt;&gt;"",ISNUMBER(A214)),VLOOKUP(A214,Studies!A:BR,5,FALSE),"")</f>
        <v>Rifampicin</v>
      </c>
      <c r="F214" s="255"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53" t="str">
        <f>IF(AND(A215&lt;&gt;"",ISNUMBER(A215)),VLOOKUP(A215,Studies!A:BR,2,FALSE),"")</f>
        <v>Acocella 1977</v>
      </c>
      <c r="C215" s="254" t="str">
        <f>IF(AND(A215&lt;&gt;"",ISNUMBER(A215)),VLOOKUP(A215,Studies!A:BR,3,FALSE),"")</f>
        <v>https://www.ncbi.nlm.nih.gov/pubmed/578447</v>
      </c>
      <c r="D215" s="254" t="str">
        <f>IF(AND(A215&lt;&gt;"",ISNUMBER(A215)),VLOOKUP(A215,Studies!A:BR,4,FALSE),"")</f>
        <v>Subject 14 (600 mg MD)</v>
      </c>
      <c r="E215" s="254" t="str">
        <f>IF(AND(A215&lt;&gt;"",ISNUMBER(A215)),VLOOKUP(A215,Studies!A:BR,5,FALSE),"")</f>
        <v>Rifampicin</v>
      </c>
      <c r="F215" s="255"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53" t="str">
        <f>IF(AND(A216&lt;&gt;"",ISNUMBER(A216)),VLOOKUP(A216,Studies!A:BR,2,FALSE),"")</f>
        <v>Acocella 1977</v>
      </c>
      <c r="C216" s="254" t="str">
        <f>IF(AND(A216&lt;&gt;"",ISNUMBER(A216)),VLOOKUP(A216,Studies!A:BR,3,FALSE),"")</f>
        <v>https://www.ncbi.nlm.nih.gov/pubmed/578447</v>
      </c>
      <c r="D216" s="254" t="str">
        <f>IF(AND(A216&lt;&gt;"",ISNUMBER(A216)),VLOOKUP(A216,Studies!A:BR,4,FALSE),"")</f>
        <v>Subject 14 (600 mg MD)</v>
      </c>
      <c r="E216" s="254" t="str">
        <f>IF(AND(A216&lt;&gt;"",ISNUMBER(A216)),VLOOKUP(A216,Studies!A:BR,5,FALSE),"")</f>
        <v>Rifampicin</v>
      </c>
      <c r="F216" s="255"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53" t="str">
        <f>IF(AND(A217&lt;&gt;"",ISNUMBER(A217)),VLOOKUP(A217,Studies!A:BR,2,FALSE),"")</f>
        <v>Acocella 1977</v>
      </c>
      <c r="C217" s="254" t="str">
        <f>IF(AND(A217&lt;&gt;"",ISNUMBER(A217)),VLOOKUP(A217,Studies!A:BR,3,FALSE),"")</f>
        <v>https://www.ncbi.nlm.nih.gov/pubmed/578447</v>
      </c>
      <c r="D217" s="254" t="str">
        <f>IF(AND(A217&lt;&gt;"",ISNUMBER(A217)),VLOOKUP(A217,Studies!A:BR,4,FALSE),"")</f>
        <v>Subject 14 (600 mg MD)</v>
      </c>
      <c r="E217" s="254" t="str">
        <f>IF(AND(A217&lt;&gt;"",ISNUMBER(A217)),VLOOKUP(A217,Studies!A:BR,5,FALSE),"")</f>
        <v>Rifampicin</v>
      </c>
      <c r="F217" s="255"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53" t="str">
        <f>IF(AND(A218&lt;&gt;"",ISNUMBER(A218)),VLOOKUP(A218,Studies!A:BR,2,FALSE),"")</f>
        <v>Acocella 1977</v>
      </c>
      <c r="C218" s="254" t="str">
        <f>IF(AND(A218&lt;&gt;"",ISNUMBER(A218)),VLOOKUP(A218,Studies!A:BR,3,FALSE),"")</f>
        <v>https://www.ncbi.nlm.nih.gov/pubmed/578447</v>
      </c>
      <c r="D218" s="254" t="str">
        <f>IF(AND(A218&lt;&gt;"",ISNUMBER(A218)),VLOOKUP(A218,Studies!A:BR,4,FALSE),"")</f>
        <v>mean 600 mg MD</v>
      </c>
      <c r="E218" s="254" t="str">
        <f>IF(AND(A218&lt;&gt;"",ISNUMBER(A218)),VLOOKUP(A218,Studies!A:BR,5,FALSE),"")</f>
        <v>Rifampicin</v>
      </c>
      <c r="F218" s="255"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53" t="str">
        <f>IF(AND(A219&lt;&gt;"",ISNUMBER(A219)),VLOOKUP(A219,Studies!A:BR,2,FALSE),"")</f>
        <v>Acocella 1977</v>
      </c>
      <c r="C219" s="254" t="str">
        <f>IF(AND(A219&lt;&gt;"",ISNUMBER(A219)),VLOOKUP(A219,Studies!A:BR,3,FALSE),"")</f>
        <v>https://www.ncbi.nlm.nih.gov/pubmed/578447</v>
      </c>
      <c r="D219" s="254" t="str">
        <f>IF(AND(A219&lt;&gt;"",ISNUMBER(A219)),VLOOKUP(A219,Studies!A:BR,4,FALSE),"")</f>
        <v>mean 600 mg MD</v>
      </c>
      <c r="E219" s="254" t="str">
        <f>IF(AND(A219&lt;&gt;"",ISNUMBER(A219)),VLOOKUP(A219,Studies!A:BR,5,FALSE),"")</f>
        <v>Rifampicin</v>
      </c>
      <c r="F219" s="255"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53" t="str">
        <f>IF(AND(A220&lt;&gt;"",ISNUMBER(A220)),VLOOKUP(A220,Studies!A:BR,2,FALSE),"")</f>
        <v>Acocella 1977</v>
      </c>
      <c r="C220" s="254" t="str">
        <f>IF(AND(A220&lt;&gt;"",ISNUMBER(A220)),VLOOKUP(A220,Studies!A:BR,3,FALSE),"")</f>
        <v>https://www.ncbi.nlm.nih.gov/pubmed/578447</v>
      </c>
      <c r="D220" s="254" t="str">
        <f>IF(AND(A220&lt;&gt;"",ISNUMBER(A220)),VLOOKUP(A220,Studies!A:BR,4,FALSE),"")</f>
        <v>mean 600 mg MD</v>
      </c>
      <c r="E220" s="254" t="str">
        <f>IF(AND(A220&lt;&gt;"",ISNUMBER(A220)),VLOOKUP(A220,Studies!A:BR,5,FALSE),"")</f>
        <v>Rifampicin</v>
      </c>
      <c r="F220" s="255"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53" t="str">
        <f>IF(AND(A221&lt;&gt;"",ISNUMBER(A221)),VLOOKUP(A221,Studies!A:BR,2,FALSE),"")</f>
        <v>Acocella 1984</v>
      </c>
      <c r="C221" s="254" t="str">
        <f>IF(AND(A221&lt;&gt;"",ISNUMBER(A221)),VLOOKUP(A221,Studies!A:BR,3,FALSE),"")</f>
        <v>https://www.ncbi.nlm.nih.gov/pubmed/6473487</v>
      </c>
      <c r="D221" s="254" t="str">
        <f>IF(AND(A221&lt;&gt;"",ISNUMBER(A221)),VLOOKUP(A221,Studies!A:BR,4,FALSE),"")</f>
        <v>Individual 1 (600 mg, 3 h infusion)</v>
      </c>
      <c r="E221" s="254" t="str">
        <f>IF(AND(A221&lt;&gt;"",ISNUMBER(A221)),VLOOKUP(A221,Studies!A:BR,5,FALSE),"")</f>
        <v>Rifampicin</v>
      </c>
      <c r="F221" s="255"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53" t="str">
        <f>IF(AND(A222&lt;&gt;"",ISNUMBER(A222)),VLOOKUP(A222,Studies!A:BR,2,FALSE),"")</f>
        <v>Acocella 1984</v>
      </c>
      <c r="C222" s="254" t="str">
        <f>IF(AND(A222&lt;&gt;"",ISNUMBER(A222)),VLOOKUP(A222,Studies!A:BR,3,FALSE),"")</f>
        <v>https://www.ncbi.nlm.nih.gov/pubmed/6473487</v>
      </c>
      <c r="D222" s="254" t="str">
        <f>IF(AND(A222&lt;&gt;"",ISNUMBER(A222)),VLOOKUP(A222,Studies!A:BR,4,FALSE),"")</f>
        <v>Individual 1 (600 mg, 3 h infusion)</v>
      </c>
      <c r="E222" s="254" t="str">
        <f>IF(AND(A222&lt;&gt;"",ISNUMBER(A222)),VLOOKUP(A222,Studies!A:BR,5,FALSE),"")</f>
        <v>Rifampicin</v>
      </c>
      <c r="F222" s="255"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53" t="str">
        <f>IF(AND(A223&lt;&gt;"",ISNUMBER(A223)),VLOOKUP(A223,Studies!A:BR,2,FALSE),"")</f>
        <v>Acocella 1984</v>
      </c>
      <c r="C223" s="254" t="str">
        <f>IF(AND(A223&lt;&gt;"",ISNUMBER(A223)),VLOOKUP(A223,Studies!A:BR,3,FALSE),"")</f>
        <v>https://www.ncbi.nlm.nih.gov/pubmed/6473487</v>
      </c>
      <c r="D223" s="254" t="str">
        <f>IF(AND(A223&lt;&gt;"",ISNUMBER(A223)),VLOOKUP(A223,Studies!A:BR,4,FALSE),"")</f>
        <v>Individual 1 (600 mg, 3 h infusion)</v>
      </c>
      <c r="E223" s="254" t="str">
        <f>IF(AND(A223&lt;&gt;"",ISNUMBER(A223)),VLOOKUP(A223,Studies!A:BR,5,FALSE),"")</f>
        <v>Rifampicin</v>
      </c>
      <c r="F223" s="255"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53" t="str">
        <f>IF(AND(A224&lt;&gt;"",ISNUMBER(A224)),VLOOKUP(A224,Studies!A:BR,2,FALSE),"")</f>
        <v>Acocella 1984</v>
      </c>
      <c r="C224" s="254" t="str">
        <f>IF(AND(A224&lt;&gt;"",ISNUMBER(A224)),VLOOKUP(A224,Studies!A:BR,3,FALSE),"")</f>
        <v>https://www.ncbi.nlm.nih.gov/pubmed/6473487</v>
      </c>
      <c r="D224" s="254" t="str">
        <f>IF(AND(A224&lt;&gt;"",ISNUMBER(A224)),VLOOKUP(A224,Studies!A:BR,4,FALSE),"")</f>
        <v>Individual 1 (600 mg, 3 h infusion)</v>
      </c>
      <c r="E224" s="254" t="str">
        <f>IF(AND(A224&lt;&gt;"",ISNUMBER(A224)),VLOOKUP(A224,Studies!A:BR,5,FALSE),"")</f>
        <v>Rifampicin</v>
      </c>
      <c r="F224" s="255"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53" t="str">
        <f>IF(AND(A225&lt;&gt;"",ISNUMBER(A225)),VLOOKUP(A225,Studies!A:BR,2,FALSE),"")</f>
        <v>Acocella 1984</v>
      </c>
      <c r="C225" s="254" t="str">
        <f>IF(AND(A225&lt;&gt;"",ISNUMBER(A225)),VLOOKUP(A225,Studies!A:BR,3,FALSE),"")</f>
        <v>https://www.ncbi.nlm.nih.gov/pubmed/6473487</v>
      </c>
      <c r="D225" s="254" t="str">
        <f>IF(AND(A225&lt;&gt;"",ISNUMBER(A225)),VLOOKUP(A225,Studies!A:BR,4,FALSE),"")</f>
        <v>Individual 1 (600 mg, 3 h infusion)</v>
      </c>
      <c r="E225" s="254" t="str">
        <f>IF(AND(A225&lt;&gt;"",ISNUMBER(A225)),VLOOKUP(A225,Studies!A:BR,5,FALSE),"")</f>
        <v>Rifampicin</v>
      </c>
      <c r="F225" s="255"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53" t="str">
        <f>IF(AND(A226&lt;&gt;"",ISNUMBER(A226)),VLOOKUP(A226,Studies!A:BR,2,FALSE),"")</f>
        <v>Acocella 1984</v>
      </c>
      <c r="C226" s="254" t="str">
        <f>IF(AND(A226&lt;&gt;"",ISNUMBER(A226)),VLOOKUP(A226,Studies!A:BR,3,FALSE),"")</f>
        <v>https://www.ncbi.nlm.nih.gov/pubmed/6473487</v>
      </c>
      <c r="D226" s="254" t="str">
        <f>IF(AND(A226&lt;&gt;"",ISNUMBER(A226)),VLOOKUP(A226,Studies!A:BR,4,FALSE),"")</f>
        <v>Individual 1 (600 mg, 3 h infusion)</v>
      </c>
      <c r="E226" s="254" t="str">
        <f>IF(AND(A226&lt;&gt;"",ISNUMBER(A226)),VLOOKUP(A226,Studies!A:BR,5,FALSE),"")</f>
        <v>Rifampicin</v>
      </c>
      <c r="F226" s="255"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53" t="str">
        <f>IF(AND(A227&lt;&gt;"",ISNUMBER(A227)),VLOOKUP(A227,Studies!A:BR,2,FALSE),"")</f>
        <v>Acocella 1984</v>
      </c>
      <c r="C227" s="254" t="str">
        <f>IF(AND(A227&lt;&gt;"",ISNUMBER(A227)),VLOOKUP(A227,Studies!A:BR,3,FALSE),"")</f>
        <v>https://www.ncbi.nlm.nih.gov/pubmed/6473487</v>
      </c>
      <c r="D227" s="254" t="str">
        <f>IF(AND(A227&lt;&gt;"",ISNUMBER(A227)),VLOOKUP(A227,Studies!A:BR,4,FALSE),"")</f>
        <v>Individual 1 (600 mg, 3 h infusion)</v>
      </c>
      <c r="E227" s="254" t="str">
        <f>IF(AND(A227&lt;&gt;"",ISNUMBER(A227)),VLOOKUP(A227,Studies!A:BR,5,FALSE),"")</f>
        <v>Rifampicin</v>
      </c>
      <c r="F227" s="255"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53" t="str">
        <f>IF(AND(A228&lt;&gt;"",ISNUMBER(A228)),VLOOKUP(A228,Studies!A:BR,2,FALSE),"")</f>
        <v>Acocella 1984</v>
      </c>
      <c r="C228" s="254" t="str">
        <f>IF(AND(A228&lt;&gt;"",ISNUMBER(A228)),VLOOKUP(A228,Studies!A:BR,3,FALSE),"")</f>
        <v>https://www.ncbi.nlm.nih.gov/pubmed/6473487</v>
      </c>
      <c r="D228" s="254" t="str">
        <f>IF(AND(A228&lt;&gt;"",ISNUMBER(A228)),VLOOKUP(A228,Studies!A:BR,4,FALSE),"")</f>
        <v>Individual 2 (600 mg, 3 h infusion)</v>
      </c>
      <c r="E228" s="254" t="str">
        <f>IF(AND(A228&lt;&gt;"",ISNUMBER(A228)),VLOOKUP(A228,Studies!A:BR,5,FALSE),"")</f>
        <v>Rifampicin</v>
      </c>
      <c r="F228" s="255"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53" t="str">
        <f>IF(AND(A229&lt;&gt;"",ISNUMBER(A229)),VLOOKUP(A229,Studies!A:BR,2,FALSE),"")</f>
        <v>Acocella 1984</v>
      </c>
      <c r="C229" s="254" t="str">
        <f>IF(AND(A229&lt;&gt;"",ISNUMBER(A229)),VLOOKUP(A229,Studies!A:BR,3,FALSE),"")</f>
        <v>https://www.ncbi.nlm.nih.gov/pubmed/6473487</v>
      </c>
      <c r="D229" s="254" t="str">
        <f>IF(AND(A229&lt;&gt;"",ISNUMBER(A229)),VLOOKUP(A229,Studies!A:BR,4,FALSE),"")</f>
        <v>Individual 2 (600 mg, 3 h infusion)</v>
      </c>
      <c r="E229" s="254" t="str">
        <f>IF(AND(A229&lt;&gt;"",ISNUMBER(A229)),VLOOKUP(A229,Studies!A:BR,5,FALSE),"")</f>
        <v>Rifampicin</v>
      </c>
      <c r="F229" s="255"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53" t="str">
        <f>IF(AND(A230&lt;&gt;"",ISNUMBER(A230)),VLOOKUP(A230,Studies!A:BR,2,FALSE),"")</f>
        <v>Acocella 1984</v>
      </c>
      <c r="C230" s="254" t="str">
        <f>IF(AND(A230&lt;&gt;"",ISNUMBER(A230)),VLOOKUP(A230,Studies!A:BR,3,FALSE),"")</f>
        <v>https://www.ncbi.nlm.nih.gov/pubmed/6473487</v>
      </c>
      <c r="D230" s="254" t="str">
        <f>IF(AND(A230&lt;&gt;"",ISNUMBER(A230)),VLOOKUP(A230,Studies!A:BR,4,FALSE),"")</f>
        <v>Individual 2 (600 mg, 3 h infusion)</v>
      </c>
      <c r="E230" s="254" t="str">
        <f>IF(AND(A230&lt;&gt;"",ISNUMBER(A230)),VLOOKUP(A230,Studies!A:BR,5,FALSE),"")</f>
        <v>Rifampicin</v>
      </c>
      <c r="F230" s="255"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53" t="str">
        <f>IF(AND(A231&lt;&gt;"",ISNUMBER(A231)),VLOOKUP(A231,Studies!A:BR,2,FALSE),"")</f>
        <v>Acocella 1984</v>
      </c>
      <c r="C231" s="254" t="str">
        <f>IF(AND(A231&lt;&gt;"",ISNUMBER(A231)),VLOOKUP(A231,Studies!A:BR,3,FALSE),"")</f>
        <v>https://www.ncbi.nlm.nih.gov/pubmed/6473487</v>
      </c>
      <c r="D231" s="254" t="str">
        <f>IF(AND(A231&lt;&gt;"",ISNUMBER(A231)),VLOOKUP(A231,Studies!A:BR,4,FALSE),"")</f>
        <v>Individual 2 (600 mg, 3 h infusion)</v>
      </c>
      <c r="E231" s="254" t="str">
        <f>IF(AND(A231&lt;&gt;"",ISNUMBER(A231)),VLOOKUP(A231,Studies!A:BR,5,FALSE),"")</f>
        <v>Rifampicin</v>
      </c>
      <c r="F231" s="255"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53" t="str">
        <f>IF(AND(A232&lt;&gt;"",ISNUMBER(A232)),VLOOKUP(A232,Studies!A:BR,2,FALSE),"")</f>
        <v>Acocella 1984</v>
      </c>
      <c r="C232" s="254" t="str">
        <f>IF(AND(A232&lt;&gt;"",ISNUMBER(A232)),VLOOKUP(A232,Studies!A:BR,3,FALSE),"")</f>
        <v>https://www.ncbi.nlm.nih.gov/pubmed/6473487</v>
      </c>
      <c r="D232" s="254" t="str">
        <f>IF(AND(A232&lt;&gt;"",ISNUMBER(A232)),VLOOKUP(A232,Studies!A:BR,4,FALSE),"")</f>
        <v>Individual 2 (600 mg, 3 h infusion)</v>
      </c>
      <c r="E232" s="254" t="str">
        <f>IF(AND(A232&lt;&gt;"",ISNUMBER(A232)),VLOOKUP(A232,Studies!A:BR,5,FALSE),"")</f>
        <v>Rifampicin</v>
      </c>
      <c r="F232" s="255"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53" t="str">
        <f>IF(AND(A233&lt;&gt;"",ISNUMBER(A233)),VLOOKUP(A233,Studies!A:BR,2,FALSE),"")</f>
        <v>Acocella 1984</v>
      </c>
      <c r="C233" s="254" t="str">
        <f>IF(AND(A233&lt;&gt;"",ISNUMBER(A233)),VLOOKUP(A233,Studies!A:BR,3,FALSE),"")</f>
        <v>https://www.ncbi.nlm.nih.gov/pubmed/6473487</v>
      </c>
      <c r="D233" s="254" t="str">
        <f>IF(AND(A233&lt;&gt;"",ISNUMBER(A233)),VLOOKUP(A233,Studies!A:BR,4,FALSE),"")</f>
        <v>Individual 2 (600 mg, 3 h infusion)</v>
      </c>
      <c r="E233" s="254" t="str">
        <f>IF(AND(A233&lt;&gt;"",ISNUMBER(A233)),VLOOKUP(A233,Studies!A:BR,5,FALSE),"")</f>
        <v>Rifampicin</v>
      </c>
      <c r="F233" s="255"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53" t="str">
        <f>IF(AND(A234&lt;&gt;"",ISNUMBER(A234)),VLOOKUP(A234,Studies!A:BR,2,FALSE),"")</f>
        <v>Acocella 1984</v>
      </c>
      <c r="C234" s="254" t="str">
        <f>IF(AND(A234&lt;&gt;"",ISNUMBER(A234)),VLOOKUP(A234,Studies!A:BR,3,FALSE),"")</f>
        <v>https://www.ncbi.nlm.nih.gov/pubmed/6473487</v>
      </c>
      <c r="D234" s="254" t="str">
        <f>IF(AND(A234&lt;&gt;"",ISNUMBER(A234)),VLOOKUP(A234,Studies!A:BR,4,FALSE),"")</f>
        <v>Individual 2 (600 mg, 3 h infusion)</v>
      </c>
      <c r="E234" s="254" t="str">
        <f>IF(AND(A234&lt;&gt;"",ISNUMBER(A234)),VLOOKUP(A234,Studies!A:BR,5,FALSE),"")</f>
        <v>Rifampicin</v>
      </c>
      <c r="F234" s="255"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53" t="str">
        <f>IF(AND(A235&lt;&gt;"",ISNUMBER(A235)),VLOOKUP(A235,Studies!A:BR,2,FALSE),"")</f>
        <v>Acocella 1984</v>
      </c>
      <c r="C235" s="254" t="str">
        <f>IF(AND(A235&lt;&gt;"",ISNUMBER(A235)),VLOOKUP(A235,Studies!A:BR,3,FALSE),"")</f>
        <v>https://www.ncbi.nlm.nih.gov/pubmed/6473487</v>
      </c>
      <c r="D235" s="254" t="str">
        <f>IF(AND(A235&lt;&gt;"",ISNUMBER(A235)),VLOOKUP(A235,Studies!A:BR,4,FALSE),"")</f>
        <v>Individual 3 (600 mg, 2 h infusion)</v>
      </c>
      <c r="E235" s="254" t="str">
        <f>IF(AND(A235&lt;&gt;"",ISNUMBER(A235)),VLOOKUP(A235,Studies!A:BR,5,FALSE),"")</f>
        <v>Rifampicin</v>
      </c>
      <c r="F235" s="255"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53" t="str">
        <f>IF(AND(A236&lt;&gt;"",ISNUMBER(A236)),VLOOKUP(A236,Studies!A:BR,2,FALSE),"")</f>
        <v>Acocella 1984</v>
      </c>
      <c r="C236" s="254" t="str">
        <f>IF(AND(A236&lt;&gt;"",ISNUMBER(A236)),VLOOKUP(A236,Studies!A:BR,3,FALSE),"")</f>
        <v>https://www.ncbi.nlm.nih.gov/pubmed/6473487</v>
      </c>
      <c r="D236" s="254" t="str">
        <f>IF(AND(A236&lt;&gt;"",ISNUMBER(A236)),VLOOKUP(A236,Studies!A:BR,4,FALSE),"")</f>
        <v>Individual 3 (600 mg, 2 h infusion)</v>
      </c>
      <c r="E236" s="254" t="str">
        <f>IF(AND(A236&lt;&gt;"",ISNUMBER(A236)),VLOOKUP(A236,Studies!A:BR,5,FALSE),"")</f>
        <v>Rifampicin</v>
      </c>
      <c r="F236" s="255"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53" t="str">
        <f>IF(AND(A237&lt;&gt;"",ISNUMBER(A237)),VLOOKUP(A237,Studies!A:BR,2,FALSE),"")</f>
        <v>Acocella 1984</v>
      </c>
      <c r="C237" s="254" t="str">
        <f>IF(AND(A237&lt;&gt;"",ISNUMBER(A237)),VLOOKUP(A237,Studies!A:BR,3,FALSE),"")</f>
        <v>https://www.ncbi.nlm.nih.gov/pubmed/6473487</v>
      </c>
      <c r="D237" s="254" t="str">
        <f>IF(AND(A237&lt;&gt;"",ISNUMBER(A237)),VLOOKUP(A237,Studies!A:BR,4,FALSE),"")</f>
        <v>Individual 3 (600 mg, 2 h infusion)</v>
      </c>
      <c r="E237" s="254" t="str">
        <f>IF(AND(A237&lt;&gt;"",ISNUMBER(A237)),VLOOKUP(A237,Studies!A:BR,5,FALSE),"")</f>
        <v>Rifampicin</v>
      </c>
      <c r="F237" s="255"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53" t="str">
        <f>IF(AND(A238&lt;&gt;"",ISNUMBER(A238)),VLOOKUP(A238,Studies!A:BR,2,FALSE),"")</f>
        <v>Acocella 1984</v>
      </c>
      <c r="C238" s="254" t="str">
        <f>IF(AND(A238&lt;&gt;"",ISNUMBER(A238)),VLOOKUP(A238,Studies!A:BR,3,FALSE),"")</f>
        <v>https://www.ncbi.nlm.nih.gov/pubmed/6473487</v>
      </c>
      <c r="D238" s="254" t="str">
        <f>IF(AND(A238&lt;&gt;"",ISNUMBER(A238)),VLOOKUP(A238,Studies!A:BR,4,FALSE),"")</f>
        <v>Individual 3 (600 mg, 2 h infusion)</v>
      </c>
      <c r="E238" s="254" t="str">
        <f>IF(AND(A238&lt;&gt;"",ISNUMBER(A238)),VLOOKUP(A238,Studies!A:BR,5,FALSE),"")</f>
        <v>Rifampicin</v>
      </c>
      <c r="F238" s="255"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53" t="str">
        <f>IF(AND(A239&lt;&gt;"",ISNUMBER(A239)),VLOOKUP(A239,Studies!A:BR,2,FALSE),"")</f>
        <v>Acocella 1984</v>
      </c>
      <c r="C239" s="254" t="str">
        <f>IF(AND(A239&lt;&gt;"",ISNUMBER(A239)),VLOOKUP(A239,Studies!A:BR,3,FALSE),"")</f>
        <v>https://www.ncbi.nlm.nih.gov/pubmed/6473487</v>
      </c>
      <c r="D239" s="254" t="str">
        <f>IF(AND(A239&lt;&gt;"",ISNUMBER(A239)),VLOOKUP(A239,Studies!A:BR,4,FALSE),"")</f>
        <v>Individual 3 (600 mg, 2 h infusion)</v>
      </c>
      <c r="E239" s="254" t="str">
        <f>IF(AND(A239&lt;&gt;"",ISNUMBER(A239)),VLOOKUP(A239,Studies!A:BR,5,FALSE),"")</f>
        <v>Rifampicin</v>
      </c>
      <c r="F239" s="255"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53" t="str">
        <f>IF(AND(A240&lt;&gt;"",ISNUMBER(A240)),VLOOKUP(A240,Studies!A:BR,2,FALSE),"")</f>
        <v>Acocella 1984</v>
      </c>
      <c r="C240" s="254" t="str">
        <f>IF(AND(A240&lt;&gt;"",ISNUMBER(A240)),VLOOKUP(A240,Studies!A:BR,3,FALSE),"")</f>
        <v>https://www.ncbi.nlm.nih.gov/pubmed/6473487</v>
      </c>
      <c r="D240" s="254" t="str">
        <f>IF(AND(A240&lt;&gt;"",ISNUMBER(A240)),VLOOKUP(A240,Studies!A:BR,4,FALSE),"")</f>
        <v>Individual 3 (600 mg, 2 h infusion)</v>
      </c>
      <c r="E240" s="254" t="str">
        <f>IF(AND(A240&lt;&gt;"",ISNUMBER(A240)),VLOOKUP(A240,Studies!A:BR,5,FALSE),"")</f>
        <v>Rifampicin</v>
      </c>
      <c r="F240" s="255"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53" t="str">
        <f>IF(AND(A241&lt;&gt;"",ISNUMBER(A241)),VLOOKUP(A241,Studies!A:BR,2,FALSE),"")</f>
        <v>Acocella 1984</v>
      </c>
      <c r="C241" s="254" t="str">
        <f>IF(AND(A241&lt;&gt;"",ISNUMBER(A241)),VLOOKUP(A241,Studies!A:BR,3,FALSE),"")</f>
        <v>https://www.ncbi.nlm.nih.gov/pubmed/6473487</v>
      </c>
      <c r="D241" s="254" t="str">
        <f>IF(AND(A241&lt;&gt;"",ISNUMBER(A241)),VLOOKUP(A241,Studies!A:BR,4,FALSE),"")</f>
        <v>Individual 3 (600 mg, 2 h infusion)</v>
      </c>
      <c r="E241" s="254" t="str">
        <f>IF(AND(A241&lt;&gt;"",ISNUMBER(A241)),VLOOKUP(A241,Studies!A:BR,5,FALSE),"")</f>
        <v>Rifampicin</v>
      </c>
      <c r="F241" s="255"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53" t="str">
        <f>IF(AND(A242&lt;&gt;"",ISNUMBER(A242)),VLOOKUP(A242,Studies!A:BR,2,FALSE),"")</f>
        <v>Acocella 1984</v>
      </c>
      <c r="C242" s="254" t="str">
        <f>IF(AND(A242&lt;&gt;"",ISNUMBER(A242)),VLOOKUP(A242,Studies!A:BR,3,FALSE),"")</f>
        <v>https://www.ncbi.nlm.nih.gov/pubmed/6473487</v>
      </c>
      <c r="D242" s="254" t="str">
        <f>IF(AND(A242&lt;&gt;"",ISNUMBER(A242)),VLOOKUP(A242,Studies!A:BR,4,FALSE),"")</f>
        <v>Individual 4 (600 mg, 2 h infusion)</v>
      </c>
      <c r="E242" s="254" t="str">
        <f>IF(AND(A242&lt;&gt;"",ISNUMBER(A242)),VLOOKUP(A242,Studies!A:BR,5,FALSE),"")</f>
        <v>Rifampicin</v>
      </c>
      <c r="F242" s="255"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53" t="str">
        <f>IF(AND(A243&lt;&gt;"",ISNUMBER(A243)),VLOOKUP(A243,Studies!A:BR,2,FALSE),"")</f>
        <v>Acocella 1984</v>
      </c>
      <c r="C243" s="254" t="str">
        <f>IF(AND(A243&lt;&gt;"",ISNUMBER(A243)),VLOOKUP(A243,Studies!A:BR,3,FALSE),"")</f>
        <v>https://www.ncbi.nlm.nih.gov/pubmed/6473487</v>
      </c>
      <c r="D243" s="254" t="str">
        <f>IF(AND(A243&lt;&gt;"",ISNUMBER(A243)),VLOOKUP(A243,Studies!A:BR,4,FALSE),"")</f>
        <v>Individual 4 (600 mg, 2 h infusion)</v>
      </c>
      <c r="E243" s="254" t="str">
        <f>IF(AND(A243&lt;&gt;"",ISNUMBER(A243)),VLOOKUP(A243,Studies!A:BR,5,FALSE),"")</f>
        <v>Rifampicin</v>
      </c>
      <c r="F243" s="255"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53" t="str">
        <f>IF(AND(A244&lt;&gt;"",ISNUMBER(A244)),VLOOKUP(A244,Studies!A:BR,2,FALSE),"")</f>
        <v>Acocella 1984</v>
      </c>
      <c r="C244" s="254" t="str">
        <f>IF(AND(A244&lt;&gt;"",ISNUMBER(A244)),VLOOKUP(A244,Studies!A:BR,3,FALSE),"")</f>
        <v>https://www.ncbi.nlm.nih.gov/pubmed/6473487</v>
      </c>
      <c r="D244" s="254" t="str">
        <f>IF(AND(A244&lt;&gt;"",ISNUMBER(A244)),VLOOKUP(A244,Studies!A:BR,4,FALSE),"")</f>
        <v>Individual 4 (600 mg, 2 h infusion)</v>
      </c>
      <c r="E244" s="254" t="str">
        <f>IF(AND(A244&lt;&gt;"",ISNUMBER(A244)),VLOOKUP(A244,Studies!A:BR,5,FALSE),"")</f>
        <v>Rifampicin</v>
      </c>
      <c r="F244" s="255"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53" t="str">
        <f>IF(AND(A245&lt;&gt;"",ISNUMBER(A245)),VLOOKUP(A245,Studies!A:BR,2,FALSE),"")</f>
        <v>Acocella 1984</v>
      </c>
      <c r="C245" s="254" t="str">
        <f>IF(AND(A245&lt;&gt;"",ISNUMBER(A245)),VLOOKUP(A245,Studies!A:BR,3,FALSE),"")</f>
        <v>https://www.ncbi.nlm.nih.gov/pubmed/6473487</v>
      </c>
      <c r="D245" s="254" t="str">
        <f>IF(AND(A245&lt;&gt;"",ISNUMBER(A245)),VLOOKUP(A245,Studies!A:BR,4,FALSE),"")</f>
        <v>Individual 4 (600 mg, 2 h infusion)</v>
      </c>
      <c r="E245" s="254" t="str">
        <f>IF(AND(A245&lt;&gt;"",ISNUMBER(A245)),VLOOKUP(A245,Studies!A:BR,5,FALSE),"")</f>
        <v>Rifampicin</v>
      </c>
      <c r="F245" s="255"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53" t="str">
        <f>IF(AND(A246&lt;&gt;"",ISNUMBER(A246)),VLOOKUP(A246,Studies!A:BR,2,FALSE),"")</f>
        <v>Acocella 1984</v>
      </c>
      <c r="C246" s="254" t="str">
        <f>IF(AND(A246&lt;&gt;"",ISNUMBER(A246)),VLOOKUP(A246,Studies!A:BR,3,FALSE),"")</f>
        <v>https://www.ncbi.nlm.nih.gov/pubmed/6473487</v>
      </c>
      <c r="D246" s="254" t="str">
        <f>IF(AND(A246&lt;&gt;"",ISNUMBER(A246)),VLOOKUP(A246,Studies!A:BR,4,FALSE),"")</f>
        <v>Individual 4 (600 mg, 2 h infusion)</v>
      </c>
      <c r="E246" s="254" t="str">
        <f>IF(AND(A246&lt;&gt;"",ISNUMBER(A246)),VLOOKUP(A246,Studies!A:BR,5,FALSE),"")</f>
        <v>Rifampicin</v>
      </c>
      <c r="F246" s="255"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53" t="str">
        <f>IF(AND(A247&lt;&gt;"",ISNUMBER(A247)),VLOOKUP(A247,Studies!A:BR,2,FALSE),"")</f>
        <v>Acocella 1984</v>
      </c>
      <c r="C247" s="254" t="str">
        <f>IF(AND(A247&lt;&gt;"",ISNUMBER(A247)),VLOOKUP(A247,Studies!A:BR,3,FALSE),"")</f>
        <v>https://www.ncbi.nlm.nih.gov/pubmed/6473487</v>
      </c>
      <c r="D247" s="254" t="str">
        <f>IF(AND(A247&lt;&gt;"",ISNUMBER(A247)),VLOOKUP(A247,Studies!A:BR,4,FALSE),"")</f>
        <v>Individual 4 (600 mg, 2 h infusion)</v>
      </c>
      <c r="E247" s="254" t="str">
        <f>IF(AND(A247&lt;&gt;"",ISNUMBER(A247)),VLOOKUP(A247,Studies!A:BR,5,FALSE),"")</f>
        <v>Rifampicin</v>
      </c>
      <c r="F247" s="255"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53" t="str">
        <f>IF(AND(A248&lt;&gt;"",ISNUMBER(A248)),VLOOKUP(A248,Studies!A:BR,2,FALSE),"")</f>
        <v>Acocella 1984</v>
      </c>
      <c r="C248" s="254" t="str">
        <f>IF(AND(A248&lt;&gt;"",ISNUMBER(A248)),VLOOKUP(A248,Studies!A:BR,3,FALSE),"")</f>
        <v>https://www.ncbi.nlm.nih.gov/pubmed/6473487</v>
      </c>
      <c r="D248" s="254" t="str">
        <f>IF(AND(A248&lt;&gt;"",ISNUMBER(A248)),VLOOKUP(A248,Studies!A:BR,4,FALSE),"")</f>
        <v>Individual 4 (600 mg, 2 h infusion)</v>
      </c>
      <c r="E248" s="254" t="str">
        <f>IF(AND(A248&lt;&gt;"",ISNUMBER(A248)),VLOOKUP(A248,Studies!A:BR,5,FALSE),"")</f>
        <v>Rifampicin</v>
      </c>
      <c r="F248" s="255"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53" t="str">
        <f>IF(AND(A249&lt;&gt;"",ISNUMBER(A249)),VLOOKUP(A249,Studies!A:BR,2,FALSE),"")</f>
        <v>Acocella 1984</v>
      </c>
      <c r="C249" s="254" t="str">
        <f>IF(AND(A249&lt;&gt;"",ISNUMBER(A249)),VLOOKUP(A249,Studies!A:BR,3,FALSE),"")</f>
        <v>https://www.ncbi.nlm.nih.gov/pubmed/6473487</v>
      </c>
      <c r="D249" s="254" t="str">
        <f>IF(AND(A249&lt;&gt;"",ISNUMBER(A249)),VLOOKUP(A249,Studies!A:BR,4,FALSE),"")</f>
        <v>Individual 5 (600 mg, 1 h infusion)</v>
      </c>
      <c r="E249" s="254" t="str">
        <f>IF(AND(A249&lt;&gt;"",ISNUMBER(A249)),VLOOKUP(A249,Studies!A:BR,5,FALSE),"")</f>
        <v>Rifampicin</v>
      </c>
      <c r="F249" s="255"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53" t="str">
        <f>IF(AND(A250&lt;&gt;"",ISNUMBER(A250)),VLOOKUP(A250,Studies!A:BR,2,FALSE),"")</f>
        <v>Acocella 1984</v>
      </c>
      <c r="C250" s="254" t="str">
        <f>IF(AND(A250&lt;&gt;"",ISNUMBER(A250)),VLOOKUP(A250,Studies!A:BR,3,FALSE),"")</f>
        <v>https://www.ncbi.nlm.nih.gov/pubmed/6473487</v>
      </c>
      <c r="D250" s="254" t="str">
        <f>IF(AND(A250&lt;&gt;"",ISNUMBER(A250)),VLOOKUP(A250,Studies!A:BR,4,FALSE),"")</f>
        <v>Individual 5 (600 mg, 1 h infusion)</v>
      </c>
      <c r="E250" s="254" t="str">
        <f>IF(AND(A250&lt;&gt;"",ISNUMBER(A250)),VLOOKUP(A250,Studies!A:BR,5,FALSE),"")</f>
        <v>Rifampicin</v>
      </c>
      <c r="F250" s="255"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53" t="str">
        <f>IF(AND(A251&lt;&gt;"",ISNUMBER(A251)),VLOOKUP(A251,Studies!A:BR,2,FALSE),"")</f>
        <v>Acocella 1984</v>
      </c>
      <c r="C251" s="254" t="str">
        <f>IF(AND(A251&lt;&gt;"",ISNUMBER(A251)),VLOOKUP(A251,Studies!A:BR,3,FALSE),"")</f>
        <v>https://www.ncbi.nlm.nih.gov/pubmed/6473487</v>
      </c>
      <c r="D251" s="254" t="str">
        <f>IF(AND(A251&lt;&gt;"",ISNUMBER(A251)),VLOOKUP(A251,Studies!A:BR,4,FALSE),"")</f>
        <v>Individual 5 (600 mg, 1 h infusion)</v>
      </c>
      <c r="E251" s="254" t="str">
        <f>IF(AND(A251&lt;&gt;"",ISNUMBER(A251)),VLOOKUP(A251,Studies!A:BR,5,FALSE),"")</f>
        <v>Rifampicin</v>
      </c>
      <c r="F251" s="255"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53" t="str">
        <f>IF(AND(A252&lt;&gt;"",ISNUMBER(A252)),VLOOKUP(A252,Studies!A:BR,2,FALSE),"")</f>
        <v>Acocella 1984</v>
      </c>
      <c r="C252" s="254" t="str">
        <f>IF(AND(A252&lt;&gt;"",ISNUMBER(A252)),VLOOKUP(A252,Studies!A:BR,3,FALSE),"")</f>
        <v>https://www.ncbi.nlm.nih.gov/pubmed/6473487</v>
      </c>
      <c r="D252" s="254" t="str">
        <f>IF(AND(A252&lt;&gt;"",ISNUMBER(A252)),VLOOKUP(A252,Studies!A:BR,4,FALSE),"")</f>
        <v>Individual 5 (600 mg, 1 h infusion)</v>
      </c>
      <c r="E252" s="254" t="str">
        <f>IF(AND(A252&lt;&gt;"",ISNUMBER(A252)),VLOOKUP(A252,Studies!A:BR,5,FALSE),"")</f>
        <v>Rifampicin</v>
      </c>
      <c r="F252" s="255"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53" t="str">
        <f>IF(AND(A253&lt;&gt;"",ISNUMBER(A253)),VLOOKUP(A253,Studies!A:BR,2,FALSE),"")</f>
        <v>Acocella 1984</v>
      </c>
      <c r="C253" s="254" t="str">
        <f>IF(AND(A253&lt;&gt;"",ISNUMBER(A253)),VLOOKUP(A253,Studies!A:BR,3,FALSE),"")</f>
        <v>https://www.ncbi.nlm.nih.gov/pubmed/6473487</v>
      </c>
      <c r="D253" s="254" t="str">
        <f>IF(AND(A253&lt;&gt;"",ISNUMBER(A253)),VLOOKUP(A253,Studies!A:BR,4,FALSE),"")</f>
        <v>Individual 5 (600 mg, 1 h infusion)</v>
      </c>
      <c r="E253" s="254" t="str">
        <f>IF(AND(A253&lt;&gt;"",ISNUMBER(A253)),VLOOKUP(A253,Studies!A:BR,5,FALSE),"")</f>
        <v>Rifampicin</v>
      </c>
      <c r="F253" s="255"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53" t="str">
        <f>IF(AND(A254&lt;&gt;"",ISNUMBER(A254)),VLOOKUP(A254,Studies!A:BR,2,FALSE),"")</f>
        <v>Acocella 1984</v>
      </c>
      <c r="C254" s="254" t="str">
        <f>IF(AND(A254&lt;&gt;"",ISNUMBER(A254)),VLOOKUP(A254,Studies!A:BR,3,FALSE),"")</f>
        <v>https://www.ncbi.nlm.nih.gov/pubmed/6473487</v>
      </c>
      <c r="D254" s="254" t="str">
        <f>IF(AND(A254&lt;&gt;"",ISNUMBER(A254)),VLOOKUP(A254,Studies!A:BR,4,FALSE),"")</f>
        <v>Individual 5 (600 mg, 1 h infusion)</v>
      </c>
      <c r="E254" s="254" t="str">
        <f>IF(AND(A254&lt;&gt;"",ISNUMBER(A254)),VLOOKUP(A254,Studies!A:BR,5,FALSE),"")</f>
        <v>Rifampicin</v>
      </c>
      <c r="F254" s="255"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53" t="str">
        <f>IF(AND(A255&lt;&gt;"",ISNUMBER(A255)),VLOOKUP(A255,Studies!A:BR,2,FALSE),"")</f>
        <v>Acocella 1984</v>
      </c>
      <c r="C255" s="254" t="str">
        <f>IF(AND(A255&lt;&gt;"",ISNUMBER(A255)),VLOOKUP(A255,Studies!A:BR,3,FALSE),"")</f>
        <v>https://www.ncbi.nlm.nih.gov/pubmed/6473487</v>
      </c>
      <c r="D255" s="254" t="str">
        <f>IF(AND(A255&lt;&gt;"",ISNUMBER(A255)),VLOOKUP(A255,Studies!A:BR,4,FALSE),"")</f>
        <v>Individual 5 (600 mg, 1 h infusion)</v>
      </c>
      <c r="E255" s="254" t="str">
        <f>IF(AND(A255&lt;&gt;"",ISNUMBER(A255)),VLOOKUP(A255,Studies!A:BR,5,FALSE),"")</f>
        <v>Rifampicin</v>
      </c>
      <c r="F255" s="255"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53" t="str">
        <f>IF(AND(A256&lt;&gt;"",ISNUMBER(A256)),VLOOKUP(A256,Studies!A:BR,2,FALSE),"")</f>
        <v>Acocella 1984</v>
      </c>
      <c r="C256" s="254" t="str">
        <f>IF(AND(A256&lt;&gt;"",ISNUMBER(A256)),VLOOKUP(A256,Studies!A:BR,3,FALSE),"")</f>
        <v>https://www.ncbi.nlm.nih.gov/pubmed/6473487</v>
      </c>
      <c r="D256" s="254" t="str">
        <f>IF(AND(A256&lt;&gt;"",ISNUMBER(A256)),VLOOKUP(A256,Studies!A:BR,4,FALSE),"")</f>
        <v>Individual 6 (600 mg, 1 h infusion)</v>
      </c>
      <c r="E256" s="254" t="str">
        <f>IF(AND(A256&lt;&gt;"",ISNUMBER(A256)),VLOOKUP(A256,Studies!A:BR,5,FALSE),"")</f>
        <v>Rifampicin</v>
      </c>
      <c r="F256" s="255"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53" t="str">
        <f>IF(AND(A257&lt;&gt;"",ISNUMBER(A257)),VLOOKUP(A257,Studies!A:BR,2,FALSE),"")</f>
        <v>Acocella 1984</v>
      </c>
      <c r="C257" s="254" t="str">
        <f>IF(AND(A257&lt;&gt;"",ISNUMBER(A257)),VLOOKUP(A257,Studies!A:BR,3,FALSE),"")</f>
        <v>https://www.ncbi.nlm.nih.gov/pubmed/6473487</v>
      </c>
      <c r="D257" s="254" t="str">
        <f>IF(AND(A257&lt;&gt;"",ISNUMBER(A257)),VLOOKUP(A257,Studies!A:BR,4,FALSE),"")</f>
        <v>Individual 6 (600 mg, 1 h infusion)</v>
      </c>
      <c r="E257" s="254" t="str">
        <f>IF(AND(A257&lt;&gt;"",ISNUMBER(A257)),VLOOKUP(A257,Studies!A:BR,5,FALSE),"")</f>
        <v>Rifampicin</v>
      </c>
      <c r="F257" s="255"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53" t="str">
        <f>IF(AND(A258&lt;&gt;"",ISNUMBER(A258)),VLOOKUP(A258,Studies!A:BR,2,FALSE),"")</f>
        <v>Acocella 1984</v>
      </c>
      <c r="C258" s="254" t="str">
        <f>IF(AND(A258&lt;&gt;"",ISNUMBER(A258)),VLOOKUP(A258,Studies!A:BR,3,FALSE),"")</f>
        <v>https://www.ncbi.nlm.nih.gov/pubmed/6473487</v>
      </c>
      <c r="D258" s="254" t="str">
        <f>IF(AND(A258&lt;&gt;"",ISNUMBER(A258)),VLOOKUP(A258,Studies!A:BR,4,FALSE),"")</f>
        <v>Individual 6 (600 mg, 1 h infusion)</v>
      </c>
      <c r="E258" s="254" t="str">
        <f>IF(AND(A258&lt;&gt;"",ISNUMBER(A258)),VLOOKUP(A258,Studies!A:BR,5,FALSE),"")</f>
        <v>Rifampicin</v>
      </c>
      <c r="F258" s="255"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53" t="str">
        <f>IF(AND(A259&lt;&gt;"",ISNUMBER(A259)),VLOOKUP(A259,Studies!A:BR,2,FALSE),"")</f>
        <v>Acocella 1984</v>
      </c>
      <c r="C259" s="254" t="str">
        <f>IF(AND(A259&lt;&gt;"",ISNUMBER(A259)),VLOOKUP(A259,Studies!A:BR,3,FALSE),"")</f>
        <v>https://www.ncbi.nlm.nih.gov/pubmed/6473487</v>
      </c>
      <c r="D259" s="254" t="str">
        <f>IF(AND(A259&lt;&gt;"",ISNUMBER(A259)),VLOOKUP(A259,Studies!A:BR,4,FALSE),"")</f>
        <v>Individual 6 (600 mg, 1 h infusion)</v>
      </c>
      <c r="E259" s="254" t="str">
        <f>IF(AND(A259&lt;&gt;"",ISNUMBER(A259)),VLOOKUP(A259,Studies!A:BR,5,FALSE),"")</f>
        <v>Rifampicin</v>
      </c>
      <c r="F259" s="255"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53" t="str">
        <f>IF(AND(A260&lt;&gt;"",ISNUMBER(A260)),VLOOKUP(A260,Studies!A:BR,2,FALSE),"")</f>
        <v>Acocella 1984</v>
      </c>
      <c r="C260" s="254" t="str">
        <f>IF(AND(A260&lt;&gt;"",ISNUMBER(A260)),VLOOKUP(A260,Studies!A:BR,3,FALSE),"")</f>
        <v>https://www.ncbi.nlm.nih.gov/pubmed/6473487</v>
      </c>
      <c r="D260" s="254" t="str">
        <f>IF(AND(A260&lt;&gt;"",ISNUMBER(A260)),VLOOKUP(A260,Studies!A:BR,4,FALSE),"")</f>
        <v>Individual 6 (600 mg, 1 h infusion)</v>
      </c>
      <c r="E260" s="254" t="str">
        <f>IF(AND(A260&lt;&gt;"",ISNUMBER(A260)),VLOOKUP(A260,Studies!A:BR,5,FALSE),"")</f>
        <v>Rifampicin</v>
      </c>
      <c r="F260" s="255"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53" t="str">
        <f>IF(AND(A261&lt;&gt;"",ISNUMBER(A261)),VLOOKUP(A261,Studies!A:BR,2,FALSE),"")</f>
        <v>Acocella 1984</v>
      </c>
      <c r="C261" s="254" t="str">
        <f>IF(AND(A261&lt;&gt;"",ISNUMBER(A261)),VLOOKUP(A261,Studies!A:BR,3,FALSE),"")</f>
        <v>https://www.ncbi.nlm.nih.gov/pubmed/6473487</v>
      </c>
      <c r="D261" s="254" t="str">
        <f>IF(AND(A261&lt;&gt;"",ISNUMBER(A261)),VLOOKUP(A261,Studies!A:BR,4,FALSE),"")</f>
        <v>Individual 6 (600 mg, 1 h infusion)</v>
      </c>
      <c r="E261" s="254" t="str">
        <f>IF(AND(A261&lt;&gt;"",ISNUMBER(A261)),VLOOKUP(A261,Studies!A:BR,5,FALSE),"")</f>
        <v>Rifampicin</v>
      </c>
      <c r="F261" s="255"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53" t="str">
        <f>IF(AND(A262&lt;&gt;"",ISNUMBER(A262)),VLOOKUP(A262,Studies!A:BR,2,FALSE),"")</f>
        <v>Acocella 1984</v>
      </c>
      <c r="C262" s="254" t="str">
        <f>IF(AND(A262&lt;&gt;"",ISNUMBER(A262)),VLOOKUP(A262,Studies!A:BR,3,FALSE),"")</f>
        <v>https://www.ncbi.nlm.nih.gov/pubmed/6473487</v>
      </c>
      <c r="D262" s="254" t="str">
        <f>IF(AND(A262&lt;&gt;"",ISNUMBER(A262)),VLOOKUP(A262,Studies!A:BR,4,FALSE),"")</f>
        <v>Individual 6 (600 mg, 1 h infusion)</v>
      </c>
      <c r="E262" s="254" t="str">
        <f>IF(AND(A262&lt;&gt;"",ISNUMBER(A262)),VLOOKUP(A262,Studies!A:BR,5,FALSE),"")</f>
        <v>Rifampicin</v>
      </c>
      <c r="F262" s="255"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53" t="str">
        <f>IF(AND(A263&lt;&gt;"",ISNUMBER(A263)),VLOOKUP(A263,Studies!A:BR,2,FALSE),"")</f>
        <v>Acocella 1984</v>
      </c>
      <c r="C263" s="254" t="str">
        <f>IF(AND(A263&lt;&gt;"",ISNUMBER(A263)),VLOOKUP(A263,Studies!A:BR,3,FALSE),"")</f>
        <v>https://www.ncbi.nlm.nih.gov/pubmed/6473487</v>
      </c>
      <c r="D263" s="254" t="str">
        <f>IF(AND(A263&lt;&gt;"",ISNUMBER(A263)),VLOOKUP(A263,Studies!A:BR,4,FALSE),"")</f>
        <v>Individual 7 (900 mg, 3 h infusion)</v>
      </c>
      <c r="E263" s="254" t="str">
        <f>IF(AND(A263&lt;&gt;"",ISNUMBER(A263)),VLOOKUP(A263,Studies!A:BR,5,FALSE),"")</f>
        <v>Rifampicin</v>
      </c>
      <c r="F263" s="255"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53" t="str">
        <f>IF(AND(A264&lt;&gt;"",ISNUMBER(A264)),VLOOKUP(A264,Studies!A:BR,2,FALSE),"")</f>
        <v>Acocella 1984</v>
      </c>
      <c r="C264" s="254" t="str">
        <f>IF(AND(A264&lt;&gt;"",ISNUMBER(A264)),VLOOKUP(A264,Studies!A:BR,3,FALSE),"")</f>
        <v>https://www.ncbi.nlm.nih.gov/pubmed/6473487</v>
      </c>
      <c r="D264" s="254" t="str">
        <f>IF(AND(A264&lt;&gt;"",ISNUMBER(A264)),VLOOKUP(A264,Studies!A:BR,4,FALSE),"")</f>
        <v>Individual 7 (900 mg, 3 h infusion)</v>
      </c>
      <c r="E264" s="254" t="str">
        <f>IF(AND(A264&lt;&gt;"",ISNUMBER(A264)),VLOOKUP(A264,Studies!A:BR,5,FALSE),"")</f>
        <v>Rifampicin</v>
      </c>
      <c r="F264" s="255"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53" t="str">
        <f>IF(AND(A265&lt;&gt;"",ISNUMBER(A265)),VLOOKUP(A265,Studies!A:BR,2,FALSE),"")</f>
        <v>Acocella 1984</v>
      </c>
      <c r="C265" s="254" t="str">
        <f>IF(AND(A265&lt;&gt;"",ISNUMBER(A265)),VLOOKUP(A265,Studies!A:BR,3,FALSE),"")</f>
        <v>https://www.ncbi.nlm.nih.gov/pubmed/6473487</v>
      </c>
      <c r="D265" s="254" t="str">
        <f>IF(AND(A265&lt;&gt;"",ISNUMBER(A265)),VLOOKUP(A265,Studies!A:BR,4,FALSE),"")</f>
        <v>Individual 7 (900 mg, 3 h infusion)</v>
      </c>
      <c r="E265" s="254" t="str">
        <f>IF(AND(A265&lt;&gt;"",ISNUMBER(A265)),VLOOKUP(A265,Studies!A:BR,5,FALSE),"")</f>
        <v>Rifampicin</v>
      </c>
      <c r="F265" s="255"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53" t="str">
        <f>IF(AND(A266&lt;&gt;"",ISNUMBER(A266)),VLOOKUP(A266,Studies!A:BR,2,FALSE),"")</f>
        <v>Acocella 1984</v>
      </c>
      <c r="C266" s="254" t="str">
        <f>IF(AND(A266&lt;&gt;"",ISNUMBER(A266)),VLOOKUP(A266,Studies!A:BR,3,FALSE),"")</f>
        <v>https://www.ncbi.nlm.nih.gov/pubmed/6473487</v>
      </c>
      <c r="D266" s="254" t="str">
        <f>IF(AND(A266&lt;&gt;"",ISNUMBER(A266)),VLOOKUP(A266,Studies!A:BR,4,FALSE),"")</f>
        <v>Individual 7 (900 mg, 3 h infusion)</v>
      </c>
      <c r="E266" s="254" t="str">
        <f>IF(AND(A266&lt;&gt;"",ISNUMBER(A266)),VLOOKUP(A266,Studies!A:BR,5,FALSE),"")</f>
        <v>Rifampicin</v>
      </c>
      <c r="F266" s="255"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53" t="str">
        <f>IF(AND(A267&lt;&gt;"",ISNUMBER(A267)),VLOOKUP(A267,Studies!A:BR,2,FALSE),"")</f>
        <v>Acocella 1984</v>
      </c>
      <c r="C267" s="254" t="str">
        <f>IF(AND(A267&lt;&gt;"",ISNUMBER(A267)),VLOOKUP(A267,Studies!A:BR,3,FALSE),"")</f>
        <v>https://www.ncbi.nlm.nih.gov/pubmed/6473487</v>
      </c>
      <c r="D267" s="254" t="str">
        <f>IF(AND(A267&lt;&gt;"",ISNUMBER(A267)),VLOOKUP(A267,Studies!A:BR,4,FALSE),"")</f>
        <v>Individual 7 (900 mg, 3 h infusion)</v>
      </c>
      <c r="E267" s="254" t="str">
        <f>IF(AND(A267&lt;&gt;"",ISNUMBER(A267)),VLOOKUP(A267,Studies!A:BR,5,FALSE),"")</f>
        <v>Rifampicin</v>
      </c>
      <c r="F267" s="255"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53" t="str">
        <f>IF(AND(A268&lt;&gt;"",ISNUMBER(A268)),VLOOKUP(A268,Studies!A:BR,2,FALSE),"")</f>
        <v>Acocella 1984</v>
      </c>
      <c r="C268" s="254" t="str">
        <f>IF(AND(A268&lt;&gt;"",ISNUMBER(A268)),VLOOKUP(A268,Studies!A:BR,3,FALSE),"")</f>
        <v>https://www.ncbi.nlm.nih.gov/pubmed/6473487</v>
      </c>
      <c r="D268" s="254" t="str">
        <f>IF(AND(A268&lt;&gt;"",ISNUMBER(A268)),VLOOKUP(A268,Studies!A:BR,4,FALSE),"")</f>
        <v>Individual 7 (900 mg, 3 h infusion)</v>
      </c>
      <c r="E268" s="254" t="str">
        <f>IF(AND(A268&lt;&gt;"",ISNUMBER(A268)),VLOOKUP(A268,Studies!A:BR,5,FALSE),"")</f>
        <v>Rifampicin</v>
      </c>
      <c r="F268" s="255"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53" t="str">
        <f>IF(AND(A269&lt;&gt;"",ISNUMBER(A269)),VLOOKUP(A269,Studies!A:BR,2,FALSE),"")</f>
        <v>Acocella 1984</v>
      </c>
      <c r="C269" s="254" t="str">
        <f>IF(AND(A269&lt;&gt;"",ISNUMBER(A269)),VLOOKUP(A269,Studies!A:BR,3,FALSE),"")</f>
        <v>https://www.ncbi.nlm.nih.gov/pubmed/6473487</v>
      </c>
      <c r="D269" s="254" t="str">
        <f>IF(AND(A269&lt;&gt;"",ISNUMBER(A269)),VLOOKUP(A269,Studies!A:BR,4,FALSE),"")</f>
        <v>Individual 7 (900 mg, 3 h infusion)</v>
      </c>
      <c r="E269" s="254" t="str">
        <f>IF(AND(A269&lt;&gt;"",ISNUMBER(A269)),VLOOKUP(A269,Studies!A:BR,5,FALSE),"")</f>
        <v>Rifampicin</v>
      </c>
      <c r="F269" s="255"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53" t="str">
        <f>IF(AND(A270&lt;&gt;"",ISNUMBER(A270)),VLOOKUP(A270,Studies!A:BR,2,FALSE),"")</f>
        <v>Acocella 1984</v>
      </c>
      <c r="C270" s="254" t="str">
        <f>IF(AND(A270&lt;&gt;"",ISNUMBER(A270)),VLOOKUP(A270,Studies!A:BR,3,FALSE),"")</f>
        <v>https://www.ncbi.nlm.nih.gov/pubmed/6473487</v>
      </c>
      <c r="D270" s="254" t="str">
        <f>IF(AND(A270&lt;&gt;"",ISNUMBER(A270)),VLOOKUP(A270,Studies!A:BR,4,FALSE),"")</f>
        <v>Individual 8 (900 mg, 3 h infusion)</v>
      </c>
      <c r="E270" s="254" t="str">
        <f>IF(AND(A270&lt;&gt;"",ISNUMBER(A270)),VLOOKUP(A270,Studies!A:BR,5,FALSE),"")</f>
        <v>Rifampicin</v>
      </c>
      <c r="F270" s="255"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53" t="str">
        <f>IF(AND(A271&lt;&gt;"",ISNUMBER(A271)),VLOOKUP(A271,Studies!A:BR,2,FALSE),"")</f>
        <v>Acocella 1984</v>
      </c>
      <c r="C271" s="254" t="str">
        <f>IF(AND(A271&lt;&gt;"",ISNUMBER(A271)),VLOOKUP(A271,Studies!A:BR,3,FALSE),"")</f>
        <v>https://www.ncbi.nlm.nih.gov/pubmed/6473487</v>
      </c>
      <c r="D271" s="254" t="str">
        <f>IF(AND(A271&lt;&gt;"",ISNUMBER(A271)),VLOOKUP(A271,Studies!A:BR,4,FALSE),"")</f>
        <v>Individual 8 (900 mg, 3 h infusion)</v>
      </c>
      <c r="E271" s="254" t="str">
        <f>IF(AND(A271&lt;&gt;"",ISNUMBER(A271)),VLOOKUP(A271,Studies!A:BR,5,FALSE),"")</f>
        <v>Rifampicin</v>
      </c>
      <c r="F271" s="255"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53" t="str">
        <f>IF(AND(A272&lt;&gt;"",ISNUMBER(A272)),VLOOKUP(A272,Studies!A:BR,2,FALSE),"")</f>
        <v>Acocella 1984</v>
      </c>
      <c r="C272" s="254" t="str">
        <f>IF(AND(A272&lt;&gt;"",ISNUMBER(A272)),VLOOKUP(A272,Studies!A:BR,3,FALSE),"")</f>
        <v>https://www.ncbi.nlm.nih.gov/pubmed/6473487</v>
      </c>
      <c r="D272" s="254" t="str">
        <f>IF(AND(A272&lt;&gt;"",ISNUMBER(A272)),VLOOKUP(A272,Studies!A:BR,4,FALSE),"")</f>
        <v>Individual 8 (900 mg, 3 h infusion)</v>
      </c>
      <c r="E272" s="254" t="str">
        <f>IF(AND(A272&lt;&gt;"",ISNUMBER(A272)),VLOOKUP(A272,Studies!A:BR,5,FALSE),"")</f>
        <v>Rifampicin</v>
      </c>
      <c r="F272" s="255"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53" t="str">
        <f>IF(AND(A273&lt;&gt;"",ISNUMBER(A273)),VLOOKUP(A273,Studies!A:BR,2,FALSE),"")</f>
        <v>Acocella 1984</v>
      </c>
      <c r="C273" s="254" t="str">
        <f>IF(AND(A273&lt;&gt;"",ISNUMBER(A273)),VLOOKUP(A273,Studies!A:BR,3,FALSE),"")</f>
        <v>https://www.ncbi.nlm.nih.gov/pubmed/6473487</v>
      </c>
      <c r="D273" s="254" t="str">
        <f>IF(AND(A273&lt;&gt;"",ISNUMBER(A273)),VLOOKUP(A273,Studies!A:BR,4,FALSE),"")</f>
        <v>Individual 8 (900 mg, 3 h infusion)</v>
      </c>
      <c r="E273" s="254" t="str">
        <f>IF(AND(A273&lt;&gt;"",ISNUMBER(A273)),VLOOKUP(A273,Studies!A:BR,5,FALSE),"")</f>
        <v>Rifampicin</v>
      </c>
      <c r="F273" s="255"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53" t="str">
        <f>IF(AND(A274&lt;&gt;"",ISNUMBER(A274)),VLOOKUP(A274,Studies!A:BR,2,FALSE),"")</f>
        <v>Acocella 1984</v>
      </c>
      <c r="C274" s="254" t="str">
        <f>IF(AND(A274&lt;&gt;"",ISNUMBER(A274)),VLOOKUP(A274,Studies!A:BR,3,FALSE),"")</f>
        <v>https://www.ncbi.nlm.nih.gov/pubmed/6473487</v>
      </c>
      <c r="D274" s="254" t="str">
        <f>IF(AND(A274&lt;&gt;"",ISNUMBER(A274)),VLOOKUP(A274,Studies!A:BR,4,FALSE),"")</f>
        <v>Individual 8 (900 mg, 3 h infusion)</v>
      </c>
      <c r="E274" s="254" t="str">
        <f>IF(AND(A274&lt;&gt;"",ISNUMBER(A274)),VLOOKUP(A274,Studies!A:BR,5,FALSE),"")</f>
        <v>Rifampicin</v>
      </c>
      <c r="F274" s="255"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53" t="str">
        <f>IF(AND(A275&lt;&gt;"",ISNUMBER(A275)),VLOOKUP(A275,Studies!A:BR,2,FALSE),"")</f>
        <v>Acocella 1984</v>
      </c>
      <c r="C275" s="254" t="str">
        <f>IF(AND(A275&lt;&gt;"",ISNUMBER(A275)),VLOOKUP(A275,Studies!A:BR,3,FALSE),"")</f>
        <v>https://www.ncbi.nlm.nih.gov/pubmed/6473487</v>
      </c>
      <c r="D275" s="254" t="str">
        <f>IF(AND(A275&lt;&gt;"",ISNUMBER(A275)),VLOOKUP(A275,Studies!A:BR,4,FALSE),"")</f>
        <v>Individual 8 (900 mg, 3 h infusion)</v>
      </c>
      <c r="E275" s="254" t="str">
        <f>IF(AND(A275&lt;&gt;"",ISNUMBER(A275)),VLOOKUP(A275,Studies!A:BR,5,FALSE),"")</f>
        <v>Rifampicin</v>
      </c>
      <c r="F275" s="255"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53" t="str">
        <f>IF(AND(A276&lt;&gt;"",ISNUMBER(A276)),VLOOKUP(A276,Studies!A:BR,2,FALSE),"")</f>
        <v>Acocella 1984</v>
      </c>
      <c r="C276" s="254" t="str">
        <f>IF(AND(A276&lt;&gt;"",ISNUMBER(A276)),VLOOKUP(A276,Studies!A:BR,3,FALSE),"")</f>
        <v>https://www.ncbi.nlm.nih.gov/pubmed/6473487</v>
      </c>
      <c r="D276" s="254" t="str">
        <f>IF(AND(A276&lt;&gt;"",ISNUMBER(A276)),VLOOKUP(A276,Studies!A:BR,4,FALSE),"")</f>
        <v>Individual 8 (900 mg, 3 h infusion)</v>
      </c>
      <c r="E276" s="254" t="str">
        <f>IF(AND(A276&lt;&gt;"",ISNUMBER(A276)),VLOOKUP(A276,Studies!A:BR,5,FALSE),"")</f>
        <v>Rifampicin</v>
      </c>
      <c r="F276" s="255"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53" t="str">
        <f>IF(AND(A277&lt;&gt;"",ISNUMBER(A277)),VLOOKUP(A277,Studies!A:BR,2,FALSE),"")</f>
        <v>Acocella 1984</v>
      </c>
      <c r="C277" s="254" t="str">
        <f>IF(AND(A277&lt;&gt;"",ISNUMBER(A277)),VLOOKUP(A277,Studies!A:BR,3,FALSE),"")</f>
        <v>https://www.ncbi.nlm.nih.gov/pubmed/6473487</v>
      </c>
      <c r="D277" s="254" t="str">
        <f>IF(AND(A277&lt;&gt;"",ISNUMBER(A277)),VLOOKUP(A277,Studies!A:BR,4,FALSE),"")</f>
        <v>Individual 9 (900 mg, 2 h infusion)</v>
      </c>
      <c r="E277" s="254" t="str">
        <f>IF(AND(A277&lt;&gt;"",ISNUMBER(A277)),VLOOKUP(A277,Studies!A:BR,5,FALSE),"")</f>
        <v>Rifampicin</v>
      </c>
      <c r="F277" s="255"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53" t="str">
        <f>IF(AND(A278&lt;&gt;"",ISNUMBER(A278)),VLOOKUP(A278,Studies!A:BR,2,FALSE),"")</f>
        <v>Acocella 1984</v>
      </c>
      <c r="C278" s="254" t="str">
        <f>IF(AND(A278&lt;&gt;"",ISNUMBER(A278)),VLOOKUP(A278,Studies!A:BR,3,FALSE),"")</f>
        <v>https://www.ncbi.nlm.nih.gov/pubmed/6473487</v>
      </c>
      <c r="D278" s="254" t="str">
        <f>IF(AND(A278&lt;&gt;"",ISNUMBER(A278)),VLOOKUP(A278,Studies!A:BR,4,FALSE),"")</f>
        <v>Individual 9 (900 mg, 2 h infusion)</v>
      </c>
      <c r="E278" s="254" t="str">
        <f>IF(AND(A278&lt;&gt;"",ISNUMBER(A278)),VLOOKUP(A278,Studies!A:BR,5,FALSE),"")</f>
        <v>Rifampicin</v>
      </c>
      <c r="F278" s="255"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53" t="str">
        <f>IF(AND(A279&lt;&gt;"",ISNUMBER(A279)),VLOOKUP(A279,Studies!A:BR,2,FALSE),"")</f>
        <v>Acocella 1984</v>
      </c>
      <c r="C279" s="254" t="str">
        <f>IF(AND(A279&lt;&gt;"",ISNUMBER(A279)),VLOOKUP(A279,Studies!A:BR,3,FALSE),"")</f>
        <v>https://www.ncbi.nlm.nih.gov/pubmed/6473487</v>
      </c>
      <c r="D279" s="254" t="str">
        <f>IF(AND(A279&lt;&gt;"",ISNUMBER(A279)),VLOOKUP(A279,Studies!A:BR,4,FALSE),"")</f>
        <v>Individual 9 (900 mg, 2 h infusion)</v>
      </c>
      <c r="E279" s="254" t="str">
        <f>IF(AND(A279&lt;&gt;"",ISNUMBER(A279)),VLOOKUP(A279,Studies!A:BR,5,FALSE),"")</f>
        <v>Rifampicin</v>
      </c>
      <c r="F279" s="255"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53" t="str">
        <f>IF(AND(A280&lt;&gt;"",ISNUMBER(A280)),VLOOKUP(A280,Studies!A:BR,2,FALSE),"")</f>
        <v>Acocella 1984</v>
      </c>
      <c r="C280" s="254" t="str">
        <f>IF(AND(A280&lt;&gt;"",ISNUMBER(A280)),VLOOKUP(A280,Studies!A:BR,3,FALSE),"")</f>
        <v>https://www.ncbi.nlm.nih.gov/pubmed/6473487</v>
      </c>
      <c r="D280" s="254" t="str">
        <f>IF(AND(A280&lt;&gt;"",ISNUMBER(A280)),VLOOKUP(A280,Studies!A:BR,4,FALSE),"")</f>
        <v>Individual 9 (900 mg, 2 h infusion)</v>
      </c>
      <c r="E280" s="254" t="str">
        <f>IF(AND(A280&lt;&gt;"",ISNUMBER(A280)),VLOOKUP(A280,Studies!A:BR,5,FALSE),"")</f>
        <v>Rifampicin</v>
      </c>
      <c r="F280" s="255"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53" t="str">
        <f>IF(AND(A281&lt;&gt;"",ISNUMBER(A281)),VLOOKUP(A281,Studies!A:BR,2,FALSE),"")</f>
        <v>Acocella 1984</v>
      </c>
      <c r="C281" s="254" t="str">
        <f>IF(AND(A281&lt;&gt;"",ISNUMBER(A281)),VLOOKUP(A281,Studies!A:BR,3,FALSE),"")</f>
        <v>https://www.ncbi.nlm.nih.gov/pubmed/6473487</v>
      </c>
      <c r="D281" s="254" t="str">
        <f>IF(AND(A281&lt;&gt;"",ISNUMBER(A281)),VLOOKUP(A281,Studies!A:BR,4,FALSE),"")</f>
        <v>Individual 9 (900 mg, 2 h infusion)</v>
      </c>
      <c r="E281" s="254" t="str">
        <f>IF(AND(A281&lt;&gt;"",ISNUMBER(A281)),VLOOKUP(A281,Studies!A:BR,5,FALSE),"")</f>
        <v>Rifampicin</v>
      </c>
      <c r="F281" s="255"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53" t="str">
        <f>IF(AND(A282&lt;&gt;"",ISNUMBER(A282)),VLOOKUP(A282,Studies!A:BR,2,FALSE),"")</f>
        <v>Acocella 1984</v>
      </c>
      <c r="C282" s="254" t="str">
        <f>IF(AND(A282&lt;&gt;"",ISNUMBER(A282)),VLOOKUP(A282,Studies!A:BR,3,FALSE),"")</f>
        <v>https://www.ncbi.nlm.nih.gov/pubmed/6473487</v>
      </c>
      <c r="D282" s="254" t="str">
        <f>IF(AND(A282&lt;&gt;"",ISNUMBER(A282)),VLOOKUP(A282,Studies!A:BR,4,FALSE),"")</f>
        <v>Individual 9 (900 mg, 2 h infusion)</v>
      </c>
      <c r="E282" s="254" t="str">
        <f>IF(AND(A282&lt;&gt;"",ISNUMBER(A282)),VLOOKUP(A282,Studies!A:BR,5,FALSE),"")</f>
        <v>Rifampicin</v>
      </c>
      <c r="F282" s="255"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53" t="str">
        <f>IF(AND(A283&lt;&gt;"",ISNUMBER(A283)),VLOOKUP(A283,Studies!A:BR,2,FALSE),"")</f>
        <v>Acocella 1984</v>
      </c>
      <c r="C283" s="254" t="str">
        <f>IF(AND(A283&lt;&gt;"",ISNUMBER(A283)),VLOOKUP(A283,Studies!A:BR,3,FALSE),"")</f>
        <v>https://www.ncbi.nlm.nih.gov/pubmed/6473487</v>
      </c>
      <c r="D283" s="254" t="str">
        <f>IF(AND(A283&lt;&gt;"",ISNUMBER(A283)),VLOOKUP(A283,Studies!A:BR,4,FALSE),"")</f>
        <v>Individual 9 (900 mg, 2 h infusion)</v>
      </c>
      <c r="E283" s="254" t="str">
        <f>IF(AND(A283&lt;&gt;"",ISNUMBER(A283)),VLOOKUP(A283,Studies!A:BR,5,FALSE),"")</f>
        <v>Rifampicin</v>
      </c>
      <c r="F283" s="255"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53" t="str">
        <f>IF(AND(A284&lt;&gt;"",ISNUMBER(A284)),VLOOKUP(A284,Studies!A:BR,2,FALSE),"")</f>
        <v>Acocella 1984</v>
      </c>
      <c r="C284" s="254" t="str">
        <f>IF(AND(A284&lt;&gt;"",ISNUMBER(A284)),VLOOKUP(A284,Studies!A:BR,3,FALSE),"")</f>
        <v>https://www.ncbi.nlm.nih.gov/pubmed/6473487</v>
      </c>
      <c r="D284" s="254" t="str">
        <f>IF(AND(A284&lt;&gt;"",ISNUMBER(A284)),VLOOKUP(A284,Studies!A:BR,4,FALSE),"")</f>
        <v>Individual 10 (900 mg, 2 h infusion)</v>
      </c>
      <c r="E284" s="254" t="str">
        <f>IF(AND(A284&lt;&gt;"",ISNUMBER(A284)),VLOOKUP(A284,Studies!A:BR,5,FALSE),"")</f>
        <v>Rifampicin</v>
      </c>
      <c r="F284" s="255"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53" t="str">
        <f>IF(AND(A285&lt;&gt;"",ISNUMBER(A285)),VLOOKUP(A285,Studies!A:BR,2,FALSE),"")</f>
        <v>Acocella 1984</v>
      </c>
      <c r="C285" s="254" t="str">
        <f>IF(AND(A285&lt;&gt;"",ISNUMBER(A285)),VLOOKUP(A285,Studies!A:BR,3,FALSE),"")</f>
        <v>https://www.ncbi.nlm.nih.gov/pubmed/6473487</v>
      </c>
      <c r="D285" s="254" t="str">
        <f>IF(AND(A285&lt;&gt;"",ISNUMBER(A285)),VLOOKUP(A285,Studies!A:BR,4,FALSE),"")</f>
        <v>Individual 10 (900 mg, 2 h infusion)</v>
      </c>
      <c r="E285" s="254" t="str">
        <f>IF(AND(A285&lt;&gt;"",ISNUMBER(A285)),VLOOKUP(A285,Studies!A:BR,5,FALSE),"")</f>
        <v>Rifampicin</v>
      </c>
      <c r="F285" s="255"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53" t="str">
        <f>IF(AND(A286&lt;&gt;"",ISNUMBER(A286)),VLOOKUP(A286,Studies!A:BR,2,FALSE),"")</f>
        <v>Acocella 1984</v>
      </c>
      <c r="C286" s="254" t="str">
        <f>IF(AND(A286&lt;&gt;"",ISNUMBER(A286)),VLOOKUP(A286,Studies!A:BR,3,FALSE),"")</f>
        <v>https://www.ncbi.nlm.nih.gov/pubmed/6473487</v>
      </c>
      <c r="D286" s="254" t="str">
        <f>IF(AND(A286&lt;&gt;"",ISNUMBER(A286)),VLOOKUP(A286,Studies!A:BR,4,FALSE),"")</f>
        <v>Individual 10 (900 mg, 2 h infusion)</v>
      </c>
      <c r="E286" s="254" t="str">
        <f>IF(AND(A286&lt;&gt;"",ISNUMBER(A286)),VLOOKUP(A286,Studies!A:BR,5,FALSE),"")</f>
        <v>Rifampicin</v>
      </c>
      <c r="F286" s="255"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53" t="str">
        <f>IF(AND(A287&lt;&gt;"",ISNUMBER(A287)),VLOOKUP(A287,Studies!A:BR,2,FALSE),"")</f>
        <v>Acocella 1984</v>
      </c>
      <c r="C287" s="254" t="str">
        <f>IF(AND(A287&lt;&gt;"",ISNUMBER(A287)),VLOOKUP(A287,Studies!A:BR,3,FALSE),"")</f>
        <v>https://www.ncbi.nlm.nih.gov/pubmed/6473487</v>
      </c>
      <c r="D287" s="254" t="str">
        <f>IF(AND(A287&lt;&gt;"",ISNUMBER(A287)),VLOOKUP(A287,Studies!A:BR,4,FALSE),"")</f>
        <v>Individual 10 (900 mg, 2 h infusion)</v>
      </c>
      <c r="E287" s="254" t="str">
        <f>IF(AND(A287&lt;&gt;"",ISNUMBER(A287)),VLOOKUP(A287,Studies!A:BR,5,FALSE),"")</f>
        <v>Rifampicin</v>
      </c>
      <c r="F287" s="255"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53" t="str">
        <f>IF(AND(A288&lt;&gt;"",ISNUMBER(A288)),VLOOKUP(A288,Studies!A:BR,2,FALSE),"")</f>
        <v>Acocella 1984</v>
      </c>
      <c r="C288" s="254" t="str">
        <f>IF(AND(A288&lt;&gt;"",ISNUMBER(A288)),VLOOKUP(A288,Studies!A:BR,3,FALSE),"")</f>
        <v>https://www.ncbi.nlm.nih.gov/pubmed/6473487</v>
      </c>
      <c r="D288" s="254" t="str">
        <f>IF(AND(A288&lt;&gt;"",ISNUMBER(A288)),VLOOKUP(A288,Studies!A:BR,4,FALSE),"")</f>
        <v>Individual 10 (900 mg, 2 h infusion)</v>
      </c>
      <c r="E288" s="254" t="str">
        <f>IF(AND(A288&lt;&gt;"",ISNUMBER(A288)),VLOOKUP(A288,Studies!A:BR,5,FALSE),"")</f>
        <v>Rifampicin</v>
      </c>
      <c r="F288" s="255"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53" t="str">
        <f>IF(AND(A289&lt;&gt;"",ISNUMBER(A289)),VLOOKUP(A289,Studies!A:BR,2,FALSE),"")</f>
        <v>Acocella 1984</v>
      </c>
      <c r="C289" s="254" t="str">
        <f>IF(AND(A289&lt;&gt;"",ISNUMBER(A289)),VLOOKUP(A289,Studies!A:BR,3,FALSE),"")</f>
        <v>https://www.ncbi.nlm.nih.gov/pubmed/6473487</v>
      </c>
      <c r="D289" s="254" t="str">
        <f>IF(AND(A289&lt;&gt;"",ISNUMBER(A289)),VLOOKUP(A289,Studies!A:BR,4,FALSE),"")</f>
        <v>Individual 10 (900 mg, 2 h infusion)</v>
      </c>
      <c r="E289" s="254" t="str">
        <f>IF(AND(A289&lt;&gt;"",ISNUMBER(A289)),VLOOKUP(A289,Studies!A:BR,5,FALSE),"")</f>
        <v>Rifampicin</v>
      </c>
      <c r="F289" s="255"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53" t="str">
        <f>IF(AND(A290&lt;&gt;"",ISNUMBER(A290)),VLOOKUP(A290,Studies!A:BR,2,FALSE),"")</f>
        <v>Acocella 1984</v>
      </c>
      <c r="C290" s="254" t="str">
        <f>IF(AND(A290&lt;&gt;"",ISNUMBER(A290)),VLOOKUP(A290,Studies!A:BR,3,FALSE),"")</f>
        <v>https://www.ncbi.nlm.nih.gov/pubmed/6473487</v>
      </c>
      <c r="D290" s="254" t="str">
        <f>IF(AND(A290&lt;&gt;"",ISNUMBER(A290)),VLOOKUP(A290,Studies!A:BR,4,FALSE),"")</f>
        <v>Individual 10 (900 mg, 2 h infusion)</v>
      </c>
      <c r="E290" s="254" t="str">
        <f>IF(AND(A290&lt;&gt;"",ISNUMBER(A290)),VLOOKUP(A290,Studies!A:BR,5,FALSE),"")</f>
        <v>Rifampicin</v>
      </c>
      <c r="F290" s="255"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53" t="str">
        <f>IF(AND(A291&lt;&gt;"",ISNUMBER(A291)),VLOOKUP(A291,Studies!A:BR,2,FALSE),"")</f>
        <v>Acocella 1984</v>
      </c>
      <c r="C291" s="254" t="str">
        <f>IF(AND(A291&lt;&gt;"",ISNUMBER(A291)),VLOOKUP(A291,Studies!A:BR,3,FALSE),"")</f>
        <v>https://www.ncbi.nlm.nih.gov/pubmed/6473487</v>
      </c>
      <c r="D291" s="254" t="str">
        <f>IF(AND(A291&lt;&gt;"",ISNUMBER(A291)),VLOOKUP(A291,Studies!A:BR,4,FALSE),"")</f>
        <v>Individual 11 (900 mg, 1 h infusion)</v>
      </c>
      <c r="E291" s="254" t="str">
        <f>IF(AND(A291&lt;&gt;"",ISNUMBER(A291)),VLOOKUP(A291,Studies!A:BR,5,FALSE),"")</f>
        <v>Rifampicin</v>
      </c>
      <c r="F291" s="255"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53" t="str">
        <f>IF(AND(A292&lt;&gt;"",ISNUMBER(A292)),VLOOKUP(A292,Studies!A:BR,2,FALSE),"")</f>
        <v>Acocella 1984</v>
      </c>
      <c r="C292" s="254" t="str">
        <f>IF(AND(A292&lt;&gt;"",ISNUMBER(A292)),VLOOKUP(A292,Studies!A:BR,3,FALSE),"")</f>
        <v>https://www.ncbi.nlm.nih.gov/pubmed/6473487</v>
      </c>
      <c r="D292" s="254" t="str">
        <f>IF(AND(A292&lt;&gt;"",ISNUMBER(A292)),VLOOKUP(A292,Studies!A:BR,4,FALSE),"")</f>
        <v>Individual 11 (900 mg, 1 h infusion)</v>
      </c>
      <c r="E292" s="254" t="str">
        <f>IF(AND(A292&lt;&gt;"",ISNUMBER(A292)),VLOOKUP(A292,Studies!A:BR,5,FALSE),"")</f>
        <v>Rifampicin</v>
      </c>
      <c r="F292" s="255"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53" t="str">
        <f>IF(AND(A293&lt;&gt;"",ISNUMBER(A293)),VLOOKUP(A293,Studies!A:BR,2,FALSE),"")</f>
        <v>Acocella 1984</v>
      </c>
      <c r="C293" s="254" t="str">
        <f>IF(AND(A293&lt;&gt;"",ISNUMBER(A293)),VLOOKUP(A293,Studies!A:BR,3,FALSE),"")</f>
        <v>https://www.ncbi.nlm.nih.gov/pubmed/6473487</v>
      </c>
      <c r="D293" s="254" t="str">
        <f>IF(AND(A293&lt;&gt;"",ISNUMBER(A293)),VLOOKUP(A293,Studies!A:BR,4,FALSE),"")</f>
        <v>Individual 11 (900 mg, 1 h infusion)</v>
      </c>
      <c r="E293" s="254" t="str">
        <f>IF(AND(A293&lt;&gt;"",ISNUMBER(A293)),VLOOKUP(A293,Studies!A:BR,5,FALSE),"")</f>
        <v>Rifampicin</v>
      </c>
      <c r="F293" s="255"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53" t="str">
        <f>IF(AND(A294&lt;&gt;"",ISNUMBER(A294)),VLOOKUP(A294,Studies!A:BR,2,FALSE),"")</f>
        <v>Acocella 1984</v>
      </c>
      <c r="C294" s="254" t="str">
        <f>IF(AND(A294&lt;&gt;"",ISNUMBER(A294)),VLOOKUP(A294,Studies!A:BR,3,FALSE),"")</f>
        <v>https://www.ncbi.nlm.nih.gov/pubmed/6473487</v>
      </c>
      <c r="D294" s="254" t="str">
        <f>IF(AND(A294&lt;&gt;"",ISNUMBER(A294)),VLOOKUP(A294,Studies!A:BR,4,FALSE),"")</f>
        <v>Individual 11 (900 mg, 1 h infusion)</v>
      </c>
      <c r="E294" s="254" t="str">
        <f>IF(AND(A294&lt;&gt;"",ISNUMBER(A294)),VLOOKUP(A294,Studies!A:BR,5,FALSE),"")</f>
        <v>Rifampicin</v>
      </c>
      <c r="F294" s="255"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53" t="str">
        <f>IF(AND(A295&lt;&gt;"",ISNUMBER(A295)),VLOOKUP(A295,Studies!A:BR,2,FALSE),"")</f>
        <v>Acocella 1984</v>
      </c>
      <c r="C295" s="254" t="str">
        <f>IF(AND(A295&lt;&gt;"",ISNUMBER(A295)),VLOOKUP(A295,Studies!A:BR,3,FALSE),"")</f>
        <v>https://www.ncbi.nlm.nih.gov/pubmed/6473487</v>
      </c>
      <c r="D295" s="254" t="str">
        <f>IF(AND(A295&lt;&gt;"",ISNUMBER(A295)),VLOOKUP(A295,Studies!A:BR,4,FALSE),"")</f>
        <v>Individual 11 (900 mg, 1 h infusion)</v>
      </c>
      <c r="E295" s="254" t="str">
        <f>IF(AND(A295&lt;&gt;"",ISNUMBER(A295)),VLOOKUP(A295,Studies!A:BR,5,FALSE),"")</f>
        <v>Rifampicin</v>
      </c>
      <c r="F295" s="255"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53" t="str">
        <f>IF(AND(A296&lt;&gt;"",ISNUMBER(A296)),VLOOKUP(A296,Studies!A:BR,2,FALSE),"")</f>
        <v>Acocella 1984</v>
      </c>
      <c r="C296" s="254" t="str">
        <f>IF(AND(A296&lt;&gt;"",ISNUMBER(A296)),VLOOKUP(A296,Studies!A:BR,3,FALSE),"")</f>
        <v>https://www.ncbi.nlm.nih.gov/pubmed/6473487</v>
      </c>
      <c r="D296" s="254" t="str">
        <f>IF(AND(A296&lt;&gt;"",ISNUMBER(A296)),VLOOKUP(A296,Studies!A:BR,4,FALSE),"")</f>
        <v>Individual 11 (900 mg, 1 h infusion)</v>
      </c>
      <c r="E296" s="254" t="str">
        <f>IF(AND(A296&lt;&gt;"",ISNUMBER(A296)),VLOOKUP(A296,Studies!A:BR,5,FALSE),"")</f>
        <v>Rifampicin</v>
      </c>
      <c r="F296" s="255"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53" t="str">
        <f>IF(AND(A297&lt;&gt;"",ISNUMBER(A297)),VLOOKUP(A297,Studies!A:BR,2,FALSE),"")</f>
        <v>Acocella 1984</v>
      </c>
      <c r="C297" s="254" t="str">
        <f>IF(AND(A297&lt;&gt;"",ISNUMBER(A297)),VLOOKUP(A297,Studies!A:BR,3,FALSE),"")</f>
        <v>https://www.ncbi.nlm.nih.gov/pubmed/6473487</v>
      </c>
      <c r="D297" s="254" t="str">
        <f>IF(AND(A297&lt;&gt;"",ISNUMBER(A297)),VLOOKUP(A297,Studies!A:BR,4,FALSE),"")</f>
        <v>Individual 11 (900 mg, 1 h infusion)</v>
      </c>
      <c r="E297" s="254" t="str">
        <f>IF(AND(A297&lt;&gt;"",ISNUMBER(A297)),VLOOKUP(A297,Studies!A:BR,5,FALSE),"")</f>
        <v>Rifampicin</v>
      </c>
      <c r="F297" s="255"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53" t="str">
        <f>IF(AND(A298&lt;&gt;"",ISNUMBER(A298)),VLOOKUP(A298,Studies!A:BR,2,FALSE),"")</f>
        <v>Acocella 1984</v>
      </c>
      <c r="C298" s="254" t="str">
        <f>IF(AND(A298&lt;&gt;"",ISNUMBER(A298)),VLOOKUP(A298,Studies!A:BR,3,FALSE),"")</f>
        <v>https://www.ncbi.nlm.nih.gov/pubmed/6473487</v>
      </c>
      <c r="D298" s="254" t="str">
        <f>IF(AND(A298&lt;&gt;"",ISNUMBER(A298)),VLOOKUP(A298,Studies!A:BR,4,FALSE),"")</f>
        <v>Individual 12 (900 mg, 1 h infusion)</v>
      </c>
      <c r="E298" s="254" t="str">
        <f>IF(AND(A298&lt;&gt;"",ISNUMBER(A298)),VLOOKUP(A298,Studies!A:BR,5,FALSE),"")</f>
        <v>Rifampicin</v>
      </c>
      <c r="F298" s="255"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53" t="str">
        <f>IF(AND(A299&lt;&gt;"",ISNUMBER(A299)),VLOOKUP(A299,Studies!A:BR,2,FALSE),"")</f>
        <v>Acocella 1984</v>
      </c>
      <c r="C299" s="254" t="str">
        <f>IF(AND(A299&lt;&gt;"",ISNUMBER(A299)),VLOOKUP(A299,Studies!A:BR,3,FALSE),"")</f>
        <v>https://www.ncbi.nlm.nih.gov/pubmed/6473487</v>
      </c>
      <c r="D299" s="254" t="str">
        <f>IF(AND(A299&lt;&gt;"",ISNUMBER(A299)),VLOOKUP(A299,Studies!A:BR,4,FALSE),"")</f>
        <v>Individual 12 (900 mg, 1 h infusion)</v>
      </c>
      <c r="E299" s="254" t="str">
        <f>IF(AND(A299&lt;&gt;"",ISNUMBER(A299)),VLOOKUP(A299,Studies!A:BR,5,FALSE),"")</f>
        <v>Rifampicin</v>
      </c>
      <c r="F299" s="255"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53" t="str">
        <f>IF(AND(A300&lt;&gt;"",ISNUMBER(A300)),VLOOKUP(A300,Studies!A:BR,2,FALSE),"")</f>
        <v>Acocella 1984</v>
      </c>
      <c r="C300" s="254" t="str">
        <f>IF(AND(A300&lt;&gt;"",ISNUMBER(A300)),VLOOKUP(A300,Studies!A:BR,3,FALSE),"")</f>
        <v>https://www.ncbi.nlm.nih.gov/pubmed/6473487</v>
      </c>
      <c r="D300" s="254" t="str">
        <f>IF(AND(A300&lt;&gt;"",ISNUMBER(A300)),VLOOKUP(A300,Studies!A:BR,4,FALSE),"")</f>
        <v>Individual 12 (900 mg, 1 h infusion)</v>
      </c>
      <c r="E300" s="254" t="str">
        <f>IF(AND(A300&lt;&gt;"",ISNUMBER(A300)),VLOOKUP(A300,Studies!A:BR,5,FALSE),"")</f>
        <v>Rifampicin</v>
      </c>
      <c r="F300" s="255"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53" t="str">
        <f>IF(AND(A301&lt;&gt;"",ISNUMBER(A301)),VLOOKUP(A301,Studies!A:BR,2,FALSE),"")</f>
        <v>Acocella 1984</v>
      </c>
      <c r="C301" s="254" t="str">
        <f>IF(AND(A301&lt;&gt;"",ISNUMBER(A301)),VLOOKUP(A301,Studies!A:BR,3,FALSE),"")</f>
        <v>https://www.ncbi.nlm.nih.gov/pubmed/6473487</v>
      </c>
      <c r="D301" s="254" t="str">
        <f>IF(AND(A301&lt;&gt;"",ISNUMBER(A301)),VLOOKUP(A301,Studies!A:BR,4,FALSE),"")</f>
        <v>Individual 12 (900 mg, 1 h infusion)</v>
      </c>
      <c r="E301" s="254" t="str">
        <f>IF(AND(A301&lt;&gt;"",ISNUMBER(A301)),VLOOKUP(A301,Studies!A:BR,5,FALSE),"")</f>
        <v>Rifampicin</v>
      </c>
      <c r="F301" s="255"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53" t="str">
        <f>IF(AND(A302&lt;&gt;"",ISNUMBER(A302)),VLOOKUP(A302,Studies!A:BR,2,FALSE),"")</f>
        <v>Acocella 1984</v>
      </c>
      <c r="C302" s="254" t="str">
        <f>IF(AND(A302&lt;&gt;"",ISNUMBER(A302)),VLOOKUP(A302,Studies!A:BR,3,FALSE),"")</f>
        <v>https://www.ncbi.nlm.nih.gov/pubmed/6473487</v>
      </c>
      <c r="D302" s="254" t="str">
        <f>IF(AND(A302&lt;&gt;"",ISNUMBER(A302)),VLOOKUP(A302,Studies!A:BR,4,FALSE),"")</f>
        <v>Individual 12 (900 mg, 1 h infusion)</v>
      </c>
      <c r="E302" s="254" t="str">
        <f>IF(AND(A302&lt;&gt;"",ISNUMBER(A302)),VLOOKUP(A302,Studies!A:BR,5,FALSE),"")</f>
        <v>Rifampicin</v>
      </c>
      <c r="F302" s="255"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53" t="str">
        <f>IF(AND(A303&lt;&gt;"",ISNUMBER(A303)),VLOOKUP(A303,Studies!A:BR,2,FALSE),"")</f>
        <v>Acocella 1984</v>
      </c>
      <c r="C303" s="254" t="str">
        <f>IF(AND(A303&lt;&gt;"",ISNUMBER(A303)),VLOOKUP(A303,Studies!A:BR,3,FALSE),"")</f>
        <v>https://www.ncbi.nlm.nih.gov/pubmed/6473487</v>
      </c>
      <c r="D303" s="254" t="str">
        <f>IF(AND(A303&lt;&gt;"",ISNUMBER(A303)),VLOOKUP(A303,Studies!A:BR,4,FALSE),"")</f>
        <v>Individual 12 (900 mg, 1 h infusion)</v>
      </c>
      <c r="E303" s="254" t="str">
        <f>IF(AND(A303&lt;&gt;"",ISNUMBER(A303)),VLOOKUP(A303,Studies!A:BR,5,FALSE),"")</f>
        <v>Rifampicin</v>
      </c>
      <c r="F303" s="255"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53" t="str">
        <f>IF(AND(A304&lt;&gt;"",ISNUMBER(A304)),VLOOKUP(A304,Studies!A:BR,2,FALSE),"")</f>
        <v>Acocella 1984</v>
      </c>
      <c r="C304" s="254" t="str">
        <f>IF(AND(A304&lt;&gt;"",ISNUMBER(A304)),VLOOKUP(A304,Studies!A:BR,3,FALSE),"")</f>
        <v>https://www.ncbi.nlm.nih.gov/pubmed/6473487</v>
      </c>
      <c r="D304" s="254" t="str">
        <f>IF(AND(A304&lt;&gt;"",ISNUMBER(A304)),VLOOKUP(A304,Studies!A:BR,4,FALSE),"")</f>
        <v>Individual 12 (900 mg, 1 h infusion)</v>
      </c>
      <c r="E304" s="254" t="str">
        <f>IF(AND(A304&lt;&gt;"",ISNUMBER(A304)),VLOOKUP(A304,Studies!A:BR,5,FALSE),"")</f>
        <v>Rifampicin</v>
      </c>
      <c r="F304" s="255"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53" t="str">
        <f>IF(AND(A305&lt;&gt;"",ISNUMBER(A305)),VLOOKUP(A305,Studies!A:BR,2,FALSE),"")</f>
        <v>Acocella 1984</v>
      </c>
      <c r="C305" s="254" t="str">
        <f>IF(AND(A305&lt;&gt;"",ISNUMBER(A305)),VLOOKUP(A305,Studies!A:BR,3,FALSE),"")</f>
        <v>https://www.ncbi.nlm.nih.gov/pubmed/6473487</v>
      </c>
      <c r="D305" s="254" t="str">
        <f>IF(AND(A305&lt;&gt;"",ISNUMBER(A305)),VLOOKUP(A305,Studies!A:BR,4,FALSE),"")</f>
        <v>Individual 13 (1200 mg, 3 h infusion)</v>
      </c>
      <c r="E305" s="254" t="str">
        <f>IF(AND(A305&lt;&gt;"",ISNUMBER(A305)),VLOOKUP(A305,Studies!A:BR,5,FALSE),"")</f>
        <v>Rifampicin</v>
      </c>
      <c r="F305" s="255"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53" t="str">
        <f>IF(AND(A306&lt;&gt;"",ISNUMBER(A306)),VLOOKUP(A306,Studies!A:BR,2,FALSE),"")</f>
        <v>Acocella 1984</v>
      </c>
      <c r="C306" s="254" t="str">
        <f>IF(AND(A306&lt;&gt;"",ISNUMBER(A306)),VLOOKUP(A306,Studies!A:BR,3,FALSE),"")</f>
        <v>https://www.ncbi.nlm.nih.gov/pubmed/6473487</v>
      </c>
      <c r="D306" s="254" t="str">
        <f>IF(AND(A306&lt;&gt;"",ISNUMBER(A306)),VLOOKUP(A306,Studies!A:BR,4,FALSE),"")</f>
        <v>Individual 13 (1200 mg, 3 h infusion)</v>
      </c>
      <c r="E306" s="254" t="str">
        <f>IF(AND(A306&lt;&gt;"",ISNUMBER(A306)),VLOOKUP(A306,Studies!A:BR,5,FALSE),"")</f>
        <v>Rifampicin</v>
      </c>
      <c r="F306" s="255"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53" t="str">
        <f>IF(AND(A307&lt;&gt;"",ISNUMBER(A307)),VLOOKUP(A307,Studies!A:BR,2,FALSE),"")</f>
        <v>Acocella 1984</v>
      </c>
      <c r="C307" s="254" t="str">
        <f>IF(AND(A307&lt;&gt;"",ISNUMBER(A307)),VLOOKUP(A307,Studies!A:BR,3,FALSE),"")</f>
        <v>https://www.ncbi.nlm.nih.gov/pubmed/6473487</v>
      </c>
      <c r="D307" s="254" t="str">
        <f>IF(AND(A307&lt;&gt;"",ISNUMBER(A307)),VLOOKUP(A307,Studies!A:BR,4,FALSE),"")</f>
        <v>Individual 13 (1200 mg, 3 h infusion)</v>
      </c>
      <c r="E307" s="254" t="str">
        <f>IF(AND(A307&lt;&gt;"",ISNUMBER(A307)),VLOOKUP(A307,Studies!A:BR,5,FALSE),"")</f>
        <v>Rifampicin</v>
      </c>
      <c r="F307" s="255"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53" t="str">
        <f>IF(AND(A308&lt;&gt;"",ISNUMBER(A308)),VLOOKUP(A308,Studies!A:BR,2,FALSE),"")</f>
        <v>Acocella 1984</v>
      </c>
      <c r="C308" s="254" t="str">
        <f>IF(AND(A308&lt;&gt;"",ISNUMBER(A308)),VLOOKUP(A308,Studies!A:BR,3,FALSE),"")</f>
        <v>https://www.ncbi.nlm.nih.gov/pubmed/6473487</v>
      </c>
      <c r="D308" s="254" t="str">
        <f>IF(AND(A308&lt;&gt;"",ISNUMBER(A308)),VLOOKUP(A308,Studies!A:BR,4,FALSE),"")</f>
        <v>Individual 13 (1200 mg, 3 h infusion)</v>
      </c>
      <c r="E308" s="254" t="str">
        <f>IF(AND(A308&lt;&gt;"",ISNUMBER(A308)),VLOOKUP(A308,Studies!A:BR,5,FALSE),"")</f>
        <v>Rifampicin</v>
      </c>
      <c r="F308" s="255"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53" t="str">
        <f>IF(AND(A309&lt;&gt;"",ISNUMBER(A309)),VLOOKUP(A309,Studies!A:BR,2,FALSE),"")</f>
        <v>Acocella 1984</v>
      </c>
      <c r="C309" s="254" t="str">
        <f>IF(AND(A309&lt;&gt;"",ISNUMBER(A309)),VLOOKUP(A309,Studies!A:BR,3,FALSE),"")</f>
        <v>https://www.ncbi.nlm.nih.gov/pubmed/6473487</v>
      </c>
      <c r="D309" s="254" t="str">
        <f>IF(AND(A309&lt;&gt;"",ISNUMBER(A309)),VLOOKUP(A309,Studies!A:BR,4,FALSE),"")</f>
        <v>Individual 13 (1200 mg, 3 h infusion)</v>
      </c>
      <c r="E309" s="254" t="str">
        <f>IF(AND(A309&lt;&gt;"",ISNUMBER(A309)),VLOOKUP(A309,Studies!A:BR,5,FALSE),"")</f>
        <v>Rifampicin</v>
      </c>
      <c r="F309" s="255"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53" t="str">
        <f>IF(AND(A310&lt;&gt;"",ISNUMBER(A310)),VLOOKUP(A310,Studies!A:BR,2,FALSE),"")</f>
        <v>Acocella 1984</v>
      </c>
      <c r="C310" s="254" t="str">
        <f>IF(AND(A310&lt;&gt;"",ISNUMBER(A310)),VLOOKUP(A310,Studies!A:BR,3,FALSE),"")</f>
        <v>https://www.ncbi.nlm.nih.gov/pubmed/6473487</v>
      </c>
      <c r="D310" s="254" t="str">
        <f>IF(AND(A310&lt;&gt;"",ISNUMBER(A310)),VLOOKUP(A310,Studies!A:BR,4,FALSE),"")</f>
        <v>Individual 13 (1200 mg, 3 h infusion)</v>
      </c>
      <c r="E310" s="254" t="str">
        <f>IF(AND(A310&lt;&gt;"",ISNUMBER(A310)),VLOOKUP(A310,Studies!A:BR,5,FALSE),"")</f>
        <v>Rifampicin</v>
      </c>
      <c r="F310" s="255"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53" t="str">
        <f>IF(AND(A311&lt;&gt;"",ISNUMBER(A311)),VLOOKUP(A311,Studies!A:BR,2,FALSE),"")</f>
        <v>Acocella 1984</v>
      </c>
      <c r="C311" s="254" t="str">
        <f>IF(AND(A311&lt;&gt;"",ISNUMBER(A311)),VLOOKUP(A311,Studies!A:BR,3,FALSE),"")</f>
        <v>https://www.ncbi.nlm.nih.gov/pubmed/6473487</v>
      </c>
      <c r="D311" s="254" t="str">
        <f>IF(AND(A311&lt;&gt;"",ISNUMBER(A311)),VLOOKUP(A311,Studies!A:BR,4,FALSE),"")</f>
        <v>Individual 13 (1200 mg, 3 h infusion)</v>
      </c>
      <c r="E311" s="254" t="str">
        <f>IF(AND(A311&lt;&gt;"",ISNUMBER(A311)),VLOOKUP(A311,Studies!A:BR,5,FALSE),"")</f>
        <v>Rifampicin</v>
      </c>
      <c r="F311" s="255"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53" t="str">
        <f>IF(AND(A312&lt;&gt;"",ISNUMBER(A312)),VLOOKUP(A312,Studies!A:BR,2,FALSE),"")</f>
        <v>Acocella 1984</v>
      </c>
      <c r="C312" s="254" t="str">
        <f>IF(AND(A312&lt;&gt;"",ISNUMBER(A312)),VLOOKUP(A312,Studies!A:BR,3,FALSE),"")</f>
        <v>https://www.ncbi.nlm.nih.gov/pubmed/6473487</v>
      </c>
      <c r="D312" s="254" t="str">
        <f>IF(AND(A312&lt;&gt;"",ISNUMBER(A312)),VLOOKUP(A312,Studies!A:BR,4,FALSE),"")</f>
        <v>Individual 14 (1200 mg, 3 h infusion)</v>
      </c>
      <c r="E312" s="254" t="str">
        <f>IF(AND(A312&lt;&gt;"",ISNUMBER(A312)),VLOOKUP(A312,Studies!A:BR,5,FALSE),"")</f>
        <v>Rifampicin</v>
      </c>
      <c r="F312" s="255"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53" t="str">
        <f>IF(AND(A313&lt;&gt;"",ISNUMBER(A313)),VLOOKUP(A313,Studies!A:BR,2,FALSE),"")</f>
        <v>Acocella 1984</v>
      </c>
      <c r="C313" s="254" t="str">
        <f>IF(AND(A313&lt;&gt;"",ISNUMBER(A313)),VLOOKUP(A313,Studies!A:BR,3,FALSE),"")</f>
        <v>https://www.ncbi.nlm.nih.gov/pubmed/6473487</v>
      </c>
      <c r="D313" s="254" t="str">
        <f>IF(AND(A313&lt;&gt;"",ISNUMBER(A313)),VLOOKUP(A313,Studies!A:BR,4,FALSE),"")</f>
        <v>Individual 14 (1200 mg, 3 h infusion)</v>
      </c>
      <c r="E313" s="254" t="str">
        <f>IF(AND(A313&lt;&gt;"",ISNUMBER(A313)),VLOOKUP(A313,Studies!A:BR,5,FALSE),"")</f>
        <v>Rifampicin</v>
      </c>
      <c r="F313" s="255"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53" t="str">
        <f>IF(AND(A314&lt;&gt;"",ISNUMBER(A314)),VLOOKUP(A314,Studies!A:BR,2,FALSE),"")</f>
        <v>Acocella 1984</v>
      </c>
      <c r="C314" s="254" t="str">
        <f>IF(AND(A314&lt;&gt;"",ISNUMBER(A314)),VLOOKUP(A314,Studies!A:BR,3,FALSE),"")</f>
        <v>https://www.ncbi.nlm.nih.gov/pubmed/6473487</v>
      </c>
      <c r="D314" s="254" t="str">
        <f>IF(AND(A314&lt;&gt;"",ISNUMBER(A314)),VLOOKUP(A314,Studies!A:BR,4,FALSE),"")</f>
        <v>Individual 14 (1200 mg, 3 h infusion)</v>
      </c>
      <c r="E314" s="254" t="str">
        <f>IF(AND(A314&lt;&gt;"",ISNUMBER(A314)),VLOOKUP(A314,Studies!A:BR,5,FALSE),"")</f>
        <v>Rifampicin</v>
      </c>
      <c r="F314" s="255"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53" t="str">
        <f>IF(AND(A315&lt;&gt;"",ISNUMBER(A315)),VLOOKUP(A315,Studies!A:BR,2,FALSE),"")</f>
        <v>Acocella 1984</v>
      </c>
      <c r="C315" s="254" t="str">
        <f>IF(AND(A315&lt;&gt;"",ISNUMBER(A315)),VLOOKUP(A315,Studies!A:BR,3,FALSE),"")</f>
        <v>https://www.ncbi.nlm.nih.gov/pubmed/6473487</v>
      </c>
      <c r="D315" s="254" t="str">
        <f>IF(AND(A315&lt;&gt;"",ISNUMBER(A315)),VLOOKUP(A315,Studies!A:BR,4,FALSE),"")</f>
        <v>Individual 14 (1200 mg, 3 h infusion)</v>
      </c>
      <c r="E315" s="254" t="str">
        <f>IF(AND(A315&lt;&gt;"",ISNUMBER(A315)),VLOOKUP(A315,Studies!A:BR,5,FALSE),"")</f>
        <v>Rifampicin</v>
      </c>
      <c r="F315" s="255"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53" t="str">
        <f>IF(AND(A316&lt;&gt;"",ISNUMBER(A316)),VLOOKUP(A316,Studies!A:BR,2,FALSE),"")</f>
        <v>Acocella 1984</v>
      </c>
      <c r="C316" s="254" t="str">
        <f>IF(AND(A316&lt;&gt;"",ISNUMBER(A316)),VLOOKUP(A316,Studies!A:BR,3,FALSE),"")</f>
        <v>https://www.ncbi.nlm.nih.gov/pubmed/6473487</v>
      </c>
      <c r="D316" s="254" t="str">
        <f>IF(AND(A316&lt;&gt;"",ISNUMBER(A316)),VLOOKUP(A316,Studies!A:BR,4,FALSE),"")</f>
        <v>Individual 14 (1200 mg, 3 h infusion)</v>
      </c>
      <c r="E316" s="254" t="str">
        <f>IF(AND(A316&lt;&gt;"",ISNUMBER(A316)),VLOOKUP(A316,Studies!A:BR,5,FALSE),"")</f>
        <v>Rifampicin</v>
      </c>
      <c r="F316" s="255"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53" t="str">
        <f>IF(AND(A317&lt;&gt;"",ISNUMBER(A317)),VLOOKUP(A317,Studies!A:BR,2,FALSE),"")</f>
        <v>Acocella 1984</v>
      </c>
      <c r="C317" s="254" t="str">
        <f>IF(AND(A317&lt;&gt;"",ISNUMBER(A317)),VLOOKUP(A317,Studies!A:BR,3,FALSE),"")</f>
        <v>https://www.ncbi.nlm.nih.gov/pubmed/6473487</v>
      </c>
      <c r="D317" s="254" t="str">
        <f>IF(AND(A317&lt;&gt;"",ISNUMBER(A317)),VLOOKUP(A317,Studies!A:BR,4,FALSE),"")</f>
        <v>Individual 14 (1200 mg, 3 h infusion)</v>
      </c>
      <c r="E317" s="254" t="str">
        <f>IF(AND(A317&lt;&gt;"",ISNUMBER(A317)),VLOOKUP(A317,Studies!A:BR,5,FALSE),"")</f>
        <v>Rifampicin</v>
      </c>
      <c r="F317" s="255"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53" t="str">
        <f>IF(AND(A318&lt;&gt;"",ISNUMBER(A318)),VLOOKUP(A318,Studies!A:BR,2,FALSE),"")</f>
        <v>Acocella 1984</v>
      </c>
      <c r="C318" s="254" t="str">
        <f>IF(AND(A318&lt;&gt;"",ISNUMBER(A318)),VLOOKUP(A318,Studies!A:BR,3,FALSE),"")</f>
        <v>https://www.ncbi.nlm.nih.gov/pubmed/6473487</v>
      </c>
      <c r="D318" s="254" t="str">
        <f>IF(AND(A318&lt;&gt;"",ISNUMBER(A318)),VLOOKUP(A318,Studies!A:BR,4,FALSE),"")</f>
        <v>Individual 14 (1200 mg, 3 h infusion)</v>
      </c>
      <c r="E318" s="254" t="str">
        <f>IF(AND(A318&lt;&gt;"",ISNUMBER(A318)),VLOOKUP(A318,Studies!A:BR,5,FALSE),"")</f>
        <v>Rifampicin</v>
      </c>
      <c r="F318" s="255"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53" t="str">
        <f>IF(AND(A319&lt;&gt;"",ISNUMBER(A319)),VLOOKUP(A319,Studies!A:BR,2,FALSE),"")</f>
        <v>Acocella 1984</v>
      </c>
      <c r="C319" s="254" t="str">
        <f>IF(AND(A319&lt;&gt;"",ISNUMBER(A319)),VLOOKUP(A319,Studies!A:BR,3,FALSE),"")</f>
        <v>https://www.ncbi.nlm.nih.gov/pubmed/6473487</v>
      </c>
      <c r="D319" s="254" t="str">
        <f>IF(AND(A319&lt;&gt;"",ISNUMBER(A319)),VLOOKUP(A319,Studies!A:BR,4,FALSE),"")</f>
        <v>Individual 15 (1200 mg, 2 h infusion)</v>
      </c>
      <c r="E319" s="254" t="str">
        <f>IF(AND(A319&lt;&gt;"",ISNUMBER(A319)),VLOOKUP(A319,Studies!A:BR,5,FALSE),"")</f>
        <v>Rifampicin</v>
      </c>
      <c r="F319" s="255"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53" t="str">
        <f>IF(AND(A320&lt;&gt;"",ISNUMBER(A320)),VLOOKUP(A320,Studies!A:BR,2,FALSE),"")</f>
        <v>Acocella 1984</v>
      </c>
      <c r="C320" s="254" t="str">
        <f>IF(AND(A320&lt;&gt;"",ISNUMBER(A320)),VLOOKUP(A320,Studies!A:BR,3,FALSE),"")</f>
        <v>https://www.ncbi.nlm.nih.gov/pubmed/6473487</v>
      </c>
      <c r="D320" s="254" t="str">
        <f>IF(AND(A320&lt;&gt;"",ISNUMBER(A320)),VLOOKUP(A320,Studies!A:BR,4,FALSE),"")</f>
        <v>Individual 15 (1200 mg, 2 h infusion)</v>
      </c>
      <c r="E320" s="254" t="str">
        <f>IF(AND(A320&lt;&gt;"",ISNUMBER(A320)),VLOOKUP(A320,Studies!A:BR,5,FALSE),"")</f>
        <v>Rifampicin</v>
      </c>
      <c r="F320" s="255"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53" t="str">
        <f>IF(AND(A321&lt;&gt;"",ISNUMBER(A321)),VLOOKUP(A321,Studies!A:BR,2,FALSE),"")</f>
        <v>Acocella 1984</v>
      </c>
      <c r="C321" s="254" t="str">
        <f>IF(AND(A321&lt;&gt;"",ISNUMBER(A321)),VLOOKUP(A321,Studies!A:BR,3,FALSE),"")</f>
        <v>https://www.ncbi.nlm.nih.gov/pubmed/6473487</v>
      </c>
      <c r="D321" s="254" t="str">
        <f>IF(AND(A321&lt;&gt;"",ISNUMBER(A321)),VLOOKUP(A321,Studies!A:BR,4,FALSE),"")</f>
        <v>Individual 15 (1200 mg, 2 h infusion)</v>
      </c>
      <c r="E321" s="254" t="str">
        <f>IF(AND(A321&lt;&gt;"",ISNUMBER(A321)),VLOOKUP(A321,Studies!A:BR,5,FALSE),"")</f>
        <v>Rifampicin</v>
      </c>
      <c r="F321" s="255"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53" t="str">
        <f>IF(AND(A322&lt;&gt;"",ISNUMBER(A322)),VLOOKUP(A322,Studies!A:BR,2,FALSE),"")</f>
        <v>Acocella 1984</v>
      </c>
      <c r="C322" s="254" t="str">
        <f>IF(AND(A322&lt;&gt;"",ISNUMBER(A322)),VLOOKUP(A322,Studies!A:BR,3,FALSE),"")</f>
        <v>https://www.ncbi.nlm.nih.gov/pubmed/6473487</v>
      </c>
      <c r="D322" s="254" t="str">
        <f>IF(AND(A322&lt;&gt;"",ISNUMBER(A322)),VLOOKUP(A322,Studies!A:BR,4,FALSE),"")</f>
        <v>Individual 15 (1200 mg, 2 h infusion)</v>
      </c>
      <c r="E322" s="254" t="str">
        <f>IF(AND(A322&lt;&gt;"",ISNUMBER(A322)),VLOOKUP(A322,Studies!A:BR,5,FALSE),"")</f>
        <v>Rifampicin</v>
      </c>
      <c r="F322" s="255"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53" t="str">
        <f>IF(AND(A323&lt;&gt;"",ISNUMBER(A323)),VLOOKUP(A323,Studies!A:BR,2,FALSE),"")</f>
        <v>Acocella 1984</v>
      </c>
      <c r="C323" s="254" t="str">
        <f>IF(AND(A323&lt;&gt;"",ISNUMBER(A323)),VLOOKUP(A323,Studies!A:BR,3,FALSE),"")</f>
        <v>https://www.ncbi.nlm.nih.gov/pubmed/6473487</v>
      </c>
      <c r="D323" s="254" t="str">
        <f>IF(AND(A323&lt;&gt;"",ISNUMBER(A323)),VLOOKUP(A323,Studies!A:BR,4,FALSE),"")</f>
        <v>Individual 15 (1200 mg, 2 h infusion)</v>
      </c>
      <c r="E323" s="254" t="str">
        <f>IF(AND(A323&lt;&gt;"",ISNUMBER(A323)),VLOOKUP(A323,Studies!A:BR,5,FALSE),"")</f>
        <v>Rifampicin</v>
      </c>
      <c r="F323" s="255"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53" t="str">
        <f>IF(AND(A324&lt;&gt;"",ISNUMBER(A324)),VLOOKUP(A324,Studies!A:BR,2,FALSE),"")</f>
        <v>Acocella 1984</v>
      </c>
      <c r="C324" s="254" t="str">
        <f>IF(AND(A324&lt;&gt;"",ISNUMBER(A324)),VLOOKUP(A324,Studies!A:BR,3,FALSE),"")</f>
        <v>https://www.ncbi.nlm.nih.gov/pubmed/6473487</v>
      </c>
      <c r="D324" s="254" t="str">
        <f>IF(AND(A324&lt;&gt;"",ISNUMBER(A324)),VLOOKUP(A324,Studies!A:BR,4,FALSE),"")</f>
        <v>Individual 15 (1200 mg, 2 h infusion)</v>
      </c>
      <c r="E324" s="254" t="str">
        <f>IF(AND(A324&lt;&gt;"",ISNUMBER(A324)),VLOOKUP(A324,Studies!A:BR,5,FALSE),"")</f>
        <v>Rifampicin</v>
      </c>
      <c r="F324" s="255"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53" t="str">
        <f>IF(AND(A325&lt;&gt;"",ISNUMBER(A325)),VLOOKUP(A325,Studies!A:BR,2,FALSE),"")</f>
        <v>Acocella 1984</v>
      </c>
      <c r="C325" s="254" t="str">
        <f>IF(AND(A325&lt;&gt;"",ISNUMBER(A325)),VLOOKUP(A325,Studies!A:BR,3,FALSE),"")</f>
        <v>https://www.ncbi.nlm.nih.gov/pubmed/6473487</v>
      </c>
      <c r="D325" s="254" t="str">
        <f>IF(AND(A325&lt;&gt;"",ISNUMBER(A325)),VLOOKUP(A325,Studies!A:BR,4,FALSE),"")</f>
        <v>Individual 15 (1200 mg, 2 h infusion)</v>
      </c>
      <c r="E325" s="254" t="str">
        <f>IF(AND(A325&lt;&gt;"",ISNUMBER(A325)),VLOOKUP(A325,Studies!A:BR,5,FALSE),"")</f>
        <v>Rifampicin</v>
      </c>
      <c r="F325" s="255"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53" t="str">
        <f>IF(AND(A326&lt;&gt;"",ISNUMBER(A326)),VLOOKUP(A326,Studies!A:BR,2,FALSE),"")</f>
        <v>Acocella 1984</v>
      </c>
      <c r="C326" s="254" t="str">
        <f>IF(AND(A326&lt;&gt;"",ISNUMBER(A326)),VLOOKUP(A326,Studies!A:BR,3,FALSE),"")</f>
        <v>https://www.ncbi.nlm.nih.gov/pubmed/6473487</v>
      </c>
      <c r="D326" s="254" t="str">
        <f>IF(AND(A326&lt;&gt;"",ISNUMBER(A326)),VLOOKUP(A326,Studies!A:BR,4,FALSE),"")</f>
        <v>Individual 16 (1200 mg, 2 h infusion)</v>
      </c>
      <c r="E326" s="254" t="str">
        <f>IF(AND(A326&lt;&gt;"",ISNUMBER(A326)),VLOOKUP(A326,Studies!A:BR,5,FALSE),"")</f>
        <v>Rifampicin</v>
      </c>
      <c r="F326" s="255"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53" t="str">
        <f>IF(AND(A327&lt;&gt;"",ISNUMBER(A327)),VLOOKUP(A327,Studies!A:BR,2,FALSE),"")</f>
        <v>Acocella 1984</v>
      </c>
      <c r="C327" s="254" t="str">
        <f>IF(AND(A327&lt;&gt;"",ISNUMBER(A327)),VLOOKUP(A327,Studies!A:BR,3,FALSE),"")</f>
        <v>https://www.ncbi.nlm.nih.gov/pubmed/6473487</v>
      </c>
      <c r="D327" s="254" t="str">
        <f>IF(AND(A327&lt;&gt;"",ISNUMBER(A327)),VLOOKUP(A327,Studies!A:BR,4,FALSE),"")</f>
        <v>Individual 16 (1200 mg, 2 h infusion)</v>
      </c>
      <c r="E327" s="254" t="str">
        <f>IF(AND(A327&lt;&gt;"",ISNUMBER(A327)),VLOOKUP(A327,Studies!A:BR,5,FALSE),"")</f>
        <v>Rifampicin</v>
      </c>
      <c r="F327" s="255"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53" t="str">
        <f>IF(AND(A328&lt;&gt;"",ISNUMBER(A328)),VLOOKUP(A328,Studies!A:BR,2,FALSE),"")</f>
        <v>Acocella 1984</v>
      </c>
      <c r="C328" s="254" t="str">
        <f>IF(AND(A328&lt;&gt;"",ISNUMBER(A328)),VLOOKUP(A328,Studies!A:BR,3,FALSE),"")</f>
        <v>https://www.ncbi.nlm.nih.gov/pubmed/6473487</v>
      </c>
      <c r="D328" s="254" t="str">
        <f>IF(AND(A328&lt;&gt;"",ISNUMBER(A328)),VLOOKUP(A328,Studies!A:BR,4,FALSE),"")</f>
        <v>Individual 16 (1200 mg, 2 h infusion)</v>
      </c>
      <c r="E328" s="254" t="str">
        <f>IF(AND(A328&lt;&gt;"",ISNUMBER(A328)),VLOOKUP(A328,Studies!A:BR,5,FALSE),"")</f>
        <v>Rifampicin</v>
      </c>
      <c r="F328" s="255"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53" t="str">
        <f>IF(AND(A329&lt;&gt;"",ISNUMBER(A329)),VLOOKUP(A329,Studies!A:BR,2,FALSE),"")</f>
        <v>Acocella 1984</v>
      </c>
      <c r="C329" s="254" t="str">
        <f>IF(AND(A329&lt;&gt;"",ISNUMBER(A329)),VLOOKUP(A329,Studies!A:BR,3,FALSE),"")</f>
        <v>https://www.ncbi.nlm.nih.gov/pubmed/6473487</v>
      </c>
      <c r="D329" s="254" t="str">
        <f>IF(AND(A329&lt;&gt;"",ISNUMBER(A329)),VLOOKUP(A329,Studies!A:BR,4,FALSE),"")</f>
        <v>Individual 16 (1200 mg, 2 h infusion)</v>
      </c>
      <c r="E329" s="254" t="str">
        <f>IF(AND(A329&lt;&gt;"",ISNUMBER(A329)),VLOOKUP(A329,Studies!A:BR,5,FALSE),"")</f>
        <v>Rifampicin</v>
      </c>
      <c r="F329" s="255"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53" t="str">
        <f>IF(AND(A330&lt;&gt;"",ISNUMBER(A330)),VLOOKUP(A330,Studies!A:BR,2,FALSE),"")</f>
        <v>Acocella 1984</v>
      </c>
      <c r="C330" s="254" t="str">
        <f>IF(AND(A330&lt;&gt;"",ISNUMBER(A330)),VLOOKUP(A330,Studies!A:BR,3,FALSE),"")</f>
        <v>https://www.ncbi.nlm.nih.gov/pubmed/6473487</v>
      </c>
      <c r="D330" s="254" t="str">
        <f>IF(AND(A330&lt;&gt;"",ISNUMBER(A330)),VLOOKUP(A330,Studies!A:BR,4,FALSE),"")</f>
        <v>Individual 16 (1200 mg, 2 h infusion)</v>
      </c>
      <c r="E330" s="254" t="str">
        <f>IF(AND(A330&lt;&gt;"",ISNUMBER(A330)),VLOOKUP(A330,Studies!A:BR,5,FALSE),"")</f>
        <v>Rifampicin</v>
      </c>
      <c r="F330" s="255"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53" t="str">
        <f>IF(AND(A331&lt;&gt;"",ISNUMBER(A331)),VLOOKUP(A331,Studies!A:BR,2,FALSE),"")</f>
        <v>Acocella 1984</v>
      </c>
      <c r="C331" s="254" t="str">
        <f>IF(AND(A331&lt;&gt;"",ISNUMBER(A331)),VLOOKUP(A331,Studies!A:BR,3,FALSE),"")</f>
        <v>https://www.ncbi.nlm.nih.gov/pubmed/6473487</v>
      </c>
      <c r="D331" s="254" t="str">
        <f>IF(AND(A331&lt;&gt;"",ISNUMBER(A331)),VLOOKUP(A331,Studies!A:BR,4,FALSE),"")</f>
        <v>Individual 16 (1200 mg, 2 h infusion)</v>
      </c>
      <c r="E331" s="254" t="str">
        <f>IF(AND(A331&lt;&gt;"",ISNUMBER(A331)),VLOOKUP(A331,Studies!A:BR,5,FALSE),"")</f>
        <v>Rifampicin</v>
      </c>
      <c r="F331" s="255"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53" t="str">
        <f>IF(AND(A332&lt;&gt;"",ISNUMBER(A332)),VLOOKUP(A332,Studies!A:BR,2,FALSE),"")</f>
        <v>Acocella 1984</v>
      </c>
      <c r="C332" s="254" t="str">
        <f>IF(AND(A332&lt;&gt;"",ISNUMBER(A332)),VLOOKUP(A332,Studies!A:BR,3,FALSE),"")</f>
        <v>https://www.ncbi.nlm.nih.gov/pubmed/6473487</v>
      </c>
      <c r="D332" s="254" t="str">
        <f>IF(AND(A332&lt;&gt;"",ISNUMBER(A332)),VLOOKUP(A332,Studies!A:BR,4,FALSE),"")</f>
        <v>Individual 16 (1200 mg, 2 h infusion)</v>
      </c>
      <c r="E332" s="254" t="str">
        <f>IF(AND(A332&lt;&gt;"",ISNUMBER(A332)),VLOOKUP(A332,Studies!A:BR,5,FALSE),"")</f>
        <v>Rifampicin</v>
      </c>
      <c r="F332" s="255"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53" t="str">
        <f>IF(AND(A333&lt;&gt;"",ISNUMBER(A333)),VLOOKUP(A333,Studies!A:BR,2,FALSE),"")</f>
        <v>Acocella 1984</v>
      </c>
      <c r="C333" s="254" t="str">
        <f>IF(AND(A333&lt;&gt;"",ISNUMBER(A333)),VLOOKUP(A333,Studies!A:BR,3,FALSE),"")</f>
        <v>https://www.ncbi.nlm.nih.gov/pubmed/6473487</v>
      </c>
      <c r="D333" s="254" t="str">
        <f>IF(AND(A333&lt;&gt;"",ISNUMBER(A333)),VLOOKUP(A333,Studies!A:BR,4,FALSE),"")</f>
        <v>Individual 17 (1200 mg, 1 h infusion)</v>
      </c>
      <c r="E333" s="254" t="str">
        <f>IF(AND(A333&lt;&gt;"",ISNUMBER(A333)),VLOOKUP(A333,Studies!A:BR,5,FALSE),"")</f>
        <v>Rifampicin</v>
      </c>
      <c r="F333" s="255"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53" t="str">
        <f>IF(AND(A334&lt;&gt;"",ISNUMBER(A334)),VLOOKUP(A334,Studies!A:BR,2,FALSE),"")</f>
        <v>Acocella 1984</v>
      </c>
      <c r="C334" s="254" t="str">
        <f>IF(AND(A334&lt;&gt;"",ISNUMBER(A334)),VLOOKUP(A334,Studies!A:BR,3,FALSE),"")</f>
        <v>https://www.ncbi.nlm.nih.gov/pubmed/6473487</v>
      </c>
      <c r="D334" s="254" t="str">
        <f>IF(AND(A334&lt;&gt;"",ISNUMBER(A334)),VLOOKUP(A334,Studies!A:BR,4,FALSE),"")</f>
        <v>Individual 17 (1200 mg, 1 h infusion)</v>
      </c>
      <c r="E334" s="254" t="str">
        <f>IF(AND(A334&lt;&gt;"",ISNUMBER(A334)),VLOOKUP(A334,Studies!A:BR,5,FALSE),"")</f>
        <v>Rifampicin</v>
      </c>
      <c r="F334" s="255"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53" t="str">
        <f>IF(AND(A335&lt;&gt;"",ISNUMBER(A335)),VLOOKUP(A335,Studies!A:BR,2,FALSE),"")</f>
        <v>Acocella 1984</v>
      </c>
      <c r="C335" s="254" t="str">
        <f>IF(AND(A335&lt;&gt;"",ISNUMBER(A335)),VLOOKUP(A335,Studies!A:BR,3,FALSE),"")</f>
        <v>https://www.ncbi.nlm.nih.gov/pubmed/6473487</v>
      </c>
      <c r="D335" s="254" t="str">
        <f>IF(AND(A335&lt;&gt;"",ISNUMBER(A335)),VLOOKUP(A335,Studies!A:BR,4,FALSE),"")</f>
        <v>Individual 17 (1200 mg, 1 h infusion)</v>
      </c>
      <c r="E335" s="254" t="str">
        <f>IF(AND(A335&lt;&gt;"",ISNUMBER(A335)),VLOOKUP(A335,Studies!A:BR,5,FALSE),"")</f>
        <v>Rifampicin</v>
      </c>
      <c r="F335" s="255"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53" t="str">
        <f>IF(AND(A336&lt;&gt;"",ISNUMBER(A336)),VLOOKUP(A336,Studies!A:BR,2,FALSE),"")</f>
        <v>Acocella 1984</v>
      </c>
      <c r="C336" s="254" t="str">
        <f>IF(AND(A336&lt;&gt;"",ISNUMBER(A336)),VLOOKUP(A336,Studies!A:BR,3,FALSE),"")</f>
        <v>https://www.ncbi.nlm.nih.gov/pubmed/6473487</v>
      </c>
      <c r="D336" s="254" t="str">
        <f>IF(AND(A336&lt;&gt;"",ISNUMBER(A336)),VLOOKUP(A336,Studies!A:BR,4,FALSE),"")</f>
        <v>Individual 17 (1200 mg, 1 h infusion)</v>
      </c>
      <c r="E336" s="254" t="str">
        <f>IF(AND(A336&lt;&gt;"",ISNUMBER(A336)),VLOOKUP(A336,Studies!A:BR,5,FALSE),"")</f>
        <v>Rifampicin</v>
      </c>
      <c r="F336" s="255"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53" t="str">
        <f>IF(AND(A337&lt;&gt;"",ISNUMBER(A337)),VLOOKUP(A337,Studies!A:BR,2,FALSE),"")</f>
        <v>Acocella 1984</v>
      </c>
      <c r="C337" s="254" t="str">
        <f>IF(AND(A337&lt;&gt;"",ISNUMBER(A337)),VLOOKUP(A337,Studies!A:BR,3,FALSE),"")</f>
        <v>https://www.ncbi.nlm.nih.gov/pubmed/6473487</v>
      </c>
      <c r="D337" s="254" t="str">
        <f>IF(AND(A337&lt;&gt;"",ISNUMBER(A337)),VLOOKUP(A337,Studies!A:BR,4,FALSE),"")</f>
        <v>Individual 17 (1200 mg, 1 h infusion)</v>
      </c>
      <c r="E337" s="254" t="str">
        <f>IF(AND(A337&lt;&gt;"",ISNUMBER(A337)),VLOOKUP(A337,Studies!A:BR,5,FALSE),"")</f>
        <v>Rifampicin</v>
      </c>
      <c r="F337" s="255"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53" t="str">
        <f>IF(AND(A338&lt;&gt;"",ISNUMBER(A338)),VLOOKUP(A338,Studies!A:BR,2,FALSE),"")</f>
        <v>Acocella 1984</v>
      </c>
      <c r="C338" s="254" t="str">
        <f>IF(AND(A338&lt;&gt;"",ISNUMBER(A338)),VLOOKUP(A338,Studies!A:BR,3,FALSE),"")</f>
        <v>https://www.ncbi.nlm.nih.gov/pubmed/6473487</v>
      </c>
      <c r="D338" s="254" t="str">
        <f>IF(AND(A338&lt;&gt;"",ISNUMBER(A338)),VLOOKUP(A338,Studies!A:BR,4,FALSE),"")</f>
        <v>Individual 17 (1200 mg, 1 h infusion)</v>
      </c>
      <c r="E338" s="254" t="str">
        <f>IF(AND(A338&lt;&gt;"",ISNUMBER(A338)),VLOOKUP(A338,Studies!A:BR,5,FALSE),"")</f>
        <v>Rifampicin</v>
      </c>
      <c r="F338" s="255"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53" t="str">
        <f>IF(AND(A339&lt;&gt;"",ISNUMBER(A339)),VLOOKUP(A339,Studies!A:BR,2,FALSE),"")</f>
        <v>Acocella 1984</v>
      </c>
      <c r="C339" s="254" t="str">
        <f>IF(AND(A339&lt;&gt;"",ISNUMBER(A339)),VLOOKUP(A339,Studies!A:BR,3,FALSE),"")</f>
        <v>https://www.ncbi.nlm.nih.gov/pubmed/6473487</v>
      </c>
      <c r="D339" s="254" t="str">
        <f>IF(AND(A339&lt;&gt;"",ISNUMBER(A339)),VLOOKUP(A339,Studies!A:BR,4,FALSE),"")</f>
        <v>Individual 17 (1200 mg, 1 h infusion)</v>
      </c>
      <c r="E339" s="254" t="str">
        <f>IF(AND(A339&lt;&gt;"",ISNUMBER(A339)),VLOOKUP(A339,Studies!A:BR,5,FALSE),"")</f>
        <v>Rifampicin</v>
      </c>
      <c r="F339" s="255"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53" t="str">
        <f>IF(AND(A340&lt;&gt;"",ISNUMBER(A340)),VLOOKUP(A340,Studies!A:BR,2,FALSE),"")</f>
        <v>Acocella 1984</v>
      </c>
      <c r="C340" s="254" t="str">
        <f>IF(AND(A340&lt;&gt;"",ISNUMBER(A340)),VLOOKUP(A340,Studies!A:BR,3,FALSE),"")</f>
        <v>https://www.ncbi.nlm.nih.gov/pubmed/6473487</v>
      </c>
      <c r="D340" s="254" t="str">
        <f>IF(AND(A340&lt;&gt;"",ISNUMBER(A340)),VLOOKUP(A340,Studies!A:BR,4,FALSE),"")</f>
        <v>Individual 18 (1200 mg, 1 h infusion)</v>
      </c>
      <c r="E340" s="254" t="str">
        <f>IF(AND(A340&lt;&gt;"",ISNUMBER(A340)),VLOOKUP(A340,Studies!A:BR,5,FALSE),"")</f>
        <v>Rifampicin</v>
      </c>
      <c r="F340" s="255"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53" t="str">
        <f>IF(AND(A341&lt;&gt;"",ISNUMBER(A341)),VLOOKUP(A341,Studies!A:BR,2,FALSE),"")</f>
        <v>Acocella 1984</v>
      </c>
      <c r="C341" s="254" t="str">
        <f>IF(AND(A341&lt;&gt;"",ISNUMBER(A341)),VLOOKUP(A341,Studies!A:BR,3,FALSE),"")</f>
        <v>https://www.ncbi.nlm.nih.gov/pubmed/6473487</v>
      </c>
      <c r="D341" s="254" t="str">
        <f>IF(AND(A341&lt;&gt;"",ISNUMBER(A341)),VLOOKUP(A341,Studies!A:BR,4,FALSE),"")</f>
        <v>Individual 18 (1200 mg, 1 h infusion)</v>
      </c>
      <c r="E341" s="254" t="str">
        <f>IF(AND(A341&lt;&gt;"",ISNUMBER(A341)),VLOOKUP(A341,Studies!A:BR,5,FALSE),"")</f>
        <v>Rifampicin</v>
      </c>
      <c r="F341" s="255"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53" t="str">
        <f>IF(AND(A342&lt;&gt;"",ISNUMBER(A342)),VLOOKUP(A342,Studies!A:BR,2,FALSE),"")</f>
        <v>Acocella 1984</v>
      </c>
      <c r="C342" s="254" t="str">
        <f>IF(AND(A342&lt;&gt;"",ISNUMBER(A342)),VLOOKUP(A342,Studies!A:BR,3,FALSE),"")</f>
        <v>https://www.ncbi.nlm.nih.gov/pubmed/6473487</v>
      </c>
      <c r="D342" s="254" t="str">
        <f>IF(AND(A342&lt;&gt;"",ISNUMBER(A342)),VLOOKUP(A342,Studies!A:BR,4,FALSE),"")</f>
        <v>Individual 18 (1200 mg, 1 h infusion)</v>
      </c>
      <c r="E342" s="254" t="str">
        <f>IF(AND(A342&lt;&gt;"",ISNUMBER(A342)),VLOOKUP(A342,Studies!A:BR,5,FALSE),"")</f>
        <v>Rifampicin</v>
      </c>
      <c r="F342" s="255"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53" t="str">
        <f>IF(AND(A343&lt;&gt;"",ISNUMBER(A343)),VLOOKUP(A343,Studies!A:BR,2,FALSE),"")</f>
        <v>Acocella 1984</v>
      </c>
      <c r="C343" s="254" t="str">
        <f>IF(AND(A343&lt;&gt;"",ISNUMBER(A343)),VLOOKUP(A343,Studies!A:BR,3,FALSE),"")</f>
        <v>https://www.ncbi.nlm.nih.gov/pubmed/6473487</v>
      </c>
      <c r="D343" s="254" t="str">
        <f>IF(AND(A343&lt;&gt;"",ISNUMBER(A343)),VLOOKUP(A343,Studies!A:BR,4,FALSE),"")</f>
        <v>Individual 18 (1200 mg, 1 h infusion)</v>
      </c>
      <c r="E343" s="254" t="str">
        <f>IF(AND(A343&lt;&gt;"",ISNUMBER(A343)),VLOOKUP(A343,Studies!A:BR,5,FALSE),"")</f>
        <v>Rifampicin</v>
      </c>
      <c r="F343" s="255"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53" t="str">
        <f>IF(AND(A344&lt;&gt;"",ISNUMBER(A344)),VLOOKUP(A344,Studies!A:BR,2,FALSE),"")</f>
        <v>Acocella 1984</v>
      </c>
      <c r="C344" s="254" t="str">
        <f>IF(AND(A344&lt;&gt;"",ISNUMBER(A344)),VLOOKUP(A344,Studies!A:BR,3,FALSE),"")</f>
        <v>https://www.ncbi.nlm.nih.gov/pubmed/6473487</v>
      </c>
      <c r="D344" s="254" t="str">
        <f>IF(AND(A344&lt;&gt;"",ISNUMBER(A344)),VLOOKUP(A344,Studies!A:BR,4,FALSE),"")</f>
        <v>Individual 18 (1200 mg, 1 h infusion)</v>
      </c>
      <c r="E344" s="254" t="str">
        <f>IF(AND(A344&lt;&gt;"",ISNUMBER(A344)),VLOOKUP(A344,Studies!A:BR,5,FALSE),"")</f>
        <v>Rifampicin</v>
      </c>
      <c r="F344" s="255"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53" t="str">
        <f>IF(AND(A345&lt;&gt;"",ISNUMBER(A345)),VLOOKUP(A345,Studies!A:BR,2,FALSE),"")</f>
        <v>Acocella 1984</v>
      </c>
      <c r="C345" s="254" t="str">
        <f>IF(AND(A345&lt;&gt;"",ISNUMBER(A345)),VLOOKUP(A345,Studies!A:BR,3,FALSE),"")</f>
        <v>https://www.ncbi.nlm.nih.gov/pubmed/6473487</v>
      </c>
      <c r="D345" s="254" t="str">
        <f>IF(AND(A345&lt;&gt;"",ISNUMBER(A345)),VLOOKUP(A345,Studies!A:BR,4,FALSE),"")</f>
        <v>Individual 18 (1200 mg, 1 h infusion)</v>
      </c>
      <c r="E345" s="254" t="str">
        <f>IF(AND(A345&lt;&gt;"",ISNUMBER(A345)),VLOOKUP(A345,Studies!A:BR,5,FALSE),"")</f>
        <v>Rifampicin</v>
      </c>
      <c r="F345" s="255"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53" t="str">
        <f>IF(AND(A346&lt;&gt;"",ISNUMBER(A346)),VLOOKUP(A346,Studies!A:BR,2,FALSE),"")</f>
        <v>Acocella 1984</v>
      </c>
      <c r="C346" s="254" t="str">
        <f>IF(AND(A346&lt;&gt;"",ISNUMBER(A346)),VLOOKUP(A346,Studies!A:BR,3,FALSE),"")</f>
        <v>https://www.ncbi.nlm.nih.gov/pubmed/6473487</v>
      </c>
      <c r="D346" s="254" t="str">
        <f>IF(AND(A346&lt;&gt;"",ISNUMBER(A346)),VLOOKUP(A346,Studies!A:BR,4,FALSE),"")</f>
        <v>Individual 18 (1200 mg, 1 h infusion)</v>
      </c>
      <c r="E346" s="254" t="str">
        <f>IF(AND(A346&lt;&gt;"",ISNUMBER(A346)),VLOOKUP(A346,Studies!A:BR,5,FALSE),"")</f>
        <v>Rifampicin</v>
      </c>
      <c r="F346" s="255"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53" t="str">
        <f>IF(AND(A347&lt;&gt;"",ISNUMBER(A347)),VLOOKUP(A347,Studies!A:BR,2,FALSE),"")</f>
        <v>Acocella 1985</v>
      </c>
      <c r="C347" s="254" t="str">
        <f>IF(AND(A347&lt;&gt;"",ISNUMBER(A347)),VLOOKUP(A347,Studies!A:BR,3,FALSE),"")</f>
        <v>https://www.ncbi.nlm.nih.gov/pubmed/4037525</v>
      </c>
      <c r="D347" s="254" t="str">
        <f>IF(AND(A347&lt;&gt;"",ISNUMBER(A347)),VLOOKUP(A347,Studies!A:BR,4,FALSE),"")</f>
        <v>R alone</v>
      </c>
      <c r="E347" s="254" t="str">
        <f>IF(AND(A347&lt;&gt;"",ISNUMBER(A347)),VLOOKUP(A347,Studies!A:BR,5,FALSE),"")</f>
        <v>Rifampicin</v>
      </c>
      <c r="F347" s="255"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53" t="str">
        <f>IF(AND(A348&lt;&gt;"",ISNUMBER(A348)),VLOOKUP(A348,Studies!A:BR,2,FALSE),"")</f>
        <v>Acocella 1985</v>
      </c>
      <c r="C348" s="254" t="str">
        <f>IF(AND(A348&lt;&gt;"",ISNUMBER(A348)),VLOOKUP(A348,Studies!A:BR,3,FALSE),"")</f>
        <v>https://www.ncbi.nlm.nih.gov/pubmed/4037525</v>
      </c>
      <c r="D348" s="254" t="str">
        <f>IF(AND(A348&lt;&gt;"",ISNUMBER(A348)),VLOOKUP(A348,Studies!A:BR,4,FALSE),"")</f>
        <v>R alone</v>
      </c>
      <c r="E348" s="254" t="str">
        <f>IF(AND(A348&lt;&gt;"",ISNUMBER(A348)),VLOOKUP(A348,Studies!A:BR,5,FALSE),"")</f>
        <v>Rifampicin</v>
      </c>
      <c r="F348" s="255"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53" t="str">
        <f>IF(AND(A349&lt;&gt;"",ISNUMBER(A349)),VLOOKUP(A349,Studies!A:BR,2,FALSE),"")</f>
        <v>Acocella 1985</v>
      </c>
      <c r="C349" s="254" t="str">
        <f>IF(AND(A349&lt;&gt;"",ISNUMBER(A349)),VLOOKUP(A349,Studies!A:BR,3,FALSE),"")</f>
        <v>https://www.ncbi.nlm.nih.gov/pubmed/4037525</v>
      </c>
      <c r="D349" s="254" t="str">
        <f>IF(AND(A349&lt;&gt;"",ISNUMBER(A349)),VLOOKUP(A349,Studies!A:BR,4,FALSE),"")</f>
        <v>R alone</v>
      </c>
      <c r="E349" s="254" t="str">
        <f>IF(AND(A349&lt;&gt;"",ISNUMBER(A349)),VLOOKUP(A349,Studies!A:BR,5,FALSE),"")</f>
        <v>Rifampicin</v>
      </c>
      <c r="F349" s="255"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53" t="str">
        <f>IF(AND(A350&lt;&gt;"",ISNUMBER(A350)),VLOOKUP(A350,Studies!A:BR,2,FALSE),"")</f>
        <v>Acocella 1985</v>
      </c>
      <c r="C350" s="254" t="str">
        <f>IF(AND(A350&lt;&gt;"",ISNUMBER(A350)),VLOOKUP(A350,Studies!A:BR,3,FALSE),"")</f>
        <v>https://www.ncbi.nlm.nih.gov/pubmed/4037525</v>
      </c>
      <c r="D350" s="254" t="str">
        <f>IF(AND(A350&lt;&gt;"",ISNUMBER(A350)),VLOOKUP(A350,Studies!A:BR,4,FALSE),"")</f>
        <v>R alone</v>
      </c>
      <c r="E350" s="254" t="str">
        <f>IF(AND(A350&lt;&gt;"",ISNUMBER(A350)),VLOOKUP(A350,Studies!A:BR,5,FALSE),"")</f>
        <v>Rifampicin</v>
      </c>
      <c r="F350" s="255"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53" t="str">
        <f>IF(AND(A351&lt;&gt;"",ISNUMBER(A351)),VLOOKUP(A351,Studies!A:BR,2,FALSE),"")</f>
        <v>Acocella 1985</v>
      </c>
      <c r="C351" s="254" t="str">
        <f>IF(AND(A351&lt;&gt;"",ISNUMBER(A351)),VLOOKUP(A351,Studies!A:BR,3,FALSE),"")</f>
        <v>https://www.ncbi.nlm.nih.gov/pubmed/4037525</v>
      </c>
      <c r="D351" s="254" t="str">
        <f>IF(AND(A351&lt;&gt;"",ISNUMBER(A351)),VLOOKUP(A351,Studies!A:BR,4,FALSE),"")</f>
        <v>R alone</v>
      </c>
      <c r="E351" s="254" t="str">
        <f>IF(AND(A351&lt;&gt;"",ISNUMBER(A351)),VLOOKUP(A351,Studies!A:BR,5,FALSE),"")</f>
        <v>Rifampicin</v>
      </c>
      <c r="F351" s="255"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53" t="str">
        <f>IF(AND(A352&lt;&gt;"",ISNUMBER(A352)),VLOOKUP(A352,Studies!A:BR,2,FALSE),"")</f>
        <v>Acocella 1985</v>
      </c>
      <c r="C352" s="254" t="str">
        <f>IF(AND(A352&lt;&gt;"",ISNUMBER(A352)),VLOOKUP(A352,Studies!A:BR,3,FALSE),"")</f>
        <v>https://www.ncbi.nlm.nih.gov/pubmed/4037525</v>
      </c>
      <c r="D352" s="254" t="str">
        <f>IF(AND(A352&lt;&gt;"",ISNUMBER(A352)),VLOOKUP(A352,Studies!A:BR,4,FALSE),"")</f>
        <v>R alone</v>
      </c>
      <c r="E352" s="254" t="str">
        <f>IF(AND(A352&lt;&gt;"",ISNUMBER(A352)),VLOOKUP(A352,Studies!A:BR,5,FALSE),"")</f>
        <v>Rifampicin</v>
      </c>
      <c r="F352" s="255"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53" t="str">
        <f>IF(AND(A353&lt;&gt;"",ISNUMBER(A353)),VLOOKUP(A353,Studies!A:BR,2,FALSE),"")</f>
        <v>Acocella 1985</v>
      </c>
      <c r="C353" s="254" t="str">
        <f>IF(AND(A353&lt;&gt;"",ISNUMBER(A353)),VLOOKUP(A353,Studies!A:BR,3,FALSE),"")</f>
        <v>https://www.ncbi.nlm.nih.gov/pubmed/4037525</v>
      </c>
      <c r="D353" s="254" t="str">
        <f>IF(AND(A353&lt;&gt;"",ISNUMBER(A353)),VLOOKUP(A353,Studies!A:BR,4,FALSE),"")</f>
        <v>R alone</v>
      </c>
      <c r="E353" s="254" t="str">
        <f>IF(AND(A353&lt;&gt;"",ISNUMBER(A353)),VLOOKUP(A353,Studies!A:BR,5,FALSE),"")</f>
        <v>Rifampicin</v>
      </c>
      <c r="F353" s="255"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53" t="str">
        <f>IF(AND(A354&lt;&gt;"",ISNUMBER(A354)),VLOOKUP(A354,Studies!A:BR,2,FALSE),"")</f>
        <v>Ahonen 1995</v>
      </c>
      <c r="C354" s="254" t="str">
        <f>IF(AND(A354&lt;&gt;"",ISNUMBER(A354)),VLOOKUP(A354,Studies!A:BR,3,FALSE),"")</f>
        <v>http://www.ncbi.nlm.nih.gov/pubmed/8527290</v>
      </c>
      <c r="D354" s="254" t="str">
        <f>IF(AND(A354&lt;&gt;"",ISNUMBER(A354)),VLOOKUP(A354,Studies!A:BR,4,FALSE),"")</f>
        <v>Control (Perpetrator Placebo)</v>
      </c>
      <c r="E354" s="254" t="str">
        <f>IF(AND(A354&lt;&gt;"",ISNUMBER(A354)),VLOOKUP(A354,Studies!A:BR,5,FALSE),"")</f>
        <v>Midazolam</v>
      </c>
      <c r="F354" s="255"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53" t="str">
        <f>IF(AND(A355&lt;&gt;"",ISNUMBER(A355)),VLOOKUP(A355,Studies!A:BR,2,FALSE),"")</f>
        <v>Ahonen 1995</v>
      </c>
      <c r="C355" s="254" t="str">
        <f>IF(AND(A355&lt;&gt;"",ISNUMBER(A355)),VLOOKUP(A355,Studies!A:BR,3,FALSE),"")</f>
        <v>http://www.ncbi.nlm.nih.gov/pubmed/8527290</v>
      </c>
      <c r="D355" s="254" t="str">
        <f>IF(AND(A355&lt;&gt;"",ISNUMBER(A355)),VLOOKUP(A355,Studies!A:BR,4,FALSE),"")</f>
        <v>Control (Perpetrator Placebo)</v>
      </c>
      <c r="E355" s="254" t="str">
        <f>IF(AND(A355&lt;&gt;"",ISNUMBER(A355)),VLOOKUP(A355,Studies!A:BR,5,FALSE),"")</f>
        <v>Midazolam</v>
      </c>
      <c r="F355" s="255"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53" t="str">
        <f>IF(AND(A356&lt;&gt;"",ISNUMBER(A356)),VLOOKUP(A356,Studies!A:BR,2,FALSE),"")</f>
        <v>Ahonen 1995</v>
      </c>
      <c r="C356" s="254" t="str">
        <f>IF(AND(A356&lt;&gt;"",ISNUMBER(A356)),VLOOKUP(A356,Studies!A:BR,3,FALSE),"")</f>
        <v>http://www.ncbi.nlm.nih.gov/pubmed/8527290</v>
      </c>
      <c r="D356" s="254" t="str">
        <f>IF(AND(A356&lt;&gt;"",ISNUMBER(A356)),VLOOKUP(A356,Studies!A:BR,4,FALSE),"")</f>
        <v>Control (Perpetrator Placebo)</v>
      </c>
      <c r="E356" s="254" t="str">
        <f>IF(AND(A356&lt;&gt;"",ISNUMBER(A356)),VLOOKUP(A356,Studies!A:BR,5,FALSE),"")</f>
        <v>Midazolam</v>
      </c>
      <c r="F356" s="255"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53" t="str">
        <f>IF(AND(A357&lt;&gt;"",ISNUMBER(A357)),VLOOKUP(A357,Studies!A:BR,2,FALSE),"")</f>
        <v>Ahonen 1995</v>
      </c>
      <c r="C357" s="254" t="str">
        <f>IF(AND(A357&lt;&gt;"",ISNUMBER(A357)),VLOOKUP(A357,Studies!A:BR,3,FALSE),"")</f>
        <v>http://www.ncbi.nlm.nih.gov/pubmed/8527290</v>
      </c>
      <c r="D357" s="254" t="str">
        <f>IF(AND(A357&lt;&gt;"",ISNUMBER(A357)),VLOOKUP(A357,Studies!A:BR,4,FALSE),"")</f>
        <v>Control (Perpetrator Placebo)</v>
      </c>
      <c r="E357" s="254" t="str">
        <f>IF(AND(A357&lt;&gt;"",ISNUMBER(A357)),VLOOKUP(A357,Studies!A:BR,5,FALSE),"")</f>
        <v>Midazolam</v>
      </c>
      <c r="F357" s="255"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53" t="str">
        <f>IF(AND(A358&lt;&gt;"",ISNUMBER(A358)),VLOOKUP(A358,Studies!A:BR,2,FALSE),"")</f>
        <v>Ahonen 1995</v>
      </c>
      <c r="C358" s="254" t="str">
        <f>IF(AND(A358&lt;&gt;"",ISNUMBER(A358)),VLOOKUP(A358,Studies!A:BR,3,FALSE),"")</f>
        <v>http://www.ncbi.nlm.nih.gov/pubmed/8527290</v>
      </c>
      <c r="D358" s="254" t="str">
        <f>IF(AND(A358&lt;&gt;"",ISNUMBER(A358)),VLOOKUP(A358,Studies!A:BR,4,FALSE),"")</f>
        <v>Control (Perpetrator Placebo)</v>
      </c>
      <c r="E358" s="254" t="str">
        <f>IF(AND(A358&lt;&gt;"",ISNUMBER(A358)),VLOOKUP(A358,Studies!A:BR,5,FALSE),"")</f>
        <v>Midazolam</v>
      </c>
      <c r="F358" s="255"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53" t="str">
        <f>IF(AND(A359&lt;&gt;"",ISNUMBER(A359)),VLOOKUP(A359,Studies!A:BR,2,FALSE),"")</f>
        <v>Ahonen 1995</v>
      </c>
      <c r="C359" s="254" t="str">
        <f>IF(AND(A359&lt;&gt;"",ISNUMBER(A359)),VLOOKUP(A359,Studies!A:BR,3,FALSE),"")</f>
        <v>http://www.ncbi.nlm.nih.gov/pubmed/8527290</v>
      </c>
      <c r="D359" s="254" t="str">
        <f>IF(AND(A359&lt;&gt;"",ISNUMBER(A359)),VLOOKUP(A359,Studies!A:BR,4,FALSE),"")</f>
        <v>Control (Perpetrator Placebo)</v>
      </c>
      <c r="E359" s="254" t="str">
        <f>IF(AND(A359&lt;&gt;"",ISNUMBER(A359)),VLOOKUP(A359,Studies!A:BR,5,FALSE),"")</f>
        <v>Midazolam</v>
      </c>
      <c r="F359" s="255"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53" t="str">
        <f>IF(AND(A360&lt;&gt;"",ISNUMBER(A360)),VLOOKUP(A360,Studies!A:BR,2,FALSE),"")</f>
        <v>Ahonen 1995</v>
      </c>
      <c r="C360" s="254" t="str">
        <f>IF(AND(A360&lt;&gt;"",ISNUMBER(A360)),VLOOKUP(A360,Studies!A:BR,3,FALSE),"")</f>
        <v>http://www.ncbi.nlm.nih.gov/pubmed/8527290</v>
      </c>
      <c r="D360" s="254" t="str">
        <f>IF(AND(A360&lt;&gt;"",ISNUMBER(A360)),VLOOKUP(A360,Studies!A:BR,4,FALSE),"")</f>
        <v>Control (Perpetrator Placebo)</v>
      </c>
      <c r="E360" s="254" t="str">
        <f>IF(AND(A360&lt;&gt;"",ISNUMBER(A360)),VLOOKUP(A360,Studies!A:BR,5,FALSE),"")</f>
        <v>Midazolam</v>
      </c>
      <c r="F360" s="255"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53" t="str">
        <f>IF(AND(A361&lt;&gt;"",ISNUMBER(A361)),VLOOKUP(A361,Studies!A:BR,2,FALSE),"")</f>
        <v>Ahonen 1995</v>
      </c>
      <c r="C361" s="254" t="str">
        <f>IF(AND(A361&lt;&gt;"",ISNUMBER(A361)),VLOOKUP(A361,Studies!A:BR,3,FALSE),"")</f>
        <v>http://www.ncbi.nlm.nih.gov/pubmed/8527290</v>
      </c>
      <c r="D361" s="254" t="str">
        <f>IF(AND(A361&lt;&gt;"",ISNUMBER(A361)),VLOOKUP(A361,Studies!A:BR,4,FALSE),"")</f>
        <v>Control (Perpetrator Placebo)</v>
      </c>
      <c r="E361" s="254" t="str">
        <f>IF(AND(A361&lt;&gt;"",ISNUMBER(A361)),VLOOKUP(A361,Studies!A:BR,5,FALSE),"")</f>
        <v>Midazolam</v>
      </c>
      <c r="F361" s="255"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53" t="str">
        <f>IF(AND(A362&lt;&gt;"",ISNUMBER(A362)),VLOOKUP(A362,Studies!A:BR,2,FALSE),"")</f>
        <v>Ahonen 1995</v>
      </c>
      <c r="C362" s="254" t="str">
        <f>IF(AND(A362&lt;&gt;"",ISNUMBER(A362)),VLOOKUP(A362,Studies!A:BR,3,FALSE),"")</f>
        <v>http://www.ncbi.nlm.nih.gov/pubmed/8527290</v>
      </c>
      <c r="D362" s="254" t="str">
        <f>IF(AND(A362&lt;&gt;"",ISNUMBER(A362)),VLOOKUP(A362,Studies!A:BR,4,FALSE),"")</f>
        <v>Control (Perpetrator Placebo)</v>
      </c>
      <c r="E362" s="254" t="str">
        <f>IF(AND(A362&lt;&gt;"",ISNUMBER(A362)),VLOOKUP(A362,Studies!A:BR,5,FALSE),"")</f>
        <v>Midazolam</v>
      </c>
      <c r="F362" s="255"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53" t="str">
        <f>IF(AND(A363&lt;&gt;"",ISNUMBER(A363)),VLOOKUP(A363,Studies!A:BR,2,FALSE),"")</f>
        <v>Ahonen 1995</v>
      </c>
      <c r="C363" s="254" t="str">
        <f>IF(AND(A363&lt;&gt;"",ISNUMBER(A363)),VLOOKUP(A363,Studies!A:BR,3,FALSE),"")</f>
        <v>http://www.ncbi.nlm.nih.gov/pubmed/8527290</v>
      </c>
      <c r="D363" s="254" t="str">
        <f>IF(AND(A363&lt;&gt;"",ISNUMBER(A363)),VLOOKUP(A363,Studies!A:BR,4,FALSE),"")</f>
        <v>Control (Perpetrator Placebo)</v>
      </c>
      <c r="E363" s="254" t="str">
        <f>IF(AND(A363&lt;&gt;"",ISNUMBER(A363)),VLOOKUP(A363,Studies!A:BR,5,FALSE),"")</f>
        <v>Midazolam</v>
      </c>
      <c r="F363" s="255"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53" t="str">
        <f>IF(AND(A364&lt;&gt;"",ISNUMBER(A364)),VLOOKUP(A364,Studies!A:BR,2,FALSE),"")</f>
        <v>Ahonen 1995</v>
      </c>
      <c r="C364" s="254" t="str">
        <f>IF(AND(A364&lt;&gt;"",ISNUMBER(A364)),VLOOKUP(A364,Studies!A:BR,3,FALSE),"")</f>
        <v>http://www.ncbi.nlm.nih.gov/pubmed/8527290</v>
      </c>
      <c r="D364" s="254" t="str">
        <f>IF(AND(A364&lt;&gt;"",ISNUMBER(A364)),VLOOKUP(A364,Studies!A:BR,4,FALSE),"")</f>
        <v>Control (Perpetrator Placebo)</v>
      </c>
      <c r="E364" s="254" t="str">
        <f>IF(AND(A364&lt;&gt;"",ISNUMBER(A364)),VLOOKUP(A364,Studies!A:BR,5,FALSE),"")</f>
        <v>Midazolam</v>
      </c>
      <c r="F364" s="255"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53" t="str">
        <f>IF(AND(A365&lt;&gt;"",ISNUMBER(A365)),VLOOKUP(A365,Studies!A:BR,2,FALSE),"")</f>
        <v>Ahonen 1995</v>
      </c>
      <c r="C365" s="254" t="str">
        <f>IF(AND(A365&lt;&gt;"",ISNUMBER(A365)),VLOOKUP(A365,Studies!A:BR,3,FALSE),"")</f>
        <v>http://www.ncbi.nlm.nih.gov/pubmed/8527290</v>
      </c>
      <c r="D365" s="254" t="str">
        <f>IF(AND(A365&lt;&gt;"",ISNUMBER(A365)),VLOOKUP(A365,Studies!A:BR,4,FALSE),"")</f>
        <v>with Perpetrator (Itraconazole)</v>
      </c>
      <c r="E365" s="254" t="str">
        <f>IF(AND(A365&lt;&gt;"",ISNUMBER(A365)),VLOOKUP(A365,Studies!A:BR,5,FALSE),"")</f>
        <v>Midazolam</v>
      </c>
      <c r="F365" s="255"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53" t="str">
        <f>IF(AND(A366&lt;&gt;"",ISNUMBER(A366)),VLOOKUP(A366,Studies!A:BR,2,FALSE),"")</f>
        <v>Ahonen 1995</v>
      </c>
      <c r="C366" s="254" t="str">
        <f>IF(AND(A366&lt;&gt;"",ISNUMBER(A366)),VLOOKUP(A366,Studies!A:BR,3,FALSE),"")</f>
        <v>http://www.ncbi.nlm.nih.gov/pubmed/8527290</v>
      </c>
      <c r="D366" s="254" t="str">
        <f>IF(AND(A366&lt;&gt;"",ISNUMBER(A366)),VLOOKUP(A366,Studies!A:BR,4,FALSE),"")</f>
        <v>with Perpetrator (Itraconazole)</v>
      </c>
      <c r="E366" s="254" t="str">
        <f>IF(AND(A366&lt;&gt;"",ISNUMBER(A366)),VLOOKUP(A366,Studies!A:BR,5,FALSE),"")</f>
        <v>Midazolam</v>
      </c>
      <c r="F366" s="255"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53" t="str">
        <f>IF(AND(A367&lt;&gt;"",ISNUMBER(A367)),VLOOKUP(A367,Studies!A:BR,2,FALSE),"")</f>
        <v>Ahonen 1995</v>
      </c>
      <c r="C367" s="254" t="str">
        <f>IF(AND(A367&lt;&gt;"",ISNUMBER(A367)),VLOOKUP(A367,Studies!A:BR,3,FALSE),"")</f>
        <v>http://www.ncbi.nlm.nih.gov/pubmed/8527290</v>
      </c>
      <c r="D367" s="254" t="str">
        <f>IF(AND(A367&lt;&gt;"",ISNUMBER(A367)),VLOOKUP(A367,Studies!A:BR,4,FALSE),"")</f>
        <v>with Perpetrator (Itraconazole)</v>
      </c>
      <c r="E367" s="254" t="str">
        <f>IF(AND(A367&lt;&gt;"",ISNUMBER(A367)),VLOOKUP(A367,Studies!A:BR,5,FALSE),"")</f>
        <v>Midazolam</v>
      </c>
      <c r="F367" s="255"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53" t="str">
        <f>IF(AND(A368&lt;&gt;"",ISNUMBER(A368)),VLOOKUP(A368,Studies!A:BR,2,FALSE),"")</f>
        <v>Ahonen 1995</v>
      </c>
      <c r="C368" s="254" t="str">
        <f>IF(AND(A368&lt;&gt;"",ISNUMBER(A368)),VLOOKUP(A368,Studies!A:BR,3,FALSE),"")</f>
        <v>http://www.ncbi.nlm.nih.gov/pubmed/8527290</v>
      </c>
      <c r="D368" s="254" t="str">
        <f>IF(AND(A368&lt;&gt;"",ISNUMBER(A368)),VLOOKUP(A368,Studies!A:BR,4,FALSE),"")</f>
        <v>with Perpetrator (Itraconazole)</v>
      </c>
      <c r="E368" s="254" t="str">
        <f>IF(AND(A368&lt;&gt;"",ISNUMBER(A368)),VLOOKUP(A368,Studies!A:BR,5,FALSE),"")</f>
        <v>Midazolam</v>
      </c>
      <c r="F368" s="255"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53" t="str">
        <f>IF(AND(A369&lt;&gt;"",ISNUMBER(A369)),VLOOKUP(A369,Studies!A:BR,2,FALSE),"")</f>
        <v>Ahonen 1995</v>
      </c>
      <c r="C369" s="254" t="str">
        <f>IF(AND(A369&lt;&gt;"",ISNUMBER(A369)),VLOOKUP(A369,Studies!A:BR,3,FALSE),"")</f>
        <v>http://www.ncbi.nlm.nih.gov/pubmed/8527290</v>
      </c>
      <c r="D369" s="254" t="str">
        <f>IF(AND(A369&lt;&gt;"",ISNUMBER(A369)),VLOOKUP(A369,Studies!A:BR,4,FALSE),"")</f>
        <v>with Perpetrator (Itraconazole)</v>
      </c>
      <c r="E369" s="254" t="str">
        <f>IF(AND(A369&lt;&gt;"",ISNUMBER(A369)),VLOOKUP(A369,Studies!A:BR,5,FALSE),"")</f>
        <v>Midazolam</v>
      </c>
      <c r="F369" s="255"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53" t="str">
        <f>IF(AND(A370&lt;&gt;"",ISNUMBER(A370)),VLOOKUP(A370,Studies!A:BR,2,FALSE),"")</f>
        <v>Ahonen 1995</v>
      </c>
      <c r="C370" s="254" t="str">
        <f>IF(AND(A370&lt;&gt;"",ISNUMBER(A370)),VLOOKUP(A370,Studies!A:BR,3,FALSE),"")</f>
        <v>http://www.ncbi.nlm.nih.gov/pubmed/8527290</v>
      </c>
      <c r="D370" s="254" t="str">
        <f>IF(AND(A370&lt;&gt;"",ISNUMBER(A370)),VLOOKUP(A370,Studies!A:BR,4,FALSE),"")</f>
        <v>with Perpetrator (Itraconazole)</v>
      </c>
      <c r="E370" s="254" t="str">
        <f>IF(AND(A370&lt;&gt;"",ISNUMBER(A370)),VLOOKUP(A370,Studies!A:BR,5,FALSE),"")</f>
        <v>Midazolam</v>
      </c>
      <c r="F370" s="255"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53" t="str">
        <f>IF(AND(A371&lt;&gt;"",ISNUMBER(A371)),VLOOKUP(A371,Studies!A:BR,2,FALSE),"")</f>
        <v>Ahonen 1995</v>
      </c>
      <c r="C371" s="254" t="str">
        <f>IF(AND(A371&lt;&gt;"",ISNUMBER(A371)),VLOOKUP(A371,Studies!A:BR,3,FALSE),"")</f>
        <v>http://www.ncbi.nlm.nih.gov/pubmed/8527290</v>
      </c>
      <c r="D371" s="254" t="str">
        <f>IF(AND(A371&lt;&gt;"",ISNUMBER(A371)),VLOOKUP(A371,Studies!A:BR,4,FALSE),"")</f>
        <v>with Perpetrator (Itraconazole)</v>
      </c>
      <c r="E371" s="254" t="str">
        <f>IF(AND(A371&lt;&gt;"",ISNUMBER(A371)),VLOOKUP(A371,Studies!A:BR,5,FALSE),"")</f>
        <v>Midazolam</v>
      </c>
      <c r="F371" s="255"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53" t="str">
        <f>IF(AND(A372&lt;&gt;"",ISNUMBER(A372)),VLOOKUP(A372,Studies!A:BR,2,FALSE),"")</f>
        <v>Ahonen 1995</v>
      </c>
      <c r="C372" s="254" t="str">
        <f>IF(AND(A372&lt;&gt;"",ISNUMBER(A372)),VLOOKUP(A372,Studies!A:BR,3,FALSE),"")</f>
        <v>http://www.ncbi.nlm.nih.gov/pubmed/8527290</v>
      </c>
      <c r="D372" s="254" t="str">
        <f>IF(AND(A372&lt;&gt;"",ISNUMBER(A372)),VLOOKUP(A372,Studies!A:BR,4,FALSE),"")</f>
        <v>with Perpetrator (Itraconazole)</v>
      </c>
      <c r="E372" s="254" t="str">
        <f>IF(AND(A372&lt;&gt;"",ISNUMBER(A372)),VLOOKUP(A372,Studies!A:BR,5,FALSE),"")</f>
        <v>Midazolam</v>
      </c>
      <c r="F372" s="255"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53" t="str">
        <f>IF(AND(A373&lt;&gt;"",ISNUMBER(A373)),VLOOKUP(A373,Studies!A:BR,2,FALSE),"")</f>
        <v>Ahonen 1995</v>
      </c>
      <c r="C373" s="254" t="str">
        <f>IF(AND(A373&lt;&gt;"",ISNUMBER(A373)),VLOOKUP(A373,Studies!A:BR,3,FALSE),"")</f>
        <v>http://www.ncbi.nlm.nih.gov/pubmed/8527290</v>
      </c>
      <c r="D373" s="254" t="str">
        <f>IF(AND(A373&lt;&gt;"",ISNUMBER(A373)),VLOOKUP(A373,Studies!A:BR,4,FALSE),"")</f>
        <v>with Perpetrator (Itraconazole)</v>
      </c>
      <c r="E373" s="254" t="str">
        <f>IF(AND(A373&lt;&gt;"",ISNUMBER(A373)),VLOOKUP(A373,Studies!A:BR,5,FALSE),"")</f>
        <v>Midazolam</v>
      </c>
      <c r="F373" s="255"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53" t="str">
        <f>IF(AND(A374&lt;&gt;"",ISNUMBER(A374)),VLOOKUP(A374,Studies!A:BR,2,FALSE),"")</f>
        <v>Ahonen 1995</v>
      </c>
      <c r="C374" s="254" t="str">
        <f>IF(AND(A374&lt;&gt;"",ISNUMBER(A374)),VLOOKUP(A374,Studies!A:BR,3,FALSE),"")</f>
        <v>http://www.ncbi.nlm.nih.gov/pubmed/8527290</v>
      </c>
      <c r="D374" s="254" t="str">
        <f>IF(AND(A374&lt;&gt;"",ISNUMBER(A374)),VLOOKUP(A374,Studies!A:BR,4,FALSE),"")</f>
        <v>with Perpetrator (Itraconazole)</v>
      </c>
      <c r="E374" s="254" t="str">
        <f>IF(AND(A374&lt;&gt;"",ISNUMBER(A374)),VLOOKUP(A374,Studies!A:BR,5,FALSE),"")</f>
        <v>Midazolam</v>
      </c>
      <c r="F374" s="255"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53" t="str">
        <f>IF(AND(A375&lt;&gt;"",ISNUMBER(A375)),VLOOKUP(A375,Studies!A:BR,2,FALSE),"")</f>
        <v>Ahonen 1995</v>
      </c>
      <c r="C375" s="254" t="str">
        <f>IF(AND(A375&lt;&gt;"",ISNUMBER(A375)),VLOOKUP(A375,Studies!A:BR,3,FALSE),"")</f>
        <v>http://www.ncbi.nlm.nih.gov/pubmed/8527290</v>
      </c>
      <c r="D375" s="254" t="str">
        <f>IF(AND(A375&lt;&gt;"",ISNUMBER(A375)),VLOOKUP(A375,Studies!A:BR,4,FALSE),"")</f>
        <v>with Perpetrator (Itraconazole)</v>
      </c>
      <c r="E375" s="254" t="str">
        <f>IF(AND(A375&lt;&gt;"",ISNUMBER(A375)),VLOOKUP(A375,Studies!A:BR,5,FALSE),"")</f>
        <v>Midazolam</v>
      </c>
      <c r="F375" s="255"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53" t="str">
        <f>IF(AND(A376&lt;&gt;"",ISNUMBER(A376)),VLOOKUP(A376,Studies!A:BR,2,FALSE),"")</f>
        <v>Allonen 1981</v>
      </c>
      <c r="C376" s="254" t="str">
        <f>IF(AND(A376&lt;&gt;"",ISNUMBER(A376)),VLOOKUP(A376,Studies!A:BR,3,FALSE),"")</f>
        <v>https://www.ncbi.nlm.nih.gov/pubmed/6117393</v>
      </c>
      <c r="D376" s="254" t="str">
        <f>IF(AND(A376&lt;&gt;"",ISNUMBER(A376)),VLOOKUP(A376,Studies!A:BR,4,FALSE),"")</f>
        <v>oral</v>
      </c>
      <c r="E376" s="254" t="str">
        <f>IF(AND(A376&lt;&gt;"",ISNUMBER(A376)),VLOOKUP(A376,Studies!A:BR,5,FALSE),"")</f>
        <v>Midazolam</v>
      </c>
      <c r="F376" s="255"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53" t="str">
        <f>IF(AND(A377&lt;&gt;"",ISNUMBER(A377)),VLOOKUP(A377,Studies!A:BR,2,FALSE),"")</f>
        <v>Allonen 1981</v>
      </c>
      <c r="C377" s="254" t="str">
        <f>IF(AND(A377&lt;&gt;"",ISNUMBER(A377)),VLOOKUP(A377,Studies!A:BR,3,FALSE),"")</f>
        <v>https://www.ncbi.nlm.nih.gov/pubmed/6117393</v>
      </c>
      <c r="D377" s="254" t="str">
        <f>IF(AND(A377&lt;&gt;"",ISNUMBER(A377)),VLOOKUP(A377,Studies!A:BR,4,FALSE),"")</f>
        <v>oral</v>
      </c>
      <c r="E377" s="254" t="str">
        <f>IF(AND(A377&lt;&gt;"",ISNUMBER(A377)),VLOOKUP(A377,Studies!A:BR,5,FALSE),"")</f>
        <v>Midazolam</v>
      </c>
      <c r="F377" s="255"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53" t="str">
        <f>IF(AND(A378&lt;&gt;"",ISNUMBER(A378)),VLOOKUP(A378,Studies!A:BR,2,FALSE),"")</f>
        <v>Allonen 1981</v>
      </c>
      <c r="C378" s="254" t="str">
        <f>IF(AND(A378&lt;&gt;"",ISNUMBER(A378)),VLOOKUP(A378,Studies!A:BR,3,FALSE),"")</f>
        <v>https://www.ncbi.nlm.nih.gov/pubmed/6117393</v>
      </c>
      <c r="D378" s="254" t="str">
        <f>IF(AND(A378&lt;&gt;"",ISNUMBER(A378)),VLOOKUP(A378,Studies!A:BR,4,FALSE),"")</f>
        <v>oral</v>
      </c>
      <c r="E378" s="254" t="str">
        <f>IF(AND(A378&lt;&gt;"",ISNUMBER(A378)),VLOOKUP(A378,Studies!A:BR,5,FALSE),"")</f>
        <v>Midazolam</v>
      </c>
      <c r="F378" s="255"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53" t="str">
        <f>IF(AND(A379&lt;&gt;"",ISNUMBER(A379)),VLOOKUP(A379,Studies!A:BR,2,FALSE),"")</f>
        <v>Allonen 1981</v>
      </c>
      <c r="C379" s="254" t="str">
        <f>IF(AND(A379&lt;&gt;"",ISNUMBER(A379)),VLOOKUP(A379,Studies!A:BR,3,FALSE),"")</f>
        <v>https://www.ncbi.nlm.nih.gov/pubmed/6117393</v>
      </c>
      <c r="D379" s="254" t="str">
        <f>IF(AND(A379&lt;&gt;"",ISNUMBER(A379)),VLOOKUP(A379,Studies!A:BR,4,FALSE),"")</f>
        <v>oral</v>
      </c>
      <c r="E379" s="254" t="str">
        <f>IF(AND(A379&lt;&gt;"",ISNUMBER(A379)),VLOOKUP(A379,Studies!A:BR,5,FALSE),"")</f>
        <v>Midazolam</v>
      </c>
      <c r="F379" s="255"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53" t="str">
        <f>IF(AND(A380&lt;&gt;"",ISNUMBER(A380)),VLOOKUP(A380,Studies!A:BR,2,FALSE),"")</f>
        <v>Allonen 1981</v>
      </c>
      <c r="C380" s="254" t="str">
        <f>IF(AND(A380&lt;&gt;"",ISNUMBER(A380)),VLOOKUP(A380,Studies!A:BR,3,FALSE),"")</f>
        <v>https://www.ncbi.nlm.nih.gov/pubmed/6117393</v>
      </c>
      <c r="D380" s="254" t="str">
        <f>IF(AND(A380&lt;&gt;"",ISNUMBER(A380)),VLOOKUP(A380,Studies!A:BR,4,FALSE),"")</f>
        <v>oral</v>
      </c>
      <c r="E380" s="254" t="str">
        <f>IF(AND(A380&lt;&gt;"",ISNUMBER(A380)),VLOOKUP(A380,Studies!A:BR,5,FALSE),"")</f>
        <v>Midazolam</v>
      </c>
      <c r="F380" s="255"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53" t="str">
        <f>IF(AND(A381&lt;&gt;"",ISNUMBER(A381)),VLOOKUP(A381,Studies!A:BR,2,FALSE),"")</f>
        <v>Allonen 1981</v>
      </c>
      <c r="C381" s="254" t="str">
        <f>IF(AND(A381&lt;&gt;"",ISNUMBER(A381)),VLOOKUP(A381,Studies!A:BR,3,FALSE),"")</f>
        <v>https://www.ncbi.nlm.nih.gov/pubmed/6117393</v>
      </c>
      <c r="D381" s="254" t="str">
        <f>IF(AND(A381&lt;&gt;"",ISNUMBER(A381)),VLOOKUP(A381,Studies!A:BR,4,FALSE),"")</f>
        <v>oral</v>
      </c>
      <c r="E381" s="254" t="str">
        <f>IF(AND(A381&lt;&gt;"",ISNUMBER(A381)),VLOOKUP(A381,Studies!A:BR,5,FALSE),"")</f>
        <v>Midazolam</v>
      </c>
      <c r="F381" s="255"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53" t="str">
        <f>IF(AND(A382&lt;&gt;"",ISNUMBER(A382)),VLOOKUP(A382,Studies!A:BR,2,FALSE),"")</f>
        <v>Allonen 1981</v>
      </c>
      <c r="C382" s="254" t="str">
        <f>IF(AND(A382&lt;&gt;"",ISNUMBER(A382)),VLOOKUP(A382,Studies!A:BR,3,FALSE),"")</f>
        <v>https://www.ncbi.nlm.nih.gov/pubmed/6117393</v>
      </c>
      <c r="D382" s="254" t="str">
        <f>IF(AND(A382&lt;&gt;"",ISNUMBER(A382)),VLOOKUP(A382,Studies!A:BR,4,FALSE),"")</f>
        <v>oral</v>
      </c>
      <c r="E382" s="254" t="str">
        <f>IF(AND(A382&lt;&gt;"",ISNUMBER(A382)),VLOOKUP(A382,Studies!A:BR,5,FALSE),"")</f>
        <v>Midazolam</v>
      </c>
      <c r="F382" s="255"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53" t="str">
        <f>IF(AND(A383&lt;&gt;"",ISNUMBER(A383)),VLOOKUP(A383,Studies!A:BR,2,FALSE),"")</f>
        <v>Allonen 1981</v>
      </c>
      <c r="C383" s="254" t="str">
        <f>IF(AND(A383&lt;&gt;"",ISNUMBER(A383)),VLOOKUP(A383,Studies!A:BR,3,FALSE),"")</f>
        <v>https://www.ncbi.nlm.nih.gov/pubmed/6117393</v>
      </c>
      <c r="D383" s="254" t="str">
        <f>IF(AND(A383&lt;&gt;"",ISNUMBER(A383)),VLOOKUP(A383,Studies!A:BR,4,FALSE),"")</f>
        <v>oral</v>
      </c>
      <c r="E383" s="254" t="str">
        <f>IF(AND(A383&lt;&gt;"",ISNUMBER(A383)),VLOOKUP(A383,Studies!A:BR,5,FALSE),"")</f>
        <v>Midazolam</v>
      </c>
      <c r="F383" s="255"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53" t="str">
        <f>IF(AND(A384&lt;&gt;"",ISNUMBER(A384)),VLOOKUP(A384,Studies!A:BR,2,FALSE),"")</f>
        <v>Allonen 1981</v>
      </c>
      <c r="C384" s="254" t="str">
        <f>IF(AND(A384&lt;&gt;"",ISNUMBER(A384)),VLOOKUP(A384,Studies!A:BR,3,FALSE),"")</f>
        <v>https://www.ncbi.nlm.nih.gov/pubmed/6117393</v>
      </c>
      <c r="D384" s="254" t="str">
        <f>IF(AND(A384&lt;&gt;"",ISNUMBER(A384)),VLOOKUP(A384,Studies!A:BR,4,FALSE),"")</f>
        <v>oral</v>
      </c>
      <c r="E384" s="254" t="str">
        <f>IF(AND(A384&lt;&gt;"",ISNUMBER(A384)),VLOOKUP(A384,Studies!A:BR,5,FALSE),"")</f>
        <v>Midazolam</v>
      </c>
      <c r="F384" s="255"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53" t="str">
        <f>IF(AND(A385&lt;&gt;"",ISNUMBER(A385)),VLOOKUP(A385,Studies!A:BR,2,FALSE),"")</f>
        <v>Allonen 1981</v>
      </c>
      <c r="C385" s="254" t="str">
        <f>IF(AND(A385&lt;&gt;"",ISNUMBER(A385)),VLOOKUP(A385,Studies!A:BR,3,FALSE),"")</f>
        <v>https://www.ncbi.nlm.nih.gov/pubmed/6117393</v>
      </c>
      <c r="D385" s="254" t="str">
        <f>IF(AND(A385&lt;&gt;"",ISNUMBER(A385)),VLOOKUP(A385,Studies!A:BR,4,FALSE),"")</f>
        <v>oral</v>
      </c>
      <c r="E385" s="254" t="str">
        <f>IF(AND(A385&lt;&gt;"",ISNUMBER(A385)),VLOOKUP(A385,Studies!A:BR,5,FALSE),"")</f>
        <v>Midazolam</v>
      </c>
      <c r="F385" s="255"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53" t="str">
        <f>IF(AND(A386&lt;&gt;"",ISNUMBER(A386)),VLOOKUP(A386,Studies!A:BR,2,FALSE),"")</f>
        <v>Allonen 1981</v>
      </c>
      <c r="C386" s="254" t="str">
        <f>IF(AND(A386&lt;&gt;"",ISNUMBER(A386)),VLOOKUP(A386,Studies!A:BR,3,FALSE),"")</f>
        <v>https://www.ncbi.nlm.nih.gov/pubmed/6117393</v>
      </c>
      <c r="D386" s="254" t="str">
        <f>IF(AND(A386&lt;&gt;"",ISNUMBER(A386)),VLOOKUP(A386,Studies!A:BR,4,FALSE),"")</f>
        <v>oral</v>
      </c>
      <c r="E386" s="254" t="str">
        <f>IF(AND(A386&lt;&gt;"",ISNUMBER(A386)),VLOOKUP(A386,Studies!A:BR,5,FALSE),"")</f>
        <v>Midazolam</v>
      </c>
      <c r="F386" s="255"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53" t="str">
        <f>IF(AND(A387&lt;&gt;"",ISNUMBER(A387)),VLOOKUP(A387,Studies!A:BR,2,FALSE),"")</f>
        <v>Allonen 1981</v>
      </c>
      <c r="C387" s="254" t="str">
        <f>IF(AND(A387&lt;&gt;"",ISNUMBER(A387)),VLOOKUP(A387,Studies!A:BR,3,FALSE),"")</f>
        <v>https://www.ncbi.nlm.nih.gov/pubmed/6117393</v>
      </c>
      <c r="D387" s="254" t="str">
        <f>IF(AND(A387&lt;&gt;"",ISNUMBER(A387)),VLOOKUP(A387,Studies!A:BR,4,FALSE),"")</f>
        <v>oral</v>
      </c>
      <c r="E387" s="254" t="str">
        <f>IF(AND(A387&lt;&gt;"",ISNUMBER(A387)),VLOOKUP(A387,Studies!A:BR,5,FALSE),"")</f>
        <v>Midazolam</v>
      </c>
      <c r="F387" s="255"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53" t="str">
        <f>IF(AND(A388&lt;&gt;"",ISNUMBER(A388)),VLOOKUP(A388,Studies!A:BR,2,FALSE),"")</f>
        <v>Allonen 1981</v>
      </c>
      <c r="C388" s="254" t="str">
        <f>IF(AND(A388&lt;&gt;"",ISNUMBER(A388)),VLOOKUP(A388,Studies!A:BR,3,FALSE),"")</f>
        <v>https://www.ncbi.nlm.nih.gov/pubmed/6117393</v>
      </c>
      <c r="D388" s="254" t="str">
        <f>IF(AND(A388&lt;&gt;"",ISNUMBER(A388)),VLOOKUP(A388,Studies!A:BR,4,FALSE),"")</f>
        <v>iv</v>
      </c>
      <c r="E388" s="254" t="str">
        <f>IF(AND(A388&lt;&gt;"",ISNUMBER(A388)),VLOOKUP(A388,Studies!A:BR,5,FALSE),"")</f>
        <v>Midazolam</v>
      </c>
      <c r="F388" s="255"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53" t="str">
        <f>IF(AND(A389&lt;&gt;"",ISNUMBER(A389)),VLOOKUP(A389,Studies!A:BR,2,FALSE),"")</f>
        <v>Allonen 1981</v>
      </c>
      <c r="C389" s="254" t="str">
        <f>IF(AND(A389&lt;&gt;"",ISNUMBER(A389)),VLOOKUP(A389,Studies!A:BR,3,FALSE),"")</f>
        <v>https://www.ncbi.nlm.nih.gov/pubmed/6117393</v>
      </c>
      <c r="D389" s="254" t="str">
        <f>IF(AND(A389&lt;&gt;"",ISNUMBER(A389)),VLOOKUP(A389,Studies!A:BR,4,FALSE),"")</f>
        <v>iv</v>
      </c>
      <c r="E389" s="254" t="str">
        <f>IF(AND(A389&lt;&gt;"",ISNUMBER(A389)),VLOOKUP(A389,Studies!A:BR,5,FALSE),"")</f>
        <v>Midazolam</v>
      </c>
      <c r="F389" s="255"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53" t="str">
        <f>IF(AND(A390&lt;&gt;"",ISNUMBER(A390)),VLOOKUP(A390,Studies!A:BR,2,FALSE),"")</f>
        <v>Allonen 1981</v>
      </c>
      <c r="C390" s="254" t="str">
        <f>IF(AND(A390&lt;&gt;"",ISNUMBER(A390)),VLOOKUP(A390,Studies!A:BR,3,FALSE),"")</f>
        <v>https://www.ncbi.nlm.nih.gov/pubmed/6117393</v>
      </c>
      <c r="D390" s="254" t="str">
        <f>IF(AND(A390&lt;&gt;"",ISNUMBER(A390)),VLOOKUP(A390,Studies!A:BR,4,FALSE),"")</f>
        <v>iv</v>
      </c>
      <c r="E390" s="254" t="str">
        <f>IF(AND(A390&lt;&gt;"",ISNUMBER(A390)),VLOOKUP(A390,Studies!A:BR,5,FALSE),"")</f>
        <v>Midazolam</v>
      </c>
      <c r="F390" s="255"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53" t="str">
        <f>IF(AND(A391&lt;&gt;"",ISNUMBER(A391)),VLOOKUP(A391,Studies!A:BR,2,FALSE),"")</f>
        <v>Allonen 1981</v>
      </c>
      <c r="C391" s="254" t="str">
        <f>IF(AND(A391&lt;&gt;"",ISNUMBER(A391)),VLOOKUP(A391,Studies!A:BR,3,FALSE),"")</f>
        <v>https://www.ncbi.nlm.nih.gov/pubmed/6117393</v>
      </c>
      <c r="D391" s="254" t="str">
        <f>IF(AND(A391&lt;&gt;"",ISNUMBER(A391)),VLOOKUP(A391,Studies!A:BR,4,FALSE),"")</f>
        <v>iv</v>
      </c>
      <c r="E391" s="254" t="str">
        <f>IF(AND(A391&lt;&gt;"",ISNUMBER(A391)),VLOOKUP(A391,Studies!A:BR,5,FALSE),"")</f>
        <v>Midazolam</v>
      </c>
      <c r="F391" s="255"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53" t="str">
        <f>IF(AND(A392&lt;&gt;"",ISNUMBER(A392)),VLOOKUP(A392,Studies!A:BR,2,FALSE),"")</f>
        <v>Allonen 1981</v>
      </c>
      <c r="C392" s="254" t="str">
        <f>IF(AND(A392&lt;&gt;"",ISNUMBER(A392)),VLOOKUP(A392,Studies!A:BR,3,FALSE),"")</f>
        <v>https://www.ncbi.nlm.nih.gov/pubmed/6117393</v>
      </c>
      <c r="D392" s="254" t="str">
        <f>IF(AND(A392&lt;&gt;"",ISNUMBER(A392)),VLOOKUP(A392,Studies!A:BR,4,FALSE),"")</f>
        <v>iv</v>
      </c>
      <c r="E392" s="254" t="str">
        <f>IF(AND(A392&lt;&gt;"",ISNUMBER(A392)),VLOOKUP(A392,Studies!A:BR,5,FALSE),"")</f>
        <v>Midazolam</v>
      </c>
      <c r="F392" s="255"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53" t="str">
        <f>IF(AND(A393&lt;&gt;"",ISNUMBER(A393)),VLOOKUP(A393,Studies!A:BR,2,FALSE),"")</f>
        <v>Allonen 1981</v>
      </c>
      <c r="C393" s="254" t="str">
        <f>IF(AND(A393&lt;&gt;"",ISNUMBER(A393)),VLOOKUP(A393,Studies!A:BR,3,FALSE),"")</f>
        <v>https://www.ncbi.nlm.nih.gov/pubmed/6117393</v>
      </c>
      <c r="D393" s="254" t="str">
        <f>IF(AND(A393&lt;&gt;"",ISNUMBER(A393)),VLOOKUP(A393,Studies!A:BR,4,FALSE),"")</f>
        <v>iv</v>
      </c>
      <c r="E393" s="254" t="str">
        <f>IF(AND(A393&lt;&gt;"",ISNUMBER(A393)),VLOOKUP(A393,Studies!A:BR,5,FALSE),"")</f>
        <v>Midazolam</v>
      </c>
      <c r="F393" s="255"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53" t="str">
        <f>IF(AND(A394&lt;&gt;"",ISNUMBER(A394)),VLOOKUP(A394,Studies!A:BR,2,FALSE),"")</f>
        <v>Allonen 1981</v>
      </c>
      <c r="C394" s="254" t="str">
        <f>IF(AND(A394&lt;&gt;"",ISNUMBER(A394)),VLOOKUP(A394,Studies!A:BR,3,FALSE),"")</f>
        <v>https://www.ncbi.nlm.nih.gov/pubmed/6117393</v>
      </c>
      <c r="D394" s="254" t="str">
        <f>IF(AND(A394&lt;&gt;"",ISNUMBER(A394)),VLOOKUP(A394,Studies!A:BR,4,FALSE),"")</f>
        <v>iv</v>
      </c>
      <c r="E394" s="254" t="str">
        <f>IF(AND(A394&lt;&gt;"",ISNUMBER(A394)),VLOOKUP(A394,Studies!A:BR,5,FALSE),"")</f>
        <v>Midazolam</v>
      </c>
      <c r="F394" s="255"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53" t="str">
        <f>IF(AND(A395&lt;&gt;"",ISNUMBER(A395)),VLOOKUP(A395,Studies!A:BR,2,FALSE),"")</f>
        <v>Allonen 1981</v>
      </c>
      <c r="C395" s="254" t="str">
        <f>IF(AND(A395&lt;&gt;"",ISNUMBER(A395)),VLOOKUP(A395,Studies!A:BR,3,FALSE),"")</f>
        <v>https://www.ncbi.nlm.nih.gov/pubmed/6117393</v>
      </c>
      <c r="D395" s="254" t="str">
        <f>IF(AND(A395&lt;&gt;"",ISNUMBER(A395)),VLOOKUP(A395,Studies!A:BR,4,FALSE),"")</f>
        <v>iv</v>
      </c>
      <c r="E395" s="254" t="str">
        <f>IF(AND(A395&lt;&gt;"",ISNUMBER(A395)),VLOOKUP(A395,Studies!A:BR,5,FALSE),"")</f>
        <v>Midazolam</v>
      </c>
      <c r="F395" s="255"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53" t="str">
        <f>IF(AND(A396&lt;&gt;"",ISNUMBER(A396)),VLOOKUP(A396,Studies!A:BR,2,FALSE),"")</f>
        <v>Allonen 1981</v>
      </c>
      <c r="C396" s="254" t="str">
        <f>IF(AND(A396&lt;&gt;"",ISNUMBER(A396)),VLOOKUP(A396,Studies!A:BR,3,FALSE),"")</f>
        <v>https://www.ncbi.nlm.nih.gov/pubmed/6117393</v>
      </c>
      <c r="D396" s="254" t="str">
        <f>IF(AND(A396&lt;&gt;"",ISNUMBER(A396)),VLOOKUP(A396,Studies!A:BR,4,FALSE),"")</f>
        <v>iv</v>
      </c>
      <c r="E396" s="254" t="str">
        <f>IF(AND(A396&lt;&gt;"",ISNUMBER(A396)),VLOOKUP(A396,Studies!A:BR,5,FALSE),"")</f>
        <v>Midazolam</v>
      </c>
      <c r="F396" s="255"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53" t="str">
        <f>IF(AND(A397&lt;&gt;"",ISNUMBER(A397)),VLOOKUP(A397,Studies!A:BR,2,FALSE),"")</f>
        <v>Allonen 1981</v>
      </c>
      <c r="C397" s="254" t="str">
        <f>IF(AND(A397&lt;&gt;"",ISNUMBER(A397)),VLOOKUP(A397,Studies!A:BR,3,FALSE),"")</f>
        <v>https://www.ncbi.nlm.nih.gov/pubmed/6117393</v>
      </c>
      <c r="D397" s="254" t="str">
        <f>IF(AND(A397&lt;&gt;"",ISNUMBER(A397)),VLOOKUP(A397,Studies!A:BR,4,FALSE),"")</f>
        <v>iv</v>
      </c>
      <c r="E397" s="254" t="str">
        <f>IF(AND(A397&lt;&gt;"",ISNUMBER(A397)),VLOOKUP(A397,Studies!A:BR,5,FALSE),"")</f>
        <v>Midazolam</v>
      </c>
      <c r="F397" s="255"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53" t="str">
        <f>IF(AND(A398&lt;&gt;"",ISNUMBER(A398)),VLOOKUP(A398,Studies!A:BR,2,FALSE),"")</f>
        <v>Allonen 1981</v>
      </c>
      <c r="C398" s="254" t="str">
        <f>IF(AND(A398&lt;&gt;"",ISNUMBER(A398)),VLOOKUP(A398,Studies!A:BR,3,FALSE),"")</f>
        <v>https://www.ncbi.nlm.nih.gov/pubmed/6117393</v>
      </c>
      <c r="D398" s="254" t="str">
        <f>IF(AND(A398&lt;&gt;"",ISNUMBER(A398)),VLOOKUP(A398,Studies!A:BR,4,FALSE),"")</f>
        <v>iv</v>
      </c>
      <c r="E398" s="254" t="str">
        <f>IF(AND(A398&lt;&gt;"",ISNUMBER(A398)),VLOOKUP(A398,Studies!A:BR,5,FALSE),"")</f>
        <v>Midazolam</v>
      </c>
      <c r="F398" s="255"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53" t="str">
        <f>IF(AND(A399&lt;&gt;"",ISNUMBER(A399)),VLOOKUP(A399,Studies!A:BR,2,FALSE),"")</f>
        <v>Allonen 1981</v>
      </c>
      <c r="C399" s="254" t="str">
        <f>IF(AND(A399&lt;&gt;"",ISNUMBER(A399)),VLOOKUP(A399,Studies!A:BR,3,FALSE),"")</f>
        <v>https://www.ncbi.nlm.nih.gov/pubmed/6117393</v>
      </c>
      <c r="D399" s="254" t="str">
        <f>IF(AND(A399&lt;&gt;"",ISNUMBER(A399)),VLOOKUP(A399,Studies!A:BR,4,FALSE),"")</f>
        <v>iv</v>
      </c>
      <c r="E399" s="254" t="str">
        <f>IF(AND(A399&lt;&gt;"",ISNUMBER(A399)),VLOOKUP(A399,Studies!A:BR,5,FALSE),"")</f>
        <v>Midazolam</v>
      </c>
      <c r="F399" s="255"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53" t="str">
        <f>IF(AND(A400&lt;&gt;"",ISNUMBER(A400)),VLOOKUP(A400,Studies!A:BR,2,FALSE),"")</f>
        <v>Allonen 1981</v>
      </c>
      <c r="C400" s="254" t="str">
        <f>IF(AND(A400&lt;&gt;"",ISNUMBER(A400)),VLOOKUP(A400,Studies!A:BR,3,FALSE),"")</f>
        <v>https://www.ncbi.nlm.nih.gov/pubmed/6117393</v>
      </c>
      <c r="D400" s="254" t="str">
        <f>IF(AND(A400&lt;&gt;"",ISNUMBER(A400)),VLOOKUP(A400,Studies!A:BR,4,FALSE),"")</f>
        <v>iv</v>
      </c>
      <c r="E400" s="254" t="str">
        <f>IF(AND(A400&lt;&gt;"",ISNUMBER(A400)),VLOOKUP(A400,Studies!A:BR,5,FALSE),"")</f>
        <v>Midazolam</v>
      </c>
      <c r="F400" s="255"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53" t="str">
        <f>IF(AND(A401&lt;&gt;"",ISNUMBER(A401)),VLOOKUP(A401,Studies!A:BR,2,FALSE),"")</f>
        <v>Backman 1996</v>
      </c>
      <c r="C401" s="254" t="str">
        <f>IF(AND(A401&lt;&gt;"",ISNUMBER(A401)),VLOOKUP(A401,Studies!A:BR,3,FALSE),"")</f>
        <v>https://www.ncbi.nlm.nih.gov/pubmed/8549036</v>
      </c>
      <c r="D401" s="254" t="str">
        <f>IF(AND(A401&lt;&gt;"",ISNUMBER(A401)),VLOOKUP(A401,Studies!A:BR,4,FALSE),"")</f>
        <v>Control (Perpetrator Placebo)</v>
      </c>
      <c r="E401" s="254" t="str">
        <f>IF(AND(A401&lt;&gt;"",ISNUMBER(A401)),VLOOKUP(A401,Studies!A:BR,5,FALSE),"")</f>
        <v>Midazolam</v>
      </c>
      <c r="F401" s="255"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53" t="str">
        <f>IF(AND(A402&lt;&gt;"",ISNUMBER(A402)),VLOOKUP(A402,Studies!A:BR,2,FALSE),"")</f>
        <v>Backman 1996</v>
      </c>
      <c r="C402" s="254" t="str">
        <f>IF(AND(A402&lt;&gt;"",ISNUMBER(A402)),VLOOKUP(A402,Studies!A:BR,3,FALSE),"")</f>
        <v>https://www.ncbi.nlm.nih.gov/pubmed/8549036</v>
      </c>
      <c r="D402" s="254" t="str">
        <f>IF(AND(A402&lt;&gt;"",ISNUMBER(A402)),VLOOKUP(A402,Studies!A:BR,4,FALSE),"")</f>
        <v>Control (Perpetrator Placebo)</v>
      </c>
      <c r="E402" s="254" t="str">
        <f>IF(AND(A402&lt;&gt;"",ISNUMBER(A402)),VLOOKUP(A402,Studies!A:BR,5,FALSE),"")</f>
        <v>Midazolam</v>
      </c>
      <c r="F402" s="255"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53" t="str">
        <f>IF(AND(A403&lt;&gt;"",ISNUMBER(A403)),VLOOKUP(A403,Studies!A:BR,2,FALSE),"")</f>
        <v>Backman 1996</v>
      </c>
      <c r="C403" s="254" t="str">
        <f>IF(AND(A403&lt;&gt;"",ISNUMBER(A403)),VLOOKUP(A403,Studies!A:BR,3,FALSE),"")</f>
        <v>https://www.ncbi.nlm.nih.gov/pubmed/8549036</v>
      </c>
      <c r="D403" s="254" t="str">
        <f>IF(AND(A403&lt;&gt;"",ISNUMBER(A403)),VLOOKUP(A403,Studies!A:BR,4,FALSE),"")</f>
        <v>Control (Perpetrator Placebo)</v>
      </c>
      <c r="E403" s="254" t="str">
        <f>IF(AND(A403&lt;&gt;"",ISNUMBER(A403)),VLOOKUP(A403,Studies!A:BR,5,FALSE),"")</f>
        <v>Midazolam</v>
      </c>
      <c r="F403" s="255"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53" t="str">
        <f>IF(AND(A404&lt;&gt;"",ISNUMBER(A404)),VLOOKUP(A404,Studies!A:BR,2,FALSE),"")</f>
        <v>Backman 1996</v>
      </c>
      <c r="C404" s="254" t="str">
        <f>IF(AND(A404&lt;&gt;"",ISNUMBER(A404)),VLOOKUP(A404,Studies!A:BR,3,FALSE),"")</f>
        <v>https://www.ncbi.nlm.nih.gov/pubmed/8549036</v>
      </c>
      <c r="D404" s="254" t="str">
        <f>IF(AND(A404&lt;&gt;"",ISNUMBER(A404)),VLOOKUP(A404,Studies!A:BR,4,FALSE),"")</f>
        <v>Control (Perpetrator Placebo)</v>
      </c>
      <c r="E404" s="254" t="str">
        <f>IF(AND(A404&lt;&gt;"",ISNUMBER(A404)),VLOOKUP(A404,Studies!A:BR,5,FALSE),"")</f>
        <v>Midazolam</v>
      </c>
      <c r="F404" s="255"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53" t="str">
        <f>IF(AND(A405&lt;&gt;"",ISNUMBER(A405)),VLOOKUP(A405,Studies!A:BR,2,FALSE),"")</f>
        <v>Backman 1996</v>
      </c>
      <c r="C405" s="254" t="str">
        <f>IF(AND(A405&lt;&gt;"",ISNUMBER(A405)),VLOOKUP(A405,Studies!A:BR,3,FALSE),"")</f>
        <v>https://www.ncbi.nlm.nih.gov/pubmed/8549036</v>
      </c>
      <c r="D405" s="254" t="str">
        <f>IF(AND(A405&lt;&gt;"",ISNUMBER(A405)),VLOOKUP(A405,Studies!A:BR,4,FALSE),"")</f>
        <v>Control (Perpetrator Placebo)</v>
      </c>
      <c r="E405" s="254" t="str">
        <f>IF(AND(A405&lt;&gt;"",ISNUMBER(A405)),VLOOKUP(A405,Studies!A:BR,5,FALSE),"")</f>
        <v>Midazolam</v>
      </c>
      <c r="F405" s="255"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53" t="str">
        <f>IF(AND(A406&lt;&gt;"",ISNUMBER(A406)),VLOOKUP(A406,Studies!A:BR,2,FALSE),"")</f>
        <v>Backman 1996</v>
      </c>
      <c r="C406" s="254" t="str">
        <f>IF(AND(A406&lt;&gt;"",ISNUMBER(A406)),VLOOKUP(A406,Studies!A:BR,3,FALSE),"")</f>
        <v>https://www.ncbi.nlm.nih.gov/pubmed/8549036</v>
      </c>
      <c r="D406" s="254" t="str">
        <f>IF(AND(A406&lt;&gt;"",ISNUMBER(A406)),VLOOKUP(A406,Studies!A:BR,4,FALSE),"")</f>
        <v>Control (Perpetrator Placebo)</v>
      </c>
      <c r="E406" s="254" t="str">
        <f>IF(AND(A406&lt;&gt;"",ISNUMBER(A406)),VLOOKUP(A406,Studies!A:BR,5,FALSE),"")</f>
        <v>Midazolam</v>
      </c>
      <c r="F406" s="255"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53" t="str">
        <f>IF(AND(A407&lt;&gt;"",ISNUMBER(A407)),VLOOKUP(A407,Studies!A:BR,2,FALSE),"")</f>
        <v>Backman 1996</v>
      </c>
      <c r="C407" s="254" t="str">
        <f>IF(AND(A407&lt;&gt;"",ISNUMBER(A407)),VLOOKUP(A407,Studies!A:BR,3,FALSE),"")</f>
        <v>https://www.ncbi.nlm.nih.gov/pubmed/8549036</v>
      </c>
      <c r="D407" s="254" t="str">
        <f>IF(AND(A407&lt;&gt;"",ISNUMBER(A407)),VLOOKUP(A407,Studies!A:BR,4,FALSE),"")</f>
        <v>Control (Perpetrator Placebo)</v>
      </c>
      <c r="E407" s="254" t="str">
        <f>IF(AND(A407&lt;&gt;"",ISNUMBER(A407)),VLOOKUP(A407,Studies!A:BR,5,FALSE),"")</f>
        <v>Midazolam</v>
      </c>
      <c r="F407" s="255"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53" t="str">
        <f>IF(AND(A408&lt;&gt;"",ISNUMBER(A408)),VLOOKUP(A408,Studies!A:BR,2,FALSE),"")</f>
        <v>Backman 1996</v>
      </c>
      <c r="C408" s="254" t="str">
        <f>IF(AND(A408&lt;&gt;"",ISNUMBER(A408)),VLOOKUP(A408,Studies!A:BR,3,FALSE),"")</f>
        <v>https://www.ncbi.nlm.nih.gov/pubmed/8549036</v>
      </c>
      <c r="D408" s="254" t="str">
        <f>IF(AND(A408&lt;&gt;"",ISNUMBER(A408)),VLOOKUP(A408,Studies!A:BR,4,FALSE),"")</f>
        <v>Control (Perpetrator Placebo)</v>
      </c>
      <c r="E408" s="254" t="str">
        <f>IF(AND(A408&lt;&gt;"",ISNUMBER(A408)),VLOOKUP(A408,Studies!A:BR,5,FALSE),"")</f>
        <v>Midazolam</v>
      </c>
      <c r="F408" s="255"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53" t="str">
        <f>IF(AND(A409&lt;&gt;"",ISNUMBER(A409)),VLOOKUP(A409,Studies!A:BR,2,FALSE),"")</f>
        <v>Backman 1996</v>
      </c>
      <c r="C409" s="254" t="str">
        <f>IF(AND(A409&lt;&gt;"",ISNUMBER(A409)),VLOOKUP(A409,Studies!A:BR,3,FALSE),"")</f>
        <v>https://www.ncbi.nlm.nih.gov/pubmed/8549036</v>
      </c>
      <c r="D409" s="254" t="str">
        <f>IF(AND(A409&lt;&gt;"",ISNUMBER(A409)),VLOOKUP(A409,Studies!A:BR,4,FALSE),"")</f>
        <v>Control (Perpetrator Placebo)</v>
      </c>
      <c r="E409" s="254" t="str">
        <f>IF(AND(A409&lt;&gt;"",ISNUMBER(A409)),VLOOKUP(A409,Studies!A:BR,5,FALSE),"")</f>
        <v>Midazolam</v>
      </c>
      <c r="F409" s="255"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53" t="str">
        <f>IF(AND(A410&lt;&gt;"",ISNUMBER(A410)),VLOOKUP(A410,Studies!A:BR,2,FALSE),"")</f>
        <v>Backman 1996</v>
      </c>
      <c r="C410" s="254" t="str">
        <f>IF(AND(A410&lt;&gt;"",ISNUMBER(A410)),VLOOKUP(A410,Studies!A:BR,3,FALSE),"")</f>
        <v>https://www.ncbi.nlm.nih.gov/pubmed/8549036</v>
      </c>
      <c r="D410" s="254" t="str">
        <f>IF(AND(A410&lt;&gt;"",ISNUMBER(A410)),VLOOKUP(A410,Studies!A:BR,4,FALSE),"")</f>
        <v>Control (Perpetrator Placebo)</v>
      </c>
      <c r="E410" s="254" t="str">
        <f>IF(AND(A410&lt;&gt;"",ISNUMBER(A410)),VLOOKUP(A410,Studies!A:BR,5,FALSE),"")</f>
        <v>Midazolam</v>
      </c>
      <c r="F410" s="255"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53" t="str">
        <f>IF(AND(A411&lt;&gt;"",ISNUMBER(A411)),VLOOKUP(A411,Studies!A:BR,2,FALSE),"")</f>
        <v>Backman 1996</v>
      </c>
      <c r="C411" s="254" t="str">
        <f>IF(AND(A411&lt;&gt;"",ISNUMBER(A411)),VLOOKUP(A411,Studies!A:BR,3,FALSE),"")</f>
        <v>https://www.ncbi.nlm.nih.gov/pubmed/8549036</v>
      </c>
      <c r="D411" s="254" t="str">
        <f>IF(AND(A411&lt;&gt;"",ISNUMBER(A411)),VLOOKUP(A411,Studies!A:BR,4,FALSE),"")</f>
        <v>with Perpetrator (Rifampicin)</v>
      </c>
      <c r="E411" s="254" t="str">
        <f>IF(AND(A411&lt;&gt;"",ISNUMBER(A411)),VLOOKUP(A411,Studies!A:BR,5,FALSE),"")</f>
        <v>Midazolam</v>
      </c>
      <c r="F411" s="255"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53" t="str">
        <f>IF(AND(A412&lt;&gt;"",ISNUMBER(A412)),VLOOKUP(A412,Studies!A:BR,2,FALSE),"")</f>
        <v>Backman 1996</v>
      </c>
      <c r="C412" s="254" t="str">
        <f>IF(AND(A412&lt;&gt;"",ISNUMBER(A412)),VLOOKUP(A412,Studies!A:BR,3,FALSE),"")</f>
        <v>https://www.ncbi.nlm.nih.gov/pubmed/8549036</v>
      </c>
      <c r="D412" s="254" t="str">
        <f>IF(AND(A412&lt;&gt;"",ISNUMBER(A412)),VLOOKUP(A412,Studies!A:BR,4,FALSE),"")</f>
        <v>with Perpetrator (Rifampicin)</v>
      </c>
      <c r="E412" s="254" t="str">
        <f>IF(AND(A412&lt;&gt;"",ISNUMBER(A412)),VLOOKUP(A412,Studies!A:BR,5,FALSE),"")</f>
        <v>Midazolam</v>
      </c>
      <c r="F412" s="255"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53" t="str">
        <f>IF(AND(A413&lt;&gt;"",ISNUMBER(A413)),VLOOKUP(A413,Studies!A:BR,2,FALSE),"")</f>
        <v>Backman 1996</v>
      </c>
      <c r="C413" s="254" t="str">
        <f>IF(AND(A413&lt;&gt;"",ISNUMBER(A413)),VLOOKUP(A413,Studies!A:BR,3,FALSE),"")</f>
        <v>https://www.ncbi.nlm.nih.gov/pubmed/8549036</v>
      </c>
      <c r="D413" s="254" t="str">
        <f>IF(AND(A413&lt;&gt;"",ISNUMBER(A413)),VLOOKUP(A413,Studies!A:BR,4,FALSE),"")</f>
        <v>with Perpetrator (Rifampicin)</v>
      </c>
      <c r="E413" s="254" t="str">
        <f>IF(AND(A413&lt;&gt;"",ISNUMBER(A413)),VLOOKUP(A413,Studies!A:BR,5,FALSE),"")</f>
        <v>Midazolam</v>
      </c>
      <c r="F413" s="255"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53" t="str">
        <f>IF(AND(A414&lt;&gt;"",ISNUMBER(A414)),VLOOKUP(A414,Studies!A:BR,2,FALSE),"")</f>
        <v>Backman 1996</v>
      </c>
      <c r="C414" s="254" t="str">
        <f>IF(AND(A414&lt;&gt;"",ISNUMBER(A414)),VLOOKUP(A414,Studies!A:BR,3,FALSE),"")</f>
        <v>https://www.ncbi.nlm.nih.gov/pubmed/8549036</v>
      </c>
      <c r="D414" s="254" t="str">
        <f>IF(AND(A414&lt;&gt;"",ISNUMBER(A414)),VLOOKUP(A414,Studies!A:BR,4,FALSE),"")</f>
        <v>with Perpetrator (Rifampicin)</v>
      </c>
      <c r="E414" s="254" t="str">
        <f>IF(AND(A414&lt;&gt;"",ISNUMBER(A414)),VLOOKUP(A414,Studies!A:BR,5,FALSE),"")</f>
        <v>Midazolam</v>
      </c>
      <c r="F414" s="255"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53" t="str">
        <f>IF(AND(A415&lt;&gt;"",ISNUMBER(A415)),VLOOKUP(A415,Studies!A:BR,2,FALSE),"")</f>
        <v>Backman 1996</v>
      </c>
      <c r="C415" s="254" t="str">
        <f>IF(AND(A415&lt;&gt;"",ISNUMBER(A415)),VLOOKUP(A415,Studies!A:BR,3,FALSE),"")</f>
        <v>https://www.ncbi.nlm.nih.gov/pubmed/8549036</v>
      </c>
      <c r="D415" s="254" t="str">
        <f>IF(AND(A415&lt;&gt;"",ISNUMBER(A415)),VLOOKUP(A415,Studies!A:BR,4,FALSE),"")</f>
        <v>with Perpetrator (Rifampicin)</v>
      </c>
      <c r="E415" s="254" t="str">
        <f>IF(AND(A415&lt;&gt;"",ISNUMBER(A415)),VLOOKUP(A415,Studies!A:BR,5,FALSE),"")</f>
        <v>Midazolam</v>
      </c>
      <c r="F415" s="255"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53" t="str">
        <f>IF(AND(A416&lt;&gt;"",ISNUMBER(A416)),VLOOKUP(A416,Studies!A:BR,2,FALSE),"")</f>
        <v>Backman 1996</v>
      </c>
      <c r="C416" s="254" t="str">
        <f>IF(AND(A416&lt;&gt;"",ISNUMBER(A416)),VLOOKUP(A416,Studies!A:BR,3,FALSE),"")</f>
        <v>https://www.ncbi.nlm.nih.gov/pubmed/8549036</v>
      </c>
      <c r="D416" s="254" t="str">
        <f>IF(AND(A416&lt;&gt;"",ISNUMBER(A416)),VLOOKUP(A416,Studies!A:BR,4,FALSE),"")</f>
        <v>with Perpetrator (Rifampicin)</v>
      </c>
      <c r="E416" s="254" t="str">
        <f>IF(AND(A416&lt;&gt;"",ISNUMBER(A416)),VLOOKUP(A416,Studies!A:BR,5,FALSE),"")</f>
        <v>Midazolam</v>
      </c>
      <c r="F416" s="255"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53" t="str">
        <f>IF(AND(A417&lt;&gt;"",ISNUMBER(A417)),VLOOKUP(A417,Studies!A:BR,2,FALSE),"")</f>
        <v>Backman 1996</v>
      </c>
      <c r="C417" s="254" t="str">
        <f>IF(AND(A417&lt;&gt;"",ISNUMBER(A417)),VLOOKUP(A417,Studies!A:BR,3,FALSE),"")</f>
        <v>https://www.ncbi.nlm.nih.gov/pubmed/8549036</v>
      </c>
      <c r="D417" s="254" t="str">
        <f>IF(AND(A417&lt;&gt;"",ISNUMBER(A417)),VLOOKUP(A417,Studies!A:BR,4,FALSE),"")</f>
        <v>with Perpetrator (Rifampicin)</v>
      </c>
      <c r="E417" s="254" t="str">
        <f>IF(AND(A417&lt;&gt;"",ISNUMBER(A417)),VLOOKUP(A417,Studies!A:BR,5,FALSE),"")</f>
        <v>Midazolam</v>
      </c>
      <c r="F417" s="255"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53" t="str">
        <f>IF(AND(A418&lt;&gt;"",ISNUMBER(A418)),VLOOKUP(A418,Studies!A:BR,2,FALSE),"")</f>
        <v>Backman 1996</v>
      </c>
      <c r="C418" s="254" t="str">
        <f>IF(AND(A418&lt;&gt;"",ISNUMBER(A418)),VLOOKUP(A418,Studies!A:BR,3,FALSE),"")</f>
        <v>https://www.ncbi.nlm.nih.gov/pubmed/8549036</v>
      </c>
      <c r="D418" s="254" t="str">
        <f>IF(AND(A418&lt;&gt;"",ISNUMBER(A418)),VLOOKUP(A418,Studies!A:BR,4,FALSE),"")</f>
        <v>with Perpetrator (Rifampicin)</v>
      </c>
      <c r="E418" s="254" t="str">
        <f>IF(AND(A418&lt;&gt;"",ISNUMBER(A418)),VLOOKUP(A418,Studies!A:BR,5,FALSE),"")</f>
        <v>Midazolam</v>
      </c>
      <c r="F418" s="255"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53" t="str">
        <f>IF(AND(A419&lt;&gt;"",ISNUMBER(A419)),VLOOKUP(A419,Studies!A:BR,2,FALSE),"")</f>
        <v>Backman 1996</v>
      </c>
      <c r="C419" s="254" t="str">
        <f>IF(AND(A419&lt;&gt;"",ISNUMBER(A419)),VLOOKUP(A419,Studies!A:BR,3,FALSE),"")</f>
        <v>https://www.ncbi.nlm.nih.gov/pubmed/8549036</v>
      </c>
      <c r="D419" s="254" t="str">
        <f>IF(AND(A419&lt;&gt;"",ISNUMBER(A419)),VLOOKUP(A419,Studies!A:BR,4,FALSE),"")</f>
        <v>with Perpetrator (Rifampicin)</v>
      </c>
      <c r="E419" s="254" t="str">
        <f>IF(AND(A419&lt;&gt;"",ISNUMBER(A419)),VLOOKUP(A419,Studies!A:BR,5,FALSE),"")</f>
        <v>Midazolam</v>
      </c>
      <c r="F419" s="255"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53" t="str">
        <f>IF(AND(A420&lt;&gt;"",ISNUMBER(A420)),VLOOKUP(A420,Studies!A:BR,2,FALSE),"")</f>
        <v>Backman 1996</v>
      </c>
      <c r="C420" s="254" t="str">
        <f>IF(AND(A420&lt;&gt;"",ISNUMBER(A420)),VLOOKUP(A420,Studies!A:BR,3,FALSE),"")</f>
        <v>https://www.ncbi.nlm.nih.gov/pubmed/8549036</v>
      </c>
      <c r="D420" s="254" t="str">
        <f>IF(AND(A420&lt;&gt;"",ISNUMBER(A420)),VLOOKUP(A420,Studies!A:BR,4,FALSE),"")</f>
        <v>with Perpetrator (Rifampicin)</v>
      </c>
      <c r="E420" s="254" t="str">
        <f>IF(AND(A420&lt;&gt;"",ISNUMBER(A420)),VLOOKUP(A420,Studies!A:BR,5,FALSE),"")</f>
        <v>Midazolam</v>
      </c>
      <c r="F420" s="255"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53" t="str">
        <f>IF(AND(A421&lt;&gt;"",ISNUMBER(A421)),VLOOKUP(A421,Studies!A:BR,2,FALSE),"")</f>
        <v>Backman 1998</v>
      </c>
      <c r="C421" s="254" t="str">
        <f>IF(AND(A421&lt;&gt;"",ISNUMBER(A421)),VLOOKUP(A421,Studies!A:BR,3,FALSE),"")</f>
        <v>https://www.ncbi.nlm.nih.gov/pubmed/9591931</v>
      </c>
      <c r="D421" s="254" t="str">
        <f>IF(AND(A421&lt;&gt;"",ISNUMBER(A421)),VLOOKUP(A421,Studies!A:BR,4,FALSE),"")</f>
        <v>Phase I (Control (Perpetrator Placebo))</v>
      </c>
      <c r="E421" s="254" t="str">
        <f>IF(AND(A421&lt;&gt;"",ISNUMBER(A421)),VLOOKUP(A421,Studies!A:BR,5,FALSE),"")</f>
        <v>Midazolam</v>
      </c>
      <c r="F421" s="255"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53" t="str">
        <f>IF(AND(A422&lt;&gt;"",ISNUMBER(A422)),VLOOKUP(A422,Studies!A:BR,2,FALSE),"")</f>
        <v>Backman 1998</v>
      </c>
      <c r="C422" s="254" t="str">
        <f>IF(AND(A422&lt;&gt;"",ISNUMBER(A422)),VLOOKUP(A422,Studies!A:BR,3,FALSE),"")</f>
        <v>https://www.ncbi.nlm.nih.gov/pubmed/9591931</v>
      </c>
      <c r="D422" s="254" t="str">
        <f>IF(AND(A422&lt;&gt;"",ISNUMBER(A422)),VLOOKUP(A422,Studies!A:BR,4,FALSE),"")</f>
        <v>Phase I (Control (Perpetrator Placebo))</v>
      </c>
      <c r="E422" s="254" t="str">
        <f>IF(AND(A422&lt;&gt;"",ISNUMBER(A422)),VLOOKUP(A422,Studies!A:BR,5,FALSE),"")</f>
        <v>Midazolam</v>
      </c>
      <c r="F422" s="255"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53" t="str">
        <f>IF(AND(A423&lt;&gt;"",ISNUMBER(A423)),VLOOKUP(A423,Studies!A:BR,2,FALSE),"")</f>
        <v>Backman 1998</v>
      </c>
      <c r="C423" s="254" t="str">
        <f>IF(AND(A423&lt;&gt;"",ISNUMBER(A423)),VLOOKUP(A423,Studies!A:BR,3,FALSE),"")</f>
        <v>https://www.ncbi.nlm.nih.gov/pubmed/9591931</v>
      </c>
      <c r="D423" s="254" t="str">
        <f>IF(AND(A423&lt;&gt;"",ISNUMBER(A423)),VLOOKUP(A423,Studies!A:BR,4,FALSE),"")</f>
        <v>Phase I (Control (Perpetrator Placebo))</v>
      </c>
      <c r="E423" s="254" t="str">
        <f>IF(AND(A423&lt;&gt;"",ISNUMBER(A423)),VLOOKUP(A423,Studies!A:BR,5,FALSE),"")</f>
        <v>Midazolam</v>
      </c>
      <c r="F423" s="255"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53" t="str">
        <f>IF(AND(A424&lt;&gt;"",ISNUMBER(A424)),VLOOKUP(A424,Studies!A:BR,2,FALSE),"")</f>
        <v>Backman 1998</v>
      </c>
      <c r="C424" s="254" t="str">
        <f>IF(AND(A424&lt;&gt;"",ISNUMBER(A424)),VLOOKUP(A424,Studies!A:BR,3,FALSE),"")</f>
        <v>https://www.ncbi.nlm.nih.gov/pubmed/9591931</v>
      </c>
      <c r="D424" s="254" t="str">
        <f>IF(AND(A424&lt;&gt;"",ISNUMBER(A424)),VLOOKUP(A424,Studies!A:BR,4,FALSE),"")</f>
        <v>Phase I (Control (Perpetrator Placebo))</v>
      </c>
      <c r="E424" s="254" t="str">
        <f>IF(AND(A424&lt;&gt;"",ISNUMBER(A424)),VLOOKUP(A424,Studies!A:BR,5,FALSE),"")</f>
        <v>Midazolam</v>
      </c>
      <c r="F424" s="255"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53" t="str">
        <f>IF(AND(A425&lt;&gt;"",ISNUMBER(A425)),VLOOKUP(A425,Studies!A:BR,2,FALSE),"")</f>
        <v>Backman 1998</v>
      </c>
      <c r="C425" s="254" t="str">
        <f>IF(AND(A425&lt;&gt;"",ISNUMBER(A425)),VLOOKUP(A425,Studies!A:BR,3,FALSE),"")</f>
        <v>https://www.ncbi.nlm.nih.gov/pubmed/9591931</v>
      </c>
      <c r="D425" s="254" t="str">
        <f>IF(AND(A425&lt;&gt;"",ISNUMBER(A425)),VLOOKUP(A425,Studies!A:BR,4,FALSE),"")</f>
        <v>Phase I (Control (Perpetrator Placebo))</v>
      </c>
      <c r="E425" s="254" t="str">
        <f>IF(AND(A425&lt;&gt;"",ISNUMBER(A425)),VLOOKUP(A425,Studies!A:BR,5,FALSE),"")</f>
        <v>Midazolam</v>
      </c>
      <c r="F425" s="255"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53" t="str">
        <f>IF(AND(A426&lt;&gt;"",ISNUMBER(A426)),VLOOKUP(A426,Studies!A:BR,2,FALSE),"")</f>
        <v>Backman 1998</v>
      </c>
      <c r="C426" s="254" t="str">
        <f>IF(AND(A426&lt;&gt;"",ISNUMBER(A426)),VLOOKUP(A426,Studies!A:BR,3,FALSE),"")</f>
        <v>https://www.ncbi.nlm.nih.gov/pubmed/9591931</v>
      </c>
      <c r="D426" s="254" t="str">
        <f>IF(AND(A426&lt;&gt;"",ISNUMBER(A426)),VLOOKUP(A426,Studies!A:BR,4,FALSE),"")</f>
        <v>Phase I (Control (Perpetrator Placebo))</v>
      </c>
      <c r="E426" s="254" t="str">
        <f>IF(AND(A426&lt;&gt;"",ISNUMBER(A426)),VLOOKUP(A426,Studies!A:BR,5,FALSE),"")</f>
        <v>Midazolam</v>
      </c>
      <c r="F426" s="255"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53" t="str">
        <f>IF(AND(A427&lt;&gt;"",ISNUMBER(A427)),VLOOKUP(A427,Studies!A:BR,2,FALSE),"")</f>
        <v>Backman 1998</v>
      </c>
      <c r="C427" s="254" t="str">
        <f>IF(AND(A427&lt;&gt;"",ISNUMBER(A427)),VLOOKUP(A427,Studies!A:BR,3,FALSE),"")</f>
        <v>https://www.ncbi.nlm.nih.gov/pubmed/9591931</v>
      </c>
      <c r="D427" s="254" t="str">
        <f>IF(AND(A427&lt;&gt;"",ISNUMBER(A427)),VLOOKUP(A427,Studies!A:BR,4,FALSE),"")</f>
        <v>Phase I (Control (Perpetrator Placebo))</v>
      </c>
      <c r="E427" s="254" t="str">
        <f>IF(AND(A427&lt;&gt;"",ISNUMBER(A427)),VLOOKUP(A427,Studies!A:BR,5,FALSE),"")</f>
        <v>Midazolam</v>
      </c>
      <c r="F427" s="255"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53" t="str">
        <f>IF(AND(A428&lt;&gt;"",ISNUMBER(A428)),VLOOKUP(A428,Studies!A:BR,2,FALSE),"")</f>
        <v>Backman 1998</v>
      </c>
      <c r="C428" s="254" t="str">
        <f>IF(AND(A428&lt;&gt;"",ISNUMBER(A428)),VLOOKUP(A428,Studies!A:BR,3,FALSE),"")</f>
        <v>https://www.ncbi.nlm.nih.gov/pubmed/9591931</v>
      </c>
      <c r="D428" s="254" t="str">
        <f>IF(AND(A428&lt;&gt;"",ISNUMBER(A428)),VLOOKUP(A428,Studies!A:BR,4,FALSE),"")</f>
        <v>Phase I (Control (Perpetrator Placebo))</v>
      </c>
      <c r="E428" s="254" t="str">
        <f>IF(AND(A428&lt;&gt;"",ISNUMBER(A428)),VLOOKUP(A428,Studies!A:BR,5,FALSE),"")</f>
        <v>Midazolam</v>
      </c>
      <c r="F428" s="255"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53" t="str">
        <f>IF(AND(A429&lt;&gt;"",ISNUMBER(A429)),VLOOKUP(A429,Studies!A:BR,2,FALSE),"")</f>
        <v>Backman 1998</v>
      </c>
      <c r="C429" s="254" t="str">
        <f>IF(AND(A429&lt;&gt;"",ISNUMBER(A429)),VLOOKUP(A429,Studies!A:BR,3,FALSE),"")</f>
        <v>https://www.ncbi.nlm.nih.gov/pubmed/9591931</v>
      </c>
      <c r="D429" s="254" t="str">
        <f>IF(AND(A429&lt;&gt;"",ISNUMBER(A429)),VLOOKUP(A429,Studies!A:BR,4,FALSE),"")</f>
        <v>Phase I (Control (Perpetrator Placebo))</v>
      </c>
      <c r="E429" s="254" t="str">
        <f>IF(AND(A429&lt;&gt;"",ISNUMBER(A429)),VLOOKUP(A429,Studies!A:BR,5,FALSE),"")</f>
        <v>Midazolam</v>
      </c>
      <c r="F429" s="255"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53" t="str">
        <f>IF(AND(A430&lt;&gt;"",ISNUMBER(A430)),VLOOKUP(A430,Studies!A:BR,2,FALSE),"")</f>
        <v>Backman 1998</v>
      </c>
      <c r="C430" s="254" t="str">
        <f>IF(AND(A430&lt;&gt;"",ISNUMBER(A430)),VLOOKUP(A430,Studies!A:BR,3,FALSE),"")</f>
        <v>https://www.ncbi.nlm.nih.gov/pubmed/9591931</v>
      </c>
      <c r="D430" s="254" t="str">
        <f>IF(AND(A430&lt;&gt;"",ISNUMBER(A430)),VLOOKUP(A430,Studies!A:BR,4,FALSE),"")</f>
        <v>Phase I (Control (Perpetrator Placebo))</v>
      </c>
      <c r="E430" s="254" t="str">
        <f>IF(AND(A430&lt;&gt;"",ISNUMBER(A430)),VLOOKUP(A430,Studies!A:BR,5,FALSE),"")</f>
        <v>Midazolam</v>
      </c>
      <c r="F430" s="255"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53" t="str">
        <f>IF(AND(A431&lt;&gt;"",ISNUMBER(A431)),VLOOKUP(A431,Studies!A:BR,2,FALSE),"")</f>
        <v>Backman 1998</v>
      </c>
      <c r="C431" s="254" t="str">
        <f>IF(AND(A431&lt;&gt;"",ISNUMBER(A431)),VLOOKUP(A431,Studies!A:BR,3,FALSE),"")</f>
        <v>https://www.ncbi.nlm.nih.gov/pubmed/9591931</v>
      </c>
      <c r="D431" s="254" t="str">
        <f>IF(AND(A431&lt;&gt;"",ISNUMBER(A431)),VLOOKUP(A431,Studies!A:BR,4,FALSE),"")</f>
        <v>Phase I (Control (Perpetrator Placebo))</v>
      </c>
      <c r="E431" s="254" t="str">
        <f>IF(AND(A431&lt;&gt;"",ISNUMBER(A431)),VLOOKUP(A431,Studies!A:BR,5,FALSE),"")</f>
        <v>Midazolam</v>
      </c>
      <c r="F431" s="255"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53" t="str">
        <f>IF(AND(A432&lt;&gt;"",ISNUMBER(A432)),VLOOKUP(A432,Studies!A:BR,2,FALSE),"")</f>
        <v>Backman 1998</v>
      </c>
      <c r="C432" s="254" t="str">
        <f>IF(AND(A432&lt;&gt;"",ISNUMBER(A432)),VLOOKUP(A432,Studies!A:BR,3,FALSE),"")</f>
        <v>https://www.ncbi.nlm.nih.gov/pubmed/9591931</v>
      </c>
      <c r="D432" s="254" t="str">
        <f>IF(AND(A432&lt;&gt;"",ISNUMBER(A432)),VLOOKUP(A432,Studies!A:BR,4,FALSE),"")</f>
        <v>Phase IV (during Perpetrator (Rifampicin))</v>
      </c>
      <c r="E432" s="254" t="str">
        <f>IF(AND(A432&lt;&gt;"",ISNUMBER(A432)),VLOOKUP(A432,Studies!A:BR,5,FALSE),"")</f>
        <v>Midazolam</v>
      </c>
      <c r="F432" s="255"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53" t="str">
        <f>IF(AND(A433&lt;&gt;"",ISNUMBER(A433)),VLOOKUP(A433,Studies!A:BR,2,FALSE),"")</f>
        <v>Backman 1998</v>
      </c>
      <c r="C433" s="254" t="str">
        <f>IF(AND(A433&lt;&gt;"",ISNUMBER(A433)),VLOOKUP(A433,Studies!A:BR,3,FALSE),"")</f>
        <v>https://www.ncbi.nlm.nih.gov/pubmed/9591931</v>
      </c>
      <c r="D433" s="254" t="str">
        <f>IF(AND(A433&lt;&gt;"",ISNUMBER(A433)),VLOOKUP(A433,Studies!A:BR,4,FALSE),"")</f>
        <v>Phase IV (during Perpetrator (Rifampicin))</v>
      </c>
      <c r="E433" s="254" t="str">
        <f>IF(AND(A433&lt;&gt;"",ISNUMBER(A433)),VLOOKUP(A433,Studies!A:BR,5,FALSE),"")</f>
        <v>Midazolam</v>
      </c>
      <c r="F433" s="255"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53" t="str">
        <f>IF(AND(A434&lt;&gt;"",ISNUMBER(A434)),VLOOKUP(A434,Studies!A:BR,2,FALSE),"")</f>
        <v>Backman 1998</v>
      </c>
      <c r="C434" s="254" t="str">
        <f>IF(AND(A434&lt;&gt;"",ISNUMBER(A434)),VLOOKUP(A434,Studies!A:BR,3,FALSE),"")</f>
        <v>https://www.ncbi.nlm.nih.gov/pubmed/9591931</v>
      </c>
      <c r="D434" s="254" t="str">
        <f>IF(AND(A434&lt;&gt;"",ISNUMBER(A434)),VLOOKUP(A434,Studies!A:BR,4,FALSE),"")</f>
        <v>Phase IV (during Perpetrator (Rifampicin))</v>
      </c>
      <c r="E434" s="254" t="str">
        <f>IF(AND(A434&lt;&gt;"",ISNUMBER(A434)),VLOOKUP(A434,Studies!A:BR,5,FALSE),"")</f>
        <v>Midazolam</v>
      </c>
      <c r="F434" s="255"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53" t="str">
        <f>IF(AND(A435&lt;&gt;"",ISNUMBER(A435)),VLOOKUP(A435,Studies!A:BR,2,FALSE),"")</f>
        <v>Backman 1998</v>
      </c>
      <c r="C435" s="254" t="str">
        <f>IF(AND(A435&lt;&gt;"",ISNUMBER(A435)),VLOOKUP(A435,Studies!A:BR,3,FALSE),"")</f>
        <v>https://www.ncbi.nlm.nih.gov/pubmed/9591931</v>
      </c>
      <c r="D435" s="254" t="str">
        <f>IF(AND(A435&lt;&gt;"",ISNUMBER(A435)),VLOOKUP(A435,Studies!A:BR,4,FALSE),"")</f>
        <v>Phase IV (during Perpetrator (Rifampicin))</v>
      </c>
      <c r="E435" s="254" t="str">
        <f>IF(AND(A435&lt;&gt;"",ISNUMBER(A435)),VLOOKUP(A435,Studies!A:BR,5,FALSE),"")</f>
        <v>Midazolam</v>
      </c>
      <c r="F435" s="255"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53" t="str">
        <f>IF(AND(A436&lt;&gt;"",ISNUMBER(A436)),VLOOKUP(A436,Studies!A:BR,2,FALSE),"")</f>
        <v>Backman 1998</v>
      </c>
      <c r="C436" s="254" t="str">
        <f>IF(AND(A436&lt;&gt;"",ISNUMBER(A436)),VLOOKUP(A436,Studies!A:BR,3,FALSE),"")</f>
        <v>https://www.ncbi.nlm.nih.gov/pubmed/9591931</v>
      </c>
      <c r="D436" s="254" t="str">
        <f>IF(AND(A436&lt;&gt;"",ISNUMBER(A436)),VLOOKUP(A436,Studies!A:BR,4,FALSE),"")</f>
        <v>Phase IV (during Perpetrator (Rifampicin))</v>
      </c>
      <c r="E436" s="254" t="str">
        <f>IF(AND(A436&lt;&gt;"",ISNUMBER(A436)),VLOOKUP(A436,Studies!A:BR,5,FALSE),"")</f>
        <v>Midazolam</v>
      </c>
      <c r="F436" s="255"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53" t="str">
        <f>IF(AND(A437&lt;&gt;"",ISNUMBER(A437)),VLOOKUP(A437,Studies!A:BR,2,FALSE),"")</f>
        <v>Backman 1998</v>
      </c>
      <c r="C437" s="254" t="str">
        <f>IF(AND(A437&lt;&gt;"",ISNUMBER(A437)),VLOOKUP(A437,Studies!A:BR,3,FALSE),"")</f>
        <v>https://www.ncbi.nlm.nih.gov/pubmed/9591931</v>
      </c>
      <c r="D437" s="254" t="str">
        <f>IF(AND(A437&lt;&gt;"",ISNUMBER(A437)),VLOOKUP(A437,Studies!A:BR,4,FALSE),"")</f>
        <v>Phase V (4 days after Perpetrator (Rifampicin))</v>
      </c>
      <c r="E437" s="254" t="str">
        <f>IF(AND(A437&lt;&gt;"",ISNUMBER(A437)),VLOOKUP(A437,Studies!A:BR,5,FALSE),"")</f>
        <v>Midazolam</v>
      </c>
      <c r="F437" s="255"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53" t="str">
        <f>IF(AND(A438&lt;&gt;"",ISNUMBER(A438)),VLOOKUP(A438,Studies!A:BR,2,FALSE),"")</f>
        <v>Backman 1998</v>
      </c>
      <c r="C438" s="254" t="str">
        <f>IF(AND(A438&lt;&gt;"",ISNUMBER(A438)),VLOOKUP(A438,Studies!A:BR,3,FALSE),"")</f>
        <v>https://www.ncbi.nlm.nih.gov/pubmed/9591931</v>
      </c>
      <c r="D438" s="254" t="str">
        <f>IF(AND(A438&lt;&gt;"",ISNUMBER(A438)),VLOOKUP(A438,Studies!A:BR,4,FALSE),"")</f>
        <v>Phase V (4 days after Perpetrator (Rifampicin))</v>
      </c>
      <c r="E438" s="254" t="str">
        <f>IF(AND(A438&lt;&gt;"",ISNUMBER(A438)),VLOOKUP(A438,Studies!A:BR,5,FALSE),"")</f>
        <v>Midazolam</v>
      </c>
      <c r="F438" s="255"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53" t="str">
        <f>IF(AND(A439&lt;&gt;"",ISNUMBER(A439)),VLOOKUP(A439,Studies!A:BR,2,FALSE),"")</f>
        <v>Backman 1998</v>
      </c>
      <c r="C439" s="254" t="str">
        <f>IF(AND(A439&lt;&gt;"",ISNUMBER(A439)),VLOOKUP(A439,Studies!A:BR,3,FALSE),"")</f>
        <v>https://www.ncbi.nlm.nih.gov/pubmed/9591931</v>
      </c>
      <c r="D439" s="254" t="str">
        <f>IF(AND(A439&lt;&gt;"",ISNUMBER(A439)),VLOOKUP(A439,Studies!A:BR,4,FALSE),"")</f>
        <v>Phase V (4 days after Perpetrator (Rifampicin))</v>
      </c>
      <c r="E439" s="254" t="str">
        <f>IF(AND(A439&lt;&gt;"",ISNUMBER(A439)),VLOOKUP(A439,Studies!A:BR,5,FALSE),"")</f>
        <v>Midazolam</v>
      </c>
      <c r="F439" s="255"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53" t="str">
        <f>IF(AND(A440&lt;&gt;"",ISNUMBER(A440)),VLOOKUP(A440,Studies!A:BR,2,FALSE),"")</f>
        <v>Backman 1998</v>
      </c>
      <c r="C440" s="254" t="str">
        <f>IF(AND(A440&lt;&gt;"",ISNUMBER(A440)),VLOOKUP(A440,Studies!A:BR,3,FALSE),"")</f>
        <v>https://www.ncbi.nlm.nih.gov/pubmed/9591931</v>
      </c>
      <c r="D440" s="254" t="str">
        <f>IF(AND(A440&lt;&gt;"",ISNUMBER(A440)),VLOOKUP(A440,Studies!A:BR,4,FALSE),"")</f>
        <v>Phase V (4 days after Perpetrator (Rifampicin))</v>
      </c>
      <c r="E440" s="254" t="str">
        <f>IF(AND(A440&lt;&gt;"",ISNUMBER(A440)),VLOOKUP(A440,Studies!A:BR,5,FALSE),"")</f>
        <v>Midazolam</v>
      </c>
      <c r="F440" s="255"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53" t="str">
        <f>IF(AND(A441&lt;&gt;"",ISNUMBER(A441)),VLOOKUP(A441,Studies!A:BR,2,FALSE),"")</f>
        <v>Backman 1998</v>
      </c>
      <c r="C441" s="254" t="str">
        <f>IF(AND(A441&lt;&gt;"",ISNUMBER(A441)),VLOOKUP(A441,Studies!A:BR,3,FALSE),"")</f>
        <v>https://www.ncbi.nlm.nih.gov/pubmed/9591931</v>
      </c>
      <c r="D441" s="254" t="str">
        <f>IF(AND(A441&lt;&gt;"",ISNUMBER(A441)),VLOOKUP(A441,Studies!A:BR,4,FALSE),"")</f>
        <v>Phase V (4 days after Perpetrator (Rifampicin))</v>
      </c>
      <c r="E441" s="254" t="str">
        <f>IF(AND(A441&lt;&gt;"",ISNUMBER(A441)),VLOOKUP(A441,Studies!A:BR,5,FALSE),"")</f>
        <v>Midazolam</v>
      </c>
      <c r="F441" s="255"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53" t="str">
        <f>IF(AND(A442&lt;&gt;"",ISNUMBER(A442)),VLOOKUP(A442,Studies!A:BR,2,FALSE),"")</f>
        <v>Backman 1998</v>
      </c>
      <c r="C442" s="254" t="str">
        <f>IF(AND(A442&lt;&gt;"",ISNUMBER(A442)),VLOOKUP(A442,Studies!A:BR,3,FALSE),"")</f>
        <v>https://www.ncbi.nlm.nih.gov/pubmed/9591931</v>
      </c>
      <c r="D442" s="254" t="str">
        <f>IF(AND(A442&lt;&gt;"",ISNUMBER(A442)),VLOOKUP(A442,Studies!A:BR,4,FALSE),"")</f>
        <v>Phase V (4 days after Perpetrator (Rifampicin))</v>
      </c>
      <c r="E442" s="254" t="str">
        <f>IF(AND(A442&lt;&gt;"",ISNUMBER(A442)),VLOOKUP(A442,Studies!A:BR,5,FALSE),"")</f>
        <v>Midazolam</v>
      </c>
      <c r="F442" s="255"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53" t="str">
        <f>IF(AND(A443&lt;&gt;"",ISNUMBER(A443)),VLOOKUP(A443,Studies!A:BR,2,FALSE),"")</f>
        <v>Backman 1998</v>
      </c>
      <c r="C443" s="254" t="str">
        <f>IF(AND(A443&lt;&gt;"",ISNUMBER(A443)),VLOOKUP(A443,Studies!A:BR,3,FALSE),"")</f>
        <v>https://www.ncbi.nlm.nih.gov/pubmed/9591931</v>
      </c>
      <c r="D443" s="254" t="str">
        <f>IF(AND(A443&lt;&gt;"",ISNUMBER(A443)),VLOOKUP(A443,Studies!A:BR,4,FALSE),"")</f>
        <v>Phase V (4 days after Perpetrator (Rifampicin))</v>
      </c>
      <c r="E443" s="254" t="str">
        <f>IF(AND(A443&lt;&gt;"",ISNUMBER(A443)),VLOOKUP(A443,Studies!A:BR,5,FALSE),"")</f>
        <v>Midazolam</v>
      </c>
      <c r="F443" s="255"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53" t="str">
        <f>IF(AND(A444&lt;&gt;"",ISNUMBER(A444)),VLOOKUP(A444,Studies!A:BR,2,FALSE),"")</f>
        <v>Backman 1998</v>
      </c>
      <c r="C444" s="254" t="str">
        <f>IF(AND(A444&lt;&gt;"",ISNUMBER(A444)),VLOOKUP(A444,Studies!A:BR,3,FALSE),"")</f>
        <v>https://www.ncbi.nlm.nih.gov/pubmed/9591931</v>
      </c>
      <c r="D444" s="254" t="str">
        <f>IF(AND(A444&lt;&gt;"",ISNUMBER(A444)),VLOOKUP(A444,Studies!A:BR,4,FALSE),"")</f>
        <v>Phase V (4 days after Perpetrator (Rifampicin))</v>
      </c>
      <c r="E444" s="254" t="str">
        <f>IF(AND(A444&lt;&gt;"",ISNUMBER(A444)),VLOOKUP(A444,Studies!A:BR,5,FALSE),"")</f>
        <v>Midazolam</v>
      </c>
      <c r="F444" s="255"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53" t="str">
        <f>IF(AND(A445&lt;&gt;"",ISNUMBER(A445)),VLOOKUP(A445,Studies!A:BR,2,FALSE),"")</f>
        <v>Backman 1998</v>
      </c>
      <c r="C445" s="254" t="str">
        <f>IF(AND(A445&lt;&gt;"",ISNUMBER(A445)),VLOOKUP(A445,Studies!A:BR,3,FALSE),"")</f>
        <v>https://www.ncbi.nlm.nih.gov/pubmed/9591931</v>
      </c>
      <c r="D445" s="254" t="str">
        <f>IF(AND(A445&lt;&gt;"",ISNUMBER(A445)),VLOOKUP(A445,Studies!A:BR,4,FALSE),"")</f>
        <v>Phase II (during Perpetrator (Itraconazole))</v>
      </c>
      <c r="E445" s="254" t="str">
        <f>IF(AND(A445&lt;&gt;"",ISNUMBER(A445)),VLOOKUP(A445,Studies!A:BR,5,FALSE),"")</f>
        <v>Midazolam</v>
      </c>
      <c r="F445" s="255"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53" t="str">
        <f>IF(AND(A446&lt;&gt;"",ISNUMBER(A446)),VLOOKUP(A446,Studies!A:BR,2,FALSE),"")</f>
        <v>Backman 1998</v>
      </c>
      <c r="C446" s="254" t="str">
        <f>IF(AND(A446&lt;&gt;"",ISNUMBER(A446)),VLOOKUP(A446,Studies!A:BR,3,FALSE),"")</f>
        <v>https://www.ncbi.nlm.nih.gov/pubmed/9591931</v>
      </c>
      <c r="D446" s="254" t="str">
        <f>IF(AND(A446&lt;&gt;"",ISNUMBER(A446)),VLOOKUP(A446,Studies!A:BR,4,FALSE),"")</f>
        <v>Phase II (during Perpetrator (Itraconazole))</v>
      </c>
      <c r="E446" s="254" t="str">
        <f>IF(AND(A446&lt;&gt;"",ISNUMBER(A446)),VLOOKUP(A446,Studies!A:BR,5,FALSE),"")</f>
        <v>Midazolam</v>
      </c>
      <c r="F446" s="255"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53" t="str">
        <f>IF(AND(A447&lt;&gt;"",ISNUMBER(A447)),VLOOKUP(A447,Studies!A:BR,2,FALSE),"")</f>
        <v>Backman 1998</v>
      </c>
      <c r="C447" s="254" t="str">
        <f>IF(AND(A447&lt;&gt;"",ISNUMBER(A447)),VLOOKUP(A447,Studies!A:BR,3,FALSE),"")</f>
        <v>https://www.ncbi.nlm.nih.gov/pubmed/9591931</v>
      </c>
      <c r="D447" s="254" t="str">
        <f>IF(AND(A447&lt;&gt;"",ISNUMBER(A447)),VLOOKUP(A447,Studies!A:BR,4,FALSE),"")</f>
        <v>Phase II (during Perpetrator (Itraconazole))</v>
      </c>
      <c r="E447" s="254" t="str">
        <f>IF(AND(A447&lt;&gt;"",ISNUMBER(A447)),VLOOKUP(A447,Studies!A:BR,5,FALSE),"")</f>
        <v>Midazolam</v>
      </c>
      <c r="F447" s="255"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53" t="str">
        <f>IF(AND(A448&lt;&gt;"",ISNUMBER(A448)),VLOOKUP(A448,Studies!A:BR,2,FALSE),"")</f>
        <v>Backman 1998</v>
      </c>
      <c r="C448" s="254" t="str">
        <f>IF(AND(A448&lt;&gt;"",ISNUMBER(A448)),VLOOKUP(A448,Studies!A:BR,3,FALSE),"")</f>
        <v>https://www.ncbi.nlm.nih.gov/pubmed/9591931</v>
      </c>
      <c r="D448" s="254" t="str">
        <f>IF(AND(A448&lt;&gt;"",ISNUMBER(A448)),VLOOKUP(A448,Studies!A:BR,4,FALSE),"")</f>
        <v>Phase II (during Perpetrator (Itraconazole))</v>
      </c>
      <c r="E448" s="254" t="str">
        <f>IF(AND(A448&lt;&gt;"",ISNUMBER(A448)),VLOOKUP(A448,Studies!A:BR,5,FALSE),"")</f>
        <v>Midazolam</v>
      </c>
      <c r="F448" s="255"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53" t="str">
        <f>IF(AND(A449&lt;&gt;"",ISNUMBER(A449)),VLOOKUP(A449,Studies!A:BR,2,FALSE),"")</f>
        <v>Backman 1998</v>
      </c>
      <c r="C449" s="254" t="str">
        <f>IF(AND(A449&lt;&gt;"",ISNUMBER(A449)),VLOOKUP(A449,Studies!A:BR,3,FALSE),"")</f>
        <v>https://www.ncbi.nlm.nih.gov/pubmed/9591931</v>
      </c>
      <c r="D449" s="254" t="str">
        <f>IF(AND(A449&lt;&gt;"",ISNUMBER(A449)),VLOOKUP(A449,Studies!A:BR,4,FALSE),"")</f>
        <v>Phase II (during Perpetrator (Itraconazole))</v>
      </c>
      <c r="E449" s="254" t="str">
        <f>IF(AND(A449&lt;&gt;"",ISNUMBER(A449)),VLOOKUP(A449,Studies!A:BR,5,FALSE),"")</f>
        <v>Midazolam</v>
      </c>
      <c r="F449" s="255"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53" t="str">
        <f>IF(AND(A450&lt;&gt;"",ISNUMBER(A450)),VLOOKUP(A450,Studies!A:BR,2,FALSE),"")</f>
        <v>Backman 1998</v>
      </c>
      <c r="C450" s="254" t="str">
        <f>IF(AND(A450&lt;&gt;"",ISNUMBER(A450)),VLOOKUP(A450,Studies!A:BR,3,FALSE),"")</f>
        <v>https://www.ncbi.nlm.nih.gov/pubmed/9591931</v>
      </c>
      <c r="D450" s="254" t="str">
        <f>IF(AND(A450&lt;&gt;"",ISNUMBER(A450)),VLOOKUP(A450,Studies!A:BR,4,FALSE),"")</f>
        <v>Phase II (during Perpetrator (Itraconazole))</v>
      </c>
      <c r="E450" s="254" t="str">
        <f>IF(AND(A450&lt;&gt;"",ISNUMBER(A450)),VLOOKUP(A450,Studies!A:BR,5,FALSE),"")</f>
        <v>Midazolam</v>
      </c>
      <c r="F450" s="255"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53" t="str">
        <f>IF(AND(A451&lt;&gt;"",ISNUMBER(A451)),VLOOKUP(A451,Studies!A:BR,2,FALSE),"")</f>
        <v>Backman 1998</v>
      </c>
      <c r="C451" s="254" t="str">
        <f>IF(AND(A451&lt;&gt;"",ISNUMBER(A451)),VLOOKUP(A451,Studies!A:BR,3,FALSE),"")</f>
        <v>https://www.ncbi.nlm.nih.gov/pubmed/9591931</v>
      </c>
      <c r="D451" s="254" t="str">
        <f>IF(AND(A451&lt;&gt;"",ISNUMBER(A451)),VLOOKUP(A451,Studies!A:BR,4,FALSE),"")</f>
        <v>Phase II (during Perpetrator (Itraconazole))</v>
      </c>
      <c r="E451" s="254" t="str">
        <f>IF(AND(A451&lt;&gt;"",ISNUMBER(A451)),VLOOKUP(A451,Studies!A:BR,5,FALSE),"")</f>
        <v>Midazolam</v>
      </c>
      <c r="F451" s="255"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53" t="str">
        <f>IF(AND(A452&lt;&gt;"",ISNUMBER(A452)),VLOOKUP(A452,Studies!A:BR,2,FALSE),"")</f>
        <v>Backman 1998</v>
      </c>
      <c r="C452" s="254" t="str">
        <f>IF(AND(A452&lt;&gt;"",ISNUMBER(A452)),VLOOKUP(A452,Studies!A:BR,3,FALSE),"")</f>
        <v>https://www.ncbi.nlm.nih.gov/pubmed/9591931</v>
      </c>
      <c r="D452" s="254" t="str">
        <f>IF(AND(A452&lt;&gt;"",ISNUMBER(A452)),VLOOKUP(A452,Studies!A:BR,4,FALSE),"")</f>
        <v>Phase II (during Perpetrator (Itraconazole))</v>
      </c>
      <c r="E452" s="254" t="str">
        <f>IF(AND(A452&lt;&gt;"",ISNUMBER(A452)),VLOOKUP(A452,Studies!A:BR,5,FALSE),"")</f>
        <v>Midazolam</v>
      </c>
      <c r="F452" s="255"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53" t="str">
        <f>IF(AND(A453&lt;&gt;"",ISNUMBER(A453)),VLOOKUP(A453,Studies!A:BR,2,FALSE),"")</f>
        <v>Backman 1998</v>
      </c>
      <c r="C453" s="254" t="str">
        <f>IF(AND(A453&lt;&gt;"",ISNUMBER(A453)),VLOOKUP(A453,Studies!A:BR,3,FALSE),"")</f>
        <v>https://www.ncbi.nlm.nih.gov/pubmed/9591931</v>
      </c>
      <c r="D453" s="254" t="str">
        <f>IF(AND(A453&lt;&gt;"",ISNUMBER(A453)),VLOOKUP(A453,Studies!A:BR,4,FALSE),"")</f>
        <v>Phase II (during Perpetrator (Itraconazole))</v>
      </c>
      <c r="E453" s="254" t="str">
        <f>IF(AND(A453&lt;&gt;"",ISNUMBER(A453)),VLOOKUP(A453,Studies!A:BR,5,FALSE),"")</f>
        <v>Midazolam</v>
      </c>
      <c r="F453" s="255"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53" t="str">
        <f>IF(AND(A454&lt;&gt;"",ISNUMBER(A454)),VLOOKUP(A454,Studies!A:BR,2,FALSE),"")</f>
        <v>Backman 1998</v>
      </c>
      <c r="C454" s="254" t="str">
        <f>IF(AND(A454&lt;&gt;"",ISNUMBER(A454)),VLOOKUP(A454,Studies!A:BR,3,FALSE),"")</f>
        <v>https://www.ncbi.nlm.nih.gov/pubmed/9591931</v>
      </c>
      <c r="D454" s="254" t="str">
        <f>IF(AND(A454&lt;&gt;"",ISNUMBER(A454)),VLOOKUP(A454,Studies!A:BR,4,FALSE),"")</f>
        <v>Phase II (during Perpetrator (Itraconazole))</v>
      </c>
      <c r="E454" s="254" t="str">
        <f>IF(AND(A454&lt;&gt;"",ISNUMBER(A454)),VLOOKUP(A454,Studies!A:BR,5,FALSE),"")</f>
        <v>Midazolam</v>
      </c>
      <c r="F454" s="255"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53" t="str">
        <f>IF(AND(A455&lt;&gt;"",ISNUMBER(A455)),VLOOKUP(A455,Studies!A:BR,2,FALSE),"")</f>
        <v>Backman 1998</v>
      </c>
      <c r="C455" s="254" t="str">
        <f>IF(AND(A455&lt;&gt;"",ISNUMBER(A455)),VLOOKUP(A455,Studies!A:BR,3,FALSE),"")</f>
        <v>https://www.ncbi.nlm.nih.gov/pubmed/9591931</v>
      </c>
      <c r="D455" s="254" t="str">
        <f>IF(AND(A455&lt;&gt;"",ISNUMBER(A455)),VLOOKUP(A455,Studies!A:BR,4,FALSE),"")</f>
        <v>Phase II (during Perpetrator (Itraconazole))</v>
      </c>
      <c r="E455" s="254" t="str">
        <f>IF(AND(A455&lt;&gt;"",ISNUMBER(A455)),VLOOKUP(A455,Studies!A:BR,5,FALSE),"")</f>
        <v>Midazolam</v>
      </c>
      <c r="F455" s="255"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53" t="str">
        <f>IF(AND(A456&lt;&gt;"",ISNUMBER(A456)),VLOOKUP(A456,Studies!A:BR,2,FALSE),"")</f>
        <v>Backman 1998</v>
      </c>
      <c r="C456" s="254" t="str">
        <f>IF(AND(A456&lt;&gt;"",ISNUMBER(A456)),VLOOKUP(A456,Studies!A:BR,3,FALSE),"")</f>
        <v>https://www.ncbi.nlm.nih.gov/pubmed/9591931</v>
      </c>
      <c r="D456" s="254" t="str">
        <f>IF(AND(A456&lt;&gt;"",ISNUMBER(A456)),VLOOKUP(A456,Studies!A:BR,4,FALSE),"")</f>
        <v>Phase II (during Perpetrator (Itraconazole))</v>
      </c>
      <c r="E456" s="254" t="str">
        <f>IF(AND(A456&lt;&gt;"",ISNUMBER(A456)),VLOOKUP(A456,Studies!A:BR,5,FALSE),"")</f>
        <v>Midazolam</v>
      </c>
      <c r="F456" s="255"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53" t="str">
        <f>IF(AND(A457&lt;&gt;"",ISNUMBER(A457)),VLOOKUP(A457,Studies!A:BR,2,FALSE),"")</f>
        <v>Backman 1998</v>
      </c>
      <c r="C457" s="254" t="str">
        <f>IF(AND(A457&lt;&gt;"",ISNUMBER(A457)),VLOOKUP(A457,Studies!A:BR,3,FALSE),"")</f>
        <v>https://www.ncbi.nlm.nih.gov/pubmed/9591931</v>
      </c>
      <c r="D457" s="254" t="str">
        <f>IF(AND(A457&lt;&gt;"",ISNUMBER(A457)),VLOOKUP(A457,Studies!A:BR,4,FALSE),"")</f>
        <v>Phase III (4 days after Perpetrator (Itraconazole))</v>
      </c>
      <c r="E457" s="254" t="str">
        <f>IF(AND(A457&lt;&gt;"",ISNUMBER(A457)),VLOOKUP(A457,Studies!A:BR,5,FALSE),"")</f>
        <v>Midazolam</v>
      </c>
      <c r="F457" s="255"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53" t="str">
        <f>IF(AND(A458&lt;&gt;"",ISNUMBER(A458)),VLOOKUP(A458,Studies!A:BR,2,FALSE),"")</f>
        <v>Backman 1998</v>
      </c>
      <c r="C458" s="254" t="str">
        <f>IF(AND(A458&lt;&gt;"",ISNUMBER(A458)),VLOOKUP(A458,Studies!A:BR,3,FALSE),"")</f>
        <v>https://www.ncbi.nlm.nih.gov/pubmed/9591931</v>
      </c>
      <c r="D458" s="254" t="str">
        <f>IF(AND(A458&lt;&gt;"",ISNUMBER(A458)),VLOOKUP(A458,Studies!A:BR,4,FALSE),"")</f>
        <v>Phase III (4 days after Perpetrator (Itraconazole))</v>
      </c>
      <c r="E458" s="254" t="str">
        <f>IF(AND(A458&lt;&gt;"",ISNUMBER(A458)),VLOOKUP(A458,Studies!A:BR,5,FALSE),"")</f>
        <v>Midazolam</v>
      </c>
      <c r="F458" s="255"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53" t="str">
        <f>IF(AND(A459&lt;&gt;"",ISNUMBER(A459)),VLOOKUP(A459,Studies!A:BR,2,FALSE),"")</f>
        <v>Backman 1998</v>
      </c>
      <c r="C459" s="254" t="str">
        <f>IF(AND(A459&lt;&gt;"",ISNUMBER(A459)),VLOOKUP(A459,Studies!A:BR,3,FALSE),"")</f>
        <v>https://www.ncbi.nlm.nih.gov/pubmed/9591931</v>
      </c>
      <c r="D459" s="254" t="str">
        <f>IF(AND(A459&lt;&gt;"",ISNUMBER(A459)),VLOOKUP(A459,Studies!A:BR,4,FALSE),"")</f>
        <v>Phase III (4 days after Perpetrator (Itraconazole))</v>
      </c>
      <c r="E459" s="254" t="str">
        <f>IF(AND(A459&lt;&gt;"",ISNUMBER(A459)),VLOOKUP(A459,Studies!A:BR,5,FALSE),"")</f>
        <v>Midazolam</v>
      </c>
      <c r="F459" s="255"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53" t="str">
        <f>IF(AND(A460&lt;&gt;"",ISNUMBER(A460)),VLOOKUP(A460,Studies!A:BR,2,FALSE),"")</f>
        <v>Backman 1998</v>
      </c>
      <c r="C460" s="254" t="str">
        <f>IF(AND(A460&lt;&gt;"",ISNUMBER(A460)),VLOOKUP(A460,Studies!A:BR,3,FALSE),"")</f>
        <v>https://www.ncbi.nlm.nih.gov/pubmed/9591931</v>
      </c>
      <c r="D460" s="254" t="str">
        <f>IF(AND(A460&lt;&gt;"",ISNUMBER(A460)),VLOOKUP(A460,Studies!A:BR,4,FALSE),"")</f>
        <v>Phase III (4 days after Perpetrator (Itraconazole))</v>
      </c>
      <c r="E460" s="254" t="str">
        <f>IF(AND(A460&lt;&gt;"",ISNUMBER(A460)),VLOOKUP(A460,Studies!A:BR,5,FALSE),"")</f>
        <v>Midazolam</v>
      </c>
      <c r="F460" s="255"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53" t="str">
        <f>IF(AND(A461&lt;&gt;"",ISNUMBER(A461)),VLOOKUP(A461,Studies!A:BR,2,FALSE),"")</f>
        <v>Backman 1998</v>
      </c>
      <c r="C461" s="254" t="str">
        <f>IF(AND(A461&lt;&gt;"",ISNUMBER(A461)),VLOOKUP(A461,Studies!A:BR,3,FALSE),"")</f>
        <v>https://www.ncbi.nlm.nih.gov/pubmed/9591931</v>
      </c>
      <c r="D461" s="254" t="str">
        <f>IF(AND(A461&lt;&gt;"",ISNUMBER(A461)),VLOOKUP(A461,Studies!A:BR,4,FALSE),"")</f>
        <v>Phase III (4 days after Perpetrator (Itraconazole))</v>
      </c>
      <c r="E461" s="254" t="str">
        <f>IF(AND(A461&lt;&gt;"",ISNUMBER(A461)),VLOOKUP(A461,Studies!A:BR,5,FALSE),"")</f>
        <v>Midazolam</v>
      </c>
      <c r="F461" s="255"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53" t="str">
        <f>IF(AND(A462&lt;&gt;"",ISNUMBER(A462)),VLOOKUP(A462,Studies!A:BR,2,FALSE),"")</f>
        <v>Backman 1998</v>
      </c>
      <c r="C462" s="254" t="str">
        <f>IF(AND(A462&lt;&gt;"",ISNUMBER(A462)),VLOOKUP(A462,Studies!A:BR,3,FALSE),"")</f>
        <v>https://www.ncbi.nlm.nih.gov/pubmed/9591931</v>
      </c>
      <c r="D462" s="254" t="str">
        <f>IF(AND(A462&lt;&gt;"",ISNUMBER(A462)),VLOOKUP(A462,Studies!A:BR,4,FALSE),"")</f>
        <v>Phase III (4 days after Perpetrator (Itraconazole))</v>
      </c>
      <c r="E462" s="254" t="str">
        <f>IF(AND(A462&lt;&gt;"",ISNUMBER(A462)),VLOOKUP(A462,Studies!A:BR,5,FALSE),"")</f>
        <v>Midazolam</v>
      </c>
      <c r="F462" s="255"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53" t="str">
        <f>IF(AND(A463&lt;&gt;"",ISNUMBER(A463)),VLOOKUP(A463,Studies!A:BR,2,FALSE),"")</f>
        <v>Backman 1998</v>
      </c>
      <c r="C463" s="254" t="str">
        <f>IF(AND(A463&lt;&gt;"",ISNUMBER(A463)),VLOOKUP(A463,Studies!A:BR,3,FALSE),"")</f>
        <v>https://www.ncbi.nlm.nih.gov/pubmed/9591931</v>
      </c>
      <c r="D463" s="254" t="str">
        <f>IF(AND(A463&lt;&gt;"",ISNUMBER(A463)),VLOOKUP(A463,Studies!A:BR,4,FALSE),"")</f>
        <v>Phase III (4 days after Perpetrator (Itraconazole))</v>
      </c>
      <c r="E463" s="254" t="str">
        <f>IF(AND(A463&lt;&gt;"",ISNUMBER(A463)),VLOOKUP(A463,Studies!A:BR,5,FALSE),"")</f>
        <v>Midazolam</v>
      </c>
      <c r="F463" s="255"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53" t="str">
        <f>IF(AND(A464&lt;&gt;"",ISNUMBER(A464)),VLOOKUP(A464,Studies!A:BR,2,FALSE),"")</f>
        <v>Backman 1998</v>
      </c>
      <c r="C464" s="254" t="str">
        <f>IF(AND(A464&lt;&gt;"",ISNUMBER(A464)),VLOOKUP(A464,Studies!A:BR,3,FALSE),"")</f>
        <v>https://www.ncbi.nlm.nih.gov/pubmed/9591931</v>
      </c>
      <c r="D464" s="254" t="str">
        <f>IF(AND(A464&lt;&gt;"",ISNUMBER(A464)),VLOOKUP(A464,Studies!A:BR,4,FALSE),"")</f>
        <v>Phase III (4 days after Perpetrator (Itraconazole))</v>
      </c>
      <c r="E464" s="254" t="str">
        <f>IF(AND(A464&lt;&gt;"",ISNUMBER(A464)),VLOOKUP(A464,Studies!A:BR,5,FALSE),"")</f>
        <v>Midazolam</v>
      </c>
      <c r="F464" s="255"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53" t="str">
        <f>IF(AND(A465&lt;&gt;"",ISNUMBER(A465)),VLOOKUP(A465,Studies!A:BR,2,FALSE),"")</f>
        <v>Backman 1998</v>
      </c>
      <c r="C465" s="254" t="str">
        <f>IF(AND(A465&lt;&gt;"",ISNUMBER(A465)),VLOOKUP(A465,Studies!A:BR,3,FALSE),"")</f>
        <v>https://www.ncbi.nlm.nih.gov/pubmed/9591931</v>
      </c>
      <c r="D465" s="254" t="str">
        <f>IF(AND(A465&lt;&gt;"",ISNUMBER(A465)),VLOOKUP(A465,Studies!A:BR,4,FALSE),"")</f>
        <v>Phase III (4 days after Perpetrator (Itraconazole))</v>
      </c>
      <c r="E465" s="254" t="str">
        <f>IF(AND(A465&lt;&gt;"",ISNUMBER(A465)),VLOOKUP(A465,Studies!A:BR,5,FALSE),"")</f>
        <v>Midazolam</v>
      </c>
      <c r="F465" s="255"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53" t="str">
        <f>IF(AND(A466&lt;&gt;"",ISNUMBER(A466)),VLOOKUP(A466,Studies!A:BR,2,FALSE),"")</f>
        <v>Backman 1998</v>
      </c>
      <c r="C466" s="254" t="str">
        <f>IF(AND(A466&lt;&gt;"",ISNUMBER(A466)),VLOOKUP(A466,Studies!A:BR,3,FALSE),"")</f>
        <v>https://www.ncbi.nlm.nih.gov/pubmed/9591931</v>
      </c>
      <c r="D466" s="254" t="str">
        <f>IF(AND(A466&lt;&gt;"",ISNUMBER(A466)),VLOOKUP(A466,Studies!A:BR,4,FALSE),"")</f>
        <v>Phase III (4 days after Perpetrator (Itraconazole))</v>
      </c>
      <c r="E466" s="254" t="str">
        <f>IF(AND(A466&lt;&gt;"",ISNUMBER(A466)),VLOOKUP(A466,Studies!A:BR,5,FALSE),"")</f>
        <v>Midazolam</v>
      </c>
      <c r="F466" s="255"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53" t="str">
        <f>IF(AND(A467&lt;&gt;"",ISNUMBER(A467)),VLOOKUP(A467,Studies!A:BR,2,FALSE),"")</f>
        <v>Backman 1998</v>
      </c>
      <c r="C467" s="254" t="str">
        <f>IF(AND(A467&lt;&gt;"",ISNUMBER(A467)),VLOOKUP(A467,Studies!A:BR,3,FALSE),"")</f>
        <v>https://www.ncbi.nlm.nih.gov/pubmed/9591931</v>
      </c>
      <c r="D467" s="254" t="str">
        <f>IF(AND(A467&lt;&gt;"",ISNUMBER(A467)),VLOOKUP(A467,Studies!A:BR,4,FALSE),"")</f>
        <v>Phase III (4 days after Perpetrator (Itraconazole))</v>
      </c>
      <c r="E467" s="254" t="str">
        <f>IF(AND(A467&lt;&gt;"",ISNUMBER(A467)),VLOOKUP(A467,Studies!A:BR,5,FALSE),"")</f>
        <v>Midazolam</v>
      </c>
      <c r="F467" s="255"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53" t="str">
        <f>IF(AND(A468&lt;&gt;"",ISNUMBER(A468)),VLOOKUP(A468,Studies!A:BR,2,FALSE),"")</f>
        <v>Backman 1998</v>
      </c>
      <c r="C468" s="254" t="str">
        <f>IF(AND(A468&lt;&gt;"",ISNUMBER(A468)),VLOOKUP(A468,Studies!A:BR,3,FALSE),"")</f>
        <v>https://www.ncbi.nlm.nih.gov/pubmed/9591931</v>
      </c>
      <c r="D468" s="254" t="str">
        <f>IF(AND(A468&lt;&gt;"",ISNUMBER(A468)),VLOOKUP(A468,Studies!A:BR,4,FALSE),"")</f>
        <v>Phase III (4 days after Perpetrator (Itraconazole))</v>
      </c>
      <c r="E468" s="254" t="str">
        <f>IF(AND(A468&lt;&gt;"",ISNUMBER(A468)),VLOOKUP(A468,Studies!A:BR,5,FALSE),"")</f>
        <v>Midazolam</v>
      </c>
      <c r="F468" s="255"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53" t="str">
        <f>IF(AND(A469&lt;&gt;"",ISNUMBER(A469)),VLOOKUP(A469,Studies!A:BR,2,FALSE),"")</f>
        <v>Baneyx 2014</v>
      </c>
      <c r="C469" s="254" t="str">
        <f>IF(AND(A469&lt;&gt;"",ISNUMBER(A469)),VLOOKUP(A469,Studies!A:BR,3,FALSE),"")</f>
        <v>https://www.ncbi.nlm.nih.gov/pubmed/24530864</v>
      </c>
      <c r="D469" s="254" t="str">
        <f>IF(AND(A469&lt;&gt;"",ISNUMBER(A469)),VLOOKUP(A469,Studies!A:BR,4,FALSE),"")</f>
        <v>Day 4 - 600 mg po MD</v>
      </c>
      <c r="E469" s="254" t="str">
        <f>IF(AND(A469&lt;&gt;"",ISNUMBER(A469)),VLOOKUP(A469,Studies!A:BR,5,FALSE),"")</f>
        <v>Rifampicin</v>
      </c>
      <c r="F469" s="255"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53" t="str">
        <f>IF(AND(A470&lt;&gt;"",ISNUMBER(A470)),VLOOKUP(A470,Studies!A:BR,2,FALSE),"")</f>
        <v>Baneyx 2014</v>
      </c>
      <c r="C470" s="254" t="str">
        <f>IF(AND(A470&lt;&gt;"",ISNUMBER(A470)),VLOOKUP(A470,Studies!A:BR,3,FALSE),"")</f>
        <v>https://www.ncbi.nlm.nih.gov/pubmed/24530864</v>
      </c>
      <c r="D470" s="254" t="str">
        <f>IF(AND(A470&lt;&gt;"",ISNUMBER(A470)),VLOOKUP(A470,Studies!A:BR,4,FALSE),"")</f>
        <v>Day 4 - 600 mg po MD</v>
      </c>
      <c r="E470" s="254" t="str">
        <f>IF(AND(A470&lt;&gt;"",ISNUMBER(A470)),VLOOKUP(A470,Studies!A:BR,5,FALSE),"")</f>
        <v>Rifampicin</v>
      </c>
      <c r="F470" s="255"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53" t="str">
        <f>IF(AND(A471&lt;&gt;"",ISNUMBER(A471)),VLOOKUP(A471,Studies!A:BR,2,FALSE),"")</f>
        <v>Baneyx 2014</v>
      </c>
      <c r="C471" s="254" t="str">
        <f>IF(AND(A471&lt;&gt;"",ISNUMBER(A471)),VLOOKUP(A471,Studies!A:BR,3,FALSE),"")</f>
        <v>https://www.ncbi.nlm.nih.gov/pubmed/24530864</v>
      </c>
      <c r="D471" s="254" t="str">
        <f>IF(AND(A471&lt;&gt;"",ISNUMBER(A471)),VLOOKUP(A471,Studies!A:BR,4,FALSE),"")</f>
        <v>Day 4 - 600 mg po MD</v>
      </c>
      <c r="E471" s="254" t="str">
        <f>IF(AND(A471&lt;&gt;"",ISNUMBER(A471)),VLOOKUP(A471,Studies!A:BR,5,FALSE),"")</f>
        <v>Rifampicin</v>
      </c>
      <c r="F471" s="255"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53" t="str">
        <f>IF(AND(A472&lt;&gt;"",ISNUMBER(A472)),VLOOKUP(A472,Studies!A:BR,2,FALSE),"")</f>
        <v>Baneyx 2014</v>
      </c>
      <c r="C472" s="254" t="str">
        <f>IF(AND(A472&lt;&gt;"",ISNUMBER(A472)),VLOOKUP(A472,Studies!A:BR,3,FALSE),"")</f>
        <v>https://www.ncbi.nlm.nih.gov/pubmed/24530864</v>
      </c>
      <c r="D472" s="254" t="str">
        <f>IF(AND(A472&lt;&gt;"",ISNUMBER(A472)),VLOOKUP(A472,Studies!A:BR,4,FALSE),"")</f>
        <v>Day 4 - 600 mg po MD</v>
      </c>
      <c r="E472" s="254" t="str">
        <f>IF(AND(A472&lt;&gt;"",ISNUMBER(A472)),VLOOKUP(A472,Studies!A:BR,5,FALSE),"")</f>
        <v>Rifampicin</v>
      </c>
      <c r="F472" s="255"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53" t="str">
        <f>IF(AND(A473&lt;&gt;"",ISNUMBER(A473)),VLOOKUP(A473,Studies!A:BR,2,FALSE),"")</f>
        <v>Baneyx 2014</v>
      </c>
      <c r="C473" s="254" t="str">
        <f>IF(AND(A473&lt;&gt;"",ISNUMBER(A473)),VLOOKUP(A473,Studies!A:BR,3,FALSE),"")</f>
        <v>https://www.ncbi.nlm.nih.gov/pubmed/24530864</v>
      </c>
      <c r="D473" s="254" t="str">
        <f>IF(AND(A473&lt;&gt;"",ISNUMBER(A473)),VLOOKUP(A473,Studies!A:BR,4,FALSE),"")</f>
        <v>Day 4 - 600 mg po MD</v>
      </c>
      <c r="E473" s="254" t="str">
        <f>IF(AND(A473&lt;&gt;"",ISNUMBER(A473)),VLOOKUP(A473,Studies!A:BR,5,FALSE),"")</f>
        <v>Rifampicin</v>
      </c>
      <c r="F473" s="255"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53" t="str">
        <f>IF(AND(A474&lt;&gt;"",ISNUMBER(A474)),VLOOKUP(A474,Studies!A:BR,2,FALSE),"")</f>
        <v>Baneyx 2014</v>
      </c>
      <c r="C474" s="254" t="str">
        <f>IF(AND(A474&lt;&gt;"",ISNUMBER(A474)),VLOOKUP(A474,Studies!A:BR,3,FALSE),"")</f>
        <v>https://www.ncbi.nlm.nih.gov/pubmed/24530864</v>
      </c>
      <c r="D474" s="254" t="str">
        <f>IF(AND(A474&lt;&gt;"",ISNUMBER(A474)),VLOOKUP(A474,Studies!A:BR,4,FALSE),"")</f>
        <v>Day 4 - 600 mg po MD</v>
      </c>
      <c r="E474" s="254" t="str">
        <f>IF(AND(A474&lt;&gt;"",ISNUMBER(A474)),VLOOKUP(A474,Studies!A:BR,5,FALSE),"")</f>
        <v>Rifampicin</v>
      </c>
      <c r="F474" s="255"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53" t="str">
        <f>IF(AND(A475&lt;&gt;"",ISNUMBER(A475)),VLOOKUP(A475,Studies!A:BR,2,FALSE),"")</f>
        <v>Barbhaiya 1993</v>
      </c>
      <c r="C475" s="254" t="str">
        <f>IF(AND(A475&lt;&gt;"",ISNUMBER(A475)),VLOOKUP(A475,Studies!A:BR,3,FALSE),"")</f>
        <v>https://www.ncbi.nlm.nih.gov/pubmed/7911763</v>
      </c>
      <c r="D475" s="254" t="str">
        <f>IF(AND(A475&lt;&gt;"",ISNUMBER(A475)),VLOOKUP(A475,Studies!A:BR,4,FALSE),"")</f>
        <v>Day 1 Normal</v>
      </c>
      <c r="E475" s="254" t="str">
        <f>IF(AND(A475&lt;&gt;"",ISNUMBER(A475)),VLOOKUP(A475,Studies!A:BR,5,FALSE),"")</f>
        <v>Buspirone</v>
      </c>
      <c r="F475" s="255"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53" t="str">
        <f>IF(AND(A476&lt;&gt;"",ISNUMBER(A476)),VLOOKUP(A476,Studies!A:BR,2,FALSE),"")</f>
        <v>Barbhaiya 1993</v>
      </c>
      <c r="C476" s="254" t="str">
        <f>IF(AND(A476&lt;&gt;"",ISNUMBER(A476)),VLOOKUP(A476,Studies!A:BR,3,FALSE),"")</f>
        <v>https://www.ncbi.nlm.nih.gov/pubmed/7911763</v>
      </c>
      <c r="D476" s="254" t="str">
        <f>IF(AND(A476&lt;&gt;"",ISNUMBER(A476)),VLOOKUP(A476,Studies!A:BR,4,FALSE),"")</f>
        <v>Day 1 Normal</v>
      </c>
      <c r="E476" s="254" t="str">
        <f>IF(AND(A476&lt;&gt;"",ISNUMBER(A476)),VLOOKUP(A476,Studies!A:BR,5,FALSE),"")</f>
        <v>Buspirone</v>
      </c>
      <c r="F476" s="255"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53" t="str">
        <f>IF(AND(A477&lt;&gt;"",ISNUMBER(A477)),VLOOKUP(A477,Studies!A:BR,2,FALSE),"")</f>
        <v>Barbhaiya 1993</v>
      </c>
      <c r="C477" s="254" t="str">
        <f>IF(AND(A477&lt;&gt;"",ISNUMBER(A477)),VLOOKUP(A477,Studies!A:BR,3,FALSE),"")</f>
        <v>https://www.ncbi.nlm.nih.gov/pubmed/7911763</v>
      </c>
      <c r="D477" s="254" t="str">
        <f>IF(AND(A477&lt;&gt;"",ISNUMBER(A477)),VLOOKUP(A477,Studies!A:BR,4,FALSE),"")</f>
        <v>Day 1 Normal</v>
      </c>
      <c r="E477" s="254" t="str">
        <f>IF(AND(A477&lt;&gt;"",ISNUMBER(A477)),VLOOKUP(A477,Studies!A:BR,5,FALSE),"")</f>
        <v>Buspirone</v>
      </c>
      <c r="F477" s="255"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53" t="str">
        <f>IF(AND(A478&lt;&gt;"",ISNUMBER(A478)),VLOOKUP(A478,Studies!A:BR,2,FALSE),"")</f>
        <v>Barbhaiya 1993</v>
      </c>
      <c r="C478" s="254" t="str">
        <f>IF(AND(A478&lt;&gt;"",ISNUMBER(A478)),VLOOKUP(A478,Studies!A:BR,3,FALSE),"")</f>
        <v>https://www.ncbi.nlm.nih.gov/pubmed/7911763</v>
      </c>
      <c r="D478" s="254" t="str">
        <f>IF(AND(A478&lt;&gt;"",ISNUMBER(A478)),VLOOKUP(A478,Studies!A:BR,4,FALSE),"")</f>
        <v>Day 1 Normal</v>
      </c>
      <c r="E478" s="254" t="str">
        <f>IF(AND(A478&lt;&gt;"",ISNUMBER(A478)),VLOOKUP(A478,Studies!A:BR,5,FALSE),"")</f>
        <v>Buspirone</v>
      </c>
      <c r="F478" s="255"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53" t="str">
        <f>IF(AND(A479&lt;&gt;"",ISNUMBER(A479)),VLOOKUP(A479,Studies!A:BR,2,FALSE),"")</f>
        <v>Barbhaiya 1993</v>
      </c>
      <c r="C479" s="254" t="str">
        <f>IF(AND(A479&lt;&gt;"",ISNUMBER(A479)),VLOOKUP(A479,Studies!A:BR,3,FALSE),"")</f>
        <v>https://www.ncbi.nlm.nih.gov/pubmed/7911763</v>
      </c>
      <c r="D479" s="254" t="str">
        <f>IF(AND(A479&lt;&gt;"",ISNUMBER(A479)),VLOOKUP(A479,Studies!A:BR,4,FALSE),"")</f>
        <v>Day 1 Normal</v>
      </c>
      <c r="E479" s="254" t="str">
        <f>IF(AND(A479&lt;&gt;"",ISNUMBER(A479)),VLOOKUP(A479,Studies!A:BR,5,FALSE),"")</f>
        <v>Buspirone</v>
      </c>
      <c r="F479" s="255"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53" t="str">
        <f>IF(AND(A480&lt;&gt;"",ISNUMBER(A480)),VLOOKUP(A480,Studies!A:BR,2,FALSE),"")</f>
        <v>Barbhaiya 1993</v>
      </c>
      <c r="C480" s="254" t="str">
        <f>IF(AND(A480&lt;&gt;"",ISNUMBER(A480)),VLOOKUP(A480,Studies!A:BR,3,FALSE),"")</f>
        <v>https://www.ncbi.nlm.nih.gov/pubmed/7911763</v>
      </c>
      <c r="D480" s="254" t="str">
        <f>IF(AND(A480&lt;&gt;"",ISNUMBER(A480)),VLOOKUP(A480,Studies!A:BR,4,FALSE),"")</f>
        <v>Day 1 Normal</v>
      </c>
      <c r="E480" s="254" t="str">
        <f>IF(AND(A480&lt;&gt;"",ISNUMBER(A480)),VLOOKUP(A480,Studies!A:BR,5,FALSE),"")</f>
        <v>Buspirone</v>
      </c>
      <c r="F480" s="255"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53" t="str">
        <f>IF(AND(A481&lt;&gt;"",ISNUMBER(A481)),VLOOKUP(A481,Studies!A:BR,2,FALSE),"")</f>
        <v>Barbhaiya 1993</v>
      </c>
      <c r="C481" s="254" t="str">
        <f>IF(AND(A481&lt;&gt;"",ISNUMBER(A481)),VLOOKUP(A481,Studies!A:BR,3,FALSE),"")</f>
        <v>https://www.ncbi.nlm.nih.gov/pubmed/7911763</v>
      </c>
      <c r="D481" s="254" t="str">
        <f>IF(AND(A481&lt;&gt;"",ISNUMBER(A481)),VLOOKUP(A481,Studies!A:BR,4,FALSE),"")</f>
        <v>Day 5 Normal</v>
      </c>
      <c r="E481" s="254" t="str">
        <f>IF(AND(A481&lt;&gt;"",ISNUMBER(A481)),VLOOKUP(A481,Studies!A:BR,5,FALSE),"")</f>
        <v>Buspirone</v>
      </c>
      <c r="F481" s="255"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53" t="str">
        <f>IF(AND(A482&lt;&gt;"",ISNUMBER(A482)),VLOOKUP(A482,Studies!A:BR,2,FALSE),"")</f>
        <v>Barbhaiya 1993</v>
      </c>
      <c r="C482" s="254" t="str">
        <f>IF(AND(A482&lt;&gt;"",ISNUMBER(A482)),VLOOKUP(A482,Studies!A:BR,3,FALSE),"")</f>
        <v>https://www.ncbi.nlm.nih.gov/pubmed/7911763</v>
      </c>
      <c r="D482" s="254" t="str">
        <f>IF(AND(A482&lt;&gt;"",ISNUMBER(A482)),VLOOKUP(A482,Studies!A:BR,4,FALSE),"")</f>
        <v>Day 5 Normal</v>
      </c>
      <c r="E482" s="254" t="str">
        <f>IF(AND(A482&lt;&gt;"",ISNUMBER(A482)),VLOOKUP(A482,Studies!A:BR,5,FALSE),"")</f>
        <v>Buspirone</v>
      </c>
      <c r="F482" s="255"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53" t="str">
        <f>IF(AND(A483&lt;&gt;"",ISNUMBER(A483)),VLOOKUP(A483,Studies!A:BR,2,FALSE),"")</f>
        <v>Barbhaiya 1993</v>
      </c>
      <c r="C483" s="254" t="str">
        <f>IF(AND(A483&lt;&gt;"",ISNUMBER(A483)),VLOOKUP(A483,Studies!A:BR,3,FALSE),"")</f>
        <v>https://www.ncbi.nlm.nih.gov/pubmed/7911763</v>
      </c>
      <c r="D483" s="254" t="str">
        <f>IF(AND(A483&lt;&gt;"",ISNUMBER(A483)),VLOOKUP(A483,Studies!A:BR,4,FALSE),"")</f>
        <v>Day 5 Normal</v>
      </c>
      <c r="E483" s="254" t="str">
        <f>IF(AND(A483&lt;&gt;"",ISNUMBER(A483)),VLOOKUP(A483,Studies!A:BR,5,FALSE),"")</f>
        <v>Buspirone</v>
      </c>
      <c r="F483" s="255"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53" t="str">
        <f>IF(AND(A484&lt;&gt;"",ISNUMBER(A484)),VLOOKUP(A484,Studies!A:BR,2,FALSE),"")</f>
        <v>Barbhaiya 1993</v>
      </c>
      <c r="C484" s="254" t="str">
        <f>IF(AND(A484&lt;&gt;"",ISNUMBER(A484)),VLOOKUP(A484,Studies!A:BR,3,FALSE),"")</f>
        <v>https://www.ncbi.nlm.nih.gov/pubmed/7911763</v>
      </c>
      <c r="D484" s="254" t="str">
        <f>IF(AND(A484&lt;&gt;"",ISNUMBER(A484)),VLOOKUP(A484,Studies!A:BR,4,FALSE),"")</f>
        <v>Day 5 Normal</v>
      </c>
      <c r="E484" s="254" t="str">
        <f>IF(AND(A484&lt;&gt;"",ISNUMBER(A484)),VLOOKUP(A484,Studies!A:BR,5,FALSE),"")</f>
        <v>Buspirone</v>
      </c>
      <c r="F484" s="255"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53" t="str">
        <f>IF(AND(A485&lt;&gt;"",ISNUMBER(A485)),VLOOKUP(A485,Studies!A:BR,2,FALSE),"")</f>
        <v>Barbhaiya 1993</v>
      </c>
      <c r="C485" s="254" t="str">
        <f>IF(AND(A485&lt;&gt;"",ISNUMBER(A485)),VLOOKUP(A485,Studies!A:BR,3,FALSE),"")</f>
        <v>https://www.ncbi.nlm.nih.gov/pubmed/7911763</v>
      </c>
      <c r="D485" s="254" t="str">
        <f>IF(AND(A485&lt;&gt;"",ISNUMBER(A485)),VLOOKUP(A485,Studies!A:BR,4,FALSE),"")</f>
        <v>Day 5 Normal</v>
      </c>
      <c r="E485" s="254" t="str">
        <f>IF(AND(A485&lt;&gt;"",ISNUMBER(A485)),VLOOKUP(A485,Studies!A:BR,5,FALSE),"")</f>
        <v>Buspirone</v>
      </c>
      <c r="F485" s="255"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53" t="str">
        <f>IF(AND(A486&lt;&gt;"",ISNUMBER(A486)),VLOOKUP(A486,Studies!A:BR,2,FALSE),"")</f>
        <v>Barbhaiya 1993</v>
      </c>
      <c r="C486" s="254" t="str">
        <f>IF(AND(A486&lt;&gt;"",ISNUMBER(A486)),VLOOKUP(A486,Studies!A:BR,3,FALSE),"")</f>
        <v>https://www.ncbi.nlm.nih.gov/pubmed/7911763</v>
      </c>
      <c r="D486" s="254" t="str">
        <f>IF(AND(A486&lt;&gt;"",ISNUMBER(A486)),VLOOKUP(A486,Studies!A:BR,4,FALSE),"")</f>
        <v>Day 5 Normal</v>
      </c>
      <c r="E486" s="254" t="str">
        <f>IF(AND(A486&lt;&gt;"",ISNUMBER(A486)),VLOOKUP(A486,Studies!A:BR,5,FALSE),"")</f>
        <v>Buspirone</v>
      </c>
      <c r="F486" s="255"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53" t="str">
        <f>IF(AND(A487&lt;&gt;"",ISNUMBER(A487)),VLOOKUP(A487,Studies!A:BR,2,FALSE),"")</f>
        <v>Barbhaiya 1993</v>
      </c>
      <c r="C487" s="254" t="str">
        <f>IF(AND(A487&lt;&gt;"",ISNUMBER(A487)),VLOOKUP(A487,Studies!A:BR,3,FALSE),"")</f>
        <v>https://www.ncbi.nlm.nih.gov/pubmed/7911763</v>
      </c>
      <c r="D487" s="254" t="str">
        <f>IF(AND(A487&lt;&gt;"",ISNUMBER(A487)),VLOOKUP(A487,Studies!A:BR,4,FALSE),"")</f>
        <v>Day 5 Normal</v>
      </c>
      <c r="E487" s="254" t="str">
        <f>IF(AND(A487&lt;&gt;"",ISNUMBER(A487)),VLOOKUP(A487,Studies!A:BR,5,FALSE),"")</f>
        <v>Buspirone</v>
      </c>
      <c r="F487" s="255"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53" t="str">
        <f>IF(AND(A488&lt;&gt;"",ISNUMBER(A488)),VLOOKUP(A488,Studies!A:BR,2,FALSE),"")</f>
        <v>Barbhaiya 1993</v>
      </c>
      <c r="C488" s="254" t="str">
        <f>IF(AND(A488&lt;&gt;"",ISNUMBER(A488)),VLOOKUP(A488,Studies!A:BR,3,FALSE),"")</f>
        <v>https://www.ncbi.nlm.nih.gov/pubmed/7911763</v>
      </c>
      <c r="D488" s="254" t="str">
        <f>IF(AND(A488&lt;&gt;"",ISNUMBER(A488)),VLOOKUP(A488,Studies!A:BR,4,FALSE),"")</f>
        <v>Day 10 Normal</v>
      </c>
      <c r="E488" s="254" t="str">
        <f>IF(AND(A488&lt;&gt;"",ISNUMBER(A488)),VLOOKUP(A488,Studies!A:BR,5,FALSE),"")</f>
        <v>Buspirone</v>
      </c>
      <c r="F488" s="255"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53" t="str">
        <f>IF(AND(A489&lt;&gt;"",ISNUMBER(A489)),VLOOKUP(A489,Studies!A:BR,2,FALSE),"")</f>
        <v>Barbhaiya 1993</v>
      </c>
      <c r="C489" s="254" t="str">
        <f>IF(AND(A489&lt;&gt;"",ISNUMBER(A489)),VLOOKUP(A489,Studies!A:BR,3,FALSE),"")</f>
        <v>https://www.ncbi.nlm.nih.gov/pubmed/7911763</v>
      </c>
      <c r="D489" s="254" t="str">
        <f>IF(AND(A489&lt;&gt;"",ISNUMBER(A489)),VLOOKUP(A489,Studies!A:BR,4,FALSE),"")</f>
        <v>Day 10 Normal</v>
      </c>
      <c r="E489" s="254" t="str">
        <f>IF(AND(A489&lt;&gt;"",ISNUMBER(A489)),VLOOKUP(A489,Studies!A:BR,5,FALSE),"")</f>
        <v>Buspirone</v>
      </c>
      <c r="F489" s="255"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53" t="str">
        <f>IF(AND(A490&lt;&gt;"",ISNUMBER(A490)),VLOOKUP(A490,Studies!A:BR,2,FALSE),"")</f>
        <v>Barbhaiya 1993</v>
      </c>
      <c r="C490" s="254" t="str">
        <f>IF(AND(A490&lt;&gt;"",ISNUMBER(A490)),VLOOKUP(A490,Studies!A:BR,3,FALSE),"")</f>
        <v>https://www.ncbi.nlm.nih.gov/pubmed/7911763</v>
      </c>
      <c r="D490" s="254" t="str">
        <f>IF(AND(A490&lt;&gt;"",ISNUMBER(A490)),VLOOKUP(A490,Studies!A:BR,4,FALSE),"")</f>
        <v>Day 10 Normal</v>
      </c>
      <c r="E490" s="254" t="str">
        <f>IF(AND(A490&lt;&gt;"",ISNUMBER(A490)),VLOOKUP(A490,Studies!A:BR,5,FALSE),"")</f>
        <v>Buspirone</v>
      </c>
      <c r="F490" s="255"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53" t="str">
        <f>IF(AND(A491&lt;&gt;"",ISNUMBER(A491)),VLOOKUP(A491,Studies!A:BR,2,FALSE),"")</f>
        <v>Barbhaiya 1993</v>
      </c>
      <c r="C491" s="254" t="str">
        <f>IF(AND(A491&lt;&gt;"",ISNUMBER(A491)),VLOOKUP(A491,Studies!A:BR,3,FALSE),"")</f>
        <v>https://www.ncbi.nlm.nih.gov/pubmed/7911763</v>
      </c>
      <c r="D491" s="254" t="str">
        <f>IF(AND(A491&lt;&gt;"",ISNUMBER(A491)),VLOOKUP(A491,Studies!A:BR,4,FALSE),"")</f>
        <v>Day 10 Normal</v>
      </c>
      <c r="E491" s="254" t="str">
        <f>IF(AND(A491&lt;&gt;"",ISNUMBER(A491)),VLOOKUP(A491,Studies!A:BR,5,FALSE),"")</f>
        <v>Buspirone</v>
      </c>
      <c r="F491" s="255"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53" t="str">
        <f>IF(AND(A492&lt;&gt;"",ISNUMBER(A492)),VLOOKUP(A492,Studies!A:BR,2,FALSE),"")</f>
        <v>Barbhaiya 1993</v>
      </c>
      <c r="C492" s="254" t="str">
        <f>IF(AND(A492&lt;&gt;"",ISNUMBER(A492)),VLOOKUP(A492,Studies!A:BR,3,FALSE),"")</f>
        <v>https://www.ncbi.nlm.nih.gov/pubmed/7911763</v>
      </c>
      <c r="D492" s="254" t="str">
        <f>IF(AND(A492&lt;&gt;"",ISNUMBER(A492)),VLOOKUP(A492,Studies!A:BR,4,FALSE),"")</f>
        <v>Day 10 Normal</v>
      </c>
      <c r="E492" s="254" t="str">
        <f>IF(AND(A492&lt;&gt;"",ISNUMBER(A492)),VLOOKUP(A492,Studies!A:BR,5,FALSE),"")</f>
        <v>Buspirone</v>
      </c>
      <c r="F492" s="255"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53" t="str">
        <f>IF(AND(A493&lt;&gt;"",ISNUMBER(A493)),VLOOKUP(A493,Studies!A:BR,2,FALSE),"")</f>
        <v>Barbhaiya 1993</v>
      </c>
      <c r="C493" s="254" t="str">
        <f>IF(AND(A493&lt;&gt;"",ISNUMBER(A493)),VLOOKUP(A493,Studies!A:BR,3,FALSE),"")</f>
        <v>https://www.ncbi.nlm.nih.gov/pubmed/7911763</v>
      </c>
      <c r="D493" s="254" t="str">
        <f>IF(AND(A493&lt;&gt;"",ISNUMBER(A493)),VLOOKUP(A493,Studies!A:BR,4,FALSE),"")</f>
        <v>Day 10 Normal</v>
      </c>
      <c r="E493" s="254" t="str">
        <f>IF(AND(A493&lt;&gt;"",ISNUMBER(A493)),VLOOKUP(A493,Studies!A:BR,5,FALSE),"")</f>
        <v>Buspirone</v>
      </c>
      <c r="F493" s="255"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53" t="str">
        <f>IF(AND(A494&lt;&gt;"",ISNUMBER(A494)),VLOOKUP(A494,Studies!A:BR,2,FALSE),"")</f>
        <v>Barbhaiya 1993</v>
      </c>
      <c r="C494" s="254" t="str">
        <f>IF(AND(A494&lt;&gt;"",ISNUMBER(A494)),VLOOKUP(A494,Studies!A:BR,3,FALSE),"")</f>
        <v>https://www.ncbi.nlm.nih.gov/pubmed/7911763</v>
      </c>
      <c r="D494" s="254" t="str">
        <f>IF(AND(A494&lt;&gt;"",ISNUMBER(A494)),VLOOKUP(A494,Studies!A:BR,4,FALSE),"")</f>
        <v>Day 10 Normal</v>
      </c>
      <c r="E494" s="254" t="str">
        <f>IF(AND(A494&lt;&gt;"",ISNUMBER(A494)),VLOOKUP(A494,Studies!A:BR,5,FALSE),"")</f>
        <v>Buspirone</v>
      </c>
      <c r="F494" s="255"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53" t="str">
        <f>IF(AND(A495&lt;&gt;"",ISNUMBER(A495)),VLOOKUP(A495,Studies!A:BR,2,FALSE),"")</f>
        <v>Barone 1993</v>
      </c>
      <c r="C495" s="254" t="str">
        <f>IF(AND(A495&lt;&gt;"",ISNUMBER(A495)),VLOOKUP(A495,Studies!A:BR,3,FALSE),"")</f>
        <v>https://www.ncbi.nlm.nih.gov/pubmed/8388198</v>
      </c>
      <c r="D495" s="254" t="str">
        <f>IF(AND(A495&lt;&gt;"",ISNUMBER(A495)),VLOOKUP(A495,Studies!A:BR,4,FALSE),"")</f>
        <v>day 1 fasted</v>
      </c>
      <c r="E495" s="254" t="str">
        <f>IF(AND(A495&lt;&gt;"",ISNUMBER(A495)),VLOOKUP(A495,Studies!A:BR,5,FALSE),"")</f>
        <v>Itraconazole</v>
      </c>
      <c r="F495" s="255"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53" t="str">
        <f>IF(AND(A496&lt;&gt;"",ISNUMBER(A496)),VLOOKUP(A496,Studies!A:BR,2,FALSE),"")</f>
        <v>Barone 1993</v>
      </c>
      <c r="C496" s="254" t="str">
        <f>IF(AND(A496&lt;&gt;"",ISNUMBER(A496)),VLOOKUP(A496,Studies!A:BR,3,FALSE),"")</f>
        <v>https://www.ncbi.nlm.nih.gov/pubmed/8388198</v>
      </c>
      <c r="D496" s="254" t="str">
        <f>IF(AND(A496&lt;&gt;"",ISNUMBER(A496)),VLOOKUP(A496,Studies!A:BR,4,FALSE),"")</f>
        <v>day 1 fasted</v>
      </c>
      <c r="E496" s="254" t="str">
        <f>IF(AND(A496&lt;&gt;"",ISNUMBER(A496)),VLOOKUP(A496,Studies!A:BR,5,FALSE),"")</f>
        <v>Itraconazole</v>
      </c>
      <c r="F496" s="255"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53" t="str">
        <f>IF(AND(A497&lt;&gt;"",ISNUMBER(A497)),VLOOKUP(A497,Studies!A:BR,2,FALSE),"")</f>
        <v>Barone 1993</v>
      </c>
      <c r="C497" s="254" t="str">
        <f>IF(AND(A497&lt;&gt;"",ISNUMBER(A497)),VLOOKUP(A497,Studies!A:BR,3,FALSE),"")</f>
        <v>https://www.ncbi.nlm.nih.gov/pubmed/8388198</v>
      </c>
      <c r="D497" s="254" t="str">
        <f>IF(AND(A497&lt;&gt;"",ISNUMBER(A497)),VLOOKUP(A497,Studies!A:BR,4,FALSE),"")</f>
        <v>day 1 fasted</v>
      </c>
      <c r="E497" s="254" t="str">
        <f>IF(AND(A497&lt;&gt;"",ISNUMBER(A497)),VLOOKUP(A497,Studies!A:BR,5,FALSE),"")</f>
        <v>Itraconazole</v>
      </c>
      <c r="F497" s="255"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53" t="str">
        <f>IF(AND(A498&lt;&gt;"",ISNUMBER(A498)),VLOOKUP(A498,Studies!A:BR,2,FALSE),"")</f>
        <v>Barone 1993</v>
      </c>
      <c r="C498" s="254" t="str">
        <f>IF(AND(A498&lt;&gt;"",ISNUMBER(A498)),VLOOKUP(A498,Studies!A:BR,3,FALSE),"")</f>
        <v>https://www.ncbi.nlm.nih.gov/pubmed/8388198</v>
      </c>
      <c r="D498" s="254" t="str">
        <f>IF(AND(A498&lt;&gt;"",ISNUMBER(A498)),VLOOKUP(A498,Studies!A:BR,4,FALSE),"")</f>
        <v>day 1 fasted</v>
      </c>
      <c r="E498" s="254" t="str">
        <f>IF(AND(A498&lt;&gt;"",ISNUMBER(A498)),VLOOKUP(A498,Studies!A:BR,5,FALSE),"")</f>
        <v>Itraconazole</v>
      </c>
      <c r="F498" s="255"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53" t="str">
        <f>IF(AND(A499&lt;&gt;"",ISNUMBER(A499)),VLOOKUP(A499,Studies!A:BR,2,FALSE),"")</f>
        <v>Barone 1993</v>
      </c>
      <c r="C499" s="254" t="str">
        <f>IF(AND(A499&lt;&gt;"",ISNUMBER(A499)),VLOOKUP(A499,Studies!A:BR,3,FALSE),"")</f>
        <v>https://www.ncbi.nlm.nih.gov/pubmed/8388198</v>
      </c>
      <c r="D499" s="254" t="str">
        <f>IF(AND(A499&lt;&gt;"",ISNUMBER(A499)),VLOOKUP(A499,Studies!A:BR,4,FALSE),"")</f>
        <v>day 1 fasted</v>
      </c>
      <c r="E499" s="254" t="str">
        <f>IF(AND(A499&lt;&gt;"",ISNUMBER(A499)),VLOOKUP(A499,Studies!A:BR,5,FALSE),"")</f>
        <v>Itraconazole</v>
      </c>
      <c r="F499" s="255"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53" t="str">
        <f>IF(AND(A500&lt;&gt;"",ISNUMBER(A500)),VLOOKUP(A500,Studies!A:BR,2,FALSE),"")</f>
        <v>Barone 1993</v>
      </c>
      <c r="C500" s="254" t="str">
        <f>IF(AND(A500&lt;&gt;"",ISNUMBER(A500)),VLOOKUP(A500,Studies!A:BR,3,FALSE),"")</f>
        <v>https://www.ncbi.nlm.nih.gov/pubmed/8388198</v>
      </c>
      <c r="D500" s="254" t="str">
        <f>IF(AND(A500&lt;&gt;"",ISNUMBER(A500)),VLOOKUP(A500,Studies!A:BR,4,FALSE),"")</f>
        <v>day 1 fasted</v>
      </c>
      <c r="E500" s="254" t="str">
        <f>IF(AND(A500&lt;&gt;"",ISNUMBER(A500)),VLOOKUP(A500,Studies!A:BR,5,FALSE),"")</f>
        <v>Itraconazole</v>
      </c>
      <c r="F500" s="255"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53" t="str">
        <f>IF(AND(A501&lt;&gt;"",ISNUMBER(A501)),VLOOKUP(A501,Studies!A:BR,2,FALSE),"")</f>
        <v>Barone 1993</v>
      </c>
      <c r="C501" s="254" t="str">
        <f>IF(AND(A501&lt;&gt;"",ISNUMBER(A501)),VLOOKUP(A501,Studies!A:BR,3,FALSE),"")</f>
        <v>https://www.ncbi.nlm.nih.gov/pubmed/8388198</v>
      </c>
      <c r="D501" s="254" t="str">
        <f>IF(AND(A501&lt;&gt;"",ISNUMBER(A501)),VLOOKUP(A501,Studies!A:BR,4,FALSE),"")</f>
        <v>day 1 fasted</v>
      </c>
      <c r="E501" s="254" t="str">
        <f>IF(AND(A501&lt;&gt;"",ISNUMBER(A501)),VLOOKUP(A501,Studies!A:BR,5,FALSE),"")</f>
        <v>Itraconazole</v>
      </c>
      <c r="F501" s="255"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53" t="str">
        <f>IF(AND(A502&lt;&gt;"",ISNUMBER(A502)),VLOOKUP(A502,Studies!A:BR,2,FALSE),"")</f>
        <v>Barone 1993</v>
      </c>
      <c r="C502" s="254" t="str">
        <f>IF(AND(A502&lt;&gt;"",ISNUMBER(A502)),VLOOKUP(A502,Studies!A:BR,3,FALSE),"")</f>
        <v>https://www.ncbi.nlm.nih.gov/pubmed/8388198</v>
      </c>
      <c r="D502" s="254" t="str">
        <f>IF(AND(A502&lt;&gt;"",ISNUMBER(A502)),VLOOKUP(A502,Studies!A:BR,4,FALSE),"")</f>
        <v>day 1 fasted</v>
      </c>
      <c r="E502" s="254" t="str">
        <f>IF(AND(A502&lt;&gt;"",ISNUMBER(A502)),VLOOKUP(A502,Studies!A:BR,5,FALSE),"")</f>
        <v>Itraconazole</v>
      </c>
      <c r="F502" s="255"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53" t="str">
        <f>IF(AND(A503&lt;&gt;"",ISNUMBER(A503)),VLOOKUP(A503,Studies!A:BR,2,FALSE),"")</f>
        <v>Barone 1993</v>
      </c>
      <c r="C503" s="254" t="str">
        <f>IF(AND(A503&lt;&gt;"",ISNUMBER(A503)),VLOOKUP(A503,Studies!A:BR,3,FALSE),"")</f>
        <v>https://www.ncbi.nlm.nih.gov/pubmed/8388198</v>
      </c>
      <c r="D503" s="254" t="str">
        <f>IF(AND(A503&lt;&gt;"",ISNUMBER(A503)),VLOOKUP(A503,Studies!A:BR,4,FALSE),"")</f>
        <v>day 1 fasted</v>
      </c>
      <c r="E503" s="254" t="str">
        <f>IF(AND(A503&lt;&gt;"",ISNUMBER(A503)),VLOOKUP(A503,Studies!A:BR,5,FALSE),"")</f>
        <v>Itraconazole</v>
      </c>
      <c r="F503" s="255"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53" t="str">
        <f>IF(AND(A504&lt;&gt;"",ISNUMBER(A504)),VLOOKUP(A504,Studies!A:BR,2,FALSE),"")</f>
        <v>Barone 1993</v>
      </c>
      <c r="C504" s="254" t="str">
        <f>IF(AND(A504&lt;&gt;"",ISNUMBER(A504)),VLOOKUP(A504,Studies!A:BR,3,FALSE),"")</f>
        <v>https://www.ncbi.nlm.nih.gov/pubmed/8388198</v>
      </c>
      <c r="D504" s="254" t="str">
        <f>IF(AND(A504&lt;&gt;"",ISNUMBER(A504)),VLOOKUP(A504,Studies!A:BR,4,FALSE),"")</f>
        <v>day 1 fasted</v>
      </c>
      <c r="E504" s="254" t="str">
        <f>IF(AND(A504&lt;&gt;"",ISNUMBER(A504)),VLOOKUP(A504,Studies!A:BR,5,FALSE),"")</f>
        <v>Itraconazole</v>
      </c>
      <c r="F504" s="255"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53" t="str">
        <f>IF(AND(A505&lt;&gt;"",ISNUMBER(A505)),VLOOKUP(A505,Studies!A:BR,2,FALSE),"")</f>
        <v>Barone 1993</v>
      </c>
      <c r="C505" s="254" t="str">
        <f>IF(AND(A505&lt;&gt;"",ISNUMBER(A505)),VLOOKUP(A505,Studies!A:BR,3,FALSE),"")</f>
        <v>https://www.ncbi.nlm.nih.gov/pubmed/8388198</v>
      </c>
      <c r="D505" s="254" t="str">
        <f>IF(AND(A505&lt;&gt;"",ISNUMBER(A505)),VLOOKUP(A505,Studies!A:BR,4,FALSE),"")</f>
        <v>day 1 fasted</v>
      </c>
      <c r="E505" s="254" t="str">
        <f>IF(AND(A505&lt;&gt;"",ISNUMBER(A505)),VLOOKUP(A505,Studies!A:BR,5,FALSE),"")</f>
        <v>Itraconazole</v>
      </c>
      <c r="F505" s="255"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53" t="str">
        <f>IF(AND(A506&lt;&gt;"",ISNUMBER(A506)),VLOOKUP(A506,Studies!A:BR,2,FALSE),"")</f>
        <v>Barone 1993</v>
      </c>
      <c r="C506" s="254" t="str">
        <f>IF(AND(A506&lt;&gt;"",ISNUMBER(A506)),VLOOKUP(A506,Studies!A:BR,3,FALSE),"")</f>
        <v>https://www.ncbi.nlm.nih.gov/pubmed/8388198</v>
      </c>
      <c r="D506" s="254" t="str">
        <f>IF(AND(A506&lt;&gt;"",ISNUMBER(A506)),VLOOKUP(A506,Studies!A:BR,4,FALSE),"")</f>
        <v>day 1 fasted</v>
      </c>
      <c r="E506" s="254" t="str">
        <f>IF(AND(A506&lt;&gt;"",ISNUMBER(A506)),VLOOKUP(A506,Studies!A:BR,5,FALSE),"")</f>
        <v>Itraconazole</v>
      </c>
      <c r="F506" s="255"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53" t="str">
        <f>IF(AND(A507&lt;&gt;"",ISNUMBER(A507)),VLOOKUP(A507,Studies!A:BR,2,FALSE),"")</f>
        <v>Barone 1993</v>
      </c>
      <c r="C507" s="254" t="str">
        <f>IF(AND(A507&lt;&gt;"",ISNUMBER(A507)),VLOOKUP(A507,Studies!A:BR,3,FALSE),"")</f>
        <v>https://www.ncbi.nlm.nih.gov/pubmed/8388198</v>
      </c>
      <c r="D507" s="254" t="str">
        <f>IF(AND(A507&lt;&gt;"",ISNUMBER(A507)),VLOOKUP(A507,Studies!A:BR,4,FALSE),"")</f>
        <v>day 1 fasted</v>
      </c>
      <c r="E507" s="254" t="str">
        <f>IF(AND(A507&lt;&gt;"",ISNUMBER(A507)),VLOOKUP(A507,Studies!A:BR,5,FALSE),"")</f>
        <v>Itraconazole</v>
      </c>
      <c r="F507" s="255"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53" t="str">
        <f>IF(AND(A508&lt;&gt;"",ISNUMBER(A508)),VLOOKUP(A508,Studies!A:BR,2,FALSE),"")</f>
        <v>Barone 1993</v>
      </c>
      <c r="C508" s="254" t="str">
        <f>IF(AND(A508&lt;&gt;"",ISNUMBER(A508)),VLOOKUP(A508,Studies!A:BR,3,FALSE),"")</f>
        <v>https://www.ncbi.nlm.nih.gov/pubmed/8388198</v>
      </c>
      <c r="D508" s="254" t="str">
        <f>IF(AND(A508&lt;&gt;"",ISNUMBER(A508)),VLOOKUP(A508,Studies!A:BR,4,FALSE),"")</f>
        <v>day 1 fasted</v>
      </c>
      <c r="E508" s="254" t="str">
        <f>IF(AND(A508&lt;&gt;"",ISNUMBER(A508)),VLOOKUP(A508,Studies!A:BR,5,FALSE),"")</f>
        <v>Hydroxy-Itraconazole</v>
      </c>
      <c r="F508" s="255"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53" t="str">
        <f>IF(AND(A509&lt;&gt;"",ISNUMBER(A509)),VLOOKUP(A509,Studies!A:BR,2,FALSE),"")</f>
        <v>Barone 1993</v>
      </c>
      <c r="C509" s="254" t="str">
        <f>IF(AND(A509&lt;&gt;"",ISNUMBER(A509)),VLOOKUP(A509,Studies!A:BR,3,FALSE),"")</f>
        <v>https://www.ncbi.nlm.nih.gov/pubmed/8388198</v>
      </c>
      <c r="D509" s="254" t="str">
        <f>IF(AND(A509&lt;&gt;"",ISNUMBER(A509)),VLOOKUP(A509,Studies!A:BR,4,FALSE),"")</f>
        <v>day 1 fasted</v>
      </c>
      <c r="E509" s="254" t="str">
        <f>IF(AND(A509&lt;&gt;"",ISNUMBER(A509)),VLOOKUP(A509,Studies!A:BR,5,FALSE),"")</f>
        <v>Hydroxy-Itraconazole</v>
      </c>
      <c r="F509" s="255"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53" t="str">
        <f>IF(AND(A510&lt;&gt;"",ISNUMBER(A510)),VLOOKUP(A510,Studies!A:BR,2,FALSE),"")</f>
        <v>Barone 1993</v>
      </c>
      <c r="C510" s="254" t="str">
        <f>IF(AND(A510&lt;&gt;"",ISNUMBER(A510)),VLOOKUP(A510,Studies!A:BR,3,FALSE),"")</f>
        <v>https://www.ncbi.nlm.nih.gov/pubmed/8388198</v>
      </c>
      <c r="D510" s="254" t="str">
        <f>IF(AND(A510&lt;&gt;"",ISNUMBER(A510)),VLOOKUP(A510,Studies!A:BR,4,FALSE),"")</f>
        <v>day 1 fasted</v>
      </c>
      <c r="E510" s="254" t="str">
        <f>IF(AND(A510&lt;&gt;"",ISNUMBER(A510)),VLOOKUP(A510,Studies!A:BR,5,FALSE),"")</f>
        <v>Hydroxy-Itraconazole</v>
      </c>
      <c r="F510" s="255"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53" t="str">
        <f>IF(AND(A511&lt;&gt;"",ISNUMBER(A511)),VLOOKUP(A511,Studies!A:BR,2,FALSE),"")</f>
        <v>Barone 1993</v>
      </c>
      <c r="C511" s="254" t="str">
        <f>IF(AND(A511&lt;&gt;"",ISNUMBER(A511)),VLOOKUP(A511,Studies!A:BR,3,FALSE),"")</f>
        <v>https://www.ncbi.nlm.nih.gov/pubmed/8388198</v>
      </c>
      <c r="D511" s="254" t="str">
        <f>IF(AND(A511&lt;&gt;"",ISNUMBER(A511)),VLOOKUP(A511,Studies!A:BR,4,FALSE),"")</f>
        <v>day 1 fasted</v>
      </c>
      <c r="E511" s="254" t="str">
        <f>IF(AND(A511&lt;&gt;"",ISNUMBER(A511)),VLOOKUP(A511,Studies!A:BR,5,FALSE),"")</f>
        <v>Hydroxy-Itraconazole</v>
      </c>
      <c r="F511" s="255"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53" t="str">
        <f>IF(AND(A512&lt;&gt;"",ISNUMBER(A512)),VLOOKUP(A512,Studies!A:BR,2,FALSE),"")</f>
        <v>Barone 1993</v>
      </c>
      <c r="C512" s="254" t="str">
        <f>IF(AND(A512&lt;&gt;"",ISNUMBER(A512)),VLOOKUP(A512,Studies!A:BR,3,FALSE),"")</f>
        <v>https://www.ncbi.nlm.nih.gov/pubmed/8388198</v>
      </c>
      <c r="D512" s="254" t="str">
        <f>IF(AND(A512&lt;&gt;"",ISNUMBER(A512)),VLOOKUP(A512,Studies!A:BR,4,FALSE),"")</f>
        <v>day 1 fasted</v>
      </c>
      <c r="E512" s="254" t="str">
        <f>IF(AND(A512&lt;&gt;"",ISNUMBER(A512)),VLOOKUP(A512,Studies!A:BR,5,FALSE),"")</f>
        <v>Hydroxy-Itraconazole</v>
      </c>
      <c r="F512" s="255"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4.25" x14ac:dyDescent="0.2">
      <c r="A513" s="183">
        <v>80</v>
      </c>
      <c r="B513" s="253" t="str">
        <f>IF(AND(A513&lt;&gt;"",ISNUMBER(A513)),VLOOKUP(A513,Studies!A:BR,2,FALSE),"")</f>
        <v>Barone 1993</v>
      </c>
      <c r="C513" s="254" t="str">
        <f>IF(AND(A513&lt;&gt;"",ISNUMBER(A513)),VLOOKUP(A513,Studies!A:BR,3,FALSE),"")</f>
        <v>https://www.ncbi.nlm.nih.gov/pubmed/8388198</v>
      </c>
      <c r="D513" s="254" t="str">
        <f>IF(AND(A513&lt;&gt;"",ISNUMBER(A513)),VLOOKUP(A513,Studies!A:BR,4,FALSE),"")</f>
        <v>day 1 fasted</v>
      </c>
      <c r="E513" s="254" t="str">
        <f>IF(AND(A513&lt;&gt;"",ISNUMBER(A513)),VLOOKUP(A513,Studies!A:BR,5,FALSE),"")</f>
        <v>Hydroxy-Itraconazole</v>
      </c>
      <c r="F513" s="255"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4.25" x14ac:dyDescent="0.2">
      <c r="A514" s="183">
        <v>80</v>
      </c>
      <c r="B514" s="253" t="str">
        <f>IF(AND(A514&lt;&gt;"",ISNUMBER(A514)),VLOOKUP(A514,Studies!A:BR,2,FALSE),"")</f>
        <v>Barone 1993</v>
      </c>
      <c r="C514" s="254" t="str">
        <f>IF(AND(A514&lt;&gt;"",ISNUMBER(A514)),VLOOKUP(A514,Studies!A:BR,3,FALSE),"")</f>
        <v>https://www.ncbi.nlm.nih.gov/pubmed/8388198</v>
      </c>
      <c r="D514" s="254" t="str">
        <f>IF(AND(A514&lt;&gt;"",ISNUMBER(A514)),VLOOKUP(A514,Studies!A:BR,4,FALSE),"")</f>
        <v>day 1 fasted</v>
      </c>
      <c r="E514" s="254" t="str">
        <f>IF(AND(A514&lt;&gt;"",ISNUMBER(A514)),VLOOKUP(A514,Studies!A:BR,5,FALSE),"")</f>
        <v>Hydroxy-Itraconazole</v>
      </c>
      <c r="F514" s="255"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53" t="str">
        <f>IF(AND(A515&lt;&gt;"",ISNUMBER(A515)),VLOOKUP(A515,Studies!A:BR,2,FALSE),"")</f>
        <v>Barone 1993</v>
      </c>
      <c r="C515" s="254" t="str">
        <f>IF(AND(A515&lt;&gt;"",ISNUMBER(A515)),VLOOKUP(A515,Studies!A:BR,3,FALSE),"")</f>
        <v>https://www.ncbi.nlm.nih.gov/pubmed/8388198</v>
      </c>
      <c r="D515" s="254" t="str">
        <f>IF(AND(A515&lt;&gt;"",ISNUMBER(A515)),VLOOKUP(A515,Studies!A:BR,4,FALSE),"")</f>
        <v>day 1 fasted</v>
      </c>
      <c r="E515" s="254" t="str">
        <f>IF(AND(A515&lt;&gt;"",ISNUMBER(A515)),VLOOKUP(A515,Studies!A:BR,5,FALSE),"")</f>
        <v>Hydroxy-Itraconazole</v>
      </c>
      <c r="F515" s="255"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53" t="str">
        <f>IF(AND(A516&lt;&gt;"",ISNUMBER(A516)),VLOOKUP(A516,Studies!A:BR,2,FALSE),"")</f>
        <v>Barone 1993</v>
      </c>
      <c r="C516" s="254" t="str">
        <f>IF(AND(A516&lt;&gt;"",ISNUMBER(A516)),VLOOKUP(A516,Studies!A:BR,3,FALSE),"")</f>
        <v>https://www.ncbi.nlm.nih.gov/pubmed/8388198</v>
      </c>
      <c r="D516" s="254" t="str">
        <f>IF(AND(A516&lt;&gt;"",ISNUMBER(A516)),VLOOKUP(A516,Studies!A:BR,4,FALSE),"")</f>
        <v>day 1 fasted</v>
      </c>
      <c r="E516" s="254" t="str">
        <f>IF(AND(A516&lt;&gt;"",ISNUMBER(A516)),VLOOKUP(A516,Studies!A:BR,5,FALSE),"")</f>
        <v>Hydroxy-Itraconazole</v>
      </c>
      <c r="F516" s="255"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4.25" x14ac:dyDescent="0.2">
      <c r="A517" s="183">
        <v>80</v>
      </c>
      <c r="B517" s="253" t="str">
        <f>IF(AND(A517&lt;&gt;"",ISNUMBER(A517)),VLOOKUP(A517,Studies!A:BR,2,FALSE),"")</f>
        <v>Barone 1993</v>
      </c>
      <c r="C517" s="254" t="str">
        <f>IF(AND(A517&lt;&gt;"",ISNUMBER(A517)),VLOOKUP(A517,Studies!A:BR,3,FALSE),"")</f>
        <v>https://www.ncbi.nlm.nih.gov/pubmed/8388198</v>
      </c>
      <c r="D517" s="254" t="str">
        <f>IF(AND(A517&lt;&gt;"",ISNUMBER(A517)),VLOOKUP(A517,Studies!A:BR,4,FALSE),"")</f>
        <v>day 1 fasted</v>
      </c>
      <c r="E517" s="254" t="str">
        <f>IF(AND(A517&lt;&gt;"",ISNUMBER(A517)),VLOOKUP(A517,Studies!A:BR,5,FALSE),"")</f>
        <v>Hydroxy-Itraconazole</v>
      </c>
      <c r="F517" s="255"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53" t="str">
        <f>IF(AND(A518&lt;&gt;"",ISNUMBER(A518)),VLOOKUP(A518,Studies!A:BR,2,FALSE),"")</f>
        <v>Barone 1993</v>
      </c>
      <c r="C518" s="254" t="str">
        <f>IF(AND(A518&lt;&gt;"",ISNUMBER(A518)),VLOOKUP(A518,Studies!A:BR,3,FALSE),"")</f>
        <v>https://www.ncbi.nlm.nih.gov/pubmed/8388198</v>
      </c>
      <c r="D518" s="254" t="str">
        <f>IF(AND(A518&lt;&gt;"",ISNUMBER(A518)),VLOOKUP(A518,Studies!A:BR,4,FALSE),"")</f>
        <v>day 1 fasted</v>
      </c>
      <c r="E518" s="254" t="str">
        <f>IF(AND(A518&lt;&gt;"",ISNUMBER(A518)),VLOOKUP(A518,Studies!A:BR,5,FALSE),"")</f>
        <v>Hydroxy-Itraconazole</v>
      </c>
      <c r="F518" s="255"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53" t="str">
        <f>IF(AND(A519&lt;&gt;"",ISNUMBER(A519)),VLOOKUP(A519,Studies!A:BR,2,FALSE),"")</f>
        <v>Barone 1993</v>
      </c>
      <c r="C519" s="254" t="str">
        <f>IF(AND(A519&lt;&gt;"",ISNUMBER(A519)),VLOOKUP(A519,Studies!A:BR,3,FALSE),"")</f>
        <v>https://www.ncbi.nlm.nih.gov/pubmed/8388198</v>
      </c>
      <c r="D519" s="254" t="str">
        <f>IF(AND(A519&lt;&gt;"",ISNUMBER(A519)),VLOOKUP(A519,Studies!A:BR,4,FALSE),"")</f>
        <v>day 1 fasted</v>
      </c>
      <c r="E519" s="254" t="str">
        <f>IF(AND(A519&lt;&gt;"",ISNUMBER(A519)),VLOOKUP(A519,Studies!A:BR,5,FALSE),"")</f>
        <v>Hydroxy-Itraconazole</v>
      </c>
      <c r="F519" s="255"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53" t="str">
        <f>IF(AND(A520&lt;&gt;"",ISNUMBER(A520)),VLOOKUP(A520,Studies!A:BR,2,FALSE),"")</f>
        <v>Barone 1993</v>
      </c>
      <c r="C520" s="254" t="str">
        <f>IF(AND(A520&lt;&gt;"",ISNUMBER(A520)),VLOOKUP(A520,Studies!A:BR,3,FALSE),"")</f>
        <v>https://www.ncbi.nlm.nih.gov/pubmed/8388198</v>
      </c>
      <c r="D520" s="254" t="str">
        <f>IF(AND(A520&lt;&gt;"",ISNUMBER(A520)),VLOOKUP(A520,Studies!A:BR,4,FALSE),"")</f>
        <v>day 1 fasted</v>
      </c>
      <c r="E520" s="254" t="str">
        <f>IF(AND(A520&lt;&gt;"",ISNUMBER(A520)),VLOOKUP(A520,Studies!A:BR,5,FALSE),"")</f>
        <v>Hydroxy-Itraconazole</v>
      </c>
      <c r="F520" s="255"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53" t="str">
        <f>IF(AND(A521&lt;&gt;"",ISNUMBER(A521)),VLOOKUP(A521,Studies!A:BR,2,FALSE),"")</f>
        <v>Barone 1993</v>
      </c>
      <c r="C521" s="254" t="str">
        <f>IF(AND(A521&lt;&gt;"",ISNUMBER(A521)),VLOOKUP(A521,Studies!A:BR,3,FALSE),"")</f>
        <v>https://www.ncbi.nlm.nih.gov/pubmed/8388198</v>
      </c>
      <c r="D521" s="254" t="str">
        <f>IF(AND(A521&lt;&gt;"",ISNUMBER(A521)),VLOOKUP(A521,Studies!A:BR,4,FALSE),"")</f>
        <v>day 1 fed</v>
      </c>
      <c r="E521" s="254" t="str">
        <f>IF(AND(A521&lt;&gt;"",ISNUMBER(A521)),VLOOKUP(A521,Studies!A:BR,5,FALSE),"")</f>
        <v>Itraconazole</v>
      </c>
      <c r="F521" s="255"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53" t="str">
        <f>IF(AND(A522&lt;&gt;"",ISNUMBER(A522)),VLOOKUP(A522,Studies!A:BR,2,FALSE),"")</f>
        <v>Barone 1993</v>
      </c>
      <c r="C522" s="254" t="str">
        <f>IF(AND(A522&lt;&gt;"",ISNUMBER(A522)),VLOOKUP(A522,Studies!A:BR,3,FALSE),"")</f>
        <v>https://www.ncbi.nlm.nih.gov/pubmed/8388198</v>
      </c>
      <c r="D522" s="254" t="str">
        <f>IF(AND(A522&lt;&gt;"",ISNUMBER(A522)),VLOOKUP(A522,Studies!A:BR,4,FALSE),"")</f>
        <v>day 1 fed</v>
      </c>
      <c r="E522" s="254" t="str">
        <f>IF(AND(A522&lt;&gt;"",ISNUMBER(A522)),VLOOKUP(A522,Studies!A:BR,5,FALSE),"")</f>
        <v>Itraconazole</v>
      </c>
      <c r="F522" s="255"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53" t="str">
        <f>IF(AND(A523&lt;&gt;"",ISNUMBER(A523)),VLOOKUP(A523,Studies!A:BR,2,FALSE),"")</f>
        <v>Barone 1993</v>
      </c>
      <c r="C523" s="254" t="str">
        <f>IF(AND(A523&lt;&gt;"",ISNUMBER(A523)),VLOOKUP(A523,Studies!A:BR,3,FALSE),"")</f>
        <v>https://www.ncbi.nlm.nih.gov/pubmed/8388198</v>
      </c>
      <c r="D523" s="254" t="str">
        <f>IF(AND(A523&lt;&gt;"",ISNUMBER(A523)),VLOOKUP(A523,Studies!A:BR,4,FALSE),"")</f>
        <v>day 1 fed</v>
      </c>
      <c r="E523" s="254" t="str">
        <f>IF(AND(A523&lt;&gt;"",ISNUMBER(A523)),VLOOKUP(A523,Studies!A:BR,5,FALSE),"")</f>
        <v>Itraconazole</v>
      </c>
      <c r="F523" s="255"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53" t="str">
        <f>IF(AND(A524&lt;&gt;"",ISNUMBER(A524)),VLOOKUP(A524,Studies!A:BR,2,FALSE),"")</f>
        <v>Barone 1993</v>
      </c>
      <c r="C524" s="254" t="str">
        <f>IF(AND(A524&lt;&gt;"",ISNUMBER(A524)),VLOOKUP(A524,Studies!A:BR,3,FALSE),"")</f>
        <v>https://www.ncbi.nlm.nih.gov/pubmed/8388198</v>
      </c>
      <c r="D524" s="254" t="str">
        <f>IF(AND(A524&lt;&gt;"",ISNUMBER(A524)),VLOOKUP(A524,Studies!A:BR,4,FALSE),"")</f>
        <v>day 1 fed</v>
      </c>
      <c r="E524" s="254" t="str">
        <f>IF(AND(A524&lt;&gt;"",ISNUMBER(A524)),VLOOKUP(A524,Studies!A:BR,5,FALSE),"")</f>
        <v>Itraconazole</v>
      </c>
      <c r="F524" s="255"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53" t="str">
        <f>IF(AND(A525&lt;&gt;"",ISNUMBER(A525)),VLOOKUP(A525,Studies!A:BR,2,FALSE),"")</f>
        <v>Barone 1993</v>
      </c>
      <c r="C525" s="254" t="str">
        <f>IF(AND(A525&lt;&gt;"",ISNUMBER(A525)),VLOOKUP(A525,Studies!A:BR,3,FALSE),"")</f>
        <v>https://www.ncbi.nlm.nih.gov/pubmed/8388198</v>
      </c>
      <c r="D525" s="254" t="str">
        <f>IF(AND(A525&lt;&gt;"",ISNUMBER(A525)),VLOOKUP(A525,Studies!A:BR,4,FALSE),"")</f>
        <v>day 1 fed</v>
      </c>
      <c r="E525" s="254" t="str">
        <f>IF(AND(A525&lt;&gt;"",ISNUMBER(A525)),VLOOKUP(A525,Studies!A:BR,5,FALSE),"")</f>
        <v>Itraconazole</v>
      </c>
      <c r="F525" s="255"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53" t="str">
        <f>IF(AND(A526&lt;&gt;"",ISNUMBER(A526)),VLOOKUP(A526,Studies!A:BR,2,FALSE),"")</f>
        <v>Barone 1993</v>
      </c>
      <c r="C526" s="254" t="str">
        <f>IF(AND(A526&lt;&gt;"",ISNUMBER(A526)),VLOOKUP(A526,Studies!A:BR,3,FALSE),"")</f>
        <v>https://www.ncbi.nlm.nih.gov/pubmed/8388198</v>
      </c>
      <c r="D526" s="254" t="str">
        <f>IF(AND(A526&lt;&gt;"",ISNUMBER(A526)),VLOOKUP(A526,Studies!A:BR,4,FALSE),"")</f>
        <v>day 1 fed</v>
      </c>
      <c r="E526" s="254" t="str">
        <f>IF(AND(A526&lt;&gt;"",ISNUMBER(A526)),VLOOKUP(A526,Studies!A:BR,5,FALSE),"")</f>
        <v>Itraconazole</v>
      </c>
      <c r="F526" s="255"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53" t="str">
        <f>IF(AND(A527&lt;&gt;"",ISNUMBER(A527)),VLOOKUP(A527,Studies!A:BR,2,FALSE),"")</f>
        <v>Barone 1993</v>
      </c>
      <c r="C527" s="254" t="str">
        <f>IF(AND(A527&lt;&gt;"",ISNUMBER(A527)),VLOOKUP(A527,Studies!A:BR,3,FALSE),"")</f>
        <v>https://www.ncbi.nlm.nih.gov/pubmed/8388198</v>
      </c>
      <c r="D527" s="254" t="str">
        <f>IF(AND(A527&lt;&gt;"",ISNUMBER(A527)),VLOOKUP(A527,Studies!A:BR,4,FALSE),"")</f>
        <v>day 1 fed</v>
      </c>
      <c r="E527" s="254" t="str">
        <f>IF(AND(A527&lt;&gt;"",ISNUMBER(A527)),VLOOKUP(A527,Studies!A:BR,5,FALSE),"")</f>
        <v>Itraconazole</v>
      </c>
      <c r="F527" s="255"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53" t="str">
        <f>IF(AND(A528&lt;&gt;"",ISNUMBER(A528)),VLOOKUP(A528,Studies!A:BR,2,FALSE),"")</f>
        <v>Barone 1993</v>
      </c>
      <c r="C528" s="254" t="str">
        <f>IF(AND(A528&lt;&gt;"",ISNUMBER(A528)),VLOOKUP(A528,Studies!A:BR,3,FALSE),"")</f>
        <v>https://www.ncbi.nlm.nih.gov/pubmed/8388198</v>
      </c>
      <c r="D528" s="254" t="str">
        <f>IF(AND(A528&lt;&gt;"",ISNUMBER(A528)),VLOOKUP(A528,Studies!A:BR,4,FALSE),"")</f>
        <v>day 1 fed</v>
      </c>
      <c r="E528" s="254" t="str">
        <f>IF(AND(A528&lt;&gt;"",ISNUMBER(A528)),VLOOKUP(A528,Studies!A:BR,5,FALSE),"")</f>
        <v>Itraconazole</v>
      </c>
      <c r="F528" s="255"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53" t="str">
        <f>IF(AND(A529&lt;&gt;"",ISNUMBER(A529)),VLOOKUP(A529,Studies!A:BR,2,FALSE),"")</f>
        <v>Barone 1993</v>
      </c>
      <c r="C529" s="254" t="str">
        <f>IF(AND(A529&lt;&gt;"",ISNUMBER(A529)),VLOOKUP(A529,Studies!A:BR,3,FALSE),"")</f>
        <v>https://www.ncbi.nlm.nih.gov/pubmed/8388198</v>
      </c>
      <c r="D529" s="254" t="str">
        <f>IF(AND(A529&lt;&gt;"",ISNUMBER(A529)),VLOOKUP(A529,Studies!A:BR,4,FALSE),"")</f>
        <v>day 1 fed</v>
      </c>
      <c r="E529" s="254" t="str">
        <f>IF(AND(A529&lt;&gt;"",ISNUMBER(A529)),VLOOKUP(A529,Studies!A:BR,5,FALSE),"")</f>
        <v>Itraconazole</v>
      </c>
      <c r="F529" s="255"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53" t="str">
        <f>IF(AND(A530&lt;&gt;"",ISNUMBER(A530)),VLOOKUP(A530,Studies!A:BR,2,FALSE),"")</f>
        <v>Barone 1993</v>
      </c>
      <c r="C530" s="254" t="str">
        <f>IF(AND(A530&lt;&gt;"",ISNUMBER(A530)),VLOOKUP(A530,Studies!A:BR,3,FALSE),"")</f>
        <v>https://www.ncbi.nlm.nih.gov/pubmed/8388198</v>
      </c>
      <c r="D530" s="254" t="str">
        <f>IF(AND(A530&lt;&gt;"",ISNUMBER(A530)),VLOOKUP(A530,Studies!A:BR,4,FALSE),"")</f>
        <v>day 1 fed</v>
      </c>
      <c r="E530" s="254" t="str">
        <f>IF(AND(A530&lt;&gt;"",ISNUMBER(A530)),VLOOKUP(A530,Studies!A:BR,5,FALSE),"")</f>
        <v>Itraconazole</v>
      </c>
      <c r="F530" s="255"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53" t="str">
        <f>IF(AND(A531&lt;&gt;"",ISNUMBER(A531)),VLOOKUP(A531,Studies!A:BR,2,FALSE),"")</f>
        <v>Barone 1993</v>
      </c>
      <c r="C531" s="254" t="str">
        <f>IF(AND(A531&lt;&gt;"",ISNUMBER(A531)),VLOOKUP(A531,Studies!A:BR,3,FALSE),"")</f>
        <v>https://www.ncbi.nlm.nih.gov/pubmed/8388198</v>
      </c>
      <c r="D531" s="254" t="str">
        <f>IF(AND(A531&lt;&gt;"",ISNUMBER(A531)),VLOOKUP(A531,Studies!A:BR,4,FALSE),"")</f>
        <v>day 1 fed</v>
      </c>
      <c r="E531" s="254" t="str">
        <f>IF(AND(A531&lt;&gt;"",ISNUMBER(A531)),VLOOKUP(A531,Studies!A:BR,5,FALSE),"")</f>
        <v>Itraconazole</v>
      </c>
      <c r="F531" s="255"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53" t="str">
        <f>IF(AND(A532&lt;&gt;"",ISNUMBER(A532)),VLOOKUP(A532,Studies!A:BR,2,FALSE),"")</f>
        <v>Barone 1993</v>
      </c>
      <c r="C532" s="254" t="str">
        <f>IF(AND(A532&lt;&gt;"",ISNUMBER(A532)),VLOOKUP(A532,Studies!A:BR,3,FALSE),"")</f>
        <v>https://www.ncbi.nlm.nih.gov/pubmed/8388198</v>
      </c>
      <c r="D532" s="254" t="str">
        <f>IF(AND(A532&lt;&gt;"",ISNUMBER(A532)),VLOOKUP(A532,Studies!A:BR,4,FALSE),"")</f>
        <v>day 1 fed</v>
      </c>
      <c r="E532" s="254" t="str">
        <f>IF(AND(A532&lt;&gt;"",ISNUMBER(A532)),VLOOKUP(A532,Studies!A:BR,5,FALSE),"")</f>
        <v>Itraconazole</v>
      </c>
      <c r="F532" s="255"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53" t="str">
        <f>IF(AND(A533&lt;&gt;"",ISNUMBER(A533)),VLOOKUP(A533,Studies!A:BR,2,FALSE),"")</f>
        <v>Barone 1993</v>
      </c>
      <c r="C533" s="254" t="str">
        <f>IF(AND(A533&lt;&gt;"",ISNUMBER(A533)),VLOOKUP(A533,Studies!A:BR,3,FALSE),"")</f>
        <v>https://www.ncbi.nlm.nih.gov/pubmed/8388198</v>
      </c>
      <c r="D533" s="254" t="str">
        <f>IF(AND(A533&lt;&gt;"",ISNUMBER(A533)),VLOOKUP(A533,Studies!A:BR,4,FALSE),"")</f>
        <v>day 1 fed</v>
      </c>
      <c r="E533" s="254" t="str">
        <f>IF(AND(A533&lt;&gt;"",ISNUMBER(A533)),VLOOKUP(A533,Studies!A:BR,5,FALSE),"")</f>
        <v>Hydroxy-Itraconazole</v>
      </c>
      <c r="F533" s="255"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53" t="str">
        <f>IF(AND(A534&lt;&gt;"",ISNUMBER(A534)),VLOOKUP(A534,Studies!A:BR,2,FALSE),"")</f>
        <v>Barone 1993</v>
      </c>
      <c r="C534" s="254" t="str">
        <f>IF(AND(A534&lt;&gt;"",ISNUMBER(A534)),VLOOKUP(A534,Studies!A:BR,3,FALSE),"")</f>
        <v>https://www.ncbi.nlm.nih.gov/pubmed/8388198</v>
      </c>
      <c r="D534" s="254" t="str">
        <f>IF(AND(A534&lt;&gt;"",ISNUMBER(A534)),VLOOKUP(A534,Studies!A:BR,4,FALSE),"")</f>
        <v>day 1 fed</v>
      </c>
      <c r="E534" s="254" t="str">
        <f>IF(AND(A534&lt;&gt;"",ISNUMBER(A534)),VLOOKUP(A534,Studies!A:BR,5,FALSE),"")</f>
        <v>Hydroxy-Itraconazole</v>
      </c>
      <c r="F534" s="255"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53" t="str">
        <f>IF(AND(A535&lt;&gt;"",ISNUMBER(A535)),VLOOKUP(A535,Studies!A:BR,2,FALSE),"")</f>
        <v>Barone 1993</v>
      </c>
      <c r="C535" s="254" t="str">
        <f>IF(AND(A535&lt;&gt;"",ISNUMBER(A535)),VLOOKUP(A535,Studies!A:BR,3,FALSE),"")</f>
        <v>https://www.ncbi.nlm.nih.gov/pubmed/8388198</v>
      </c>
      <c r="D535" s="254" t="str">
        <f>IF(AND(A535&lt;&gt;"",ISNUMBER(A535)),VLOOKUP(A535,Studies!A:BR,4,FALSE),"")</f>
        <v>day 1 fed</v>
      </c>
      <c r="E535" s="254" t="str">
        <f>IF(AND(A535&lt;&gt;"",ISNUMBER(A535)),VLOOKUP(A535,Studies!A:BR,5,FALSE),"")</f>
        <v>Hydroxy-Itraconazole</v>
      </c>
      <c r="F535" s="255"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53" t="str">
        <f>IF(AND(A536&lt;&gt;"",ISNUMBER(A536)),VLOOKUP(A536,Studies!A:BR,2,FALSE),"")</f>
        <v>Barone 1993</v>
      </c>
      <c r="C536" s="254" t="str">
        <f>IF(AND(A536&lt;&gt;"",ISNUMBER(A536)),VLOOKUP(A536,Studies!A:BR,3,FALSE),"")</f>
        <v>https://www.ncbi.nlm.nih.gov/pubmed/8388198</v>
      </c>
      <c r="D536" s="254" t="str">
        <f>IF(AND(A536&lt;&gt;"",ISNUMBER(A536)),VLOOKUP(A536,Studies!A:BR,4,FALSE),"")</f>
        <v>day 1 fed</v>
      </c>
      <c r="E536" s="254" t="str">
        <f>IF(AND(A536&lt;&gt;"",ISNUMBER(A536)),VLOOKUP(A536,Studies!A:BR,5,FALSE),"")</f>
        <v>Hydroxy-Itraconazole</v>
      </c>
      <c r="F536" s="255"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53" t="str">
        <f>IF(AND(A537&lt;&gt;"",ISNUMBER(A537)),VLOOKUP(A537,Studies!A:BR,2,FALSE),"")</f>
        <v>Barone 1993</v>
      </c>
      <c r="C537" s="254" t="str">
        <f>IF(AND(A537&lt;&gt;"",ISNUMBER(A537)),VLOOKUP(A537,Studies!A:BR,3,FALSE),"")</f>
        <v>https://www.ncbi.nlm.nih.gov/pubmed/8388198</v>
      </c>
      <c r="D537" s="254" t="str">
        <f>IF(AND(A537&lt;&gt;"",ISNUMBER(A537)),VLOOKUP(A537,Studies!A:BR,4,FALSE),"")</f>
        <v>day 1 fed</v>
      </c>
      <c r="E537" s="254" t="str">
        <f>IF(AND(A537&lt;&gt;"",ISNUMBER(A537)),VLOOKUP(A537,Studies!A:BR,5,FALSE),"")</f>
        <v>Hydroxy-Itraconazole</v>
      </c>
      <c r="F537" s="255"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53" t="str">
        <f>IF(AND(A538&lt;&gt;"",ISNUMBER(A538)),VLOOKUP(A538,Studies!A:BR,2,FALSE),"")</f>
        <v>Barone 1993</v>
      </c>
      <c r="C538" s="254" t="str">
        <f>IF(AND(A538&lt;&gt;"",ISNUMBER(A538)),VLOOKUP(A538,Studies!A:BR,3,FALSE),"")</f>
        <v>https://www.ncbi.nlm.nih.gov/pubmed/8388198</v>
      </c>
      <c r="D538" s="254" t="str">
        <f>IF(AND(A538&lt;&gt;"",ISNUMBER(A538)),VLOOKUP(A538,Studies!A:BR,4,FALSE),"")</f>
        <v>day 1 fed</v>
      </c>
      <c r="E538" s="254" t="str">
        <f>IF(AND(A538&lt;&gt;"",ISNUMBER(A538)),VLOOKUP(A538,Studies!A:BR,5,FALSE),"")</f>
        <v>Hydroxy-Itraconazole</v>
      </c>
      <c r="F538" s="255"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53" t="str">
        <f>IF(AND(A539&lt;&gt;"",ISNUMBER(A539)),VLOOKUP(A539,Studies!A:BR,2,FALSE),"")</f>
        <v>Barone 1993</v>
      </c>
      <c r="C539" s="254" t="str">
        <f>IF(AND(A539&lt;&gt;"",ISNUMBER(A539)),VLOOKUP(A539,Studies!A:BR,3,FALSE),"")</f>
        <v>https://www.ncbi.nlm.nih.gov/pubmed/8388198</v>
      </c>
      <c r="D539" s="254" t="str">
        <f>IF(AND(A539&lt;&gt;"",ISNUMBER(A539)),VLOOKUP(A539,Studies!A:BR,4,FALSE),"")</f>
        <v>day 1 fed</v>
      </c>
      <c r="E539" s="254" t="str">
        <f>IF(AND(A539&lt;&gt;"",ISNUMBER(A539)),VLOOKUP(A539,Studies!A:BR,5,FALSE),"")</f>
        <v>Hydroxy-Itraconazole</v>
      </c>
      <c r="F539" s="255"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53" t="str">
        <f>IF(AND(A540&lt;&gt;"",ISNUMBER(A540)),VLOOKUP(A540,Studies!A:BR,2,FALSE),"")</f>
        <v>Barone 1993</v>
      </c>
      <c r="C540" s="254" t="str">
        <f>IF(AND(A540&lt;&gt;"",ISNUMBER(A540)),VLOOKUP(A540,Studies!A:BR,3,FALSE),"")</f>
        <v>https://www.ncbi.nlm.nih.gov/pubmed/8388198</v>
      </c>
      <c r="D540" s="254" t="str">
        <f>IF(AND(A540&lt;&gt;"",ISNUMBER(A540)),VLOOKUP(A540,Studies!A:BR,4,FALSE),"")</f>
        <v>day 1 fed</v>
      </c>
      <c r="E540" s="254" t="str">
        <f>IF(AND(A540&lt;&gt;"",ISNUMBER(A540)),VLOOKUP(A540,Studies!A:BR,5,FALSE),"")</f>
        <v>Hydroxy-Itraconazole</v>
      </c>
      <c r="F540" s="255"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53" t="str">
        <f>IF(AND(A541&lt;&gt;"",ISNUMBER(A541)),VLOOKUP(A541,Studies!A:BR,2,FALSE),"")</f>
        <v>Barone 1993</v>
      </c>
      <c r="C541" s="254" t="str">
        <f>IF(AND(A541&lt;&gt;"",ISNUMBER(A541)),VLOOKUP(A541,Studies!A:BR,3,FALSE),"")</f>
        <v>https://www.ncbi.nlm.nih.gov/pubmed/8388198</v>
      </c>
      <c r="D541" s="254" t="str">
        <f>IF(AND(A541&lt;&gt;"",ISNUMBER(A541)),VLOOKUP(A541,Studies!A:BR,4,FALSE),"")</f>
        <v>day 1 fed</v>
      </c>
      <c r="E541" s="254" t="str">
        <f>IF(AND(A541&lt;&gt;"",ISNUMBER(A541)),VLOOKUP(A541,Studies!A:BR,5,FALSE),"")</f>
        <v>Hydroxy-Itraconazole</v>
      </c>
      <c r="F541" s="255"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53" t="str">
        <f>IF(AND(A542&lt;&gt;"",ISNUMBER(A542)),VLOOKUP(A542,Studies!A:BR,2,FALSE),"")</f>
        <v>Barone 1993</v>
      </c>
      <c r="C542" s="254" t="str">
        <f>IF(AND(A542&lt;&gt;"",ISNUMBER(A542)),VLOOKUP(A542,Studies!A:BR,3,FALSE),"")</f>
        <v>https://www.ncbi.nlm.nih.gov/pubmed/8388198</v>
      </c>
      <c r="D542" s="254" t="str">
        <f>IF(AND(A542&lt;&gt;"",ISNUMBER(A542)),VLOOKUP(A542,Studies!A:BR,4,FALSE),"")</f>
        <v>day 1 fed</v>
      </c>
      <c r="E542" s="254" t="str">
        <f>IF(AND(A542&lt;&gt;"",ISNUMBER(A542)),VLOOKUP(A542,Studies!A:BR,5,FALSE),"")</f>
        <v>Hydroxy-Itraconazole</v>
      </c>
      <c r="F542" s="255"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53" t="str">
        <f>IF(AND(A543&lt;&gt;"",ISNUMBER(A543)),VLOOKUP(A543,Studies!A:BR,2,FALSE),"")</f>
        <v>Barone 1993</v>
      </c>
      <c r="C543" s="254" t="str">
        <f>IF(AND(A543&lt;&gt;"",ISNUMBER(A543)),VLOOKUP(A543,Studies!A:BR,3,FALSE),"")</f>
        <v>https://www.ncbi.nlm.nih.gov/pubmed/8388198</v>
      </c>
      <c r="D543" s="254" t="str">
        <f>IF(AND(A543&lt;&gt;"",ISNUMBER(A543)),VLOOKUP(A543,Studies!A:BR,4,FALSE),"")</f>
        <v>day 1 fed</v>
      </c>
      <c r="E543" s="254" t="str">
        <f>IF(AND(A543&lt;&gt;"",ISNUMBER(A543)),VLOOKUP(A543,Studies!A:BR,5,FALSE),"")</f>
        <v>Hydroxy-Itraconazole</v>
      </c>
      <c r="F543" s="255"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53" t="str">
        <f>IF(AND(A544&lt;&gt;"",ISNUMBER(A544)),VLOOKUP(A544,Studies!A:BR,2,FALSE),"")</f>
        <v>Barone 1993</v>
      </c>
      <c r="C544" s="254" t="str">
        <f>IF(AND(A544&lt;&gt;"",ISNUMBER(A544)),VLOOKUP(A544,Studies!A:BR,3,FALSE),"")</f>
        <v>https://www.ncbi.nlm.nih.gov/pubmed/8388198</v>
      </c>
      <c r="D544" s="254" t="str">
        <f>IF(AND(A544&lt;&gt;"",ISNUMBER(A544)),VLOOKUP(A544,Studies!A:BR,4,FALSE),"")</f>
        <v>day 1 fed</v>
      </c>
      <c r="E544" s="254" t="str">
        <f>IF(AND(A544&lt;&gt;"",ISNUMBER(A544)),VLOOKUP(A544,Studies!A:BR,5,FALSE),"")</f>
        <v>Hydroxy-Itraconazole</v>
      </c>
      <c r="F544" s="255"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53" t="str">
        <f>IF(AND(A545&lt;&gt;"",ISNUMBER(A545)),VLOOKUP(A545,Studies!A:BR,2,FALSE),"")</f>
        <v>Barone 1993</v>
      </c>
      <c r="C545" s="254" t="str">
        <f>IF(AND(A545&lt;&gt;"",ISNUMBER(A545)),VLOOKUP(A545,Studies!A:BR,3,FALSE),"")</f>
        <v>https://www.ncbi.nlm.nih.gov/pubmed/8388198</v>
      </c>
      <c r="D545" s="254" t="str">
        <f>IF(AND(A545&lt;&gt;"",ISNUMBER(A545)),VLOOKUP(A545,Studies!A:BR,4,FALSE),"")</f>
        <v>day 15 fed</v>
      </c>
      <c r="E545" s="254" t="str">
        <f>IF(AND(A545&lt;&gt;"",ISNUMBER(A545)),VLOOKUP(A545,Studies!A:BR,5,FALSE),"")</f>
        <v>Itraconazole</v>
      </c>
      <c r="F545" s="255"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53" t="str">
        <f>IF(AND(A546&lt;&gt;"",ISNUMBER(A546)),VLOOKUP(A546,Studies!A:BR,2,FALSE),"")</f>
        <v>Barone 1993</v>
      </c>
      <c r="C546" s="254" t="str">
        <f>IF(AND(A546&lt;&gt;"",ISNUMBER(A546)),VLOOKUP(A546,Studies!A:BR,3,FALSE),"")</f>
        <v>https://www.ncbi.nlm.nih.gov/pubmed/8388198</v>
      </c>
      <c r="D546" s="254" t="str">
        <f>IF(AND(A546&lt;&gt;"",ISNUMBER(A546)),VLOOKUP(A546,Studies!A:BR,4,FALSE),"")</f>
        <v>day 15 fed</v>
      </c>
      <c r="E546" s="254" t="str">
        <f>IF(AND(A546&lt;&gt;"",ISNUMBER(A546)),VLOOKUP(A546,Studies!A:BR,5,FALSE),"")</f>
        <v>Itraconazole</v>
      </c>
      <c r="F546" s="255"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53" t="str">
        <f>IF(AND(A547&lt;&gt;"",ISNUMBER(A547)),VLOOKUP(A547,Studies!A:BR,2,FALSE),"")</f>
        <v>Barone 1993</v>
      </c>
      <c r="C547" s="254" t="str">
        <f>IF(AND(A547&lt;&gt;"",ISNUMBER(A547)),VLOOKUP(A547,Studies!A:BR,3,FALSE),"")</f>
        <v>https://www.ncbi.nlm.nih.gov/pubmed/8388198</v>
      </c>
      <c r="D547" s="254" t="str">
        <f>IF(AND(A547&lt;&gt;"",ISNUMBER(A547)),VLOOKUP(A547,Studies!A:BR,4,FALSE),"")</f>
        <v>day 15 fed</v>
      </c>
      <c r="E547" s="254" t="str">
        <f>IF(AND(A547&lt;&gt;"",ISNUMBER(A547)),VLOOKUP(A547,Studies!A:BR,5,FALSE),"")</f>
        <v>Itraconazole</v>
      </c>
      <c r="F547" s="255"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53" t="str">
        <f>IF(AND(A548&lt;&gt;"",ISNUMBER(A548)),VLOOKUP(A548,Studies!A:BR,2,FALSE),"")</f>
        <v>Barone 1993</v>
      </c>
      <c r="C548" s="254" t="str">
        <f>IF(AND(A548&lt;&gt;"",ISNUMBER(A548)),VLOOKUP(A548,Studies!A:BR,3,FALSE),"")</f>
        <v>https://www.ncbi.nlm.nih.gov/pubmed/8388198</v>
      </c>
      <c r="D548" s="254" t="str">
        <f>IF(AND(A548&lt;&gt;"",ISNUMBER(A548)),VLOOKUP(A548,Studies!A:BR,4,FALSE),"")</f>
        <v>day 15 fed</v>
      </c>
      <c r="E548" s="254" t="str">
        <f>IF(AND(A548&lt;&gt;"",ISNUMBER(A548)),VLOOKUP(A548,Studies!A:BR,5,FALSE),"")</f>
        <v>Itraconazole</v>
      </c>
      <c r="F548" s="255"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53" t="str">
        <f>IF(AND(A549&lt;&gt;"",ISNUMBER(A549)),VLOOKUP(A549,Studies!A:BR,2,FALSE),"")</f>
        <v>Barone 1993</v>
      </c>
      <c r="C549" s="254" t="str">
        <f>IF(AND(A549&lt;&gt;"",ISNUMBER(A549)),VLOOKUP(A549,Studies!A:BR,3,FALSE),"")</f>
        <v>https://www.ncbi.nlm.nih.gov/pubmed/8388198</v>
      </c>
      <c r="D549" s="254" t="str">
        <f>IF(AND(A549&lt;&gt;"",ISNUMBER(A549)),VLOOKUP(A549,Studies!A:BR,4,FALSE),"")</f>
        <v>day 15 fed</v>
      </c>
      <c r="E549" s="254" t="str">
        <f>IF(AND(A549&lt;&gt;"",ISNUMBER(A549)),VLOOKUP(A549,Studies!A:BR,5,FALSE),"")</f>
        <v>Itraconazole</v>
      </c>
      <c r="F549" s="255"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53" t="str">
        <f>IF(AND(A550&lt;&gt;"",ISNUMBER(A550)),VLOOKUP(A550,Studies!A:BR,2,FALSE),"")</f>
        <v>Barone 1993</v>
      </c>
      <c r="C550" s="254" t="str">
        <f>IF(AND(A550&lt;&gt;"",ISNUMBER(A550)),VLOOKUP(A550,Studies!A:BR,3,FALSE),"")</f>
        <v>https://www.ncbi.nlm.nih.gov/pubmed/8388198</v>
      </c>
      <c r="D550" s="254" t="str">
        <f>IF(AND(A550&lt;&gt;"",ISNUMBER(A550)),VLOOKUP(A550,Studies!A:BR,4,FALSE),"")</f>
        <v>day 15 fed</v>
      </c>
      <c r="E550" s="254" t="str">
        <f>IF(AND(A550&lt;&gt;"",ISNUMBER(A550)),VLOOKUP(A550,Studies!A:BR,5,FALSE),"")</f>
        <v>Itraconazole</v>
      </c>
      <c r="F550" s="255"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53" t="str">
        <f>IF(AND(A551&lt;&gt;"",ISNUMBER(A551)),VLOOKUP(A551,Studies!A:BR,2,FALSE),"")</f>
        <v>Barone 1993</v>
      </c>
      <c r="C551" s="254" t="str">
        <f>IF(AND(A551&lt;&gt;"",ISNUMBER(A551)),VLOOKUP(A551,Studies!A:BR,3,FALSE),"")</f>
        <v>https://www.ncbi.nlm.nih.gov/pubmed/8388198</v>
      </c>
      <c r="D551" s="254" t="str">
        <f>IF(AND(A551&lt;&gt;"",ISNUMBER(A551)),VLOOKUP(A551,Studies!A:BR,4,FALSE),"")</f>
        <v>day 15 fed</v>
      </c>
      <c r="E551" s="254" t="str">
        <f>IF(AND(A551&lt;&gt;"",ISNUMBER(A551)),VLOOKUP(A551,Studies!A:BR,5,FALSE),"")</f>
        <v>Itraconazole</v>
      </c>
      <c r="F551" s="255"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53" t="str">
        <f>IF(AND(A552&lt;&gt;"",ISNUMBER(A552)),VLOOKUP(A552,Studies!A:BR,2,FALSE),"")</f>
        <v>Barone 1993</v>
      </c>
      <c r="C552" s="254" t="str">
        <f>IF(AND(A552&lt;&gt;"",ISNUMBER(A552)),VLOOKUP(A552,Studies!A:BR,3,FALSE),"")</f>
        <v>https://www.ncbi.nlm.nih.gov/pubmed/8388198</v>
      </c>
      <c r="D552" s="254" t="str">
        <f>IF(AND(A552&lt;&gt;"",ISNUMBER(A552)),VLOOKUP(A552,Studies!A:BR,4,FALSE),"")</f>
        <v>day 15 fed</v>
      </c>
      <c r="E552" s="254" t="str">
        <f>IF(AND(A552&lt;&gt;"",ISNUMBER(A552)),VLOOKUP(A552,Studies!A:BR,5,FALSE),"")</f>
        <v>Itraconazole</v>
      </c>
      <c r="F552" s="255"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53" t="str">
        <f>IF(AND(A553&lt;&gt;"",ISNUMBER(A553)),VLOOKUP(A553,Studies!A:BR,2,FALSE),"")</f>
        <v>Barone 1993</v>
      </c>
      <c r="C553" s="254" t="str">
        <f>IF(AND(A553&lt;&gt;"",ISNUMBER(A553)),VLOOKUP(A553,Studies!A:BR,3,FALSE),"")</f>
        <v>https://www.ncbi.nlm.nih.gov/pubmed/8388198</v>
      </c>
      <c r="D553" s="254" t="str">
        <f>IF(AND(A553&lt;&gt;"",ISNUMBER(A553)),VLOOKUP(A553,Studies!A:BR,4,FALSE),"")</f>
        <v>day 15 fed</v>
      </c>
      <c r="E553" s="254" t="str">
        <f>IF(AND(A553&lt;&gt;"",ISNUMBER(A553)),VLOOKUP(A553,Studies!A:BR,5,FALSE),"")</f>
        <v>Itraconazole</v>
      </c>
      <c r="F553" s="255"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53" t="str">
        <f>IF(AND(A554&lt;&gt;"",ISNUMBER(A554)),VLOOKUP(A554,Studies!A:BR,2,FALSE),"")</f>
        <v>Barone 1993</v>
      </c>
      <c r="C554" s="254" t="str">
        <f>IF(AND(A554&lt;&gt;"",ISNUMBER(A554)),VLOOKUP(A554,Studies!A:BR,3,FALSE),"")</f>
        <v>https://www.ncbi.nlm.nih.gov/pubmed/8388198</v>
      </c>
      <c r="D554" s="254" t="str">
        <f>IF(AND(A554&lt;&gt;"",ISNUMBER(A554)),VLOOKUP(A554,Studies!A:BR,4,FALSE),"")</f>
        <v>day 15 fed</v>
      </c>
      <c r="E554" s="254" t="str">
        <f>IF(AND(A554&lt;&gt;"",ISNUMBER(A554)),VLOOKUP(A554,Studies!A:BR,5,FALSE),"")</f>
        <v>Itraconazole</v>
      </c>
      <c r="F554" s="255"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53" t="str">
        <f>IF(AND(A555&lt;&gt;"",ISNUMBER(A555)),VLOOKUP(A555,Studies!A:BR,2,FALSE),"")</f>
        <v>Barone 1993</v>
      </c>
      <c r="C555" s="254" t="str">
        <f>IF(AND(A555&lt;&gt;"",ISNUMBER(A555)),VLOOKUP(A555,Studies!A:BR,3,FALSE),"")</f>
        <v>https://www.ncbi.nlm.nih.gov/pubmed/8388198</v>
      </c>
      <c r="D555" s="254" t="str">
        <f>IF(AND(A555&lt;&gt;"",ISNUMBER(A555)),VLOOKUP(A555,Studies!A:BR,4,FALSE),"")</f>
        <v>day 15 fed</v>
      </c>
      <c r="E555" s="254" t="str">
        <f>IF(AND(A555&lt;&gt;"",ISNUMBER(A555)),VLOOKUP(A555,Studies!A:BR,5,FALSE),"")</f>
        <v>Itraconazole</v>
      </c>
      <c r="F555" s="255"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53" t="str">
        <f>IF(AND(A556&lt;&gt;"",ISNUMBER(A556)),VLOOKUP(A556,Studies!A:BR,2,FALSE),"")</f>
        <v>Barone 1993</v>
      </c>
      <c r="C556" s="254" t="str">
        <f>IF(AND(A556&lt;&gt;"",ISNUMBER(A556)),VLOOKUP(A556,Studies!A:BR,3,FALSE),"")</f>
        <v>https://www.ncbi.nlm.nih.gov/pubmed/8388198</v>
      </c>
      <c r="D556" s="254" t="str">
        <f>IF(AND(A556&lt;&gt;"",ISNUMBER(A556)),VLOOKUP(A556,Studies!A:BR,4,FALSE),"")</f>
        <v>day 15 fed</v>
      </c>
      <c r="E556" s="254" t="str">
        <f>IF(AND(A556&lt;&gt;"",ISNUMBER(A556)),VLOOKUP(A556,Studies!A:BR,5,FALSE),"")</f>
        <v>Itraconazole</v>
      </c>
      <c r="F556" s="255"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53" t="str">
        <f>IF(AND(A557&lt;&gt;"",ISNUMBER(A557)),VLOOKUP(A557,Studies!A:BR,2,FALSE),"")</f>
        <v>Barone 1993</v>
      </c>
      <c r="C557" s="254" t="str">
        <f>IF(AND(A557&lt;&gt;"",ISNUMBER(A557)),VLOOKUP(A557,Studies!A:BR,3,FALSE),"")</f>
        <v>https://www.ncbi.nlm.nih.gov/pubmed/8388198</v>
      </c>
      <c r="D557" s="254" t="str">
        <f>IF(AND(A557&lt;&gt;"",ISNUMBER(A557)),VLOOKUP(A557,Studies!A:BR,4,FALSE),"")</f>
        <v>day 15 fed</v>
      </c>
      <c r="E557" s="254" t="str">
        <f>IF(AND(A557&lt;&gt;"",ISNUMBER(A557)),VLOOKUP(A557,Studies!A:BR,5,FALSE),"")</f>
        <v>Itraconazole</v>
      </c>
      <c r="F557" s="255"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53" t="str">
        <f>IF(AND(A558&lt;&gt;"",ISNUMBER(A558)),VLOOKUP(A558,Studies!A:BR,2,FALSE),"")</f>
        <v>Barone 1993</v>
      </c>
      <c r="C558" s="254" t="str">
        <f>IF(AND(A558&lt;&gt;"",ISNUMBER(A558)),VLOOKUP(A558,Studies!A:BR,3,FALSE),"")</f>
        <v>https://www.ncbi.nlm.nih.gov/pubmed/8388198</v>
      </c>
      <c r="D558" s="254" t="str">
        <f>IF(AND(A558&lt;&gt;"",ISNUMBER(A558)),VLOOKUP(A558,Studies!A:BR,4,FALSE),"")</f>
        <v>day 15 fed</v>
      </c>
      <c r="E558" s="254" t="str">
        <f>IF(AND(A558&lt;&gt;"",ISNUMBER(A558)),VLOOKUP(A558,Studies!A:BR,5,FALSE),"")</f>
        <v>Itraconazole</v>
      </c>
      <c r="F558" s="255"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53" t="str">
        <f>IF(AND(A559&lt;&gt;"",ISNUMBER(A559)),VLOOKUP(A559,Studies!A:BR,2,FALSE),"")</f>
        <v>Barone 1993</v>
      </c>
      <c r="C559" s="254" t="str">
        <f>IF(AND(A559&lt;&gt;"",ISNUMBER(A559)),VLOOKUP(A559,Studies!A:BR,3,FALSE),"")</f>
        <v>https://www.ncbi.nlm.nih.gov/pubmed/8388198</v>
      </c>
      <c r="D559" s="254" t="str">
        <f>IF(AND(A559&lt;&gt;"",ISNUMBER(A559)),VLOOKUP(A559,Studies!A:BR,4,FALSE),"")</f>
        <v>day 15 fed</v>
      </c>
      <c r="E559" s="254" t="str">
        <f>IF(AND(A559&lt;&gt;"",ISNUMBER(A559)),VLOOKUP(A559,Studies!A:BR,5,FALSE),"")</f>
        <v>Itraconazole</v>
      </c>
      <c r="F559" s="255"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53" t="str">
        <f>IF(AND(A560&lt;&gt;"",ISNUMBER(A560)),VLOOKUP(A560,Studies!A:BR,2,FALSE),"")</f>
        <v>Barone 1993</v>
      </c>
      <c r="C560" s="254" t="str">
        <f>IF(AND(A560&lt;&gt;"",ISNUMBER(A560)),VLOOKUP(A560,Studies!A:BR,3,FALSE),"")</f>
        <v>https://www.ncbi.nlm.nih.gov/pubmed/8388198</v>
      </c>
      <c r="D560" s="254" t="str">
        <f>IF(AND(A560&lt;&gt;"",ISNUMBER(A560)),VLOOKUP(A560,Studies!A:BR,4,FALSE),"")</f>
        <v>day 15 fed</v>
      </c>
      <c r="E560" s="254" t="str">
        <f>IF(AND(A560&lt;&gt;"",ISNUMBER(A560)),VLOOKUP(A560,Studies!A:BR,5,FALSE),"")</f>
        <v>Itraconazole</v>
      </c>
      <c r="F560" s="255"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53" t="str">
        <f>IF(AND(A561&lt;&gt;"",ISNUMBER(A561)),VLOOKUP(A561,Studies!A:BR,2,FALSE),"")</f>
        <v>Barone 1993</v>
      </c>
      <c r="C561" s="254" t="str">
        <f>IF(AND(A561&lt;&gt;"",ISNUMBER(A561)),VLOOKUP(A561,Studies!A:BR,3,FALSE),"")</f>
        <v>https://www.ncbi.nlm.nih.gov/pubmed/8388198</v>
      </c>
      <c r="D561" s="254" t="str">
        <f>IF(AND(A561&lt;&gt;"",ISNUMBER(A561)),VLOOKUP(A561,Studies!A:BR,4,FALSE),"")</f>
        <v>day 15 fed</v>
      </c>
      <c r="E561" s="254" t="str">
        <f>IF(AND(A561&lt;&gt;"",ISNUMBER(A561)),VLOOKUP(A561,Studies!A:BR,5,FALSE),"")</f>
        <v>Itraconazole</v>
      </c>
      <c r="F561" s="255"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53" t="str">
        <f>IF(AND(A562&lt;&gt;"",ISNUMBER(A562)),VLOOKUP(A562,Studies!A:BR,2,FALSE),"")</f>
        <v>Barone 1993</v>
      </c>
      <c r="C562" s="254" t="str">
        <f>IF(AND(A562&lt;&gt;"",ISNUMBER(A562)),VLOOKUP(A562,Studies!A:BR,3,FALSE),"")</f>
        <v>https://www.ncbi.nlm.nih.gov/pubmed/8388198</v>
      </c>
      <c r="D562" s="254" t="str">
        <f>IF(AND(A562&lt;&gt;"",ISNUMBER(A562)),VLOOKUP(A562,Studies!A:BR,4,FALSE),"")</f>
        <v>day 15 fed</v>
      </c>
      <c r="E562" s="254" t="str">
        <f>IF(AND(A562&lt;&gt;"",ISNUMBER(A562)),VLOOKUP(A562,Studies!A:BR,5,FALSE),"")</f>
        <v>Itraconazole</v>
      </c>
      <c r="F562" s="255"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53" t="str">
        <f>IF(AND(A563&lt;&gt;"",ISNUMBER(A563)),VLOOKUP(A563,Studies!A:BR,2,FALSE),"")</f>
        <v>Barone 1993</v>
      </c>
      <c r="C563" s="254" t="str">
        <f>IF(AND(A563&lt;&gt;"",ISNUMBER(A563)),VLOOKUP(A563,Studies!A:BR,3,FALSE),"")</f>
        <v>https://www.ncbi.nlm.nih.gov/pubmed/8388198</v>
      </c>
      <c r="D563" s="254" t="str">
        <f>IF(AND(A563&lt;&gt;"",ISNUMBER(A563)),VLOOKUP(A563,Studies!A:BR,4,FALSE),"")</f>
        <v>day 15 fed</v>
      </c>
      <c r="E563" s="254" t="str">
        <f>IF(AND(A563&lt;&gt;"",ISNUMBER(A563)),VLOOKUP(A563,Studies!A:BR,5,FALSE),"")</f>
        <v>Itraconazole</v>
      </c>
      <c r="F563" s="255"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53" t="str">
        <f>IF(AND(A564&lt;&gt;"",ISNUMBER(A564)),VLOOKUP(A564,Studies!A:BR,2,FALSE),"")</f>
        <v>Barone 1993</v>
      </c>
      <c r="C564" s="254" t="str">
        <f>IF(AND(A564&lt;&gt;"",ISNUMBER(A564)),VLOOKUP(A564,Studies!A:BR,3,FALSE),"")</f>
        <v>https://www.ncbi.nlm.nih.gov/pubmed/8388198</v>
      </c>
      <c r="D564" s="254" t="str">
        <f>IF(AND(A564&lt;&gt;"",ISNUMBER(A564)),VLOOKUP(A564,Studies!A:BR,4,FALSE),"")</f>
        <v>day 15 fed</v>
      </c>
      <c r="E564" s="254" t="str">
        <f>IF(AND(A564&lt;&gt;"",ISNUMBER(A564)),VLOOKUP(A564,Studies!A:BR,5,FALSE),"")</f>
        <v>Hydroxy-Itraconazole</v>
      </c>
      <c r="F564" s="255"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53" t="str">
        <f>IF(AND(A565&lt;&gt;"",ISNUMBER(A565)),VLOOKUP(A565,Studies!A:BR,2,FALSE),"")</f>
        <v>Barone 1993</v>
      </c>
      <c r="C565" s="254" t="str">
        <f>IF(AND(A565&lt;&gt;"",ISNUMBER(A565)),VLOOKUP(A565,Studies!A:BR,3,FALSE),"")</f>
        <v>https://www.ncbi.nlm.nih.gov/pubmed/8388198</v>
      </c>
      <c r="D565" s="254" t="str">
        <f>IF(AND(A565&lt;&gt;"",ISNUMBER(A565)),VLOOKUP(A565,Studies!A:BR,4,FALSE),"")</f>
        <v>day 15 fed</v>
      </c>
      <c r="E565" s="254" t="str">
        <f>IF(AND(A565&lt;&gt;"",ISNUMBER(A565)),VLOOKUP(A565,Studies!A:BR,5,FALSE),"")</f>
        <v>Hydroxy-Itraconazole</v>
      </c>
      <c r="F565" s="255"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53" t="str">
        <f>IF(AND(A566&lt;&gt;"",ISNUMBER(A566)),VLOOKUP(A566,Studies!A:BR,2,FALSE),"")</f>
        <v>Barone 1993</v>
      </c>
      <c r="C566" s="254" t="str">
        <f>IF(AND(A566&lt;&gt;"",ISNUMBER(A566)),VLOOKUP(A566,Studies!A:BR,3,FALSE),"")</f>
        <v>https://www.ncbi.nlm.nih.gov/pubmed/8388198</v>
      </c>
      <c r="D566" s="254" t="str">
        <f>IF(AND(A566&lt;&gt;"",ISNUMBER(A566)),VLOOKUP(A566,Studies!A:BR,4,FALSE),"")</f>
        <v>day 15 fed</v>
      </c>
      <c r="E566" s="254" t="str">
        <f>IF(AND(A566&lt;&gt;"",ISNUMBER(A566)),VLOOKUP(A566,Studies!A:BR,5,FALSE),"")</f>
        <v>Hydroxy-Itraconazole</v>
      </c>
      <c r="F566" s="255"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53" t="str">
        <f>IF(AND(A567&lt;&gt;"",ISNUMBER(A567)),VLOOKUP(A567,Studies!A:BR,2,FALSE),"")</f>
        <v>Barone 1993</v>
      </c>
      <c r="C567" s="254" t="str">
        <f>IF(AND(A567&lt;&gt;"",ISNUMBER(A567)),VLOOKUP(A567,Studies!A:BR,3,FALSE),"")</f>
        <v>https://www.ncbi.nlm.nih.gov/pubmed/8388198</v>
      </c>
      <c r="D567" s="254" t="str">
        <f>IF(AND(A567&lt;&gt;"",ISNUMBER(A567)),VLOOKUP(A567,Studies!A:BR,4,FALSE),"")</f>
        <v>day 15 fed</v>
      </c>
      <c r="E567" s="254" t="str">
        <f>IF(AND(A567&lt;&gt;"",ISNUMBER(A567)),VLOOKUP(A567,Studies!A:BR,5,FALSE),"")</f>
        <v>Hydroxy-Itraconazole</v>
      </c>
      <c r="F567" s="255"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53" t="str">
        <f>IF(AND(A568&lt;&gt;"",ISNUMBER(A568)),VLOOKUP(A568,Studies!A:BR,2,FALSE),"")</f>
        <v>Barone 1993</v>
      </c>
      <c r="C568" s="254" t="str">
        <f>IF(AND(A568&lt;&gt;"",ISNUMBER(A568)),VLOOKUP(A568,Studies!A:BR,3,FALSE),"")</f>
        <v>https://www.ncbi.nlm.nih.gov/pubmed/8388198</v>
      </c>
      <c r="D568" s="254" t="str">
        <f>IF(AND(A568&lt;&gt;"",ISNUMBER(A568)),VLOOKUP(A568,Studies!A:BR,4,FALSE),"")</f>
        <v>day 15 fed</v>
      </c>
      <c r="E568" s="254" t="str">
        <f>IF(AND(A568&lt;&gt;"",ISNUMBER(A568)),VLOOKUP(A568,Studies!A:BR,5,FALSE),"")</f>
        <v>Hydroxy-Itraconazole</v>
      </c>
      <c r="F568" s="255"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53" t="str">
        <f>IF(AND(A569&lt;&gt;"",ISNUMBER(A569)),VLOOKUP(A569,Studies!A:BR,2,FALSE),"")</f>
        <v>Barone 1993</v>
      </c>
      <c r="C569" s="254" t="str">
        <f>IF(AND(A569&lt;&gt;"",ISNUMBER(A569)),VLOOKUP(A569,Studies!A:BR,3,FALSE),"")</f>
        <v>https://www.ncbi.nlm.nih.gov/pubmed/8388198</v>
      </c>
      <c r="D569" s="254" t="str">
        <f>IF(AND(A569&lt;&gt;"",ISNUMBER(A569)),VLOOKUP(A569,Studies!A:BR,4,FALSE),"")</f>
        <v>day 15 fed</v>
      </c>
      <c r="E569" s="254" t="str">
        <f>IF(AND(A569&lt;&gt;"",ISNUMBER(A569)),VLOOKUP(A569,Studies!A:BR,5,FALSE),"")</f>
        <v>Hydroxy-Itraconazole</v>
      </c>
      <c r="F569" s="255"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53" t="str">
        <f>IF(AND(A570&lt;&gt;"",ISNUMBER(A570)),VLOOKUP(A570,Studies!A:BR,2,FALSE),"")</f>
        <v>Barone 1993</v>
      </c>
      <c r="C570" s="254" t="str">
        <f>IF(AND(A570&lt;&gt;"",ISNUMBER(A570)),VLOOKUP(A570,Studies!A:BR,3,FALSE),"")</f>
        <v>https://www.ncbi.nlm.nih.gov/pubmed/8388198</v>
      </c>
      <c r="D570" s="254" t="str">
        <f>IF(AND(A570&lt;&gt;"",ISNUMBER(A570)),VLOOKUP(A570,Studies!A:BR,4,FALSE),"")</f>
        <v>day 15 fed</v>
      </c>
      <c r="E570" s="254" t="str">
        <f>IF(AND(A570&lt;&gt;"",ISNUMBER(A570)),VLOOKUP(A570,Studies!A:BR,5,FALSE),"")</f>
        <v>Hydroxy-Itraconazole</v>
      </c>
      <c r="F570" s="255"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53" t="str">
        <f>IF(AND(A571&lt;&gt;"",ISNUMBER(A571)),VLOOKUP(A571,Studies!A:BR,2,FALSE),"")</f>
        <v>Barone 1993</v>
      </c>
      <c r="C571" s="254" t="str">
        <f>IF(AND(A571&lt;&gt;"",ISNUMBER(A571)),VLOOKUP(A571,Studies!A:BR,3,FALSE),"")</f>
        <v>https://www.ncbi.nlm.nih.gov/pubmed/8388198</v>
      </c>
      <c r="D571" s="254" t="str">
        <f>IF(AND(A571&lt;&gt;"",ISNUMBER(A571)),VLOOKUP(A571,Studies!A:BR,4,FALSE),"")</f>
        <v>day 15 fed</v>
      </c>
      <c r="E571" s="254" t="str">
        <f>IF(AND(A571&lt;&gt;"",ISNUMBER(A571)),VLOOKUP(A571,Studies!A:BR,5,FALSE),"")</f>
        <v>Hydroxy-Itraconazole</v>
      </c>
      <c r="F571" s="255"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53" t="str">
        <f>IF(AND(A572&lt;&gt;"",ISNUMBER(A572)),VLOOKUP(A572,Studies!A:BR,2,FALSE),"")</f>
        <v>Barone 1993</v>
      </c>
      <c r="C572" s="254" t="str">
        <f>IF(AND(A572&lt;&gt;"",ISNUMBER(A572)),VLOOKUP(A572,Studies!A:BR,3,FALSE),"")</f>
        <v>https://www.ncbi.nlm.nih.gov/pubmed/8388198</v>
      </c>
      <c r="D572" s="254" t="str">
        <f>IF(AND(A572&lt;&gt;"",ISNUMBER(A572)),VLOOKUP(A572,Studies!A:BR,4,FALSE),"")</f>
        <v>day 15 fed</v>
      </c>
      <c r="E572" s="254" t="str">
        <f>IF(AND(A572&lt;&gt;"",ISNUMBER(A572)),VLOOKUP(A572,Studies!A:BR,5,FALSE),"")</f>
        <v>Hydroxy-Itraconazole</v>
      </c>
      <c r="F572" s="255"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53" t="str">
        <f>IF(AND(A573&lt;&gt;"",ISNUMBER(A573)),VLOOKUP(A573,Studies!A:BR,2,FALSE),"")</f>
        <v>Barone 1993</v>
      </c>
      <c r="C573" s="254" t="str">
        <f>IF(AND(A573&lt;&gt;"",ISNUMBER(A573)),VLOOKUP(A573,Studies!A:BR,3,FALSE),"")</f>
        <v>https://www.ncbi.nlm.nih.gov/pubmed/8388198</v>
      </c>
      <c r="D573" s="254" t="str">
        <f>IF(AND(A573&lt;&gt;"",ISNUMBER(A573)),VLOOKUP(A573,Studies!A:BR,4,FALSE),"")</f>
        <v>day 15 fed</v>
      </c>
      <c r="E573" s="254" t="str">
        <f>IF(AND(A573&lt;&gt;"",ISNUMBER(A573)),VLOOKUP(A573,Studies!A:BR,5,FALSE),"")</f>
        <v>Hydroxy-Itraconazole</v>
      </c>
      <c r="F573" s="255"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53" t="str">
        <f>IF(AND(A574&lt;&gt;"",ISNUMBER(A574)),VLOOKUP(A574,Studies!A:BR,2,FALSE),"")</f>
        <v>Barone 1993</v>
      </c>
      <c r="C574" s="254" t="str">
        <f>IF(AND(A574&lt;&gt;"",ISNUMBER(A574)),VLOOKUP(A574,Studies!A:BR,3,FALSE),"")</f>
        <v>https://www.ncbi.nlm.nih.gov/pubmed/8388198</v>
      </c>
      <c r="D574" s="254" t="str">
        <f>IF(AND(A574&lt;&gt;"",ISNUMBER(A574)),VLOOKUP(A574,Studies!A:BR,4,FALSE),"")</f>
        <v>day 15 fed</v>
      </c>
      <c r="E574" s="254" t="str">
        <f>IF(AND(A574&lt;&gt;"",ISNUMBER(A574)),VLOOKUP(A574,Studies!A:BR,5,FALSE),"")</f>
        <v>Hydroxy-Itraconazole</v>
      </c>
      <c r="F574" s="255"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53" t="str">
        <f>IF(AND(A575&lt;&gt;"",ISNUMBER(A575)),VLOOKUP(A575,Studies!A:BR,2,FALSE),"")</f>
        <v>Barone 1993</v>
      </c>
      <c r="C575" s="254" t="str">
        <f>IF(AND(A575&lt;&gt;"",ISNUMBER(A575)),VLOOKUP(A575,Studies!A:BR,3,FALSE),"")</f>
        <v>https://www.ncbi.nlm.nih.gov/pubmed/8388198</v>
      </c>
      <c r="D575" s="254" t="str">
        <f>IF(AND(A575&lt;&gt;"",ISNUMBER(A575)),VLOOKUP(A575,Studies!A:BR,4,FALSE),"")</f>
        <v>day 15 fed</v>
      </c>
      <c r="E575" s="254" t="str">
        <f>IF(AND(A575&lt;&gt;"",ISNUMBER(A575)),VLOOKUP(A575,Studies!A:BR,5,FALSE),"")</f>
        <v>Hydroxy-Itraconazole</v>
      </c>
      <c r="F575" s="255"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53" t="str">
        <f>IF(AND(A576&lt;&gt;"",ISNUMBER(A576)),VLOOKUP(A576,Studies!A:BR,2,FALSE),"")</f>
        <v>Barone 1993</v>
      </c>
      <c r="C576" s="254" t="str">
        <f>IF(AND(A576&lt;&gt;"",ISNUMBER(A576)),VLOOKUP(A576,Studies!A:BR,3,FALSE),"")</f>
        <v>https://www.ncbi.nlm.nih.gov/pubmed/8388198</v>
      </c>
      <c r="D576" s="254" t="str">
        <f>IF(AND(A576&lt;&gt;"",ISNUMBER(A576)),VLOOKUP(A576,Studies!A:BR,4,FALSE),"")</f>
        <v>day 15 fed</v>
      </c>
      <c r="E576" s="254" t="str">
        <f>IF(AND(A576&lt;&gt;"",ISNUMBER(A576)),VLOOKUP(A576,Studies!A:BR,5,FALSE),"")</f>
        <v>Hydroxy-Itraconazole</v>
      </c>
      <c r="F576" s="255"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53" t="str">
        <f>IF(AND(A577&lt;&gt;"",ISNUMBER(A577)),VLOOKUP(A577,Studies!A:BR,2,FALSE),"")</f>
        <v>Barone 1993</v>
      </c>
      <c r="C577" s="254" t="str">
        <f>IF(AND(A577&lt;&gt;"",ISNUMBER(A577)),VLOOKUP(A577,Studies!A:BR,3,FALSE),"")</f>
        <v>https://www.ncbi.nlm.nih.gov/pubmed/8388198</v>
      </c>
      <c r="D577" s="254" t="str">
        <f>IF(AND(A577&lt;&gt;"",ISNUMBER(A577)),VLOOKUP(A577,Studies!A:BR,4,FALSE),"")</f>
        <v>day 15 fed</v>
      </c>
      <c r="E577" s="254" t="str">
        <f>IF(AND(A577&lt;&gt;"",ISNUMBER(A577)),VLOOKUP(A577,Studies!A:BR,5,FALSE),"")</f>
        <v>Hydroxy-Itraconazole</v>
      </c>
      <c r="F577" s="255"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53" t="str">
        <f>IF(AND(A578&lt;&gt;"",ISNUMBER(A578)),VLOOKUP(A578,Studies!A:BR,2,FALSE),"")</f>
        <v>Barone 1993</v>
      </c>
      <c r="C578" s="254" t="str">
        <f>IF(AND(A578&lt;&gt;"",ISNUMBER(A578)),VLOOKUP(A578,Studies!A:BR,3,FALSE),"")</f>
        <v>https://www.ncbi.nlm.nih.gov/pubmed/8388198</v>
      </c>
      <c r="D578" s="254" t="str">
        <f>IF(AND(A578&lt;&gt;"",ISNUMBER(A578)),VLOOKUP(A578,Studies!A:BR,4,FALSE),"")</f>
        <v>day 15 fed</v>
      </c>
      <c r="E578" s="254" t="str">
        <f>IF(AND(A578&lt;&gt;"",ISNUMBER(A578)),VLOOKUP(A578,Studies!A:BR,5,FALSE),"")</f>
        <v>Hydroxy-Itraconazole</v>
      </c>
      <c r="F578" s="255"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53" t="str">
        <f>IF(AND(A579&lt;&gt;"",ISNUMBER(A579)),VLOOKUP(A579,Studies!A:BR,2,FALSE),"")</f>
        <v>Barone 1993</v>
      </c>
      <c r="C579" s="254" t="str">
        <f>IF(AND(A579&lt;&gt;"",ISNUMBER(A579)),VLOOKUP(A579,Studies!A:BR,3,FALSE),"")</f>
        <v>https://www.ncbi.nlm.nih.gov/pubmed/8388198</v>
      </c>
      <c r="D579" s="254" t="str">
        <f>IF(AND(A579&lt;&gt;"",ISNUMBER(A579)),VLOOKUP(A579,Studies!A:BR,4,FALSE),"")</f>
        <v>day 15 fed</v>
      </c>
      <c r="E579" s="254" t="str">
        <f>IF(AND(A579&lt;&gt;"",ISNUMBER(A579)),VLOOKUP(A579,Studies!A:BR,5,FALSE),"")</f>
        <v>Hydroxy-Itraconazole</v>
      </c>
      <c r="F579" s="255"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53" t="str">
        <f>IF(AND(A580&lt;&gt;"",ISNUMBER(A580)),VLOOKUP(A580,Studies!A:BR,2,FALSE),"")</f>
        <v>Barone 1993</v>
      </c>
      <c r="C580" s="254" t="str">
        <f>IF(AND(A580&lt;&gt;"",ISNUMBER(A580)),VLOOKUP(A580,Studies!A:BR,3,FALSE),"")</f>
        <v>https://www.ncbi.nlm.nih.gov/pubmed/8388198</v>
      </c>
      <c r="D580" s="254" t="str">
        <f>IF(AND(A580&lt;&gt;"",ISNUMBER(A580)),VLOOKUP(A580,Studies!A:BR,4,FALSE),"")</f>
        <v>day 15 fed</v>
      </c>
      <c r="E580" s="254" t="str">
        <f>IF(AND(A580&lt;&gt;"",ISNUMBER(A580)),VLOOKUP(A580,Studies!A:BR,5,FALSE),"")</f>
        <v>Hydroxy-Itraconazole</v>
      </c>
      <c r="F580" s="255"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53" t="str">
        <f>IF(AND(A581&lt;&gt;"",ISNUMBER(A581)),VLOOKUP(A581,Studies!A:BR,2,FALSE),"")</f>
        <v>Barone 1998a</v>
      </c>
      <c r="C581" s="254" t="str">
        <f>IF(AND(A581&lt;&gt;"",ISNUMBER(A581)),VLOOKUP(A581,Studies!A:BR,3,FALSE),"")</f>
        <v>https://www.ncbi.nlm.nih.gov/pubmed/9545149</v>
      </c>
      <c r="D581" s="254" t="str">
        <f>IF(AND(A581&lt;&gt;"",ISNUMBER(A581)),VLOOKUP(A581,Studies!A:BR,4,FALSE),"")</f>
        <v>day 1 fasted</v>
      </c>
      <c r="E581" s="254" t="str">
        <f>IF(AND(A581&lt;&gt;"",ISNUMBER(A581)),VLOOKUP(A581,Studies!A:BR,5,FALSE),"")</f>
        <v>Itraconazole</v>
      </c>
      <c r="F581" s="255"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53" t="str">
        <f>IF(AND(A582&lt;&gt;"",ISNUMBER(A582)),VLOOKUP(A582,Studies!A:BR,2,FALSE),"")</f>
        <v>Barone 1998a</v>
      </c>
      <c r="C582" s="254" t="str">
        <f>IF(AND(A582&lt;&gt;"",ISNUMBER(A582)),VLOOKUP(A582,Studies!A:BR,3,FALSE),"")</f>
        <v>https://www.ncbi.nlm.nih.gov/pubmed/9545149</v>
      </c>
      <c r="D582" s="254" t="str">
        <f>IF(AND(A582&lt;&gt;"",ISNUMBER(A582)),VLOOKUP(A582,Studies!A:BR,4,FALSE),"")</f>
        <v>day 1 fasted</v>
      </c>
      <c r="E582" s="254" t="str">
        <f>IF(AND(A582&lt;&gt;"",ISNUMBER(A582)),VLOOKUP(A582,Studies!A:BR,5,FALSE),"")</f>
        <v>Itraconazole</v>
      </c>
      <c r="F582" s="255"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53" t="str">
        <f>IF(AND(A583&lt;&gt;"",ISNUMBER(A583)),VLOOKUP(A583,Studies!A:BR,2,FALSE),"")</f>
        <v>Barone 1998a</v>
      </c>
      <c r="C583" s="254" t="str">
        <f>IF(AND(A583&lt;&gt;"",ISNUMBER(A583)),VLOOKUP(A583,Studies!A:BR,3,FALSE),"")</f>
        <v>https://www.ncbi.nlm.nih.gov/pubmed/9545149</v>
      </c>
      <c r="D583" s="254" t="str">
        <f>IF(AND(A583&lt;&gt;"",ISNUMBER(A583)),VLOOKUP(A583,Studies!A:BR,4,FALSE),"")</f>
        <v>day 1 fasted</v>
      </c>
      <c r="E583" s="254" t="str">
        <f>IF(AND(A583&lt;&gt;"",ISNUMBER(A583)),VLOOKUP(A583,Studies!A:BR,5,FALSE),"")</f>
        <v>Itraconazole</v>
      </c>
      <c r="F583" s="255"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53" t="str">
        <f>IF(AND(A584&lt;&gt;"",ISNUMBER(A584)),VLOOKUP(A584,Studies!A:BR,2,FALSE),"")</f>
        <v>Barone 1998a</v>
      </c>
      <c r="C584" s="254" t="str">
        <f>IF(AND(A584&lt;&gt;"",ISNUMBER(A584)),VLOOKUP(A584,Studies!A:BR,3,FALSE),"")</f>
        <v>https://www.ncbi.nlm.nih.gov/pubmed/9545149</v>
      </c>
      <c r="D584" s="254" t="str">
        <f>IF(AND(A584&lt;&gt;"",ISNUMBER(A584)),VLOOKUP(A584,Studies!A:BR,4,FALSE),"")</f>
        <v>day 1 fasted</v>
      </c>
      <c r="E584" s="254" t="str">
        <f>IF(AND(A584&lt;&gt;"",ISNUMBER(A584)),VLOOKUP(A584,Studies!A:BR,5,FALSE),"")</f>
        <v>Itraconazole</v>
      </c>
      <c r="F584" s="255"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53" t="str">
        <f>IF(AND(A585&lt;&gt;"",ISNUMBER(A585)),VLOOKUP(A585,Studies!A:BR,2,FALSE),"")</f>
        <v>Barone 1998a</v>
      </c>
      <c r="C585" s="254" t="str">
        <f>IF(AND(A585&lt;&gt;"",ISNUMBER(A585)),VLOOKUP(A585,Studies!A:BR,3,FALSE),"")</f>
        <v>https://www.ncbi.nlm.nih.gov/pubmed/9545149</v>
      </c>
      <c r="D585" s="254" t="str">
        <f>IF(AND(A585&lt;&gt;"",ISNUMBER(A585)),VLOOKUP(A585,Studies!A:BR,4,FALSE),"")</f>
        <v>day 1 fasted</v>
      </c>
      <c r="E585" s="254" t="str">
        <f>IF(AND(A585&lt;&gt;"",ISNUMBER(A585)),VLOOKUP(A585,Studies!A:BR,5,FALSE),"")</f>
        <v>Itraconazole</v>
      </c>
      <c r="F585" s="255"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53" t="str">
        <f>IF(AND(A586&lt;&gt;"",ISNUMBER(A586)),VLOOKUP(A586,Studies!A:BR,2,FALSE),"")</f>
        <v>Barone 1998a</v>
      </c>
      <c r="C586" s="254" t="str">
        <f>IF(AND(A586&lt;&gt;"",ISNUMBER(A586)),VLOOKUP(A586,Studies!A:BR,3,FALSE),"")</f>
        <v>https://www.ncbi.nlm.nih.gov/pubmed/9545149</v>
      </c>
      <c r="D586" s="254" t="str">
        <f>IF(AND(A586&lt;&gt;"",ISNUMBER(A586)),VLOOKUP(A586,Studies!A:BR,4,FALSE),"")</f>
        <v>day 1 fasted</v>
      </c>
      <c r="E586" s="254" t="str">
        <f>IF(AND(A586&lt;&gt;"",ISNUMBER(A586)),VLOOKUP(A586,Studies!A:BR,5,FALSE),"")</f>
        <v>Itraconazole</v>
      </c>
      <c r="F586" s="255"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53" t="str">
        <f>IF(AND(A587&lt;&gt;"",ISNUMBER(A587)),VLOOKUP(A587,Studies!A:BR,2,FALSE),"")</f>
        <v>Barone 1998a</v>
      </c>
      <c r="C587" s="254" t="str">
        <f>IF(AND(A587&lt;&gt;"",ISNUMBER(A587)),VLOOKUP(A587,Studies!A:BR,3,FALSE),"")</f>
        <v>https://www.ncbi.nlm.nih.gov/pubmed/9545149</v>
      </c>
      <c r="D587" s="254" t="str">
        <f>IF(AND(A587&lt;&gt;"",ISNUMBER(A587)),VLOOKUP(A587,Studies!A:BR,4,FALSE),"")</f>
        <v>day 1 fasted</v>
      </c>
      <c r="E587" s="254" t="str">
        <f>IF(AND(A587&lt;&gt;"",ISNUMBER(A587)),VLOOKUP(A587,Studies!A:BR,5,FALSE),"")</f>
        <v>Itraconazole</v>
      </c>
      <c r="F587" s="255"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53" t="str">
        <f>IF(AND(A588&lt;&gt;"",ISNUMBER(A588)),VLOOKUP(A588,Studies!A:BR,2,FALSE),"")</f>
        <v>Barone 1998a</v>
      </c>
      <c r="C588" s="254" t="str">
        <f>IF(AND(A588&lt;&gt;"",ISNUMBER(A588)),VLOOKUP(A588,Studies!A:BR,3,FALSE),"")</f>
        <v>https://www.ncbi.nlm.nih.gov/pubmed/9545149</v>
      </c>
      <c r="D588" s="254" t="str">
        <f>IF(AND(A588&lt;&gt;"",ISNUMBER(A588)),VLOOKUP(A588,Studies!A:BR,4,FALSE),"")</f>
        <v>day 1 fasted</v>
      </c>
      <c r="E588" s="254" t="str">
        <f>IF(AND(A588&lt;&gt;"",ISNUMBER(A588)),VLOOKUP(A588,Studies!A:BR,5,FALSE),"")</f>
        <v>Itraconazole</v>
      </c>
      <c r="F588" s="255"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53" t="str">
        <f>IF(AND(A589&lt;&gt;"",ISNUMBER(A589)),VLOOKUP(A589,Studies!A:BR,2,FALSE),"")</f>
        <v>Barone 1998a</v>
      </c>
      <c r="C589" s="254" t="str">
        <f>IF(AND(A589&lt;&gt;"",ISNUMBER(A589)),VLOOKUP(A589,Studies!A:BR,3,FALSE),"")</f>
        <v>https://www.ncbi.nlm.nih.gov/pubmed/9545149</v>
      </c>
      <c r="D589" s="254" t="str">
        <f>IF(AND(A589&lt;&gt;"",ISNUMBER(A589)),VLOOKUP(A589,Studies!A:BR,4,FALSE),"")</f>
        <v>day 1 fasted</v>
      </c>
      <c r="E589" s="254" t="str">
        <f>IF(AND(A589&lt;&gt;"",ISNUMBER(A589)),VLOOKUP(A589,Studies!A:BR,5,FALSE),"")</f>
        <v>Itraconazole</v>
      </c>
      <c r="F589" s="255"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53" t="str">
        <f>IF(AND(A590&lt;&gt;"",ISNUMBER(A590)),VLOOKUP(A590,Studies!A:BR,2,FALSE),"")</f>
        <v>Barone 1998a</v>
      </c>
      <c r="C590" s="254" t="str">
        <f>IF(AND(A590&lt;&gt;"",ISNUMBER(A590)),VLOOKUP(A590,Studies!A:BR,3,FALSE),"")</f>
        <v>https://www.ncbi.nlm.nih.gov/pubmed/9545149</v>
      </c>
      <c r="D590" s="254" t="str">
        <f>IF(AND(A590&lt;&gt;"",ISNUMBER(A590)),VLOOKUP(A590,Studies!A:BR,4,FALSE),"")</f>
        <v>day 1 fasted</v>
      </c>
      <c r="E590" s="254" t="str">
        <f>IF(AND(A590&lt;&gt;"",ISNUMBER(A590)),VLOOKUP(A590,Studies!A:BR,5,FALSE),"")</f>
        <v>Itraconazole</v>
      </c>
      <c r="F590" s="255"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53" t="str">
        <f>IF(AND(A591&lt;&gt;"",ISNUMBER(A591)),VLOOKUP(A591,Studies!A:BR,2,FALSE),"")</f>
        <v>Barone 1998a</v>
      </c>
      <c r="C591" s="254" t="str">
        <f>IF(AND(A591&lt;&gt;"",ISNUMBER(A591)),VLOOKUP(A591,Studies!A:BR,3,FALSE),"")</f>
        <v>https://www.ncbi.nlm.nih.gov/pubmed/9545149</v>
      </c>
      <c r="D591" s="254" t="str">
        <f>IF(AND(A591&lt;&gt;"",ISNUMBER(A591)),VLOOKUP(A591,Studies!A:BR,4,FALSE),"")</f>
        <v>day 1 fasted</v>
      </c>
      <c r="E591" s="254" t="str">
        <f>IF(AND(A591&lt;&gt;"",ISNUMBER(A591)),VLOOKUP(A591,Studies!A:BR,5,FALSE),"")</f>
        <v>Hydroxy-Itraconazole</v>
      </c>
      <c r="F591" s="255"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53" t="str">
        <f>IF(AND(A592&lt;&gt;"",ISNUMBER(A592)),VLOOKUP(A592,Studies!A:BR,2,FALSE),"")</f>
        <v>Barone 1998a</v>
      </c>
      <c r="C592" s="254" t="str">
        <f>IF(AND(A592&lt;&gt;"",ISNUMBER(A592)),VLOOKUP(A592,Studies!A:BR,3,FALSE),"")</f>
        <v>https://www.ncbi.nlm.nih.gov/pubmed/9545149</v>
      </c>
      <c r="D592" s="254" t="str">
        <f>IF(AND(A592&lt;&gt;"",ISNUMBER(A592)),VLOOKUP(A592,Studies!A:BR,4,FALSE),"")</f>
        <v>day 1 fasted</v>
      </c>
      <c r="E592" s="254" t="str">
        <f>IF(AND(A592&lt;&gt;"",ISNUMBER(A592)),VLOOKUP(A592,Studies!A:BR,5,FALSE),"")</f>
        <v>Hydroxy-Itraconazole</v>
      </c>
      <c r="F592" s="255"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53" t="str">
        <f>IF(AND(A593&lt;&gt;"",ISNUMBER(A593)),VLOOKUP(A593,Studies!A:BR,2,FALSE),"")</f>
        <v>Barone 1998a</v>
      </c>
      <c r="C593" s="254" t="str">
        <f>IF(AND(A593&lt;&gt;"",ISNUMBER(A593)),VLOOKUP(A593,Studies!A:BR,3,FALSE),"")</f>
        <v>https://www.ncbi.nlm.nih.gov/pubmed/9545149</v>
      </c>
      <c r="D593" s="254" t="str">
        <f>IF(AND(A593&lt;&gt;"",ISNUMBER(A593)),VLOOKUP(A593,Studies!A:BR,4,FALSE),"")</f>
        <v>day 1 fasted</v>
      </c>
      <c r="E593" s="254" t="str">
        <f>IF(AND(A593&lt;&gt;"",ISNUMBER(A593)),VLOOKUP(A593,Studies!A:BR,5,FALSE),"")</f>
        <v>Hydroxy-Itraconazole</v>
      </c>
      <c r="F593" s="255"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53" t="str">
        <f>IF(AND(A594&lt;&gt;"",ISNUMBER(A594)),VLOOKUP(A594,Studies!A:BR,2,FALSE),"")</f>
        <v>Barone 1998a</v>
      </c>
      <c r="C594" s="254" t="str">
        <f>IF(AND(A594&lt;&gt;"",ISNUMBER(A594)),VLOOKUP(A594,Studies!A:BR,3,FALSE),"")</f>
        <v>https://www.ncbi.nlm.nih.gov/pubmed/9545149</v>
      </c>
      <c r="D594" s="254" t="str">
        <f>IF(AND(A594&lt;&gt;"",ISNUMBER(A594)),VLOOKUP(A594,Studies!A:BR,4,FALSE),"")</f>
        <v>day 1 fasted</v>
      </c>
      <c r="E594" s="254" t="str">
        <f>IF(AND(A594&lt;&gt;"",ISNUMBER(A594)),VLOOKUP(A594,Studies!A:BR,5,FALSE),"")</f>
        <v>Hydroxy-Itraconazole</v>
      </c>
      <c r="F594" s="255"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53" t="str">
        <f>IF(AND(A595&lt;&gt;"",ISNUMBER(A595)),VLOOKUP(A595,Studies!A:BR,2,FALSE),"")</f>
        <v>Barone 1998a</v>
      </c>
      <c r="C595" s="254" t="str">
        <f>IF(AND(A595&lt;&gt;"",ISNUMBER(A595)),VLOOKUP(A595,Studies!A:BR,3,FALSE),"")</f>
        <v>https://www.ncbi.nlm.nih.gov/pubmed/9545149</v>
      </c>
      <c r="D595" s="254" t="str">
        <f>IF(AND(A595&lt;&gt;"",ISNUMBER(A595)),VLOOKUP(A595,Studies!A:BR,4,FALSE),"")</f>
        <v>day 1 fasted</v>
      </c>
      <c r="E595" s="254" t="str">
        <f>IF(AND(A595&lt;&gt;"",ISNUMBER(A595)),VLOOKUP(A595,Studies!A:BR,5,FALSE),"")</f>
        <v>Hydroxy-Itraconazole</v>
      </c>
      <c r="F595" s="255"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53" t="str">
        <f>IF(AND(A596&lt;&gt;"",ISNUMBER(A596)),VLOOKUP(A596,Studies!A:BR,2,FALSE),"")</f>
        <v>Barone 1998a</v>
      </c>
      <c r="C596" s="254" t="str">
        <f>IF(AND(A596&lt;&gt;"",ISNUMBER(A596)),VLOOKUP(A596,Studies!A:BR,3,FALSE),"")</f>
        <v>https://www.ncbi.nlm.nih.gov/pubmed/9545149</v>
      </c>
      <c r="D596" s="254" t="str">
        <f>IF(AND(A596&lt;&gt;"",ISNUMBER(A596)),VLOOKUP(A596,Studies!A:BR,4,FALSE),"")</f>
        <v>day 1 fasted</v>
      </c>
      <c r="E596" s="254" t="str">
        <f>IF(AND(A596&lt;&gt;"",ISNUMBER(A596)),VLOOKUP(A596,Studies!A:BR,5,FALSE),"")</f>
        <v>Hydroxy-Itraconazole</v>
      </c>
      <c r="F596" s="255"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53" t="str">
        <f>IF(AND(A597&lt;&gt;"",ISNUMBER(A597)),VLOOKUP(A597,Studies!A:BR,2,FALSE),"")</f>
        <v>Barone 1998a</v>
      </c>
      <c r="C597" s="254" t="str">
        <f>IF(AND(A597&lt;&gt;"",ISNUMBER(A597)),VLOOKUP(A597,Studies!A:BR,3,FALSE),"")</f>
        <v>https://www.ncbi.nlm.nih.gov/pubmed/9545149</v>
      </c>
      <c r="D597" s="254" t="str">
        <f>IF(AND(A597&lt;&gt;"",ISNUMBER(A597)),VLOOKUP(A597,Studies!A:BR,4,FALSE),"")</f>
        <v>day 1 fasted</v>
      </c>
      <c r="E597" s="254" t="str">
        <f>IF(AND(A597&lt;&gt;"",ISNUMBER(A597)),VLOOKUP(A597,Studies!A:BR,5,FALSE),"")</f>
        <v>Hydroxy-Itraconazole</v>
      </c>
      <c r="F597" s="255"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53" t="str">
        <f>IF(AND(A598&lt;&gt;"",ISNUMBER(A598)),VLOOKUP(A598,Studies!A:BR,2,FALSE),"")</f>
        <v>Barone 1998a</v>
      </c>
      <c r="C598" s="254" t="str">
        <f>IF(AND(A598&lt;&gt;"",ISNUMBER(A598)),VLOOKUP(A598,Studies!A:BR,3,FALSE),"")</f>
        <v>https://www.ncbi.nlm.nih.gov/pubmed/9545149</v>
      </c>
      <c r="D598" s="254" t="str">
        <f>IF(AND(A598&lt;&gt;"",ISNUMBER(A598)),VLOOKUP(A598,Studies!A:BR,4,FALSE),"")</f>
        <v>day 1 fasted</v>
      </c>
      <c r="E598" s="254" t="str">
        <f>IF(AND(A598&lt;&gt;"",ISNUMBER(A598)),VLOOKUP(A598,Studies!A:BR,5,FALSE),"")</f>
        <v>Hydroxy-Itraconazole</v>
      </c>
      <c r="F598" s="255"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53" t="str">
        <f>IF(AND(A599&lt;&gt;"",ISNUMBER(A599)),VLOOKUP(A599,Studies!A:BR,2,FALSE),"")</f>
        <v>Barone 1998a</v>
      </c>
      <c r="C599" s="254" t="str">
        <f>IF(AND(A599&lt;&gt;"",ISNUMBER(A599)),VLOOKUP(A599,Studies!A:BR,3,FALSE),"")</f>
        <v>https://www.ncbi.nlm.nih.gov/pubmed/9545149</v>
      </c>
      <c r="D599" s="254" t="str">
        <f>IF(AND(A599&lt;&gt;"",ISNUMBER(A599)),VLOOKUP(A599,Studies!A:BR,4,FALSE),"")</f>
        <v>day 1 fasted</v>
      </c>
      <c r="E599" s="254" t="str">
        <f>IF(AND(A599&lt;&gt;"",ISNUMBER(A599)),VLOOKUP(A599,Studies!A:BR,5,FALSE),"")</f>
        <v>Hydroxy-Itraconazole</v>
      </c>
      <c r="F599" s="255"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53" t="str">
        <f>IF(AND(A600&lt;&gt;"",ISNUMBER(A600)),VLOOKUP(A600,Studies!A:BR,2,FALSE),"")</f>
        <v>Barone 1998a</v>
      </c>
      <c r="C600" s="254" t="str">
        <f>IF(AND(A600&lt;&gt;"",ISNUMBER(A600)),VLOOKUP(A600,Studies!A:BR,3,FALSE),"")</f>
        <v>https://www.ncbi.nlm.nih.gov/pubmed/9545149</v>
      </c>
      <c r="D600" s="254" t="str">
        <f>IF(AND(A600&lt;&gt;"",ISNUMBER(A600)),VLOOKUP(A600,Studies!A:BR,4,FALSE),"")</f>
        <v>day 1 fasted</v>
      </c>
      <c r="E600" s="254" t="str">
        <f>IF(AND(A600&lt;&gt;"",ISNUMBER(A600)),VLOOKUP(A600,Studies!A:BR,5,FALSE),"")</f>
        <v>Hydroxy-Itraconazole</v>
      </c>
      <c r="F600" s="255"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53" t="str">
        <f>IF(AND(A601&lt;&gt;"",ISNUMBER(A601)),VLOOKUP(A601,Studies!A:BR,2,FALSE),"")</f>
        <v>Barone 1998a</v>
      </c>
      <c r="C601" s="254" t="str">
        <f>IF(AND(A601&lt;&gt;"",ISNUMBER(A601)),VLOOKUP(A601,Studies!A:BR,3,FALSE),"")</f>
        <v>https://www.ncbi.nlm.nih.gov/pubmed/9545149</v>
      </c>
      <c r="D601" s="254" t="str">
        <f>IF(AND(A601&lt;&gt;"",ISNUMBER(A601)),VLOOKUP(A601,Studies!A:BR,4,FALSE),"")</f>
        <v>day 15 fasted</v>
      </c>
      <c r="E601" s="254" t="str">
        <f>IF(AND(A601&lt;&gt;"",ISNUMBER(A601)),VLOOKUP(A601,Studies!A:BR,5,FALSE),"")</f>
        <v>Itraconazole</v>
      </c>
      <c r="F601" s="255"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53" t="str">
        <f>IF(AND(A602&lt;&gt;"",ISNUMBER(A602)),VLOOKUP(A602,Studies!A:BR,2,FALSE),"")</f>
        <v>Barone 1998a</v>
      </c>
      <c r="C602" s="254" t="str">
        <f>IF(AND(A602&lt;&gt;"",ISNUMBER(A602)),VLOOKUP(A602,Studies!A:BR,3,FALSE),"")</f>
        <v>https://www.ncbi.nlm.nih.gov/pubmed/9545149</v>
      </c>
      <c r="D602" s="254" t="str">
        <f>IF(AND(A602&lt;&gt;"",ISNUMBER(A602)),VLOOKUP(A602,Studies!A:BR,4,FALSE),"")</f>
        <v>day 15 fasted</v>
      </c>
      <c r="E602" s="254" t="str">
        <f>IF(AND(A602&lt;&gt;"",ISNUMBER(A602)),VLOOKUP(A602,Studies!A:BR,5,FALSE),"")</f>
        <v>Itraconazole</v>
      </c>
      <c r="F602" s="255"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53" t="str">
        <f>IF(AND(A603&lt;&gt;"",ISNUMBER(A603)),VLOOKUP(A603,Studies!A:BR,2,FALSE),"")</f>
        <v>Barone 1998a</v>
      </c>
      <c r="C603" s="254" t="str">
        <f>IF(AND(A603&lt;&gt;"",ISNUMBER(A603)),VLOOKUP(A603,Studies!A:BR,3,FALSE),"")</f>
        <v>https://www.ncbi.nlm.nih.gov/pubmed/9545149</v>
      </c>
      <c r="D603" s="254" t="str">
        <f>IF(AND(A603&lt;&gt;"",ISNUMBER(A603)),VLOOKUP(A603,Studies!A:BR,4,FALSE),"")</f>
        <v>day 15 fasted</v>
      </c>
      <c r="E603" s="254" t="str">
        <f>IF(AND(A603&lt;&gt;"",ISNUMBER(A603)),VLOOKUP(A603,Studies!A:BR,5,FALSE),"")</f>
        <v>Itraconazole</v>
      </c>
      <c r="F603" s="255"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53" t="str">
        <f>IF(AND(A604&lt;&gt;"",ISNUMBER(A604)),VLOOKUP(A604,Studies!A:BR,2,FALSE),"")</f>
        <v>Barone 1998a</v>
      </c>
      <c r="C604" s="254" t="str">
        <f>IF(AND(A604&lt;&gt;"",ISNUMBER(A604)),VLOOKUP(A604,Studies!A:BR,3,FALSE),"")</f>
        <v>https://www.ncbi.nlm.nih.gov/pubmed/9545149</v>
      </c>
      <c r="D604" s="254" t="str">
        <f>IF(AND(A604&lt;&gt;"",ISNUMBER(A604)),VLOOKUP(A604,Studies!A:BR,4,FALSE),"")</f>
        <v>day 15 fasted</v>
      </c>
      <c r="E604" s="254" t="str">
        <f>IF(AND(A604&lt;&gt;"",ISNUMBER(A604)),VLOOKUP(A604,Studies!A:BR,5,FALSE),"")</f>
        <v>Itraconazole</v>
      </c>
      <c r="F604" s="255"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53" t="str">
        <f>IF(AND(A605&lt;&gt;"",ISNUMBER(A605)),VLOOKUP(A605,Studies!A:BR,2,FALSE),"")</f>
        <v>Barone 1998a</v>
      </c>
      <c r="C605" s="254" t="str">
        <f>IF(AND(A605&lt;&gt;"",ISNUMBER(A605)),VLOOKUP(A605,Studies!A:BR,3,FALSE),"")</f>
        <v>https://www.ncbi.nlm.nih.gov/pubmed/9545149</v>
      </c>
      <c r="D605" s="254" t="str">
        <f>IF(AND(A605&lt;&gt;"",ISNUMBER(A605)),VLOOKUP(A605,Studies!A:BR,4,FALSE),"")</f>
        <v>day 15 fasted</v>
      </c>
      <c r="E605" s="254" t="str">
        <f>IF(AND(A605&lt;&gt;"",ISNUMBER(A605)),VLOOKUP(A605,Studies!A:BR,5,FALSE),"")</f>
        <v>Itraconazole</v>
      </c>
      <c r="F605" s="255"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53" t="str">
        <f>IF(AND(A606&lt;&gt;"",ISNUMBER(A606)),VLOOKUP(A606,Studies!A:BR,2,FALSE),"")</f>
        <v>Barone 1998a</v>
      </c>
      <c r="C606" s="254" t="str">
        <f>IF(AND(A606&lt;&gt;"",ISNUMBER(A606)),VLOOKUP(A606,Studies!A:BR,3,FALSE),"")</f>
        <v>https://www.ncbi.nlm.nih.gov/pubmed/9545149</v>
      </c>
      <c r="D606" s="254" t="str">
        <f>IF(AND(A606&lt;&gt;"",ISNUMBER(A606)),VLOOKUP(A606,Studies!A:BR,4,FALSE),"")</f>
        <v>day 15 fasted</v>
      </c>
      <c r="E606" s="254" t="str">
        <f>IF(AND(A606&lt;&gt;"",ISNUMBER(A606)),VLOOKUP(A606,Studies!A:BR,5,FALSE),"")</f>
        <v>Itraconazole</v>
      </c>
      <c r="F606" s="255"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53" t="str">
        <f>IF(AND(A607&lt;&gt;"",ISNUMBER(A607)),VLOOKUP(A607,Studies!A:BR,2,FALSE),"")</f>
        <v>Barone 1998a</v>
      </c>
      <c r="C607" s="254" t="str">
        <f>IF(AND(A607&lt;&gt;"",ISNUMBER(A607)),VLOOKUP(A607,Studies!A:BR,3,FALSE),"")</f>
        <v>https://www.ncbi.nlm.nih.gov/pubmed/9545149</v>
      </c>
      <c r="D607" s="254" t="str">
        <f>IF(AND(A607&lt;&gt;"",ISNUMBER(A607)),VLOOKUP(A607,Studies!A:BR,4,FALSE),"")</f>
        <v>day 15 fasted</v>
      </c>
      <c r="E607" s="254" t="str">
        <f>IF(AND(A607&lt;&gt;"",ISNUMBER(A607)),VLOOKUP(A607,Studies!A:BR,5,FALSE),"")</f>
        <v>Itraconazole</v>
      </c>
      <c r="F607" s="255"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53" t="str">
        <f>IF(AND(A608&lt;&gt;"",ISNUMBER(A608)),VLOOKUP(A608,Studies!A:BR,2,FALSE),"")</f>
        <v>Barone 1998a</v>
      </c>
      <c r="C608" s="254" t="str">
        <f>IF(AND(A608&lt;&gt;"",ISNUMBER(A608)),VLOOKUP(A608,Studies!A:BR,3,FALSE),"")</f>
        <v>https://www.ncbi.nlm.nih.gov/pubmed/9545149</v>
      </c>
      <c r="D608" s="254" t="str">
        <f>IF(AND(A608&lt;&gt;"",ISNUMBER(A608)),VLOOKUP(A608,Studies!A:BR,4,FALSE),"")</f>
        <v>day 15 fasted</v>
      </c>
      <c r="E608" s="254" t="str">
        <f>IF(AND(A608&lt;&gt;"",ISNUMBER(A608)),VLOOKUP(A608,Studies!A:BR,5,FALSE),"")</f>
        <v>Itraconazole</v>
      </c>
      <c r="F608" s="255"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53" t="str">
        <f>IF(AND(A609&lt;&gt;"",ISNUMBER(A609)),VLOOKUP(A609,Studies!A:BR,2,FALSE),"")</f>
        <v>Barone 1998a</v>
      </c>
      <c r="C609" s="254" t="str">
        <f>IF(AND(A609&lt;&gt;"",ISNUMBER(A609)),VLOOKUP(A609,Studies!A:BR,3,FALSE),"")</f>
        <v>https://www.ncbi.nlm.nih.gov/pubmed/9545149</v>
      </c>
      <c r="D609" s="254" t="str">
        <f>IF(AND(A609&lt;&gt;"",ISNUMBER(A609)),VLOOKUP(A609,Studies!A:BR,4,FALSE),"")</f>
        <v>day 15 fasted</v>
      </c>
      <c r="E609" s="254" t="str">
        <f>IF(AND(A609&lt;&gt;"",ISNUMBER(A609)),VLOOKUP(A609,Studies!A:BR,5,FALSE),"")</f>
        <v>Itraconazole</v>
      </c>
      <c r="F609" s="255"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53" t="str">
        <f>IF(AND(A610&lt;&gt;"",ISNUMBER(A610)),VLOOKUP(A610,Studies!A:BR,2,FALSE),"")</f>
        <v>Barone 1998a</v>
      </c>
      <c r="C610" s="254" t="str">
        <f>IF(AND(A610&lt;&gt;"",ISNUMBER(A610)),VLOOKUP(A610,Studies!A:BR,3,FALSE),"")</f>
        <v>https://www.ncbi.nlm.nih.gov/pubmed/9545149</v>
      </c>
      <c r="D610" s="254" t="str">
        <f>IF(AND(A610&lt;&gt;"",ISNUMBER(A610)),VLOOKUP(A610,Studies!A:BR,4,FALSE),"")</f>
        <v>day 15 fasted</v>
      </c>
      <c r="E610" s="254" t="str">
        <f>IF(AND(A610&lt;&gt;"",ISNUMBER(A610)),VLOOKUP(A610,Studies!A:BR,5,FALSE),"")</f>
        <v>Itraconazole</v>
      </c>
      <c r="F610" s="255"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53" t="str">
        <f>IF(AND(A611&lt;&gt;"",ISNUMBER(A611)),VLOOKUP(A611,Studies!A:BR,2,FALSE),"")</f>
        <v>Barone 1998a</v>
      </c>
      <c r="C611" s="254" t="str">
        <f>IF(AND(A611&lt;&gt;"",ISNUMBER(A611)),VLOOKUP(A611,Studies!A:BR,3,FALSE),"")</f>
        <v>https://www.ncbi.nlm.nih.gov/pubmed/9545149</v>
      </c>
      <c r="D611" s="254" t="str">
        <f>IF(AND(A611&lt;&gt;"",ISNUMBER(A611)),VLOOKUP(A611,Studies!A:BR,4,FALSE),"")</f>
        <v>day 15 fasted</v>
      </c>
      <c r="E611" s="254" t="str">
        <f>IF(AND(A611&lt;&gt;"",ISNUMBER(A611)),VLOOKUP(A611,Studies!A:BR,5,FALSE),"")</f>
        <v>Itraconazole</v>
      </c>
      <c r="F611" s="255"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53" t="str">
        <f>IF(AND(A612&lt;&gt;"",ISNUMBER(A612)),VLOOKUP(A612,Studies!A:BR,2,FALSE),"")</f>
        <v>Barone 1998a</v>
      </c>
      <c r="C612" s="254" t="str">
        <f>IF(AND(A612&lt;&gt;"",ISNUMBER(A612)),VLOOKUP(A612,Studies!A:BR,3,FALSE),"")</f>
        <v>https://www.ncbi.nlm.nih.gov/pubmed/9545149</v>
      </c>
      <c r="D612" s="254" t="str">
        <f>IF(AND(A612&lt;&gt;"",ISNUMBER(A612)),VLOOKUP(A612,Studies!A:BR,4,FALSE),"")</f>
        <v>day 15 fasted</v>
      </c>
      <c r="E612" s="254" t="str">
        <f>IF(AND(A612&lt;&gt;"",ISNUMBER(A612)),VLOOKUP(A612,Studies!A:BR,5,FALSE),"")</f>
        <v>Hydroxy-Itraconazole</v>
      </c>
      <c r="F612" s="255"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53" t="str">
        <f>IF(AND(A613&lt;&gt;"",ISNUMBER(A613)),VLOOKUP(A613,Studies!A:BR,2,FALSE),"")</f>
        <v>Barone 1998a</v>
      </c>
      <c r="C613" s="254" t="str">
        <f>IF(AND(A613&lt;&gt;"",ISNUMBER(A613)),VLOOKUP(A613,Studies!A:BR,3,FALSE),"")</f>
        <v>https://www.ncbi.nlm.nih.gov/pubmed/9545149</v>
      </c>
      <c r="D613" s="254" t="str">
        <f>IF(AND(A613&lt;&gt;"",ISNUMBER(A613)),VLOOKUP(A613,Studies!A:BR,4,FALSE),"")</f>
        <v>day 15 fasted</v>
      </c>
      <c r="E613" s="254" t="str">
        <f>IF(AND(A613&lt;&gt;"",ISNUMBER(A613)),VLOOKUP(A613,Studies!A:BR,5,FALSE),"")</f>
        <v>Hydroxy-Itraconazole</v>
      </c>
      <c r="F613" s="255"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53" t="str">
        <f>IF(AND(A614&lt;&gt;"",ISNUMBER(A614)),VLOOKUP(A614,Studies!A:BR,2,FALSE),"")</f>
        <v>Barone 1998a</v>
      </c>
      <c r="C614" s="254" t="str">
        <f>IF(AND(A614&lt;&gt;"",ISNUMBER(A614)),VLOOKUP(A614,Studies!A:BR,3,FALSE),"")</f>
        <v>https://www.ncbi.nlm.nih.gov/pubmed/9545149</v>
      </c>
      <c r="D614" s="254" t="str">
        <f>IF(AND(A614&lt;&gt;"",ISNUMBER(A614)),VLOOKUP(A614,Studies!A:BR,4,FALSE),"")</f>
        <v>day 15 fasted</v>
      </c>
      <c r="E614" s="254" t="str">
        <f>IF(AND(A614&lt;&gt;"",ISNUMBER(A614)),VLOOKUP(A614,Studies!A:BR,5,FALSE),"")</f>
        <v>Hydroxy-Itraconazole</v>
      </c>
      <c r="F614" s="255"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53" t="str">
        <f>IF(AND(A615&lt;&gt;"",ISNUMBER(A615)),VLOOKUP(A615,Studies!A:BR,2,FALSE),"")</f>
        <v>Barone 1998a</v>
      </c>
      <c r="C615" s="254" t="str">
        <f>IF(AND(A615&lt;&gt;"",ISNUMBER(A615)),VLOOKUP(A615,Studies!A:BR,3,FALSE),"")</f>
        <v>https://www.ncbi.nlm.nih.gov/pubmed/9545149</v>
      </c>
      <c r="D615" s="254" t="str">
        <f>IF(AND(A615&lt;&gt;"",ISNUMBER(A615)),VLOOKUP(A615,Studies!A:BR,4,FALSE),"")</f>
        <v>day 15 fasted</v>
      </c>
      <c r="E615" s="254" t="str">
        <f>IF(AND(A615&lt;&gt;"",ISNUMBER(A615)),VLOOKUP(A615,Studies!A:BR,5,FALSE),"")</f>
        <v>Hydroxy-Itraconazole</v>
      </c>
      <c r="F615" s="255"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53" t="str">
        <f>IF(AND(A616&lt;&gt;"",ISNUMBER(A616)),VLOOKUP(A616,Studies!A:BR,2,FALSE),"")</f>
        <v>Barone 1998a</v>
      </c>
      <c r="C616" s="254" t="str">
        <f>IF(AND(A616&lt;&gt;"",ISNUMBER(A616)),VLOOKUP(A616,Studies!A:BR,3,FALSE),"")</f>
        <v>https://www.ncbi.nlm.nih.gov/pubmed/9545149</v>
      </c>
      <c r="D616" s="254" t="str">
        <f>IF(AND(A616&lt;&gt;"",ISNUMBER(A616)),VLOOKUP(A616,Studies!A:BR,4,FALSE),"")</f>
        <v>day 15 fasted</v>
      </c>
      <c r="E616" s="254" t="str">
        <f>IF(AND(A616&lt;&gt;"",ISNUMBER(A616)),VLOOKUP(A616,Studies!A:BR,5,FALSE),"")</f>
        <v>Hydroxy-Itraconazole</v>
      </c>
      <c r="F616" s="255"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53" t="str">
        <f>IF(AND(A617&lt;&gt;"",ISNUMBER(A617)),VLOOKUP(A617,Studies!A:BR,2,FALSE),"")</f>
        <v>Barone 1998a</v>
      </c>
      <c r="C617" s="254" t="str">
        <f>IF(AND(A617&lt;&gt;"",ISNUMBER(A617)),VLOOKUP(A617,Studies!A:BR,3,FALSE),"")</f>
        <v>https://www.ncbi.nlm.nih.gov/pubmed/9545149</v>
      </c>
      <c r="D617" s="254" t="str">
        <f>IF(AND(A617&lt;&gt;"",ISNUMBER(A617)),VLOOKUP(A617,Studies!A:BR,4,FALSE),"")</f>
        <v>day 15 fasted</v>
      </c>
      <c r="E617" s="254" t="str">
        <f>IF(AND(A617&lt;&gt;"",ISNUMBER(A617)),VLOOKUP(A617,Studies!A:BR,5,FALSE),"")</f>
        <v>Hydroxy-Itraconazole</v>
      </c>
      <c r="F617" s="255"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53" t="str">
        <f>IF(AND(A618&lt;&gt;"",ISNUMBER(A618)),VLOOKUP(A618,Studies!A:BR,2,FALSE),"")</f>
        <v>Barone 1998a</v>
      </c>
      <c r="C618" s="254" t="str">
        <f>IF(AND(A618&lt;&gt;"",ISNUMBER(A618)),VLOOKUP(A618,Studies!A:BR,3,FALSE),"")</f>
        <v>https://www.ncbi.nlm.nih.gov/pubmed/9545149</v>
      </c>
      <c r="D618" s="254" t="str">
        <f>IF(AND(A618&lt;&gt;"",ISNUMBER(A618)),VLOOKUP(A618,Studies!A:BR,4,FALSE),"")</f>
        <v>day 15 fasted</v>
      </c>
      <c r="E618" s="254" t="str">
        <f>IF(AND(A618&lt;&gt;"",ISNUMBER(A618)),VLOOKUP(A618,Studies!A:BR,5,FALSE),"")</f>
        <v>Hydroxy-Itraconazole</v>
      </c>
      <c r="F618" s="255"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53" t="str">
        <f>IF(AND(A619&lt;&gt;"",ISNUMBER(A619)),VLOOKUP(A619,Studies!A:BR,2,FALSE),"")</f>
        <v>Barone 1998a</v>
      </c>
      <c r="C619" s="254" t="str">
        <f>IF(AND(A619&lt;&gt;"",ISNUMBER(A619)),VLOOKUP(A619,Studies!A:BR,3,FALSE),"")</f>
        <v>https://www.ncbi.nlm.nih.gov/pubmed/9545149</v>
      </c>
      <c r="D619" s="254" t="str">
        <f>IF(AND(A619&lt;&gt;"",ISNUMBER(A619)),VLOOKUP(A619,Studies!A:BR,4,FALSE),"")</f>
        <v>day 15 fasted</v>
      </c>
      <c r="E619" s="254" t="str">
        <f>IF(AND(A619&lt;&gt;"",ISNUMBER(A619)),VLOOKUP(A619,Studies!A:BR,5,FALSE),"")</f>
        <v>Hydroxy-Itraconazole</v>
      </c>
      <c r="F619" s="255"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53" t="str">
        <f>IF(AND(A620&lt;&gt;"",ISNUMBER(A620)),VLOOKUP(A620,Studies!A:BR,2,FALSE),"")</f>
        <v>Barone 1998a</v>
      </c>
      <c r="C620" s="254" t="str">
        <f>IF(AND(A620&lt;&gt;"",ISNUMBER(A620)),VLOOKUP(A620,Studies!A:BR,3,FALSE),"")</f>
        <v>https://www.ncbi.nlm.nih.gov/pubmed/9545149</v>
      </c>
      <c r="D620" s="254" t="str">
        <f>IF(AND(A620&lt;&gt;"",ISNUMBER(A620)),VLOOKUP(A620,Studies!A:BR,4,FALSE),"")</f>
        <v>day 15 fasted</v>
      </c>
      <c r="E620" s="254" t="str">
        <f>IF(AND(A620&lt;&gt;"",ISNUMBER(A620)),VLOOKUP(A620,Studies!A:BR,5,FALSE),"")</f>
        <v>Hydroxy-Itraconazole</v>
      </c>
      <c r="F620" s="255"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53" t="str">
        <f>IF(AND(A621&lt;&gt;"",ISNUMBER(A621)),VLOOKUP(A621,Studies!A:BR,2,FALSE),"")</f>
        <v>Barone 1998a</v>
      </c>
      <c r="C621" s="254" t="str">
        <f>IF(AND(A621&lt;&gt;"",ISNUMBER(A621)),VLOOKUP(A621,Studies!A:BR,3,FALSE),"")</f>
        <v>https://www.ncbi.nlm.nih.gov/pubmed/9545149</v>
      </c>
      <c r="D621" s="254" t="str">
        <f>IF(AND(A621&lt;&gt;"",ISNUMBER(A621)),VLOOKUP(A621,Studies!A:BR,4,FALSE),"")</f>
        <v>day 15 fasted</v>
      </c>
      <c r="E621" s="254" t="str">
        <f>IF(AND(A621&lt;&gt;"",ISNUMBER(A621)),VLOOKUP(A621,Studies!A:BR,5,FALSE),"")</f>
        <v>Hydroxy-Itraconazole</v>
      </c>
      <c r="F621" s="255"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53" t="str">
        <f>IF(AND(A622&lt;&gt;"",ISNUMBER(A622)),VLOOKUP(A622,Studies!A:BR,2,FALSE),"")</f>
        <v>Barone 1998a</v>
      </c>
      <c r="C622" s="254" t="str">
        <f>IF(AND(A622&lt;&gt;"",ISNUMBER(A622)),VLOOKUP(A622,Studies!A:BR,3,FALSE),"")</f>
        <v>https://www.ncbi.nlm.nih.gov/pubmed/9545149</v>
      </c>
      <c r="D622" s="254" t="str">
        <f>IF(AND(A622&lt;&gt;"",ISNUMBER(A622)),VLOOKUP(A622,Studies!A:BR,4,FALSE),"")</f>
        <v>day 15 fasted</v>
      </c>
      <c r="E622" s="254" t="str">
        <f>IF(AND(A622&lt;&gt;"",ISNUMBER(A622)),VLOOKUP(A622,Studies!A:BR,5,FALSE),"")</f>
        <v>Hydroxy-Itraconazole</v>
      </c>
      <c r="F622" s="255"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53" t="str">
        <f>IF(AND(A623&lt;&gt;"",ISNUMBER(A623)),VLOOKUP(A623,Studies!A:BR,2,FALSE),"")</f>
        <v>Barone 1998a</v>
      </c>
      <c r="C623" s="254" t="str">
        <f>IF(AND(A623&lt;&gt;"",ISNUMBER(A623)),VLOOKUP(A623,Studies!A:BR,3,FALSE),"")</f>
        <v>https://www.ncbi.nlm.nih.gov/pubmed/9545149</v>
      </c>
      <c r="D623" s="254" t="str">
        <f>IF(AND(A623&lt;&gt;"",ISNUMBER(A623)),VLOOKUP(A623,Studies!A:BR,4,FALSE),"")</f>
        <v>day 1 fed</v>
      </c>
      <c r="E623" s="254" t="str">
        <f>IF(AND(A623&lt;&gt;"",ISNUMBER(A623)),VLOOKUP(A623,Studies!A:BR,5,FALSE),"")</f>
        <v>Itraconazole</v>
      </c>
      <c r="F623" s="255"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53" t="str">
        <f>IF(AND(A624&lt;&gt;"",ISNUMBER(A624)),VLOOKUP(A624,Studies!A:BR,2,FALSE),"")</f>
        <v>Barone 1998a</v>
      </c>
      <c r="C624" s="254" t="str">
        <f>IF(AND(A624&lt;&gt;"",ISNUMBER(A624)),VLOOKUP(A624,Studies!A:BR,3,FALSE),"")</f>
        <v>https://www.ncbi.nlm.nih.gov/pubmed/9545149</v>
      </c>
      <c r="D624" s="254" t="str">
        <f>IF(AND(A624&lt;&gt;"",ISNUMBER(A624)),VLOOKUP(A624,Studies!A:BR,4,FALSE),"")</f>
        <v>day 1 fed</v>
      </c>
      <c r="E624" s="254" t="str">
        <f>IF(AND(A624&lt;&gt;"",ISNUMBER(A624)),VLOOKUP(A624,Studies!A:BR,5,FALSE),"")</f>
        <v>Itraconazole</v>
      </c>
      <c r="F624" s="255"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53" t="str">
        <f>IF(AND(A625&lt;&gt;"",ISNUMBER(A625)),VLOOKUP(A625,Studies!A:BR,2,FALSE),"")</f>
        <v>Barone 1998a</v>
      </c>
      <c r="C625" s="254" t="str">
        <f>IF(AND(A625&lt;&gt;"",ISNUMBER(A625)),VLOOKUP(A625,Studies!A:BR,3,FALSE),"")</f>
        <v>https://www.ncbi.nlm.nih.gov/pubmed/9545149</v>
      </c>
      <c r="D625" s="254" t="str">
        <f>IF(AND(A625&lt;&gt;"",ISNUMBER(A625)),VLOOKUP(A625,Studies!A:BR,4,FALSE),"")</f>
        <v>day 1 fed</v>
      </c>
      <c r="E625" s="254" t="str">
        <f>IF(AND(A625&lt;&gt;"",ISNUMBER(A625)),VLOOKUP(A625,Studies!A:BR,5,FALSE),"")</f>
        <v>Itraconazole</v>
      </c>
      <c r="F625" s="255"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53" t="str">
        <f>IF(AND(A626&lt;&gt;"",ISNUMBER(A626)),VLOOKUP(A626,Studies!A:BR,2,FALSE),"")</f>
        <v>Barone 1998a</v>
      </c>
      <c r="C626" s="254" t="str">
        <f>IF(AND(A626&lt;&gt;"",ISNUMBER(A626)),VLOOKUP(A626,Studies!A:BR,3,FALSE),"")</f>
        <v>https://www.ncbi.nlm.nih.gov/pubmed/9545149</v>
      </c>
      <c r="D626" s="254" t="str">
        <f>IF(AND(A626&lt;&gt;"",ISNUMBER(A626)),VLOOKUP(A626,Studies!A:BR,4,FALSE),"")</f>
        <v>day 1 fed</v>
      </c>
      <c r="E626" s="254" t="str">
        <f>IF(AND(A626&lt;&gt;"",ISNUMBER(A626)),VLOOKUP(A626,Studies!A:BR,5,FALSE),"")</f>
        <v>Itraconazole</v>
      </c>
      <c r="F626" s="255"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4.25" x14ac:dyDescent="0.2">
      <c r="A627" s="183">
        <v>89</v>
      </c>
      <c r="B627" s="253" t="str">
        <f>IF(AND(A627&lt;&gt;"",ISNUMBER(A627)),VLOOKUP(A627,Studies!A:BR,2,FALSE),"")</f>
        <v>Barone 1998a</v>
      </c>
      <c r="C627" s="254" t="str">
        <f>IF(AND(A627&lt;&gt;"",ISNUMBER(A627)),VLOOKUP(A627,Studies!A:BR,3,FALSE),"")</f>
        <v>https://www.ncbi.nlm.nih.gov/pubmed/9545149</v>
      </c>
      <c r="D627" s="254" t="str">
        <f>IF(AND(A627&lt;&gt;"",ISNUMBER(A627)),VLOOKUP(A627,Studies!A:BR,4,FALSE),"")</f>
        <v>day 1 fed</v>
      </c>
      <c r="E627" s="254" t="str">
        <f>IF(AND(A627&lt;&gt;"",ISNUMBER(A627)),VLOOKUP(A627,Studies!A:BR,5,FALSE),"")</f>
        <v>Itraconazole</v>
      </c>
      <c r="F627" s="255"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4.25" x14ac:dyDescent="0.2">
      <c r="A628" s="183">
        <v>89</v>
      </c>
      <c r="B628" s="253" t="str">
        <f>IF(AND(A628&lt;&gt;"",ISNUMBER(A628)),VLOOKUP(A628,Studies!A:BR,2,FALSE),"")</f>
        <v>Barone 1998a</v>
      </c>
      <c r="C628" s="254" t="str">
        <f>IF(AND(A628&lt;&gt;"",ISNUMBER(A628)),VLOOKUP(A628,Studies!A:BR,3,FALSE),"")</f>
        <v>https://www.ncbi.nlm.nih.gov/pubmed/9545149</v>
      </c>
      <c r="D628" s="254" t="str">
        <f>IF(AND(A628&lt;&gt;"",ISNUMBER(A628)),VLOOKUP(A628,Studies!A:BR,4,FALSE),"")</f>
        <v>day 1 fed</v>
      </c>
      <c r="E628" s="254" t="str">
        <f>IF(AND(A628&lt;&gt;"",ISNUMBER(A628)),VLOOKUP(A628,Studies!A:BR,5,FALSE),"")</f>
        <v>Itraconazole</v>
      </c>
      <c r="F628" s="255"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53" t="str">
        <f>IF(AND(A629&lt;&gt;"",ISNUMBER(A629)),VLOOKUP(A629,Studies!A:BR,2,FALSE),"")</f>
        <v>Barone 1998a</v>
      </c>
      <c r="C629" s="254" t="str">
        <f>IF(AND(A629&lt;&gt;"",ISNUMBER(A629)),VLOOKUP(A629,Studies!A:BR,3,FALSE),"")</f>
        <v>https://www.ncbi.nlm.nih.gov/pubmed/9545149</v>
      </c>
      <c r="D629" s="254" t="str">
        <f>IF(AND(A629&lt;&gt;"",ISNUMBER(A629)),VLOOKUP(A629,Studies!A:BR,4,FALSE),"")</f>
        <v>day 1 fed</v>
      </c>
      <c r="E629" s="254" t="str">
        <f>IF(AND(A629&lt;&gt;"",ISNUMBER(A629)),VLOOKUP(A629,Studies!A:BR,5,FALSE),"")</f>
        <v>Itraconazole</v>
      </c>
      <c r="F629" s="255"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4.25" x14ac:dyDescent="0.2">
      <c r="A630" s="183">
        <v>89</v>
      </c>
      <c r="B630" s="253" t="str">
        <f>IF(AND(A630&lt;&gt;"",ISNUMBER(A630)),VLOOKUP(A630,Studies!A:BR,2,FALSE),"")</f>
        <v>Barone 1998a</v>
      </c>
      <c r="C630" s="254" t="str">
        <f>IF(AND(A630&lt;&gt;"",ISNUMBER(A630)),VLOOKUP(A630,Studies!A:BR,3,FALSE),"")</f>
        <v>https://www.ncbi.nlm.nih.gov/pubmed/9545149</v>
      </c>
      <c r="D630" s="254" t="str">
        <f>IF(AND(A630&lt;&gt;"",ISNUMBER(A630)),VLOOKUP(A630,Studies!A:BR,4,FALSE),"")</f>
        <v>day 1 fed</v>
      </c>
      <c r="E630" s="254" t="str">
        <f>IF(AND(A630&lt;&gt;"",ISNUMBER(A630)),VLOOKUP(A630,Studies!A:BR,5,FALSE),"")</f>
        <v>Itraconazole</v>
      </c>
      <c r="F630" s="255"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53" t="str">
        <f>IF(AND(A631&lt;&gt;"",ISNUMBER(A631)),VLOOKUP(A631,Studies!A:BR,2,FALSE),"")</f>
        <v>Barone 1998a</v>
      </c>
      <c r="C631" s="254" t="str">
        <f>IF(AND(A631&lt;&gt;"",ISNUMBER(A631)),VLOOKUP(A631,Studies!A:BR,3,FALSE),"")</f>
        <v>https://www.ncbi.nlm.nih.gov/pubmed/9545149</v>
      </c>
      <c r="D631" s="254" t="str">
        <f>IF(AND(A631&lt;&gt;"",ISNUMBER(A631)),VLOOKUP(A631,Studies!A:BR,4,FALSE),"")</f>
        <v>day 1 fed</v>
      </c>
      <c r="E631" s="254" t="str">
        <f>IF(AND(A631&lt;&gt;"",ISNUMBER(A631)),VLOOKUP(A631,Studies!A:BR,5,FALSE),"")</f>
        <v>Itraconazole</v>
      </c>
      <c r="F631" s="255"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53" t="str">
        <f>IF(AND(A632&lt;&gt;"",ISNUMBER(A632)),VLOOKUP(A632,Studies!A:BR,2,FALSE),"")</f>
        <v>Barone 1998a</v>
      </c>
      <c r="C632" s="254" t="str">
        <f>IF(AND(A632&lt;&gt;"",ISNUMBER(A632)),VLOOKUP(A632,Studies!A:BR,3,FALSE),"")</f>
        <v>https://www.ncbi.nlm.nih.gov/pubmed/9545149</v>
      </c>
      <c r="D632" s="254" t="str">
        <f>IF(AND(A632&lt;&gt;"",ISNUMBER(A632)),VLOOKUP(A632,Studies!A:BR,4,FALSE),"")</f>
        <v>day 1 fed</v>
      </c>
      <c r="E632" s="254" t="str">
        <f>IF(AND(A632&lt;&gt;"",ISNUMBER(A632)),VLOOKUP(A632,Studies!A:BR,5,FALSE),"")</f>
        <v>Itraconazole</v>
      </c>
      <c r="F632" s="255"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53" t="str">
        <f>IF(AND(A633&lt;&gt;"",ISNUMBER(A633)),VLOOKUP(A633,Studies!A:BR,2,FALSE),"")</f>
        <v>Barone 1998a</v>
      </c>
      <c r="C633" s="254" t="str">
        <f>IF(AND(A633&lt;&gt;"",ISNUMBER(A633)),VLOOKUP(A633,Studies!A:BR,3,FALSE),"")</f>
        <v>https://www.ncbi.nlm.nih.gov/pubmed/9545149</v>
      </c>
      <c r="D633" s="254" t="str">
        <f>IF(AND(A633&lt;&gt;"",ISNUMBER(A633)),VLOOKUP(A633,Studies!A:BR,4,FALSE),"")</f>
        <v>day 1 fed</v>
      </c>
      <c r="E633" s="254" t="str">
        <f>IF(AND(A633&lt;&gt;"",ISNUMBER(A633)),VLOOKUP(A633,Studies!A:BR,5,FALSE),"")</f>
        <v>Hydroxy-Itraconazole</v>
      </c>
      <c r="F633" s="255"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53" t="str">
        <f>IF(AND(A634&lt;&gt;"",ISNUMBER(A634)),VLOOKUP(A634,Studies!A:BR,2,FALSE),"")</f>
        <v>Barone 1998a</v>
      </c>
      <c r="C634" s="254" t="str">
        <f>IF(AND(A634&lt;&gt;"",ISNUMBER(A634)),VLOOKUP(A634,Studies!A:BR,3,FALSE),"")</f>
        <v>https://www.ncbi.nlm.nih.gov/pubmed/9545149</v>
      </c>
      <c r="D634" s="254" t="str">
        <f>IF(AND(A634&lt;&gt;"",ISNUMBER(A634)),VLOOKUP(A634,Studies!A:BR,4,FALSE),"")</f>
        <v>day 1 fed</v>
      </c>
      <c r="E634" s="254" t="str">
        <f>IF(AND(A634&lt;&gt;"",ISNUMBER(A634)),VLOOKUP(A634,Studies!A:BR,5,FALSE),"")</f>
        <v>Hydroxy-Itraconazole</v>
      </c>
      <c r="F634" s="255"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53" t="str">
        <f>IF(AND(A635&lt;&gt;"",ISNUMBER(A635)),VLOOKUP(A635,Studies!A:BR,2,FALSE),"")</f>
        <v>Barone 1998a</v>
      </c>
      <c r="C635" s="254" t="str">
        <f>IF(AND(A635&lt;&gt;"",ISNUMBER(A635)),VLOOKUP(A635,Studies!A:BR,3,FALSE),"")</f>
        <v>https://www.ncbi.nlm.nih.gov/pubmed/9545149</v>
      </c>
      <c r="D635" s="254" t="str">
        <f>IF(AND(A635&lt;&gt;"",ISNUMBER(A635)),VLOOKUP(A635,Studies!A:BR,4,FALSE),"")</f>
        <v>day 1 fed</v>
      </c>
      <c r="E635" s="254" t="str">
        <f>IF(AND(A635&lt;&gt;"",ISNUMBER(A635)),VLOOKUP(A635,Studies!A:BR,5,FALSE),"")</f>
        <v>Hydroxy-Itraconazole</v>
      </c>
      <c r="F635" s="255"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53" t="str">
        <f>IF(AND(A636&lt;&gt;"",ISNUMBER(A636)),VLOOKUP(A636,Studies!A:BR,2,FALSE),"")</f>
        <v>Barone 1998a</v>
      </c>
      <c r="C636" s="254" t="str">
        <f>IF(AND(A636&lt;&gt;"",ISNUMBER(A636)),VLOOKUP(A636,Studies!A:BR,3,FALSE),"")</f>
        <v>https://www.ncbi.nlm.nih.gov/pubmed/9545149</v>
      </c>
      <c r="D636" s="254" t="str">
        <f>IF(AND(A636&lt;&gt;"",ISNUMBER(A636)),VLOOKUP(A636,Studies!A:BR,4,FALSE),"")</f>
        <v>day 1 fed</v>
      </c>
      <c r="E636" s="254" t="str">
        <f>IF(AND(A636&lt;&gt;"",ISNUMBER(A636)),VLOOKUP(A636,Studies!A:BR,5,FALSE),"")</f>
        <v>Hydroxy-Itraconazole</v>
      </c>
      <c r="F636" s="255"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4.25" x14ac:dyDescent="0.2">
      <c r="A637" s="183">
        <v>90</v>
      </c>
      <c r="B637" s="253" t="str">
        <f>IF(AND(A637&lt;&gt;"",ISNUMBER(A637)),VLOOKUP(A637,Studies!A:BR,2,FALSE),"")</f>
        <v>Barone 1998a</v>
      </c>
      <c r="C637" s="254" t="str">
        <f>IF(AND(A637&lt;&gt;"",ISNUMBER(A637)),VLOOKUP(A637,Studies!A:BR,3,FALSE),"")</f>
        <v>https://www.ncbi.nlm.nih.gov/pubmed/9545149</v>
      </c>
      <c r="D637" s="254" t="str">
        <f>IF(AND(A637&lt;&gt;"",ISNUMBER(A637)),VLOOKUP(A637,Studies!A:BR,4,FALSE),"")</f>
        <v>day 1 fed</v>
      </c>
      <c r="E637" s="254" t="str">
        <f>IF(AND(A637&lt;&gt;"",ISNUMBER(A637)),VLOOKUP(A637,Studies!A:BR,5,FALSE),"")</f>
        <v>Hydroxy-Itraconazole</v>
      </c>
      <c r="F637" s="255"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4.25" x14ac:dyDescent="0.2">
      <c r="A638" s="183">
        <v>90</v>
      </c>
      <c r="B638" s="253" t="str">
        <f>IF(AND(A638&lt;&gt;"",ISNUMBER(A638)),VLOOKUP(A638,Studies!A:BR,2,FALSE),"")</f>
        <v>Barone 1998a</v>
      </c>
      <c r="C638" s="254" t="str">
        <f>IF(AND(A638&lt;&gt;"",ISNUMBER(A638)),VLOOKUP(A638,Studies!A:BR,3,FALSE),"")</f>
        <v>https://www.ncbi.nlm.nih.gov/pubmed/9545149</v>
      </c>
      <c r="D638" s="254" t="str">
        <f>IF(AND(A638&lt;&gt;"",ISNUMBER(A638)),VLOOKUP(A638,Studies!A:BR,4,FALSE),"")</f>
        <v>day 1 fed</v>
      </c>
      <c r="E638" s="254" t="str">
        <f>IF(AND(A638&lt;&gt;"",ISNUMBER(A638)),VLOOKUP(A638,Studies!A:BR,5,FALSE),"")</f>
        <v>Hydroxy-Itraconazole</v>
      </c>
      <c r="F638" s="255"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53" t="str">
        <f>IF(AND(A639&lt;&gt;"",ISNUMBER(A639)),VLOOKUP(A639,Studies!A:BR,2,FALSE),"")</f>
        <v>Barone 1998a</v>
      </c>
      <c r="C639" s="254" t="str">
        <f>IF(AND(A639&lt;&gt;"",ISNUMBER(A639)),VLOOKUP(A639,Studies!A:BR,3,FALSE),"")</f>
        <v>https://www.ncbi.nlm.nih.gov/pubmed/9545149</v>
      </c>
      <c r="D639" s="254" t="str">
        <f>IF(AND(A639&lt;&gt;"",ISNUMBER(A639)),VLOOKUP(A639,Studies!A:BR,4,FALSE),"")</f>
        <v>day 1 fed</v>
      </c>
      <c r="E639" s="254" t="str">
        <f>IF(AND(A639&lt;&gt;"",ISNUMBER(A639)),VLOOKUP(A639,Studies!A:BR,5,FALSE),"")</f>
        <v>Hydroxy-Itraconazole</v>
      </c>
      <c r="F639" s="255"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53" t="str">
        <f>IF(AND(A640&lt;&gt;"",ISNUMBER(A640)),VLOOKUP(A640,Studies!A:BR,2,FALSE),"")</f>
        <v>Barone 1998a</v>
      </c>
      <c r="C640" s="254" t="str">
        <f>IF(AND(A640&lt;&gt;"",ISNUMBER(A640)),VLOOKUP(A640,Studies!A:BR,3,FALSE),"")</f>
        <v>https://www.ncbi.nlm.nih.gov/pubmed/9545149</v>
      </c>
      <c r="D640" s="254" t="str">
        <f>IF(AND(A640&lt;&gt;"",ISNUMBER(A640)),VLOOKUP(A640,Studies!A:BR,4,FALSE),"")</f>
        <v>day 1 fed</v>
      </c>
      <c r="E640" s="254" t="str">
        <f>IF(AND(A640&lt;&gt;"",ISNUMBER(A640)),VLOOKUP(A640,Studies!A:BR,5,FALSE),"")</f>
        <v>Hydroxy-Itraconazole</v>
      </c>
      <c r="F640" s="255"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53" t="str">
        <f>IF(AND(A641&lt;&gt;"",ISNUMBER(A641)),VLOOKUP(A641,Studies!A:BR,2,FALSE),"")</f>
        <v>Barone 1998a</v>
      </c>
      <c r="C641" s="254" t="str">
        <f>IF(AND(A641&lt;&gt;"",ISNUMBER(A641)),VLOOKUP(A641,Studies!A:BR,3,FALSE),"")</f>
        <v>https://www.ncbi.nlm.nih.gov/pubmed/9545149</v>
      </c>
      <c r="D641" s="254" t="str">
        <f>IF(AND(A641&lt;&gt;"",ISNUMBER(A641)),VLOOKUP(A641,Studies!A:BR,4,FALSE),"")</f>
        <v>day 1 fed</v>
      </c>
      <c r="E641" s="254" t="str">
        <f>IF(AND(A641&lt;&gt;"",ISNUMBER(A641)),VLOOKUP(A641,Studies!A:BR,5,FALSE),"")</f>
        <v>Hydroxy-Itraconazole</v>
      </c>
      <c r="F641" s="255"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53" t="str">
        <f>IF(AND(A642&lt;&gt;"",ISNUMBER(A642)),VLOOKUP(A642,Studies!A:BR,2,FALSE),"")</f>
        <v>Barone 1998a</v>
      </c>
      <c r="C642" s="254" t="str">
        <f>IF(AND(A642&lt;&gt;"",ISNUMBER(A642)),VLOOKUP(A642,Studies!A:BR,3,FALSE),"")</f>
        <v>https://www.ncbi.nlm.nih.gov/pubmed/9545149</v>
      </c>
      <c r="D642" s="254" t="str">
        <f>IF(AND(A642&lt;&gt;"",ISNUMBER(A642)),VLOOKUP(A642,Studies!A:BR,4,FALSE),"")</f>
        <v>day 1 fed</v>
      </c>
      <c r="E642" s="254" t="str">
        <f>IF(AND(A642&lt;&gt;"",ISNUMBER(A642)),VLOOKUP(A642,Studies!A:BR,5,FALSE),"")</f>
        <v>Hydroxy-Itraconazole</v>
      </c>
      <c r="F642" s="255"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53" t="str">
        <f>IF(AND(A643&lt;&gt;"",ISNUMBER(A643)),VLOOKUP(A643,Studies!A:BR,2,FALSE),"")</f>
        <v>Barone 1998a</v>
      </c>
      <c r="C643" s="254" t="str">
        <f>IF(AND(A643&lt;&gt;"",ISNUMBER(A643)),VLOOKUP(A643,Studies!A:BR,3,FALSE),"")</f>
        <v>https://www.ncbi.nlm.nih.gov/pubmed/9545149</v>
      </c>
      <c r="D643" s="254" t="str">
        <f>IF(AND(A643&lt;&gt;"",ISNUMBER(A643)),VLOOKUP(A643,Studies!A:BR,4,FALSE),"")</f>
        <v>day 15 fed</v>
      </c>
      <c r="E643" s="254" t="str">
        <f>IF(AND(A643&lt;&gt;"",ISNUMBER(A643)),VLOOKUP(A643,Studies!A:BR,5,FALSE),"")</f>
        <v>Itraconazole</v>
      </c>
      <c r="F643" s="255"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53" t="str">
        <f>IF(AND(A644&lt;&gt;"",ISNUMBER(A644)),VLOOKUP(A644,Studies!A:BR,2,FALSE),"")</f>
        <v>Barone 1998a</v>
      </c>
      <c r="C644" s="254" t="str">
        <f>IF(AND(A644&lt;&gt;"",ISNUMBER(A644)),VLOOKUP(A644,Studies!A:BR,3,FALSE),"")</f>
        <v>https://www.ncbi.nlm.nih.gov/pubmed/9545149</v>
      </c>
      <c r="D644" s="254" t="str">
        <f>IF(AND(A644&lt;&gt;"",ISNUMBER(A644)),VLOOKUP(A644,Studies!A:BR,4,FALSE),"")</f>
        <v>day 15 fed</v>
      </c>
      <c r="E644" s="254" t="str">
        <f>IF(AND(A644&lt;&gt;"",ISNUMBER(A644)),VLOOKUP(A644,Studies!A:BR,5,FALSE),"")</f>
        <v>Itraconazole</v>
      </c>
      <c r="F644" s="255"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53" t="str">
        <f>IF(AND(A645&lt;&gt;"",ISNUMBER(A645)),VLOOKUP(A645,Studies!A:BR,2,FALSE),"")</f>
        <v>Barone 1998a</v>
      </c>
      <c r="C645" s="254" t="str">
        <f>IF(AND(A645&lt;&gt;"",ISNUMBER(A645)),VLOOKUP(A645,Studies!A:BR,3,FALSE),"")</f>
        <v>https://www.ncbi.nlm.nih.gov/pubmed/9545149</v>
      </c>
      <c r="D645" s="254" t="str">
        <f>IF(AND(A645&lt;&gt;"",ISNUMBER(A645)),VLOOKUP(A645,Studies!A:BR,4,FALSE),"")</f>
        <v>day 15 fed</v>
      </c>
      <c r="E645" s="254" t="str">
        <f>IF(AND(A645&lt;&gt;"",ISNUMBER(A645)),VLOOKUP(A645,Studies!A:BR,5,FALSE),"")</f>
        <v>Itraconazole</v>
      </c>
      <c r="F645" s="255"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53" t="str">
        <f>IF(AND(A646&lt;&gt;"",ISNUMBER(A646)),VLOOKUP(A646,Studies!A:BR,2,FALSE),"")</f>
        <v>Barone 1998a</v>
      </c>
      <c r="C646" s="254" t="str">
        <f>IF(AND(A646&lt;&gt;"",ISNUMBER(A646)),VLOOKUP(A646,Studies!A:BR,3,FALSE),"")</f>
        <v>https://www.ncbi.nlm.nih.gov/pubmed/9545149</v>
      </c>
      <c r="D646" s="254" t="str">
        <f>IF(AND(A646&lt;&gt;"",ISNUMBER(A646)),VLOOKUP(A646,Studies!A:BR,4,FALSE),"")</f>
        <v>day 15 fed</v>
      </c>
      <c r="E646" s="254" t="str">
        <f>IF(AND(A646&lt;&gt;"",ISNUMBER(A646)),VLOOKUP(A646,Studies!A:BR,5,FALSE),"")</f>
        <v>Itraconazole</v>
      </c>
      <c r="F646" s="255"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53" t="str">
        <f>IF(AND(A647&lt;&gt;"",ISNUMBER(A647)),VLOOKUP(A647,Studies!A:BR,2,FALSE),"")</f>
        <v>Barone 1998a</v>
      </c>
      <c r="C647" s="254" t="str">
        <f>IF(AND(A647&lt;&gt;"",ISNUMBER(A647)),VLOOKUP(A647,Studies!A:BR,3,FALSE),"")</f>
        <v>https://www.ncbi.nlm.nih.gov/pubmed/9545149</v>
      </c>
      <c r="D647" s="254" t="str">
        <f>IF(AND(A647&lt;&gt;"",ISNUMBER(A647)),VLOOKUP(A647,Studies!A:BR,4,FALSE),"")</f>
        <v>day 15 fed</v>
      </c>
      <c r="E647" s="254" t="str">
        <f>IF(AND(A647&lt;&gt;"",ISNUMBER(A647)),VLOOKUP(A647,Studies!A:BR,5,FALSE),"")</f>
        <v>Itraconazole</v>
      </c>
      <c r="F647" s="255"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53" t="str">
        <f>IF(AND(A648&lt;&gt;"",ISNUMBER(A648)),VLOOKUP(A648,Studies!A:BR,2,FALSE),"")</f>
        <v>Barone 1998a</v>
      </c>
      <c r="C648" s="254" t="str">
        <f>IF(AND(A648&lt;&gt;"",ISNUMBER(A648)),VLOOKUP(A648,Studies!A:BR,3,FALSE),"")</f>
        <v>https://www.ncbi.nlm.nih.gov/pubmed/9545149</v>
      </c>
      <c r="D648" s="254" t="str">
        <f>IF(AND(A648&lt;&gt;"",ISNUMBER(A648)),VLOOKUP(A648,Studies!A:BR,4,FALSE),"")</f>
        <v>day 15 fed</v>
      </c>
      <c r="E648" s="254" t="str">
        <f>IF(AND(A648&lt;&gt;"",ISNUMBER(A648)),VLOOKUP(A648,Studies!A:BR,5,FALSE),"")</f>
        <v>Itraconazole</v>
      </c>
      <c r="F648" s="255"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53" t="str">
        <f>IF(AND(A649&lt;&gt;"",ISNUMBER(A649)),VLOOKUP(A649,Studies!A:BR,2,FALSE),"")</f>
        <v>Barone 1998a</v>
      </c>
      <c r="C649" s="254" t="str">
        <f>IF(AND(A649&lt;&gt;"",ISNUMBER(A649)),VLOOKUP(A649,Studies!A:BR,3,FALSE),"")</f>
        <v>https://www.ncbi.nlm.nih.gov/pubmed/9545149</v>
      </c>
      <c r="D649" s="254" t="str">
        <f>IF(AND(A649&lt;&gt;"",ISNUMBER(A649)),VLOOKUP(A649,Studies!A:BR,4,FALSE),"")</f>
        <v>day 15 fed</v>
      </c>
      <c r="E649" s="254" t="str">
        <f>IF(AND(A649&lt;&gt;"",ISNUMBER(A649)),VLOOKUP(A649,Studies!A:BR,5,FALSE),"")</f>
        <v>Itraconazole</v>
      </c>
      <c r="F649" s="255"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53" t="str">
        <f>IF(AND(A650&lt;&gt;"",ISNUMBER(A650)),VLOOKUP(A650,Studies!A:BR,2,FALSE),"")</f>
        <v>Barone 1998a</v>
      </c>
      <c r="C650" s="254" t="str">
        <f>IF(AND(A650&lt;&gt;"",ISNUMBER(A650)),VLOOKUP(A650,Studies!A:BR,3,FALSE),"")</f>
        <v>https://www.ncbi.nlm.nih.gov/pubmed/9545149</v>
      </c>
      <c r="D650" s="254" t="str">
        <f>IF(AND(A650&lt;&gt;"",ISNUMBER(A650)),VLOOKUP(A650,Studies!A:BR,4,FALSE),"")</f>
        <v>day 15 fed</v>
      </c>
      <c r="E650" s="254" t="str">
        <f>IF(AND(A650&lt;&gt;"",ISNUMBER(A650)),VLOOKUP(A650,Studies!A:BR,5,FALSE),"")</f>
        <v>Itraconazole</v>
      </c>
      <c r="F650" s="255"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53" t="str">
        <f>IF(AND(A651&lt;&gt;"",ISNUMBER(A651)),VLOOKUP(A651,Studies!A:BR,2,FALSE),"")</f>
        <v>Barone 1998a</v>
      </c>
      <c r="C651" s="254" t="str">
        <f>IF(AND(A651&lt;&gt;"",ISNUMBER(A651)),VLOOKUP(A651,Studies!A:BR,3,FALSE),"")</f>
        <v>https://www.ncbi.nlm.nih.gov/pubmed/9545149</v>
      </c>
      <c r="D651" s="254" t="str">
        <f>IF(AND(A651&lt;&gt;"",ISNUMBER(A651)),VLOOKUP(A651,Studies!A:BR,4,FALSE),"")</f>
        <v>day 15 fed</v>
      </c>
      <c r="E651" s="254" t="str">
        <f>IF(AND(A651&lt;&gt;"",ISNUMBER(A651)),VLOOKUP(A651,Studies!A:BR,5,FALSE),"")</f>
        <v>Itraconazole</v>
      </c>
      <c r="F651" s="255"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53" t="str">
        <f>IF(AND(A652&lt;&gt;"",ISNUMBER(A652)),VLOOKUP(A652,Studies!A:BR,2,FALSE),"")</f>
        <v>Barone 1998a</v>
      </c>
      <c r="C652" s="254" t="str">
        <f>IF(AND(A652&lt;&gt;"",ISNUMBER(A652)),VLOOKUP(A652,Studies!A:BR,3,FALSE),"")</f>
        <v>https://www.ncbi.nlm.nih.gov/pubmed/9545149</v>
      </c>
      <c r="D652" s="254" t="str">
        <f>IF(AND(A652&lt;&gt;"",ISNUMBER(A652)),VLOOKUP(A652,Studies!A:BR,4,FALSE),"")</f>
        <v>day 15 fed</v>
      </c>
      <c r="E652" s="254" t="str">
        <f>IF(AND(A652&lt;&gt;"",ISNUMBER(A652)),VLOOKUP(A652,Studies!A:BR,5,FALSE),"")</f>
        <v>Itraconazole</v>
      </c>
      <c r="F652" s="255"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53" t="str">
        <f>IF(AND(A653&lt;&gt;"",ISNUMBER(A653)),VLOOKUP(A653,Studies!A:BR,2,FALSE),"")</f>
        <v>Barone 1998a</v>
      </c>
      <c r="C653" s="254" t="str">
        <f>IF(AND(A653&lt;&gt;"",ISNUMBER(A653)),VLOOKUP(A653,Studies!A:BR,3,FALSE),"")</f>
        <v>https://www.ncbi.nlm.nih.gov/pubmed/9545149</v>
      </c>
      <c r="D653" s="254" t="str">
        <f>IF(AND(A653&lt;&gt;"",ISNUMBER(A653)),VLOOKUP(A653,Studies!A:BR,4,FALSE),"")</f>
        <v>day 15 fed</v>
      </c>
      <c r="E653" s="254" t="str">
        <f>IF(AND(A653&lt;&gt;"",ISNUMBER(A653)),VLOOKUP(A653,Studies!A:BR,5,FALSE),"")</f>
        <v>Itraconazole</v>
      </c>
      <c r="F653" s="255"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53" t="str">
        <f>IF(AND(A654&lt;&gt;"",ISNUMBER(A654)),VLOOKUP(A654,Studies!A:BR,2,FALSE),"")</f>
        <v>Barone 1998a</v>
      </c>
      <c r="C654" s="254" t="str">
        <f>IF(AND(A654&lt;&gt;"",ISNUMBER(A654)),VLOOKUP(A654,Studies!A:BR,3,FALSE),"")</f>
        <v>https://www.ncbi.nlm.nih.gov/pubmed/9545149</v>
      </c>
      <c r="D654" s="254" t="str">
        <f>IF(AND(A654&lt;&gt;"",ISNUMBER(A654)),VLOOKUP(A654,Studies!A:BR,4,FALSE),"")</f>
        <v>day 15 fed</v>
      </c>
      <c r="E654" s="254" t="str">
        <f>IF(AND(A654&lt;&gt;"",ISNUMBER(A654)),VLOOKUP(A654,Studies!A:BR,5,FALSE),"")</f>
        <v>Hydroxy-Itraconazole</v>
      </c>
      <c r="F654" s="255"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53" t="str">
        <f>IF(AND(A655&lt;&gt;"",ISNUMBER(A655)),VLOOKUP(A655,Studies!A:BR,2,FALSE),"")</f>
        <v>Barone 1998a</v>
      </c>
      <c r="C655" s="254" t="str">
        <f>IF(AND(A655&lt;&gt;"",ISNUMBER(A655)),VLOOKUP(A655,Studies!A:BR,3,FALSE),"")</f>
        <v>https://www.ncbi.nlm.nih.gov/pubmed/9545149</v>
      </c>
      <c r="D655" s="254" t="str">
        <f>IF(AND(A655&lt;&gt;"",ISNUMBER(A655)),VLOOKUP(A655,Studies!A:BR,4,FALSE),"")</f>
        <v>day 15 fed</v>
      </c>
      <c r="E655" s="254" t="str">
        <f>IF(AND(A655&lt;&gt;"",ISNUMBER(A655)),VLOOKUP(A655,Studies!A:BR,5,FALSE),"")</f>
        <v>Hydroxy-Itraconazole</v>
      </c>
      <c r="F655" s="255"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53" t="str">
        <f>IF(AND(A656&lt;&gt;"",ISNUMBER(A656)),VLOOKUP(A656,Studies!A:BR,2,FALSE),"")</f>
        <v>Barone 1998a</v>
      </c>
      <c r="C656" s="254" t="str">
        <f>IF(AND(A656&lt;&gt;"",ISNUMBER(A656)),VLOOKUP(A656,Studies!A:BR,3,FALSE),"")</f>
        <v>https://www.ncbi.nlm.nih.gov/pubmed/9545149</v>
      </c>
      <c r="D656" s="254" t="str">
        <f>IF(AND(A656&lt;&gt;"",ISNUMBER(A656)),VLOOKUP(A656,Studies!A:BR,4,FALSE),"")</f>
        <v>day 15 fed</v>
      </c>
      <c r="E656" s="254" t="str">
        <f>IF(AND(A656&lt;&gt;"",ISNUMBER(A656)),VLOOKUP(A656,Studies!A:BR,5,FALSE),"")</f>
        <v>Hydroxy-Itraconazole</v>
      </c>
      <c r="F656" s="255"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53" t="str">
        <f>IF(AND(A657&lt;&gt;"",ISNUMBER(A657)),VLOOKUP(A657,Studies!A:BR,2,FALSE),"")</f>
        <v>Barone 1998a</v>
      </c>
      <c r="C657" s="254" t="str">
        <f>IF(AND(A657&lt;&gt;"",ISNUMBER(A657)),VLOOKUP(A657,Studies!A:BR,3,FALSE),"")</f>
        <v>https://www.ncbi.nlm.nih.gov/pubmed/9545149</v>
      </c>
      <c r="D657" s="254" t="str">
        <f>IF(AND(A657&lt;&gt;"",ISNUMBER(A657)),VLOOKUP(A657,Studies!A:BR,4,FALSE),"")</f>
        <v>day 15 fed</v>
      </c>
      <c r="E657" s="254" t="str">
        <f>IF(AND(A657&lt;&gt;"",ISNUMBER(A657)),VLOOKUP(A657,Studies!A:BR,5,FALSE),"")</f>
        <v>Hydroxy-Itraconazole</v>
      </c>
      <c r="F657" s="255"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53" t="str">
        <f>IF(AND(A658&lt;&gt;"",ISNUMBER(A658)),VLOOKUP(A658,Studies!A:BR,2,FALSE),"")</f>
        <v>Barone 1998a</v>
      </c>
      <c r="C658" s="254" t="str">
        <f>IF(AND(A658&lt;&gt;"",ISNUMBER(A658)),VLOOKUP(A658,Studies!A:BR,3,FALSE),"")</f>
        <v>https://www.ncbi.nlm.nih.gov/pubmed/9545149</v>
      </c>
      <c r="D658" s="254" t="str">
        <f>IF(AND(A658&lt;&gt;"",ISNUMBER(A658)),VLOOKUP(A658,Studies!A:BR,4,FALSE),"")</f>
        <v>day 15 fed</v>
      </c>
      <c r="E658" s="254" t="str">
        <f>IF(AND(A658&lt;&gt;"",ISNUMBER(A658)),VLOOKUP(A658,Studies!A:BR,5,FALSE),"")</f>
        <v>Hydroxy-Itraconazole</v>
      </c>
      <c r="F658" s="255"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53" t="str">
        <f>IF(AND(A659&lt;&gt;"",ISNUMBER(A659)),VLOOKUP(A659,Studies!A:BR,2,FALSE),"")</f>
        <v>Barone 1998a</v>
      </c>
      <c r="C659" s="254" t="str">
        <f>IF(AND(A659&lt;&gt;"",ISNUMBER(A659)),VLOOKUP(A659,Studies!A:BR,3,FALSE),"")</f>
        <v>https://www.ncbi.nlm.nih.gov/pubmed/9545149</v>
      </c>
      <c r="D659" s="254" t="str">
        <f>IF(AND(A659&lt;&gt;"",ISNUMBER(A659)),VLOOKUP(A659,Studies!A:BR,4,FALSE),"")</f>
        <v>day 15 fed</v>
      </c>
      <c r="E659" s="254" t="str">
        <f>IF(AND(A659&lt;&gt;"",ISNUMBER(A659)),VLOOKUP(A659,Studies!A:BR,5,FALSE),"")</f>
        <v>Hydroxy-Itraconazole</v>
      </c>
      <c r="F659" s="255"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53" t="str">
        <f>IF(AND(A660&lt;&gt;"",ISNUMBER(A660)),VLOOKUP(A660,Studies!A:BR,2,FALSE),"")</f>
        <v>Barone 1998a</v>
      </c>
      <c r="C660" s="254" t="str">
        <f>IF(AND(A660&lt;&gt;"",ISNUMBER(A660)),VLOOKUP(A660,Studies!A:BR,3,FALSE),"")</f>
        <v>https://www.ncbi.nlm.nih.gov/pubmed/9545149</v>
      </c>
      <c r="D660" s="254" t="str">
        <f>IF(AND(A660&lt;&gt;"",ISNUMBER(A660)),VLOOKUP(A660,Studies!A:BR,4,FALSE),"")</f>
        <v>day 15 fed</v>
      </c>
      <c r="E660" s="254" t="str">
        <f>IF(AND(A660&lt;&gt;"",ISNUMBER(A660)),VLOOKUP(A660,Studies!A:BR,5,FALSE),"")</f>
        <v>Hydroxy-Itraconazole</v>
      </c>
      <c r="F660" s="255"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53" t="str">
        <f>IF(AND(A661&lt;&gt;"",ISNUMBER(A661)),VLOOKUP(A661,Studies!A:BR,2,FALSE),"")</f>
        <v>Barone 1998a</v>
      </c>
      <c r="C661" s="254" t="str">
        <f>IF(AND(A661&lt;&gt;"",ISNUMBER(A661)),VLOOKUP(A661,Studies!A:BR,3,FALSE),"")</f>
        <v>https://www.ncbi.nlm.nih.gov/pubmed/9545149</v>
      </c>
      <c r="D661" s="254" t="str">
        <f>IF(AND(A661&lt;&gt;"",ISNUMBER(A661)),VLOOKUP(A661,Studies!A:BR,4,FALSE),"")</f>
        <v>day 15 fed</v>
      </c>
      <c r="E661" s="254" t="str">
        <f>IF(AND(A661&lt;&gt;"",ISNUMBER(A661)),VLOOKUP(A661,Studies!A:BR,5,FALSE),"")</f>
        <v>Hydroxy-Itraconazole</v>
      </c>
      <c r="F661" s="255"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53" t="str">
        <f>IF(AND(A662&lt;&gt;"",ISNUMBER(A662)),VLOOKUP(A662,Studies!A:BR,2,FALSE),"")</f>
        <v>Barone 1998a</v>
      </c>
      <c r="C662" s="254" t="str">
        <f>IF(AND(A662&lt;&gt;"",ISNUMBER(A662)),VLOOKUP(A662,Studies!A:BR,3,FALSE),"")</f>
        <v>https://www.ncbi.nlm.nih.gov/pubmed/9545149</v>
      </c>
      <c r="D662" s="254" t="str">
        <f>IF(AND(A662&lt;&gt;"",ISNUMBER(A662)),VLOOKUP(A662,Studies!A:BR,4,FALSE),"")</f>
        <v>day 15 fed</v>
      </c>
      <c r="E662" s="254" t="str">
        <f>IF(AND(A662&lt;&gt;"",ISNUMBER(A662)),VLOOKUP(A662,Studies!A:BR,5,FALSE),"")</f>
        <v>Hydroxy-Itraconazole</v>
      </c>
      <c r="F662" s="255"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53" t="str">
        <f>IF(AND(A663&lt;&gt;"",ISNUMBER(A663)),VLOOKUP(A663,Studies!A:BR,2,FALSE),"")</f>
        <v>Barone 1998a</v>
      </c>
      <c r="C663" s="254" t="str">
        <f>IF(AND(A663&lt;&gt;"",ISNUMBER(A663)),VLOOKUP(A663,Studies!A:BR,3,FALSE),"")</f>
        <v>https://www.ncbi.nlm.nih.gov/pubmed/9545149</v>
      </c>
      <c r="D663" s="254" t="str">
        <f>IF(AND(A663&lt;&gt;"",ISNUMBER(A663)),VLOOKUP(A663,Studies!A:BR,4,FALSE),"")</f>
        <v>day 15 fed</v>
      </c>
      <c r="E663" s="254" t="str">
        <f>IF(AND(A663&lt;&gt;"",ISNUMBER(A663)),VLOOKUP(A663,Studies!A:BR,5,FALSE),"")</f>
        <v>Hydroxy-Itraconazole</v>
      </c>
      <c r="F663" s="255"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53" t="str">
        <f>IF(AND(A664&lt;&gt;"",ISNUMBER(A664)),VLOOKUP(A664,Studies!A:BR,2,FALSE),"")</f>
        <v>Barone 1998a</v>
      </c>
      <c r="C664" s="254" t="str">
        <f>IF(AND(A664&lt;&gt;"",ISNUMBER(A664)),VLOOKUP(A664,Studies!A:BR,3,FALSE),"")</f>
        <v>https://www.ncbi.nlm.nih.gov/pubmed/9545149</v>
      </c>
      <c r="D664" s="254" t="str">
        <f>IF(AND(A664&lt;&gt;"",ISNUMBER(A664)),VLOOKUP(A664,Studies!A:BR,4,FALSE),"")</f>
        <v>day 15 fed</v>
      </c>
      <c r="E664" s="254" t="str">
        <f>IF(AND(A664&lt;&gt;"",ISNUMBER(A664)),VLOOKUP(A664,Studies!A:BR,5,FALSE),"")</f>
        <v>Hydroxy-Itraconazole</v>
      </c>
      <c r="F664" s="255"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53" t="str">
        <f>IF(AND(A665&lt;&gt;"",ISNUMBER(A665)),VLOOKUP(A665,Studies!A:BR,2,FALSE),"")</f>
        <v>Barone 1998b</v>
      </c>
      <c r="C665" s="254" t="str">
        <f>IF(AND(A665&lt;&gt;"",ISNUMBER(A665)),VLOOKUP(A665,Studies!A:BR,3,FALSE),"")</f>
        <v>https://www.ncbi.nlm.nih.gov/pubmed/9661037</v>
      </c>
      <c r="D665" s="254" t="str">
        <f>IF(AND(A665&lt;&gt;"",ISNUMBER(A665)),VLOOKUP(A665,Studies!A:BR,4,FALSE),"")</f>
        <v>Solution</v>
      </c>
      <c r="E665" s="254" t="str">
        <f>IF(AND(A665&lt;&gt;"",ISNUMBER(A665)),VLOOKUP(A665,Studies!A:BR,5,FALSE),"")</f>
        <v>Itraconazole</v>
      </c>
      <c r="F665" s="255"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53" t="str">
        <f>IF(AND(A666&lt;&gt;"",ISNUMBER(A666)),VLOOKUP(A666,Studies!A:BR,2,FALSE),"")</f>
        <v>Barone 1998b</v>
      </c>
      <c r="C666" s="254" t="str">
        <f>IF(AND(A666&lt;&gt;"",ISNUMBER(A666)),VLOOKUP(A666,Studies!A:BR,3,FALSE),"")</f>
        <v>https://www.ncbi.nlm.nih.gov/pubmed/9661037</v>
      </c>
      <c r="D666" s="254" t="str">
        <f>IF(AND(A666&lt;&gt;"",ISNUMBER(A666)),VLOOKUP(A666,Studies!A:BR,4,FALSE),"")</f>
        <v>Solution</v>
      </c>
      <c r="E666" s="254" t="str">
        <f>IF(AND(A666&lt;&gt;"",ISNUMBER(A666)),VLOOKUP(A666,Studies!A:BR,5,FALSE),"")</f>
        <v>Itraconazole</v>
      </c>
      <c r="F666" s="255"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53" t="str">
        <f>IF(AND(A667&lt;&gt;"",ISNUMBER(A667)),VLOOKUP(A667,Studies!A:BR,2,FALSE),"")</f>
        <v>Barone 1998b</v>
      </c>
      <c r="C667" s="254" t="str">
        <f>IF(AND(A667&lt;&gt;"",ISNUMBER(A667)),VLOOKUP(A667,Studies!A:BR,3,FALSE),"")</f>
        <v>https://www.ncbi.nlm.nih.gov/pubmed/9661037</v>
      </c>
      <c r="D667" s="254" t="str">
        <f>IF(AND(A667&lt;&gt;"",ISNUMBER(A667)),VLOOKUP(A667,Studies!A:BR,4,FALSE),"")</f>
        <v>Solution</v>
      </c>
      <c r="E667" s="254" t="str">
        <f>IF(AND(A667&lt;&gt;"",ISNUMBER(A667)),VLOOKUP(A667,Studies!A:BR,5,FALSE),"")</f>
        <v>Itraconazole</v>
      </c>
      <c r="F667" s="255"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53" t="str">
        <f>IF(AND(A668&lt;&gt;"",ISNUMBER(A668)),VLOOKUP(A668,Studies!A:BR,2,FALSE),"")</f>
        <v>Barone 1998b</v>
      </c>
      <c r="C668" s="254" t="str">
        <f>IF(AND(A668&lt;&gt;"",ISNUMBER(A668)),VLOOKUP(A668,Studies!A:BR,3,FALSE),"")</f>
        <v>https://www.ncbi.nlm.nih.gov/pubmed/9661037</v>
      </c>
      <c r="D668" s="254" t="str">
        <f>IF(AND(A668&lt;&gt;"",ISNUMBER(A668)),VLOOKUP(A668,Studies!A:BR,4,FALSE),"")</f>
        <v>Solution</v>
      </c>
      <c r="E668" s="254" t="str">
        <f>IF(AND(A668&lt;&gt;"",ISNUMBER(A668)),VLOOKUP(A668,Studies!A:BR,5,FALSE),"")</f>
        <v>Itraconazole</v>
      </c>
      <c r="F668" s="255"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53" t="str">
        <f>IF(AND(A669&lt;&gt;"",ISNUMBER(A669)),VLOOKUP(A669,Studies!A:BR,2,FALSE),"")</f>
        <v>Barone 1998b</v>
      </c>
      <c r="C669" s="254" t="str">
        <f>IF(AND(A669&lt;&gt;"",ISNUMBER(A669)),VLOOKUP(A669,Studies!A:BR,3,FALSE),"")</f>
        <v>https://www.ncbi.nlm.nih.gov/pubmed/9661037</v>
      </c>
      <c r="D669" s="254" t="str">
        <f>IF(AND(A669&lt;&gt;"",ISNUMBER(A669)),VLOOKUP(A669,Studies!A:BR,4,FALSE),"")</f>
        <v>Solution</v>
      </c>
      <c r="E669" s="254" t="str">
        <f>IF(AND(A669&lt;&gt;"",ISNUMBER(A669)),VLOOKUP(A669,Studies!A:BR,5,FALSE),"")</f>
        <v>Itraconazole</v>
      </c>
      <c r="F669" s="255"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4.25" x14ac:dyDescent="0.2">
      <c r="A670" s="183">
        <v>93</v>
      </c>
      <c r="B670" s="253" t="str">
        <f>IF(AND(A670&lt;&gt;"",ISNUMBER(A670)),VLOOKUP(A670,Studies!A:BR,2,FALSE),"")</f>
        <v>Barone 1998b</v>
      </c>
      <c r="C670" s="254" t="str">
        <f>IF(AND(A670&lt;&gt;"",ISNUMBER(A670)),VLOOKUP(A670,Studies!A:BR,3,FALSE),"")</f>
        <v>https://www.ncbi.nlm.nih.gov/pubmed/9661037</v>
      </c>
      <c r="D670" s="254" t="str">
        <f>IF(AND(A670&lt;&gt;"",ISNUMBER(A670)),VLOOKUP(A670,Studies!A:BR,4,FALSE),"")</f>
        <v>Solution</v>
      </c>
      <c r="E670" s="254" t="str">
        <f>IF(AND(A670&lt;&gt;"",ISNUMBER(A670)),VLOOKUP(A670,Studies!A:BR,5,FALSE),"")</f>
        <v>Itraconazole</v>
      </c>
      <c r="F670" s="255"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53" t="str">
        <f>IF(AND(A671&lt;&gt;"",ISNUMBER(A671)),VLOOKUP(A671,Studies!A:BR,2,FALSE),"")</f>
        <v>Barone 1998b</v>
      </c>
      <c r="C671" s="254" t="str">
        <f>IF(AND(A671&lt;&gt;"",ISNUMBER(A671)),VLOOKUP(A671,Studies!A:BR,3,FALSE),"")</f>
        <v>https://www.ncbi.nlm.nih.gov/pubmed/9661037</v>
      </c>
      <c r="D671" s="254" t="str">
        <f>IF(AND(A671&lt;&gt;"",ISNUMBER(A671)),VLOOKUP(A671,Studies!A:BR,4,FALSE),"")</f>
        <v>Solution</v>
      </c>
      <c r="E671" s="254" t="str">
        <f>IF(AND(A671&lt;&gt;"",ISNUMBER(A671)),VLOOKUP(A671,Studies!A:BR,5,FALSE),"")</f>
        <v>Itraconazole</v>
      </c>
      <c r="F671" s="255"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53" t="str">
        <f>IF(AND(A672&lt;&gt;"",ISNUMBER(A672)),VLOOKUP(A672,Studies!A:BR,2,FALSE),"")</f>
        <v>Barone 1998b</v>
      </c>
      <c r="C672" s="254" t="str">
        <f>IF(AND(A672&lt;&gt;"",ISNUMBER(A672)),VLOOKUP(A672,Studies!A:BR,3,FALSE),"")</f>
        <v>https://www.ncbi.nlm.nih.gov/pubmed/9661037</v>
      </c>
      <c r="D672" s="254" t="str">
        <f>IF(AND(A672&lt;&gt;"",ISNUMBER(A672)),VLOOKUP(A672,Studies!A:BR,4,FALSE),"")</f>
        <v>Solution</v>
      </c>
      <c r="E672" s="254" t="str">
        <f>IF(AND(A672&lt;&gt;"",ISNUMBER(A672)),VLOOKUP(A672,Studies!A:BR,5,FALSE),"")</f>
        <v>Itraconazole</v>
      </c>
      <c r="F672" s="255"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4.25" x14ac:dyDescent="0.2">
      <c r="A673" s="183">
        <v>93</v>
      </c>
      <c r="B673" s="253" t="str">
        <f>IF(AND(A673&lt;&gt;"",ISNUMBER(A673)),VLOOKUP(A673,Studies!A:BR,2,FALSE),"")</f>
        <v>Barone 1998b</v>
      </c>
      <c r="C673" s="254" t="str">
        <f>IF(AND(A673&lt;&gt;"",ISNUMBER(A673)),VLOOKUP(A673,Studies!A:BR,3,FALSE),"")</f>
        <v>https://www.ncbi.nlm.nih.gov/pubmed/9661037</v>
      </c>
      <c r="D673" s="254" t="str">
        <f>IF(AND(A673&lt;&gt;"",ISNUMBER(A673)),VLOOKUP(A673,Studies!A:BR,4,FALSE),"")</f>
        <v>Solution</v>
      </c>
      <c r="E673" s="254" t="str">
        <f>IF(AND(A673&lt;&gt;"",ISNUMBER(A673)),VLOOKUP(A673,Studies!A:BR,5,FALSE),"")</f>
        <v>Itraconazole</v>
      </c>
      <c r="F673" s="255"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53" t="str">
        <f>IF(AND(A674&lt;&gt;"",ISNUMBER(A674)),VLOOKUP(A674,Studies!A:BR,2,FALSE),"")</f>
        <v>Barone 1998b</v>
      </c>
      <c r="C674" s="254" t="str">
        <f>IF(AND(A674&lt;&gt;"",ISNUMBER(A674)),VLOOKUP(A674,Studies!A:BR,3,FALSE),"")</f>
        <v>https://www.ncbi.nlm.nih.gov/pubmed/9661037</v>
      </c>
      <c r="D674" s="254" t="str">
        <f>IF(AND(A674&lt;&gt;"",ISNUMBER(A674)),VLOOKUP(A674,Studies!A:BR,4,FALSE),"")</f>
        <v>Solution</v>
      </c>
      <c r="E674" s="254" t="str">
        <f>IF(AND(A674&lt;&gt;"",ISNUMBER(A674)),VLOOKUP(A674,Studies!A:BR,5,FALSE),"")</f>
        <v>Itraconazole</v>
      </c>
      <c r="F674" s="255"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53" t="str">
        <f>IF(AND(A675&lt;&gt;"",ISNUMBER(A675)),VLOOKUP(A675,Studies!A:BR,2,FALSE),"")</f>
        <v>Barone 1998b</v>
      </c>
      <c r="C675" s="254" t="str">
        <f>IF(AND(A675&lt;&gt;"",ISNUMBER(A675)),VLOOKUP(A675,Studies!A:BR,3,FALSE),"")</f>
        <v>https://www.ncbi.nlm.nih.gov/pubmed/9661037</v>
      </c>
      <c r="D675" s="254" t="str">
        <f>IF(AND(A675&lt;&gt;"",ISNUMBER(A675)),VLOOKUP(A675,Studies!A:BR,4,FALSE),"")</f>
        <v>Solution</v>
      </c>
      <c r="E675" s="254" t="str">
        <f>IF(AND(A675&lt;&gt;"",ISNUMBER(A675)),VLOOKUP(A675,Studies!A:BR,5,FALSE),"")</f>
        <v>Itraconazole</v>
      </c>
      <c r="F675" s="255"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53" t="str">
        <f>IF(AND(A676&lt;&gt;"",ISNUMBER(A676)),VLOOKUP(A676,Studies!A:BR,2,FALSE),"")</f>
        <v>Barone 1998b</v>
      </c>
      <c r="C676" s="254" t="str">
        <f>IF(AND(A676&lt;&gt;"",ISNUMBER(A676)),VLOOKUP(A676,Studies!A:BR,3,FALSE),"")</f>
        <v>https://www.ncbi.nlm.nih.gov/pubmed/9661037</v>
      </c>
      <c r="D676" s="254" t="str">
        <f>IF(AND(A676&lt;&gt;"",ISNUMBER(A676)),VLOOKUP(A676,Studies!A:BR,4,FALSE),"")</f>
        <v>Solution</v>
      </c>
      <c r="E676" s="254" t="str">
        <f>IF(AND(A676&lt;&gt;"",ISNUMBER(A676)),VLOOKUP(A676,Studies!A:BR,5,FALSE),"")</f>
        <v>Itraconazole</v>
      </c>
      <c r="F676" s="255"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53" t="str">
        <f>IF(AND(A677&lt;&gt;"",ISNUMBER(A677)),VLOOKUP(A677,Studies!A:BR,2,FALSE),"")</f>
        <v>Barone 1998b</v>
      </c>
      <c r="C677" s="254" t="str">
        <f>IF(AND(A677&lt;&gt;"",ISNUMBER(A677)),VLOOKUP(A677,Studies!A:BR,3,FALSE),"")</f>
        <v>https://www.ncbi.nlm.nih.gov/pubmed/9661037</v>
      </c>
      <c r="D677" s="254" t="str">
        <f>IF(AND(A677&lt;&gt;"",ISNUMBER(A677)),VLOOKUP(A677,Studies!A:BR,4,FALSE),"")</f>
        <v>Solution</v>
      </c>
      <c r="E677" s="254" t="str">
        <f>IF(AND(A677&lt;&gt;"",ISNUMBER(A677)),VLOOKUP(A677,Studies!A:BR,5,FALSE),"")</f>
        <v>Itraconazole</v>
      </c>
      <c r="F677" s="255"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53" t="str">
        <f>IF(AND(A678&lt;&gt;"",ISNUMBER(A678)),VLOOKUP(A678,Studies!A:BR,2,FALSE),"")</f>
        <v>Barone 1998b</v>
      </c>
      <c r="C678" s="254" t="str">
        <f>IF(AND(A678&lt;&gt;"",ISNUMBER(A678)),VLOOKUP(A678,Studies!A:BR,3,FALSE),"")</f>
        <v>https://www.ncbi.nlm.nih.gov/pubmed/9661037</v>
      </c>
      <c r="D678" s="254" t="str">
        <f>IF(AND(A678&lt;&gt;"",ISNUMBER(A678)),VLOOKUP(A678,Studies!A:BR,4,FALSE),"")</f>
        <v>Solution</v>
      </c>
      <c r="E678" s="254" t="str">
        <f>IF(AND(A678&lt;&gt;"",ISNUMBER(A678)),VLOOKUP(A678,Studies!A:BR,5,FALSE),"")</f>
        <v>Itraconazole</v>
      </c>
      <c r="F678" s="255"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53" t="str">
        <f>IF(AND(A679&lt;&gt;"",ISNUMBER(A679)),VLOOKUP(A679,Studies!A:BR,2,FALSE),"")</f>
        <v>Barone 1998b</v>
      </c>
      <c r="C679" s="254" t="str">
        <f>IF(AND(A679&lt;&gt;"",ISNUMBER(A679)),VLOOKUP(A679,Studies!A:BR,3,FALSE),"")</f>
        <v>https://www.ncbi.nlm.nih.gov/pubmed/9661037</v>
      </c>
      <c r="D679" s="254" t="str">
        <f>IF(AND(A679&lt;&gt;"",ISNUMBER(A679)),VLOOKUP(A679,Studies!A:BR,4,FALSE),"")</f>
        <v>Solution</v>
      </c>
      <c r="E679" s="254" t="str">
        <f>IF(AND(A679&lt;&gt;"",ISNUMBER(A679)),VLOOKUP(A679,Studies!A:BR,5,FALSE),"")</f>
        <v>Hydroxy-Itraconazole</v>
      </c>
      <c r="F679" s="255"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53" t="str">
        <f>IF(AND(A680&lt;&gt;"",ISNUMBER(A680)),VLOOKUP(A680,Studies!A:BR,2,FALSE),"")</f>
        <v>Barone 1998b</v>
      </c>
      <c r="C680" s="254" t="str">
        <f>IF(AND(A680&lt;&gt;"",ISNUMBER(A680)),VLOOKUP(A680,Studies!A:BR,3,FALSE),"")</f>
        <v>https://www.ncbi.nlm.nih.gov/pubmed/9661037</v>
      </c>
      <c r="D680" s="254" t="str">
        <f>IF(AND(A680&lt;&gt;"",ISNUMBER(A680)),VLOOKUP(A680,Studies!A:BR,4,FALSE),"")</f>
        <v>Solution</v>
      </c>
      <c r="E680" s="254" t="str">
        <f>IF(AND(A680&lt;&gt;"",ISNUMBER(A680)),VLOOKUP(A680,Studies!A:BR,5,FALSE),"")</f>
        <v>Hydroxy-Itraconazole</v>
      </c>
      <c r="F680" s="255"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53" t="str">
        <f>IF(AND(A681&lt;&gt;"",ISNUMBER(A681)),VLOOKUP(A681,Studies!A:BR,2,FALSE),"")</f>
        <v>Barone 1998b</v>
      </c>
      <c r="C681" s="254" t="str">
        <f>IF(AND(A681&lt;&gt;"",ISNUMBER(A681)),VLOOKUP(A681,Studies!A:BR,3,FALSE),"")</f>
        <v>https://www.ncbi.nlm.nih.gov/pubmed/9661037</v>
      </c>
      <c r="D681" s="254" t="str">
        <f>IF(AND(A681&lt;&gt;"",ISNUMBER(A681)),VLOOKUP(A681,Studies!A:BR,4,FALSE),"")</f>
        <v>Solution</v>
      </c>
      <c r="E681" s="254" t="str">
        <f>IF(AND(A681&lt;&gt;"",ISNUMBER(A681)),VLOOKUP(A681,Studies!A:BR,5,FALSE),"")</f>
        <v>Hydroxy-Itraconazole</v>
      </c>
      <c r="F681" s="255"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4.25" x14ac:dyDescent="0.2">
      <c r="A682" s="183">
        <v>94</v>
      </c>
      <c r="B682" s="253" t="str">
        <f>IF(AND(A682&lt;&gt;"",ISNUMBER(A682)),VLOOKUP(A682,Studies!A:BR,2,FALSE),"")</f>
        <v>Barone 1998b</v>
      </c>
      <c r="C682" s="254" t="str">
        <f>IF(AND(A682&lt;&gt;"",ISNUMBER(A682)),VLOOKUP(A682,Studies!A:BR,3,FALSE),"")</f>
        <v>https://www.ncbi.nlm.nih.gov/pubmed/9661037</v>
      </c>
      <c r="D682" s="254" t="str">
        <f>IF(AND(A682&lt;&gt;"",ISNUMBER(A682)),VLOOKUP(A682,Studies!A:BR,4,FALSE),"")</f>
        <v>Solution</v>
      </c>
      <c r="E682" s="254" t="str">
        <f>IF(AND(A682&lt;&gt;"",ISNUMBER(A682)),VLOOKUP(A682,Studies!A:BR,5,FALSE),"")</f>
        <v>Hydroxy-Itraconazole</v>
      </c>
      <c r="F682" s="255"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4.25" x14ac:dyDescent="0.2">
      <c r="A683" s="183">
        <v>94</v>
      </c>
      <c r="B683" s="253" t="str">
        <f>IF(AND(A683&lt;&gt;"",ISNUMBER(A683)),VLOOKUP(A683,Studies!A:BR,2,FALSE),"")</f>
        <v>Barone 1998b</v>
      </c>
      <c r="C683" s="254" t="str">
        <f>IF(AND(A683&lt;&gt;"",ISNUMBER(A683)),VLOOKUP(A683,Studies!A:BR,3,FALSE),"")</f>
        <v>https://www.ncbi.nlm.nih.gov/pubmed/9661037</v>
      </c>
      <c r="D683" s="254" t="str">
        <f>IF(AND(A683&lt;&gt;"",ISNUMBER(A683)),VLOOKUP(A683,Studies!A:BR,4,FALSE),"")</f>
        <v>Solution</v>
      </c>
      <c r="E683" s="254" t="str">
        <f>IF(AND(A683&lt;&gt;"",ISNUMBER(A683)),VLOOKUP(A683,Studies!A:BR,5,FALSE),"")</f>
        <v>Hydroxy-Itraconazole</v>
      </c>
      <c r="F683" s="255"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4.25" x14ac:dyDescent="0.2">
      <c r="A684" s="183">
        <v>94</v>
      </c>
      <c r="B684" s="253" t="str">
        <f>IF(AND(A684&lt;&gt;"",ISNUMBER(A684)),VLOOKUP(A684,Studies!A:BR,2,FALSE),"")</f>
        <v>Barone 1998b</v>
      </c>
      <c r="C684" s="254" t="str">
        <f>IF(AND(A684&lt;&gt;"",ISNUMBER(A684)),VLOOKUP(A684,Studies!A:BR,3,FALSE),"")</f>
        <v>https://www.ncbi.nlm.nih.gov/pubmed/9661037</v>
      </c>
      <c r="D684" s="254" t="str">
        <f>IF(AND(A684&lt;&gt;"",ISNUMBER(A684)),VLOOKUP(A684,Studies!A:BR,4,FALSE),"")</f>
        <v>Solution</v>
      </c>
      <c r="E684" s="254" t="str">
        <f>IF(AND(A684&lt;&gt;"",ISNUMBER(A684)),VLOOKUP(A684,Studies!A:BR,5,FALSE),"")</f>
        <v>Hydroxy-Itraconazole</v>
      </c>
      <c r="F684" s="255"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53" t="str">
        <f>IF(AND(A685&lt;&gt;"",ISNUMBER(A685)),VLOOKUP(A685,Studies!A:BR,2,FALSE),"")</f>
        <v>Barone 1998b</v>
      </c>
      <c r="C685" s="254" t="str">
        <f>IF(AND(A685&lt;&gt;"",ISNUMBER(A685)),VLOOKUP(A685,Studies!A:BR,3,FALSE),"")</f>
        <v>https://www.ncbi.nlm.nih.gov/pubmed/9661037</v>
      </c>
      <c r="D685" s="254" t="str">
        <f>IF(AND(A685&lt;&gt;"",ISNUMBER(A685)),VLOOKUP(A685,Studies!A:BR,4,FALSE),"")</f>
        <v>Solution</v>
      </c>
      <c r="E685" s="254" t="str">
        <f>IF(AND(A685&lt;&gt;"",ISNUMBER(A685)),VLOOKUP(A685,Studies!A:BR,5,FALSE),"")</f>
        <v>Hydroxy-Itraconazole</v>
      </c>
      <c r="F685" s="255"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4.25" x14ac:dyDescent="0.2">
      <c r="A686" s="183">
        <v>94</v>
      </c>
      <c r="B686" s="253" t="str">
        <f>IF(AND(A686&lt;&gt;"",ISNUMBER(A686)),VLOOKUP(A686,Studies!A:BR,2,FALSE),"")</f>
        <v>Barone 1998b</v>
      </c>
      <c r="C686" s="254" t="str">
        <f>IF(AND(A686&lt;&gt;"",ISNUMBER(A686)),VLOOKUP(A686,Studies!A:BR,3,FALSE),"")</f>
        <v>https://www.ncbi.nlm.nih.gov/pubmed/9661037</v>
      </c>
      <c r="D686" s="254" t="str">
        <f>IF(AND(A686&lt;&gt;"",ISNUMBER(A686)),VLOOKUP(A686,Studies!A:BR,4,FALSE),"")</f>
        <v>Solution</v>
      </c>
      <c r="E686" s="254" t="str">
        <f>IF(AND(A686&lt;&gt;"",ISNUMBER(A686)),VLOOKUP(A686,Studies!A:BR,5,FALSE),"")</f>
        <v>Hydroxy-Itraconazole</v>
      </c>
      <c r="F686" s="255"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53" t="str">
        <f>IF(AND(A687&lt;&gt;"",ISNUMBER(A687)),VLOOKUP(A687,Studies!A:BR,2,FALSE),"")</f>
        <v>Barone 1998b</v>
      </c>
      <c r="C687" s="254" t="str">
        <f>IF(AND(A687&lt;&gt;"",ISNUMBER(A687)),VLOOKUP(A687,Studies!A:BR,3,FALSE),"")</f>
        <v>https://www.ncbi.nlm.nih.gov/pubmed/9661037</v>
      </c>
      <c r="D687" s="254" t="str">
        <f>IF(AND(A687&lt;&gt;"",ISNUMBER(A687)),VLOOKUP(A687,Studies!A:BR,4,FALSE),"")</f>
        <v>Solution</v>
      </c>
      <c r="E687" s="254" t="str">
        <f>IF(AND(A687&lt;&gt;"",ISNUMBER(A687)),VLOOKUP(A687,Studies!A:BR,5,FALSE),"")</f>
        <v>Hydroxy-Itraconazole</v>
      </c>
      <c r="F687" s="255"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53" t="str">
        <f>IF(AND(A688&lt;&gt;"",ISNUMBER(A688)),VLOOKUP(A688,Studies!A:BR,2,FALSE),"")</f>
        <v>Barone 1998b</v>
      </c>
      <c r="C688" s="254" t="str">
        <f>IF(AND(A688&lt;&gt;"",ISNUMBER(A688)),VLOOKUP(A688,Studies!A:BR,3,FALSE),"")</f>
        <v>https://www.ncbi.nlm.nih.gov/pubmed/9661037</v>
      </c>
      <c r="D688" s="254" t="str">
        <f>IF(AND(A688&lt;&gt;"",ISNUMBER(A688)),VLOOKUP(A688,Studies!A:BR,4,FALSE),"")</f>
        <v>Solution</v>
      </c>
      <c r="E688" s="254" t="str">
        <f>IF(AND(A688&lt;&gt;"",ISNUMBER(A688)),VLOOKUP(A688,Studies!A:BR,5,FALSE),"")</f>
        <v>Hydroxy-Itraconazole</v>
      </c>
      <c r="F688" s="255"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4.25" x14ac:dyDescent="0.2">
      <c r="A689" s="183">
        <v>94</v>
      </c>
      <c r="B689" s="253" t="str">
        <f>IF(AND(A689&lt;&gt;"",ISNUMBER(A689)),VLOOKUP(A689,Studies!A:BR,2,FALSE),"")</f>
        <v>Barone 1998b</v>
      </c>
      <c r="C689" s="254" t="str">
        <f>IF(AND(A689&lt;&gt;"",ISNUMBER(A689)),VLOOKUP(A689,Studies!A:BR,3,FALSE),"")</f>
        <v>https://www.ncbi.nlm.nih.gov/pubmed/9661037</v>
      </c>
      <c r="D689" s="254" t="str">
        <f>IF(AND(A689&lt;&gt;"",ISNUMBER(A689)),VLOOKUP(A689,Studies!A:BR,4,FALSE),"")</f>
        <v>Solution</v>
      </c>
      <c r="E689" s="254" t="str">
        <f>IF(AND(A689&lt;&gt;"",ISNUMBER(A689)),VLOOKUP(A689,Studies!A:BR,5,FALSE),"")</f>
        <v>Hydroxy-Itraconazole</v>
      </c>
      <c r="F689" s="255"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53" t="str">
        <f>IF(AND(A690&lt;&gt;"",ISNUMBER(A690)),VLOOKUP(A690,Studies!A:BR,2,FALSE),"")</f>
        <v>Barone 1998b</v>
      </c>
      <c r="C690" s="254" t="str">
        <f>IF(AND(A690&lt;&gt;"",ISNUMBER(A690)),VLOOKUP(A690,Studies!A:BR,3,FALSE),"")</f>
        <v>https://www.ncbi.nlm.nih.gov/pubmed/9661037</v>
      </c>
      <c r="D690" s="254" t="str">
        <f>IF(AND(A690&lt;&gt;"",ISNUMBER(A690)),VLOOKUP(A690,Studies!A:BR,4,FALSE),"")</f>
        <v>Solution</v>
      </c>
      <c r="E690" s="254" t="str">
        <f>IF(AND(A690&lt;&gt;"",ISNUMBER(A690)),VLOOKUP(A690,Studies!A:BR,5,FALSE),"")</f>
        <v>Hydroxy-Itraconazole</v>
      </c>
      <c r="F690" s="255"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53" t="str">
        <f>IF(AND(A691&lt;&gt;"",ISNUMBER(A691)),VLOOKUP(A691,Studies!A:BR,2,FALSE),"")</f>
        <v>Barone 1998b</v>
      </c>
      <c r="C691" s="254" t="str">
        <f>IF(AND(A691&lt;&gt;"",ISNUMBER(A691)),VLOOKUP(A691,Studies!A:BR,3,FALSE),"")</f>
        <v>https://www.ncbi.nlm.nih.gov/pubmed/9661037</v>
      </c>
      <c r="D691" s="254" t="str">
        <f>IF(AND(A691&lt;&gt;"",ISNUMBER(A691)),VLOOKUP(A691,Studies!A:BR,4,FALSE),"")</f>
        <v>Solution</v>
      </c>
      <c r="E691" s="254" t="str">
        <f>IF(AND(A691&lt;&gt;"",ISNUMBER(A691)),VLOOKUP(A691,Studies!A:BR,5,FALSE),"")</f>
        <v>Hydroxy-Itraconazole</v>
      </c>
      <c r="F691" s="255"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53" t="str">
        <f>IF(AND(A692&lt;&gt;"",ISNUMBER(A692)),VLOOKUP(A692,Studies!A:BR,2,FALSE),"")</f>
        <v>Barone 1998b</v>
      </c>
      <c r="C692" s="254" t="str">
        <f>IF(AND(A692&lt;&gt;"",ISNUMBER(A692)),VLOOKUP(A692,Studies!A:BR,3,FALSE),"")</f>
        <v>https://www.ncbi.nlm.nih.gov/pubmed/9661037</v>
      </c>
      <c r="D692" s="254" t="str">
        <f>IF(AND(A692&lt;&gt;"",ISNUMBER(A692)),VLOOKUP(A692,Studies!A:BR,4,FALSE),"")</f>
        <v>Solution</v>
      </c>
      <c r="E692" s="254" t="str">
        <f>IF(AND(A692&lt;&gt;"",ISNUMBER(A692)),VLOOKUP(A692,Studies!A:BR,5,FALSE),"")</f>
        <v>Hydroxy-Itraconazole</v>
      </c>
      <c r="F692" s="255"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53" t="str">
        <f>IF(AND(A693&lt;&gt;"",ISNUMBER(A693)),VLOOKUP(A693,Studies!A:BR,2,FALSE),"")</f>
        <v>Barone 1998b</v>
      </c>
      <c r="C693" s="254" t="str">
        <f>IF(AND(A693&lt;&gt;"",ISNUMBER(A693)),VLOOKUP(A693,Studies!A:BR,3,FALSE),"")</f>
        <v>https://www.ncbi.nlm.nih.gov/pubmed/9661037</v>
      </c>
      <c r="D693" s="254" t="str">
        <f>IF(AND(A693&lt;&gt;"",ISNUMBER(A693)),VLOOKUP(A693,Studies!A:BR,4,FALSE),"")</f>
        <v>F05 Capsule</v>
      </c>
      <c r="E693" s="254" t="str">
        <f>IF(AND(A693&lt;&gt;"",ISNUMBER(A693)),VLOOKUP(A693,Studies!A:BR,5,FALSE),"")</f>
        <v>Itraconazole</v>
      </c>
      <c r="F693" s="255"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53" t="str">
        <f>IF(AND(A694&lt;&gt;"",ISNUMBER(A694)),VLOOKUP(A694,Studies!A:BR,2,FALSE),"")</f>
        <v>Barone 1998b</v>
      </c>
      <c r="C694" s="254" t="str">
        <f>IF(AND(A694&lt;&gt;"",ISNUMBER(A694)),VLOOKUP(A694,Studies!A:BR,3,FALSE),"")</f>
        <v>https://www.ncbi.nlm.nih.gov/pubmed/9661037</v>
      </c>
      <c r="D694" s="254" t="str">
        <f>IF(AND(A694&lt;&gt;"",ISNUMBER(A694)),VLOOKUP(A694,Studies!A:BR,4,FALSE),"")</f>
        <v>F05 Capsule</v>
      </c>
      <c r="E694" s="254" t="str">
        <f>IF(AND(A694&lt;&gt;"",ISNUMBER(A694)),VLOOKUP(A694,Studies!A:BR,5,FALSE),"")</f>
        <v>Itraconazole</v>
      </c>
      <c r="F694" s="255"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53" t="str">
        <f>IF(AND(A695&lt;&gt;"",ISNUMBER(A695)),VLOOKUP(A695,Studies!A:BR,2,FALSE),"")</f>
        <v>Barone 1998b</v>
      </c>
      <c r="C695" s="254" t="str">
        <f>IF(AND(A695&lt;&gt;"",ISNUMBER(A695)),VLOOKUP(A695,Studies!A:BR,3,FALSE),"")</f>
        <v>https://www.ncbi.nlm.nih.gov/pubmed/9661037</v>
      </c>
      <c r="D695" s="254" t="str">
        <f>IF(AND(A695&lt;&gt;"",ISNUMBER(A695)),VLOOKUP(A695,Studies!A:BR,4,FALSE),"")</f>
        <v>F05 Capsule</v>
      </c>
      <c r="E695" s="254" t="str">
        <f>IF(AND(A695&lt;&gt;"",ISNUMBER(A695)),VLOOKUP(A695,Studies!A:BR,5,FALSE),"")</f>
        <v>Itraconazole</v>
      </c>
      <c r="F695" s="255"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53" t="str">
        <f>IF(AND(A696&lt;&gt;"",ISNUMBER(A696)),VLOOKUP(A696,Studies!A:BR,2,FALSE),"")</f>
        <v>Barone 1998b</v>
      </c>
      <c r="C696" s="254" t="str">
        <f>IF(AND(A696&lt;&gt;"",ISNUMBER(A696)),VLOOKUP(A696,Studies!A:BR,3,FALSE),"")</f>
        <v>https://www.ncbi.nlm.nih.gov/pubmed/9661037</v>
      </c>
      <c r="D696" s="254" t="str">
        <f>IF(AND(A696&lt;&gt;"",ISNUMBER(A696)),VLOOKUP(A696,Studies!A:BR,4,FALSE),"")</f>
        <v>F05 Capsule</v>
      </c>
      <c r="E696" s="254" t="str">
        <f>IF(AND(A696&lt;&gt;"",ISNUMBER(A696)),VLOOKUP(A696,Studies!A:BR,5,FALSE),"")</f>
        <v>Itraconazole</v>
      </c>
      <c r="F696" s="255"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53" t="str">
        <f>IF(AND(A697&lt;&gt;"",ISNUMBER(A697)),VLOOKUP(A697,Studies!A:BR,2,FALSE),"")</f>
        <v>Barone 1998b</v>
      </c>
      <c r="C697" s="254" t="str">
        <f>IF(AND(A697&lt;&gt;"",ISNUMBER(A697)),VLOOKUP(A697,Studies!A:BR,3,FALSE),"")</f>
        <v>https://www.ncbi.nlm.nih.gov/pubmed/9661037</v>
      </c>
      <c r="D697" s="254" t="str">
        <f>IF(AND(A697&lt;&gt;"",ISNUMBER(A697)),VLOOKUP(A697,Studies!A:BR,4,FALSE),"")</f>
        <v>F05 Capsule</v>
      </c>
      <c r="E697" s="254" t="str">
        <f>IF(AND(A697&lt;&gt;"",ISNUMBER(A697)),VLOOKUP(A697,Studies!A:BR,5,FALSE),"")</f>
        <v>Itraconazole</v>
      </c>
      <c r="F697" s="255"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53" t="str">
        <f>IF(AND(A698&lt;&gt;"",ISNUMBER(A698)),VLOOKUP(A698,Studies!A:BR,2,FALSE),"")</f>
        <v>Barone 1998b</v>
      </c>
      <c r="C698" s="254" t="str">
        <f>IF(AND(A698&lt;&gt;"",ISNUMBER(A698)),VLOOKUP(A698,Studies!A:BR,3,FALSE),"")</f>
        <v>https://www.ncbi.nlm.nih.gov/pubmed/9661037</v>
      </c>
      <c r="D698" s="254" t="str">
        <f>IF(AND(A698&lt;&gt;"",ISNUMBER(A698)),VLOOKUP(A698,Studies!A:BR,4,FALSE),"")</f>
        <v>F05 Capsule</v>
      </c>
      <c r="E698" s="254" t="str">
        <f>IF(AND(A698&lt;&gt;"",ISNUMBER(A698)),VLOOKUP(A698,Studies!A:BR,5,FALSE),"")</f>
        <v>Itraconazole</v>
      </c>
      <c r="F698" s="255"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53" t="str">
        <f>IF(AND(A699&lt;&gt;"",ISNUMBER(A699)),VLOOKUP(A699,Studies!A:BR,2,FALSE),"")</f>
        <v>Barone 1998b</v>
      </c>
      <c r="C699" s="254" t="str">
        <f>IF(AND(A699&lt;&gt;"",ISNUMBER(A699)),VLOOKUP(A699,Studies!A:BR,3,FALSE),"")</f>
        <v>https://www.ncbi.nlm.nih.gov/pubmed/9661037</v>
      </c>
      <c r="D699" s="254" t="str">
        <f>IF(AND(A699&lt;&gt;"",ISNUMBER(A699)),VLOOKUP(A699,Studies!A:BR,4,FALSE),"")</f>
        <v>F05 Capsule</v>
      </c>
      <c r="E699" s="254" t="str">
        <f>IF(AND(A699&lt;&gt;"",ISNUMBER(A699)),VLOOKUP(A699,Studies!A:BR,5,FALSE),"")</f>
        <v>Itraconazole</v>
      </c>
      <c r="F699" s="255"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53" t="str">
        <f>IF(AND(A700&lt;&gt;"",ISNUMBER(A700)),VLOOKUP(A700,Studies!A:BR,2,FALSE),"")</f>
        <v>Barone 1998b</v>
      </c>
      <c r="C700" s="254" t="str">
        <f>IF(AND(A700&lt;&gt;"",ISNUMBER(A700)),VLOOKUP(A700,Studies!A:BR,3,FALSE),"")</f>
        <v>https://www.ncbi.nlm.nih.gov/pubmed/9661037</v>
      </c>
      <c r="D700" s="254" t="str">
        <f>IF(AND(A700&lt;&gt;"",ISNUMBER(A700)),VLOOKUP(A700,Studies!A:BR,4,FALSE),"")</f>
        <v>F05 Capsule</v>
      </c>
      <c r="E700" s="254" t="str">
        <f>IF(AND(A700&lt;&gt;"",ISNUMBER(A700)),VLOOKUP(A700,Studies!A:BR,5,FALSE),"")</f>
        <v>Itraconazole</v>
      </c>
      <c r="F700" s="255"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53" t="str">
        <f>IF(AND(A701&lt;&gt;"",ISNUMBER(A701)),VLOOKUP(A701,Studies!A:BR,2,FALSE),"")</f>
        <v>Barone 1998b</v>
      </c>
      <c r="C701" s="254" t="str">
        <f>IF(AND(A701&lt;&gt;"",ISNUMBER(A701)),VLOOKUP(A701,Studies!A:BR,3,FALSE),"")</f>
        <v>https://www.ncbi.nlm.nih.gov/pubmed/9661037</v>
      </c>
      <c r="D701" s="254" t="str">
        <f>IF(AND(A701&lt;&gt;"",ISNUMBER(A701)),VLOOKUP(A701,Studies!A:BR,4,FALSE),"")</f>
        <v>F05 Capsule</v>
      </c>
      <c r="E701" s="254" t="str">
        <f>IF(AND(A701&lt;&gt;"",ISNUMBER(A701)),VLOOKUP(A701,Studies!A:BR,5,FALSE),"")</f>
        <v>Itraconazole</v>
      </c>
      <c r="F701" s="255"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53" t="str">
        <f>IF(AND(A702&lt;&gt;"",ISNUMBER(A702)),VLOOKUP(A702,Studies!A:BR,2,FALSE),"")</f>
        <v>Barone 1998b</v>
      </c>
      <c r="C702" s="254" t="str">
        <f>IF(AND(A702&lt;&gt;"",ISNUMBER(A702)),VLOOKUP(A702,Studies!A:BR,3,FALSE),"")</f>
        <v>https://www.ncbi.nlm.nih.gov/pubmed/9661037</v>
      </c>
      <c r="D702" s="254" t="str">
        <f>IF(AND(A702&lt;&gt;"",ISNUMBER(A702)),VLOOKUP(A702,Studies!A:BR,4,FALSE),"")</f>
        <v>F05 Capsule</v>
      </c>
      <c r="E702" s="254" t="str">
        <f>IF(AND(A702&lt;&gt;"",ISNUMBER(A702)),VLOOKUP(A702,Studies!A:BR,5,FALSE),"")</f>
        <v>Itraconazole</v>
      </c>
      <c r="F702" s="255"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53" t="str">
        <f>IF(AND(A703&lt;&gt;"",ISNUMBER(A703)),VLOOKUP(A703,Studies!A:BR,2,FALSE),"")</f>
        <v>Barone 1998b</v>
      </c>
      <c r="C703" s="254" t="str">
        <f>IF(AND(A703&lt;&gt;"",ISNUMBER(A703)),VLOOKUP(A703,Studies!A:BR,3,FALSE),"")</f>
        <v>https://www.ncbi.nlm.nih.gov/pubmed/9661037</v>
      </c>
      <c r="D703" s="254" t="str">
        <f>IF(AND(A703&lt;&gt;"",ISNUMBER(A703)),VLOOKUP(A703,Studies!A:BR,4,FALSE),"")</f>
        <v>F05 Capsule</v>
      </c>
      <c r="E703" s="254" t="str">
        <f>IF(AND(A703&lt;&gt;"",ISNUMBER(A703)),VLOOKUP(A703,Studies!A:BR,5,FALSE),"")</f>
        <v>Itraconazole</v>
      </c>
      <c r="F703" s="255"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53" t="str">
        <f>IF(AND(A704&lt;&gt;"",ISNUMBER(A704)),VLOOKUP(A704,Studies!A:BR,2,FALSE),"")</f>
        <v>Barone 1998b</v>
      </c>
      <c r="C704" s="254" t="str">
        <f>IF(AND(A704&lt;&gt;"",ISNUMBER(A704)),VLOOKUP(A704,Studies!A:BR,3,FALSE),"")</f>
        <v>https://www.ncbi.nlm.nih.gov/pubmed/9661037</v>
      </c>
      <c r="D704" s="254" t="str">
        <f>IF(AND(A704&lt;&gt;"",ISNUMBER(A704)),VLOOKUP(A704,Studies!A:BR,4,FALSE),"")</f>
        <v>F05 Capsule</v>
      </c>
      <c r="E704" s="254" t="str">
        <f>IF(AND(A704&lt;&gt;"",ISNUMBER(A704)),VLOOKUP(A704,Studies!A:BR,5,FALSE),"")</f>
        <v>Itraconazole</v>
      </c>
      <c r="F704" s="255"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53" t="str">
        <f>IF(AND(A705&lt;&gt;"",ISNUMBER(A705)),VLOOKUP(A705,Studies!A:BR,2,FALSE),"")</f>
        <v>Barone 1998b</v>
      </c>
      <c r="C705" s="254" t="str">
        <f>IF(AND(A705&lt;&gt;"",ISNUMBER(A705)),VLOOKUP(A705,Studies!A:BR,3,FALSE),"")</f>
        <v>https://www.ncbi.nlm.nih.gov/pubmed/9661037</v>
      </c>
      <c r="D705" s="254" t="str">
        <f>IF(AND(A705&lt;&gt;"",ISNUMBER(A705)),VLOOKUP(A705,Studies!A:BR,4,FALSE),"")</f>
        <v>F05 Capsule</v>
      </c>
      <c r="E705" s="254" t="str">
        <f>IF(AND(A705&lt;&gt;"",ISNUMBER(A705)),VLOOKUP(A705,Studies!A:BR,5,FALSE),"")</f>
        <v>Hydroxy-Itraconazole</v>
      </c>
      <c r="F705" s="255"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53" t="str">
        <f>IF(AND(A706&lt;&gt;"",ISNUMBER(A706)),VLOOKUP(A706,Studies!A:BR,2,FALSE),"")</f>
        <v>Barone 1998b</v>
      </c>
      <c r="C706" s="254" t="str">
        <f>IF(AND(A706&lt;&gt;"",ISNUMBER(A706)),VLOOKUP(A706,Studies!A:BR,3,FALSE),"")</f>
        <v>https://www.ncbi.nlm.nih.gov/pubmed/9661037</v>
      </c>
      <c r="D706" s="254" t="str">
        <f>IF(AND(A706&lt;&gt;"",ISNUMBER(A706)),VLOOKUP(A706,Studies!A:BR,4,FALSE),"")</f>
        <v>F05 Capsule</v>
      </c>
      <c r="E706" s="254" t="str">
        <f>IF(AND(A706&lt;&gt;"",ISNUMBER(A706)),VLOOKUP(A706,Studies!A:BR,5,FALSE),"")</f>
        <v>Hydroxy-Itraconazole</v>
      </c>
      <c r="F706" s="255"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53" t="str">
        <f>IF(AND(A707&lt;&gt;"",ISNUMBER(A707)),VLOOKUP(A707,Studies!A:BR,2,FALSE),"")</f>
        <v>Barone 1998b</v>
      </c>
      <c r="C707" s="254" t="str">
        <f>IF(AND(A707&lt;&gt;"",ISNUMBER(A707)),VLOOKUP(A707,Studies!A:BR,3,FALSE),"")</f>
        <v>https://www.ncbi.nlm.nih.gov/pubmed/9661037</v>
      </c>
      <c r="D707" s="254" t="str">
        <f>IF(AND(A707&lt;&gt;"",ISNUMBER(A707)),VLOOKUP(A707,Studies!A:BR,4,FALSE),"")</f>
        <v>F05 Capsule</v>
      </c>
      <c r="E707" s="254" t="str">
        <f>IF(AND(A707&lt;&gt;"",ISNUMBER(A707)),VLOOKUP(A707,Studies!A:BR,5,FALSE),"")</f>
        <v>Hydroxy-Itraconazole</v>
      </c>
      <c r="F707" s="255"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53" t="str">
        <f>IF(AND(A708&lt;&gt;"",ISNUMBER(A708)),VLOOKUP(A708,Studies!A:BR,2,FALSE),"")</f>
        <v>Barone 1998b</v>
      </c>
      <c r="C708" s="254" t="str">
        <f>IF(AND(A708&lt;&gt;"",ISNUMBER(A708)),VLOOKUP(A708,Studies!A:BR,3,FALSE),"")</f>
        <v>https://www.ncbi.nlm.nih.gov/pubmed/9661037</v>
      </c>
      <c r="D708" s="254" t="str">
        <f>IF(AND(A708&lt;&gt;"",ISNUMBER(A708)),VLOOKUP(A708,Studies!A:BR,4,FALSE),"")</f>
        <v>F05 Capsule</v>
      </c>
      <c r="E708" s="254" t="str">
        <f>IF(AND(A708&lt;&gt;"",ISNUMBER(A708)),VLOOKUP(A708,Studies!A:BR,5,FALSE),"")</f>
        <v>Hydroxy-Itraconazole</v>
      </c>
      <c r="F708" s="255"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53" t="str">
        <f>IF(AND(A709&lt;&gt;"",ISNUMBER(A709)),VLOOKUP(A709,Studies!A:BR,2,FALSE),"")</f>
        <v>Barone 1998b</v>
      </c>
      <c r="C709" s="254" t="str">
        <f>IF(AND(A709&lt;&gt;"",ISNUMBER(A709)),VLOOKUP(A709,Studies!A:BR,3,FALSE),"")</f>
        <v>https://www.ncbi.nlm.nih.gov/pubmed/9661037</v>
      </c>
      <c r="D709" s="254" t="str">
        <f>IF(AND(A709&lt;&gt;"",ISNUMBER(A709)),VLOOKUP(A709,Studies!A:BR,4,FALSE),"")</f>
        <v>F05 Capsule</v>
      </c>
      <c r="E709" s="254" t="str">
        <f>IF(AND(A709&lt;&gt;"",ISNUMBER(A709)),VLOOKUP(A709,Studies!A:BR,5,FALSE),"")</f>
        <v>Hydroxy-Itraconazole</v>
      </c>
      <c r="F709" s="255"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53" t="str">
        <f>IF(AND(A710&lt;&gt;"",ISNUMBER(A710)),VLOOKUP(A710,Studies!A:BR,2,FALSE),"")</f>
        <v>Barone 1998b</v>
      </c>
      <c r="C710" s="254" t="str">
        <f>IF(AND(A710&lt;&gt;"",ISNUMBER(A710)),VLOOKUP(A710,Studies!A:BR,3,FALSE),"")</f>
        <v>https://www.ncbi.nlm.nih.gov/pubmed/9661037</v>
      </c>
      <c r="D710" s="254" t="str">
        <f>IF(AND(A710&lt;&gt;"",ISNUMBER(A710)),VLOOKUP(A710,Studies!A:BR,4,FALSE),"")</f>
        <v>F05 Capsule</v>
      </c>
      <c r="E710" s="254" t="str">
        <f>IF(AND(A710&lt;&gt;"",ISNUMBER(A710)),VLOOKUP(A710,Studies!A:BR,5,FALSE),"")</f>
        <v>Hydroxy-Itraconazole</v>
      </c>
      <c r="F710" s="255"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53" t="str">
        <f>IF(AND(A711&lt;&gt;"",ISNUMBER(A711)),VLOOKUP(A711,Studies!A:BR,2,FALSE),"")</f>
        <v>Barone 1998b</v>
      </c>
      <c r="C711" s="254" t="str">
        <f>IF(AND(A711&lt;&gt;"",ISNUMBER(A711)),VLOOKUP(A711,Studies!A:BR,3,FALSE),"")</f>
        <v>https://www.ncbi.nlm.nih.gov/pubmed/9661037</v>
      </c>
      <c r="D711" s="254" t="str">
        <f>IF(AND(A711&lt;&gt;"",ISNUMBER(A711)),VLOOKUP(A711,Studies!A:BR,4,FALSE),"")</f>
        <v>F05 Capsule</v>
      </c>
      <c r="E711" s="254" t="str">
        <f>IF(AND(A711&lt;&gt;"",ISNUMBER(A711)),VLOOKUP(A711,Studies!A:BR,5,FALSE),"")</f>
        <v>Hydroxy-Itraconazole</v>
      </c>
      <c r="F711" s="255"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53" t="str">
        <f>IF(AND(A712&lt;&gt;"",ISNUMBER(A712)),VLOOKUP(A712,Studies!A:BR,2,FALSE),"")</f>
        <v>Barone 1998b</v>
      </c>
      <c r="C712" s="254" t="str">
        <f>IF(AND(A712&lt;&gt;"",ISNUMBER(A712)),VLOOKUP(A712,Studies!A:BR,3,FALSE),"")</f>
        <v>https://www.ncbi.nlm.nih.gov/pubmed/9661037</v>
      </c>
      <c r="D712" s="254" t="str">
        <f>IF(AND(A712&lt;&gt;"",ISNUMBER(A712)),VLOOKUP(A712,Studies!A:BR,4,FALSE),"")</f>
        <v>F05 Capsule</v>
      </c>
      <c r="E712" s="254" t="str">
        <f>IF(AND(A712&lt;&gt;"",ISNUMBER(A712)),VLOOKUP(A712,Studies!A:BR,5,FALSE),"")</f>
        <v>Hydroxy-Itraconazole</v>
      </c>
      <c r="F712" s="255"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53" t="str">
        <f>IF(AND(A713&lt;&gt;"",ISNUMBER(A713)),VLOOKUP(A713,Studies!A:BR,2,FALSE),"")</f>
        <v>Barone 1998b</v>
      </c>
      <c r="C713" s="254" t="str">
        <f>IF(AND(A713&lt;&gt;"",ISNUMBER(A713)),VLOOKUP(A713,Studies!A:BR,3,FALSE),"")</f>
        <v>https://www.ncbi.nlm.nih.gov/pubmed/9661037</v>
      </c>
      <c r="D713" s="254" t="str">
        <f>IF(AND(A713&lt;&gt;"",ISNUMBER(A713)),VLOOKUP(A713,Studies!A:BR,4,FALSE),"")</f>
        <v>F05 Capsule</v>
      </c>
      <c r="E713" s="254" t="str">
        <f>IF(AND(A713&lt;&gt;"",ISNUMBER(A713)),VLOOKUP(A713,Studies!A:BR,5,FALSE),"")</f>
        <v>Hydroxy-Itraconazole</v>
      </c>
      <c r="F713" s="255"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53" t="str">
        <f>IF(AND(A714&lt;&gt;"",ISNUMBER(A714)),VLOOKUP(A714,Studies!A:BR,2,FALSE),"")</f>
        <v>Barone 1998b</v>
      </c>
      <c r="C714" s="254" t="str">
        <f>IF(AND(A714&lt;&gt;"",ISNUMBER(A714)),VLOOKUP(A714,Studies!A:BR,3,FALSE),"")</f>
        <v>https://www.ncbi.nlm.nih.gov/pubmed/9661037</v>
      </c>
      <c r="D714" s="254" t="str">
        <f>IF(AND(A714&lt;&gt;"",ISNUMBER(A714)),VLOOKUP(A714,Studies!A:BR,4,FALSE),"")</f>
        <v>F05 Capsule</v>
      </c>
      <c r="E714" s="254" t="str">
        <f>IF(AND(A714&lt;&gt;"",ISNUMBER(A714)),VLOOKUP(A714,Studies!A:BR,5,FALSE),"")</f>
        <v>Hydroxy-Itraconazole</v>
      </c>
      <c r="F714" s="255"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53" t="str">
        <f>IF(AND(A715&lt;&gt;"",ISNUMBER(A715)),VLOOKUP(A715,Studies!A:BR,2,FALSE),"")</f>
        <v>Barone 1998b</v>
      </c>
      <c r="C715" s="254" t="str">
        <f>IF(AND(A715&lt;&gt;"",ISNUMBER(A715)),VLOOKUP(A715,Studies!A:BR,3,FALSE),"")</f>
        <v>https://www.ncbi.nlm.nih.gov/pubmed/9661037</v>
      </c>
      <c r="D715" s="254" t="str">
        <f>IF(AND(A715&lt;&gt;"",ISNUMBER(A715)),VLOOKUP(A715,Studies!A:BR,4,FALSE),"")</f>
        <v>F05 Capsule</v>
      </c>
      <c r="E715" s="254" t="str">
        <f>IF(AND(A715&lt;&gt;"",ISNUMBER(A715)),VLOOKUP(A715,Studies!A:BR,5,FALSE),"")</f>
        <v>Hydroxy-Itraconazole</v>
      </c>
      <c r="F715" s="255"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53" t="str">
        <f>IF(AND(A716&lt;&gt;"",ISNUMBER(A716)),VLOOKUP(A716,Studies!A:BR,2,FALSE),"")</f>
        <v>Barone 1998b</v>
      </c>
      <c r="C716" s="254" t="str">
        <f>IF(AND(A716&lt;&gt;"",ISNUMBER(A716)),VLOOKUP(A716,Studies!A:BR,3,FALSE),"")</f>
        <v>https://www.ncbi.nlm.nih.gov/pubmed/9661037</v>
      </c>
      <c r="D716" s="254" t="str">
        <f>IF(AND(A716&lt;&gt;"",ISNUMBER(A716)),VLOOKUP(A716,Studies!A:BR,4,FALSE),"")</f>
        <v>F05 Capsule</v>
      </c>
      <c r="E716" s="254" t="str">
        <f>IF(AND(A716&lt;&gt;"",ISNUMBER(A716)),VLOOKUP(A716,Studies!A:BR,5,FALSE),"")</f>
        <v>Hydroxy-Itraconazole</v>
      </c>
      <c r="F716" s="255"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53" t="str">
        <f>IF(AND(A717&lt;&gt;"",ISNUMBER(A717)),VLOOKUP(A717,Studies!A:BR,2,FALSE),"")</f>
        <v>Blume 1989</v>
      </c>
      <c r="C717" s="254" t="str">
        <f>IF(AND(A717&lt;&gt;"",ISNUMBER(A717)),VLOOKUP(A717,Studies!A:BR,3,FALSE),"")</f>
        <v>https://doi.org/10.1002/pauz.19900190516</v>
      </c>
      <c r="D717" s="254" t="str">
        <f>IF(AND(A717&lt;&gt;"",ISNUMBER(A717)),VLOOKUP(A717,Studies!A:BR,4,FALSE),"")</f>
        <v>450 mg REFERENZ</v>
      </c>
      <c r="E717" s="254" t="str">
        <f>IF(AND(A717&lt;&gt;"",ISNUMBER(A717)),VLOOKUP(A717,Studies!A:BR,5,FALSE),"")</f>
        <v>Rifampicin</v>
      </c>
      <c r="F717" s="255"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53" t="str">
        <f>IF(AND(A718&lt;&gt;"",ISNUMBER(A718)),VLOOKUP(A718,Studies!A:BR,2,FALSE),"")</f>
        <v>Blume 1989</v>
      </c>
      <c r="C718" s="254" t="str">
        <f>IF(AND(A718&lt;&gt;"",ISNUMBER(A718)),VLOOKUP(A718,Studies!A:BR,3,FALSE),"")</f>
        <v>https://doi.org/10.1002/pauz.19900190516</v>
      </c>
      <c r="D718" s="254" t="str">
        <f>IF(AND(A718&lt;&gt;"",ISNUMBER(A718)),VLOOKUP(A718,Studies!A:BR,4,FALSE),"")</f>
        <v>450 mg REFERENZ</v>
      </c>
      <c r="E718" s="254" t="str">
        <f>IF(AND(A718&lt;&gt;"",ISNUMBER(A718)),VLOOKUP(A718,Studies!A:BR,5,FALSE),"")</f>
        <v>Rifampicin</v>
      </c>
      <c r="F718" s="255"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53" t="str">
        <f>IF(AND(A719&lt;&gt;"",ISNUMBER(A719)),VLOOKUP(A719,Studies!A:BR,2,FALSE),"")</f>
        <v>Blume 1989</v>
      </c>
      <c r="C719" s="254" t="str">
        <f>IF(AND(A719&lt;&gt;"",ISNUMBER(A719)),VLOOKUP(A719,Studies!A:BR,3,FALSE),"")</f>
        <v>https://doi.org/10.1002/pauz.19900190516</v>
      </c>
      <c r="D719" s="254" t="str">
        <f>IF(AND(A719&lt;&gt;"",ISNUMBER(A719)),VLOOKUP(A719,Studies!A:BR,4,FALSE),"")</f>
        <v>450 mg REFERENZ</v>
      </c>
      <c r="E719" s="254" t="str">
        <f>IF(AND(A719&lt;&gt;"",ISNUMBER(A719)),VLOOKUP(A719,Studies!A:BR,5,FALSE),"")</f>
        <v>Rifampicin</v>
      </c>
      <c r="F719" s="255"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53" t="str">
        <f>IF(AND(A720&lt;&gt;"",ISNUMBER(A720)),VLOOKUP(A720,Studies!A:BR,2,FALSE),"")</f>
        <v>Blume 1989</v>
      </c>
      <c r="C720" s="254" t="str">
        <f>IF(AND(A720&lt;&gt;"",ISNUMBER(A720)),VLOOKUP(A720,Studies!A:BR,3,FALSE),"")</f>
        <v>https://doi.org/10.1002/pauz.19900190516</v>
      </c>
      <c r="D720" s="254" t="str">
        <f>IF(AND(A720&lt;&gt;"",ISNUMBER(A720)),VLOOKUP(A720,Studies!A:BR,4,FALSE),"")</f>
        <v>450 mg REFERENZ</v>
      </c>
      <c r="E720" s="254" t="str">
        <f>IF(AND(A720&lt;&gt;"",ISNUMBER(A720)),VLOOKUP(A720,Studies!A:BR,5,FALSE),"")</f>
        <v>Rifampicin</v>
      </c>
      <c r="F720" s="255"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53" t="str">
        <f>IF(AND(A721&lt;&gt;"",ISNUMBER(A721)),VLOOKUP(A721,Studies!A:BR,2,FALSE),"")</f>
        <v>Blume 1989</v>
      </c>
      <c r="C721" s="254" t="str">
        <f>IF(AND(A721&lt;&gt;"",ISNUMBER(A721)),VLOOKUP(A721,Studies!A:BR,3,FALSE),"")</f>
        <v>https://doi.org/10.1002/pauz.19900190516</v>
      </c>
      <c r="D721" s="254" t="str">
        <f>IF(AND(A721&lt;&gt;"",ISNUMBER(A721)),VLOOKUP(A721,Studies!A:BR,4,FALSE),"")</f>
        <v>600 mg REFERENZ</v>
      </c>
      <c r="E721" s="254" t="str">
        <f>IF(AND(A721&lt;&gt;"",ISNUMBER(A721)),VLOOKUP(A721,Studies!A:BR,5,FALSE),"")</f>
        <v>Rifampicin</v>
      </c>
      <c r="F721" s="255"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53" t="str">
        <f>IF(AND(A722&lt;&gt;"",ISNUMBER(A722)),VLOOKUP(A722,Studies!A:BR,2,FALSE),"")</f>
        <v>Blume 1989</v>
      </c>
      <c r="C722" s="254" t="str">
        <f>IF(AND(A722&lt;&gt;"",ISNUMBER(A722)),VLOOKUP(A722,Studies!A:BR,3,FALSE),"")</f>
        <v>https://doi.org/10.1002/pauz.19900190516</v>
      </c>
      <c r="D722" s="254" t="str">
        <f>IF(AND(A722&lt;&gt;"",ISNUMBER(A722)),VLOOKUP(A722,Studies!A:BR,4,FALSE),"")</f>
        <v>600 mg REFERENZ</v>
      </c>
      <c r="E722" s="254" t="str">
        <f>IF(AND(A722&lt;&gt;"",ISNUMBER(A722)),VLOOKUP(A722,Studies!A:BR,5,FALSE),"")</f>
        <v>Rifampicin</v>
      </c>
      <c r="F722" s="255"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53" t="str">
        <f>IF(AND(A723&lt;&gt;"",ISNUMBER(A723)),VLOOKUP(A723,Studies!A:BR,2,FALSE),"")</f>
        <v>Blume 1989</v>
      </c>
      <c r="C723" s="254" t="str">
        <f>IF(AND(A723&lt;&gt;"",ISNUMBER(A723)),VLOOKUP(A723,Studies!A:BR,3,FALSE),"")</f>
        <v>https://doi.org/10.1002/pauz.19900190516</v>
      </c>
      <c r="D723" s="254" t="str">
        <f>IF(AND(A723&lt;&gt;"",ISNUMBER(A723)),VLOOKUP(A723,Studies!A:BR,4,FALSE),"")</f>
        <v>600 mg REFERENZ</v>
      </c>
      <c r="E723" s="254" t="str">
        <f>IF(AND(A723&lt;&gt;"",ISNUMBER(A723)),VLOOKUP(A723,Studies!A:BR,5,FALSE),"")</f>
        <v>Rifampicin</v>
      </c>
      <c r="F723" s="255"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53" t="str">
        <f>IF(AND(A724&lt;&gt;"",ISNUMBER(A724)),VLOOKUP(A724,Studies!A:BR,2,FALSE),"")</f>
        <v>Blume 1989</v>
      </c>
      <c r="C724" s="254" t="str">
        <f>IF(AND(A724&lt;&gt;"",ISNUMBER(A724)),VLOOKUP(A724,Studies!A:BR,3,FALSE),"")</f>
        <v>https://doi.org/10.1002/pauz.19900190516</v>
      </c>
      <c r="D724" s="254" t="str">
        <f>IF(AND(A724&lt;&gt;"",ISNUMBER(A724)),VLOOKUP(A724,Studies!A:BR,4,FALSE),"")</f>
        <v>600 mg REFERENZ</v>
      </c>
      <c r="E724" s="254" t="str">
        <f>IF(AND(A724&lt;&gt;"",ISNUMBER(A724)),VLOOKUP(A724,Studies!A:BR,5,FALSE),"")</f>
        <v>Rifampicin</v>
      </c>
      <c r="F724" s="255"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53" t="str">
        <f>IF(AND(A725&lt;&gt;"",ISNUMBER(A725)),VLOOKUP(A725,Studies!A:BR,2,FALSE),"")</f>
        <v>Blume 1989</v>
      </c>
      <c r="C725" s="254" t="str">
        <f>IF(AND(A725&lt;&gt;"",ISNUMBER(A725)),VLOOKUP(A725,Studies!A:BR,3,FALSE),"")</f>
        <v>https://doi.org/10.1002/pauz.19900190516</v>
      </c>
      <c r="D725" s="254" t="str">
        <f>IF(AND(A725&lt;&gt;"",ISNUMBER(A725)),VLOOKUP(A725,Studies!A:BR,4,FALSE),"")</f>
        <v>600 mg REFERENZ</v>
      </c>
      <c r="E725" s="254" t="str">
        <f>IF(AND(A725&lt;&gt;"",ISNUMBER(A725)),VLOOKUP(A725,Studies!A:BR,5,FALSE),"")</f>
        <v>Rifampicin</v>
      </c>
      <c r="F725" s="255"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53" t="str">
        <f>IF(AND(A726&lt;&gt;"",ISNUMBER(A726)),VLOOKUP(A726,Studies!A:BR,2,FALSE),"")</f>
        <v>Blume 1989</v>
      </c>
      <c r="C726" s="254" t="str">
        <f>IF(AND(A726&lt;&gt;"",ISNUMBER(A726)),VLOOKUP(A726,Studies!A:BR,3,FALSE),"")</f>
        <v>https://doi.org/10.1002/pauz.19900190516</v>
      </c>
      <c r="D726" s="254" t="str">
        <f>IF(AND(A726&lt;&gt;"",ISNUMBER(A726)),VLOOKUP(A726,Studies!A:BR,4,FALSE),"")</f>
        <v>600 mg REFERENZ</v>
      </c>
      <c r="E726" s="254" t="str">
        <f>IF(AND(A726&lt;&gt;"",ISNUMBER(A726)),VLOOKUP(A726,Studies!A:BR,5,FALSE),"")</f>
        <v>Rifampicin</v>
      </c>
      <c r="F726" s="255"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53" t="str">
        <f>IF(AND(A727&lt;&gt;"",ISNUMBER(A727)),VLOOKUP(A727,Studies!A:BR,2,FALSE),"")</f>
        <v>Blume 1989</v>
      </c>
      <c r="C727" s="254" t="str">
        <f>IF(AND(A727&lt;&gt;"",ISNUMBER(A727)),VLOOKUP(A727,Studies!A:BR,3,FALSE),"")</f>
        <v>https://doi.org/10.1002/pauz.19900190516</v>
      </c>
      <c r="D727" s="254" t="str">
        <f>IF(AND(A727&lt;&gt;"",ISNUMBER(A727)),VLOOKUP(A727,Studies!A:BR,4,FALSE),"")</f>
        <v>600 mg REFERENZ</v>
      </c>
      <c r="E727" s="254" t="str">
        <f>IF(AND(A727&lt;&gt;"",ISNUMBER(A727)),VLOOKUP(A727,Studies!A:BR,5,FALSE),"")</f>
        <v>Rifampicin</v>
      </c>
      <c r="F727" s="255"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53" t="str">
        <f>IF(AND(A728&lt;&gt;"",ISNUMBER(A728)),VLOOKUP(A728,Studies!A:BR,2,FALSE),"")</f>
        <v>Blume 1989</v>
      </c>
      <c r="C728" s="254" t="str">
        <f>IF(AND(A728&lt;&gt;"",ISNUMBER(A728)),VLOOKUP(A728,Studies!A:BR,3,FALSE),"")</f>
        <v>https://doi.org/10.1002/pauz.19900190516</v>
      </c>
      <c r="D728" s="254" t="str">
        <f>IF(AND(A728&lt;&gt;"",ISNUMBER(A728)),VLOOKUP(A728,Studies!A:BR,4,FALSE),"")</f>
        <v>600 mg REFERENZ</v>
      </c>
      <c r="E728" s="254" t="str">
        <f>IF(AND(A728&lt;&gt;"",ISNUMBER(A728)),VLOOKUP(A728,Studies!A:BR,5,FALSE),"")</f>
        <v>Rifampicin</v>
      </c>
      <c r="F728" s="255"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53" t="str">
        <f>IF(AND(A729&lt;&gt;"",ISNUMBER(A729)),VLOOKUP(A729,Studies!A:BR,2,FALSE),"")</f>
        <v>Blume 1989</v>
      </c>
      <c r="C729" s="254" t="str">
        <f>IF(AND(A729&lt;&gt;"",ISNUMBER(A729)),VLOOKUP(A729,Studies!A:BR,3,FALSE),"")</f>
        <v>https://doi.org/10.1002/pauz.19900190516</v>
      </c>
      <c r="D729" s="254" t="str">
        <f>IF(AND(A729&lt;&gt;"",ISNUMBER(A729)),VLOOKUP(A729,Studies!A:BR,4,FALSE),"")</f>
        <v>600 mg REFERENZ</v>
      </c>
      <c r="E729" s="254" t="str">
        <f>IF(AND(A729&lt;&gt;"",ISNUMBER(A729)),VLOOKUP(A729,Studies!A:BR,5,FALSE),"")</f>
        <v>Rifampicin</v>
      </c>
      <c r="F729" s="255"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53" t="str">
        <f>IF(AND(A730&lt;&gt;"",ISNUMBER(A730)),VLOOKUP(A730,Studies!A:BR,2,FALSE),"")</f>
        <v>Blume 1989</v>
      </c>
      <c r="C730" s="254" t="str">
        <f>IF(AND(A730&lt;&gt;"",ISNUMBER(A730)),VLOOKUP(A730,Studies!A:BR,3,FALSE),"")</f>
        <v>https://doi.org/10.1002/pauz.19900190516</v>
      </c>
      <c r="D730" s="254" t="str">
        <f>IF(AND(A730&lt;&gt;"",ISNUMBER(A730)),VLOOKUP(A730,Studies!A:BR,4,FALSE),"")</f>
        <v>600 mg REFERENZ</v>
      </c>
      <c r="E730" s="254" t="str">
        <f>IF(AND(A730&lt;&gt;"",ISNUMBER(A730)),VLOOKUP(A730,Studies!A:BR,5,FALSE),"")</f>
        <v>Rifampicin</v>
      </c>
      <c r="F730" s="255"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53" t="str">
        <f>IF(AND(A731&lt;&gt;"",ISNUMBER(A731)),VLOOKUP(A731,Studies!A:BR,2,FALSE),"")</f>
        <v>Bornemann 1986</v>
      </c>
      <c r="C731" s="254" t="str">
        <f>IF(AND(A731&lt;&gt;"",ISNUMBER(A731)),VLOOKUP(A731,Studies!A:BR,3,FALSE),"")</f>
        <v>https://www.ncbi.nlm.nih.gov/pubmed/2936766</v>
      </c>
      <c r="D731" s="254" t="str">
        <f>IF(AND(A731&lt;&gt;"",ISNUMBER(A731)),VLOOKUP(A731,Studies!A:BR,4,FALSE),"")</f>
        <v>1 h after a meal</v>
      </c>
      <c r="E731" s="254" t="str">
        <f>IF(AND(A731&lt;&gt;"",ISNUMBER(A731)),VLOOKUP(A731,Studies!A:BR,5,FALSE),"")</f>
        <v>Midazolam</v>
      </c>
      <c r="F731" s="255"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x14ac:dyDescent="0.2">
      <c r="A732" s="189">
        <v>104</v>
      </c>
      <c r="B732" s="253" t="str">
        <f>IF(AND(A732&lt;&gt;"",ISNUMBER(A732)),VLOOKUP(A732,Studies!A:BR,2,FALSE),"")</f>
        <v>Bornemann 1986</v>
      </c>
      <c r="C732" s="254" t="str">
        <f>IF(AND(A732&lt;&gt;"",ISNUMBER(A732)),VLOOKUP(A732,Studies!A:BR,3,FALSE),"")</f>
        <v>https://www.ncbi.nlm.nih.gov/pubmed/2936766</v>
      </c>
      <c r="D732" s="254" t="str">
        <f>IF(AND(A732&lt;&gt;"",ISNUMBER(A732)),VLOOKUP(A732,Studies!A:BR,4,FALSE),"")</f>
        <v>1 h after a meal</v>
      </c>
      <c r="E732" s="254" t="str">
        <f>IF(AND(A732&lt;&gt;"",ISNUMBER(A732)),VLOOKUP(A732,Studies!A:BR,5,FALSE),"")</f>
        <v>Midazolam</v>
      </c>
      <c r="F732" s="255"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53" t="str">
        <f>IF(AND(A733&lt;&gt;"",ISNUMBER(A733)),VLOOKUP(A733,Studies!A:BR,2,FALSE),"")</f>
        <v>Bornemann 1986</v>
      </c>
      <c r="C733" s="254" t="str">
        <f>IF(AND(A733&lt;&gt;"",ISNUMBER(A733)),VLOOKUP(A733,Studies!A:BR,3,FALSE),"")</f>
        <v>https://www.ncbi.nlm.nih.gov/pubmed/2936766</v>
      </c>
      <c r="D733" s="254" t="str">
        <f>IF(AND(A733&lt;&gt;"",ISNUMBER(A733)),VLOOKUP(A733,Studies!A:BR,4,FALSE),"")</f>
        <v>1 h after a meal</v>
      </c>
      <c r="E733" s="254" t="str">
        <f>IF(AND(A733&lt;&gt;"",ISNUMBER(A733)),VLOOKUP(A733,Studies!A:BR,5,FALSE),"")</f>
        <v>Midazolam</v>
      </c>
      <c r="F733" s="255"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53" t="str">
        <f>IF(AND(A734&lt;&gt;"",ISNUMBER(A734)),VLOOKUP(A734,Studies!A:BR,2,FALSE),"")</f>
        <v>Bornemann 1986</v>
      </c>
      <c r="C734" s="254" t="str">
        <f>IF(AND(A734&lt;&gt;"",ISNUMBER(A734)),VLOOKUP(A734,Studies!A:BR,3,FALSE),"")</f>
        <v>https://www.ncbi.nlm.nih.gov/pubmed/2936766</v>
      </c>
      <c r="D734" s="254" t="str">
        <f>IF(AND(A734&lt;&gt;"",ISNUMBER(A734)),VLOOKUP(A734,Studies!A:BR,4,FALSE),"")</f>
        <v>1 h after a meal</v>
      </c>
      <c r="E734" s="254" t="str">
        <f>IF(AND(A734&lt;&gt;"",ISNUMBER(A734)),VLOOKUP(A734,Studies!A:BR,5,FALSE),"")</f>
        <v>Midazolam</v>
      </c>
      <c r="F734" s="255"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53" t="str">
        <f>IF(AND(A735&lt;&gt;"",ISNUMBER(A735)),VLOOKUP(A735,Studies!A:BR,2,FALSE),"")</f>
        <v>Bornemann 1986</v>
      </c>
      <c r="C735" s="254" t="str">
        <f>IF(AND(A735&lt;&gt;"",ISNUMBER(A735)),VLOOKUP(A735,Studies!A:BR,3,FALSE),"")</f>
        <v>https://www.ncbi.nlm.nih.gov/pubmed/2936766</v>
      </c>
      <c r="D735" s="254" t="str">
        <f>IF(AND(A735&lt;&gt;"",ISNUMBER(A735)),VLOOKUP(A735,Studies!A:BR,4,FALSE),"")</f>
        <v>1 h after a meal</v>
      </c>
      <c r="E735" s="254" t="str">
        <f>IF(AND(A735&lt;&gt;"",ISNUMBER(A735)),VLOOKUP(A735,Studies!A:BR,5,FALSE),"")</f>
        <v>Midazolam</v>
      </c>
      <c r="F735" s="255"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53" t="str">
        <f>IF(AND(A736&lt;&gt;"",ISNUMBER(A736)),VLOOKUP(A736,Studies!A:BR,2,FALSE),"")</f>
        <v>Bornemann 1986</v>
      </c>
      <c r="C736" s="254" t="str">
        <f>IF(AND(A736&lt;&gt;"",ISNUMBER(A736)),VLOOKUP(A736,Studies!A:BR,3,FALSE),"")</f>
        <v>https://www.ncbi.nlm.nih.gov/pubmed/2936766</v>
      </c>
      <c r="D736" s="254" t="str">
        <f>IF(AND(A736&lt;&gt;"",ISNUMBER(A736)),VLOOKUP(A736,Studies!A:BR,4,FALSE),"")</f>
        <v>1 h after a meal</v>
      </c>
      <c r="E736" s="254" t="str">
        <f>IF(AND(A736&lt;&gt;"",ISNUMBER(A736)),VLOOKUP(A736,Studies!A:BR,5,FALSE),"")</f>
        <v>Midazolam</v>
      </c>
      <c r="F736" s="255"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53" t="str">
        <f>IF(AND(A737&lt;&gt;"",ISNUMBER(A737)),VLOOKUP(A737,Studies!A:BR,2,FALSE),"")</f>
        <v>Bornemann 1986</v>
      </c>
      <c r="C737" s="254" t="str">
        <f>IF(AND(A737&lt;&gt;"",ISNUMBER(A737)),VLOOKUP(A737,Studies!A:BR,3,FALSE),"")</f>
        <v>https://www.ncbi.nlm.nih.gov/pubmed/2936766</v>
      </c>
      <c r="D737" s="254" t="str">
        <f>IF(AND(A737&lt;&gt;"",ISNUMBER(A737)),VLOOKUP(A737,Studies!A:BR,4,FALSE),"")</f>
        <v>1 h after a meal</v>
      </c>
      <c r="E737" s="254" t="str">
        <f>IF(AND(A737&lt;&gt;"",ISNUMBER(A737)),VLOOKUP(A737,Studies!A:BR,5,FALSE),"")</f>
        <v>Midazolam</v>
      </c>
      <c r="F737" s="255"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53" t="str">
        <f>IF(AND(A738&lt;&gt;"",ISNUMBER(A738)),VLOOKUP(A738,Studies!A:BR,2,FALSE),"")</f>
        <v>Bornemann 1986</v>
      </c>
      <c r="C738" s="254" t="str">
        <f>IF(AND(A738&lt;&gt;"",ISNUMBER(A738)),VLOOKUP(A738,Studies!A:BR,3,FALSE),"")</f>
        <v>https://www.ncbi.nlm.nih.gov/pubmed/2936766</v>
      </c>
      <c r="D738" s="254" t="str">
        <f>IF(AND(A738&lt;&gt;"",ISNUMBER(A738)),VLOOKUP(A738,Studies!A:BR,4,FALSE),"")</f>
        <v>1 h after a meal</v>
      </c>
      <c r="E738" s="254" t="str">
        <f>IF(AND(A738&lt;&gt;"",ISNUMBER(A738)),VLOOKUP(A738,Studies!A:BR,5,FALSE),"")</f>
        <v>Midazolam</v>
      </c>
      <c r="F738" s="255"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53" t="str">
        <f>IF(AND(A739&lt;&gt;"",ISNUMBER(A739)),VLOOKUP(A739,Studies!A:BR,2,FALSE),"")</f>
        <v>Bornemann 1986</v>
      </c>
      <c r="C739" s="254" t="str">
        <f>IF(AND(A739&lt;&gt;"",ISNUMBER(A739)),VLOOKUP(A739,Studies!A:BR,3,FALSE),"")</f>
        <v>https://www.ncbi.nlm.nih.gov/pubmed/2936766</v>
      </c>
      <c r="D739" s="254" t="str">
        <f>IF(AND(A739&lt;&gt;"",ISNUMBER(A739)),VLOOKUP(A739,Studies!A:BR,4,FALSE),"")</f>
        <v>1 h after a meal</v>
      </c>
      <c r="E739" s="254" t="str">
        <f>IF(AND(A739&lt;&gt;"",ISNUMBER(A739)),VLOOKUP(A739,Studies!A:BR,5,FALSE),"")</f>
        <v>Midazolam</v>
      </c>
      <c r="F739" s="255"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53" t="str">
        <f>IF(AND(A740&lt;&gt;"",ISNUMBER(A740)),VLOOKUP(A740,Studies!A:BR,2,FALSE),"")</f>
        <v>Bornemann 1986</v>
      </c>
      <c r="C740" s="254" t="str">
        <f>IF(AND(A740&lt;&gt;"",ISNUMBER(A740)),VLOOKUP(A740,Studies!A:BR,3,FALSE),"")</f>
        <v>https://www.ncbi.nlm.nih.gov/pubmed/2936766</v>
      </c>
      <c r="D740" s="254" t="str">
        <f>IF(AND(A740&lt;&gt;"",ISNUMBER(A740)),VLOOKUP(A740,Studies!A:BR,4,FALSE),"")</f>
        <v>1 h after a meal</v>
      </c>
      <c r="E740" s="254" t="str">
        <f>IF(AND(A740&lt;&gt;"",ISNUMBER(A740)),VLOOKUP(A740,Studies!A:BR,5,FALSE),"")</f>
        <v>Midazolam</v>
      </c>
      <c r="F740" s="255"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53" t="str">
        <f>IF(AND(A741&lt;&gt;"",ISNUMBER(A741)),VLOOKUP(A741,Studies!A:BR,2,FALSE),"")</f>
        <v>Bornemann 1986</v>
      </c>
      <c r="C741" s="254" t="str">
        <f>IF(AND(A741&lt;&gt;"",ISNUMBER(A741)),VLOOKUP(A741,Studies!A:BR,3,FALSE),"")</f>
        <v>https://www.ncbi.nlm.nih.gov/pubmed/2936766</v>
      </c>
      <c r="D741" s="254" t="str">
        <f>IF(AND(A741&lt;&gt;"",ISNUMBER(A741)),VLOOKUP(A741,Studies!A:BR,4,FALSE),"")</f>
        <v>1 h after a meal</v>
      </c>
      <c r="E741" s="254" t="str">
        <f>IF(AND(A741&lt;&gt;"",ISNUMBER(A741)),VLOOKUP(A741,Studies!A:BR,5,FALSE),"")</f>
        <v>Midazolam</v>
      </c>
      <c r="F741" s="255"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53" t="str">
        <f>IF(AND(A742&lt;&gt;"",ISNUMBER(A742)),VLOOKUP(A742,Studies!A:BR,2,FALSE),"")</f>
        <v>Bornemann 1986</v>
      </c>
      <c r="C742" s="254" t="str">
        <f>IF(AND(A742&lt;&gt;"",ISNUMBER(A742)),VLOOKUP(A742,Studies!A:BR,3,FALSE),"")</f>
        <v>https://www.ncbi.nlm.nih.gov/pubmed/2936766</v>
      </c>
      <c r="D742" s="254" t="str">
        <f>IF(AND(A742&lt;&gt;"",ISNUMBER(A742)),VLOOKUP(A742,Studies!A:BR,4,FALSE),"")</f>
        <v>1 h after a meal</v>
      </c>
      <c r="E742" s="254" t="str">
        <f>IF(AND(A742&lt;&gt;"",ISNUMBER(A742)),VLOOKUP(A742,Studies!A:BR,5,FALSE),"")</f>
        <v>Midazolam</v>
      </c>
      <c r="F742" s="255"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53" t="str">
        <f>IF(AND(A743&lt;&gt;"",ISNUMBER(A743)),VLOOKUP(A743,Studies!A:BR,2,FALSE),"")</f>
        <v>Bornemann 1986</v>
      </c>
      <c r="C743" s="254" t="str">
        <f>IF(AND(A743&lt;&gt;"",ISNUMBER(A743)),VLOOKUP(A743,Studies!A:BR,3,FALSE),"")</f>
        <v>https://www.ncbi.nlm.nih.gov/pubmed/2936766</v>
      </c>
      <c r="D743" s="254" t="str">
        <f>IF(AND(A743&lt;&gt;"",ISNUMBER(A743)),VLOOKUP(A743,Studies!A:BR,4,FALSE),"")</f>
        <v>1 h after a meal</v>
      </c>
      <c r="E743" s="254" t="str">
        <f>IF(AND(A743&lt;&gt;"",ISNUMBER(A743)),VLOOKUP(A743,Studies!A:BR,5,FALSE),"")</f>
        <v>Midazolam</v>
      </c>
      <c r="F743" s="255"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53" t="str">
        <f>IF(AND(A744&lt;&gt;"",ISNUMBER(A744)),VLOOKUP(A744,Studies!A:BR,2,FALSE),"")</f>
        <v>Bornemann 1986</v>
      </c>
      <c r="C744" s="254" t="str">
        <f>IF(AND(A744&lt;&gt;"",ISNUMBER(A744)),VLOOKUP(A744,Studies!A:BR,3,FALSE),"")</f>
        <v>https://www.ncbi.nlm.nih.gov/pubmed/2936766</v>
      </c>
      <c r="D744" s="254" t="str">
        <f>IF(AND(A744&lt;&gt;"",ISNUMBER(A744)),VLOOKUP(A744,Studies!A:BR,4,FALSE),"")</f>
        <v>1 h before a meal</v>
      </c>
      <c r="E744" s="254" t="str">
        <f>IF(AND(A744&lt;&gt;"",ISNUMBER(A744)),VLOOKUP(A744,Studies!A:BR,5,FALSE),"")</f>
        <v>Midazolam</v>
      </c>
      <c r="F744" s="255"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53" t="str">
        <f>IF(AND(A745&lt;&gt;"",ISNUMBER(A745)),VLOOKUP(A745,Studies!A:BR,2,FALSE),"")</f>
        <v>Bornemann 1986</v>
      </c>
      <c r="C745" s="254" t="str">
        <f>IF(AND(A745&lt;&gt;"",ISNUMBER(A745)),VLOOKUP(A745,Studies!A:BR,3,FALSE),"")</f>
        <v>https://www.ncbi.nlm.nih.gov/pubmed/2936766</v>
      </c>
      <c r="D745" s="254" t="str">
        <f>IF(AND(A745&lt;&gt;"",ISNUMBER(A745)),VLOOKUP(A745,Studies!A:BR,4,FALSE),"")</f>
        <v>1 h before a meal</v>
      </c>
      <c r="E745" s="254" t="str">
        <f>IF(AND(A745&lt;&gt;"",ISNUMBER(A745)),VLOOKUP(A745,Studies!A:BR,5,FALSE),"")</f>
        <v>Midazolam</v>
      </c>
      <c r="F745" s="255"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53" t="str">
        <f>IF(AND(A746&lt;&gt;"",ISNUMBER(A746)),VLOOKUP(A746,Studies!A:BR,2,FALSE),"")</f>
        <v>Bornemann 1986</v>
      </c>
      <c r="C746" s="254" t="str">
        <f>IF(AND(A746&lt;&gt;"",ISNUMBER(A746)),VLOOKUP(A746,Studies!A:BR,3,FALSE),"")</f>
        <v>https://www.ncbi.nlm.nih.gov/pubmed/2936766</v>
      </c>
      <c r="D746" s="254" t="str">
        <f>IF(AND(A746&lt;&gt;"",ISNUMBER(A746)),VLOOKUP(A746,Studies!A:BR,4,FALSE),"")</f>
        <v>1 h before a meal</v>
      </c>
      <c r="E746" s="254" t="str">
        <f>IF(AND(A746&lt;&gt;"",ISNUMBER(A746)),VLOOKUP(A746,Studies!A:BR,5,FALSE),"")</f>
        <v>Midazolam</v>
      </c>
      <c r="F746" s="255"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53" t="str">
        <f>IF(AND(A747&lt;&gt;"",ISNUMBER(A747)),VLOOKUP(A747,Studies!A:BR,2,FALSE),"")</f>
        <v>Bornemann 1986</v>
      </c>
      <c r="C747" s="254" t="str">
        <f>IF(AND(A747&lt;&gt;"",ISNUMBER(A747)),VLOOKUP(A747,Studies!A:BR,3,FALSE),"")</f>
        <v>https://www.ncbi.nlm.nih.gov/pubmed/2936766</v>
      </c>
      <c r="D747" s="254" t="str">
        <f>IF(AND(A747&lt;&gt;"",ISNUMBER(A747)),VLOOKUP(A747,Studies!A:BR,4,FALSE),"")</f>
        <v>1 h before a meal</v>
      </c>
      <c r="E747" s="254" t="str">
        <f>IF(AND(A747&lt;&gt;"",ISNUMBER(A747)),VLOOKUP(A747,Studies!A:BR,5,FALSE),"")</f>
        <v>Midazolam</v>
      </c>
      <c r="F747" s="255"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53" t="str">
        <f>IF(AND(A748&lt;&gt;"",ISNUMBER(A748)),VLOOKUP(A748,Studies!A:BR,2,FALSE),"")</f>
        <v>Bornemann 1986</v>
      </c>
      <c r="C748" s="254" t="str">
        <f>IF(AND(A748&lt;&gt;"",ISNUMBER(A748)),VLOOKUP(A748,Studies!A:BR,3,FALSE),"")</f>
        <v>https://www.ncbi.nlm.nih.gov/pubmed/2936766</v>
      </c>
      <c r="D748" s="254" t="str">
        <f>IF(AND(A748&lt;&gt;"",ISNUMBER(A748)),VLOOKUP(A748,Studies!A:BR,4,FALSE),"")</f>
        <v>1 h before a meal</v>
      </c>
      <c r="E748" s="254" t="str">
        <f>IF(AND(A748&lt;&gt;"",ISNUMBER(A748)),VLOOKUP(A748,Studies!A:BR,5,FALSE),"")</f>
        <v>Midazolam</v>
      </c>
      <c r="F748" s="255"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53" t="str">
        <f>IF(AND(A749&lt;&gt;"",ISNUMBER(A749)),VLOOKUP(A749,Studies!A:BR,2,FALSE),"")</f>
        <v>Bornemann 1986</v>
      </c>
      <c r="C749" s="254" t="str">
        <f>IF(AND(A749&lt;&gt;"",ISNUMBER(A749)),VLOOKUP(A749,Studies!A:BR,3,FALSE),"")</f>
        <v>https://www.ncbi.nlm.nih.gov/pubmed/2936766</v>
      </c>
      <c r="D749" s="254" t="str">
        <f>IF(AND(A749&lt;&gt;"",ISNUMBER(A749)),VLOOKUP(A749,Studies!A:BR,4,FALSE),"")</f>
        <v>1 h before a meal</v>
      </c>
      <c r="E749" s="254" t="str">
        <f>IF(AND(A749&lt;&gt;"",ISNUMBER(A749)),VLOOKUP(A749,Studies!A:BR,5,FALSE),"")</f>
        <v>Midazolam</v>
      </c>
      <c r="F749" s="255"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53" t="str">
        <f>IF(AND(A750&lt;&gt;"",ISNUMBER(A750)),VLOOKUP(A750,Studies!A:BR,2,FALSE),"")</f>
        <v>Bornemann 1986</v>
      </c>
      <c r="C750" s="254" t="str">
        <f>IF(AND(A750&lt;&gt;"",ISNUMBER(A750)),VLOOKUP(A750,Studies!A:BR,3,FALSE),"")</f>
        <v>https://www.ncbi.nlm.nih.gov/pubmed/2936766</v>
      </c>
      <c r="D750" s="254" t="str">
        <f>IF(AND(A750&lt;&gt;"",ISNUMBER(A750)),VLOOKUP(A750,Studies!A:BR,4,FALSE),"")</f>
        <v>1 h before a meal</v>
      </c>
      <c r="E750" s="254" t="str">
        <f>IF(AND(A750&lt;&gt;"",ISNUMBER(A750)),VLOOKUP(A750,Studies!A:BR,5,FALSE),"")</f>
        <v>Midazolam</v>
      </c>
      <c r="F750" s="255"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53" t="str">
        <f>IF(AND(A751&lt;&gt;"",ISNUMBER(A751)),VLOOKUP(A751,Studies!A:BR,2,FALSE),"")</f>
        <v>Bornemann 1986</v>
      </c>
      <c r="C751" s="254" t="str">
        <f>IF(AND(A751&lt;&gt;"",ISNUMBER(A751)),VLOOKUP(A751,Studies!A:BR,3,FALSE),"")</f>
        <v>https://www.ncbi.nlm.nih.gov/pubmed/2936766</v>
      </c>
      <c r="D751" s="254" t="str">
        <f>IF(AND(A751&lt;&gt;"",ISNUMBER(A751)),VLOOKUP(A751,Studies!A:BR,4,FALSE),"")</f>
        <v>1 h before a meal</v>
      </c>
      <c r="E751" s="254" t="str">
        <f>IF(AND(A751&lt;&gt;"",ISNUMBER(A751)),VLOOKUP(A751,Studies!A:BR,5,FALSE),"")</f>
        <v>Midazolam</v>
      </c>
      <c r="F751" s="255"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53" t="str">
        <f>IF(AND(A752&lt;&gt;"",ISNUMBER(A752)),VLOOKUP(A752,Studies!A:BR,2,FALSE),"")</f>
        <v>Bornemann 1986</v>
      </c>
      <c r="C752" s="254" t="str">
        <f>IF(AND(A752&lt;&gt;"",ISNUMBER(A752)),VLOOKUP(A752,Studies!A:BR,3,FALSE),"")</f>
        <v>https://www.ncbi.nlm.nih.gov/pubmed/2936766</v>
      </c>
      <c r="D752" s="254" t="str">
        <f>IF(AND(A752&lt;&gt;"",ISNUMBER(A752)),VLOOKUP(A752,Studies!A:BR,4,FALSE),"")</f>
        <v>1 h before a meal</v>
      </c>
      <c r="E752" s="254" t="str">
        <f>IF(AND(A752&lt;&gt;"",ISNUMBER(A752)),VLOOKUP(A752,Studies!A:BR,5,FALSE),"")</f>
        <v>Midazolam</v>
      </c>
      <c r="F752" s="255"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53" t="str">
        <f>IF(AND(A753&lt;&gt;"",ISNUMBER(A753)),VLOOKUP(A753,Studies!A:BR,2,FALSE),"")</f>
        <v>Bornemann 1986</v>
      </c>
      <c r="C753" s="254" t="str">
        <f>IF(AND(A753&lt;&gt;"",ISNUMBER(A753)),VLOOKUP(A753,Studies!A:BR,3,FALSE),"")</f>
        <v>https://www.ncbi.nlm.nih.gov/pubmed/2936766</v>
      </c>
      <c r="D753" s="254" t="str">
        <f>IF(AND(A753&lt;&gt;"",ISNUMBER(A753)),VLOOKUP(A753,Studies!A:BR,4,FALSE),"")</f>
        <v>1 h before a meal</v>
      </c>
      <c r="E753" s="254" t="str">
        <f>IF(AND(A753&lt;&gt;"",ISNUMBER(A753)),VLOOKUP(A753,Studies!A:BR,5,FALSE),"")</f>
        <v>Midazolam</v>
      </c>
      <c r="F753" s="255"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53" t="str">
        <f>IF(AND(A754&lt;&gt;"",ISNUMBER(A754)),VLOOKUP(A754,Studies!A:BR,2,FALSE),"")</f>
        <v>Bornemann 1986</v>
      </c>
      <c r="C754" s="254" t="str">
        <f>IF(AND(A754&lt;&gt;"",ISNUMBER(A754)),VLOOKUP(A754,Studies!A:BR,3,FALSE),"")</f>
        <v>https://www.ncbi.nlm.nih.gov/pubmed/2936766</v>
      </c>
      <c r="D754" s="254" t="str">
        <f>IF(AND(A754&lt;&gt;"",ISNUMBER(A754)),VLOOKUP(A754,Studies!A:BR,4,FALSE),"")</f>
        <v>1 h before a meal</v>
      </c>
      <c r="E754" s="254" t="str">
        <f>IF(AND(A754&lt;&gt;"",ISNUMBER(A754)),VLOOKUP(A754,Studies!A:BR,5,FALSE),"")</f>
        <v>Midazolam</v>
      </c>
      <c r="F754" s="255"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53" t="str">
        <f>IF(AND(A755&lt;&gt;"",ISNUMBER(A755)),VLOOKUP(A755,Studies!A:BR,2,FALSE),"")</f>
        <v>Bornemann 1986</v>
      </c>
      <c r="C755" s="254" t="str">
        <f>IF(AND(A755&lt;&gt;"",ISNUMBER(A755)),VLOOKUP(A755,Studies!A:BR,3,FALSE),"")</f>
        <v>https://www.ncbi.nlm.nih.gov/pubmed/2936766</v>
      </c>
      <c r="D755" s="254" t="str">
        <f>IF(AND(A755&lt;&gt;"",ISNUMBER(A755)),VLOOKUP(A755,Studies!A:BR,4,FALSE),"")</f>
        <v>1 h before a meal</v>
      </c>
      <c r="E755" s="254" t="str">
        <f>IF(AND(A755&lt;&gt;"",ISNUMBER(A755)),VLOOKUP(A755,Studies!A:BR,5,FALSE),"")</f>
        <v>Midazolam</v>
      </c>
      <c r="F755" s="255"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53" t="str">
        <f>IF(AND(A756&lt;&gt;"",ISNUMBER(A756)),VLOOKUP(A756,Studies!A:BR,2,FALSE),"")</f>
        <v>Bornemann 1986</v>
      </c>
      <c r="C756" s="254" t="str">
        <f>IF(AND(A756&lt;&gt;"",ISNUMBER(A756)),VLOOKUP(A756,Studies!A:BR,3,FALSE),"")</f>
        <v>https://www.ncbi.nlm.nih.gov/pubmed/2936766</v>
      </c>
      <c r="D756" s="254" t="str">
        <f>IF(AND(A756&lt;&gt;"",ISNUMBER(A756)),VLOOKUP(A756,Studies!A:BR,4,FALSE),"")</f>
        <v>1 h before a meal</v>
      </c>
      <c r="E756" s="254" t="str">
        <f>IF(AND(A756&lt;&gt;"",ISNUMBER(A756)),VLOOKUP(A756,Studies!A:BR,5,FALSE),"")</f>
        <v>Midazolam</v>
      </c>
      <c r="F756" s="255"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53" t="str">
        <f>IF(AND(A757&lt;&gt;"",ISNUMBER(A757)),VLOOKUP(A757,Studies!A:BR,2,FALSE),"")</f>
        <v>Bornemann 1986</v>
      </c>
      <c r="C757" s="254" t="str">
        <f>IF(AND(A757&lt;&gt;"",ISNUMBER(A757)),VLOOKUP(A757,Studies!A:BR,3,FALSE),"")</f>
        <v>https://www.ncbi.nlm.nih.gov/pubmed/2936766</v>
      </c>
      <c r="D757" s="254" t="str">
        <f>IF(AND(A757&lt;&gt;"",ISNUMBER(A757)),VLOOKUP(A757,Studies!A:BR,4,FALSE),"")</f>
        <v>1 h before a meal</v>
      </c>
      <c r="E757" s="254" t="str">
        <f>IF(AND(A757&lt;&gt;"",ISNUMBER(A757)),VLOOKUP(A757,Studies!A:BR,5,FALSE),"")</f>
        <v>Midazolam</v>
      </c>
      <c r="F757" s="255"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x14ac:dyDescent="0.2">
      <c r="A758" s="189">
        <v>106</v>
      </c>
      <c r="B758" s="253" t="str">
        <f>IF(AND(A758&lt;&gt;"",ISNUMBER(A758)),VLOOKUP(A758,Studies!A:BR,2,FALSE),"")</f>
        <v>Bornemann 1986</v>
      </c>
      <c r="C758" s="254" t="str">
        <f>IF(AND(A758&lt;&gt;"",ISNUMBER(A758)),VLOOKUP(A758,Studies!A:BR,3,FALSE),"")</f>
        <v>https://www.ncbi.nlm.nih.gov/pubmed/2936766</v>
      </c>
      <c r="D758" s="254" t="str">
        <f>IF(AND(A758&lt;&gt;"",ISNUMBER(A758)),VLOOKUP(A758,Studies!A:BR,4,FALSE),"")</f>
        <v>with a meal</v>
      </c>
      <c r="E758" s="254" t="str">
        <f>IF(AND(A758&lt;&gt;"",ISNUMBER(A758)),VLOOKUP(A758,Studies!A:BR,5,FALSE),"")</f>
        <v>Midazolam</v>
      </c>
      <c r="F758" s="255"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53" t="str">
        <f>IF(AND(A759&lt;&gt;"",ISNUMBER(A759)),VLOOKUP(A759,Studies!A:BR,2,FALSE),"")</f>
        <v>Bornemann 1986</v>
      </c>
      <c r="C759" s="254" t="str">
        <f>IF(AND(A759&lt;&gt;"",ISNUMBER(A759)),VLOOKUP(A759,Studies!A:BR,3,FALSE),"")</f>
        <v>https://www.ncbi.nlm.nih.gov/pubmed/2936766</v>
      </c>
      <c r="D759" s="254" t="str">
        <f>IF(AND(A759&lt;&gt;"",ISNUMBER(A759)),VLOOKUP(A759,Studies!A:BR,4,FALSE),"")</f>
        <v>with a meal</v>
      </c>
      <c r="E759" s="254" t="str">
        <f>IF(AND(A759&lt;&gt;"",ISNUMBER(A759)),VLOOKUP(A759,Studies!A:BR,5,FALSE),"")</f>
        <v>Midazolam</v>
      </c>
      <c r="F759" s="255"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53" t="str">
        <f>IF(AND(A760&lt;&gt;"",ISNUMBER(A760)),VLOOKUP(A760,Studies!A:BR,2,FALSE),"")</f>
        <v>Bornemann 1986</v>
      </c>
      <c r="C760" s="254" t="str">
        <f>IF(AND(A760&lt;&gt;"",ISNUMBER(A760)),VLOOKUP(A760,Studies!A:BR,3,FALSE),"")</f>
        <v>https://www.ncbi.nlm.nih.gov/pubmed/2936766</v>
      </c>
      <c r="D760" s="254" t="str">
        <f>IF(AND(A760&lt;&gt;"",ISNUMBER(A760)),VLOOKUP(A760,Studies!A:BR,4,FALSE),"")</f>
        <v>with a meal</v>
      </c>
      <c r="E760" s="254" t="str">
        <f>IF(AND(A760&lt;&gt;"",ISNUMBER(A760)),VLOOKUP(A760,Studies!A:BR,5,FALSE),"")</f>
        <v>Midazolam</v>
      </c>
      <c r="F760" s="255"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53" t="str">
        <f>IF(AND(A761&lt;&gt;"",ISNUMBER(A761)),VLOOKUP(A761,Studies!A:BR,2,FALSE),"")</f>
        <v>Bornemann 1986</v>
      </c>
      <c r="C761" s="254" t="str">
        <f>IF(AND(A761&lt;&gt;"",ISNUMBER(A761)),VLOOKUP(A761,Studies!A:BR,3,FALSE),"")</f>
        <v>https://www.ncbi.nlm.nih.gov/pubmed/2936766</v>
      </c>
      <c r="D761" s="254" t="str">
        <f>IF(AND(A761&lt;&gt;"",ISNUMBER(A761)),VLOOKUP(A761,Studies!A:BR,4,FALSE),"")</f>
        <v>with a meal</v>
      </c>
      <c r="E761" s="254" t="str">
        <f>IF(AND(A761&lt;&gt;"",ISNUMBER(A761)),VLOOKUP(A761,Studies!A:BR,5,FALSE),"")</f>
        <v>Midazolam</v>
      </c>
      <c r="F761" s="255"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53" t="str">
        <f>IF(AND(A762&lt;&gt;"",ISNUMBER(A762)),VLOOKUP(A762,Studies!A:BR,2,FALSE),"")</f>
        <v>Bornemann 1986</v>
      </c>
      <c r="C762" s="254" t="str">
        <f>IF(AND(A762&lt;&gt;"",ISNUMBER(A762)),VLOOKUP(A762,Studies!A:BR,3,FALSE),"")</f>
        <v>https://www.ncbi.nlm.nih.gov/pubmed/2936766</v>
      </c>
      <c r="D762" s="254" t="str">
        <f>IF(AND(A762&lt;&gt;"",ISNUMBER(A762)),VLOOKUP(A762,Studies!A:BR,4,FALSE),"")</f>
        <v>with a meal</v>
      </c>
      <c r="E762" s="254" t="str">
        <f>IF(AND(A762&lt;&gt;"",ISNUMBER(A762)),VLOOKUP(A762,Studies!A:BR,5,FALSE),"")</f>
        <v>Midazolam</v>
      </c>
      <c r="F762" s="255"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53" t="str">
        <f>IF(AND(A763&lt;&gt;"",ISNUMBER(A763)),VLOOKUP(A763,Studies!A:BR,2,FALSE),"")</f>
        <v>Bornemann 1986</v>
      </c>
      <c r="C763" s="254" t="str">
        <f>IF(AND(A763&lt;&gt;"",ISNUMBER(A763)),VLOOKUP(A763,Studies!A:BR,3,FALSE),"")</f>
        <v>https://www.ncbi.nlm.nih.gov/pubmed/2936766</v>
      </c>
      <c r="D763" s="254" t="str">
        <f>IF(AND(A763&lt;&gt;"",ISNUMBER(A763)),VLOOKUP(A763,Studies!A:BR,4,FALSE),"")</f>
        <v>with a meal</v>
      </c>
      <c r="E763" s="254" t="str">
        <f>IF(AND(A763&lt;&gt;"",ISNUMBER(A763)),VLOOKUP(A763,Studies!A:BR,5,FALSE),"")</f>
        <v>Midazolam</v>
      </c>
      <c r="F763" s="255"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53" t="str">
        <f>IF(AND(A764&lt;&gt;"",ISNUMBER(A764)),VLOOKUP(A764,Studies!A:BR,2,FALSE),"")</f>
        <v>Bornemann 1986</v>
      </c>
      <c r="C764" s="254" t="str">
        <f>IF(AND(A764&lt;&gt;"",ISNUMBER(A764)),VLOOKUP(A764,Studies!A:BR,3,FALSE),"")</f>
        <v>https://www.ncbi.nlm.nih.gov/pubmed/2936766</v>
      </c>
      <c r="D764" s="254" t="str">
        <f>IF(AND(A764&lt;&gt;"",ISNUMBER(A764)),VLOOKUP(A764,Studies!A:BR,4,FALSE),"")</f>
        <v>with a meal</v>
      </c>
      <c r="E764" s="254" t="str">
        <f>IF(AND(A764&lt;&gt;"",ISNUMBER(A764)),VLOOKUP(A764,Studies!A:BR,5,FALSE),"")</f>
        <v>Midazolam</v>
      </c>
      <c r="F764" s="255"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53" t="str">
        <f>IF(AND(A765&lt;&gt;"",ISNUMBER(A765)),VLOOKUP(A765,Studies!A:BR,2,FALSE),"")</f>
        <v>Bornemann 1986</v>
      </c>
      <c r="C765" s="254" t="str">
        <f>IF(AND(A765&lt;&gt;"",ISNUMBER(A765)),VLOOKUP(A765,Studies!A:BR,3,FALSE),"")</f>
        <v>https://www.ncbi.nlm.nih.gov/pubmed/2936766</v>
      </c>
      <c r="D765" s="254" t="str">
        <f>IF(AND(A765&lt;&gt;"",ISNUMBER(A765)),VLOOKUP(A765,Studies!A:BR,4,FALSE),"")</f>
        <v>with a meal</v>
      </c>
      <c r="E765" s="254" t="str">
        <f>IF(AND(A765&lt;&gt;"",ISNUMBER(A765)),VLOOKUP(A765,Studies!A:BR,5,FALSE),"")</f>
        <v>Midazolam</v>
      </c>
      <c r="F765" s="255"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53" t="str">
        <f>IF(AND(A766&lt;&gt;"",ISNUMBER(A766)),VLOOKUP(A766,Studies!A:BR,2,FALSE),"")</f>
        <v>Bornemann 1986</v>
      </c>
      <c r="C766" s="254" t="str">
        <f>IF(AND(A766&lt;&gt;"",ISNUMBER(A766)),VLOOKUP(A766,Studies!A:BR,3,FALSE),"")</f>
        <v>https://www.ncbi.nlm.nih.gov/pubmed/2936766</v>
      </c>
      <c r="D766" s="254" t="str">
        <f>IF(AND(A766&lt;&gt;"",ISNUMBER(A766)),VLOOKUP(A766,Studies!A:BR,4,FALSE),"")</f>
        <v>with a meal</v>
      </c>
      <c r="E766" s="254" t="str">
        <f>IF(AND(A766&lt;&gt;"",ISNUMBER(A766)),VLOOKUP(A766,Studies!A:BR,5,FALSE),"")</f>
        <v>Midazolam</v>
      </c>
      <c r="F766" s="255"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53" t="str">
        <f>IF(AND(A767&lt;&gt;"",ISNUMBER(A767)),VLOOKUP(A767,Studies!A:BR,2,FALSE),"")</f>
        <v>Bornemann 1986</v>
      </c>
      <c r="C767" s="254" t="str">
        <f>IF(AND(A767&lt;&gt;"",ISNUMBER(A767)),VLOOKUP(A767,Studies!A:BR,3,FALSE),"")</f>
        <v>https://www.ncbi.nlm.nih.gov/pubmed/2936766</v>
      </c>
      <c r="D767" s="254" t="str">
        <f>IF(AND(A767&lt;&gt;"",ISNUMBER(A767)),VLOOKUP(A767,Studies!A:BR,4,FALSE),"")</f>
        <v>with a meal</v>
      </c>
      <c r="E767" s="254" t="str">
        <f>IF(AND(A767&lt;&gt;"",ISNUMBER(A767)),VLOOKUP(A767,Studies!A:BR,5,FALSE),"")</f>
        <v>Midazolam</v>
      </c>
      <c r="F767" s="255"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53" t="str">
        <f>IF(AND(A768&lt;&gt;"",ISNUMBER(A768)),VLOOKUP(A768,Studies!A:BR,2,FALSE),"")</f>
        <v>Bornemann 1986</v>
      </c>
      <c r="C768" s="254" t="str">
        <f>IF(AND(A768&lt;&gt;"",ISNUMBER(A768)),VLOOKUP(A768,Studies!A:BR,3,FALSE),"")</f>
        <v>https://www.ncbi.nlm.nih.gov/pubmed/2936766</v>
      </c>
      <c r="D768" s="254" t="str">
        <f>IF(AND(A768&lt;&gt;"",ISNUMBER(A768)),VLOOKUP(A768,Studies!A:BR,4,FALSE),"")</f>
        <v>with a meal</v>
      </c>
      <c r="E768" s="254" t="str">
        <f>IF(AND(A768&lt;&gt;"",ISNUMBER(A768)),VLOOKUP(A768,Studies!A:BR,5,FALSE),"")</f>
        <v>Midazolam</v>
      </c>
      <c r="F768" s="255"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53" t="str">
        <f>IF(AND(A769&lt;&gt;"",ISNUMBER(A769)),VLOOKUP(A769,Studies!A:BR,2,FALSE),"")</f>
        <v>Bornemann 1986</v>
      </c>
      <c r="C769" s="254" t="str">
        <f>IF(AND(A769&lt;&gt;"",ISNUMBER(A769)),VLOOKUP(A769,Studies!A:BR,3,FALSE),"")</f>
        <v>https://www.ncbi.nlm.nih.gov/pubmed/2936766</v>
      </c>
      <c r="D769" s="254" t="str">
        <f>IF(AND(A769&lt;&gt;"",ISNUMBER(A769)),VLOOKUP(A769,Studies!A:BR,4,FALSE),"")</f>
        <v>with a meal</v>
      </c>
      <c r="E769" s="254" t="str">
        <f>IF(AND(A769&lt;&gt;"",ISNUMBER(A769)),VLOOKUP(A769,Studies!A:BR,5,FALSE),"")</f>
        <v>Midazolam</v>
      </c>
      <c r="F769" s="255"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53" t="str">
        <f>IF(AND(A770&lt;&gt;"",ISNUMBER(A770)),VLOOKUP(A770,Studies!A:BR,2,FALSE),"")</f>
        <v>Bornemann 1986</v>
      </c>
      <c r="C770" s="254" t="str">
        <f>IF(AND(A770&lt;&gt;"",ISNUMBER(A770)),VLOOKUP(A770,Studies!A:BR,3,FALSE),"")</f>
        <v>https://www.ncbi.nlm.nih.gov/pubmed/2936766</v>
      </c>
      <c r="D770" s="254" t="str">
        <f>IF(AND(A770&lt;&gt;"",ISNUMBER(A770)),VLOOKUP(A770,Studies!A:BR,4,FALSE),"")</f>
        <v>with a meal</v>
      </c>
      <c r="E770" s="254" t="str">
        <f>IF(AND(A770&lt;&gt;"",ISNUMBER(A770)),VLOOKUP(A770,Studies!A:BR,5,FALSE),"")</f>
        <v>Midazolam</v>
      </c>
      <c r="F770" s="255"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53" t="str">
        <f>IF(AND(A771&lt;&gt;"",ISNUMBER(A771)),VLOOKUP(A771,Studies!A:BR,2,FALSE),"")</f>
        <v>Bornemann 1986</v>
      </c>
      <c r="C771" s="254" t="str">
        <f>IF(AND(A771&lt;&gt;"",ISNUMBER(A771)),VLOOKUP(A771,Studies!A:BR,3,FALSE),"")</f>
        <v>https://www.ncbi.nlm.nih.gov/pubmed/2936766</v>
      </c>
      <c r="D771" s="254" t="str">
        <f>IF(AND(A771&lt;&gt;"",ISNUMBER(A771)),VLOOKUP(A771,Studies!A:BR,4,FALSE),"")</f>
        <v>with a meal</v>
      </c>
      <c r="E771" s="254" t="str">
        <f>IF(AND(A771&lt;&gt;"",ISNUMBER(A771)),VLOOKUP(A771,Studies!A:BR,5,FALSE),"")</f>
        <v>Midazolam</v>
      </c>
      <c r="F771" s="255"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53" t="str">
        <f>IF(AND(A772&lt;&gt;"",ISNUMBER(A772)),VLOOKUP(A772,Studies!A:BR,2,FALSE),"")</f>
        <v>Bornemann 1986</v>
      </c>
      <c r="C772" s="254" t="str">
        <f>IF(AND(A772&lt;&gt;"",ISNUMBER(A772)),VLOOKUP(A772,Studies!A:BR,3,FALSE),"")</f>
        <v>https://www.ncbi.nlm.nih.gov/pubmed/2936766</v>
      </c>
      <c r="D772" s="254" t="str">
        <f>IF(AND(A772&lt;&gt;"",ISNUMBER(A772)),VLOOKUP(A772,Studies!A:BR,4,FALSE),"")</f>
        <v>with a meal</v>
      </c>
      <c r="E772" s="254" t="str">
        <f>IF(AND(A772&lt;&gt;"",ISNUMBER(A772)),VLOOKUP(A772,Studies!A:BR,5,FALSE),"")</f>
        <v>Midazolam</v>
      </c>
      <c r="F772" s="255"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x14ac:dyDescent="0.2">
      <c r="A773" s="189">
        <v>107</v>
      </c>
      <c r="B773" s="253" t="str">
        <f>IF(AND(A773&lt;&gt;"",ISNUMBER(A773)),VLOOKUP(A773,Studies!A:BR,2,FALSE),"")</f>
        <v>Bornemann 1986</v>
      </c>
      <c r="C773" s="254" t="str">
        <f>IF(AND(A773&lt;&gt;"",ISNUMBER(A773)),VLOOKUP(A773,Studies!A:BR,3,FALSE),"")</f>
        <v>https://www.ncbi.nlm.nih.gov/pubmed/2936766</v>
      </c>
      <c r="D773" s="254" t="str">
        <f>IF(AND(A773&lt;&gt;"",ISNUMBER(A773)),VLOOKUP(A773,Studies!A:BR,4,FALSE),"")</f>
        <v>fasting condition</v>
      </c>
      <c r="E773" s="254" t="str">
        <f>IF(AND(A773&lt;&gt;"",ISNUMBER(A773)),VLOOKUP(A773,Studies!A:BR,5,FALSE),"")</f>
        <v>Midazolam</v>
      </c>
      <c r="F773" s="255"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53" t="str">
        <f>IF(AND(A774&lt;&gt;"",ISNUMBER(A774)),VLOOKUP(A774,Studies!A:BR,2,FALSE),"")</f>
        <v>Bornemann 1986</v>
      </c>
      <c r="C774" s="254" t="str">
        <f>IF(AND(A774&lt;&gt;"",ISNUMBER(A774)),VLOOKUP(A774,Studies!A:BR,3,FALSE),"")</f>
        <v>https://www.ncbi.nlm.nih.gov/pubmed/2936766</v>
      </c>
      <c r="D774" s="254" t="str">
        <f>IF(AND(A774&lt;&gt;"",ISNUMBER(A774)),VLOOKUP(A774,Studies!A:BR,4,FALSE),"")</f>
        <v>fasting condition</v>
      </c>
      <c r="E774" s="254" t="str">
        <f>IF(AND(A774&lt;&gt;"",ISNUMBER(A774)),VLOOKUP(A774,Studies!A:BR,5,FALSE),"")</f>
        <v>Midazolam</v>
      </c>
      <c r="F774" s="255"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53" t="str">
        <f>IF(AND(A775&lt;&gt;"",ISNUMBER(A775)),VLOOKUP(A775,Studies!A:BR,2,FALSE),"")</f>
        <v>Bornemann 1986</v>
      </c>
      <c r="C775" s="254" t="str">
        <f>IF(AND(A775&lt;&gt;"",ISNUMBER(A775)),VLOOKUP(A775,Studies!A:BR,3,FALSE),"")</f>
        <v>https://www.ncbi.nlm.nih.gov/pubmed/2936766</v>
      </c>
      <c r="D775" s="254" t="str">
        <f>IF(AND(A775&lt;&gt;"",ISNUMBER(A775)),VLOOKUP(A775,Studies!A:BR,4,FALSE),"")</f>
        <v>fasting condition</v>
      </c>
      <c r="E775" s="254" t="str">
        <f>IF(AND(A775&lt;&gt;"",ISNUMBER(A775)),VLOOKUP(A775,Studies!A:BR,5,FALSE),"")</f>
        <v>Midazolam</v>
      </c>
      <c r="F775" s="255"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53" t="str">
        <f>IF(AND(A776&lt;&gt;"",ISNUMBER(A776)),VLOOKUP(A776,Studies!A:BR,2,FALSE),"")</f>
        <v>Bornemann 1986</v>
      </c>
      <c r="C776" s="254" t="str">
        <f>IF(AND(A776&lt;&gt;"",ISNUMBER(A776)),VLOOKUP(A776,Studies!A:BR,3,FALSE),"")</f>
        <v>https://www.ncbi.nlm.nih.gov/pubmed/2936766</v>
      </c>
      <c r="D776" s="254" t="str">
        <f>IF(AND(A776&lt;&gt;"",ISNUMBER(A776)),VLOOKUP(A776,Studies!A:BR,4,FALSE),"")</f>
        <v>fasting condition</v>
      </c>
      <c r="E776" s="254" t="str">
        <f>IF(AND(A776&lt;&gt;"",ISNUMBER(A776)),VLOOKUP(A776,Studies!A:BR,5,FALSE),"")</f>
        <v>Midazolam</v>
      </c>
      <c r="F776" s="255"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53" t="str">
        <f>IF(AND(A777&lt;&gt;"",ISNUMBER(A777)),VLOOKUP(A777,Studies!A:BR,2,FALSE),"")</f>
        <v>Bornemann 1986</v>
      </c>
      <c r="C777" s="254" t="str">
        <f>IF(AND(A777&lt;&gt;"",ISNUMBER(A777)),VLOOKUP(A777,Studies!A:BR,3,FALSE),"")</f>
        <v>https://www.ncbi.nlm.nih.gov/pubmed/2936766</v>
      </c>
      <c r="D777" s="254" t="str">
        <f>IF(AND(A777&lt;&gt;"",ISNUMBER(A777)),VLOOKUP(A777,Studies!A:BR,4,FALSE),"")</f>
        <v>fasting condition</v>
      </c>
      <c r="E777" s="254" t="str">
        <f>IF(AND(A777&lt;&gt;"",ISNUMBER(A777)),VLOOKUP(A777,Studies!A:BR,5,FALSE),"")</f>
        <v>Midazolam</v>
      </c>
      <c r="F777" s="255"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53" t="str">
        <f>IF(AND(A778&lt;&gt;"",ISNUMBER(A778)),VLOOKUP(A778,Studies!A:BR,2,FALSE),"")</f>
        <v>Bornemann 1986</v>
      </c>
      <c r="C778" s="254" t="str">
        <f>IF(AND(A778&lt;&gt;"",ISNUMBER(A778)),VLOOKUP(A778,Studies!A:BR,3,FALSE),"")</f>
        <v>https://www.ncbi.nlm.nih.gov/pubmed/2936766</v>
      </c>
      <c r="D778" s="254" t="str">
        <f>IF(AND(A778&lt;&gt;"",ISNUMBER(A778)),VLOOKUP(A778,Studies!A:BR,4,FALSE),"")</f>
        <v>fasting condition</v>
      </c>
      <c r="E778" s="254" t="str">
        <f>IF(AND(A778&lt;&gt;"",ISNUMBER(A778)),VLOOKUP(A778,Studies!A:BR,5,FALSE),"")</f>
        <v>Midazolam</v>
      </c>
      <c r="F778" s="255"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53" t="str">
        <f>IF(AND(A779&lt;&gt;"",ISNUMBER(A779)),VLOOKUP(A779,Studies!A:BR,2,FALSE),"")</f>
        <v>Bornemann 1986</v>
      </c>
      <c r="C779" s="254" t="str">
        <f>IF(AND(A779&lt;&gt;"",ISNUMBER(A779)),VLOOKUP(A779,Studies!A:BR,3,FALSE),"")</f>
        <v>https://www.ncbi.nlm.nih.gov/pubmed/2936766</v>
      </c>
      <c r="D779" s="254" t="str">
        <f>IF(AND(A779&lt;&gt;"",ISNUMBER(A779)),VLOOKUP(A779,Studies!A:BR,4,FALSE),"")</f>
        <v>fasting condition</v>
      </c>
      <c r="E779" s="254" t="str">
        <f>IF(AND(A779&lt;&gt;"",ISNUMBER(A779)),VLOOKUP(A779,Studies!A:BR,5,FALSE),"")</f>
        <v>Midazolam</v>
      </c>
      <c r="F779" s="255"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53" t="str">
        <f>IF(AND(A780&lt;&gt;"",ISNUMBER(A780)),VLOOKUP(A780,Studies!A:BR,2,FALSE),"")</f>
        <v>Bornemann 1986</v>
      </c>
      <c r="C780" s="254" t="str">
        <f>IF(AND(A780&lt;&gt;"",ISNUMBER(A780)),VLOOKUP(A780,Studies!A:BR,3,FALSE),"")</f>
        <v>https://www.ncbi.nlm.nih.gov/pubmed/2936766</v>
      </c>
      <c r="D780" s="254" t="str">
        <f>IF(AND(A780&lt;&gt;"",ISNUMBER(A780)),VLOOKUP(A780,Studies!A:BR,4,FALSE),"")</f>
        <v>fasting condition</v>
      </c>
      <c r="E780" s="254" t="str">
        <f>IF(AND(A780&lt;&gt;"",ISNUMBER(A780)),VLOOKUP(A780,Studies!A:BR,5,FALSE),"")</f>
        <v>Midazolam</v>
      </c>
      <c r="F780" s="255"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53" t="str">
        <f>IF(AND(A781&lt;&gt;"",ISNUMBER(A781)),VLOOKUP(A781,Studies!A:BR,2,FALSE),"")</f>
        <v>Bornemann 1986</v>
      </c>
      <c r="C781" s="254" t="str">
        <f>IF(AND(A781&lt;&gt;"",ISNUMBER(A781)),VLOOKUP(A781,Studies!A:BR,3,FALSE),"")</f>
        <v>https://www.ncbi.nlm.nih.gov/pubmed/2936766</v>
      </c>
      <c r="D781" s="254" t="str">
        <f>IF(AND(A781&lt;&gt;"",ISNUMBER(A781)),VLOOKUP(A781,Studies!A:BR,4,FALSE),"")</f>
        <v>fasting condition</v>
      </c>
      <c r="E781" s="254" t="str">
        <f>IF(AND(A781&lt;&gt;"",ISNUMBER(A781)),VLOOKUP(A781,Studies!A:BR,5,FALSE),"")</f>
        <v>Midazolam</v>
      </c>
      <c r="F781" s="255"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53" t="str">
        <f>IF(AND(A782&lt;&gt;"",ISNUMBER(A782)),VLOOKUP(A782,Studies!A:BR,2,FALSE),"")</f>
        <v>Bornemann 1986</v>
      </c>
      <c r="C782" s="254" t="str">
        <f>IF(AND(A782&lt;&gt;"",ISNUMBER(A782)),VLOOKUP(A782,Studies!A:BR,3,FALSE),"")</f>
        <v>https://www.ncbi.nlm.nih.gov/pubmed/2936766</v>
      </c>
      <c r="D782" s="254" t="str">
        <f>IF(AND(A782&lt;&gt;"",ISNUMBER(A782)),VLOOKUP(A782,Studies!A:BR,4,FALSE),"")</f>
        <v>fasting condition</v>
      </c>
      <c r="E782" s="254" t="str">
        <f>IF(AND(A782&lt;&gt;"",ISNUMBER(A782)),VLOOKUP(A782,Studies!A:BR,5,FALSE),"")</f>
        <v>Midazolam</v>
      </c>
      <c r="F782" s="255"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53" t="str">
        <f>IF(AND(A783&lt;&gt;"",ISNUMBER(A783)),VLOOKUP(A783,Studies!A:BR,2,FALSE),"")</f>
        <v>Bornemann 1986</v>
      </c>
      <c r="C783" s="254" t="str">
        <f>IF(AND(A783&lt;&gt;"",ISNUMBER(A783)),VLOOKUP(A783,Studies!A:BR,3,FALSE),"")</f>
        <v>https://www.ncbi.nlm.nih.gov/pubmed/2936766</v>
      </c>
      <c r="D783" s="254" t="str">
        <f>IF(AND(A783&lt;&gt;"",ISNUMBER(A783)),VLOOKUP(A783,Studies!A:BR,4,FALSE),"")</f>
        <v>fasting condition</v>
      </c>
      <c r="E783" s="254" t="str">
        <f>IF(AND(A783&lt;&gt;"",ISNUMBER(A783)),VLOOKUP(A783,Studies!A:BR,5,FALSE),"")</f>
        <v>Midazolam</v>
      </c>
      <c r="F783" s="255"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53" t="str">
        <f>IF(AND(A784&lt;&gt;"",ISNUMBER(A784)),VLOOKUP(A784,Studies!A:BR,2,FALSE),"")</f>
        <v>Bornemann 1986</v>
      </c>
      <c r="C784" s="254" t="str">
        <f>IF(AND(A784&lt;&gt;"",ISNUMBER(A784)),VLOOKUP(A784,Studies!A:BR,3,FALSE),"")</f>
        <v>https://www.ncbi.nlm.nih.gov/pubmed/2936766</v>
      </c>
      <c r="D784" s="254" t="str">
        <f>IF(AND(A784&lt;&gt;"",ISNUMBER(A784)),VLOOKUP(A784,Studies!A:BR,4,FALSE),"")</f>
        <v>fasting condition</v>
      </c>
      <c r="E784" s="254" t="str">
        <f>IF(AND(A784&lt;&gt;"",ISNUMBER(A784)),VLOOKUP(A784,Studies!A:BR,5,FALSE),"")</f>
        <v>Midazolam</v>
      </c>
      <c r="F784" s="255"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53" t="str">
        <f>IF(AND(A785&lt;&gt;"",ISNUMBER(A785)),VLOOKUP(A785,Studies!A:BR,2,FALSE),"")</f>
        <v>Bornemann 1986</v>
      </c>
      <c r="C785" s="254" t="str">
        <f>IF(AND(A785&lt;&gt;"",ISNUMBER(A785)),VLOOKUP(A785,Studies!A:BR,3,FALSE),"")</f>
        <v>https://www.ncbi.nlm.nih.gov/pubmed/2936766</v>
      </c>
      <c r="D785" s="254" t="str">
        <f>IF(AND(A785&lt;&gt;"",ISNUMBER(A785)),VLOOKUP(A785,Studies!A:BR,4,FALSE),"")</f>
        <v>fasting condition</v>
      </c>
      <c r="E785" s="254" t="str">
        <f>IF(AND(A785&lt;&gt;"",ISNUMBER(A785)),VLOOKUP(A785,Studies!A:BR,5,FALSE),"")</f>
        <v>Midazolam</v>
      </c>
      <c r="F785" s="255"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53" t="str">
        <f>IF(AND(A786&lt;&gt;"",ISNUMBER(A786)),VLOOKUP(A786,Studies!A:BR,2,FALSE),"")</f>
        <v>Bornemann 1986</v>
      </c>
      <c r="C786" s="254" t="str">
        <f>IF(AND(A786&lt;&gt;"",ISNUMBER(A786)),VLOOKUP(A786,Studies!A:BR,3,FALSE),"")</f>
        <v>https://www.ncbi.nlm.nih.gov/pubmed/2936766</v>
      </c>
      <c r="D786" s="254" t="str">
        <f>IF(AND(A786&lt;&gt;"",ISNUMBER(A786)),VLOOKUP(A786,Studies!A:BR,4,FALSE),"")</f>
        <v>fasting condition</v>
      </c>
      <c r="E786" s="254" t="str">
        <f>IF(AND(A786&lt;&gt;"",ISNUMBER(A786)),VLOOKUP(A786,Studies!A:BR,5,FALSE),"")</f>
        <v>Midazolam</v>
      </c>
      <c r="F786" s="255"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x14ac:dyDescent="0.2">
      <c r="A787" s="189">
        <v>109</v>
      </c>
      <c r="B787" s="253" t="str">
        <f>IF(AND(A787&lt;&gt;"",ISNUMBER(A787)),VLOOKUP(A787,Studies!A:BR,2,FALSE),"")</f>
        <v>Burger 2006</v>
      </c>
      <c r="C787" s="254" t="str">
        <f>IF(AND(A787&lt;&gt;"",ISNUMBER(A787)),VLOOKUP(A787,Studies!A:BR,3,FALSE),"")</f>
        <v>https://www.ncbi.nlm.nih.gov/pubmed/17005814</v>
      </c>
      <c r="D787" s="254" t="str">
        <f>IF(AND(A787&lt;&gt;"",ISNUMBER(A787)),VLOOKUP(A787,Studies!A:BR,4,FALSE),"")</f>
        <v>Rifampin alone</v>
      </c>
      <c r="E787" s="254" t="str">
        <f>IF(AND(A787&lt;&gt;"",ISNUMBER(A787)),VLOOKUP(A787,Studies!A:BR,5,FALSE),"")</f>
        <v>Rifampicin</v>
      </c>
      <c r="F787" s="255"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53" t="str">
        <f>IF(AND(A788&lt;&gt;"",ISNUMBER(A788)),VLOOKUP(A788,Studies!A:BR,2,FALSE),"")</f>
        <v>Burger 2006</v>
      </c>
      <c r="C788" s="254" t="str">
        <f>IF(AND(A788&lt;&gt;"",ISNUMBER(A788)),VLOOKUP(A788,Studies!A:BR,3,FALSE),"")</f>
        <v>https://www.ncbi.nlm.nih.gov/pubmed/17005814</v>
      </c>
      <c r="D788" s="254" t="str">
        <f>IF(AND(A788&lt;&gt;"",ISNUMBER(A788)),VLOOKUP(A788,Studies!A:BR,4,FALSE),"")</f>
        <v>Rifampin alone</v>
      </c>
      <c r="E788" s="254" t="str">
        <f>IF(AND(A788&lt;&gt;"",ISNUMBER(A788)),VLOOKUP(A788,Studies!A:BR,5,FALSE),"")</f>
        <v>Rifampicin</v>
      </c>
      <c r="F788" s="255"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53" t="str">
        <f>IF(AND(A789&lt;&gt;"",ISNUMBER(A789)),VLOOKUP(A789,Studies!A:BR,2,FALSE),"")</f>
        <v>Burger 2006</v>
      </c>
      <c r="C789" s="254" t="str">
        <f>IF(AND(A789&lt;&gt;"",ISNUMBER(A789)),VLOOKUP(A789,Studies!A:BR,3,FALSE),"")</f>
        <v>https://www.ncbi.nlm.nih.gov/pubmed/17005814</v>
      </c>
      <c r="D789" s="254" t="str">
        <f>IF(AND(A789&lt;&gt;"",ISNUMBER(A789)),VLOOKUP(A789,Studies!A:BR,4,FALSE),"")</f>
        <v>Rifampin alone</v>
      </c>
      <c r="E789" s="254" t="str">
        <f>IF(AND(A789&lt;&gt;"",ISNUMBER(A789)),VLOOKUP(A789,Studies!A:BR,5,FALSE),"")</f>
        <v>Rifampicin</v>
      </c>
      <c r="F789" s="255"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53" t="str">
        <f>IF(AND(A790&lt;&gt;"",ISNUMBER(A790)),VLOOKUP(A790,Studies!A:BR,2,FALSE),"")</f>
        <v>Burger 2006</v>
      </c>
      <c r="C790" s="254" t="str">
        <f>IF(AND(A790&lt;&gt;"",ISNUMBER(A790)),VLOOKUP(A790,Studies!A:BR,3,FALSE),"")</f>
        <v>https://www.ncbi.nlm.nih.gov/pubmed/17005814</v>
      </c>
      <c r="D790" s="254" t="str">
        <f>IF(AND(A790&lt;&gt;"",ISNUMBER(A790)),VLOOKUP(A790,Studies!A:BR,4,FALSE),"")</f>
        <v>Rifampin alone</v>
      </c>
      <c r="E790" s="254" t="str">
        <f>IF(AND(A790&lt;&gt;"",ISNUMBER(A790)),VLOOKUP(A790,Studies!A:BR,5,FALSE),"")</f>
        <v>Rifampicin</v>
      </c>
      <c r="F790" s="255"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53" t="str">
        <f>IF(AND(A791&lt;&gt;"",ISNUMBER(A791)),VLOOKUP(A791,Studies!A:BR,2,FALSE),"")</f>
        <v>Burger 2006</v>
      </c>
      <c r="C791" s="254" t="str">
        <f>IF(AND(A791&lt;&gt;"",ISNUMBER(A791)),VLOOKUP(A791,Studies!A:BR,3,FALSE),"")</f>
        <v>https://www.ncbi.nlm.nih.gov/pubmed/17005814</v>
      </c>
      <c r="D791" s="254" t="str">
        <f>IF(AND(A791&lt;&gt;"",ISNUMBER(A791)),VLOOKUP(A791,Studies!A:BR,4,FALSE),"")</f>
        <v>Rifampin alone</v>
      </c>
      <c r="E791" s="254" t="str">
        <f>IF(AND(A791&lt;&gt;"",ISNUMBER(A791)),VLOOKUP(A791,Studies!A:BR,5,FALSE),"")</f>
        <v>Rifampicin</v>
      </c>
      <c r="F791" s="255"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53" t="str">
        <f>IF(AND(A792&lt;&gt;"",ISNUMBER(A792)),VLOOKUP(A792,Studies!A:BR,2,FALSE),"")</f>
        <v>Burger 2006</v>
      </c>
      <c r="C792" s="254" t="str">
        <f>IF(AND(A792&lt;&gt;"",ISNUMBER(A792)),VLOOKUP(A792,Studies!A:BR,3,FALSE),"")</f>
        <v>https://www.ncbi.nlm.nih.gov/pubmed/17005814</v>
      </c>
      <c r="D792" s="254" t="str">
        <f>IF(AND(A792&lt;&gt;"",ISNUMBER(A792)),VLOOKUP(A792,Studies!A:BR,4,FALSE),"")</f>
        <v>Rifampin alone</v>
      </c>
      <c r="E792" s="254" t="str">
        <f>IF(AND(A792&lt;&gt;"",ISNUMBER(A792)),VLOOKUP(A792,Studies!A:BR,5,FALSE),"")</f>
        <v>Rifampicin</v>
      </c>
      <c r="F792" s="255"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53" t="str">
        <f>IF(AND(A793&lt;&gt;"",ISNUMBER(A793)),VLOOKUP(A793,Studies!A:BR,2,FALSE),"")</f>
        <v>Burger 2006</v>
      </c>
      <c r="C793" s="254" t="str">
        <f>IF(AND(A793&lt;&gt;"",ISNUMBER(A793)),VLOOKUP(A793,Studies!A:BR,3,FALSE),"")</f>
        <v>https://www.ncbi.nlm.nih.gov/pubmed/17005814</v>
      </c>
      <c r="D793" s="254" t="str">
        <f>IF(AND(A793&lt;&gt;"",ISNUMBER(A793)),VLOOKUP(A793,Studies!A:BR,4,FALSE),"")</f>
        <v>Rifampin alone</v>
      </c>
      <c r="E793" s="254" t="str">
        <f>IF(AND(A793&lt;&gt;"",ISNUMBER(A793)),VLOOKUP(A793,Studies!A:BR,5,FALSE),"")</f>
        <v>Rifampicin</v>
      </c>
      <c r="F793" s="255"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53" t="str">
        <f>IF(AND(A794&lt;&gt;"",ISNUMBER(A794)),VLOOKUP(A794,Studies!A:BR,2,FALSE),"")</f>
        <v>Burger 2006</v>
      </c>
      <c r="C794" s="254" t="str">
        <f>IF(AND(A794&lt;&gt;"",ISNUMBER(A794)),VLOOKUP(A794,Studies!A:BR,3,FALSE),"")</f>
        <v>https://www.ncbi.nlm.nih.gov/pubmed/17005814</v>
      </c>
      <c r="D794" s="254" t="str">
        <f>IF(AND(A794&lt;&gt;"",ISNUMBER(A794)),VLOOKUP(A794,Studies!A:BR,4,FALSE),"")</f>
        <v>Rifampin alone</v>
      </c>
      <c r="E794" s="254" t="str">
        <f>IF(AND(A794&lt;&gt;"",ISNUMBER(A794)),VLOOKUP(A794,Studies!A:BR,5,FALSE),"")</f>
        <v>Rifampicin</v>
      </c>
      <c r="F794" s="255"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53" t="str">
        <f>IF(AND(A795&lt;&gt;"",ISNUMBER(A795)),VLOOKUP(A795,Studies!A:BR,2,FALSE),"")</f>
        <v>Burger 2006</v>
      </c>
      <c r="C795" s="254" t="str">
        <f>IF(AND(A795&lt;&gt;"",ISNUMBER(A795)),VLOOKUP(A795,Studies!A:BR,3,FALSE),"")</f>
        <v>https://www.ncbi.nlm.nih.gov/pubmed/17005814</v>
      </c>
      <c r="D795" s="254" t="str">
        <f>IF(AND(A795&lt;&gt;"",ISNUMBER(A795)),VLOOKUP(A795,Studies!A:BR,4,FALSE),"")</f>
        <v>Rifampin alone</v>
      </c>
      <c r="E795" s="254" t="str">
        <f>IF(AND(A795&lt;&gt;"",ISNUMBER(A795)),VLOOKUP(A795,Studies!A:BR,5,FALSE),"")</f>
        <v>Rifampicin</v>
      </c>
      <c r="F795" s="255"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53" t="str">
        <f>IF(AND(A796&lt;&gt;"",ISNUMBER(A796)),VLOOKUP(A796,Studies!A:BR,2,FALSE),"")</f>
        <v>Burger 2006</v>
      </c>
      <c r="C796" s="254" t="str">
        <f>IF(AND(A796&lt;&gt;"",ISNUMBER(A796)),VLOOKUP(A796,Studies!A:BR,3,FALSE),"")</f>
        <v>https://www.ncbi.nlm.nih.gov/pubmed/17005814</v>
      </c>
      <c r="D796" s="254" t="str">
        <f>IF(AND(A796&lt;&gt;"",ISNUMBER(A796)),VLOOKUP(A796,Studies!A:BR,4,FALSE),"")</f>
        <v>Rifampin alone</v>
      </c>
      <c r="E796" s="254" t="str">
        <f>IF(AND(A796&lt;&gt;"",ISNUMBER(A796)),VLOOKUP(A796,Studies!A:BR,5,FALSE),"")</f>
        <v>Rifampicin</v>
      </c>
      <c r="F796" s="255"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53" t="str">
        <f>IF(AND(A797&lt;&gt;"",ISNUMBER(A797)),VLOOKUP(A797,Studies!A:BR,2,FALSE),"")</f>
        <v>Burger 2006</v>
      </c>
      <c r="C797" s="254" t="str">
        <f>IF(AND(A797&lt;&gt;"",ISNUMBER(A797)),VLOOKUP(A797,Studies!A:BR,3,FALSE),"")</f>
        <v>https://www.ncbi.nlm.nih.gov/pubmed/17005814</v>
      </c>
      <c r="D797" s="254" t="str">
        <f>IF(AND(A797&lt;&gt;"",ISNUMBER(A797)),VLOOKUP(A797,Studies!A:BR,4,FALSE),"")</f>
        <v>Rifampin alone</v>
      </c>
      <c r="E797" s="254" t="str">
        <f>IF(AND(A797&lt;&gt;"",ISNUMBER(A797)),VLOOKUP(A797,Studies!A:BR,5,FALSE),"")</f>
        <v>Rifampicin</v>
      </c>
      <c r="F797" s="255"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53" t="str">
        <f>IF(AND(A798&lt;&gt;"",ISNUMBER(A798)),VLOOKUP(A798,Studies!A:BR,2,FALSE),"")</f>
        <v>Chouchane 1995</v>
      </c>
      <c r="C798" s="254" t="str">
        <f>IF(AND(A798&lt;&gt;"",ISNUMBER(A798)),VLOOKUP(A798,Studies!A:BR,3,FALSE),"")</f>
        <v>https://www.ncbi.nlm.nih.gov/pubmed/8983939</v>
      </c>
      <c r="D798" s="254" t="str">
        <f>IF(AND(A798&lt;&gt;"",ISNUMBER(A798)),VLOOKUP(A798,Studies!A:BR,4,FALSE),"")</f>
        <v>Rimactan</v>
      </c>
      <c r="E798" s="254" t="str">
        <f>IF(AND(A798&lt;&gt;"",ISNUMBER(A798)),VLOOKUP(A798,Studies!A:BR,5,FALSE),"")</f>
        <v>Rifampicin</v>
      </c>
      <c r="F798" s="255"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53" t="str">
        <f>IF(AND(A799&lt;&gt;"",ISNUMBER(A799)),VLOOKUP(A799,Studies!A:BR,2,FALSE),"")</f>
        <v>Chouchane 1995</v>
      </c>
      <c r="C799" s="254" t="str">
        <f>IF(AND(A799&lt;&gt;"",ISNUMBER(A799)),VLOOKUP(A799,Studies!A:BR,3,FALSE),"")</f>
        <v>https://www.ncbi.nlm.nih.gov/pubmed/8983939</v>
      </c>
      <c r="D799" s="254" t="str">
        <f>IF(AND(A799&lt;&gt;"",ISNUMBER(A799)),VLOOKUP(A799,Studies!A:BR,4,FALSE),"")</f>
        <v>Rimactan</v>
      </c>
      <c r="E799" s="254" t="str">
        <f>IF(AND(A799&lt;&gt;"",ISNUMBER(A799)),VLOOKUP(A799,Studies!A:BR,5,FALSE),"")</f>
        <v>Rifampicin</v>
      </c>
      <c r="F799" s="255"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53" t="str">
        <f>IF(AND(A800&lt;&gt;"",ISNUMBER(A800)),VLOOKUP(A800,Studies!A:BR,2,FALSE),"")</f>
        <v>Chouchane 1995</v>
      </c>
      <c r="C800" s="254" t="str">
        <f>IF(AND(A800&lt;&gt;"",ISNUMBER(A800)),VLOOKUP(A800,Studies!A:BR,3,FALSE),"")</f>
        <v>https://www.ncbi.nlm.nih.gov/pubmed/8983939</v>
      </c>
      <c r="D800" s="254" t="str">
        <f>IF(AND(A800&lt;&gt;"",ISNUMBER(A800)),VLOOKUP(A800,Studies!A:BR,4,FALSE),"")</f>
        <v>Rimactan</v>
      </c>
      <c r="E800" s="254" t="str">
        <f>IF(AND(A800&lt;&gt;"",ISNUMBER(A800)),VLOOKUP(A800,Studies!A:BR,5,FALSE),"")</f>
        <v>Rifampicin</v>
      </c>
      <c r="F800" s="255"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53" t="str">
        <f>IF(AND(A801&lt;&gt;"",ISNUMBER(A801)),VLOOKUP(A801,Studies!A:BR,2,FALSE),"")</f>
        <v>Chouchane 1995</v>
      </c>
      <c r="C801" s="254" t="str">
        <f>IF(AND(A801&lt;&gt;"",ISNUMBER(A801)),VLOOKUP(A801,Studies!A:BR,3,FALSE),"")</f>
        <v>https://www.ncbi.nlm.nih.gov/pubmed/8983939</v>
      </c>
      <c r="D801" s="254" t="str">
        <f>IF(AND(A801&lt;&gt;"",ISNUMBER(A801)),VLOOKUP(A801,Studies!A:BR,4,FALSE),"")</f>
        <v>Rimactan</v>
      </c>
      <c r="E801" s="254" t="str">
        <f>IF(AND(A801&lt;&gt;"",ISNUMBER(A801)),VLOOKUP(A801,Studies!A:BR,5,FALSE),"")</f>
        <v>Rifampicin</v>
      </c>
      <c r="F801" s="255"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53" t="str">
        <f>IF(AND(A802&lt;&gt;"",ISNUMBER(A802)),VLOOKUP(A802,Studies!A:BR,2,FALSE),"")</f>
        <v>Chouchane 1995</v>
      </c>
      <c r="C802" s="254" t="str">
        <f>IF(AND(A802&lt;&gt;"",ISNUMBER(A802)),VLOOKUP(A802,Studies!A:BR,3,FALSE),"")</f>
        <v>https://www.ncbi.nlm.nih.gov/pubmed/8983939</v>
      </c>
      <c r="D802" s="254" t="str">
        <f>IF(AND(A802&lt;&gt;"",ISNUMBER(A802)),VLOOKUP(A802,Studies!A:BR,4,FALSE),"")</f>
        <v>Rimactan</v>
      </c>
      <c r="E802" s="254" t="str">
        <f>IF(AND(A802&lt;&gt;"",ISNUMBER(A802)),VLOOKUP(A802,Studies!A:BR,5,FALSE),"")</f>
        <v>Rifampicin</v>
      </c>
      <c r="F802" s="255"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53" t="str">
        <f>IF(AND(A803&lt;&gt;"",ISNUMBER(A803)),VLOOKUP(A803,Studies!A:BR,2,FALSE),"")</f>
        <v>Chouchane 1995</v>
      </c>
      <c r="C803" s="254" t="str">
        <f>IF(AND(A803&lt;&gt;"",ISNUMBER(A803)),VLOOKUP(A803,Studies!A:BR,3,FALSE),"")</f>
        <v>https://www.ncbi.nlm.nih.gov/pubmed/8983939</v>
      </c>
      <c r="D803" s="254" t="str">
        <f>IF(AND(A803&lt;&gt;"",ISNUMBER(A803)),VLOOKUP(A803,Studies!A:BR,4,FALSE),"")</f>
        <v>Rimactan</v>
      </c>
      <c r="E803" s="254" t="str">
        <f>IF(AND(A803&lt;&gt;"",ISNUMBER(A803)),VLOOKUP(A803,Studies!A:BR,5,FALSE),"")</f>
        <v>Rifampicin</v>
      </c>
      <c r="F803" s="255"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53" t="str">
        <f>IF(AND(A804&lt;&gt;"",ISNUMBER(A804)),VLOOKUP(A804,Studies!A:BR,2,FALSE),"")</f>
        <v>Chouchane 1995</v>
      </c>
      <c r="C804" s="254" t="str">
        <f>IF(AND(A804&lt;&gt;"",ISNUMBER(A804)),VLOOKUP(A804,Studies!A:BR,3,FALSE),"")</f>
        <v>https://www.ncbi.nlm.nih.gov/pubmed/8983939</v>
      </c>
      <c r="D804" s="254" t="str">
        <f>IF(AND(A804&lt;&gt;"",ISNUMBER(A804)),VLOOKUP(A804,Studies!A:BR,4,FALSE),"")</f>
        <v>Rimactan</v>
      </c>
      <c r="E804" s="254" t="str">
        <f>IF(AND(A804&lt;&gt;"",ISNUMBER(A804)),VLOOKUP(A804,Studies!A:BR,5,FALSE),"")</f>
        <v>Rifampicin</v>
      </c>
      <c r="F804" s="255"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53" t="str">
        <f>IF(AND(A805&lt;&gt;"",ISNUMBER(A805)),VLOOKUP(A805,Studies!A:BR,2,FALSE),"")</f>
        <v>Chouchane 1995</v>
      </c>
      <c r="C805" s="254" t="str">
        <f>IF(AND(A805&lt;&gt;"",ISNUMBER(A805)),VLOOKUP(A805,Studies!A:BR,3,FALSE),"")</f>
        <v>https://www.ncbi.nlm.nih.gov/pubmed/8983939</v>
      </c>
      <c r="D805" s="254" t="str">
        <f>IF(AND(A805&lt;&gt;"",ISNUMBER(A805)),VLOOKUP(A805,Studies!A:BR,4,FALSE),"")</f>
        <v>Rimactan</v>
      </c>
      <c r="E805" s="254" t="str">
        <f>IF(AND(A805&lt;&gt;"",ISNUMBER(A805)),VLOOKUP(A805,Studies!A:BR,5,FALSE),"")</f>
        <v>Rifampicin</v>
      </c>
      <c r="F805" s="255"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53" t="str">
        <f>IF(AND(A806&lt;&gt;"",ISNUMBER(A806)),VLOOKUP(A806,Studies!A:BR,2,FALSE),"")</f>
        <v>Chouchane 1995</v>
      </c>
      <c r="C806" s="254" t="str">
        <f>IF(AND(A806&lt;&gt;"",ISNUMBER(A806)),VLOOKUP(A806,Studies!A:BR,3,FALSE),"")</f>
        <v>https://www.ncbi.nlm.nih.gov/pubmed/8983939</v>
      </c>
      <c r="D806" s="254" t="str">
        <f>IF(AND(A806&lt;&gt;"",ISNUMBER(A806)),VLOOKUP(A806,Studies!A:BR,4,FALSE),"")</f>
        <v>Rimactan</v>
      </c>
      <c r="E806" s="254" t="str">
        <f>IF(AND(A806&lt;&gt;"",ISNUMBER(A806)),VLOOKUP(A806,Studies!A:BR,5,FALSE),"")</f>
        <v>Rifampicin</v>
      </c>
      <c r="F806" s="255"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53" t="str">
        <f>IF(AND(A807&lt;&gt;"",ISNUMBER(A807)),VLOOKUP(A807,Studies!A:BR,2,FALSE),"")</f>
        <v>Chouchane 1995</v>
      </c>
      <c r="C807" s="254" t="str">
        <f>IF(AND(A807&lt;&gt;"",ISNUMBER(A807)),VLOOKUP(A807,Studies!A:BR,3,FALSE),"")</f>
        <v>https://www.ncbi.nlm.nih.gov/pubmed/8983939</v>
      </c>
      <c r="D807" s="254" t="str">
        <f>IF(AND(A807&lt;&gt;"",ISNUMBER(A807)),VLOOKUP(A807,Studies!A:BR,4,FALSE),"")</f>
        <v>Rimactan</v>
      </c>
      <c r="E807" s="254" t="str">
        <f>IF(AND(A807&lt;&gt;"",ISNUMBER(A807)),VLOOKUP(A807,Studies!A:BR,5,FALSE),"")</f>
        <v>Rifampicin</v>
      </c>
      <c r="F807" s="255"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53" t="str">
        <f>IF(AND(A808&lt;&gt;"",ISNUMBER(A808)),VLOOKUP(A808,Studies!A:BR,2,FALSE),"")</f>
        <v>Chouchane 1995</v>
      </c>
      <c r="C808" s="254" t="str">
        <f>IF(AND(A808&lt;&gt;"",ISNUMBER(A808)),VLOOKUP(A808,Studies!A:BR,3,FALSE),"")</f>
        <v>https://www.ncbi.nlm.nih.gov/pubmed/8983939</v>
      </c>
      <c r="D808" s="254" t="str">
        <f>IF(AND(A808&lt;&gt;"",ISNUMBER(A808)),VLOOKUP(A808,Studies!A:BR,4,FALSE),"")</f>
        <v>Rimactan</v>
      </c>
      <c r="E808" s="254" t="str">
        <f>IF(AND(A808&lt;&gt;"",ISNUMBER(A808)),VLOOKUP(A808,Studies!A:BR,5,FALSE),"")</f>
        <v>Rifampicin</v>
      </c>
      <c r="F808" s="255"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53" t="str">
        <f>IF(AND(A809&lt;&gt;"",ISNUMBER(A809)),VLOOKUP(A809,Studies!A:BR,2,FALSE),"")</f>
        <v>Chouchane 1995</v>
      </c>
      <c r="C809" s="254" t="str">
        <f>IF(AND(A809&lt;&gt;"",ISNUMBER(A809)),VLOOKUP(A809,Studies!A:BR,3,FALSE),"")</f>
        <v>https://www.ncbi.nlm.nih.gov/pubmed/8983939</v>
      </c>
      <c r="D809" s="254" t="str">
        <f>IF(AND(A809&lt;&gt;"",ISNUMBER(A809)),VLOOKUP(A809,Studies!A:BR,4,FALSE),"")</f>
        <v>Rimactan</v>
      </c>
      <c r="E809" s="254" t="str">
        <f>IF(AND(A809&lt;&gt;"",ISNUMBER(A809)),VLOOKUP(A809,Studies!A:BR,5,FALSE),"")</f>
        <v>Rifampicin</v>
      </c>
      <c r="F809" s="255"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53" t="str">
        <f>IF(AND(A810&lt;&gt;"",ISNUMBER(A810)),VLOOKUP(A810,Studies!A:BR,2,FALSE),"")</f>
        <v>Chouchane 1995</v>
      </c>
      <c r="C810" s="254" t="str">
        <f>IF(AND(A810&lt;&gt;"",ISNUMBER(A810)),VLOOKUP(A810,Studies!A:BR,3,FALSE),"")</f>
        <v>https://www.ncbi.nlm.nih.gov/pubmed/8983939</v>
      </c>
      <c r="D810" s="254" t="str">
        <f>IF(AND(A810&lt;&gt;"",ISNUMBER(A810)),VLOOKUP(A810,Studies!A:BR,4,FALSE),"")</f>
        <v>Rifampicin Generic</v>
      </c>
      <c r="E810" s="254" t="str">
        <f>IF(AND(A810&lt;&gt;"",ISNUMBER(A810)),VLOOKUP(A810,Studies!A:BR,5,FALSE),"")</f>
        <v>Rifampicin</v>
      </c>
      <c r="F810" s="255"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53" t="str">
        <f>IF(AND(A811&lt;&gt;"",ISNUMBER(A811)),VLOOKUP(A811,Studies!A:BR,2,FALSE),"")</f>
        <v>Chouchane 1995</v>
      </c>
      <c r="C811" s="254" t="str">
        <f>IF(AND(A811&lt;&gt;"",ISNUMBER(A811)),VLOOKUP(A811,Studies!A:BR,3,FALSE),"")</f>
        <v>https://www.ncbi.nlm.nih.gov/pubmed/8983939</v>
      </c>
      <c r="D811" s="254" t="str">
        <f>IF(AND(A811&lt;&gt;"",ISNUMBER(A811)),VLOOKUP(A811,Studies!A:BR,4,FALSE),"")</f>
        <v>Rifampicin Generic</v>
      </c>
      <c r="E811" s="254" t="str">
        <f>IF(AND(A811&lt;&gt;"",ISNUMBER(A811)),VLOOKUP(A811,Studies!A:BR,5,FALSE),"")</f>
        <v>Rifampicin</v>
      </c>
      <c r="F811" s="255"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53" t="str">
        <f>IF(AND(A812&lt;&gt;"",ISNUMBER(A812)),VLOOKUP(A812,Studies!A:BR,2,FALSE),"")</f>
        <v>Chouchane 1995</v>
      </c>
      <c r="C812" s="254" t="str">
        <f>IF(AND(A812&lt;&gt;"",ISNUMBER(A812)),VLOOKUP(A812,Studies!A:BR,3,FALSE),"")</f>
        <v>https://www.ncbi.nlm.nih.gov/pubmed/8983939</v>
      </c>
      <c r="D812" s="254" t="str">
        <f>IF(AND(A812&lt;&gt;"",ISNUMBER(A812)),VLOOKUP(A812,Studies!A:BR,4,FALSE),"")</f>
        <v>Rifampicin Generic</v>
      </c>
      <c r="E812" s="254" t="str">
        <f>IF(AND(A812&lt;&gt;"",ISNUMBER(A812)),VLOOKUP(A812,Studies!A:BR,5,FALSE),"")</f>
        <v>Rifampicin</v>
      </c>
      <c r="F812" s="255"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53" t="str">
        <f>IF(AND(A813&lt;&gt;"",ISNUMBER(A813)),VLOOKUP(A813,Studies!A:BR,2,FALSE),"")</f>
        <v>Chouchane 1995</v>
      </c>
      <c r="C813" s="254" t="str">
        <f>IF(AND(A813&lt;&gt;"",ISNUMBER(A813)),VLOOKUP(A813,Studies!A:BR,3,FALSE),"")</f>
        <v>https://www.ncbi.nlm.nih.gov/pubmed/8983939</v>
      </c>
      <c r="D813" s="254" t="str">
        <f>IF(AND(A813&lt;&gt;"",ISNUMBER(A813)),VLOOKUP(A813,Studies!A:BR,4,FALSE),"")</f>
        <v>Rifampicin Generic</v>
      </c>
      <c r="E813" s="254" t="str">
        <f>IF(AND(A813&lt;&gt;"",ISNUMBER(A813)),VLOOKUP(A813,Studies!A:BR,5,FALSE),"")</f>
        <v>Rifampicin</v>
      </c>
      <c r="F813" s="255"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53" t="str">
        <f>IF(AND(A814&lt;&gt;"",ISNUMBER(A814)),VLOOKUP(A814,Studies!A:BR,2,FALSE),"")</f>
        <v>Chouchane 1995</v>
      </c>
      <c r="C814" s="254" t="str">
        <f>IF(AND(A814&lt;&gt;"",ISNUMBER(A814)),VLOOKUP(A814,Studies!A:BR,3,FALSE),"")</f>
        <v>https://www.ncbi.nlm.nih.gov/pubmed/8983939</v>
      </c>
      <c r="D814" s="254" t="str">
        <f>IF(AND(A814&lt;&gt;"",ISNUMBER(A814)),VLOOKUP(A814,Studies!A:BR,4,FALSE),"")</f>
        <v>Rifampicin Generic</v>
      </c>
      <c r="E814" s="254" t="str">
        <f>IF(AND(A814&lt;&gt;"",ISNUMBER(A814)),VLOOKUP(A814,Studies!A:BR,5,FALSE),"")</f>
        <v>Rifampicin</v>
      </c>
      <c r="F814" s="255"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53" t="str">
        <f>IF(AND(A815&lt;&gt;"",ISNUMBER(A815)),VLOOKUP(A815,Studies!A:BR,2,FALSE),"")</f>
        <v>Chouchane 1995</v>
      </c>
      <c r="C815" s="254" t="str">
        <f>IF(AND(A815&lt;&gt;"",ISNUMBER(A815)),VLOOKUP(A815,Studies!A:BR,3,FALSE),"")</f>
        <v>https://www.ncbi.nlm.nih.gov/pubmed/8983939</v>
      </c>
      <c r="D815" s="254" t="str">
        <f>IF(AND(A815&lt;&gt;"",ISNUMBER(A815)),VLOOKUP(A815,Studies!A:BR,4,FALSE),"")</f>
        <v>Rifampicin Generic</v>
      </c>
      <c r="E815" s="254" t="str">
        <f>IF(AND(A815&lt;&gt;"",ISNUMBER(A815)),VLOOKUP(A815,Studies!A:BR,5,FALSE),"")</f>
        <v>Rifampicin</v>
      </c>
      <c r="F815" s="255"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53" t="str">
        <f>IF(AND(A816&lt;&gt;"",ISNUMBER(A816)),VLOOKUP(A816,Studies!A:BR,2,FALSE),"")</f>
        <v>Chouchane 1995</v>
      </c>
      <c r="C816" s="254" t="str">
        <f>IF(AND(A816&lt;&gt;"",ISNUMBER(A816)),VLOOKUP(A816,Studies!A:BR,3,FALSE),"")</f>
        <v>https://www.ncbi.nlm.nih.gov/pubmed/8983939</v>
      </c>
      <c r="D816" s="254" t="str">
        <f>IF(AND(A816&lt;&gt;"",ISNUMBER(A816)),VLOOKUP(A816,Studies!A:BR,4,FALSE),"")</f>
        <v>Rifampicin Generic</v>
      </c>
      <c r="E816" s="254" t="str">
        <f>IF(AND(A816&lt;&gt;"",ISNUMBER(A816)),VLOOKUP(A816,Studies!A:BR,5,FALSE),"")</f>
        <v>Rifampicin</v>
      </c>
      <c r="F816" s="255"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53" t="str">
        <f>IF(AND(A817&lt;&gt;"",ISNUMBER(A817)),VLOOKUP(A817,Studies!A:BR,2,FALSE),"")</f>
        <v>Chouchane 1995</v>
      </c>
      <c r="C817" s="254" t="str">
        <f>IF(AND(A817&lt;&gt;"",ISNUMBER(A817)),VLOOKUP(A817,Studies!A:BR,3,FALSE),"")</f>
        <v>https://www.ncbi.nlm.nih.gov/pubmed/8983939</v>
      </c>
      <c r="D817" s="254" t="str">
        <f>IF(AND(A817&lt;&gt;"",ISNUMBER(A817)),VLOOKUP(A817,Studies!A:BR,4,FALSE),"")</f>
        <v>Rifampicin Generic</v>
      </c>
      <c r="E817" s="254" t="str">
        <f>IF(AND(A817&lt;&gt;"",ISNUMBER(A817)),VLOOKUP(A817,Studies!A:BR,5,FALSE),"")</f>
        <v>Rifampicin</v>
      </c>
      <c r="F817" s="255"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53" t="str">
        <f>IF(AND(A818&lt;&gt;"",ISNUMBER(A818)),VLOOKUP(A818,Studies!A:BR,2,FALSE),"")</f>
        <v>Chouchane 1995</v>
      </c>
      <c r="C818" s="254" t="str">
        <f>IF(AND(A818&lt;&gt;"",ISNUMBER(A818)),VLOOKUP(A818,Studies!A:BR,3,FALSE),"")</f>
        <v>https://www.ncbi.nlm.nih.gov/pubmed/8983939</v>
      </c>
      <c r="D818" s="254" t="str">
        <f>IF(AND(A818&lt;&gt;"",ISNUMBER(A818)),VLOOKUP(A818,Studies!A:BR,4,FALSE),"")</f>
        <v>Rifampicin Generic</v>
      </c>
      <c r="E818" s="254" t="str">
        <f>IF(AND(A818&lt;&gt;"",ISNUMBER(A818)),VLOOKUP(A818,Studies!A:BR,5,FALSE),"")</f>
        <v>Rifampicin</v>
      </c>
      <c r="F818" s="255"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53" t="str">
        <f>IF(AND(A819&lt;&gt;"",ISNUMBER(A819)),VLOOKUP(A819,Studies!A:BR,2,FALSE),"")</f>
        <v>Chouchane 1995</v>
      </c>
      <c r="C819" s="254" t="str">
        <f>IF(AND(A819&lt;&gt;"",ISNUMBER(A819)),VLOOKUP(A819,Studies!A:BR,3,FALSE),"")</f>
        <v>https://www.ncbi.nlm.nih.gov/pubmed/8983939</v>
      </c>
      <c r="D819" s="254" t="str">
        <f>IF(AND(A819&lt;&gt;"",ISNUMBER(A819)),VLOOKUP(A819,Studies!A:BR,4,FALSE),"")</f>
        <v>Rifampicin Generic</v>
      </c>
      <c r="E819" s="254" t="str">
        <f>IF(AND(A819&lt;&gt;"",ISNUMBER(A819)),VLOOKUP(A819,Studies!A:BR,5,FALSE),"")</f>
        <v>Rifampicin</v>
      </c>
      <c r="F819" s="255"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53" t="str">
        <f>IF(AND(A820&lt;&gt;"",ISNUMBER(A820)),VLOOKUP(A820,Studies!A:BR,2,FALSE),"")</f>
        <v>Chouchane 1995</v>
      </c>
      <c r="C820" s="254" t="str">
        <f>IF(AND(A820&lt;&gt;"",ISNUMBER(A820)),VLOOKUP(A820,Studies!A:BR,3,FALSE),"")</f>
        <v>https://www.ncbi.nlm.nih.gov/pubmed/8983939</v>
      </c>
      <c r="D820" s="254" t="str">
        <f>IF(AND(A820&lt;&gt;"",ISNUMBER(A820)),VLOOKUP(A820,Studies!A:BR,4,FALSE),"")</f>
        <v>Rifampicin Generic</v>
      </c>
      <c r="E820" s="254" t="str">
        <f>IF(AND(A820&lt;&gt;"",ISNUMBER(A820)),VLOOKUP(A820,Studies!A:BR,5,FALSE),"")</f>
        <v>Rifampicin</v>
      </c>
      <c r="F820" s="255"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53" t="str">
        <f>IF(AND(A821&lt;&gt;"",ISNUMBER(A821)),VLOOKUP(A821,Studies!A:BR,2,FALSE),"")</f>
        <v>Chouchane 1995</v>
      </c>
      <c r="C821" s="254" t="str">
        <f>IF(AND(A821&lt;&gt;"",ISNUMBER(A821)),VLOOKUP(A821,Studies!A:BR,3,FALSE),"")</f>
        <v>https://www.ncbi.nlm.nih.gov/pubmed/8983939</v>
      </c>
      <c r="D821" s="254" t="str">
        <f>IF(AND(A821&lt;&gt;"",ISNUMBER(A821)),VLOOKUP(A821,Studies!A:BR,4,FALSE),"")</f>
        <v>Rifampicin Generic</v>
      </c>
      <c r="E821" s="254" t="str">
        <f>IF(AND(A821&lt;&gt;"",ISNUMBER(A821)),VLOOKUP(A821,Studies!A:BR,5,FALSE),"")</f>
        <v>Rifampicin</v>
      </c>
      <c r="F821" s="255"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53" t="str">
        <f>IF(AND(A822&lt;&gt;"",ISNUMBER(A822)),VLOOKUP(A822,Studies!A:BR,2,FALSE),"")</f>
        <v>Chung 2006</v>
      </c>
      <c r="C822" s="254" t="str">
        <f>IF(AND(A822&lt;&gt;"",ISNUMBER(A822)),VLOOKUP(A822,Studies!A:BR,3,FALSE),"")</f>
        <v>https://www.ncbi.nlm.nih.gov/pubmed/16580903</v>
      </c>
      <c r="D822" s="254" t="str">
        <f>IF(AND(A822&lt;&gt;"",ISNUMBER(A822)),VLOOKUP(A822,Studies!A:BR,4,FALSE),"")</f>
        <v>Control (Perpetrator Placebo)</v>
      </c>
      <c r="E822" s="254" t="str">
        <f>IF(AND(A822&lt;&gt;"",ISNUMBER(A822)),VLOOKUP(A822,Studies!A:BR,5,FALSE),"")</f>
        <v>Midazolam</v>
      </c>
      <c r="F822" s="255"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53" t="str">
        <f>IF(AND(A823&lt;&gt;"",ISNUMBER(A823)),VLOOKUP(A823,Studies!A:BR,2,FALSE),"")</f>
        <v>Chung 2006</v>
      </c>
      <c r="C823" s="254" t="str">
        <f>IF(AND(A823&lt;&gt;"",ISNUMBER(A823)),VLOOKUP(A823,Studies!A:BR,3,FALSE),"")</f>
        <v>https://www.ncbi.nlm.nih.gov/pubmed/16580903</v>
      </c>
      <c r="D823" s="254" t="str">
        <f>IF(AND(A823&lt;&gt;"",ISNUMBER(A823)),VLOOKUP(A823,Studies!A:BR,4,FALSE),"")</f>
        <v>Control (Perpetrator Placebo)</v>
      </c>
      <c r="E823" s="254" t="str">
        <f>IF(AND(A823&lt;&gt;"",ISNUMBER(A823)),VLOOKUP(A823,Studies!A:BR,5,FALSE),"")</f>
        <v>Midazolam</v>
      </c>
      <c r="F823" s="255"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53" t="str">
        <f>IF(AND(A824&lt;&gt;"",ISNUMBER(A824)),VLOOKUP(A824,Studies!A:BR,2,FALSE),"")</f>
        <v>Chung 2006</v>
      </c>
      <c r="C824" s="254" t="str">
        <f>IF(AND(A824&lt;&gt;"",ISNUMBER(A824)),VLOOKUP(A824,Studies!A:BR,3,FALSE),"")</f>
        <v>https://www.ncbi.nlm.nih.gov/pubmed/16580903</v>
      </c>
      <c r="D824" s="254" t="str">
        <f>IF(AND(A824&lt;&gt;"",ISNUMBER(A824)),VLOOKUP(A824,Studies!A:BR,4,FALSE),"")</f>
        <v>Control (Perpetrator Placebo)</v>
      </c>
      <c r="E824" s="254" t="str">
        <f>IF(AND(A824&lt;&gt;"",ISNUMBER(A824)),VLOOKUP(A824,Studies!A:BR,5,FALSE),"")</f>
        <v>Midazolam</v>
      </c>
      <c r="F824" s="255"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53" t="str">
        <f>IF(AND(A825&lt;&gt;"",ISNUMBER(A825)),VLOOKUP(A825,Studies!A:BR,2,FALSE),"")</f>
        <v>Chung 2006</v>
      </c>
      <c r="C825" s="254" t="str">
        <f>IF(AND(A825&lt;&gt;"",ISNUMBER(A825)),VLOOKUP(A825,Studies!A:BR,3,FALSE),"")</f>
        <v>https://www.ncbi.nlm.nih.gov/pubmed/16580903</v>
      </c>
      <c r="D825" s="254" t="str">
        <f>IF(AND(A825&lt;&gt;"",ISNUMBER(A825)),VLOOKUP(A825,Studies!A:BR,4,FALSE),"")</f>
        <v>Control (Perpetrator Placebo)</v>
      </c>
      <c r="E825" s="254" t="str">
        <f>IF(AND(A825&lt;&gt;"",ISNUMBER(A825)),VLOOKUP(A825,Studies!A:BR,5,FALSE),"")</f>
        <v>Midazolam</v>
      </c>
      <c r="F825" s="255"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53" t="str">
        <f>IF(AND(A826&lt;&gt;"",ISNUMBER(A826)),VLOOKUP(A826,Studies!A:BR,2,FALSE),"")</f>
        <v>Chung 2006</v>
      </c>
      <c r="C826" s="254" t="str">
        <f>IF(AND(A826&lt;&gt;"",ISNUMBER(A826)),VLOOKUP(A826,Studies!A:BR,3,FALSE),"")</f>
        <v>https://www.ncbi.nlm.nih.gov/pubmed/16580903</v>
      </c>
      <c r="D826" s="254" t="str">
        <f>IF(AND(A826&lt;&gt;"",ISNUMBER(A826)),VLOOKUP(A826,Studies!A:BR,4,FALSE),"")</f>
        <v>Control (Perpetrator Placebo)</v>
      </c>
      <c r="E826" s="254" t="str">
        <f>IF(AND(A826&lt;&gt;"",ISNUMBER(A826)),VLOOKUP(A826,Studies!A:BR,5,FALSE),"")</f>
        <v>Midazolam</v>
      </c>
      <c r="F826" s="255"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53" t="str">
        <f>IF(AND(A827&lt;&gt;"",ISNUMBER(A827)),VLOOKUP(A827,Studies!A:BR,2,FALSE),"")</f>
        <v>Chung 2006</v>
      </c>
      <c r="C827" s="254" t="str">
        <f>IF(AND(A827&lt;&gt;"",ISNUMBER(A827)),VLOOKUP(A827,Studies!A:BR,3,FALSE),"")</f>
        <v>https://www.ncbi.nlm.nih.gov/pubmed/16580903</v>
      </c>
      <c r="D827" s="254" t="str">
        <f>IF(AND(A827&lt;&gt;"",ISNUMBER(A827)),VLOOKUP(A827,Studies!A:BR,4,FALSE),"")</f>
        <v>Control (Perpetrator Placebo)</v>
      </c>
      <c r="E827" s="254" t="str">
        <f>IF(AND(A827&lt;&gt;"",ISNUMBER(A827)),VLOOKUP(A827,Studies!A:BR,5,FALSE),"")</f>
        <v>Midazolam</v>
      </c>
      <c r="F827" s="255"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53" t="str">
        <f>IF(AND(A828&lt;&gt;"",ISNUMBER(A828)),VLOOKUP(A828,Studies!A:BR,2,FALSE),"")</f>
        <v>Chung 2006</v>
      </c>
      <c r="C828" s="254" t="str">
        <f>IF(AND(A828&lt;&gt;"",ISNUMBER(A828)),VLOOKUP(A828,Studies!A:BR,3,FALSE),"")</f>
        <v>https://www.ncbi.nlm.nih.gov/pubmed/16580903</v>
      </c>
      <c r="D828" s="254" t="str">
        <f>IF(AND(A828&lt;&gt;"",ISNUMBER(A828)),VLOOKUP(A828,Studies!A:BR,4,FALSE),"")</f>
        <v>Control (Perpetrator Placebo)</v>
      </c>
      <c r="E828" s="254" t="str">
        <f>IF(AND(A828&lt;&gt;"",ISNUMBER(A828)),VLOOKUP(A828,Studies!A:BR,5,FALSE),"")</f>
        <v>Midazolam</v>
      </c>
      <c r="F828" s="255"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53" t="str">
        <f>IF(AND(A829&lt;&gt;"",ISNUMBER(A829)),VLOOKUP(A829,Studies!A:BR,2,FALSE),"")</f>
        <v>Chung 2006</v>
      </c>
      <c r="C829" s="254" t="str">
        <f>IF(AND(A829&lt;&gt;"",ISNUMBER(A829)),VLOOKUP(A829,Studies!A:BR,3,FALSE),"")</f>
        <v>https://www.ncbi.nlm.nih.gov/pubmed/16580903</v>
      </c>
      <c r="D829" s="254" t="str">
        <f>IF(AND(A829&lt;&gt;"",ISNUMBER(A829)),VLOOKUP(A829,Studies!A:BR,4,FALSE),"")</f>
        <v>with Perpetrator (Rifampicin)</v>
      </c>
      <c r="E829" s="254" t="str">
        <f>IF(AND(A829&lt;&gt;"",ISNUMBER(A829)),VLOOKUP(A829,Studies!A:BR,5,FALSE),"")</f>
        <v>Midazolam</v>
      </c>
      <c r="F829" s="255"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53" t="str">
        <f>IF(AND(A830&lt;&gt;"",ISNUMBER(A830)),VLOOKUP(A830,Studies!A:BR,2,FALSE),"")</f>
        <v>Chung 2006</v>
      </c>
      <c r="C830" s="254" t="str">
        <f>IF(AND(A830&lt;&gt;"",ISNUMBER(A830)),VLOOKUP(A830,Studies!A:BR,3,FALSE),"")</f>
        <v>https://www.ncbi.nlm.nih.gov/pubmed/16580903</v>
      </c>
      <c r="D830" s="254" t="str">
        <f>IF(AND(A830&lt;&gt;"",ISNUMBER(A830)),VLOOKUP(A830,Studies!A:BR,4,FALSE),"")</f>
        <v>with Perpetrator (Rifampicin)</v>
      </c>
      <c r="E830" s="254" t="str">
        <f>IF(AND(A830&lt;&gt;"",ISNUMBER(A830)),VLOOKUP(A830,Studies!A:BR,5,FALSE),"")</f>
        <v>Midazolam</v>
      </c>
      <c r="F830" s="255"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53" t="str">
        <f>IF(AND(A831&lt;&gt;"",ISNUMBER(A831)),VLOOKUP(A831,Studies!A:BR,2,FALSE),"")</f>
        <v>Chung 2006</v>
      </c>
      <c r="C831" s="254" t="str">
        <f>IF(AND(A831&lt;&gt;"",ISNUMBER(A831)),VLOOKUP(A831,Studies!A:BR,3,FALSE),"")</f>
        <v>https://www.ncbi.nlm.nih.gov/pubmed/16580903</v>
      </c>
      <c r="D831" s="254" t="str">
        <f>IF(AND(A831&lt;&gt;"",ISNUMBER(A831)),VLOOKUP(A831,Studies!A:BR,4,FALSE),"")</f>
        <v>with Perpetrator (Rifampicin)</v>
      </c>
      <c r="E831" s="254" t="str">
        <f>IF(AND(A831&lt;&gt;"",ISNUMBER(A831)),VLOOKUP(A831,Studies!A:BR,5,FALSE),"")</f>
        <v>Midazolam</v>
      </c>
      <c r="F831" s="255"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53" t="str">
        <f>IF(AND(A832&lt;&gt;"",ISNUMBER(A832)),VLOOKUP(A832,Studies!A:BR,2,FALSE),"")</f>
        <v>Chung 2006</v>
      </c>
      <c r="C832" s="254" t="str">
        <f>IF(AND(A832&lt;&gt;"",ISNUMBER(A832)),VLOOKUP(A832,Studies!A:BR,3,FALSE),"")</f>
        <v>https://www.ncbi.nlm.nih.gov/pubmed/16580903</v>
      </c>
      <c r="D832" s="254" t="str">
        <f>IF(AND(A832&lt;&gt;"",ISNUMBER(A832)),VLOOKUP(A832,Studies!A:BR,4,FALSE),"")</f>
        <v>with Perpetrator (Rifampicin)</v>
      </c>
      <c r="E832" s="254" t="str">
        <f>IF(AND(A832&lt;&gt;"",ISNUMBER(A832)),VLOOKUP(A832,Studies!A:BR,5,FALSE),"")</f>
        <v>Midazolam</v>
      </c>
      <c r="F832" s="255"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53" t="str">
        <f>IF(AND(A833&lt;&gt;"",ISNUMBER(A833)),VLOOKUP(A833,Studies!A:BR,2,FALSE),"")</f>
        <v>Chung 2006</v>
      </c>
      <c r="C833" s="254" t="str">
        <f>IF(AND(A833&lt;&gt;"",ISNUMBER(A833)),VLOOKUP(A833,Studies!A:BR,3,FALSE),"")</f>
        <v>https://www.ncbi.nlm.nih.gov/pubmed/16580903</v>
      </c>
      <c r="D833" s="254" t="str">
        <f>IF(AND(A833&lt;&gt;"",ISNUMBER(A833)),VLOOKUP(A833,Studies!A:BR,4,FALSE),"")</f>
        <v>with Perpetrator (Rifampicin)</v>
      </c>
      <c r="E833" s="254" t="str">
        <f>IF(AND(A833&lt;&gt;"",ISNUMBER(A833)),VLOOKUP(A833,Studies!A:BR,5,FALSE),"")</f>
        <v>Midazolam</v>
      </c>
      <c r="F833" s="255"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53" t="str">
        <f>IF(AND(A834&lt;&gt;"",ISNUMBER(A834)),VLOOKUP(A834,Studies!A:BR,2,FALSE),"")</f>
        <v>Chung 2006</v>
      </c>
      <c r="C834" s="254" t="str">
        <f>IF(AND(A834&lt;&gt;"",ISNUMBER(A834)),VLOOKUP(A834,Studies!A:BR,3,FALSE),"")</f>
        <v>https://www.ncbi.nlm.nih.gov/pubmed/16580903</v>
      </c>
      <c r="D834" s="254" t="str">
        <f>IF(AND(A834&lt;&gt;"",ISNUMBER(A834)),VLOOKUP(A834,Studies!A:BR,4,FALSE),"")</f>
        <v>with Perpetrator (Ketoconazole)</v>
      </c>
      <c r="E834" s="254" t="str">
        <f>IF(AND(A834&lt;&gt;"",ISNUMBER(A834)),VLOOKUP(A834,Studies!A:BR,5,FALSE),"")</f>
        <v>Midazolam</v>
      </c>
      <c r="F834" s="255"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53" t="str">
        <f>IF(AND(A835&lt;&gt;"",ISNUMBER(A835)),VLOOKUP(A835,Studies!A:BR,2,FALSE),"")</f>
        <v>Chung 2006</v>
      </c>
      <c r="C835" s="254" t="str">
        <f>IF(AND(A835&lt;&gt;"",ISNUMBER(A835)),VLOOKUP(A835,Studies!A:BR,3,FALSE),"")</f>
        <v>https://www.ncbi.nlm.nih.gov/pubmed/16580903</v>
      </c>
      <c r="D835" s="254" t="str">
        <f>IF(AND(A835&lt;&gt;"",ISNUMBER(A835)),VLOOKUP(A835,Studies!A:BR,4,FALSE),"")</f>
        <v>with Perpetrator (Ketoconazole)</v>
      </c>
      <c r="E835" s="254" t="str">
        <f>IF(AND(A835&lt;&gt;"",ISNUMBER(A835)),VLOOKUP(A835,Studies!A:BR,5,FALSE),"")</f>
        <v>Midazolam</v>
      </c>
      <c r="F835" s="255"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53" t="str">
        <f>IF(AND(A836&lt;&gt;"",ISNUMBER(A836)),VLOOKUP(A836,Studies!A:BR,2,FALSE),"")</f>
        <v>Chung 2006</v>
      </c>
      <c r="C836" s="254" t="str">
        <f>IF(AND(A836&lt;&gt;"",ISNUMBER(A836)),VLOOKUP(A836,Studies!A:BR,3,FALSE),"")</f>
        <v>https://www.ncbi.nlm.nih.gov/pubmed/16580903</v>
      </c>
      <c r="D836" s="254" t="str">
        <f>IF(AND(A836&lt;&gt;"",ISNUMBER(A836)),VLOOKUP(A836,Studies!A:BR,4,FALSE),"")</f>
        <v>with Perpetrator (Ketoconazole)</v>
      </c>
      <c r="E836" s="254" t="str">
        <f>IF(AND(A836&lt;&gt;"",ISNUMBER(A836)),VLOOKUP(A836,Studies!A:BR,5,FALSE),"")</f>
        <v>Midazolam</v>
      </c>
      <c r="F836" s="255"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53" t="str">
        <f>IF(AND(A837&lt;&gt;"",ISNUMBER(A837)),VLOOKUP(A837,Studies!A:BR,2,FALSE),"")</f>
        <v>Chung 2006</v>
      </c>
      <c r="C837" s="254" t="str">
        <f>IF(AND(A837&lt;&gt;"",ISNUMBER(A837)),VLOOKUP(A837,Studies!A:BR,3,FALSE),"")</f>
        <v>https://www.ncbi.nlm.nih.gov/pubmed/16580903</v>
      </c>
      <c r="D837" s="254" t="str">
        <f>IF(AND(A837&lt;&gt;"",ISNUMBER(A837)),VLOOKUP(A837,Studies!A:BR,4,FALSE),"")</f>
        <v>with Perpetrator (Ketoconazole)</v>
      </c>
      <c r="E837" s="254" t="str">
        <f>IF(AND(A837&lt;&gt;"",ISNUMBER(A837)),VLOOKUP(A837,Studies!A:BR,5,FALSE),"")</f>
        <v>Midazolam</v>
      </c>
      <c r="F837" s="255"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53" t="str">
        <f>IF(AND(A838&lt;&gt;"",ISNUMBER(A838)),VLOOKUP(A838,Studies!A:BR,2,FALSE),"")</f>
        <v>Chung 2006</v>
      </c>
      <c r="C838" s="254" t="str">
        <f>IF(AND(A838&lt;&gt;"",ISNUMBER(A838)),VLOOKUP(A838,Studies!A:BR,3,FALSE),"")</f>
        <v>https://www.ncbi.nlm.nih.gov/pubmed/16580903</v>
      </c>
      <c r="D838" s="254" t="str">
        <f>IF(AND(A838&lt;&gt;"",ISNUMBER(A838)),VLOOKUP(A838,Studies!A:BR,4,FALSE),"")</f>
        <v>with Perpetrator (Ketoconazole)</v>
      </c>
      <c r="E838" s="254" t="str">
        <f>IF(AND(A838&lt;&gt;"",ISNUMBER(A838)),VLOOKUP(A838,Studies!A:BR,5,FALSE),"")</f>
        <v>Midazolam</v>
      </c>
      <c r="F838" s="255"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53" t="str">
        <f>IF(AND(A839&lt;&gt;"",ISNUMBER(A839)),VLOOKUP(A839,Studies!A:BR,2,FALSE),"")</f>
        <v>Chung 2006</v>
      </c>
      <c r="C839" s="254" t="str">
        <f>IF(AND(A839&lt;&gt;"",ISNUMBER(A839)),VLOOKUP(A839,Studies!A:BR,3,FALSE),"")</f>
        <v>https://www.ncbi.nlm.nih.gov/pubmed/16580903</v>
      </c>
      <c r="D839" s="254" t="str">
        <f>IF(AND(A839&lt;&gt;"",ISNUMBER(A839)),VLOOKUP(A839,Studies!A:BR,4,FALSE),"")</f>
        <v>with Perpetrator (Ketoconazole)</v>
      </c>
      <c r="E839" s="254" t="str">
        <f>IF(AND(A839&lt;&gt;"",ISNUMBER(A839)),VLOOKUP(A839,Studies!A:BR,5,FALSE),"")</f>
        <v>Midazolam</v>
      </c>
      <c r="F839" s="255"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53" t="str">
        <f>IF(AND(A840&lt;&gt;"",ISNUMBER(A840)),VLOOKUP(A840,Studies!A:BR,2,FALSE),"")</f>
        <v>Chung 2006</v>
      </c>
      <c r="C840" s="254" t="str">
        <f>IF(AND(A840&lt;&gt;"",ISNUMBER(A840)),VLOOKUP(A840,Studies!A:BR,3,FALSE),"")</f>
        <v>https://www.ncbi.nlm.nih.gov/pubmed/16580903</v>
      </c>
      <c r="D840" s="254" t="str">
        <f>IF(AND(A840&lt;&gt;"",ISNUMBER(A840)),VLOOKUP(A840,Studies!A:BR,4,FALSE),"")</f>
        <v>with Perpetrator (Ketoconazole)</v>
      </c>
      <c r="E840" s="254" t="str">
        <f>IF(AND(A840&lt;&gt;"",ISNUMBER(A840)),VLOOKUP(A840,Studies!A:BR,5,FALSE),"")</f>
        <v>Midazolam</v>
      </c>
      <c r="F840" s="255"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53" t="str">
        <f>IF(AND(A841&lt;&gt;"",ISNUMBER(A841)),VLOOKUP(A841,Studies!A:BR,2,FALSE),"")</f>
        <v>Chung 2006</v>
      </c>
      <c r="C841" s="254" t="str">
        <f>IF(AND(A841&lt;&gt;"",ISNUMBER(A841)),VLOOKUP(A841,Studies!A:BR,3,FALSE),"")</f>
        <v>https://www.ncbi.nlm.nih.gov/pubmed/16580903</v>
      </c>
      <c r="D841" s="254" t="str">
        <f>IF(AND(A841&lt;&gt;"",ISNUMBER(A841)),VLOOKUP(A841,Studies!A:BR,4,FALSE),"")</f>
        <v>with Perpetrator (Ketoconazole)</v>
      </c>
      <c r="E841" s="254" t="str">
        <f>IF(AND(A841&lt;&gt;"",ISNUMBER(A841)),VLOOKUP(A841,Studies!A:BR,5,FALSE),"")</f>
        <v>Midazolam</v>
      </c>
      <c r="F841" s="255"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53" t="str">
        <f>IF(AND(A842&lt;&gt;"",ISNUMBER(A842)),VLOOKUP(A842,Studies!A:BR,2,FALSE),"")</f>
        <v>Chung 2006</v>
      </c>
      <c r="C842" s="254" t="str">
        <f>IF(AND(A842&lt;&gt;"",ISNUMBER(A842)),VLOOKUP(A842,Studies!A:BR,3,FALSE),"")</f>
        <v>https://www.ncbi.nlm.nih.gov/pubmed/16580903</v>
      </c>
      <c r="D842" s="254" t="str">
        <f>IF(AND(A842&lt;&gt;"",ISNUMBER(A842)),VLOOKUP(A842,Studies!A:BR,4,FALSE),"")</f>
        <v>with Perpetrator (Ketoconazole)</v>
      </c>
      <c r="E842" s="254" t="str">
        <f>IF(AND(A842&lt;&gt;"",ISNUMBER(A842)),VLOOKUP(A842,Studies!A:BR,5,FALSE),"")</f>
        <v>Midazolam</v>
      </c>
      <c r="F842" s="255"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53" t="str">
        <f>IF(AND(A843&lt;&gt;"",ISNUMBER(A843)),VLOOKUP(A843,Studies!A:BR,2,FALSE),"")</f>
        <v>Chung 2006</v>
      </c>
      <c r="C843" s="254" t="str">
        <f>IF(AND(A843&lt;&gt;"",ISNUMBER(A843)),VLOOKUP(A843,Studies!A:BR,3,FALSE),"")</f>
        <v>https://www.ncbi.nlm.nih.gov/pubmed/16580903</v>
      </c>
      <c r="D843" s="254" t="str">
        <f>IF(AND(A843&lt;&gt;"",ISNUMBER(A843)),VLOOKUP(A843,Studies!A:BR,4,FALSE),"")</f>
        <v>Control (Perpetrator Placebo)</v>
      </c>
      <c r="E843" s="254" t="str">
        <f>IF(AND(A843&lt;&gt;"",ISNUMBER(A843)),VLOOKUP(A843,Studies!A:BR,5,FALSE),"")</f>
        <v>Simvastatin</v>
      </c>
      <c r="F843" s="255"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53" t="str">
        <f>IF(AND(A844&lt;&gt;"",ISNUMBER(A844)),VLOOKUP(A844,Studies!A:BR,2,FALSE),"")</f>
        <v>Chung 2006</v>
      </c>
      <c r="C844" s="254" t="str">
        <f>IF(AND(A844&lt;&gt;"",ISNUMBER(A844)),VLOOKUP(A844,Studies!A:BR,3,FALSE),"")</f>
        <v>https://www.ncbi.nlm.nih.gov/pubmed/16580903</v>
      </c>
      <c r="D844" s="254" t="str">
        <f>IF(AND(A844&lt;&gt;"",ISNUMBER(A844)),VLOOKUP(A844,Studies!A:BR,4,FALSE),"")</f>
        <v>Control (Perpetrator Placebo)</v>
      </c>
      <c r="E844" s="254" t="str">
        <f>IF(AND(A844&lt;&gt;"",ISNUMBER(A844)),VLOOKUP(A844,Studies!A:BR,5,FALSE),"")</f>
        <v>Simvastatin</v>
      </c>
      <c r="F844" s="255"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53" t="str">
        <f>IF(AND(A845&lt;&gt;"",ISNUMBER(A845)),VLOOKUP(A845,Studies!A:BR,2,FALSE),"")</f>
        <v>Chung 2006</v>
      </c>
      <c r="C845" s="254" t="str">
        <f>IF(AND(A845&lt;&gt;"",ISNUMBER(A845)),VLOOKUP(A845,Studies!A:BR,3,FALSE),"")</f>
        <v>https://www.ncbi.nlm.nih.gov/pubmed/16580903</v>
      </c>
      <c r="D845" s="254" t="str">
        <f>IF(AND(A845&lt;&gt;"",ISNUMBER(A845)),VLOOKUP(A845,Studies!A:BR,4,FALSE),"")</f>
        <v>Control (Perpetrator Placebo)</v>
      </c>
      <c r="E845" s="254" t="str">
        <f>IF(AND(A845&lt;&gt;"",ISNUMBER(A845)),VLOOKUP(A845,Studies!A:BR,5,FALSE),"")</f>
        <v>Simvastatin</v>
      </c>
      <c r="F845" s="255"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53" t="str">
        <f>IF(AND(A846&lt;&gt;"",ISNUMBER(A846)),VLOOKUP(A846,Studies!A:BR,2,FALSE),"")</f>
        <v>Chung 2006</v>
      </c>
      <c r="C846" s="254" t="str">
        <f>IF(AND(A846&lt;&gt;"",ISNUMBER(A846)),VLOOKUP(A846,Studies!A:BR,3,FALSE),"")</f>
        <v>https://www.ncbi.nlm.nih.gov/pubmed/16580903</v>
      </c>
      <c r="D846" s="254" t="str">
        <f>IF(AND(A846&lt;&gt;"",ISNUMBER(A846)),VLOOKUP(A846,Studies!A:BR,4,FALSE),"")</f>
        <v>Control (Perpetrator Placebo)</v>
      </c>
      <c r="E846" s="254" t="str">
        <f>IF(AND(A846&lt;&gt;"",ISNUMBER(A846)),VLOOKUP(A846,Studies!A:BR,5,FALSE),"")</f>
        <v>Simvastatin</v>
      </c>
      <c r="F846" s="255"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53" t="str">
        <f>IF(AND(A847&lt;&gt;"",ISNUMBER(A847)),VLOOKUP(A847,Studies!A:BR,2,FALSE),"")</f>
        <v>Chung 2006</v>
      </c>
      <c r="C847" s="254" t="str">
        <f>IF(AND(A847&lt;&gt;"",ISNUMBER(A847)),VLOOKUP(A847,Studies!A:BR,3,FALSE),"")</f>
        <v>https://www.ncbi.nlm.nih.gov/pubmed/16580903</v>
      </c>
      <c r="D847" s="254" t="str">
        <f>IF(AND(A847&lt;&gt;"",ISNUMBER(A847)),VLOOKUP(A847,Studies!A:BR,4,FALSE),"")</f>
        <v>Control (Perpetrator Placebo)</v>
      </c>
      <c r="E847" s="254" t="str">
        <f>IF(AND(A847&lt;&gt;"",ISNUMBER(A847)),VLOOKUP(A847,Studies!A:BR,5,FALSE),"")</f>
        <v>Simvastatin</v>
      </c>
      <c r="F847" s="255"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53" t="str">
        <f>IF(AND(A848&lt;&gt;"",ISNUMBER(A848)),VLOOKUP(A848,Studies!A:BR,2,FALSE),"")</f>
        <v>Chung 2006</v>
      </c>
      <c r="C848" s="254" t="str">
        <f>IF(AND(A848&lt;&gt;"",ISNUMBER(A848)),VLOOKUP(A848,Studies!A:BR,3,FALSE),"")</f>
        <v>https://www.ncbi.nlm.nih.gov/pubmed/16580903</v>
      </c>
      <c r="D848" s="254" t="str">
        <f>IF(AND(A848&lt;&gt;"",ISNUMBER(A848)),VLOOKUP(A848,Studies!A:BR,4,FALSE),"")</f>
        <v>Control (Perpetrator Placebo)</v>
      </c>
      <c r="E848" s="254" t="str">
        <f>IF(AND(A848&lt;&gt;"",ISNUMBER(A848)),VLOOKUP(A848,Studies!A:BR,5,FALSE),"")</f>
        <v>Simvastatin</v>
      </c>
      <c r="F848" s="255"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53" t="str">
        <f>IF(AND(A849&lt;&gt;"",ISNUMBER(A849)),VLOOKUP(A849,Studies!A:BR,2,FALSE),"")</f>
        <v>Chung 2006</v>
      </c>
      <c r="C849" s="254" t="str">
        <f>IF(AND(A849&lt;&gt;"",ISNUMBER(A849)),VLOOKUP(A849,Studies!A:BR,3,FALSE),"")</f>
        <v>https://www.ncbi.nlm.nih.gov/pubmed/16580903</v>
      </c>
      <c r="D849" s="254" t="str">
        <f>IF(AND(A849&lt;&gt;"",ISNUMBER(A849)),VLOOKUP(A849,Studies!A:BR,4,FALSE),"")</f>
        <v>Control (Perpetrator Placebo)</v>
      </c>
      <c r="E849" s="254" t="str">
        <f>IF(AND(A849&lt;&gt;"",ISNUMBER(A849)),VLOOKUP(A849,Studies!A:BR,5,FALSE),"")</f>
        <v>Simvastatin</v>
      </c>
      <c r="F849" s="255"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53" t="str">
        <f>IF(AND(A850&lt;&gt;"",ISNUMBER(A850)),VLOOKUP(A850,Studies!A:BR,2,FALSE),"")</f>
        <v>Chung 2006</v>
      </c>
      <c r="C850" s="254" t="str">
        <f>IF(AND(A850&lt;&gt;"",ISNUMBER(A850)),VLOOKUP(A850,Studies!A:BR,3,FALSE),"")</f>
        <v>https://www.ncbi.nlm.nih.gov/pubmed/16580903</v>
      </c>
      <c r="D850" s="254" t="str">
        <f>IF(AND(A850&lt;&gt;"",ISNUMBER(A850)),VLOOKUP(A850,Studies!A:BR,4,FALSE),"")</f>
        <v>Control (Perpetrator Placebo)</v>
      </c>
      <c r="E850" s="254" t="str">
        <f>IF(AND(A850&lt;&gt;"",ISNUMBER(A850)),VLOOKUP(A850,Studies!A:BR,5,FALSE),"")</f>
        <v>Simvastatin</v>
      </c>
      <c r="F850" s="255"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53" t="str">
        <f>IF(AND(A851&lt;&gt;"",ISNUMBER(A851)),VLOOKUP(A851,Studies!A:BR,2,FALSE),"")</f>
        <v>Chung 2006</v>
      </c>
      <c r="C851" s="254" t="str">
        <f>IF(AND(A851&lt;&gt;"",ISNUMBER(A851)),VLOOKUP(A851,Studies!A:BR,3,FALSE),"")</f>
        <v>https://www.ncbi.nlm.nih.gov/pubmed/16580903</v>
      </c>
      <c r="D851" s="254" t="str">
        <f>IF(AND(A851&lt;&gt;"",ISNUMBER(A851)),VLOOKUP(A851,Studies!A:BR,4,FALSE),"")</f>
        <v>with Perpetrator (Rifampicin)</v>
      </c>
      <c r="E851" s="254" t="str">
        <f>IF(AND(A851&lt;&gt;"",ISNUMBER(A851)),VLOOKUP(A851,Studies!A:BR,5,FALSE),"")</f>
        <v>Simvastatin</v>
      </c>
      <c r="F851" s="255"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53" t="str">
        <f>IF(AND(A852&lt;&gt;"",ISNUMBER(A852)),VLOOKUP(A852,Studies!A:BR,2,FALSE),"")</f>
        <v>Chung 2006</v>
      </c>
      <c r="C852" s="254" t="str">
        <f>IF(AND(A852&lt;&gt;"",ISNUMBER(A852)),VLOOKUP(A852,Studies!A:BR,3,FALSE),"")</f>
        <v>https://www.ncbi.nlm.nih.gov/pubmed/16580903</v>
      </c>
      <c r="D852" s="254" t="str">
        <f>IF(AND(A852&lt;&gt;"",ISNUMBER(A852)),VLOOKUP(A852,Studies!A:BR,4,FALSE),"")</f>
        <v>with Perpetrator (Rifampicin)</v>
      </c>
      <c r="E852" s="254" t="str">
        <f>IF(AND(A852&lt;&gt;"",ISNUMBER(A852)),VLOOKUP(A852,Studies!A:BR,5,FALSE),"")</f>
        <v>Simvastatin</v>
      </c>
      <c r="F852" s="255"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53" t="str">
        <f>IF(AND(A853&lt;&gt;"",ISNUMBER(A853)),VLOOKUP(A853,Studies!A:BR,2,FALSE),"")</f>
        <v>Chung 2006</v>
      </c>
      <c r="C853" s="254" t="str">
        <f>IF(AND(A853&lt;&gt;"",ISNUMBER(A853)),VLOOKUP(A853,Studies!A:BR,3,FALSE),"")</f>
        <v>https://www.ncbi.nlm.nih.gov/pubmed/16580903</v>
      </c>
      <c r="D853" s="254" t="str">
        <f>IF(AND(A853&lt;&gt;"",ISNUMBER(A853)),VLOOKUP(A853,Studies!A:BR,4,FALSE),"")</f>
        <v>with Perpetrator (Rifampicin)</v>
      </c>
      <c r="E853" s="254" t="str">
        <f>IF(AND(A853&lt;&gt;"",ISNUMBER(A853)),VLOOKUP(A853,Studies!A:BR,5,FALSE),"")</f>
        <v>Simvastatin</v>
      </c>
      <c r="F853" s="255"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53" t="str">
        <f>IF(AND(A854&lt;&gt;"",ISNUMBER(A854)),VLOOKUP(A854,Studies!A:BR,2,FALSE),"")</f>
        <v>Chung 2006</v>
      </c>
      <c r="C854" s="254" t="str">
        <f>IF(AND(A854&lt;&gt;"",ISNUMBER(A854)),VLOOKUP(A854,Studies!A:BR,3,FALSE),"")</f>
        <v>https://www.ncbi.nlm.nih.gov/pubmed/16580903</v>
      </c>
      <c r="D854" s="254" t="str">
        <f>IF(AND(A854&lt;&gt;"",ISNUMBER(A854)),VLOOKUP(A854,Studies!A:BR,4,FALSE),"")</f>
        <v>with Perpetrator (Rifampicin)</v>
      </c>
      <c r="E854" s="254" t="str">
        <f>IF(AND(A854&lt;&gt;"",ISNUMBER(A854)),VLOOKUP(A854,Studies!A:BR,5,FALSE),"")</f>
        <v>Simvastatin</v>
      </c>
      <c r="F854" s="255"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53" t="str">
        <f>IF(AND(A855&lt;&gt;"",ISNUMBER(A855)),VLOOKUP(A855,Studies!A:BR,2,FALSE),"")</f>
        <v>Chung 2006</v>
      </c>
      <c r="C855" s="254" t="str">
        <f>IF(AND(A855&lt;&gt;"",ISNUMBER(A855)),VLOOKUP(A855,Studies!A:BR,3,FALSE),"")</f>
        <v>https://www.ncbi.nlm.nih.gov/pubmed/16580903</v>
      </c>
      <c r="D855" s="254" t="str">
        <f>IF(AND(A855&lt;&gt;"",ISNUMBER(A855)),VLOOKUP(A855,Studies!A:BR,4,FALSE),"")</f>
        <v>with Perpetrator (Rifampicin)</v>
      </c>
      <c r="E855" s="254" t="str">
        <f>IF(AND(A855&lt;&gt;"",ISNUMBER(A855)),VLOOKUP(A855,Studies!A:BR,5,FALSE),"")</f>
        <v>Simvastatin</v>
      </c>
      <c r="F855" s="255"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53" t="str">
        <f>IF(AND(A856&lt;&gt;"",ISNUMBER(A856)),VLOOKUP(A856,Studies!A:BR,2,FALSE),"")</f>
        <v>Chung 2006</v>
      </c>
      <c r="C856" s="254" t="str">
        <f>IF(AND(A856&lt;&gt;"",ISNUMBER(A856)),VLOOKUP(A856,Studies!A:BR,3,FALSE),"")</f>
        <v>https://www.ncbi.nlm.nih.gov/pubmed/16580903</v>
      </c>
      <c r="D856" s="254" t="str">
        <f>IF(AND(A856&lt;&gt;"",ISNUMBER(A856)),VLOOKUP(A856,Studies!A:BR,4,FALSE),"")</f>
        <v>with Perpetrator (Rifampicin)</v>
      </c>
      <c r="E856" s="254" t="str">
        <f>IF(AND(A856&lt;&gt;"",ISNUMBER(A856)),VLOOKUP(A856,Studies!A:BR,5,FALSE),"")</f>
        <v>Simvastatin</v>
      </c>
      <c r="F856" s="255"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53" t="str">
        <f>IF(AND(A857&lt;&gt;"",ISNUMBER(A857)),VLOOKUP(A857,Studies!A:BR,2,FALSE),"")</f>
        <v>Chung 2006</v>
      </c>
      <c r="C857" s="254" t="str">
        <f>IF(AND(A857&lt;&gt;"",ISNUMBER(A857)),VLOOKUP(A857,Studies!A:BR,3,FALSE),"")</f>
        <v>https://www.ncbi.nlm.nih.gov/pubmed/16580903</v>
      </c>
      <c r="D857" s="254" t="str">
        <f>IF(AND(A857&lt;&gt;"",ISNUMBER(A857)),VLOOKUP(A857,Studies!A:BR,4,FALSE),"")</f>
        <v>with Perpetrator (Rifampicin)</v>
      </c>
      <c r="E857" s="254" t="str">
        <f>IF(AND(A857&lt;&gt;"",ISNUMBER(A857)),VLOOKUP(A857,Studies!A:BR,5,FALSE),"")</f>
        <v>Simvastatin</v>
      </c>
      <c r="F857" s="255"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53" t="str">
        <f>IF(AND(A858&lt;&gt;"",ISNUMBER(A858)),VLOOKUP(A858,Studies!A:BR,2,FALSE),"")</f>
        <v>Chung 2006</v>
      </c>
      <c r="C858" s="254" t="str">
        <f>IF(AND(A858&lt;&gt;"",ISNUMBER(A858)),VLOOKUP(A858,Studies!A:BR,3,FALSE),"")</f>
        <v>https://www.ncbi.nlm.nih.gov/pubmed/16580903</v>
      </c>
      <c r="D858" s="254" t="str">
        <f>IF(AND(A858&lt;&gt;"",ISNUMBER(A858)),VLOOKUP(A858,Studies!A:BR,4,FALSE),"")</f>
        <v>with Perpetrator (Rifampicin)</v>
      </c>
      <c r="E858" s="254" t="str">
        <f>IF(AND(A858&lt;&gt;"",ISNUMBER(A858)),VLOOKUP(A858,Studies!A:BR,5,FALSE),"")</f>
        <v>Simvastatin</v>
      </c>
      <c r="F858" s="255"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53" t="str">
        <f>IF(AND(A859&lt;&gt;"",ISNUMBER(A859)),VLOOKUP(A859,Studies!A:BR,2,FALSE),"")</f>
        <v>Chung 2006</v>
      </c>
      <c r="C859" s="254" t="str">
        <f>IF(AND(A859&lt;&gt;"",ISNUMBER(A859)),VLOOKUP(A859,Studies!A:BR,3,FALSE),"")</f>
        <v>https://www.ncbi.nlm.nih.gov/pubmed/16580903</v>
      </c>
      <c r="D859" s="254" t="str">
        <f>IF(AND(A859&lt;&gt;"",ISNUMBER(A859)),VLOOKUP(A859,Studies!A:BR,4,FALSE),"")</f>
        <v>with Perpetrator (Ketoconazole)</v>
      </c>
      <c r="E859" s="254" t="str">
        <f>IF(AND(A859&lt;&gt;"",ISNUMBER(A859)),VLOOKUP(A859,Studies!A:BR,5,FALSE),"")</f>
        <v>Simvastatin</v>
      </c>
      <c r="F859" s="255"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53" t="str">
        <f>IF(AND(A860&lt;&gt;"",ISNUMBER(A860)),VLOOKUP(A860,Studies!A:BR,2,FALSE),"")</f>
        <v>Chung 2006</v>
      </c>
      <c r="C860" s="254" t="str">
        <f>IF(AND(A860&lt;&gt;"",ISNUMBER(A860)),VLOOKUP(A860,Studies!A:BR,3,FALSE),"")</f>
        <v>https://www.ncbi.nlm.nih.gov/pubmed/16580903</v>
      </c>
      <c r="D860" s="254" t="str">
        <f>IF(AND(A860&lt;&gt;"",ISNUMBER(A860)),VLOOKUP(A860,Studies!A:BR,4,FALSE),"")</f>
        <v>with Perpetrator (Ketoconazole)</v>
      </c>
      <c r="E860" s="254" t="str">
        <f>IF(AND(A860&lt;&gt;"",ISNUMBER(A860)),VLOOKUP(A860,Studies!A:BR,5,FALSE),"")</f>
        <v>Simvastatin</v>
      </c>
      <c r="F860" s="255"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53" t="str">
        <f>IF(AND(A861&lt;&gt;"",ISNUMBER(A861)),VLOOKUP(A861,Studies!A:BR,2,FALSE),"")</f>
        <v>Chung 2006</v>
      </c>
      <c r="C861" s="254" t="str">
        <f>IF(AND(A861&lt;&gt;"",ISNUMBER(A861)),VLOOKUP(A861,Studies!A:BR,3,FALSE),"")</f>
        <v>https://www.ncbi.nlm.nih.gov/pubmed/16580903</v>
      </c>
      <c r="D861" s="254" t="str">
        <f>IF(AND(A861&lt;&gt;"",ISNUMBER(A861)),VLOOKUP(A861,Studies!A:BR,4,FALSE),"")</f>
        <v>with Perpetrator (Ketoconazole)</v>
      </c>
      <c r="E861" s="254" t="str">
        <f>IF(AND(A861&lt;&gt;"",ISNUMBER(A861)),VLOOKUP(A861,Studies!A:BR,5,FALSE),"")</f>
        <v>Simvastatin</v>
      </c>
      <c r="F861" s="255"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53" t="str">
        <f>IF(AND(A862&lt;&gt;"",ISNUMBER(A862)),VLOOKUP(A862,Studies!A:BR,2,FALSE),"")</f>
        <v>Chung 2006</v>
      </c>
      <c r="C862" s="254" t="str">
        <f>IF(AND(A862&lt;&gt;"",ISNUMBER(A862)),VLOOKUP(A862,Studies!A:BR,3,FALSE),"")</f>
        <v>https://www.ncbi.nlm.nih.gov/pubmed/16580903</v>
      </c>
      <c r="D862" s="254" t="str">
        <f>IF(AND(A862&lt;&gt;"",ISNUMBER(A862)),VLOOKUP(A862,Studies!A:BR,4,FALSE),"")</f>
        <v>with Perpetrator (Ketoconazole)</v>
      </c>
      <c r="E862" s="254" t="str">
        <f>IF(AND(A862&lt;&gt;"",ISNUMBER(A862)),VLOOKUP(A862,Studies!A:BR,5,FALSE),"")</f>
        <v>Simvastatin</v>
      </c>
      <c r="F862" s="255"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53" t="str">
        <f>IF(AND(A863&lt;&gt;"",ISNUMBER(A863)),VLOOKUP(A863,Studies!A:BR,2,FALSE),"")</f>
        <v>Chung 2006</v>
      </c>
      <c r="C863" s="254" t="str">
        <f>IF(AND(A863&lt;&gt;"",ISNUMBER(A863)),VLOOKUP(A863,Studies!A:BR,3,FALSE),"")</f>
        <v>https://www.ncbi.nlm.nih.gov/pubmed/16580903</v>
      </c>
      <c r="D863" s="254" t="str">
        <f>IF(AND(A863&lt;&gt;"",ISNUMBER(A863)),VLOOKUP(A863,Studies!A:BR,4,FALSE),"")</f>
        <v>with Perpetrator (Ketoconazole)</v>
      </c>
      <c r="E863" s="254" t="str">
        <f>IF(AND(A863&lt;&gt;"",ISNUMBER(A863)),VLOOKUP(A863,Studies!A:BR,5,FALSE),"")</f>
        <v>Simvastatin</v>
      </c>
      <c r="F863" s="255"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53" t="str">
        <f>IF(AND(A864&lt;&gt;"",ISNUMBER(A864)),VLOOKUP(A864,Studies!A:BR,2,FALSE),"")</f>
        <v>Chung 2006</v>
      </c>
      <c r="C864" s="254" t="str">
        <f>IF(AND(A864&lt;&gt;"",ISNUMBER(A864)),VLOOKUP(A864,Studies!A:BR,3,FALSE),"")</f>
        <v>https://www.ncbi.nlm.nih.gov/pubmed/16580903</v>
      </c>
      <c r="D864" s="254" t="str">
        <f>IF(AND(A864&lt;&gt;"",ISNUMBER(A864)),VLOOKUP(A864,Studies!A:BR,4,FALSE),"")</f>
        <v>with Perpetrator (Ketoconazole)</v>
      </c>
      <c r="E864" s="254" t="str">
        <f>IF(AND(A864&lt;&gt;"",ISNUMBER(A864)),VLOOKUP(A864,Studies!A:BR,5,FALSE),"")</f>
        <v>Simvastatin</v>
      </c>
      <c r="F864" s="255"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53" t="str">
        <f>IF(AND(A865&lt;&gt;"",ISNUMBER(A865)),VLOOKUP(A865,Studies!A:BR,2,FALSE),"")</f>
        <v>Chung 2006</v>
      </c>
      <c r="C865" s="254" t="str">
        <f>IF(AND(A865&lt;&gt;"",ISNUMBER(A865)),VLOOKUP(A865,Studies!A:BR,3,FALSE),"")</f>
        <v>https://www.ncbi.nlm.nih.gov/pubmed/16580903</v>
      </c>
      <c r="D865" s="254" t="str">
        <f>IF(AND(A865&lt;&gt;"",ISNUMBER(A865)),VLOOKUP(A865,Studies!A:BR,4,FALSE),"")</f>
        <v>with Perpetrator (Ketoconazole)</v>
      </c>
      <c r="E865" s="254" t="str">
        <f>IF(AND(A865&lt;&gt;"",ISNUMBER(A865)),VLOOKUP(A865,Studies!A:BR,5,FALSE),"")</f>
        <v>Simvastatin</v>
      </c>
      <c r="F865" s="255"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53" t="str">
        <f>IF(AND(A866&lt;&gt;"",ISNUMBER(A866)),VLOOKUP(A866,Studies!A:BR,2,FALSE),"")</f>
        <v>Chung 2006</v>
      </c>
      <c r="C866" s="254" t="str">
        <f>IF(AND(A866&lt;&gt;"",ISNUMBER(A866)),VLOOKUP(A866,Studies!A:BR,3,FALSE),"")</f>
        <v>https://www.ncbi.nlm.nih.gov/pubmed/16580903</v>
      </c>
      <c r="D866" s="254" t="str">
        <f>IF(AND(A866&lt;&gt;"",ISNUMBER(A866)),VLOOKUP(A866,Studies!A:BR,4,FALSE),"")</f>
        <v>with Perpetrator (Ketoconazole)</v>
      </c>
      <c r="E866" s="254" t="str">
        <f>IF(AND(A866&lt;&gt;"",ISNUMBER(A866)),VLOOKUP(A866,Studies!A:BR,5,FALSE),"")</f>
        <v>Simvastatin</v>
      </c>
      <c r="F866" s="255"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53" t="str">
        <f>IF(AND(A867&lt;&gt;"",ISNUMBER(A867)),VLOOKUP(A867,Studies!A:BR,2,FALSE),"")</f>
        <v>Chung 2006</v>
      </c>
      <c r="C867" s="254" t="str">
        <f>IF(AND(A867&lt;&gt;"",ISNUMBER(A867)),VLOOKUP(A867,Studies!A:BR,3,FALSE),"")</f>
        <v>https://www.ncbi.nlm.nih.gov/pubmed/16580903</v>
      </c>
      <c r="D867" s="254" t="str">
        <f>IF(AND(A867&lt;&gt;"",ISNUMBER(A867)),VLOOKUP(A867,Studies!A:BR,4,FALSE),"")</f>
        <v>with Perpetrator (Ketoconazole)</v>
      </c>
      <c r="E867" s="254" t="str">
        <f>IF(AND(A867&lt;&gt;"",ISNUMBER(A867)),VLOOKUP(A867,Studies!A:BR,5,FALSE),"")</f>
        <v>Simvastatin</v>
      </c>
      <c r="F867" s="255"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53" t="str">
        <f>IF(AND(A868&lt;&gt;"",ISNUMBER(A868)),VLOOKUP(A868,Studies!A:BR,2,FALSE),"")</f>
        <v>Darwish 2008</v>
      </c>
      <c r="C868" s="254" t="str">
        <f>IF(AND(A868&lt;&gt;"",ISNUMBER(A868)),VLOOKUP(A868,Studies!A:BR,3,FALSE),"")</f>
        <v>https://www.ncbi.nlm.nih.gov/pubmed/18076219</v>
      </c>
      <c r="D868" s="254" t="str">
        <f>IF(AND(A868&lt;&gt;"",ISNUMBER(A868)),VLOOKUP(A868,Studies!A:BR,4,FALSE),"")</f>
        <v>oral</v>
      </c>
      <c r="E868" s="254" t="str">
        <f>IF(AND(A868&lt;&gt;"",ISNUMBER(A868)),VLOOKUP(A868,Studies!A:BR,5,FALSE),"")</f>
        <v>Midazolam</v>
      </c>
      <c r="F868" s="255"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53" t="str">
        <f>IF(AND(A869&lt;&gt;"",ISNUMBER(A869)),VLOOKUP(A869,Studies!A:BR,2,FALSE),"")</f>
        <v>Darwish 2008</v>
      </c>
      <c r="C869" s="254" t="str">
        <f>IF(AND(A869&lt;&gt;"",ISNUMBER(A869)),VLOOKUP(A869,Studies!A:BR,3,FALSE),"")</f>
        <v>https://www.ncbi.nlm.nih.gov/pubmed/18076219</v>
      </c>
      <c r="D869" s="254" t="str">
        <f>IF(AND(A869&lt;&gt;"",ISNUMBER(A869)),VLOOKUP(A869,Studies!A:BR,4,FALSE),"")</f>
        <v>oral</v>
      </c>
      <c r="E869" s="254" t="str">
        <f>IF(AND(A869&lt;&gt;"",ISNUMBER(A869)),VLOOKUP(A869,Studies!A:BR,5,FALSE),"")</f>
        <v>Midazolam</v>
      </c>
      <c r="F869" s="255"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53" t="str">
        <f>IF(AND(A870&lt;&gt;"",ISNUMBER(A870)),VLOOKUP(A870,Studies!A:BR,2,FALSE),"")</f>
        <v>Darwish 2008</v>
      </c>
      <c r="C870" s="254" t="str">
        <f>IF(AND(A870&lt;&gt;"",ISNUMBER(A870)),VLOOKUP(A870,Studies!A:BR,3,FALSE),"")</f>
        <v>https://www.ncbi.nlm.nih.gov/pubmed/18076219</v>
      </c>
      <c r="D870" s="254" t="str">
        <f>IF(AND(A870&lt;&gt;"",ISNUMBER(A870)),VLOOKUP(A870,Studies!A:BR,4,FALSE),"")</f>
        <v>oral</v>
      </c>
      <c r="E870" s="254" t="str">
        <f>IF(AND(A870&lt;&gt;"",ISNUMBER(A870)),VLOOKUP(A870,Studies!A:BR,5,FALSE),"")</f>
        <v>Midazolam</v>
      </c>
      <c r="F870" s="255"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53" t="str">
        <f>IF(AND(A871&lt;&gt;"",ISNUMBER(A871)),VLOOKUP(A871,Studies!A:BR,2,FALSE),"")</f>
        <v>Darwish 2008</v>
      </c>
      <c r="C871" s="254" t="str">
        <f>IF(AND(A871&lt;&gt;"",ISNUMBER(A871)),VLOOKUP(A871,Studies!A:BR,3,FALSE),"")</f>
        <v>https://www.ncbi.nlm.nih.gov/pubmed/18076219</v>
      </c>
      <c r="D871" s="254" t="str">
        <f>IF(AND(A871&lt;&gt;"",ISNUMBER(A871)),VLOOKUP(A871,Studies!A:BR,4,FALSE),"")</f>
        <v>oral</v>
      </c>
      <c r="E871" s="254" t="str">
        <f>IF(AND(A871&lt;&gt;"",ISNUMBER(A871)),VLOOKUP(A871,Studies!A:BR,5,FALSE),"")</f>
        <v>Midazolam</v>
      </c>
      <c r="F871" s="255"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53" t="str">
        <f>IF(AND(A872&lt;&gt;"",ISNUMBER(A872)),VLOOKUP(A872,Studies!A:BR,2,FALSE),"")</f>
        <v>Darwish 2008</v>
      </c>
      <c r="C872" s="254" t="str">
        <f>IF(AND(A872&lt;&gt;"",ISNUMBER(A872)),VLOOKUP(A872,Studies!A:BR,3,FALSE),"")</f>
        <v>https://www.ncbi.nlm.nih.gov/pubmed/18076219</v>
      </c>
      <c r="D872" s="254" t="str">
        <f>IF(AND(A872&lt;&gt;"",ISNUMBER(A872)),VLOOKUP(A872,Studies!A:BR,4,FALSE),"")</f>
        <v>oral</v>
      </c>
      <c r="E872" s="254" t="str">
        <f>IF(AND(A872&lt;&gt;"",ISNUMBER(A872)),VLOOKUP(A872,Studies!A:BR,5,FALSE),"")</f>
        <v>Midazolam</v>
      </c>
      <c r="F872" s="255"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53" t="str">
        <f>IF(AND(A873&lt;&gt;"",ISNUMBER(A873)),VLOOKUP(A873,Studies!A:BR,2,FALSE),"")</f>
        <v>Darwish 2008</v>
      </c>
      <c r="C873" s="254" t="str">
        <f>IF(AND(A873&lt;&gt;"",ISNUMBER(A873)),VLOOKUP(A873,Studies!A:BR,3,FALSE),"")</f>
        <v>https://www.ncbi.nlm.nih.gov/pubmed/18076219</v>
      </c>
      <c r="D873" s="254" t="str">
        <f>IF(AND(A873&lt;&gt;"",ISNUMBER(A873)),VLOOKUP(A873,Studies!A:BR,4,FALSE),"")</f>
        <v>oral</v>
      </c>
      <c r="E873" s="254" t="str">
        <f>IF(AND(A873&lt;&gt;"",ISNUMBER(A873)),VLOOKUP(A873,Studies!A:BR,5,FALSE),"")</f>
        <v>Midazolam</v>
      </c>
      <c r="F873" s="255"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53" t="str">
        <f>IF(AND(A874&lt;&gt;"",ISNUMBER(A874)),VLOOKUP(A874,Studies!A:BR,2,FALSE),"")</f>
        <v>Darwish 2008</v>
      </c>
      <c r="C874" s="254" t="str">
        <f>IF(AND(A874&lt;&gt;"",ISNUMBER(A874)),VLOOKUP(A874,Studies!A:BR,3,FALSE),"")</f>
        <v>https://www.ncbi.nlm.nih.gov/pubmed/18076219</v>
      </c>
      <c r="D874" s="254" t="str">
        <f>IF(AND(A874&lt;&gt;"",ISNUMBER(A874)),VLOOKUP(A874,Studies!A:BR,4,FALSE),"")</f>
        <v>oral</v>
      </c>
      <c r="E874" s="254" t="str">
        <f>IF(AND(A874&lt;&gt;"",ISNUMBER(A874)),VLOOKUP(A874,Studies!A:BR,5,FALSE),"")</f>
        <v>Midazolam</v>
      </c>
      <c r="F874" s="255"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53" t="str">
        <f>IF(AND(A875&lt;&gt;"",ISNUMBER(A875)),VLOOKUP(A875,Studies!A:BR,2,FALSE),"")</f>
        <v>Darwish 2008</v>
      </c>
      <c r="C875" s="254" t="str">
        <f>IF(AND(A875&lt;&gt;"",ISNUMBER(A875)),VLOOKUP(A875,Studies!A:BR,3,FALSE),"")</f>
        <v>https://www.ncbi.nlm.nih.gov/pubmed/18076219</v>
      </c>
      <c r="D875" s="254" t="str">
        <f>IF(AND(A875&lt;&gt;"",ISNUMBER(A875)),VLOOKUP(A875,Studies!A:BR,4,FALSE),"")</f>
        <v>oral</v>
      </c>
      <c r="E875" s="254" t="str">
        <f>IF(AND(A875&lt;&gt;"",ISNUMBER(A875)),VLOOKUP(A875,Studies!A:BR,5,FALSE),"")</f>
        <v>Midazolam</v>
      </c>
      <c r="F875" s="255"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53" t="str">
        <f>IF(AND(A876&lt;&gt;"",ISNUMBER(A876)),VLOOKUP(A876,Studies!A:BR,2,FALSE),"")</f>
        <v>Darwish 2008</v>
      </c>
      <c r="C876" s="254" t="str">
        <f>IF(AND(A876&lt;&gt;"",ISNUMBER(A876)),VLOOKUP(A876,Studies!A:BR,3,FALSE),"")</f>
        <v>https://www.ncbi.nlm.nih.gov/pubmed/18076219</v>
      </c>
      <c r="D876" s="254" t="str">
        <f>IF(AND(A876&lt;&gt;"",ISNUMBER(A876)),VLOOKUP(A876,Studies!A:BR,4,FALSE),"")</f>
        <v>oral</v>
      </c>
      <c r="E876" s="254" t="str">
        <f>IF(AND(A876&lt;&gt;"",ISNUMBER(A876)),VLOOKUP(A876,Studies!A:BR,5,FALSE),"")</f>
        <v>Midazolam</v>
      </c>
      <c r="F876" s="255"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53" t="str">
        <f>IF(AND(A877&lt;&gt;"",ISNUMBER(A877)),VLOOKUP(A877,Studies!A:BR,2,FALSE),"")</f>
        <v>Darwish 2008</v>
      </c>
      <c r="C877" s="254" t="str">
        <f>IF(AND(A877&lt;&gt;"",ISNUMBER(A877)),VLOOKUP(A877,Studies!A:BR,3,FALSE),"")</f>
        <v>https://www.ncbi.nlm.nih.gov/pubmed/18076219</v>
      </c>
      <c r="D877" s="254" t="str">
        <f>IF(AND(A877&lt;&gt;"",ISNUMBER(A877)),VLOOKUP(A877,Studies!A:BR,4,FALSE),"")</f>
        <v>oral</v>
      </c>
      <c r="E877" s="254" t="str">
        <f>IF(AND(A877&lt;&gt;"",ISNUMBER(A877)),VLOOKUP(A877,Studies!A:BR,5,FALSE),"")</f>
        <v>Midazolam</v>
      </c>
      <c r="F877" s="255"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53" t="str">
        <f>IF(AND(A878&lt;&gt;"",ISNUMBER(A878)),VLOOKUP(A878,Studies!A:BR,2,FALSE),"")</f>
        <v>Darwish 2008</v>
      </c>
      <c r="C878" s="254" t="str">
        <f>IF(AND(A878&lt;&gt;"",ISNUMBER(A878)),VLOOKUP(A878,Studies!A:BR,3,FALSE),"")</f>
        <v>https://www.ncbi.nlm.nih.gov/pubmed/18076219</v>
      </c>
      <c r="D878" s="254" t="str">
        <f>IF(AND(A878&lt;&gt;"",ISNUMBER(A878)),VLOOKUP(A878,Studies!A:BR,4,FALSE),"")</f>
        <v>oral</v>
      </c>
      <c r="E878" s="254" t="str">
        <f>IF(AND(A878&lt;&gt;"",ISNUMBER(A878)),VLOOKUP(A878,Studies!A:BR,5,FALSE),"")</f>
        <v>Midazolam</v>
      </c>
      <c r="F878" s="255"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53" t="str">
        <f>IF(AND(A879&lt;&gt;"",ISNUMBER(A879)),VLOOKUP(A879,Studies!A:BR,2,FALSE),"")</f>
        <v>Darwish 2008</v>
      </c>
      <c r="C879" s="254" t="str">
        <f>IF(AND(A879&lt;&gt;"",ISNUMBER(A879)),VLOOKUP(A879,Studies!A:BR,3,FALSE),"")</f>
        <v>https://www.ncbi.nlm.nih.gov/pubmed/18076219</v>
      </c>
      <c r="D879" s="254" t="str">
        <f>IF(AND(A879&lt;&gt;"",ISNUMBER(A879)),VLOOKUP(A879,Studies!A:BR,4,FALSE),"")</f>
        <v>oral</v>
      </c>
      <c r="E879" s="254" t="str">
        <f>IF(AND(A879&lt;&gt;"",ISNUMBER(A879)),VLOOKUP(A879,Studies!A:BR,5,FALSE),"")</f>
        <v>Midazolam</v>
      </c>
      <c r="F879" s="255"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53" t="str">
        <f>IF(AND(A880&lt;&gt;"",ISNUMBER(A880)),VLOOKUP(A880,Studies!A:BR,2,FALSE),"")</f>
        <v>Darwish 2008</v>
      </c>
      <c r="C880" s="254" t="str">
        <f>IF(AND(A880&lt;&gt;"",ISNUMBER(A880)),VLOOKUP(A880,Studies!A:BR,3,FALSE),"")</f>
        <v>https://www.ncbi.nlm.nih.gov/pubmed/18076219</v>
      </c>
      <c r="D880" s="254" t="str">
        <f>IF(AND(A880&lt;&gt;"",ISNUMBER(A880)),VLOOKUP(A880,Studies!A:BR,4,FALSE),"")</f>
        <v>oral</v>
      </c>
      <c r="E880" s="254" t="str">
        <f>IF(AND(A880&lt;&gt;"",ISNUMBER(A880)),VLOOKUP(A880,Studies!A:BR,5,FALSE),"")</f>
        <v>Midazolam</v>
      </c>
      <c r="F880" s="255"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53" t="str">
        <f>IF(AND(A881&lt;&gt;"",ISNUMBER(A881)),VLOOKUP(A881,Studies!A:BR,2,FALSE),"")</f>
        <v>Darwish 2008</v>
      </c>
      <c r="C881" s="254" t="str">
        <f>IF(AND(A881&lt;&gt;"",ISNUMBER(A881)),VLOOKUP(A881,Studies!A:BR,3,FALSE),"")</f>
        <v>https://www.ncbi.nlm.nih.gov/pubmed/18076219</v>
      </c>
      <c r="D881" s="254" t="str">
        <f>IF(AND(A881&lt;&gt;"",ISNUMBER(A881)),VLOOKUP(A881,Studies!A:BR,4,FALSE),"")</f>
        <v>oral</v>
      </c>
      <c r="E881" s="254" t="str">
        <f>IF(AND(A881&lt;&gt;"",ISNUMBER(A881)),VLOOKUP(A881,Studies!A:BR,5,FALSE),"")</f>
        <v>Midazolam</v>
      </c>
      <c r="F881" s="255"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53" t="str">
        <f>IF(AND(A882&lt;&gt;"",ISNUMBER(A882)),VLOOKUP(A882,Studies!A:BR,2,FALSE),"")</f>
        <v>Darwish 2008</v>
      </c>
      <c r="C882" s="254" t="str">
        <f>IF(AND(A882&lt;&gt;"",ISNUMBER(A882)),VLOOKUP(A882,Studies!A:BR,3,FALSE),"")</f>
        <v>https://www.ncbi.nlm.nih.gov/pubmed/18076219</v>
      </c>
      <c r="D882" s="254" t="str">
        <f>IF(AND(A882&lt;&gt;"",ISNUMBER(A882)),VLOOKUP(A882,Studies!A:BR,4,FALSE),"")</f>
        <v>oral</v>
      </c>
      <c r="E882" s="254" t="str">
        <f>IF(AND(A882&lt;&gt;"",ISNUMBER(A882)),VLOOKUP(A882,Studies!A:BR,5,FALSE),"")</f>
        <v>Midazolam</v>
      </c>
      <c r="F882" s="255"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53" t="str">
        <f>IF(AND(A883&lt;&gt;"",ISNUMBER(A883)),VLOOKUP(A883,Studies!A:BR,2,FALSE),"")</f>
        <v>Darwish 2008</v>
      </c>
      <c r="C883" s="254" t="str">
        <f>IF(AND(A883&lt;&gt;"",ISNUMBER(A883)),VLOOKUP(A883,Studies!A:BR,3,FALSE),"")</f>
        <v xml:space="preserve">https://www.ncbi.nlm.nih.gov/pubmed/18076219 </v>
      </c>
      <c r="D883" s="254" t="str">
        <f>IF(AND(A883&lt;&gt;"",ISNUMBER(A883)),VLOOKUP(A883,Studies!A:BR,4,FALSE),"")</f>
        <v>iv</v>
      </c>
      <c r="E883" s="254" t="str">
        <f>IF(AND(A883&lt;&gt;"",ISNUMBER(A883)),VLOOKUP(A883,Studies!A:BR,5,FALSE),"")</f>
        <v>Midazolam</v>
      </c>
      <c r="F883" s="255"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53" t="str">
        <f>IF(AND(A884&lt;&gt;"",ISNUMBER(A884)),VLOOKUP(A884,Studies!A:BR,2,FALSE),"")</f>
        <v>Darwish 2008</v>
      </c>
      <c r="C884" s="254" t="str">
        <f>IF(AND(A884&lt;&gt;"",ISNUMBER(A884)),VLOOKUP(A884,Studies!A:BR,3,FALSE),"")</f>
        <v xml:space="preserve">https://www.ncbi.nlm.nih.gov/pubmed/18076219 </v>
      </c>
      <c r="D884" s="254" t="str">
        <f>IF(AND(A884&lt;&gt;"",ISNUMBER(A884)),VLOOKUP(A884,Studies!A:BR,4,FALSE),"")</f>
        <v>iv</v>
      </c>
      <c r="E884" s="254" t="str">
        <f>IF(AND(A884&lt;&gt;"",ISNUMBER(A884)),VLOOKUP(A884,Studies!A:BR,5,FALSE),"")</f>
        <v>Midazolam</v>
      </c>
      <c r="F884" s="255"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53" t="str">
        <f>IF(AND(A885&lt;&gt;"",ISNUMBER(A885)),VLOOKUP(A885,Studies!A:BR,2,FALSE),"")</f>
        <v>Darwish 2008</v>
      </c>
      <c r="C885" s="254" t="str">
        <f>IF(AND(A885&lt;&gt;"",ISNUMBER(A885)),VLOOKUP(A885,Studies!A:BR,3,FALSE),"")</f>
        <v xml:space="preserve">https://www.ncbi.nlm.nih.gov/pubmed/18076219 </v>
      </c>
      <c r="D885" s="254" t="str">
        <f>IF(AND(A885&lt;&gt;"",ISNUMBER(A885)),VLOOKUP(A885,Studies!A:BR,4,FALSE),"")</f>
        <v>iv</v>
      </c>
      <c r="E885" s="254" t="str">
        <f>IF(AND(A885&lt;&gt;"",ISNUMBER(A885)),VLOOKUP(A885,Studies!A:BR,5,FALSE),"")</f>
        <v>Midazolam</v>
      </c>
      <c r="F885" s="255"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53" t="str">
        <f>IF(AND(A886&lt;&gt;"",ISNUMBER(A886)),VLOOKUP(A886,Studies!A:BR,2,FALSE),"")</f>
        <v>Darwish 2008</v>
      </c>
      <c r="C886" s="254" t="str">
        <f>IF(AND(A886&lt;&gt;"",ISNUMBER(A886)),VLOOKUP(A886,Studies!A:BR,3,FALSE),"")</f>
        <v xml:space="preserve">https://www.ncbi.nlm.nih.gov/pubmed/18076219 </v>
      </c>
      <c r="D886" s="254" t="str">
        <f>IF(AND(A886&lt;&gt;"",ISNUMBER(A886)),VLOOKUP(A886,Studies!A:BR,4,FALSE),"")</f>
        <v>iv</v>
      </c>
      <c r="E886" s="254" t="str">
        <f>IF(AND(A886&lt;&gt;"",ISNUMBER(A886)),VLOOKUP(A886,Studies!A:BR,5,FALSE),"")</f>
        <v>Midazolam</v>
      </c>
      <c r="F886" s="255"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53" t="str">
        <f>IF(AND(A887&lt;&gt;"",ISNUMBER(A887)),VLOOKUP(A887,Studies!A:BR,2,FALSE),"")</f>
        <v>Darwish 2008</v>
      </c>
      <c r="C887" s="254" t="str">
        <f>IF(AND(A887&lt;&gt;"",ISNUMBER(A887)),VLOOKUP(A887,Studies!A:BR,3,FALSE),"")</f>
        <v xml:space="preserve">https://www.ncbi.nlm.nih.gov/pubmed/18076219 </v>
      </c>
      <c r="D887" s="254" t="str">
        <f>IF(AND(A887&lt;&gt;"",ISNUMBER(A887)),VLOOKUP(A887,Studies!A:BR,4,FALSE),"")</f>
        <v>iv</v>
      </c>
      <c r="E887" s="254" t="str">
        <f>IF(AND(A887&lt;&gt;"",ISNUMBER(A887)),VLOOKUP(A887,Studies!A:BR,5,FALSE),"")</f>
        <v>Midazolam</v>
      </c>
      <c r="F887" s="255"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53" t="str">
        <f>IF(AND(A888&lt;&gt;"",ISNUMBER(A888)),VLOOKUP(A888,Studies!A:BR,2,FALSE),"")</f>
        <v>Darwish 2008</v>
      </c>
      <c r="C888" s="254" t="str">
        <f>IF(AND(A888&lt;&gt;"",ISNUMBER(A888)),VLOOKUP(A888,Studies!A:BR,3,FALSE),"")</f>
        <v xml:space="preserve">https://www.ncbi.nlm.nih.gov/pubmed/18076219 </v>
      </c>
      <c r="D888" s="254" t="str">
        <f>IF(AND(A888&lt;&gt;"",ISNUMBER(A888)),VLOOKUP(A888,Studies!A:BR,4,FALSE),"")</f>
        <v>iv</v>
      </c>
      <c r="E888" s="254" t="str">
        <f>IF(AND(A888&lt;&gt;"",ISNUMBER(A888)),VLOOKUP(A888,Studies!A:BR,5,FALSE),"")</f>
        <v>Midazolam</v>
      </c>
      <c r="F888" s="255"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53" t="str">
        <f>IF(AND(A889&lt;&gt;"",ISNUMBER(A889)),VLOOKUP(A889,Studies!A:BR,2,FALSE),"")</f>
        <v>Darwish 2008</v>
      </c>
      <c r="C889" s="254" t="str">
        <f>IF(AND(A889&lt;&gt;"",ISNUMBER(A889)),VLOOKUP(A889,Studies!A:BR,3,FALSE),"")</f>
        <v xml:space="preserve">https://www.ncbi.nlm.nih.gov/pubmed/18076219 </v>
      </c>
      <c r="D889" s="254" t="str">
        <f>IF(AND(A889&lt;&gt;"",ISNUMBER(A889)),VLOOKUP(A889,Studies!A:BR,4,FALSE),"")</f>
        <v>iv</v>
      </c>
      <c r="E889" s="254" t="str">
        <f>IF(AND(A889&lt;&gt;"",ISNUMBER(A889)),VLOOKUP(A889,Studies!A:BR,5,FALSE),"")</f>
        <v>Midazolam</v>
      </c>
      <c r="F889" s="255"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53" t="str">
        <f>IF(AND(A890&lt;&gt;"",ISNUMBER(A890)),VLOOKUP(A890,Studies!A:BR,2,FALSE),"")</f>
        <v>Darwish 2008</v>
      </c>
      <c r="C890" s="254" t="str">
        <f>IF(AND(A890&lt;&gt;"",ISNUMBER(A890)),VLOOKUP(A890,Studies!A:BR,3,FALSE),"")</f>
        <v xml:space="preserve">https://www.ncbi.nlm.nih.gov/pubmed/18076219 </v>
      </c>
      <c r="D890" s="254" t="str">
        <f>IF(AND(A890&lt;&gt;"",ISNUMBER(A890)),VLOOKUP(A890,Studies!A:BR,4,FALSE),"")</f>
        <v>iv</v>
      </c>
      <c r="E890" s="254" t="str">
        <f>IF(AND(A890&lt;&gt;"",ISNUMBER(A890)),VLOOKUP(A890,Studies!A:BR,5,FALSE),"")</f>
        <v>Midazolam</v>
      </c>
      <c r="F890" s="255"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53" t="str">
        <f>IF(AND(A891&lt;&gt;"",ISNUMBER(A891)),VLOOKUP(A891,Studies!A:BR,2,FALSE),"")</f>
        <v>Darwish 2008</v>
      </c>
      <c r="C891" s="254" t="str">
        <f>IF(AND(A891&lt;&gt;"",ISNUMBER(A891)),VLOOKUP(A891,Studies!A:BR,3,FALSE),"")</f>
        <v xml:space="preserve">https://www.ncbi.nlm.nih.gov/pubmed/18076219 </v>
      </c>
      <c r="D891" s="254" t="str">
        <f>IF(AND(A891&lt;&gt;"",ISNUMBER(A891)),VLOOKUP(A891,Studies!A:BR,4,FALSE),"")</f>
        <v>iv</v>
      </c>
      <c r="E891" s="254" t="str">
        <f>IF(AND(A891&lt;&gt;"",ISNUMBER(A891)),VLOOKUP(A891,Studies!A:BR,5,FALSE),"")</f>
        <v>Midazolam</v>
      </c>
      <c r="F891" s="255"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53" t="str">
        <f>IF(AND(A892&lt;&gt;"",ISNUMBER(A892)),VLOOKUP(A892,Studies!A:BR,2,FALSE),"")</f>
        <v>Darwish 2008</v>
      </c>
      <c r="C892" s="254" t="str">
        <f>IF(AND(A892&lt;&gt;"",ISNUMBER(A892)),VLOOKUP(A892,Studies!A:BR,3,FALSE),"")</f>
        <v xml:space="preserve">https://www.ncbi.nlm.nih.gov/pubmed/18076219 </v>
      </c>
      <c r="D892" s="254" t="str">
        <f>IF(AND(A892&lt;&gt;"",ISNUMBER(A892)),VLOOKUP(A892,Studies!A:BR,4,FALSE),"")</f>
        <v>iv</v>
      </c>
      <c r="E892" s="254" t="str">
        <f>IF(AND(A892&lt;&gt;"",ISNUMBER(A892)),VLOOKUP(A892,Studies!A:BR,5,FALSE),"")</f>
        <v>Midazolam</v>
      </c>
      <c r="F892" s="255"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53" t="str">
        <f>IF(AND(A893&lt;&gt;"",ISNUMBER(A893)),VLOOKUP(A893,Studies!A:BR,2,FALSE),"")</f>
        <v>Darwish 2008</v>
      </c>
      <c r="C893" s="254" t="str">
        <f>IF(AND(A893&lt;&gt;"",ISNUMBER(A893)),VLOOKUP(A893,Studies!A:BR,3,FALSE),"")</f>
        <v xml:space="preserve">https://www.ncbi.nlm.nih.gov/pubmed/18076219 </v>
      </c>
      <c r="D893" s="254" t="str">
        <f>IF(AND(A893&lt;&gt;"",ISNUMBER(A893)),VLOOKUP(A893,Studies!A:BR,4,FALSE),"")</f>
        <v>iv</v>
      </c>
      <c r="E893" s="254" t="str">
        <f>IF(AND(A893&lt;&gt;"",ISNUMBER(A893)),VLOOKUP(A893,Studies!A:BR,5,FALSE),"")</f>
        <v>Midazolam</v>
      </c>
      <c r="F893" s="255"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53" t="str">
        <f>IF(AND(A894&lt;&gt;"",ISNUMBER(A894)),VLOOKUP(A894,Studies!A:BR,2,FALSE),"")</f>
        <v>Darwish 2008</v>
      </c>
      <c r="C894" s="254" t="str">
        <f>IF(AND(A894&lt;&gt;"",ISNUMBER(A894)),VLOOKUP(A894,Studies!A:BR,3,FALSE),"")</f>
        <v xml:space="preserve">https://www.ncbi.nlm.nih.gov/pubmed/18076219 </v>
      </c>
      <c r="D894" s="254" t="str">
        <f>IF(AND(A894&lt;&gt;"",ISNUMBER(A894)),VLOOKUP(A894,Studies!A:BR,4,FALSE),"")</f>
        <v>iv</v>
      </c>
      <c r="E894" s="254" t="str">
        <f>IF(AND(A894&lt;&gt;"",ISNUMBER(A894)),VLOOKUP(A894,Studies!A:BR,5,FALSE),"")</f>
        <v>Midazolam</v>
      </c>
      <c r="F894" s="255"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53" t="str">
        <f>IF(AND(A895&lt;&gt;"",ISNUMBER(A895)),VLOOKUP(A895,Studies!A:BR,2,FALSE),"")</f>
        <v>Darwish 2008</v>
      </c>
      <c r="C895" s="254" t="str">
        <f>IF(AND(A895&lt;&gt;"",ISNUMBER(A895)),VLOOKUP(A895,Studies!A:BR,3,FALSE),"")</f>
        <v xml:space="preserve">https://www.ncbi.nlm.nih.gov/pubmed/18076219 </v>
      </c>
      <c r="D895" s="254" t="str">
        <f>IF(AND(A895&lt;&gt;"",ISNUMBER(A895)),VLOOKUP(A895,Studies!A:BR,4,FALSE),"")</f>
        <v>iv</v>
      </c>
      <c r="E895" s="254" t="str">
        <f>IF(AND(A895&lt;&gt;"",ISNUMBER(A895)),VLOOKUP(A895,Studies!A:BR,5,FALSE),"")</f>
        <v>Midazolam</v>
      </c>
      <c r="F895" s="255"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53" t="str">
        <f>IF(AND(A896&lt;&gt;"",ISNUMBER(A896)),VLOOKUP(A896,Studies!A:BR,2,FALSE),"")</f>
        <v>Darwish 2008</v>
      </c>
      <c r="C896" s="254" t="str">
        <f>IF(AND(A896&lt;&gt;"",ISNUMBER(A896)),VLOOKUP(A896,Studies!A:BR,3,FALSE),"")</f>
        <v xml:space="preserve">https://www.ncbi.nlm.nih.gov/pubmed/18076219 </v>
      </c>
      <c r="D896" s="254" t="str">
        <f>IF(AND(A896&lt;&gt;"",ISNUMBER(A896)),VLOOKUP(A896,Studies!A:BR,4,FALSE),"")</f>
        <v>iv</v>
      </c>
      <c r="E896" s="254" t="str">
        <f>IF(AND(A896&lt;&gt;"",ISNUMBER(A896)),VLOOKUP(A896,Studies!A:BR,5,FALSE),"")</f>
        <v>Midazolam</v>
      </c>
      <c r="F896" s="255"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53" t="str">
        <f>IF(AND(A897&lt;&gt;"",ISNUMBER(A897)),VLOOKUP(A897,Studies!A:BR,2,FALSE),"")</f>
        <v>Darwish 2008</v>
      </c>
      <c r="C897" s="254" t="str">
        <f>IF(AND(A897&lt;&gt;"",ISNUMBER(A897)),VLOOKUP(A897,Studies!A:BR,3,FALSE),"")</f>
        <v xml:space="preserve">https://www.ncbi.nlm.nih.gov/pubmed/18076219 </v>
      </c>
      <c r="D897" s="254" t="str">
        <f>IF(AND(A897&lt;&gt;"",ISNUMBER(A897)),VLOOKUP(A897,Studies!A:BR,4,FALSE),"")</f>
        <v>iv</v>
      </c>
      <c r="E897" s="254" t="str">
        <f>IF(AND(A897&lt;&gt;"",ISNUMBER(A897)),VLOOKUP(A897,Studies!A:BR,5,FALSE),"")</f>
        <v>Midazolam</v>
      </c>
      <c r="F897" s="255"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53" t="str">
        <f>IF(AND(A898&lt;&gt;"",ISNUMBER(A898)),VLOOKUP(A898,Studies!A:BR,2,FALSE),"")</f>
        <v>Darwish 2008</v>
      </c>
      <c r="C898" s="254" t="str">
        <f>IF(AND(A898&lt;&gt;"",ISNUMBER(A898)),VLOOKUP(A898,Studies!A:BR,3,FALSE),"")</f>
        <v xml:space="preserve">https://www.ncbi.nlm.nih.gov/pubmed/18076219 </v>
      </c>
      <c r="D898" s="254" t="str">
        <f>IF(AND(A898&lt;&gt;"",ISNUMBER(A898)),VLOOKUP(A898,Studies!A:BR,4,FALSE),"")</f>
        <v>oral</v>
      </c>
      <c r="E898" s="254" t="str">
        <f>IF(AND(A898&lt;&gt;"",ISNUMBER(A898)),VLOOKUP(A898,Studies!A:BR,5,FALSE),"")</f>
        <v>Caffeine</v>
      </c>
      <c r="F898" s="255"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53" t="str">
        <f>IF(AND(A899&lt;&gt;"",ISNUMBER(A899)),VLOOKUP(A899,Studies!A:BR,2,FALSE),"")</f>
        <v>Darwish 2008</v>
      </c>
      <c r="C899" s="254" t="str">
        <f>IF(AND(A899&lt;&gt;"",ISNUMBER(A899)),VLOOKUP(A899,Studies!A:BR,3,FALSE),"")</f>
        <v xml:space="preserve">https://www.ncbi.nlm.nih.gov/pubmed/18076219 </v>
      </c>
      <c r="D899" s="254" t="str">
        <f>IF(AND(A899&lt;&gt;"",ISNUMBER(A899)),VLOOKUP(A899,Studies!A:BR,4,FALSE),"")</f>
        <v>oral</v>
      </c>
      <c r="E899" s="254" t="str">
        <f>IF(AND(A899&lt;&gt;"",ISNUMBER(A899)),VLOOKUP(A899,Studies!A:BR,5,FALSE),"")</f>
        <v>Caffeine</v>
      </c>
      <c r="F899" s="255"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53" t="str">
        <f>IF(AND(A900&lt;&gt;"",ISNUMBER(A900)),VLOOKUP(A900,Studies!A:BR,2,FALSE),"")</f>
        <v>Darwish 2008</v>
      </c>
      <c r="C900" s="254" t="str">
        <f>IF(AND(A900&lt;&gt;"",ISNUMBER(A900)),VLOOKUP(A900,Studies!A:BR,3,FALSE),"")</f>
        <v xml:space="preserve">https://www.ncbi.nlm.nih.gov/pubmed/18076219 </v>
      </c>
      <c r="D900" s="254" t="str">
        <f>IF(AND(A900&lt;&gt;"",ISNUMBER(A900)),VLOOKUP(A900,Studies!A:BR,4,FALSE),"")</f>
        <v>oral</v>
      </c>
      <c r="E900" s="254" t="str">
        <f>IF(AND(A900&lt;&gt;"",ISNUMBER(A900)),VLOOKUP(A900,Studies!A:BR,5,FALSE),"")</f>
        <v>Caffeine</v>
      </c>
      <c r="F900" s="255"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53" t="str">
        <f>IF(AND(A901&lt;&gt;"",ISNUMBER(A901)),VLOOKUP(A901,Studies!A:BR,2,FALSE),"")</f>
        <v>Darwish 2008</v>
      </c>
      <c r="C901" s="254" t="str">
        <f>IF(AND(A901&lt;&gt;"",ISNUMBER(A901)),VLOOKUP(A901,Studies!A:BR,3,FALSE),"")</f>
        <v xml:space="preserve">https://www.ncbi.nlm.nih.gov/pubmed/18076219 </v>
      </c>
      <c r="D901" s="254" t="str">
        <f>IF(AND(A901&lt;&gt;"",ISNUMBER(A901)),VLOOKUP(A901,Studies!A:BR,4,FALSE),"")</f>
        <v>oral</v>
      </c>
      <c r="E901" s="254" t="str">
        <f>IF(AND(A901&lt;&gt;"",ISNUMBER(A901)),VLOOKUP(A901,Studies!A:BR,5,FALSE),"")</f>
        <v>Caffeine</v>
      </c>
      <c r="F901" s="255"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53" t="str">
        <f>IF(AND(A902&lt;&gt;"",ISNUMBER(A902)),VLOOKUP(A902,Studies!A:BR,2,FALSE),"")</f>
        <v>Darwish 2008</v>
      </c>
      <c r="C902" s="254" t="str">
        <f>IF(AND(A902&lt;&gt;"",ISNUMBER(A902)),VLOOKUP(A902,Studies!A:BR,3,FALSE),"")</f>
        <v xml:space="preserve">https://www.ncbi.nlm.nih.gov/pubmed/18076219 </v>
      </c>
      <c r="D902" s="254" t="str">
        <f>IF(AND(A902&lt;&gt;"",ISNUMBER(A902)),VLOOKUP(A902,Studies!A:BR,4,FALSE),"")</f>
        <v>oral</v>
      </c>
      <c r="E902" s="254" t="str">
        <f>IF(AND(A902&lt;&gt;"",ISNUMBER(A902)),VLOOKUP(A902,Studies!A:BR,5,FALSE),"")</f>
        <v>Caffeine</v>
      </c>
      <c r="F902" s="255"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53" t="str">
        <f>IF(AND(A903&lt;&gt;"",ISNUMBER(A903)),VLOOKUP(A903,Studies!A:BR,2,FALSE),"")</f>
        <v>Darwish 2008</v>
      </c>
      <c r="C903" s="254" t="str">
        <f>IF(AND(A903&lt;&gt;"",ISNUMBER(A903)),VLOOKUP(A903,Studies!A:BR,3,FALSE),"")</f>
        <v xml:space="preserve">https://www.ncbi.nlm.nih.gov/pubmed/18076219 </v>
      </c>
      <c r="D903" s="254" t="str">
        <f>IF(AND(A903&lt;&gt;"",ISNUMBER(A903)),VLOOKUP(A903,Studies!A:BR,4,FALSE),"")</f>
        <v>oral</v>
      </c>
      <c r="E903" s="254" t="str">
        <f>IF(AND(A903&lt;&gt;"",ISNUMBER(A903)),VLOOKUP(A903,Studies!A:BR,5,FALSE),"")</f>
        <v>Caffeine</v>
      </c>
      <c r="F903" s="255"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53" t="str">
        <f>IF(AND(A904&lt;&gt;"",ISNUMBER(A904)),VLOOKUP(A904,Studies!A:BR,2,FALSE),"")</f>
        <v>Darwish 2008</v>
      </c>
      <c r="C904" s="254" t="str">
        <f>IF(AND(A904&lt;&gt;"",ISNUMBER(A904)),VLOOKUP(A904,Studies!A:BR,3,FALSE),"")</f>
        <v xml:space="preserve">https://www.ncbi.nlm.nih.gov/pubmed/18076219 </v>
      </c>
      <c r="D904" s="254" t="str">
        <f>IF(AND(A904&lt;&gt;"",ISNUMBER(A904)),VLOOKUP(A904,Studies!A:BR,4,FALSE),"")</f>
        <v>oral</v>
      </c>
      <c r="E904" s="254" t="str">
        <f>IF(AND(A904&lt;&gt;"",ISNUMBER(A904)),VLOOKUP(A904,Studies!A:BR,5,FALSE),"")</f>
        <v>Caffeine</v>
      </c>
      <c r="F904" s="255"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53" t="str">
        <f>IF(AND(A905&lt;&gt;"",ISNUMBER(A905)),VLOOKUP(A905,Studies!A:BR,2,FALSE),"")</f>
        <v>Darwish 2008</v>
      </c>
      <c r="C905" s="254" t="str">
        <f>IF(AND(A905&lt;&gt;"",ISNUMBER(A905)),VLOOKUP(A905,Studies!A:BR,3,FALSE),"")</f>
        <v xml:space="preserve">https://www.ncbi.nlm.nih.gov/pubmed/18076219 </v>
      </c>
      <c r="D905" s="254" t="str">
        <f>IF(AND(A905&lt;&gt;"",ISNUMBER(A905)),VLOOKUP(A905,Studies!A:BR,4,FALSE),"")</f>
        <v>oral</v>
      </c>
      <c r="E905" s="254" t="str">
        <f>IF(AND(A905&lt;&gt;"",ISNUMBER(A905)),VLOOKUP(A905,Studies!A:BR,5,FALSE),"")</f>
        <v>Caffeine</v>
      </c>
      <c r="F905" s="255"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53" t="str">
        <f>IF(AND(A906&lt;&gt;"",ISNUMBER(A906)),VLOOKUP(A906,Studies!A:BR,2,FALSE),"")</f>
        <v>Darwish 2008</v>
      </c>
      <c r="C906" s="254" t="str">
        <f>IF(AND(A906&lt;&gt;"",ISNUMBER(A906)),VLOOKUP(A906,Studies!A:BR,3,FALSE),"")</f>
        <v xml:space="preserve">https://www.ncbi.nlm.nih.gov/pubmed/18076219 </v>
      </c>
      <c r="D906" s="254" t="str">
        <f>IF(AND(A906&lt;&gt;"",ISNUMBER(A906)),VLOOKUP(A906,Studies!A:BR,4,FALSE),"")</f>
        <v>oral</v>
      </c>
      <c r="E906" s="254" t="str">
        <f>IF(AND(A906&lt;&gt;"",ISNUMBER(A906)),VLOOKUP(A906,Studies!A:BR,5,FALSE),"")</f>
        <v>Caffeine</v>
      </c>
      <c r="F906" s="255"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53" t="str">
        <f>IF(AND(A907&lt;&gt;"",ISNUMBER(A907)),VLOOKUP(A907,Studies!A:BR,2,FALSE),"")</f>
        <v>Darwish 2008</v>
      </c>
      <c r="C907" s="254" t="str">
        <f>IF(AND(A907&lt;&gt;"",ISNUMBER(A907)),VLOOKUP(A907,Studies!A:BR,3,FALSE),"")</f>
        <v xml:space="preserve">https://www.ncbi.nlm.nih.gov/pubmed/18076219 </v>
      </c>
      <c r="D907" s="254" t="str">
        <f>IF(AND(A907&lt;&gt;"",ISNUMBER(A907)),VLOOKUP(A907,Studies!A:BR,4,FALSE),"")</f>
        <v>oral</v>
      </c>
      <c r="E907" s="254" t="str">
        <f>IF(AND(A907&lt;&gt;"",ISNUMBER(A907)),VLOOKUP(A907,Studies!A:BR,5,FALSE),"")</f>
        <v>Caffeine</v>
      </c>
      <c r="F907" s="255"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53" t="str">
        <f>IF(AND(A908&lt;&gt;"",ISNUMBER(A908)),VLOOKUP(A908,Studies!A:BR,2,FALSE),"")</f>
        <v>Darwish 2008</v>
      </c>
      <c r="C908" s="254" t="str">
        <f>IF(AND(A908&lt;&gt;"",ISNUMBER(A908)),VLOOKUP(A908,Studies!A:BR,3,FALSE),"")</f>
        <v xml:space="preserve">https://www.ncbi.nlm.nih.gov/pubmed/18076219 </v>
      </c>
      <c r="D908" s="254" t="str">
        <f>IF(AND(A908&lt;&gt;"",ISNUMBER(A908)),VLOOKUP(A908,Studies!A:BR,4,FALSE),"")</f>
        <v>oral</v>
      </c>
      <c r="E908" s="254" t="str">
        <f>IF(AND(A908&lt;&gt;"",ISNUMBER(A908)),VLOOKUP(A908,Studies!A:BR,5,FALSE),"")</f>
        <v>Caffeine</v>
      </c>
      <c r="F908" s="255"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53" t="str">
        <f>IF(AND(A909&lt;&gt;"",ISNUMBER(A909)),VLOOKUP(A909,Studies!A:BR,2,FALSE),"")</f>
        <v>Darwish 2008</v>
      </c>
      <c r="C909" s="254" t="str">
        <f>IF(AND(A909&lt;&gt;"",ISNUMBER(A909)),VLOOKUP(A909,Studies!A:BR,3,FALSE),"")</f>
        <v xml:space="preserve">https://www.ncbi.nlm.nih.gov/pubmed/18076219 </v>
      </c>
      <c r="D909" s="254" t="str">
        <f>IF(AND(A909&lt;&gt;"",ISNUMBER(A909)),VLOOKUP(A909,Studies!A:BR,4,FALSE),"")</f>
        <v>oral</v>
      </c>
      <c r="E909" s="254" t="str">
        <f>IF(AND(A909&lt;&gt;"",ISNUMBER(A909)),VLOOKUP(A909,Studies!A:BR,5,FALSE),"")</f>
        <v>Caffeine</v>
      </c>
      <c r="F909" s="255"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53" t="str">
        <f>IF(AND(A910&lt;&gt;"",ISNUMBER(A910)),VLOOKUP(A910,Studies!A:BR,2,FALSE),"")</f>
        <v>Darwish 2008</v>
      </c>
      <c r="C910" s="254" t="str">
        <f>IF(AND(A910&lt;&gt;"",ISNUMBER(A910)),VLOOKUP(A910,Studies!A:BR,3,FALSE),"")</f>
        <v xml:space="preserve">https://www.ncbi.nlm.nih.gov/pubmed/18076219 </v>
      </c>
      <c r="D910" s="254" t="str">
        <f>IF(AND(A910&lt;&gt;"",ISNUMBER(A910)),VLOOKUP(A910,Studies!A:BR,4,FALSE),"")</f>
        <v>oral</v>
      </c>
      <c r="E910" s="254" t="str">
        <f>IF(AND(A910&lt;&gt;"",ISNUMBER(A910)),VLOOKUP(A910,Studies!A:BR,5,FALSE),"")</f>
        <v>Caffeine</v>
      </c>
      <c r="F910" s="255"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53" t="str">
        <f>IF(AND(A911&lt;&gt;"",ISNUMBER(A911)),VLOOKUP(A911,Studies!A:BR,2,FALSE),"")</f>
        <v>Darwish 2008</v>
      </c>
      <c r="C911" s="254" t="str">
        <f>IF(AND(A911&lt;&gt;"",ISNUMBER(A911)),VLOOKUP(A911,Studies!A:BR,3,FALSE),"")</f>
        <v xml:space="preserve">https://www.ncbi.nlm.nih.gov/pubmed/18076219 </v>
      </c>
      <c r="D911" s="254" t="str">
        <f>IF(AND(A911&lt;&gt;"",ISNUMBER(A911)),VLOOKUP(A911,Studies!A:BR,4,FALSE),"")</f>
        <v>oral</v>
      </c>
      <c r="E911" s="254" t="str">
        <f>IF(AND(A911&lt;&gt;"",ISNUMBER(A911)),VLOOKUP(A911,Studies!A:BR,5,FALSE),"")</f>
        <v>Caffeine</v>
      </c>
      <c r="F911" s="255"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53" t="str">
        <f>IF(AND(A912&lt;&gt;"",ISNUMBER(A912)),VLOOKUP(A912,Studies!A:BR,2,FALSE),"")</f>
        <v>Darwish 2008</v>
      </c>
      <c r="C912" s="254" t="str">
        <f>IF(AND(A912&lt;&gt;"",ISNUMBER(A912)),VLOOKUP(A912,Studies!A:BR,3,FALSE),"")</f>
        <v xml:space="preserve">https://www.ncbi.nlm.nih.gov/pubmed/18076219 </v>
      </c>
      <c r="D912" s="254" t="str">
        <f>IF(AND(A912&lt;&gt;"",ISNUMBER(A912)),VLOOKUP(A912,Studies!A:BR,4,FALSE),"")</f>
        <v>oral</v>
      </c>
      <c r="E912" s="254" t="str">
        <f>IF(AND(A912&lt;&gt;"",ISNUMBER(A912)),VLOOKUP(A912,Studies!A:BR,5,FALSE),"")</f>
        <v>Caffeine</v>
      </c>
      <c r="F912" s="255"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53" t="str">
        <f>IF(AND(A913&lt;&gt;"",ISNUMBER(A913)),VLOOKUP(A913,Studies!A:BR,2,FALSE),"")</f>
        <v>Dockens 2006</v>
      </c>
      <c r="C913" s="254" t="str">
        <f>IF(AND(A913&lt;&gt;"",ISNUMBER(A913)),VLOOKUP(A913,Studies!A:BR,3,FALSE),"")</f>
        <v>https://www.ncbi.nlm.nih.gov/pubmed/17050795</v>
      </c>
      <c r="D913" s="254" t="str">
        <f>IF(AND(A913&lt;&gt;"",ISNUMBER(A913)),VLOOKUP(A913,Studies!A:BR,4,FALSE),"")</f>
        <v>Day 5</v>
      </c>
      <c r="E913" s="254" t="str">
        <f>IF(AND(A913&lt;&gt;"",ISNUMBER(A913)),VLOOKUP(A913,Studies!A:BR,5,FALSE),"")</f>
        <v>Buspirone</v>
      </c>
      <c r="F913" s="255"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53" t="str">
        <f>IF(AND(A914&lt;&gt;"",ISNUMBER(A914)),VLOOKUP(A914,Studies!A:BR,2,FALSE),"")</f>
        <v>Dockens 2006</v>
      </c>
      <c r="C914" s="254" t="str">
        <f>IF(AND(A914&lt;&gt;"",ISNUMBER(A914)),VLOOKUP(A914,Studies!A:BR,3,FALSE),"")</f>
        <v>https://www.ncbi.nlm.nih.gov/pubmed/17050795</v>
      </c>
      <c r="D914" s="254" t="str">
        <f>IF(AND(A914&lt;&gt;"",ISNUMBER(A914)),VLOOKUP(A914,Studies!A:BR,4,FALSE),"")</f>
        <v>Day 5</v>
      </c>
      <c r="E914" s="254" t="str">
        <f>IF(AND(A914&lt;&gt;"",ISNUMBER(A914)),VLOOKUP(A914,Studies!A:BR,5,FALSE),"")</f>
        <v>Buspirone</v>
      </c>
      <c r="F914" s="255"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53" t="str">
        <f>IF(AND(A915&lt;&gt;"",ISNUMBER(A915)),VLOOKUP(A915,Studies!A:BR,2,FALSE),"")</f>
        <v>Dockens 2006</v>
      </c>
      <c r="C915" s="254" t="str">
        <f>IF(AND(A915&lt;&gt;"",ISNUMBER(A915)),VLOOKUP(A915,Studies!A:BR,3,FALSE),"")</f>
        <v>https://www.ncbi.nlm.nih.gov/pubmed/17050795</v>
      </c>
      <c r="D915" s="254" t="str">
        <f>IF(AND(A915&lt;&gt;"",ISNUMBER(A915)),VLOOKUP(A915,Studies!A:BR,4,FALSE),"")</f>
        <v>Day 5</v>
      </c>
      <c r="E915" s="254" t="str">
        <f>IF(AND(A915&lt;&gt;"",ISNUMBER(A915)),VLOOKUP(A915,Studies!A:BR,5,FALSE),"")</f>
        <v>Buspirone</v>
      </c>
      <c r="F915" s="255"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53" t="str">
        <f>IF(AND(A916&lt;&gt;"",ISNUMBER(A916)),VLOOKUP(A916,Studies!A:BR,2,FALSE),"")</f>
        <v>Dockens 2006</v>
      </c>
      <c r="C916" s="254" t="str">
        <f>IF(AND(A916&lt;&gt;"",ISNUMBER(A916)),VLOOKUP(A916,Studies!A:BR,3,FALSE),"")</f>
        <v>https://www.ncbi.nlm.nih.gov/pubmed/17050795</v>
      </c>
      <c r="D916" s="254" t="str">
        <f>IF(AND(A916&lt;&gt;"",ISNUMBER(A916)),VLOOKUP(A916,Studies!A:BR,4,FALSE),"")</f>
        <v>Day 5</v>
      </c>
      <c r="E916" s="254" t="str">
        <f>IF(AND(A916&lt;&gt;"",ISNUMBER(A916)),VLOOKUP(A916,Studies!A:BR,5,FALSE),"")</f>
        <v>Buspirone</v>
      </c>
      <c r="F916" s="255"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53" t="str">
        <f>IF(AND(A917&lt;&gt;"",ISNUMBER(A917)),VLOOKUP(A917,Studies!A:BR,2,FALSE),"")</f>
        <v>Dockens 2006</v>
      </c>
      <c r="C917" s="254" t="str">
        <f>IF(AND(A917&lt;&gt;"",ISNUMBER(A917)),VLOOKUP(A917,Studies!A:BR,3,FALSE),"")</f>
        <v>https://www.ncbi.nlm.nih.gov/pubmed/17050795</v>
      </c>
      <c r="D917" s="254" t="str">
        <f>IF(AND(A917&lt;&gt;"",ISNUMBER(A917)),VLOOKUP(A917,Studies!A:BR,4,FALSE),"")</f>
        <v>Day 5</v>
      </c>
      <c r="E917" s="254" t="str">
        <f>IF(AND(A917&lt;&gt;"",ISNUMBER(A917)),VLOOKUP(A917,Studies!A:BR,5,FALSE),"")</f>
        <v>Buspirone</v>
      </c>
      <c r="F917" s="255"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53" t="str">
        <f>IF(AND(A918&lt;&gt;"",ISNUMBER(A918)),VLOOKUP(A918,Studies!A:BR,2,FALSE),"")</f>
        <v>Dockens 2006</v>
      </c>
      <c r="C918" s="254" t="str">
        <f>IF(AND(A918&lt;&gt;"",ISNUMBER(A918)),VLOOKUP(A918,Studies!A:BR,3,FALSE),"")</f>
        <v>https://www.ncbi.nlm.nih.gov/pubmed/17050795</v>
      </c>
      <c r="D918" s="254" t="str">
        <f>IF(AND(A918&lt;&gt;"",ISNUMBER(A918)),VLOOKUP(A918,Studies!A:BR,4,FALSE),"")</f>
        <v>Day 5</v>
      </c>
      <c r="E918" s="254" t="str">
        <f>IF(AND(A918&lt;&gt;"",ISNUMBER(A918)),VLOOKUP(A918,Studies!A:BR,5,FALSE),"")</f>
        <v>Buspirone</v>
      </c>
      <c r="F918" s="255"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53" t="str">
        <f>IF(AND(A919&lt;&gt;"",ISNUMBER(A919)),VLOOKUP(A919,Studies!A:BR,2,FALSE),"")</f>
        <v>Dockens 2006</v>
      </c>
      <c r="C919" s="254" t="str">
        <f>IF(AND(A919&lt;&gt;"",ISNUMBER(A919)),VLOOKUP(A919,Studies!A:BR,3,FALSE),"")</f>
        <v>https://www.ncbi.nlm.nih.gov/pubmed/17050795</v>
      </c>
      <c r="D919" s="254" t="str">
        <f>IF(AND(A919&lt;&gt;"",ISNUMBER(A919)),VLOOKUP(A919,Studies!A:BR,4,FALSE),"")</f>
        <v>Day 5</v>
      </c>
      <c r="E919" s="254" t="str">
        <f>IF(AND(A919&lt;&gt;"",ISNUMBER(A919)),VLOOKUP(A919,Studies!A:BR,5,FALSE),"")</f>
        <v>Buspirone</v>
      </c>
      <c r="F919" s="255"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53" t="str">
        <f>IF(AND(A920&lt;&gt;"",ISNUMBER(A920)),VLOOKUP(A920,Studies!A:BR,2,FALSE),"")</f>
        <v>Dockens 2006</v>
      </c>
      <c r="C920" s="254" t="str">
        <f>IF(AND(A920&lt;&gt;"",ISNUMBER(A920)),VLOOKUP(A920,Studies!A:BR,3,FALSE),"")</f>
        <v>https://www.ncbi.nlm.nih.gov/pubmed/17050795</v>
      </c>
      <c r="D920" s="254" t="str">
        <f>IF(AND(A920&lt;&gt;"",ISNUMBER(A920)),VLOOKUP(A920,Studies!A:BR,4,FALSE),"")</f>
        <v>Day 5</v>
      </c>
      <c r="E920" s="254" t="str">
        <f>IF(AND(A920&lt;&gt;"",ISNUMBER(A920)),VLOOKUP(A920,Studies!A:BR,5,FALSE),"")</f>
        <v>Buspirone</v>
      </c>
      <c r="F920" s="255"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53" t="str">
        <f>IF(AND(A921&lt;&gt;"",ISNUMBER(A921)),VLOOKUP(A921,Studies!A:BR,2,FALSE),"")</f>
        <v>Dockens 2006</v>
      </c>
      <c r="C921" s="254" t="str">
        <f>IF(AND(A921&lt;&gt;"",ISNUMBER(A921)),VLOOKUP(A921,Studies!A:BR,3,FALSE),"")</f>
        <v>https://www.ncbi.nlm.nih.gov/pubmed/17050795</v>
      </c>
      <c r="D921" s="254" t="str">
        <f>IF(AND(A921&lt;&gt;"",ISNUMBER(A921)),VLOOKUP(A921,Studies!A:BR,4,FALSE),"")</f>
        <v>Day 5</v>
      </c>
      <c r="E921" s="254" t="str">
        <f>IF(AND(A921&lt;&gt;"",ISNUMBER(A921)),VLOOKUP(A921,Studies!A:BR,5,FALSE),"")</f>
        <v>Buspirone</v>
      </c>
      <c r="F921" s="255"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53" t="str">
        <f>IF(AND(A922&lt;&gt;"",ISNUMBER(A922)),VLOOKUP(A922,Studies!A:BR,2,FALSE),"")</f>
        <v>Dockens 2006</v>
      </c>
      <c r="C922" s="254" t="str">
        <f>IF(AND(A922&lt;&gt;"",ISNUMBER(A922)),VLOOKUP(A922,Studies!A:BR,3,FALSE),"")</f>
        <v>https://www.ncbi.nlm.nih.gov/pubmed/17050795</v>
      </c>
      <c r="D922" s="254" t="str">
        <f>IF(AND(A922&lt;&gt;"",ISNUMBER(A922)),VLOOKUP(A922,Studies!A:BR,4,FALSE),"")</f>
        <v>Day 5</v>
      </c>
      <c r="E922" s="254" t="str">
        <f>IF(AND(A922&lt;&gt;"",ISNUMBER(A922)),VLOOKUP(A922,Studies!A:BR,5,FALSE),"")</f>
        <v>Buspirone</v>
      </c>
      <c r="F922" s="255"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53" t="str">
        <f>IF(AND(A923&lt;&gt;"",ISNUMBER(A923)),VLOOKUP(A923,Studies!A:BR,2,FALSE),"")</f>
        <v>Dockens 2006</v>
      </c>
      <c r="C923" s="254" t="str">
        <f>IF(AND(A923&lt;&gt;"",ISNUMBER(A923)),VLOOKUP(A923,Studies!A:BR,3,FALSE),"")</f>
        <v>https://www.ncbi.nlm.nih.gov/pubmed/17050795</v>
      </c>
      <c r="D923" s="254" t="str">
        <f>IF(AND(A923&lt;&gt;"",ISNUMBER(A923)),VLOOKUP(A923,Studies!A:BR,4,FALSE),"")</f>
        <v>Day 5</v>
      </c>
      <c r="E923" s="254" t="str">
        <f>IF(AND(A923&lt;&gt;"",ISNUMBER(A923)),VLOOKUP(A923,Studies!A:BR,5,FALSE),"")</f>
        <v>Buspirone</v>
      </c>
      <c r="F923" s="255"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53" t="str">
        <f>IF(AND(A924&lt;&gt;"",ISNUMBER(A924)),VLOOKUP(A924,Studies!A:BR,2,FALSE),"")</f>
        <v>Dockens 2006</v>
      </c>
      <c r="C924" s="254" t="str">
        <f>IF(AND(A924&lt;&gt;"",ISNUMBER(A924)),VLOOKUP(A924,Studies!A:BR,3,FALSE),"")</f>
        <v>https://www.ncbi.nlm.nih.gov/pubmed/17050795</v>
      </c>
      <c r="D924" s="254" t="str">
        <f>IF(AND(A924&lt;&gt;"",ISNUMBER(A924)),VLOOKUP(A924,Studies!A:BR,4,FALSE),"")</f>
        <v>Day 5</v>
      </c>
      <c r="E924" s="254" t="str">
        <f>IF(AND(A924&lt;&gt;"",ISNUMBER(A924)),VLOOKUP(A924,Studies!A:BR,5,FALSE),"")</f>
        <v>Buspirone</v>
      </c>
      <c r="F924" s="255"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53" t="str">
        <f>IF(AND(A925&lt;&gt;"",ISNUMBER(A925)),VLOOKUP(A925,Studies!A:BR,2,FALSE),"")</f>
        <v>Dockens 2006</v>
      </c>
      <c r="C925" s="254" t="str">
        <f>IF(AND(A925&lt;&gt;"",ISNUMBER(A925)),VLOOKUP(A925,Studies!A:BR,3,FALSE),"")</f>
        <v>https://www.ncbi.nlm.nih.gov/pubmed/17050795</v>
      </c>
      <c r="D925" s="254" t="str">
        <f>IF(AND(A925&lt;&gt;"",ISNUMBER(A925)),VLOOKUP(A925,Studies!A:BR,4,FALSE),"")</f>
        <v>Day 5</v>
      </c>
      <c r="E925" s="254" t="str">
        <f>IF(AND(A925&lt;&gt;"",ISNUMBER(A925)),VLOOKUP(A925,Studies!A:BR,5,FALSE),"")</f>
        <v>Buspirone</v>
      </c>
      <c r="F925" s="255"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53" t="str">
        <f>IF(AND(A926&lt;&gt;"",ISNUMBER(A926)),VLOOKUP(A926,Studies!A:BR,2,FALSE),"")</f>
        <v>Dockens 2006</v>
      </c>
      <c r="C926" s="254" t="str">
        <f>IF(AND(A926&lt;&gt;"",ISNUMBER(A926)),VLOOKUP(A926,Studies!A:BR,3,FALSE),"")</f>
        <v>https://www.ncbi.nlm.nih.gov/pubmed/17050795</v>
      </c>
      <c r="D926" s="254" t="str">
        <f>IF(AND(A926&lt;&gt;"",ISNUMBER(A926)),VLOOKUP(A926,Studies!A:BR,4,FALSE),"")</f>
        <v>Day 10</v>
      </c>
      <c r="E926" s="254" t="str">
        <f>IF(AND(A926&lt;&gt;"",ISNUMBER(A926)),VLOOKUP(A926,Studies!A:BR,5,FALSE),"")</f>
        <v>Buspirone</v>
      </c>
      <c r="F926" s="255"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53" t="str">
        <f>IF(AND(A927&lt;&gt;"",ISNUMBER(A927)),VLOOKUP(A927,Studies!A:BR,2,FALSE),"")</f>
        <v>Dockens 2006</v>
      </c>
      <c r="C927" s="254" t="str">
        <f>IF(AND(A927&lt;&gt;"",ISNUMBER(A927)),VLOOKUP(A927,Studies!A:BR,3,FALSE),"")</f>
        <v>https://www.ncbi.nlm.nih.gov/pubmed/17050795</v>
      </c>
      <c r="D927" s="254" t="str">
        <f>IF(AND(A927&lt;&gt;"",ISNUMBER(A927)),VLOOKUP(A927,Studies!A:BR,4,FALSE),"")</f>
        <v>Day 10</v>
      </c>
      <c r="E927" s="254" t="str">
        <f>IF(AND(A927&lt;&gt;"",ISNUMBER(A927)),VLOOKUP(A927,Studies!A:BR,5,FALSE),"")</f>
        <v>Buspirone</v>
      </c>
      <c r="F927" s="255"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53" t="str">
        <f>IF(AND(A928&lt;&gt;"",ISNUMBER(A928)),VLOOKUP(A928,Studies!A:BR,2,FALSE),"")</f>
        <v>Dockens 2006</v>
      </c>
      <c r="C928" s="254" t="str">
        <f>IF(AND(A928&lt;&gt;"",ISNUMBER(A928)),VLOOKUP(A928,Studies!A:BR,3,FALSE),"")</f>
        <v>https://www.ncbi.nlm.nih.gov/pubmed/17050795</v>
      </c>
      <c r="D928" s="254" t="str">
        <f>IF(AND(A928&lt;&gt;"",ISNUMBER(A928)),VLOOKUP(A928,Studies!A:BR,4,FALSE),"")</f>
        <v>Day 10</v>
      </c>
      <c r="E928" s="254" t="str">
        <f>IF(AND(A928&lt;&gt;"",ISNUMBER(A928)),VLOOKUP(A928,Studies!A:BR,5,FALSE),"")</f>
        <v>Buspirone</v>
      </c>
      <c r="F928" s="255"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53" t="str">
        <f>IF(AND(A929&lt;&gt;"",ISNUMBER(A929)),VLOOKUP(A929,Studies!A:BR,2,FALSE),"")</f>
        <v>Dockens 2006</v>
      </c>
      <c r="C929" s="254" t="str">
        <f>IF(AND(A929&lt;&gt;"",ISNUMBER(A929)),VLOOKUP(A929,Studies!A:BR,3,FALSE),"")</f>
        <v>https://www.ncbi.nlm.nih.gov/pubmed/17050795</v>
      </c>
      <c r="D929" s="254" t="str">
        <f>IF(AND(A929&lt;&gt;"",ISNUMBER(A929)),VLOOKUP(A929,Studies!A:BR,4,FALSE),"")</f>
        <v>Day 10</v>
      </c>
      <c r="E929" s="254" t="str">
        <f>IF(AND(A929&lt;&gt;"",ISNUMBER(A929)),VLOOKUP(A929,Studies!A:BR,5,FALSE),"")</f>
        <v>Buspirone</v>
      </c>
      <c r="F929" s="255"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53" t="str">
        <f>IF(AND(A930&lt;&gt;"",ISNUMBER(A930)),VLOOKUP(A930,Studies!A:BR,2,FALSE),"")</f>
        <v>Dockens 2006</v>
      </c>
      <c r="C930" s="254" t="str">
        <f>IF(AND(A930&lt;&gt;"",ISNUMBER(A930)),VLOOKUP(A930,Studies!A:BR,3,FALSE),"")</f>
        <v>https://www.ncbi.nlm.nih.gov/pubmed/17050795</v>
      </c>
      <c r="D930" s="254" t="str">
        <f>IF(AND(A930&lt;&gt;"",ISNUMBER(A930)),VLOOKUP(A930,Studies!A:BR,4,FALSE),"")</f>
        <v>Day 10</v>
      </c>
      <c r="E930" s="254" t="str">
        <f>IF(AND(A930&lt;&gt;"",ISNUMBER(A930)),VLOOKUP(A930,Studies!A:BR,5,FALSE),"")</f>
        <v>Buspirone</v>
      </c>
      <c r="F930" s="255"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53" t="str">
        <f>IF(AND(A931&lt;&gt;"",ISNUMBER(A931)),VLOOKUP(A931,Studies!A:BR,2,FALSE),"")</f>
        <v>Dockens 2006</v>
      </c>
      <c r="C931" s="254" t="str">
        <f>IF(AND(A931&lt;&gt;"",ISNUMBER(A931)),VLOOKUP(A931,Studies!A:BR,3,FALSE),"")</f>
        <v>https://www.ncbi.nlm.nih.gov/pubmed/17050795</v>
      </c>
      <c r="D931" s="254" t="str">
        <f>IF(AND(A931&lt;&gt;"",ISNUMBER(A931)),VLOOKUP(A931,Studies!A:BR,4,FALSE),"")</f>
        <v>Day 10</v>
      </c>
      <c r="E931" s="254" t="str">
        <f>IF(AND(A931&lt;&gt;"",ISNUMBER(A931)),VLOOKUP(A931,Studies!A:BR,5,FALSE),"")</f>
        <v>Buspirone</v>
      </c>
      <c r="F931" s="255"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53" t="str">
        <f>IF(AND(A932&lt;&gt;"",ISNUMBER(A932)),VLOOKUP(A932,Studies!A:BR,2,FALSE),"")</f>
        <v>Dockens 2006</v>
      </c>
      <c r="C932" s="254" t="str">
        <f>IF(AND(A932&lt;&gt;"",ISNUMBER(A932)),VLOOKUP(A932,Studies!A:BR,3,FALSE),"")</f>
        <v>https://www.ncbi.nlm.nih.gov/pubmed/17050795</v>
      </c>
      <c r="D932" s="254" t="str">
        <f>IF(AND(A932&lt;&gt;"",ISNUMBER(A932)),VLOOKUP(A932,Studies!A:BR,4,FALSE),"")</f>
        <v>Day 10</v>
      </c>
      <c r="E932" s="254" t="str">
        <f>IF(AND(A932&lt;&gt;"",ISNUMBER(A932)),VLOOKUP(A932,Studies!A:BR,5,FALSE),"")</f>
        <v>Buspirone</v>
      </c>
      <c r="F932" s="255"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53" t="str">
        <f>IF(AND(A933&lt;&gt;"",ISNUMBER(A933)),VLOOKUP(A933,Studies!A:BR,2,FALSE),"")</f>
        <v>Dockens 2006</v>
      </c>
      <c r="C933" s="254" t="str">
        <f>IF(AND(A933&lt;&gt;"",ISNUMBER(A933)),VLOOKUP(A933,Studies!A:BR,3,FALSE),"")</f>
        <v>https://www.ncbi.nlm.nih.gov/pubmed/17050795</v>
      </c>
      <c r="D933" s="254" t="str">
        <f>IF(AND(A933&lt;&gt;"",ISNUMBER(A933)),VLOOKUP(A933,Studies!A:BR,4,FALSE),"")</f>
        <v>Day 10</v>
      </c>
      <c r="E933" s="254" t="str">
        <f>IF(AND(A933&lt;&gt;"",ISNUMBER(A933)),VLOOKUP(A933,Studies!A:BR,5,FALSE),"")</f>
        <v>Buspirone</v>
      </c>
      <c r="F933" s="255"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53" t="str">
        <f>IF(AND(A934&lt;&gt;"",ISNUMBER(A934)),VLOOKUP(A934,Studies!A:BR,2,FALSE),"")</f>
        <v>Dockens 2006</v>
      </c>
      <c r="C934" s="254" t="str">
        <f>IF(AND(A934&lt;&gt;"",ISNUMBER(A934)),VLOOKUP(A934,Studies!A:BR,3,FALSE),"")</f>
        <v>https://www.ncbi.nlm.nih.gov/pubmed/17050795</v>
      </c>
      <c r="D934" s="254" t="str">
        <f>IF(AND(A934&lt;&gt;"",ISNUMBER(A934)),VLOOKUP(A934,Studies!A:BR,4,FALSE),"")</f>
        <v>Day 10</v>
      </c>
      <c r="E934" s="254" t="str">
        <f>IF(AND(A934&lt;&gt;"",ISNUMBER(A934)),VLOOKUP(A934,Studies!A:BR,5,FALSE),"")</f>
        <v>Buspirone</v>
      </c>
      <c r="F934" s="255"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53" t="str">
        <f>IF(AND(A935&lt;&gt;"",ISNUMBER(A935)),VLOOKUP(A935,Studies!A:BR,2,FALSE),"")</f>
        <v>Dockens 2006</v>
      </c>
      <c r="C935" s="254" t="str">
        <f>IF(AND(A935&lt;&gt;"",ISNUMBER(A935)),VLOOKUP(A935,Studies!A:BR,3,FALSE),"")</f>
        <v>https://www.ncbi.nlm.nih.gov/pubmed/17050795</v>
      </c>
      <c r="D935" s="254" t="str">
        <f>IF(AND(A935&lt;&gt;"",ISNUMBER(A935)),VLOOKUP(A935,Studies!A:BR,4,FALSE),"")</f>
        <v>Day 10</v>
      </c>
      <c r="E935" s="254" t="str">
        <f>IF(AND(A935&lt;&gt;"",ISNUMBER(A935)),VLOOKUP(A935,Studies!A:BR,5,FALSE),"")</f>
        <v>Buspirone</v>
      </c>
      <c r="F935" s="255"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53" t="str">
        <f>IF(AND(A936&lt;&gt;"",ISNUMBER(A936)),VLOOKUP(A936,Studies!A:BR,2,FALSE),"")</f>
        <v>Dockens 2006</v>
      </c>
      <c r="C936" s="254" t="str">
        <f>IF(AND(A936&lt;&gt;"",ISNUMBER(A936)),VLOOKUP(A936,Studies!A:BR,3,FALSE),"")</f>
        <v>https://www.ncbi.nlm.nih.gov/pubmed/17050795</v>
      </c>
      <c r="D936" s="254" t="str">
        <f>IF(AND(A936&lt;&gt;"",ISNUMBER(A936)),VLOOKUP(A936,Studies!A:BR,4,FALSE),"")</f>
        <v>Day 10</v>
      </c>
      <c r="E936" s="254" t="str">
        <f>IF(AND(A936&lt;&gt;"",ISNUMBER(A936)),VLOOKUP(A936,Studies!A:BR,5,FALSE),"")</f>
        <v>Buspirone</v>
      </c>
      <c r="F936" s="255"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53" t="str">
        <f>IF(AND(A937&lt;&gt;"",ISNUMBER(A937)),VLOOKUP(A937,Studies!A:BR,2,FALSE),"")</f>
        <v>Dockens 2006</v>
      </c>
      <c r="C937" s="254" t="str">
        <f>IF(AND(A937&lt;&gt;"",ISNUMBER(A937)),VLOOKUP(A937,Studies!A:BR,3,FALSE),"")</f>
        <v>https://www.ncbi.nlm.nih.gov/pubmed/17050795</v>
      </c>
      <c r="D937" s="254" t="str">
        <f>IF(AND(A937&lt;&gt;"",ISNUMBER(A937)),VLOOKUP(A937,Studies!A:BR,4,FALSE),"")</f>
        <v>Day 10</v>
      </c>
      <c r="E937" s="254" t="str">
        <f>IF(AND(A937&lt;&gt;"",ISNUMBER(A937)),VLOOKUP(A937,Studies!A:BR,5,FALSE),"")</f>
        <v>Buspirone</v>
      </c>
      <c r="F937" s="255"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53" t="str">
        <f>IF(AND(A938&lt;&gt;"",ISNUMBER(A938)),VLOOKUP(A938,Studies!A:BR,2,FALSE),"")</f>
        <v>Dockens 2006</v>
      </c>
      <c r="C938" s="254" t="str">
        <f>IF(AND(A938&lt;&gt;"",ISNUMBER(A938)),VLOOKUP(A938,Studies!A:BR,3,FALSE),"")</f>
        <v>https://www.ncbi.nlm.nih.gov/pubmed/17050795</v>
      </c>
      <c r="D938" s="254" t="str">
        <f>IF(AND(A938&lt;&gt;"",ISNUMBER(A938)),VLOOKUP(A938,Studies!A:BR,4,FALSE),"")</f>
        <v>Day 10</v>
      </c>
      <c r="E938" s="254" t="str">
        <f>IF(AND(A938&lt;&gt;"",ISNUMBER(A938)),VLOOKUP(A938,Studies!A:BR,5,FALSE),"")</f>
        <v>Buspirone</v>
      </c>
      <c r="F938" s="255"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53" t="str">
        <f>IF(AND(A939&lt;&gt;"",ISNUMBER(A939)),VLOOKUP(A939,Studies!A:BR,2,FALSE),"")</f>
        <v>Dockens 2006</v>
      </c>
      <c r="C939" s="254" t="str">
        <f>IF(AND(A939&lt;&gt;"",ISNUMBER(A939)),VLOOKUP(A939,Studies!A:BR,3,FALSE),"")</f>
        <v>https://www.ncbi.nlm.nih.gov/pubmed/17050795</v>
      </c>
      <c r="D939" s="254" t="str">
        <f>IF(AND(A939&lt;&gt;"",ISNUMBER(A939)),VLOOKUP(A939,Studies!A:BR,4,FALSE),"")</f>
        <v>Day 15</v>
      </c>
      <c r="E939" s="254" t="str">
        <f>IF(AND(A939&lt;&gt;"",ISNUMBER(A939)),VLOOKUP(A939,Studies!A:BR,5,FALSE),"")</f>
        <v>Buspirone</v>
      </c>
      <c r="F939" s="255"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53" t="str">
        <f>IF(AND(A940&lt;&gt;"",ISNUMBER(A940)),VLOOKUP(A940,Studies!A:BR,2,FALSE),"")</f>
        <v>Dockens 2006</v>
      </c>
      <c r="C940" s="254" t="str">
        <f>IF(AND(A940&lt;&gt;"",ISNUMBER(A940)),VLOOKUP(A940,Studies!A:BR,3,FALSE),"")</f>
        <v>https://www.ncbi.nlm.nih.gov/pubmed/17050795</v>
      </c>
      <c r="D940" s="254" t="str">
        <f>IF(AND(A940&lt;&gt;"",ISNUMBER(A940)),VLOOKUP(A940,Studies!A:BR,4,FALSE),"")</f>
        <v>Day 15</v>
      </c>
      <c r="E940" s="254" t="str">
        <f>IF(AND(A940&lt;&gt;"",ISNUMBER(A940)),VLOOKUP(A940,Studies!A:BR,5,FALSE),"")</f>
        <v>Buspirone</v>
      </c>
      <c r="F940" s="255"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53" t="str">
        <f>IF(AND(A941&lt;&gt;"",ISNUMBER(A941)),VLOOKUP(A941,Studies!A:BR,2,FALSE),"")</f>
        <v>Dockens 2006</v>
      </c>
      <c r="C941" s="254" t="str">
        <f>IF(AND(A941&lt;&gt;"",ISNUMBER(A941)),VLOOKUP(A941,Studies!A:BR,3,FALSE),"")</f>
        <v>https://www.ncbi.nlm.nih.gov/pubmed/17050795</v>
      </c>
      <c r="D941" s="254" t="str">
        <f>IF(AND(A941&lt;&gt;"",ISNUMBER(A941)),VLOOKUP(A941,Studies!A:BR,4,FALSE),"")</f>
        <v>Day 15</v>
      </c>
      <c r="E941" s="254" t="str">
        <f>IF(AND(A941&lt;&gt;"",ISNUMBER(A941)),VLOOKUP(A941,Studies!A:BR,5,FALSE),"")</f>
        <v>Buspirone</v>
      </c>
      <c r="F941" s="255"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53" t="str">
        <f>IF(AND(A942&lt;&gt;"",ISNUMBER(A942)),VLOOKUP(A942,Studies!A:BR,2,FALSE),"")</f>
        <v>Dockens 2006</v>
      </c>
      <c r="C942" s="254" t="str">
        <f>IF(AND(A942&lt;&gt;"",ISNUMBER(A942)),VLOOKUP(A942,Studies!A:BR,3,FALSE),"")</f>
        <v>https://www.ncbi.nlm.nih.gov/pubmed/17050795</v>
      </c>
      <c r="D942" s="254" t="str">
        <f>IF(AND(A942&lt;&gt;"",ISNUMBER(A942)),VLOOKUP(A942,Studies!A:BR,4,FALSE),"")</f>
        <v>Day 15</v>
      </c>
      <c r="E942" s="254" t="str">
        <f>IF(AND(A942&lt;&gt;"",ISNUMBER(A942)),VLOOKUP(A942,Studies!A:BR,5,FALSE),"")</f>
        <v>Buspirone</v>
      </c>
      <c r="F942" s="255"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53" t="str">
        <f>IF(AND(A943&lt;&gt;"",ISNUMBER(A943)),VLOOKUP(A943,Studies!A:BR,2,FALSE),"")</f>
        <v>Dockens 2006</v>
      </c>
      <c r="C943" s="254" t="str">
        <f>IF(AND(A943&lt;&gt;"",ISNUMBER(A943)),VLOOKUP(A943,Studies!A:BR,3,FALSE),"")</f>
        <v>https://www.ncbi.nlm.nih.gov/pubmed/17050795</v>
      </c>
      <c r="D943" s="254" t="str">
        <f>IF(AND(A943&lt;&gt;"",ISNUMBER(A943)),VLOOKUP(A943,Studies!A:BR,4,FALSE),"")</f>
        <v>Day 15</v>
      </c>
      <c r="E943" s="254" t="str">
        <f>IF(AND(A943&lt;&gt;"",ISNUMBER(A943)),VLOOKUP(A943,Studies!A:BR,5,FALSE),"")</f>
        <v>Buspirone</v>
      </c>
      <c r="F943" s="255"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53" t="str">
        <f>IF(AND(A944&lt;&gt;"",ISNUMBER(A944)),VLOOKUP(A944,Studies!A:BR,2,FALSE),"")</f>
        <v>Dockens 2006</v>
      </c>
      <c r="C944" s="254" t="str">
        <f>IF(AND(A944&lt;&gt;"",ISNUMBER(A944)),VLOOKUP(A944,Studies!A:BR,3,FALSE),"")</f>
        <v>https://www.ncbi.nlm.nih.gov/pubmed/17050795</v>
      </c>
      <c r="D944" s="254" t="str">
        <f>IF(AND(A944&lt;&gt;"",ISNUMBER(A944)),VLOOKUP(A944,Studies!A:BR,4,FALSE),"")</f>
        <v>Day 15</v>
      </c>
      <c r="E944" s="254" t="str">
        <f>IF(AND(A944&lt;&gt;"",ISNUMBER(A944)),VLOOKUP(A944,Studies!A:BR,5,FALSE),"")</f>
        <v>Buspirone</v>
      </c>
      <c r="F944" s="255"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53" t="str">
        <f>IF(AND(A945&lt;&gt;"",ISNUMBER(A945)),VLOOKUP(A945,Studies!A:BR,2,FALSE),"")</f>
        <v>Dockens 2006</v>
      </c>
      <c r="C945" s="254" t="str">
        <f>IF(AND(A945&lt;&gt;"",ISNUMBER(A945)),VLOOKUP(A945,Studies!A:BR,3,FALSE),"")</f>
        <v>https://www.ncbi.nlm.nih.gov/pubmed/17050795</v>
      </c>
      <c r="D945" s="254" t="str">
        <f>IF(AND(A945&lt;&gt;"",ISNUMBER(A945)),VLOOKUP(A945,Studies!A:BR,4,FALSE),"")</f>
        <v>Day 15</v>
      </c>
      <c r="E945" s="254" t="str">
        <f>IF(AND(A945&lt;&gt;"",ISNUMBER(A945)),VLOOKUP(A945,Studies!A:BR,5,FALSE),"")</f>
        <v>Buspirone</v>
      </c>
      <c r="F945" s="255"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53" t="str">
        <f>IF(AND(A946&lt;&gt;"",ISNUMBER(A946)),VLOOKUP(A946,Studies!A:BR,2,FALSE),"")</f>
        <v>Dockens 2006</v>
      </c>
      <c r="C946" s="254" t="str">
        <f>IF(AND(A946&lt;&gt;"",ISNUMBER(A946)),VLOOKUP(A946,Studies!A:BR,3,FALSE),"")</f>
        <v>https://www.ncbi.nlm.nih.gov/pubmed/17050795</v>
      </c>
      <c r="D946" s="254" t="str">
        <f>IF(AND(A946&lt;&gt;"",ISNUMBER(A946)),VLOOKUP(A946,Studies!A:BR,4,FALSE),"")</f>
        <v>Day 15</v>
      </c>
      <c r="E946" s="254" t="str">
        <f>IF(AND(A946&lt;&gt;"",ISNUMBER(A946)),VLOOKUP(A946,Studies!A:BR,5,FALSE),"")</f>
        <v>Buspirone</v>
      </c>
      <c r="F946" s="255"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53" t="str">
        <f>IF(AND(A947&lt;&gt;"",ISNUMBER(A947)),VLOOKUP(A947,Studies!A:BR,2,FALSE),"")</f>
        <v>Dockens 2006</v>
      </c>
      <c r="C947" s="254" t="str">
        <f>IF(AND(A947&lt;&gt;"",ISNUMBER(A947)),VLOOKUP(A947,Studies!A:BR,3,FALSE),"")</f>
        <v>https://www.ncbi.nlm.nih.gov/pubmed/17050795</v>
      </c>
      <c r="D947" s="254" t="str">
        <f>IF(AND(A947&lt;&gt;"",ISNUMBER(A947)),VLOOKUP(A947,Studies!A:BR,4,FALSE),"")</f>
        <v>Day 15</v>
      </c>
      <c r="E947" s="254" t="str">
        <f>IF(AND(A947&lt;&gt;"",ISNUMBER(A947)),VLOOKUP(A947,Studies!A:BR,5,FALSE),"")</f>
        <v>Buspirone</v>
      </c>
      <c r="F947" s="255"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53" t="str">
        <f>IF(AND(A948&lt;&gt;"",ISNUMBER(A948)),VLOOKUP(A948,Studies!A:BR,2,FALSE),"")</f>
        <v>Dockens 2006</v>
      </c>
      <c r="C948" s="254" t="str">
        <f>IF(AND(A948&lt;&gt;"",ISNUMBER(A948)),VLOOKUP(A948,Studies!A:BR,3,FALSE),"")</f>
        <v>https://www.ncbi.nlm.nih.gov/pubmed/17050795</v>
      </c>
      <c r="D948" s="254" t="str">
        <f>IF(AND(A948&lt;&gt;"",ISNUMBER(A948)),VLOOKUP(A948,Studies!A:BR,4,FALSE),"")</f>
        <v>Day 15</v>
      </c>
      <c r="E948" s="254" t="str">
        <f>IF(AND(A948&lt;&gt;"",ISNUMBER(A948)),VLOOKUP(A948,Studies!A:BR,5,FALSE),"")</f>
        <v>Buspirone</v>
      </c>
      <c r="F948" s="255"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53" t="str">
        <f>IF(AND(A949&lt;&gt;"",ISNUMBER(A949)),VLOOKUP(A949,Studies!A:BR,2,FALSE),"")</f>
        <v>Dockens 2006</v>
      </c>
      <c r="C949" s="254" t="str">
        <f>IF(AND(A949&lt;&gt;"",ISNUMBER(A949)),VLOOKUP(A949,Studies!A:BR,3,FALSE),"")</f>
        <v>https://www.ncbi.nlm.nih.gov/pubmed/17050795</v>
      </c>
      <c r="D949" s="254" t="str">
        <f>IF(AND(A949&lt;&gt;"",ISNUMBER(A949)),VLOOKUP(A949,Studies!A:BR,4,FALSE),"")</f>
        <v>Day 15</v>
      </c>
      <c r="E949" s="254" t="str">
        <f>IF(AND(A949&lt;&gt;"",ISNUMBER(A949)),VLOOKUP(A949,Studies!A:BR,5,FALSE),"")</f>
        <v>Buspirone</v>
      </c>
      <c r="F949" s="255"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53" t="str">
        <f>IF(AND(A950&lt;&gt;"",ISNUMBER(A950)),VLOOKUP(A950,Studies!A:BR,2,FALSE),"")</f>
        <v>Dockens 2006</v>
      </c>
      <c r="C950" s="254" t="str">
        <f>IF(AND(A950&lt;&gt;"",ISNUMBER(A950)),VLOOKUP(A950,Studies!A:BR,3,FALSE),"")</f>
        <v>https://www.ncbi.nlm.nih.gov/pubmed/17050795</v>
      </c>
      <c r="D950" s="254" t="str">
        <f>IF(AND(A950&lt;&gt;"",ISNUMBER(A950)),VLOOKUP(A950,Studies!A:BR,4,FALSE),"")</f>
        <v>Day 15</v>
      </c>
      <c r="E950" s="254" t="str">
        <f>IF(AND(A950&lt;&gt;"",ISNUMBER(A950)),VLOOKUP(A950,Studies!A:BR,5,FALSE),"")</f>
        <v>Buspirone</v>
      </c>
      <c r="F950" s="255"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53" t="str">
        <f>IF(AND(A951&lt;&gt;"",ISNUMBER(A951)),VLOOKUP(A951,Studies!A:BR,2,FALSE),"")</f>
        <v>Dockens 2006</v>
      </c>
      <c r="C951" s="254" t="str">
        <f>IF(AND(A951&lt;&gt;"",ISNUMBER(A951)),VLOOKUP(A951,Studies!A:BR,3,FALSE),"")</f>
        <v>https://www.ncbi.nlm.nih.gov/pubmed/17050795</v>
      </c>
      <c r="D951" s="254" t="str">
        <f>IF(AND(A951&lt;&gt;"",ISNUMBER(A951)),VLOOKUP(A951,Studies!A:BR,4,FALSE),"")</f>
        <v>Day 15</v>
      </c>
      <c r="E951" s="254" t="str">
        <f>IF(AND(A951&lt;&gt;"",ISNUMBER(A951)),VLOOKUP(A951,Studies!A:BR,5,FALSE),"")</f>
        <v>Buspirone</v>
      </c>
      <c r="F951" s="255"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53" t="str">
        <f>IF(AND(A952&lt;&gt;"",ISNUMBER(A952)),VLOOKUP(A952,Studies!A:BR,2,FALSE),"")</f>
        <v>Dockens 2006</v>
      </c>
      <c r="C952" s="254" t="str">
        <f>IF(AND(A952&lt;&gt;"",ISNUMBER(A952)),VLOOKUP(A952,Studies!A:BR,3,FALSE),"")</f>
        <v>https://www.ncbi.nlm.nih.gov/pubmed/17050795</v>
      </c>
      <c r="D952" s="254" t="str">
        <f>IF(AND(A952&lt;&gt;"",ISNUMBER(A952)),VLOOKUP(A952,Studies!A:BR,4,FALSE),"")</f>
        <v>Day 20</v>
      </c>
      <c r="E952" s="254" t="str">
        <f>IF(AND(A952&lt;&gt;"",ISNUMBER(A952)),VLOOKUP(A952,Studies!A:BR,5,FALSE),"")</f>
        <v>Buspirone</v>
      </c>
      <c r="F952" s="255"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53" t="str">
        <f>IF(AND(A953&lt;&gt;"",ISNUMBER(A953)),VLOOKUP(A953,Studies!A:BR,2,FALSE),"")</f>
        <v>Dockens 2006</v>
      </c>
      <c r="C953" s="254" t="str">
        <f>IF(AND(A953&lt;&gt;"",ISNUMBER(A953)),VLOOKUP(A953,Studies!A:BR,3,FALSE),"")</f>
        <v>https://www.ncbi.nlm.nih.gov/pubmed/17050795</v>
      </c>
      <c r="D953" s="254" t="str">
        <f>IF(AND(A953&lt;&gt;"",ISNUMBER(A953)),VLOOKUP(A953,Studies!A:BR,4,FALSE),"")</f>
        <v>Day 20</v>
      </c>
      <c r="E953" s="254" t="str">
        <f>IF(AND(A953&lt;&gt;"",ISNUMBER(A953)),VLOOKUP(A953,Studies!A:BR,5,FALSE),"")</f>
        <v>Buspirone</v>
      </c>
      <c r="F953" s="255"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53" t="str">
        <f>IF(AND(A954&lt;&gt;"",ISNUMBER(A954)),VLOOKUP(A954,Studies!A:BR,2,FALSE),"")</f>
        <v>Dockens 2006</v>
      </c>
      <c r="C954" s="254" t="str">
        <f>IF(AND(A954&lt;&gt;"",ISNUMBER(A954)),VLOOKUP(A954,Studies!A:BR,3,FALSE),"")</f>
        <v>https://www.ncbi.nlm.nih.gov/pubmed/17050795</v>
      </c>
      <c r="D954" s="254" t="str">
        <f>IF(AND(A954&lt;&gt;"",ISNUMBER(A954)),VLOOKUP(A954,Studies!A:BR,4,FALSE),"")</f>
        <v>Day 20</v>
      </c>
      <c r="E954" s="254" t="str">
        <f>IF(AND(A954&lt;&gt;"",ISNUMBER(A954)),VLOOKUP(A954,Studies!A:BR,5,FALSE),"")</f>
        <v>Buspirone</v>
      </c>
      <c r="F954" s="255"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53" t="str">
        <f>IF(AND(A955&lt;&gt;"",ISNUMBER(A955)),VLOOKUP(A955,Studies!A:BR,2,FALSE),"")</f>
        <v>Dockens 2006</v>
      </c>
      <c r="C955" s="254" t="str">
        <f>IF(AND(A955&lt;&gt;"",ISNUMBER(A955)),VLOOKUP(A955,Studies!A:BR,3,FALSE),"")</f>
        <v>https://www.ncbi.nlm.nih.gov/pubmed/17050795</v>
      </c>
      <c r="D955" s="254" t="str">
        <f>IF(AND(A955&lt;&gt;"",ISNUMBER(A955)),VLOOKUP(A955,Studies!A:BR,4,FALSE),"")</f>
        <v>Day 20</v>
      </c>
      <c r="E955" s="254" t="str">
        <f>IF(AND(A955&lt;&gt;"",ISNUMBER(A955)),VLOOKUP(A955,Studies!A:BR,5,FALSE),"")</f>
        <v>Buspirone</v>
      </c>
      <c r="F955" s="255"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53" t="str">
        <f>IF(AND(A956&lt;&gt;"",ISNUMBER(A956)),VLOOKUP(A956,Studies!A:BR,2,FALSE),"")</f>
        <v>Dockens 2006</v>
      </c>
      <c r="C956" s="254" t="str">
        <f>IF(AND(A956&lt;&gt;"",ISNUMBER(A956)),VLOOKUP(A956,Studies!A:BR,3,FALSE),"")</f>
        <v>https://www.ncbi.nlm.nih.gov/pubmed/17050795</v>
      </c>
      <c r="D956" s="254" t="str">
        <f>IF(AND(A956&lt;&gt;"",ISNUMBER(A956)),VLOOKUP(A956,Studies!A:BR,4,FALSE),"")</f>
        <v>Day 20</v>
      </c>
      <c r="E956" s="254" t="str">
        <f>IF(AND(A956&lt;&gt;"",ISNUMBER(A956)),VLOOKUP(A956,Studies!A:BR,5,FALSE),"")</f>
        <v>Buspirone</v>
      </c>
      <c r="F956" s="255"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53" t="str">
        <f>IF(AND(A957&lt;&gt;"",ISNUMBER(A957)),VLOOKUP(A957,Studies!A:BR,2,FALSE),"")</f>
        <v>Dockens 2006</v>
      </c>
      <c r="C957" s="254" t="str">
        <f>IF(AND(A957&lt;&gt;"",ISNUMBER(A957)),VLOOKUP(A957,Studies!A:BR,3,FALSE),"")</f>
        <v>https://www.ncbi.nlm.nih.gov/pubmed/17050795</v>
      </c>
      <c r="D957" s="254" t="str">
        <f>IF(AND(A957&lt;&gt;"",ISNUMBER(A957)),VLOOKUP(A957,Studies!A:BR,4,FALSE),"")</f>
        <v>Day 20</v>
      </c>
      <c r="E957" s="254" t="str">
        <f>IF(AND(A957&lt;&gt;"",ISNUMBER(A957)),VLOOKUP(A957,Studies!A:BR,5,FALSE),"")</f>
        <v>Buspirone</v>
      </c>
      <c r="F957" s="255"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53" t="str">
        <f>IF(AND(A958&lt;&gt;"",ISNUMBER(A958)),VLOOKUP(A958,Studies!A:BR,2,FALSE),"")</f>
        <v>Dockens 2006</v>
      </c>
      <c r="C958" s="254" t="str">
        <f>IF(AND(A958&lt;&gt;"",ISNUMBER(A958)),VLOOKUP(A958,Studies!A:BR,3,FALSE),"")</f>
        <v>https://www.ncbi.nlm.nih.gov/pubmed/17050795</v>
      </c>
      <c r="D958" s="254" t="str">
        <f>IF(AND(A958&lt;&gt;"",ISNUMBER(A958)),VLOOKUP(A958,Studies!A:BR,4,FALSE),"")</f>
        <v>Day 20</v>
      </c>
      <c r="E958" s="254" t="str">
        <f>IF(AND(A958&lt;&gt;"",ISNUMBER(A958)),VLOOKUP(A958,Studies!A:BR,5,FALSE),"")</f>
        <v>Buspirone</v>
      </c>
      <c r="F958" s="255"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53" t="str">
        <f>IF(AND(A959&lt;&gt;"",ISNUMBER(A959)),VLOOKUP(A959,Studies!A:BR,2,FALSE),"")</f>
        <v>Dockens 2006</v>
      </c>
      <c r="C959" s="254" t="str">
        <f>IF(AND(A959&lt;&gt;"",ISNUMBER(A959)),VLOOKUP(A959,Studies!A:BR,3,FALSE),"")</f>
        <v>https://www.ncbi.nlm.nih.gov/pubmed/17050795</v>
      </c>
      <c r="D959" s="254" t="str">
        <f>IF(AND(A959&lt;&gt;"",ISNUMBER(A959)),VLOOKUP(A959,Studies!A:BR,4,FALSE),"")</f>
        <v>Day 20</v>
      </c>
      <c r="E959" s="254" t="str">
        <f>IF(AND(A959&lt;&gt;"",ISNUMBER(A959)),VLOOKUP(A959,Studies!A:BR,5,FALSE),"")</f>
        <v>Buspirone</v>
      </c>
      <c r="F959" s="255"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53" t="str">
        <f>IF(AND(A960&lt;&gt;"",ISNUMBER(A960)),VLOOKUP(A960,Studies!A:BR,2,FALSE),"")</f>
        <v>Dockens 2006</v>
      </c>
      <c r="C960" s="254" t="str">
        <f>IF(AND(A960&lt;&gt;"",ISNUMBER(A960)),VLOOKUP(A960,Studies!A:BR,3,FALSE),"")</f>
        <v>https://www.ncbi.nlm.nih.gov/pubmed/17050795</v>
      </c>
      <c r="D960" s="254" t="str">
        <f>IF(AND(A960&lt;&gt;"",ISNUMBER(A960)),VLOOKUP(A960,Studies!A:BR,4,FALSE),"")</f>
        <v>Day 20</v>
      </c>
      <c r="E960" s="254" t="str">
        <f>IF(AND(A960&lt;&gt;"",ISNUMBER(A960)),VLOOKUP(A960,Studies!A:BR,5,FALSE),"")</f>
        <v>Buspirone</v>
      </c>
      <c r="F960" s="255"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53" t="str">
        <f>IF(AND(A961&lt;&gt;"",ISNUMBER(A961)),VLOOKUP(A961,Studies!A:BR,2,FALSE),"")</f>
        <v>Dockens 2006</v>
      </c>
      <c r="C961" s="254" t="str">
        <f>IF(AND(A961&lt;&gt;"",ISNUMBER(A961)),VLOOKUP(A961,Studies!A:BR,3,FALSE),"")</f>
        <v>https://www.ncbi.nlm.nih.gov/pubmed/17050795</v>
      </c>
      <c r="D961" s="254" t="str">
        <f>IF(AND(A961&lt;&gt;"",ISNUMBER(A961)),VLOOKUP(A961,Studies!A:BR,4,FALSE),"")</f>
        <v>Day 20</v>
      </c>
      <c r="E961" s="254" t="str">
        <f>IF(AND(A961&lt;&gt;"",ISNUMBER(A961)),VLOOKUP(A961,Studies!A:BR,5,FALSE),"")</f>
        <v>Buspirone</v>
      </c>
      <c r="F961" s="255"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53" t="str">
        <f>IF(AND(A962&lt;&gt;"",ISNUMBER(A962)),VLOOKUP(A962,Studies!A:BR,2,FALSE),"")</f>
        <v>Dockens 2006</v>
      </c>
      <c r="C962" s="254" t="str">
        <f>IF(AND(A962&lt;&gt;"",ISNUMBER(A962)),VLOOKUP(A962,Studies!A:BR,3,FALSE),"")</f>
        <v>https://www.ncbi.nlm.nih.gov/pubmed/17050795</v>
      </c>
      <c r="D962" s="254" t="str">
        <f>IF(AND(A962&lt;&gt;"",ISNUMBER(A962)),VLOOKUP(A962,Studies!A:BR,4,FALSE),"")</f>
        <v>Day 20</v>
      </c>
      <c r="E962" s="254" t="str">
        <f>IF(AND(A962&lt;&gt;"",ISNUMBER(A962)),VLOOKUP(A962,Studies!A:BR,5,FALSE),"")</f>
        <v>Buspirone</v>
      </c>
      <c r="F962" s="255"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53" t="str">
        <f>IF(AND(A963&lt;&gt;"",ISNUMBER(A963)),VLOOKUP(A963,Studies!A:BR,2,FALSE),"")</f>
        <v>Dockens 2006</v>
      </c>
      <c r="C963" s="254" t="str">
        <f>IF(AND(A963&lt;&gt;"",ISNUMBER(A963)),VLOOKUP(A963,Studies!A:BR,3,FALSE),"")</f>
        <v>https://www.ncbi.nlm.nih.gov/pubmed/17050795</v>
      </c>
      <c r="D963" s="254" t="str">
        <f>IF(AND(A963&lt;&gt;"",ISNUMBER(A963)),VLOOKUP(A963,Studies!A:BR,4,FALSE),"")</f>
        <v>Day 20</v>
      </c>
      <c r="E963" s="254" t="str">
        <f>IF(AND(A963&lt;&gt;"",ISNUMBER(A963)),VLOOKUP(A963,Studies!A:BR,5,FALSE),"")</f>
        <v>Buspirone</v>
      </c>
      <c r="F963" s="255"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53" t="str">
        <f>IF(AND(A964&lt;&gt;"",ISNUMBER(A964)),VLOOKUP(A964,Studies!A:BR,2,FALSE),"")</f>
        <v>Dockens 2006</v>
      </c>
      <c r="C964" s="254" t="str">
        <f>IF(AND(A964&lt;&gt;"",ISNUMBER(A964)),VLOOKUP(A964,Studies!A:BR,3,FALSE),"")</f>
        <v>https://www.ncbi.nlm.nih.gov/pubmed/17050795</v>
      </c>
      <c r="D964" s="254" t="str">
        <f>IF(AND(A964&lt;&gt;"",ISNUMBER(A964)),VLOOKUP(A964,Studies!A:BR,4,FALSE),"")</f>
        <v>Day 20</v>
      </c>
      <c r="E964" s="254" t="str">
        <f>IF(AND(A964&lt;&gt;"",ISNUMBER(A964)),VLOOKUP(A964,Studies!A:BR,5,FALSE),"")</f>
        <v>Buspirone</v>
      </c>
      <c r="F964" s="255"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53" t="str">
        <f>IF(AND(A965&lt;&gt;"",ISNUMBER(A965)),VLOOKUP(A965,Studies!A:BR,2,FALSE),"")</f>
        <v>Dockens 2006</v>
      </c>
      <c r="C965" s="254" t="str">
        <f>IF(AND(A965&lt;&gt;"",ISNUMBER(A965)),VLOOKUP(A965,Studies!A:BR,3,FALSE),"")</f>
        <v>https://www.ncbi.nlm.nih.gov/pubmed/17050795</v>
      </c>
      <c r="D965" s="254" t="str">
        <f>IF(AND(A965&lt;&gt;"",ISNUMBER(A965)),VLOOKUP(A965,Studies!A:BR,4,FALSE),"")</f>
        <v>Day 25</v>
      </c>
      <c r="E965" s="254" t="str">
        <f>IF(AND(A965&lt;&gt;"",ISNUMBER(A965)),VLOOKUP(A965,Studies!A:BR,5,FALSE),"")</f>
        <v>Buspirone</v>
      </c>
      <c r="F965" s="255"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53" t="str">
        <f>IF(AND(A966&lt;&gt;"",ISNUMBER(A966)),VLOOKUP(A966,Studies!A:BR,2,FALSE),"")</f>
        <v>Dockens 2006</v>
      </c>
      <c r="C966" s="254" t="str">
        <f>IF(AND(A966&lt;&gt;"",ISNUMBER(A966)),VLOOKUP(A966,Studies!A:BR,3,FALSE),"")</f>
        <v>https://www.ncbi.nlm.nih.gov/pubmed/17050795</v>
      </c>
      <c r="D966" s="254" t="str">
        <f>IF(AND(A966&lt;&gt;"",ISNUMBER(A966)),VLOOKUP(A966,Studies!A:BR,4,FALSE),"")</f>
        <v>Day 25</v>
      </c>
      <c r="E966" s="254" t="str">
        <f>IF(AND(A966&lt;&gt;"",ISNUMBER(A966)),VLOOKUP(A966,Studies!A:BR,5,FALSE),"")</f>
        <v>Buspirone</v>
      </c>
      <c r="F966" s="255"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53" t="str">
        <f>IF(AND(A967&lt;&gt;"",ISNUMBER(A967)),VLOOKUP(A967,Studies!A:BR,2,FALSE),"")</f>
        <v>Dockens 2006</v>
      </c>
      <c r="C967" s="254" t="str">
        <f>IF(AND(A967&lt;&gt;"",ISNUMBER(A967)),VLOOKUP(A967,Studies!A:BR,3,FALSE),"")</f>
        <v>https://www.ncbi.nlm.nih.gov/pubmed/17050795</v>
      </c>
      <c r="D967" s="254" t="str">
        <f>IF(AND(A967&lt;&gt;"",ISNUMBER(A967)),VLOOKUP(A967,Studies!A:BR,4,FALSE),"")</f>
        <v>Day 25</v>
      </c>
      <c r="E967" s="254" t="str">
        <f>IF(AND(A967&lt;&gt;"",ISNUMBER(A967)),VLOOKUP(A967,Studies!A:BR,5,FALSE),"")</f>
        <v>Buspirone</v>
      </c>
      <c r="F967" s="255"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53" t="str">
        <f>IF(AND(A968&lt;&gt;"",ISNUMBER(A968)),VLOOKUP(A968,Studies!A:BR,2,FALSE),"")</f>
        <v>Dockens 2006</v>
      </c>
      <c r="C968" s="254" t="str">
        <f>IF(AND(A968&lt;&gt;"",ISNUMBER(A968)),VLOOKUP(A968,Studies!A:BR,3,FALSE),"")</f>
        <v>https://www.ncbi.nlm.nih.gov/pubmed/17050795</v>
      </c>
      <c r="D968" s="254" t="str">
        <f>IF(AND(A968&lt;&gt;"",ISNUMBER(A968)),VLOOKUP(A968,Studies!A:BR,4,FALSE),"")</f>
        <v>Day 25</v>
      </c>
      <c r="E968" s="254" t="str">
        <f>IF(AND(A968&lt;&gt;"",ISNUMBER(A968)),VLOOKUP(A968,Studies!A:BR,5,FALSE),"")</f>
        <v>Buspirone</v>
      </c>
      <c r="F968" s="255"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53" t="str">
        <f>IF(AND(A969&lt;&gt;"",ISNUMBER(A969)),VLOOKUP(A969,Studies!A:BR,2,FALSE),"")</f>
        <v>Dockens 2006</v>
      </c>
      <c r="C969" s="254" t="str">
        <f>IF(AND(A969&lt;&gt;"",ISNUMBER(A969)),VLOOKUP(A969,Studies!A:BR,3,FALSE),"")</f>
        <v>https://www.ncbi.nlm.nih.gov/pubmed/17050795</v>
      </c>
      <c r="D969" s="254" t="str">
        <f>IF(AND(A969&lt;&gt;"",ISNUMBER(A969)),VLOOKUP(A969,Studies!A:BR,4,FALSE),"")</f>
        <v>Day 25</v>
      </c>
      <c r="E969" s="254" t="str">
        <f>IF(AND(A969&lt;&gt;"",ISNUMBER(A969)),VLOOKUP(A969,Studies!A:BR,5,FALSE),"")</f>
        <v>Buspirone</v>
      </c>
      <c r="F969" s="255"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53" t="str">
        <f>IF(AND(A970&lt;&gt;"",ISNUMBER(A970)),VLOOKUP(A970,Studies!A:BR,2,FALSE),"")</f>
        <v>Dockens 2006</v>
      </c>
      <c r="C970" s="254" t="str">
        <f>IF(AND(A970&lt;&gt;"",ISNUMBER(A970)),VLOOKUP(A970,Studies!A:BR,3,FALSE),"")</f>
        <v>https://www.ncbi.nlm.nih.gov/pubmed/17050795</v>
      </c>
      <c r="D970" s="254" t="str">
        <f>IF(AND(A970&lt;&gt;"",ISNUMBER(A970)),VLOOKUP(A970,Studies!A:BR,4,FALSE),"")</f>
        <v>Day 25</v>
      </c>
      <c r="E970" s="254" t="str">
        <f>IF(AND(A970&lt;&gt;"",ISNUMBER(A970)),VLOOKUP(A970,Studies!A:BR,5,FALSE),"")</f>
        <v>Buspirone</v>
      </c>
      <c r="F970" s="255"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53" t="str">
        <f>IF(AND(A971&lt;&gt;"",ISNUMBER(A971)),VLOOKUP(A971,Studies!A:BR,2,FALSE),"")</f>
        <v>Dockens 2006</v>
      </c>
      <c r="C971" s="254" t="str">
        <f>IF(AND(A971&lt;&gt;"",ISNUMBER(A971)),VLOOKUP(A971,Studies!A:BR,3,FALSE),"")</f>
        <v>https://www.ncbi.nlm.nih.gov/pubmed/17050795</v>
      </c>
      <c r="D971" s="254" t="str">
        <f>IF(AND(A971&lt;&gt;"",ISNUMBER(A971)),VLOOKUP(A971,Studies!A:BR,4,FALSE),"")</f>
        <v>Day 25</v>
      </c>
      <c r="E971" s="254" t="str">
        <f>IF(AND(A971&lt;&gt;"",ISNUMBER(A971)),VLOOKUP(A971,Studies!A:BR,5,FALSE),"")</f>
        <v>Buspirone</v>
      </c>
      <c r="F971" s="255"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53" t="str">
        <f>IF(AND(A972&lt;&gt;"",ISNUMBER(A972)),VLOOKUP(A972,Studies!A:BR,2,FALSE),"")</f>
        <v>Dockens 2006</v>
      </c>
      <c r="C972" s="254" t="str">
        <f>IF(AND(A972&lt;&gt;"",ISNUMBER(A972)),VLOOKUP(A972,Studies!A:BR,3,FALSE),"")</f>
        <v>https://www.ncbi.nlm.nih.gov/pubmed/17050795</v>
      </c>
      <c r="D972" s="254" t="str">
        <f>IF(AND(A972&lt;&gt;"",ISNUMBER(A972)),VLOOKUP(A972,Studies!A:BR,4,FALSE),"")</f>
        <v>Day 25</v>
      </c>
      <c r="E972" s="254" t="str">
        <f>IF(AND(A972&lt;&gt;"",ISNUMBER(A972)),VLOOKUP(A972,Studies!A:BR,5,FALSE),"")</f>
        <v>Buspirone</v>
      </c>
      <c r="F972" s="255"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53" t="str">
        <f>IF(AND(A973&lt;&gt;"",ISNUMBER(A973)),VLOOKUP(A973,Studies!A:BR,2,FALSE),"")</f>
        <v>Dockens 2006</v>
      </c>
      <c r="C973" s="254" t="str">
        <f>IF(AND(A973&lt;&gt;"",ISNUMBER(A973)),VLOOKUP(A973,Studies!A:BR,3,FALSE),"")</f>
        <v>https://www.ncbi.nlm.nih.gov/pubmed/17050795</v>
      </c>
      <c r="D973" s="254" t="str">
        <f>IF(AND(A973&lt;&gt;"",ISNUMBER(A973)),VLOOKUP(A973,Studies!A:BR,4,FALSE),"")</f>
        <v>Day 25</v>
      </c>
      <c r="E973" s="254" t="str">
        <f>IF(AND(A973&lt;&gt;"",ISNUMBER(A973)),VLOOKUP(A973,Studies!A:BR,5,FALSE),"")</f>
        <v>Buspirone</v>
      </c>
      <c r="F973" s="255"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53" t="str">
        <f>IF(AND(A974&lt;&gt;"",ISNUMBER(A974)),VLOOKUP(A974,Studies!A:BR,2,FALSE),"")</f>
        <v>Dockens 2006</v>
      </c>
      <c r="C974" s="254" t="str">
        <f>IF(AND(A974&lt;&gt;"",ISNUMBER(A974)),VLOOKUP(A974,Studies!A:BR,3,FALSE),"")</f>
        <v>https://www.ncbi.nlm.nih.gov/pubmed/17050795</v>
      </c>
      <c r="D974" s="254" t="str">
        <f>IF(AND(A974&lt;&gt;"",ISNUMBER(A974)),VLOOKUP(A974,Studies!A:BR,4,FALSE),"")</f>
        <v>Day 25</v>
      </c>
      <c r="E974" s="254" t="str">
        <f>IF(AND(A974&lt;&gt;"",ISNUMBER(A974)),VLOOKUP(A974,Studies!A:BR,5,FALSE),"")</f>
        <v>Buspirone</v>
      </c>
      <c r="F974" s="255"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53" t="str">
        <f>IF(AND(A975&lt;&gt;"",ISNUMBER(A975)),VLOOKUP(A975,Studies!A:BR,2,FALSE),"")</f>
        <v>Dockens 2006</v>
      </c>
      <c r="C975" s="254" t="str">
        <f>IF(AND(A975&lt;&gt;"",ISNUMBER(A975)),VLOOKUP(A975,Studies!A:BR,3,FALSE),"")</f>
        <v>https://www.ncbi.nlm.nih.gov/pubmed/17050795</v>
      </c>
      <c r="D975" s="254" t="str">
        <f>IF(AND(A975&lt;&gt;"",ISNUMBER(A975)),VLOOKUP(A975,Studies!A:BR,4,FALSE),"")</f>
        <v>Day 25</v>
      </c>
      <c r="E975" s="254" t="str">
        <f>IF(AND(A975&lt;&gt;"",ISNUMBER(A975)),VLOOKUP(A975,Studies!A:BR,5,FALSE),"")</f>
        <v>Buspirone</v>
      </c>
      <c r="F975" s="255"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53" t="str">
        <f>IF(AND(A976&lt;&gt;"",ISNUMBER(A976)),VLOOKUP(A976,Studies!A:BR,2,FALSE),"")</f>
        <v>Dockens 2006</v>
      </c>
      <c r="C976" s="254" t="str">
        <f>IF(AND(A976&lt;&gt;"",ISNUMBER(A976)),VLOOKUP(A976,Studies!A:BR,3,FALSE),"")</f>
        <v>https://www.ncbi.nlm.nih.gov/pubmed/17050795</v>
      </c>
      <c r="D976" s="254" t="str">
        <f>IF(AND(A976&lt;&gt;"",ISNUMBER(A976)),VLOOKUP(A976,Studies!A:BR,4,FALSE),"")</f>
        <v>Day 25</v>
      </c>
      <c r="E976" s="254" t="str">
        <f>IF(AND(A976&lt;&gt;"",ISNUMBER(A976)),VLOOKUP(A976,Studies!A:BR,5,FALSE),"")</f>
        <v>Buspirone</v>
      </c>
      <c r="F976" s="255"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53" t="str">
        <f>IF(AND(A977&lt;&gt;"",ISNUMBER(A977)),VLOOKUP(A977,Studies!A:BR,2,FALSE),"")</f>
        <v>Dockens 2006</v>
      </c>
      <c r="C977" s="254" t="str">
        <f>IF(AND(A977&lt;&gt;"",ISNUMBER(A977)),VLOOKUP(A977,Studies!A:BR,3,FALSE),"")</f>
        <v>https://www.ncbi.nlm.nih.gov/pubmed/17050795</v>
      </c>
      <c r="D977" s="254" t="str">
        <f>IF(AND(A977&lt;&gt;"",ISNUMBER(A977)),VLOOKUP(A977,Studies!A:BR,4,FALSE),"")</f>
        <v>Day 25</v>
      </c>
      <c r="E977" s="254" t="str">
        <f>IF(AND(A977&lt;&gt;"",ISNUMBER(A977)),VLOOKUP(A977,Studies!A:BR,5,FALSE),"")</f>
        <v>Buspirone</v>
      </c>
      <c r="F977" s="255"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53" t="str">
        <f>IF(AND(A978&lt;&gt;"",ISNUMBER(A978)),VLOOKUP(A978,Studies!A:BR,2,FALSE),"")</f>
        <v>Eap 2004</v>
      </c>
      <c r="C978" s="254" t="str">
        <f>IF(AND(A978&lt;&gt;"",ISNUMBER(A978)),VLOOKUP(A978,Studies!A:BR,3,FALSE),"")</f>
        <v>https://www.ncbi.nlm.nih.gov/pubmed/15114429</v>
      </c>
      <c r="D978" s="254" t="str">
        <f>IF(AND(A978&lt;&gt;"",ISNUMBER(A978)),VLOOKUP(A978,Studies!A:BR,4,FALSE),"")</f>
        <v>0.075 mg Control (Perpetrator Placebo)</v>
      </c>
      <c r="E978" s="254" t="str">
        <f>IF(AND(A978&lt;&gt;"",ISNUMBER(A978)),VLOOKUP(A978,Studies!A:BR,5,FALSE),"")</f>
        <v>Midazolam</v>
      </c>
      <c r="F978" s="255"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53" t="str">
        <f>IF(AND(A979&lt;&gt;"",ISNUMBER(A979)),VLOOKUP(A979,Studies!A:BR,2,FALSE),"")</f>
        <v>Eap 2004</v>
      </c>
      <c r="C979" s="254" t="str">
        <f>IF(AND(A979&lt;&gt;"",ISNUMBER(A979)),VLOOKUP(A979,Studies!A:BR,3,FALSE),"")</f>
        <v>https://www.ncbi.nlm.nih.gov/pubmed/15114429</v>
      </c>
      <c r="D979" s="254" t="str">
        <f>IF(AND(A979&lt;&gt;"",ISNUMBER(A979)),VLOOKUP(A979,Studies!A:BR,4,FALSE),"")</f>
        <v>0.075 mg Control (Perpetrator Placebo)</v>
      </c>
      <c r="E979" s="254" t="str">
        <f>IF(AND(A979&lt;&gt;"",ISNUMBER(A979)),VLOOKUP(A979,Studies!A:BR,5,FALSE),"")</f>
        <v>Midazolam</v>
      </c>
      <c r="F979" s="255"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53" t="str">
        <f>IF(AND(A980&lt;&gt;"",ISNUMBER(A980)),VLOOKUP(A980,Studies!A:BR,2,FALSE),"")</f>
        <v>Eap 2004</v>
      </c>
      <c r="C980" s="254" t="str">
        <f>IF(AND(A980&lt;&gt;"",ISNUMBER(A980)),VLOOKUP(A980,Studies!A:BR,3,FALSE),"")</f>
        <v>https://www.ncbi.nlm.nih.gov/pubmed/15114429</v>
      </c>
      <c r="D980" s="254" t="str">
        <f>IF(AND(A980&lt;&gt;"",ISNUMBER(A980)),VLOOKUP(A980,Studies!A:BR,4,FALSE),"")</f>
        <v>0.075 mg Control (Perpetrator Placebo)</v>
      </c>
      <c r="E980" s="254" t="str">
        <f>IF(AND(A980&lt;&gt;"",ISNUMBER(A980)),VLOOKUP(A980,Studies!A:BR,5,FALSE),"")</f>
        <v>Midazolam</v>
      </c>
      <c r="F980" s="255"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53" t="str">
        <f>IF(AND(A981&lt;&gt;"",ISNUMBER(A981)),VLOOKUP(A981,Studies!A:BR,2,FALSE),"")</f>
        <v>Eap 2004</v>
      </c>
      <c r="C981" s="254" t="str">
        <f>IF(AND(A981&lt;&gt;"",ISNUMBER(A981)),VLOOKUP(A981,Studies!A:BR,3,FALSE),"")</f>
        <v>https://www.ncbi.nlm.nih.gov/pubmed/15114429</v>
      </c>
      <c r="D981" s="254" t="str">
        <f>IF(AND(A981&lt;&gt;"",ISNUMBER(A981)),VLOOKUP(A981,Studies!A:BR,4,FALSE),"")</f>
        <v>0.075 mg Control (Perpetrator Placebo)</v>
      </c>
      <c r="E981" s="254" t="str">
        <f>IF(AND(A981&lt;&gt;"",ISNUMBER(A981)),VLOOKUP(A981,Studies!A:BR,5,FALSE),"")</f>
        <v>Midazolam</v>
      </c>
      <c r="F981" s="255"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53" t="str">
        <f>IF(AND(A982&lt;&gt;"",ISNUMBER(A982)),VLOOKUP(A982,Studies!A:BR,2,FALSE),"")</f>
        <v>Eap 2004</v>
      </c>
      <c r="C982" s="254" t="str">
        <f>IF(AND(A982&lt;&gt;"",ISNUMBER(A982)),VLOOKUP(A982,Studies!A:BR,3,FALSE),"")</f>
        <v>https://www.ncbi.nlm.nih.gov/pubmed/15114429</v>
      </c>
      <c r="D982" s="254" t="str">
        <f>IF(AND(A982&lt;&gt;"",ISNUMBER(A982)),VLOOKUP(A982,Studies!A:BR,4,FALSE),"")</f>
        <v>0.075 mg Control (Perpetrator Placebo)</v>
      </c>
      <c r="E982" s="254" t="str">
        <f>IF(AND(A982&lt;&gt;"",ISNUMBER(A982)),VLOOKUP(A982,Studies!A:BR,5,FALSE),"")</f>
        <v>Midazolam</v>
      </c>
      <c r="F982" s="255"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53" t="str">
        <f>IF(AND(A983&lt;&gt;"",ISNUMBER(A983)),VLOOKUP(A983,Studies!A:BR,2,FALSE),"")</f>
        <v>Eap 2004</v>
      </c>
      <c r="C983" s="254" t="str">
        <f>IF(AND(A983&lt;&gt;"",ISNUMBER(A983)),VLOOKUP(A983,Studies!A:BR,3,FALSE),"")</f>
        <v>https://www.ncbi.nlm.nih.gov/pubmed/15114429</v>
      </c>
      <c r="D983" s="254" t="str">
        <f>IF(AND(A983&lt;&gt;"",ISNUMBER(A983)),VLOOKUP(A983,Studies!A:BR,4,FALSE),"")</f>
        <v>0.075 mg Control (Perpetrator Placebo)</v>
      </c>
      <c r="E983" s="254" t="str">
        <f>IF(AND(A983&lt;&gt;"",ISNUMBER(A983)),VLOOKUP(A983,Studies!A:BR,5,FALSE),"")</f>
        <v>Midazolam</v>
      </c>
      <c r="F983" s="255"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53" t="str">
        <f>IF(AND(A984&lt;&gt;"",ISNUMBER(A984)),VLOOKUP(A984,Studies!A:BR,2,FALSE),"")</f>
        <v>Eap 2004</v>
      </c>
      <c r="C984" s="254" t="str">
        <f>IF(AND(A984&lt;&gt;"",ISNUMBER(A984)),VLOOKUP(A984,Studies!A:BR,3,FALSE),"")</f>
        <v>https://www.ncbi.nlm.nih.gov/pubmed/15114429</v>
      </c>
      <c r="D984" s="254" t="str">
        <f>IF(AND(A984&lt;&gt;"",ISNUMBER(A984)),VLOOKUP(A984,Studies!A:BR,4,FALSE),"")</f>
        <v>0.075 mg Control (Perpetrator Placebo)</v>
      </c>
      <c r="E984" s="254" t="str">
        <f>IF(AND(A984&lt;&gt;"",ISNUMBER(A984)),VLOOKUP(A984,Studies!A:BR,5,FALSE),"")</f>
        <v>Midazolam</v>
      </c>
      <c r="F984" s="255"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53" t="str">
        <f>IF(AND(A985&lt;&gt;"",ISNUMBER(A985)),VLOOKUP(A985,Studies!A:BR,2,FALSE),"")</f>
        <v>Eap 2004</v>
      </c>
      <c r="C985" s="254" t="str">
        <f>IF(AND(A985&lt;&gt;"",ISNUMBER(A985)),VLOOKUP(A985,Studies!A:BR,3,FALSE),"")</f>
        <v>https://www.ncbi.nlm.nih.gov/pubmed/15114429</v>
      </c>
      <c r="D985" s="254" t="str">
        <f>IF(AND(A985&lt;&gt;"",ISNUMBER(A985)),VLOOKUP(A985,Studies!A:BR,4,FALSE),"")</f>
        <v>0.075 mg with Perpetrator (Rifampicin)</v>
      </c>
      <c r="E985" s="254" t="str">
        <f>IF(AND(A985&lt;&gt;"",ISNUMBER(A985)),VLOOKUP(A985,Studies!A:BR,5,FALSE),"")</f>
        <v>Midazolam</v>
      </c>
      <c r="F985" s="255"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53" t="str">
        <f>IF(AND(A986&lt;&gt;"",ISNUMBER(A986)),VLOOKUP(A986,Studies!A:BR,2,FALSE),"")</f>
        <v>Eap 2004</v>
      </c>
      <c r="C986" s="254" t="str">
        <f>IF(AND(A986&lt;&gt;"",ISNUMBER(A986)),VLOOKUP(A986,Studies!A:BR,3,FALSE),"")</f>
        <v>https://www.ncbi.nlm.nih.gov/pubmed/15114429</v>
      </c>
      <c r="D986" s="254" t="str">
        <f>IF(AND(A986&lt;&gt;"",ISNUMBER(A986)),VLOOKUP(A986,Studies!A:BR,4,FALSE),"")</f>
        <v>0.075 mg with Perpetrator (Rifampicin)</v>
      </c>
      <c r="E986" s="254" t="str">
        <f>IF(AND(A986&lt;&gt;"",ISNUMBER(A986)),VLOOKUP(A986,Studies!A:BR,5,FALSE),"")</f>
        <v>Midazolam</v>
      </c>
      <c r="F986" s="255"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53" t="str">
        <f>IF(AND(A987&lt;&gt;"",ISNUMBER(A987)),VLOOKUP(A987,Studies!A:BR,2,FALSE),"")</f>
        <v>Eap 2004</v>
      </c>
      <c r="C987" s="254" t="str">
        <f>IF(AND(A987&lt;&gt;"",ISNUMBER(A987)),VLOOKUP(A987,Studies!A:BR,3,FALSE),"")</f>
        <v>https://www.ncbi.nlm.nih.gov/pubmed/15114429</v>
      </c>
      <c r="D987" s="254" t="str">
        <f>IF(AND(A987&lt;&gt;"",ISNUMBER(A987)),VLOOKUP(A987,Studies!A:BR,4,FALSE),"")</f>
        <v>0.075 mg with Perpetrator (Rifampicin)</v>
      </c>
      <c r="E987" s="254" t="str">
        <f>IF(AND(A987&lt;&gt;"",ISNUMBER(A987)),VLOOKUP(A987,Studies!A:BR,5,FALSE),"")</f>
        <v>Midazolam</v>
      </c>
      <c r="F987" s="255"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53" t="str">
        <f>IF(AND(A988&lt;&gt;"",ISNUMBER(A988)),VLOOKUP(A988,Studies!A:BR,2,FALSE),"")</f>
        <v>Eap 2004</v>
      </c>
      <c r="C988" s="254" t="str">
        <f>IF(AND(A988&lt;&gt;"",ISNUMBER(A988)),VLOOKUP(A988,Studies!A:BR,3,FALSE),"")</f>
        <v>https://www.ncbi.nlm.nih.gov/pubmed/15114429</v>
      </c>
      <c r="D988" s="254" t="str">
        <f>IF(AND(A988&lt;&gt;"",ISNUMBER(A988)),VLOOKUP(A988,Studies!A:BR,4,FALSE),"")</f>
        <v>0.075 mg with Perpetrator (Rifampicin)</v>
      </c>
      <c r="E988" s="254" t="str">
        <f>IF(AND(A988&lt;&gt;"",ISNUMBER(A988)),VLOOKUP(A988,Studies!A:BR,5,FALSE),"")</f>
        <v>Midazolam</v>
      </c>
      <c r="F988" s="255"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53" t="str">
        <f>IF(AND(A989&lt;&gt;"",ISNUMBER(A989)),VLOOKUP(A989,Studies!A:BR,2,FALSE),"")</f>
        <v>Eap 2004</v>
      </c>
      <c r="C989" s="254" t="str">
        <f>IF(AND(A989&lt;&gt;"",ISNUMBER(A989)),VLOOKUP(A989,Studies!A:BR,3,FALSE),"")</f>
        <v>https://www.ncbi.nlm.nih.gov/pubmed/15114429</v>
      </c>
      <c r="D989" s="254" t="str">
        <f>IF(AND(A989&lt;&gt;"",ISNUMBER(A989)),VLOOKUP(A989,Studies!A:BR,4,FALSE),"")</f>
        <v>0.075 mg with Perpetrator (Rifampicin)</v>
      </c>
      <c r="E989" s="254" t="str">
        <f>IF(AND(A989&lt;&gt;"",ISNUMBER(A989)),VLOOKUP(A989,Studies!A:BR,5,FALSE),"")</f>
        <v>Midazolam</v>
      </c>
      <c r="F989" s="255"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53" t="str">
        <f>IF(AND(A990&lt;&gt;"",ISNUMBER(A990)),VLOOKUP(A990,Studies!A:BR,2,FALSE),"")</f>
        <v>Eap 2004</v>
      </c>
      <c r="C990" s="254" t="str">
        <f>IF(AND(A990&lt;&gt;"",ISNUMBER(A990)),VLOOKUP(A990,Studies!A:BR,3,FALSE),"")</f>
        <v>https://www.ncbi.nlm.nih.gov/pubmed/15114429</v>
      </c>
      <c r="D990" s="254" t="str">
        <f>IF(AND(A990&lt;&gt;"",ISNUMBER(A990)),VLOOKUP(A990,Studies!A:BR,4,FALSE),"")</f>
        <v>0.075 mg with Perpetrator (Rifampicin)</v>
      </c>
      <c r="E990" s="254" t="str">
        <f>IF(AND(A990&lt;&gt;"",ISNUMBER(A990)),VLOOKUP(A990,Studies!A:BR,5,FALSE),"")</f>
        <v>Midazolam</v>
      </c>
      <c r="F990" s="255"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x14ac:dyDescent="0.2">
      <c r="A991" s="189">
        <v>130</v>
      </c>
      <c r="B991" s="253" t="str">
        <f>IF(AND(A991&lt;&gt;"",ISNUMBER(A991)),VLOOKUP(A991,Studies!A:BR,2,FALSE),"")</f>
        <v>Eap 2004</v>
      </c>
      <c r="C991" s="254" t="str">
        <f>IF(AND(A991&lt;&gt;"",ISNUMBER(A991)),VLOOKUP(A991,Studies!A:BR,3,FALSE),"")</f>
        <v>https://www.ncbi.nlm.nih.gov/pubmed/15114429</v>
      </c>
      <c r="D991" s="254" t="str">
        <f>IF(AND(A991&lt;&gt;"",ISNUMBER(A991)),VLOOKUP(A991,Studies!A:BR,4,FALSE),"")</f>
        <v>0.075 mg with Perpetrator (Ketoconazole)</v>
      </c>
      <c r="E991" s="254" t="str">
        <f>IF(AND(A991&lt;&gt;"",ISNUMBER(A991)),VLOOKUP(A991,Studies!A:BR,5,FALSE),"")</f>
        <v>Midazolam</v>
      </c>
      <c r="F991" s="255"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53" t="str">
        <f>IF(AND(A992&lt;&gt;"",ISNUMBER(A992)),VLOOKUP(A992,Studies!A:BR,2,FALSE),"")</f>
        <v>Eap 2004</v>
      </c>
      <c r="C992" s="254" t="str">
        <f>IF(AND(A992&lt;&gt;"",ISNUMBER(A992)),VLOOKUP(A992,Studies!A:BR,3,FALSE),"")</f>
        <v>https://www.ncbi.nlm.nih.gov/pubmed/15114429</v>
      </c>
      <c r="D992" s="254" t="str">
        <f>IF(AND(A992&lt;&gt;"",ISNUMBER(A992)),VLOOKUP(A992,Studies!A:BR,4,FALSE),"")</f>
        <v>0.075 mg with Perpetrator (Ketoconazole)</v>
      </c>
      <c r="E992" s="254" t="str">
        <f>IF(AND(A992&lt;&gt;"",ISNUMBER(A992)),VLOOKUP(A992,Studies!A:BR,5,FALSE),"")</f>
        <v>Midazolam</v>
      </c>
      <c r="F992" s="255"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53" t="str">
        <f>IF(AND(A993&lt;&gt;"",ISNUMBER(A993)),VLOOKUP(A993,Studies!A:BR,2,FALSE),"")</f>
        <v>Eap 2004</v>
      </c>
      <c r="C993" s="254" t="str">
        <f>IF(AND(A993&lt;&gt;"",ISNUMBER(A993)),VLOOKUP(A993,Studies!A:BR,3,FALSE),"")</f>
        <v>https://www.ncbi.nlm.nih.gov/pubmed/15114429</v>
      </c>
      <c r="D993" s="254" t="str">
        <f>IF(AND(A993&lt;&gt;"",ISNUMBER(A993)),VLOOKUP(A993,Studies!A:BR,4,FALSE),"")</f>
        <v>0.075 mg with Perpetrator (Ketoconazole)</v>
      </c>
      <c r="E993" s="254" t="str">
        <f>IF(AND(A993&lt;&gt;"",ISNUMBER(A993)),VLOOKUP(A993,Studies!A:BR,5,FALSE),"")</f>
        <v>Midazolam</v>
      </c>
      <c r="F993" s="255"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53" t="str">
        <f>IF(AND(A994&lt;&gt;"",ISNUMBER(A994)),VLOOKUP(A994,Studies!A:BR,2,FALSE),"")</f>
        <v>Eap 2004</v>
      </c>
      <c r="C994" s="254" t="str">
        <f>IF(AND(A994&lt;&gt;"",ISNUMBER(A994)),VLOOKUP(A994,Studies!A:BR,3,FALSE),"")</f>
        <v>https://www.ncbi.nlm.nih.gov/pubmed/15114429</v>
      </c>
      <c r="D994" s="254" t="str">
        <f>IF(AND(A994&lt;&gt;"",ISNUMBER(A994)),VLOOKUP(A994,Studies!A:BR,4,FALSE),"")</f>
        <v>0.075 mg with Perpetrator (Ketoconazole)</v>
      </c>
      <c r="E994" s="254" t="str">
        <f>IF(AND(A994&lt;&gt;"",ISNUMBER(A994)),VLOOKUP(A994,Studies!A:BR,5,FALSE),"")</f>
        <v>Midazolam</v>
      </c>
      <c r="F994" s="255"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53" t="str">
        <f>IF(AND(A995&lt;&gt;"",ISNUMBER(A995)),VLOOKUP(A995,Studies!A:BR,2,FALSE),"")</f>
        <v>Eap 2004</v>
      </c>
      <c r="C995" s="254" t="str">
        <f>IF(AND(A995&lt;&gt;"",ISNUMBER(A995)),VLOOKUP(A995,Studies!A:BR,3,FALSE),"")</f>
        <v>https://www.ncbi.nlm.nih.gov/pubmed/15114429</v>
      </c>
      <c r="D995" s="254" t="str">
        <f>IF(AND(A995&lt;&gt;"",ISNUMBER(A995)),VLOOKUP(A995,Studies!A:BR,4,FALSE),"")</f>
        <v>0.075 mg with Perpetrator (Ketoconazole)</v>
      </c>
      <c r="E995" s="254" t="str">
        <f>IF(AND(A995&lt;&gt;"",ISNUMBER(A995)),VLOOKUP(A995,Studies!A:BR,5,FALSE),"")</f>
        <v>Midazolam</v>
      </c>
      <c r="F995" s="255"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53" t="str">
        <f>IF(AND(A996&lt;&gt;"",ISNUMBER(A996)),VLOOKUP(A996,Studies!A:BR,2,FALSE),"")</f>
        <v>Eap 2004</v>
      </c>
      <c r="C996" s="254" t="str">
        <f>IF(AND(A996&lt;&gt;"",ISNUMBER(A996)),VLOOKUP(A996,Studies!A:BR,3,FALSE),"")</f>
        <v>https://www.ncbi.nlm.nih.gov/pubmed/15114429</v>
      </c>
      <c r="D996" s="254" t="str">
        <f>IF(AND(A996&lt;&gt;"",ISNUMBER(A996)),VLOOKUP(A996,Studies!A:BR,4,FALSE),"")</f>
        <v>0.075 mg with Perpetrator (Ketoconazole)</v>
      </c>
      <c r="E996" s="254" t="str">
        <f>IF(AND(A996&lt;&gt;"",ISNUMBER(A996)),VLOOKUP(A996,Studies!A:BR,5,FALSE),"")</f>
        <v>Midazolam</v>
      </c>
      <c r="F996" s="255"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53" t="str">
        <f>IF(AND(A997&lt;&gt;"",ISNUMBER(A997)),VLOOKUP(A997,Studies!A:BR,2,FALSE),"")</f>
        <v>Eap 2004</v>
      </c>
      <c r="C997" s="254" t="str">
        <f>IF(AND(A997&lt;&gt;"",ISNUMBER(A997)),VLOOKUP(A997,Studies!A:BR,3,FALSE),"")</f>
        <v>https://www.ncbi.nlm.nih.gov/pubmed/15114429</v>
      </c>
      <c r="D997" s="254" t="str">
        <f>IF(AND(A997&lt;&gt;"",ISNUMBER(A997)),VLOOKUP(A997,Studies!A:BR,4,FALSE),"")</f>
        <v>0.075 mg with Perpetrator (Ketoconazole)</v>
      </c>
      <c r="E997" s="254" t="str">
        <f>IF(AND(A997&lt;&gt;"",ISNUMBER(A997)),VLOOKUP(A997,Studies!A:BR,5,FALSE),"")</f>
        <v>Midazolam</v>
      </c>
      <c r="F997" s="255"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53" t="str">
        <f>IF(AND(A998&lt;&gt;"",ISNUMBER(A998)),VLOOKUP(A998,Studies!A:BR,2,FALSE),"")</f>
        <v>Eap 2004</v>
      </c>
      <c r="C998" s="254" t="str">
        <f>IF(AND(A998&lt;&gt;"",ISNUMBER(A998)),VLOOKUP(A998,Studies!A:BR,3,FALSE),"")</f>
        <v>https://www.ncbi.nlm.nih.gov/pubmed/15114429</v>
      </c>
      <c r="D998" s="254" t="str">
        <f>IF(AND(A998&lt;&gt;"",ISNUMBER(A998)),VLOOKUP(A998,Studies!A:BR,4,FALSE),"")</f>
        <v>7.5 mg Control (Perpetrator Placebo)</v>
      </c>
      <c r="E998" s="254" t="str">
        <f>IF(AND(A998&lt;&gt;"",ISNUMBER(A998)),VLOOKUP(A998,Studies!A:BR,5,FALSE),"")</f>
        <v>Midazolam</v>
      </c>
      <c r="F998" s="255"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53" t="str">
        <f>IF(AND(A999&lt;&gt;"",ISNUMBER(A999)),VLOOKUP(A999,Studies!A:BR,2,FALSE),"")</f>
        <v>Eap 2004</v>
      </c>
      <c r="C999" s="254" t="str">
        <f>IF(AND(A999&lt;&gt;"",ISNUMBER(A999)),VLOOKUP(A999,Studies!A:BR,3,FALSE),"")</f>
        <v>https://www.ncbi.nlm.nih.gov/pubmed/15114429</v>
      </c>
      <c r="D999" s="254" t="str">
        <f>IF(AND(A999&lt;&gt;"",ISNUMBER(A999)),VLOOKUP(A999,Studies!A:BR,4,FALSE),"")</f>
        <v>7.5 mg Control (Perpetrator Placebo)</v>
      </c>
      <c r="E999" s="254" t="str">
        <f>IF(AND(A999&lt;&gt;"",ISNUMBER(A999)),VLOOKUP(A999,Studies!A:BR,5,FALSE),"")</f>
        <v>Midazolam</v>
      </c>
      <c r="F999" s="255"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53" t="str">
        <f>IF(AND(A1000&lt;&gt;"",ISNUMBER(A1000)),VLOOKUP(A1000,Studies!A:BR,2,FALSE),"")</f>
        <v>Eap 2004</v>
      </c>
      <c r="C1000" s="254" t="str">
        <f>IF(AND(A1000&lt;&gt;"",ISNUMBER(A1000)),VLOOKUP(A1000,Studies!A:BR,3,FALSE),"")</f>
        <v>https://www.ncbi.nlm.nih.gov/pubmed/15114429</v>
      </c>
      <c r="D1000" s="254" t="str">
        <f>IF(AND(A1000&lt;&gt;"",ISNUMBER(A1000)),VLOOKUP(A1000,Studies!A:BR,4,FALSE),"")</f>
        <v>7.5 mg Control (Perpetrator Placebo)</v>
      </c>
      <c r="E1000" s="254" t="str">
        <f>IF(AND(A1000&lt;&gt;"",ISNUMBER(A1000)),VLOOKUP(A1000,Studies!A:BR,5,FALSE),"")</f>
        <v>Midazolam</v>
      </c>
      <c r="F1000" s="255"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53" t="str">
        <f>IF(AND(A1001&lt;&gt;"",ISNUMBER(A1001)),VLOOKUP(A1001,Studies!A:BR,2,FALSE),"")</f>
        <v>Eap 2004</v>
      </c>
      <c r="C1001" s="254" t="str">
        <f>IF(AND(A1001&lt;&gt;"",ISNUMBER(A1001)),VLOOKUP(A1001,Studies!A:BR,3,FALSE),"")</f>
        <v>https://www.ncbi.nlm.nih.gov/pubmed/15114429</v>
      </c>
      <c r="D1001" s="254" t="str">
        <f>IF(AND(A1001&lt;&gt;"",ISNUMBER(A1001)),VLOOKUP(A1001,Studies!A:BR,4,FALSE),"")</f>
        <v>7.5 mg Control (Perpetrator Placebo)</v>
      </c>
      <c r="E1001" s="254" t="str">
        <f>IF(AND(A1001&lt;&gt;"",ISNUMBER(A1001)),VLOOKUP(A1001,Studies!A:BR,5,FALSE),"")</f>
        <v>Midazolam</v>
      </c>
      <c r="F1001" s="255"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53" t="str">
        <f>IF(AND(A1002&lt;&gt;"",ISNUMBER(A1002)),VLOOKUP(A1002,Studies!A:BR,2,FALSE),"")</f>
        <v>Eap 2004</v>
      </c>
      <c r="C1002" s="254" t="str">
        <f>IF(AND(A1002&lt;&gt;"",ISNUMBER(A1002)),VLOOKUP(A1002,Studies!A:BR,3,FALSE),"")</f>
        <v>https://www.ncbi.nlm.nih.gov/pubmed/15114429</v>
      </c>
      <c r="D1002" s="254" t="str">
        <f>IF(AND(A1002&lt;&gt;"",ISNUMBER(A1002)),VLOOKUP(A1002,Studies!A:BR,4,FALSE),"")</f>
        <v>7.5 mg Control (Perpetrator Placebo)</v>
      </c>
      <c r="E1002" s="254" t="str">
        <f>IF(AND(A1002&lt;&gt;"",ISNUMBER(A1002)),VLOOKUP(A1002,Studies!A:BR,5,FALSE),"")</f>
        <v>Midazolam</v>
      </c>
      <c r="F1002" s="255"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53" t="str">
        <f>IF(AND(A1003&lt;&gt;"",ISNUMBER(A1003)),VLOOKUP(A1003,Studies!A:BR,2,FALSE),"")</f>
        <v>Eap 2004</v>
      </c>
      <c r="C1003" s="254" t="str">
        <f>IF(AND(A1003&lt;&gt;"",ISNUMBER(A1003)),VLOOKUP(A1003,Studies!A:BR,3,FALSE),"")</f>
        <v>https://www.ncbi.nlm.nih.gov/pubmed/15114429</v>
      </c>
      <c r="D1003" s="254" t="str">
        <f>IF(AND(A1003&lt;&gt;"",ISNUMBER(A1003)),VLOOKUP(A1003,Studies!A:BR,4,FALSE),"")</f>
        <v>7.5 mg Control (Perpetrator Placebo)</v>
      </c>
      <c r="E1003" s="254" t="str">
        <f>IF(AND(A1003&lt;&gt;"",ISNUMBER(A1003)),VLOOKUP(A1003,Studies!A:BR,5,FALSE),"")</f>
        <v>Midazolam</v>
      </c>
      <c r="F1003" s="255"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53" t="str">
        <f>IF(AND(A1004&lt;&gt;"",ISNUMBER(A1004)),VLOOKUP(A1004,Studies!A:BR,2,FALSE),"")</f>
        <v>Eap 2004</v>
      </c>
      <c r="C1004" s="254" t="str">
        <f>IF(AND(A1004&lt;&gt;"",ISNUMBER(A1004)),VLOOKUP(A1004,Studies!A:BR,3,FALSE),"")</f>
        <v>https://www.ncbi.nlm.nih.gov/pubmed/15114429</v>
      </c>
      <c r="D1004" s="254" t="str">
        <f>IF(AND(A1004&lt;&gt;"",ISNUMBER(A1004)),VLOOKUP(A1004,Studies!A:BR,4,FALSE),"")</f>
        <v>7.5 mg Control (Perpetrator Placebo)</v>
      </c>
      <c r="E1004" s="254" t="str">
        <f>IF(AND(A1004&lt;&gt;"",ISNUMBER(A1004)),VLOOKUP(A1004,Studies!A:BR,5,FALSE),"")</f>
        <v>Midazolam</v>
      </c>
      <c r="F1004" s="255"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53" t="str">
        <f>IF(AND(A1005&lt;&gt;"",ISNUMBER(A1005)),VLOOKUP(A1005,Studies!A:BR,2,FALSE),"")</f>
        <v>Eap 2004</v>
      </c>
      <c r="C1005" s="254" t="str">
        <f>IF(AND(A1005&lt;&gt;"",ISNUMBER(A1005)),VLOOKUP(A1005,Studies!A:BR,3,FALSE),"")</f>
        <v>https://www.ncbi.nlm.nih.gov/pubmed/15114429</v>
      </c>
      <c r="D1005" s="254" t="str">
        <f>IF(AND(A1005&lt;&gt;"",ISNUMBER(A1005)),VLOOKUP(A1005,Studies!A:BR,4,FALSE),"")</f>
        <v>7.5 mg Control (Perpetrator Placebo)</v>
      </c>
      <c r="E1005" s="254" t="str">
        <f>IF(AND(A1005&lt;&gt;"",ISNUMBER(A1005)),VLOOKUP(A1005,Studies!A:BR,5,FALSE),"")</f>
        <v>Midazolam</v>
      </c>
      <c r="F1005" s="255"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53" t="str">
        <f>IF(AND(A1006&lt;&gt;"",ISNUMBER(A1006)),VLOOKUP(A1006,Studies!A:BR,2,FALSE),"")</f>
        <v>Eap 2004</v>
      </c>
      <c r="C1006" s="254" t="str">
        <f>IF(AND(A1006&lt;&gt;"",ISNUMBER(A1006)),VLOOKUP(A1006,Studies!A:BR,3,FALSE),"")</f>
        <v>https://www.ncbi.nlm.nih.gov/pubmed/15114429</v>
      </c>
      <c r="D1006" s="254" t="str">
        <f>IF(AND(A1006&lt;&gt;"",ISNUMBER(A1006)),VLOOKUP(A1006,Studies!A:BR,4,FALSE),"")</f>
        <v>7.5 mg with Perpetrator (Rifampicin)</v>
      </c>
      <c r="E1006" s="254" t="str">
        <f>IF(AND(A1006&lt;&gt;"",ISNUMBER(A1006)),VLOOKUP(A1006,Studies!A:BR,5,FALSE),"")</f>
        <v>Midazolam</v>
      </c>
      <c r="F1006" s="255"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53" t="str">
        <f>IF(AND(A1007&lt;&gt;"",ISNUMBER(A1007)),VLOOKUP(A1007,Studies!A:BR,2,FALSE),"")</f>
        <v>Eap 2004</v>
      </c>
      <c r="C1007" s="254" t="str">
        <f>IF(AND(A1007&lt;&gt;"",ISNUMBER(A1007)),VLOOKUP(A1007,Studies!A:BR,3,FALSE),"")</f>
        <v>https://www.ncbi.nlm.nih.gov/pubmed/15114429</v>
      </c>
      <c r="D1007" s="254" t="str">
        <f>IF(AND(A1007&lt;&gt;"",ISNUMBER(A1007)),VLOOKUP(A1007,Studies!A:BR,4,FALSE),"")</f>
        <v>7.5 mg with Perpetrator (Rifampicin)</v>
      </c>
      <c r="E1007" s="254" t="str">
        <f>IF(AND(A1007&lt;&gt;"",ISNUMBER(A1007)),VLOOKUP(A1007,Studies!A:BR,5,FALSE),"")</f>
        <v>Midazolam</v>
      </c>
      <c r="F1007" s="255"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53" t="str">
        <f>IF(AND(A1008&lt;&gt;"",ISNUMBER(A1008)),VLOOKUP(A1008,Studies!A:BR,2,FALSE),"")</f>
        <v>Eap 2004</v>
      </c>
      <c r="C1008" s="254" t="str">
        <f>IF(AND(A1008&lt;&gt;"",ISNUMBER(A1008)),VLOOKUP(A1008,Studies!A:BR,3,FALSE),"")</f>
        <v>https://www.ncbi.nlm.nih.gov/pubmed/15114429</v>
      </c>
      <c r="D1008" s="254" t="str">
        <f>IF(AND(A1008&lt;&gt;"",ISNUMBER(A1008)),VLOOKUP(A1008,Studies!A:BR,4,FALSE),"")</f>
        <v>7.5 mg with Perpetrator (Rifampicin)</v>
      </c>
      <c r="E1008" s="254" t="str">
        <f>IF(AND(A1008&lt;&gt;"",ISNUMBER(A1008)),VLOOKUP(A1008,Studies!A:BR,5,FALSE),"")</f>
        <v>Midazolam</v>
      </c>
      <c r="F1008" s="255"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53" t="str">
        <f>IF(AND(A1009&lt;&gt;"",ISNUMBER(A1009)),VLOOKUP(A1009,Studies!A:BR,2,FALSE),"")</f>
        <v>Eap 2004</v>
      </c>
      <c r="C1009" s="254" t="str">
        <f>IF(AND(A1009&lt;&gt;"",ISNUMBER(A1009)),VLOOKUP(A1009,Studies!A:BR,3,FALSE),"")</f>
        <v>https://www.ncbi.nlm.nih.gov/pubmed/15114429</v>
      </c>
      <c r="D1009" s="254" t="str">
        <f>IF(AND(A1009&lt;&gt;"",ISNUMBER(A1009)),VLOOKUP(A1009,Studies!A:BR,4,FALSE),"")</f>
        <v>7.5 mg with Perpetrator (Rifampicin)</v>
      </c>
      <c r="E1009" s="254" t="str">
        <f>IF(AND(A1009&lt;&gt;"",ISNUMBER(A1009)),VLOOKUP(A1009,Studies!A:BR,5,FALSE),"")</f>
        <v>Midazolam</v>
      </c>
      <c r="F1009" s="255"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53" t="str">
        <f>IF(AND(A1010&lt;&gt;"",ISNUMBER(A1010)),VLOOKUP(A1010,Studies!A:BR,2,FALSE),"")</f>
        <v>Eap 2004</v>
      </c>
      <c r="C1010" s="254" t="str">
        <f>IF(AND(A1010&lt;&gt;"",ISNUMBER(A1010)),VLOOKUP(A1010,Studies!A:BR,3,FALSE),"")</f>
        <v>https://www.ncbi.nlm.nih.gov/pubmed/15114429</v>
      </c>
      <c r="D1010" s="254" t="str">
        <f>IF(AND(A1010&lt;&gt;"",ISNUMBER(A1010)),VLOOKUP(A1010,Studies!A:BR,4,FALSE),"")</f>
        <v>7.5 mg with Perpetrator (Rifampicin)</v>
      </c>
      <c r="E1010" s="254" t="str">
        <f>IF(AND(A1010&lt;&gt;"",ISNUMBER(A1010)),VLOOKUP(A1010,Studies!A:BR,5,FALSE),"")</f>
        <v>Midazolam</v>
      </c>
      <c r="F1010" s="255"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53" t="str">
        <f>IF(AND(A1011&lt;&gt;"",ISNUMBER(A1011)),VLOOKUP(A1011,Studies!A:BR,2,FALSE),"")</f>
        <v>Eap 2004</v>
      </c>
      <c r="C1011" s="254" t="str">
        <f>IF(AND(A1011&lt;&gt;"",ISNUMBER(A1011)),VLOOKUP(A1011,Studies!A:BR,3,FALSE),"")</f>
        <v>https://www.ncbi.nlm.nih.gov/pubmed/15114429</v>
      </c>
      <c r="D1011" s="254" t="str">
        <f>IF(AND(A1011&lt;&gt;"",ISNUMBER(A1011)),VLOOKUP(A1011,Studies!A:BR,4,FALSE),"")</f>
        <v>7.5 mg with Perpetrator (Rifampicin)</v>
      </c>
      <c r="E1011" s="254" t="str">
        <f>IF(AND(A1011&lt;&gt;"",ISNUMBER(A1011)),VLOOKUP(A1011,Studies!A:BR,5,FALSE),"")</f>
        <v>Midazolam</v>
      </c>
      <c r="F1011" s="255"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53" t="str">
        <f>IF(AND(A1012&lt;&gt;"",ISNUMBER(A1012)),VLOOKUP(A1012,Studies!A:BR,2,FALSE),"")</f>
        <v>Eap 2004</v>
      </c>
      <c r="C1012" s="254" t="str">
        <f>IF(AND(A1012&lt;&gt;"",ISNUMBER(A1012)),VLOOKUP(A1012,Studies!A:BR,3,FALSE),"")</f>
        <v>https://www.ncbi.nlm.nih.gov/pubmed/15114429</v>
      </c>
      <c r="D1012" s="254" t="str">
        <f>IF(AND(A1012&lt;&gt;"",ISNUMBER(A1012)),VLOOKUP(A1012,Studies!A:BR,4,FALSE),"")</f>
        <v>7.5 mg with Perpetrator (Rifampicin)</v>
      </c>
      <c r="E1012" s="254" t="str">
        <f>IF(AND(A1012&lt;&gt;"",ISNUMBER(A1012)),VLOOKUP(A1012,Studies!A:BR,5,FALSE),"")</f>
        <v>Midazolam</v>
      </c>
      <c r="F1012" s="255"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53" t="str">
        <f>IF(AND(A1013&lt;&gt;"",ISNUMBER(A1013)),VLOOKUP(A1013,Studies!A:BR,2,FALSE),"")</f>
        <v>Eap 2004</v>
      </c>
      <c r="C1013" s="254" t="str">
        <f>IF(AND(A1013&lt;&gt;"",ISNUMBER(A1013)),VLOOKUP(A1013,Studies!A:BR,3,FALSE),"")</f>
        <v>https://www.ncbi.nlm.nih.gov/pubmed/15114429</v>
      </c>
      <c r="D1013" s="254" t="str">
        <f>IF(AND(A1013&lt;&gt;"",ISNUMBER(A1013)),VLOOKUP(A1013,Studies!A:BR,4,FALSE),"")</f>
        <v>7.5 mg with Perpetrator (Rifampicin)</v>
      </c>
      <c r="E1013" s="254" t="str">
        <f>IF(AND(A1013&lt;&gt;"",ISNUMBER(A1013)),VLOOKUP(A1013,Studies!A:BR,5,FALSE),"")</f>
        <v>Midazolam</v>
      </c>
      <c r="F1013" s="255"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4.25" x14ac:dyDescent="0.2">
      <c r="A1014" s="183">
        <v>133</v>
      </c>
      <c r="B1014" s="253" t="str">
        <f>IF(AND(A1014&lt;&gt;"",ISNUMBER(A1014)),VLOOKUP(A1014,Studies!A:BR,2,FALSE),"")</f>
        <v>ClinPharmReview, AI424-029, p. 47</v>
      </c>
      <c r="C1014" s="254" t="str">
        <f>IF(AND(A1014&lt;&gt;"",ISNUMBER(A1014)),VLOOKUP(A1014,Studies!A:BR,3,FALSE),"")</f>
        <v>https://www.accessdata.fda.gov/drugsatfda_docs/nda/2003/21-567_Reyataz_BioPharmr_P1.pdf</v>
      </c>
      <c r="D1014" s="254" t="str">
        <f>IF(AND(A1014&lt;&gt;"",ISNUMBER(A1014)),VLOOKUP(A1014,Studies!A:BR,4,FALSE),"")</f>
        <v>Urinary radioactivity</v>
      </c>
      <c r="E1014" s="254" t="str">
        <f>IF(AND(A1014&lt;&gt;"",ISNUMBER(A1014)),VLOOKUP(A1014,Studies!A:BR,5,FALSE),"")</f>
        <v>Atazanavir</v>
      </c>
      <c r="F1014" s="255" t="str">
        <f>IF(AND(A1014&lt;&gt;"",ISNUMBER(A1014)),VLOOKUP(A1014,Studies!A:BR,6,FALSE),"")</f>
        <v>Urine</v>
      </c>
      <c r="G1014" s="194">
        <v>168</v>
      </c>
      <c r="H1014" s="240" t="s">
        <v>60</v>
      </c>
      <c r="I1014" s="187">
        <v>7</v>
      </c>
      <c r="J1014" s="187" t="s">
        <v>447</v>
      </c>
      <c r="K1014" s="187" t="s">
        <v>116</v>
      </c>
      <c r="M1014" s="195"/>
      <c r="N1014" s="195"/>
      <c r="O1014" s="199"/>
      <c r="P1014" s="188" t="s">
        <v>1022</v>
      </c>
      <c r="Q1014" s="183"/>
    </row>
    <row r="1015" spans="1:17" x14ac:dyDescent="0.2">
      <c r="A1015" s="183">
        <v>155</v>
      </c>
      <c r="B1015" s="253" t="str">
        <f>IF(AND(A1015&lt;&gt;"",ISNUMBER(A1015)),VLOOKUP(A1015,Studies!A:BR,2,FALSE),"")</f>
        <v>Eon Labs Manufacturing, Inc. 1997</v>
      </c>
      <c r="C1015" s="254" t="str">
        <f>IF(AND(A1015&lt;&gt;"",ISNUMBER(A1015)),VLOOKUP(A1015,Studies!A:BR,3,FALSE),"")</f>
        <v>https://www.accessdata.fda.gov/drugsatfda_docs/anda/97/064150review.pdf</v>
      </c>
      <c r="D1015" s="254" t="str">
        <f>IF(AND(A1015&lt;&gt;"",ISNUMBER(A1015)),VLOOKUP(A1015,Studies!A:BR,4,FALSE),"")</f>
        <v>2X300mg Tab (Eon)</v>
      </c>
      <c r="E1015" s="254" t="str">
        <f>IF(AND(A1015&lt;&gt;"",ISNUMBER(A1015)),VLOOKUP(A1015,Studies!A:BR,5,FALSE),"")</f>
        <v>Rifampicin</v>
      </c>
      <c r="F1015" s="255"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53" t="str">
        <f>IF(AND(A1016&lt;&gt;"",ISNUMBER(A1016)),VLOOKUP(A1016,Studies!A:BR,2,FALSE),"")</f>
        <v>Eon Labs Manufacturing, Inc. 1997</v>
      </c>
      <c r="C1016" s="254" t="str">
        <f>IF(AND(A1016&lt;&gt;"",ISNUMBER(A1016)),VLOOKUP(A1016,Studies!A:BR,3,FALSE),"")</f>
        <v>https://www.accessdata.fda.gov/drugsatfda_docs/anda/97/064150review.pdf</v>
      </c>
      <c r="D1016" s="254" t="str">
        <f>IF(AND(A1016&lt;&gt;"",ISNUMBER(A1016)),VLOOKUP(A1016,Studies!A:BR,4,FALSE),"")</f>
        <v>2X300mg Tab (Eon)</v>
      </c>
      <c r="E1016" s="254" t="str">
        <f>IF(AND(A1016&lt;&gt;"",ISNUMBER(A1016)),VLOOKUP(A1016,Studies!A:BR,5,FALSE),"")</f>
        <v>Rifampicin</v>
      </c>
      <c r="F1016" s="255"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53" t="str">
        <f>IF(AND(A1017&lt;&gt;"",ISNUMBER(A1017)),VLOOKUP(A1017,Studies!A:BR,2,FALSE),"")</f>
        <v>Eon Labs Manufacturing, Inc. 1997</v>
      </c>
      <c r="C1017" s="254" t="str">
        <f>IF(AND(A1017&lt;&gt;"",ISNUMBER(A1017)),VLOOKUP(A1017,Studies!A:BR,3,FALSE),"")</f>
        <v>https://www.accessdata.fda.gov/drugsatfda_docs/anda/97/064150review.pdf</v>
      </c>
      <c r="D1017" s="254" t="str">
        <f>IF(AND(A1017&lt;&gt;"",ISNUMBER(A1017)),VLOOKUP(A1017,Studies!A:BR,4,FALSE),"")</f>
        <v>2X300mg Tab (Eon)</v>
      </c>
      <c r="E1017" s="254" t="str">
        <f>IF(AND(A1017&lt;&gt;"",ISNUMBER(A1017)),VLOOKUP(A1017,Studies!A:BR,5,FALSE),"")</f>
        <v>Rifampicin</v>
      </c>
      <c r="F1017" s="255"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53" t="str">
        <f>IF(AND(A1018&lt;&gt;"",ISNUMBER(A1018)),VLOOKUP(A1018,Studies!A:BR,2,FALSE),"")</f>
        <v>Eon Labs Manufacturing, Inc. 1997</v>
      </c>
      <c r="C1018" s="254" t="str">
        <f>IF(AND(A1018&lt;&gt;"",ISNUMBER(A1018)),VLOOKUP(A1018,Studies!A:BR,3,FALSE),"")</f>
        <v>https://www.accessdata.fda.gov/drugsatfda_docs/anda/97/064150review.pdf</v>
      </c>
      <c r="D1018" s="254" t="str">
        <f>IF(AND(A1018&lt;&gt;"",ISNUMBER(A1018)),VLOOKUP(A1018,Studies!A:BR,4,FALSE),"")</f>
        <v>2X300mg Tab (Eon)</v>
      </c>
      <c r="E1018" s="254" t="str">
        <f>IF(AND(A1018&lt;&gt;"",ISNUMBER(A1018)),VLOOKUP(A1018,Studies!A:BR,5,FALSE),"")</f>
        <v>Rifampicin</v>
      </c>
      <c r="F1018" s="255"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53" t="str">
        <f>IF(AND(A1019&lt;&gt;"",ISNUMBER(A1019)),VLOOKUP(A1019,Studies!A:BR,2,FALSE),"")</f>
        <v>Eon Labs Manufacturing, Inc. 1997</v>
      </c>
      <c r="C1019" s="254" t="str">
        <f>IF(AND(A1019&lt;&gt;"",ISNUMBER(A1019)),VLOOKUP(A1019,Studies!A:BR,3,FALSE),"")</f>
        <v>https://www.accessdata.fda.gov/drugsatfda_docs/anda/97/064150review.pdf</v>
      </c>
      <c r="D1019" s="254" t="str">
        <f>IF(AND(A1019&lt;&gt;"",ISNUMBER(A1019)),VLOOKUP(A1019,Studies!A:BR,4,FALSE),"")</f>
        <v>2X300mg Tab (Eon)</v>
      </c>
      <c r="E1019" s="254" t="str">
        <f>IF(AND(A1019&lt;&gt;"",ISNUMBER(A1019)),VLOOKUP(A1019,Studies!A:BR,5,FALSE),"")</f>
        <v>Rifampicin</v>
      </c>
      <c r="F1019" s="255"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53" t="str">
        <f>IF(AND(A1020&lt;&gt;"",ISNUMBER(A1020)),VLOOKUP(A1020,Studies!A:BR,2,FALSE),"")</f>
        <v>Eon Labs Manufacturing, Inc. 1997</v>
      </c>
      <c r="C1020" s="254" t="str">
        <f>IF(AND(A1020&lt;&gt;"",ISNUMBER(A1020)),VLOOKUP(A1020,Studies!A:BR,3,FALSE),"")</f>
        <v>https://www.accessdata.fda.gov/drugsatfda_docs/anda/97/064150review.pdf</v>
      </c>
      <c r="D1020" s="254" t="str">
        <f>IF(AND(A1020&lt;&gt;"",ISNUMBER(A1020)),VLOOKUP(A1020,Studies!A:BR,4,FALSE),"")</f>
        <v>2X300mg Tab (Eon)</v>
      </c>
      <c r="E1020" s="254" t="str">
        <f>IF(AND(A1020&lt;&gt;"",ISNUMBER(A1020)),VLOOKUP(A1020,Studies!A:BR,5,FALSE),"")</f>
        <v>Rifampicin</v>
      </c>
      <c r="F1020" s="255"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53" t="str">
        <f>IF(AND(A1021&lt;&gt;"",ISNUMBER(A1021)),VLOOKUP(A1021,Studies!A:BR,2,FALSE),"")</f>
        <v>Eon Labs Manufacturing, Inc. 1997</v>
      </c>
      <c r="C1021" s="254" t="str">
        <f>IF(AND(A1021&lt;&gt;"",ISNUMBER(A1021)),VLOOKUP(A1021,Studies!A:BR,3,FALSE),"")</f>
        <v>https://www.accessdata.fda.gov/drugsatfda_docs/anda/97/064150review.pdf</v>
      </c>
      <c r="D1021" s="254" t="str">
        <f>IF(AND(A1021&lt;&gt;"",ISNUMBER(A1021)),VLOOKUP(A1021,Studies!A:BR,4,FALSE),"")</f>
        <v>2X300mg Tab (Eon)</v>
      </c>
      <c r="E1021" s="254" t="str">
        <f>IF(AND(A1021&lt;&gt;"",ISNUMBER(A1021)),VLOOKUP(A1021,Studies!A:BR,5,FALSE),"")</f>
        <v>Rifampicin</v>
      </c>
      <c r="F1021" s="255"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53" t="str">
        <f>IF(AND(A1022&lt;&gt;"",ISNUMBER(A1022)),VLOOKUP(A1022,Studies!A:BR,2,FALSE),"")</f>
        <v>Eon Labs Manufacturing, Inc. 1997</v>
      </c>
      <c r="C1022" s="254" t="str">
        <f>IF(AND(A1022&lt;&gt;"",ISNUMBER(A1022)),VLOOKUP(A1022,Studies!A:BR,3,FALSE),"")</f>
        <v>https://www.accessdata.fda.gov/drugsatfda_docs/anda/97/064150review.pdf</v>
      </c>
      <c r="D1022" s="254" t="str">
        <f>IF(AND(A1022&lt;&gt;"",ISNUMBER(A1022)),VLOOKUP(A1022,Studies!A:BR,4,FALSE),"")</f>
        <v>2X300mg Tab (Eon)</v>
      </c>
      <c r="E1022" s="254" t="str">
        <f>IF(AND(A1022&lt;&gt;"",ISNUMBER(A1022)),VLOOKUP(A1022,Studies!A:BR,5,FALSE),"")</f>
        <v>Rifampicin</v>
      </c>
      <c r="F1022" s="255"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53" t="str">
        <f>IF(AND(A1023&lt;&gt;"",ISNUMBER(A1023)),VLOOKUP(A1023,Studies!A:BR,2,FALSE),"")</f>
        <v>Eon Labs Manufacturing, Inc. 1997</v>
      </c>
      <c r="C1023" s="254" t="str">
        <f>IF(AND(A1023&lt;&gt;"",ISNUMBER(A1023)),VLOOKUP(A1023,Studies!A:BR,3,FALSE),"")</f>
        <v>https://www.accessdata.fda.gov/drugsatfda_docs/anda/97/064150review.pdf</v>
      </c>
      <c r="D1023" s="254" t="str">
        <f>IF(AND(A1023&lt;&gt;"",ISNUMBER(A1023)),VLOOKUP(A1023,Studies!A:BR,4,FALSE),"")</f>
        <v>2X300mg Tab (Eon)</v>
      </c>
      <c r="E1023" s="254" t="str">
        <f>IF(AND(A1023&lt;&gt;"",ISNUMBER(A1023)),VLOOKUP(A1023,Studies!A:BR,5,FALSE),"")</f>
        <v>Rifampicin</v>
      </c>
      <c r="F1023" s="255"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53" t="str">
        <f>IF(AND(A1024&lt;&gt;"",ISNUMBER(A1024)),VLOOKUP(A1024,Studies!A:BR,2,FALSE),"")</f>
        <v>Eon Labs Manufacturing, Inc. 1997</v>
      </c>
      <c r="C1024" s="254" t="str">
        <f>IF(AND(A1024&lt;&gt;"",ISNUMBER(A1024)),VLOOKUP(A1024,Studies!A:BR,3,FALSE),"")</f>
        <v>https://www.accessdata.fda.gov/drugsatfda_docs/anda/97/064150review.pdf</v>
      </c>
      <c r="D1024" s="254" t="str">
        <f>IF(AND(A1024&lt;&gt;"",ISNUMBER(A1024)),VLOOKUP(A1024,Studies!A:BR,4,FALSE),"")</f>
        <v>2X300mg Tab (Eon)</v>
      </c>
      <c r="E1024" s="254" t="str">
        <f>IF(AND(A1024&lt;&gt;"",ISNUMBER(A1024)),VLOOKUP(A1024,Studies!A:BR,5,FALSE),"")</f>
        <v>Rifampicin</v>
      </c>
      <c r="F1024" s="255"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53" t="str">
        <f>IF(AND(A1025&lt;&gt;"",ISNUMBER(A1025)),VLOOKUP(A1025,Studies!A:BR,2,FALSE),"")</f>
        <v>Eon Labs Manufacturing, Inc. 1997</v>
      </c>
      <c r="C1025" s="254" t="str">
        <f>IF(AND(A1025&lt;&gt;"",ISNUMBER(A1025)),VLOOKUP(A1025,Studies!A:BR,3,FALSE),"")</f>
        <v>https://www.accessdata.fda.gov/drugsatfda_docs/anda/97/064150review.pdf</v>
      </c>
      <c r="D1025" s="254" t="str">
        <f>IF(AND(A1025&lt;&gt;"",ISNUMBER(A1025)),VLOOKUP(A1025,Studies!A:BR,4,FALSE),"")</f>
        <v>2X300mg Tab (Eon)</v>
      </c>
      <c r="E1025" s="254" t="str">
        <f>IF(AND(A1025&lt;&gt;"",ISNUMBER(A1025)),VLOOKUP(A1025,Studies!A:BR,5,FALSE),"")</f>
        <v>Rifampicin</v>
      </c>
      <c r="F1025" s="255"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53" t="str">
        <f>IF(AND(A1026&lt;&gt;"",ISNUMBER(A1026)),VLOOKUP(A1026,Studies!A:BR,2,FALSE),"")</f>
        <v>Eon Labs Manufacturing, Inc. 1997</v>
      </c>
      <c r="C1026" s="254" t="str">
        <f>IF(AND(A1026&lt;&gt;"",ISNUMBER(A1026)),VLOOKUP(A1026,Studies!A:BR,3,FALSE),"")</f>
        <v>https://www.accessdata.fda.gov/drugsatfda_docs/anda/97/064150review.pdf</v>
      </c>
      <c r="D1026" s="254" t="str">
        <f>IF(AND(A1026&lt;&gt;"",ISNUMBER(A1026)),VLOOKUP(A1026,Studies!A:BR,4,FALSE),"")</f>
        <v>2X300mg Tab (Eon)</v>
      </c>
      <c r="E1026" s="254" t="str">
        <f>IF(AND(A1026&lt;&gt;"",ISNUMBER(A1026)),VLOOKUP(A1026,Studies!A:BR,5,FALSE),"")</f>
        <v>Rifampicin</v>
      </c>
      <c r="F1026" s="255"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53" t="str">
        <f>IF(AND(A1027&lt;&gt;"",ISNUMBER(A1027)),VLOOKUP(A1027,Studies!A:BR,2,FALSE),"")</f>
        <v>Eon Labs Manufacturing, Inc. 1997</v>
      </c>
      <c r="C1027" s="254" t="str">
        <f>IF(AND(A1027&lt;&gt;"",ISNUMBER(A1027)),VLOOKUP(A1027,Studies!A:BR,3,FALSE),"")</f>
        <v>https://www.accessdata.fda.gov/drugsatfda_docs/anda/97/064150review.pdf</v>
      </c>
      <c r="D1027" s="254" t="str">
        <f>IF(AND(A1027&lt;&gt;"",ISNUMBER(A1027)),VLOOKUP(A1027,Studies!A:BR,4,FALSE),"")</f>
        <v>2X300mg Tab (Eon)</v>
      </c>
      <c r="E1027" s="254" t="str">
        <f>IF(AND(A1027&lt;&gt;"",ISNUMBER(A1027)),VLOOKUP(A1027,Studies!A:BR,5,FALSE),"")</f>
        <v>Rifampicin</v>
      </c>
      <c r="F1027" s="255"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53" t="str">
        <f>IF(AND(A1028&lt;&gt;"",ISNUMBER(A1028)),VLOOKUP(A1028,Studies!A:BR,2,FALSE),"")</f>
        <v>Eon Labs Manufacturing, Inc. 1997</v>
      </c>
      <c r="C1028" s="254" t="str">
        <f>IF(AND(A1028&lt;&gt;"",ISNUMBER(A1028)),VLOOKUP(A1028,Studies!A:BR,3,FALSE),"")</f>
        <v>https://www.accessdata.fda.gov/drugsatfda_docs/anda/97/064150review.pdf</v>
      </c>
      <c r="D1028" s="254" t="str">
        <f>IF(AND(A1028&lt;&gt;"",ISNUMBER(A1028)),VLOOKUP(A1028,Studies!A:BR,4,FALSE),"")</f>
        <v>2X300mg Rifadine Tab</v>
      </c>
      <c r="E1028" s="254" t="str">
        <f>IF(AND(A1028&lt;&gt;"",ISNUMBER(A1028)),VLOOKUP(A1028,Studies!A:BR,5,FALSE),"")</f>
        <v>Rifampicin</v>
      </c>
      <c r="F1028" s="255"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53" t="str">
        <f>IF(AND(A1029&lt;&gt;"",ISNUMBER(A1029)),VLOOKUP(A1029,Studies!A:BR,2,FALSE),"")</f>
        <v>Eon Labs Manufacturing, Inc. 1997</v>
      </c>
      <c r="C1029" s="254" t="str">
        <f>IF(AND(A1029&lt;&gt;"",ISNUMBER(A1029)),VLOOKUP(A1029,Studies!A:BR,3,FALSE),"")</f>
        <v>https://www.accessdata.fda.gov/drugsatfda_docs/anda/97/064150review.pdf</v>
      </c>
      <c r="D1029" s="254" t="str">
        <f>IF(AND(A1029&lt;&gt;"",ISNUMBER(A1029)),VLOOKUP(A1029,Studies!A:BR,4,FALSE),"")</f>
        <v>2X300mg Rifadine Tab</v>
      </c>
      <c r="E1029" s="254" t="str">
        <f>IF(AND(A1029&lt;&gt;"",ISNUMBER(A1029)),VLOOKUP(A1029,Studies!A:BR,5,FALSE),"")</f>
        <v>Rifampicin</v>
      </c>
      <c r="F1029" s="255"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53" t="str">
        <f>IF(AND(A1030&lt;&gt;"",ISNUMBER(A1030)),VLOOKUP(A1030,Studies!A:BR,2,FALSE),"")</f>
        <v>Eon Labs Manufacturing, Inc. 1997</v>
      </c>
      <c r="C1030" s="254" t="str">
        <f>IF(AND(A1030&lt;&gt;"",ISNUMBER(A1030)),VLOOKUP(A1030,Studies!A:BR,3,FALSE),"")</f>
        <v>https://www.accessdata.fda.gov/drugsatfda_docs/anda/97/064150review.pdf</v>
      </c>
      <c r="D1030" s="254" t="str">
        <f>IF(AND(A1030&lt;&gt;"",ISNUMBER(A1030)),VLOOKUP(A1030,Studies!A:BR,4,FALSE),"")</f>
        <v>2X300mg Rifadine Tab</v>
      </c>
      <c r="E1030" s="254" t="str">
        <f>IF(AND(A1030&lt;&gt;"",ISNUMBER(A1030)),VLOOKUP(A1030,Studies!A:BR,5,FALSE),"")</f>
        <v>Rifampicin</v>
      </c>
      <c r="F1030" s="255"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53" t="str">
        <f>IF(AND(A1031&lt;&gt;"",ISNUMBER(A1031)),VLOOKUP(A1031,Studies!A:BR,2,FALSE),"")</f>
        <v>Eon Labs Manufacturing, Inc. 1997</v>
      </c>
      <c r="C1031" s="254" t="str">
        <f>IF(AND(A1031&lt;&gt;"",ISNUMBER(A1031)),VLOOKUP(A1031,Studies!A:BR,3,FALSE),"")</f>
        <v>https://www.accessdata.fda.gov/drugsatfda_docs/anda/97/064150review.pdf</v>
      </c>
      <c r="D1031" s="254" t="str">
        <f>IF(AND(A1031&lt;&gt;"",ISNUMBER(A1031)),VLOOKUP(A1031,Studies!A:BR,4,FALSE),"")</f>
        <v>2X300mg Rifadine Tab</v>
      </c>
      <c r="E1031" s="254" t="str">
        <f>IF(AND(A1031&lt;&gt;"",ISNUMBER(A1031)),VLOOKUP(A1031,Studies!A:BR,5,FALSE),"")</f>
        <v>Rifampicin</v>
      </c>
      <c r="F1031" s="255"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53" t="str">
        <f>IF(AND(A1032&lt;&gt;"",ISNUMBER(A1032)),VLOOKUP(A1032,Studies!A:BR,2,FALSE),"")</f>
        <v>Eon Labs Manufacturing, Inc. 1997</v>
      </c>
      <c r="C1032" s="254" t="str">
        <f>IF(AND(A1032&lt;&gt;"",ISNUMBER(A1032)),VLOOKUP(A1032,Studies!A:BR,3,FALSE),"")</f>
        <v>https://www.accessdata.fda.gov/drugsatfda_docs/anda/97/064150review.pdf</v>
      </c>
      <c r="D1032" s="254" t="str">
        <f>IF(AND(A1032&lt;&gt;"",ISNUMBER(A1032)),VLOOKUP(A1032,Studies!A:BR,4,FALSE),"")</f>
        <v>2X300mg Rifadine Tab</v>
      </c>
      <c r="E1032" s="254" t="str">
        <f>IF(AND(A1032&lt;&gt;"",ISNUMBER(A1032)),VLOOKUP(A1032,Studies!A:BR,5,FALSE),"")</f>
        <v>Rifampicin</v>
      </c>
      <c r="F1032" s="255"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53" t="str">
        <f>IF(AND(A1033&lt;&gt;"",ISNUMBER(A1033)),VLOOKUP(A1033,Studies!A:BR,2,FALSE),"")</f>
        <v>Eon Labs Manufacturing, Inc. 1997</v>
      </c>
      <c r="C1033" s="254" t="str">
        <f>IF(AND(A1033&lt;&gt;"",ISNUMBER(A1033)),VLOOKUP(A1033,Studies!A:BR,3,FALSE),"")</f>
        <v>https://www.accessdata.fda.gov/drugsatfda_docs/anda/97/064150review.pdf</v>
      </c>
      <c r="D1033" s="254" t="str">
        <f>IF(AND(A1033&lt;&gt;"",ISNUMBER(A1033)),VLOOKUP(A1033,Studies!A:BR,4,FALSE),"")</f>
        <v>2X300mg Rifadine Tab</v>
      </c>
      <c r="E1033" s="254" t="str">
        <f>IF(AND(A1033&lt;&gt;"",ISNUMBER(A1033)),VLOOKUP(A1033,Studies!A:BR,5,FALSE),"")</f>
        <v>Rifampicin</v>
      </c>
      <c r="F1033" s="255"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53" t="str">
        <f>IF(AND(A1034&lt;&gt;"",ISNUMBER(A1034)),VLOOKUP(A1034,Studies!A:BR,2,FALSE),"")</f>
        <v>Eon Labs Manufacturing, Inc. 1997</v>
      </c>
      <c r="C1034" s="254" t="str">
        <f>IF(AND(A1034&lt;&gt;"",ISNUMBER(A1034)),VLOOKUP(A1034,Studies!A:BR,3,FALSE),"")</f>
        <v>https://www.accessdata.fda.gov/drugsatfda_docs/anda/97/064150review.pdf</v>
      </c>
      <c r="D1034" s="254" t="str">
        <f>IF(AND(A1034&lt;&gt;"",ISNUMBER(A1034)),VLOOKUP(A1034,Studies!A:BR,4,FALSE),"")</f>
        <v>2X300mg Rifadine Tab</v>
      </c>
      <c r="E1034" s="254" t="str">
        <f>IF(AND(A1034&lt;&gt;"",ISNUMBER(A1034)),VLOOKUP(A1034,Studies!A:BR,5,FALSE),"")</f>
        <v>Rifampicin</v>
      </c>
      <c r="F1034" s="255"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53" t="str">
        <f>IF(AND(A1035&lt;&gt;"",ISNUMBER(A1035)),VLOOKUP(A1035,Studies!A:BR,2,FALSE),"")</f>
        <v>Eon Labs Manufacturing, Inc. 1997</v>
      </c>
      <c r="C1035" s="254" t="str">
        <f>IF(AND(A1035&lt;&gt;"",ISNUMBER(A1035)),VLOOKUP(A1035,Studies!A:BR,3,FALSE),"")</f>
        <v>https://www.accessdata.fda.gov/drugsatfda_docs/anda/97/064150review.pdf</v>
      </c>
      <c r="D1035" s="254" t="str">
        <f>IF(AND(A1035&lt;&gt;"",ISNUMBER(A1035)),VLOOKUP(A1035,Studies!A:BR,4,FALSE),"")</f>
        <v>2X300mg Rifadine Tab</v>
      </c>
      <c r="E1035" s="254" t="str">
        <f>IF(AND(A1035&lt;&gt;"",ISNUMBER(A1035)),VLOOKUP(A1035,Studies!A:BR,5,FALSE),"")</f>
        <v>Rifampicin</v>
      </c>
      <c r="F1035" s="255"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53" t="str">
        <f>IF(AND(A1036&lt;&gt;"",ISNUMBER(A1036)),VLOOKUP(A1036,Studies!A:BR,2,FALSE),"")</f>
        <v>Eon Labs Manufacturing, Inc. 1997</v>
      </c>
      <c r="C1036" s="254" t="str">
        <f>IF(AND(A1036&lt;&gt;"",ISNUMBER(A1036)),VLOOKUP(A1036,Studies!A:BR,3,FALSE),"")</f>
        <v>https://www.accessdata.fda.gov/drugsatfda_docs/anda/97/064150review.pdf</v>
      </c>
      <c r="D1036" s="254" t="str">
        <f>IF(AND(A1036&lt;&gt;"",ISNUMBER(A1036)),VLOOKUP(A1036,Studies!A:BR,4,FALSE),"")</f>
        <v>2X300mg Rifadine Tab</v>
      </c>
      <c r="E1036" s="254" t="str">
        <f>IF(AND(A1036&lt;&gt;"",ISNUMBER(A1036)),VLOOKUP(A1036,Studies!A:BR,5,FALSE),"")</f>
        <v>Rifampicin</v>
      </c>
      <c r="F1036" s="255"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53" t="str">
        <f>IF(AND(A1037&lt;&gt;"",ISNUMBER(A1037)),VLOOKUP(A1037,Studies!A:BR,2,FALSE),"")</f>
        <v>Eon Labs Manufacturing, Inc. 1997</v>
      </c>
      <c r="C1037" s="254" t="str">
        <f>IF(AND(A1037&lt;&gt;"",ISNUMBER(A1037)),VLOOKUP(A1037,Studies!A:BR,3,FALSE),"")</f>
        <v>https://www.accessdata.fda.gov/drugsatfda_docs/anda/97/064150review.pdf</v>
      </c>
      <c r="D1037" s="254" t="str">
        <f>IF(AND(A1037&lt;&gt;"",ISNUMBER(A1037)),VLOOKUP(A1037,Studies!A:BR,4,FALSE),"")</f>
        <v>2X300mg Rifadine Tab</v>
      </c>
      <c r="E1037" s="254" t="str">
        <f>IF(AND(A1037&lt;&gt;"",ISNUMBER(A1037)),VLOOKUP(A1037,Studies!A:BR,5,FALSE),"")</f>
        <v>Rifampicin</v>
      </c>
      <c r="F1037" s="255"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53" t="str">
        <f>IF(AND(A1038&lt;&gt;"",ISNUMBER(A1038)),VLOOKUP(A1038,Studies!A:BR,2,FALSE),"")</f>
        <v>Eon Labs Manufacturing, Inc. 1997</v>
      </c>
      <c r="C1038" s="254" t="str">
        <f>IF(AND(A1038&lt;&gt;"",ISNUMBER(A1038)),VLOOKUP(A1038,Studies!A:BR,3,FALSE),"")</f>
        <v>https://www.accessdata.fda.gov/drugsatfda_docs/anda/97/064150review.pdf</v>
      </c>
      <c r="D1038" s="254" t="str">
        <f>IF(AND(A1038&lt;&gt;"",ISNUMBER(A1038)),VLOOKUP(A1038,Studies!A:BR,4,FALSE),"")</f>
        <v>2X300mg Rifadine Tab</v>
      </c>
      <c r="E1038" s="254" t="str">
        <f>IF(AND(A1038&lt;&gt;"",ISNUMBER(A1038)),VLOOKUP(A1038,Studies!A:BR,5,FALSE),"")</f>
        <v>Rifampicin</v>
      </c>
      <c r="F1038" s="255"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53" t="str">
        <f>IF(AND(A1039&lt;&gt;"",ISNUMBER(A1039)),VLOOKUP(A1039,Studies!A:BR,2,FALSE),"")</f>
        <v>Eon Labs Manufacturing, Inc. 1997</v>
      </c>
      <c r="C1039" s="254" t="str">
        <f>IF(AND(A1039&lt;&gt;"",ISNUMBER(A1039)),VLOOKUP(A1039,Studies!A:BR,3,FALSE),"")</f>
        <v>https://www.accessdata.fda.gov/drugsatfda_docs/anda/97/064150review.pdf</v>
      </c>
      <c r="D1039" s="254" t="str">
        <f>IF(AND(A1039&lt;&gt;"",ISNUMBER(A1039)),VLOOKUP(A1039,Studies!A:BR,4,FALSE),"")</f>
        <v>2X300mg Rifadine Tab</v>
      </c>
      <c r="E1039" s="254" t="str">
        <f>IF(AND(A1039&lt;&gt;"",ISNUMBER(A1039)),VLOOKUP(A1039,Studies!A:BR,5,FALSE),"")</f>
        <v>Rifampicin</v>
      </c>
      <c r="F1039" s="255"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53" t="str">
        <f>IF(AND(A1040&lt;&gt;"",ISNUMBER(A1040)),VLOOKUP(A1040,Studies!A:BR,2,FALSE),"")</f>
        <v>Eon Labs Manufacturing, Inc. 1997</v>
      </c>
      <c r="C1040" s="254" t="str">
        <f>IF(AND(A1040&lt;&gt;"",ISNUMBER(A1040)),VLOOKUP(A1040,Studies!A:BR,3,FALSE),"")</f>
        <v>https://www.accessdata.fda.gov/drugsatfda_docs/anda/97/064150review.pdf</v>
      </c>
      <c r="D1040" s="254" t="str">
        <f>IF(AND(A1040&lt;&gt;"",ISNUMBER(A1040)),VLOOKUP(A1040,Studies!A:BR,4,FALSE),"")</f>
        <v>2X300mg Rifadine Tab</v>
      </c>
      <c r="E1040" s="254" t="str">
        <f>IF(AND(A1040&lt;&gt;"",ISNUMBER(A1040)),VLOOKUP(A1040,Studies!A:BR,5,FALSE),"")</f>
        <v>Rifampicin</v>
      </c>
      <c r="F1040" s="255"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53" t="str">
        <f>IF(AND(A1041&lt;&gt;"",ISNUMBER(A1041)),VLOOKUP(A1041,Studies!A:BR,2,FALSE),"")</f>
        <v>Furesz 1970</v>
      </c>
      <c r="C1041" s="254" t="str">
        <f>IF(AND(A1041&lt;&gt;"",ISNUMBER(A1041)),VLOOKUP(A1041,Studies!A:BR,3,FALSE),"")</f>
        <v>https://www.ncbi.nlm.nih.gov/pubmed/5002304</v>
      </c>
      <c r="D1041" s="254" t="str">
        <f>IF(AND(A1041&lt;&gt;"",ISNUMBER(A1041)),VLOOKUP(A1041,Studies!A:BR,4,FALSE),"")</f>
        <v>100 mg</v>
      </c>
      <c r="E1041" s="254" t="str">
        <f>IF(AND(A1041&lt;&gt;"",ISNUMBER(A1041)),VLOOKUP(A1041,Studies!A:BR,5,FALSE),"")</f>
        <v>Rifampicin</v>
      </c>
      <c r="F1041" s="255"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53" t="str">
        <f>IF(AND(A1042&lt;&gt;"",ISNUMBER(A1042)),VLOOKUP(A1042,Studies!A:BR,2,FALSE),"")</f>
        <v>Furesz 1970</v>
      </c>
      <c r="C1042" s="254" t="str">
        <f>IF(AND(A1042&lt;&gt;"",ISNUMBER(A1042)),VLOOKUP(A1042,Studies!A:BR,3,FALSE),"")</f>
        <v>https://www.ncbi.nlm.nih.gov/pubmed/5002304</v>
      </c>
      <c r="D1042" s="254" t="str">
        <f>IF(AND(A1042&lt;&gt;"",ISNUMBER(A1042)),VLOOKUP(A1042,Studies!A:BR,4,FALSE),"")</f>
        <v>100 mg</v>
      </c>
      <c r="E1042" s="254" t="str">
        <f>IF(AND(A1042&lt;&gt;"",ISNUMBER(A1042)),VLOOKUP(A1042,Studies!A:BR,5,FALSE),"")</f>
        <v>Rifampicin</v>
      </c>
      <c r="F1042" s="255"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53" t="str">
        <f>IF(AND(A1043&lt;&gt;"",ISNUMBER(A1043)),VLOOKUP(A1043,Studies!A:BR,2,FALSE),"")</f>
        <v>Furesz 1970</v>
      </c>
      <c r="C1043" s="254" t="str">
        <f>IF(AND(A1043&lt;&gt;"",ISNUMBER(A1043)),VLOOKUP(A1043,Studies!A:BR,3,FALSE),"")</f>
        <v>https://www.ncbi.nlm.nih.gov/pubmed/5002304</v>
      </c>
      <c r="D1043" s="254" t="str">
        <f>IF(AND(A1043&lt;&gt;"",ISNUMBER(A1043)),VLOOKUP(A1043,Studies!A:BR,4,FALSE),"")</f>
        <v>100 mg</v>
      </c>
      <c r="E1043" s="254" t="str">
        <f>IF(AND(A1043&lt;&gt;"",ISNUMBER(A1043)),VLOOKUP(A1043,Studies!A:BR,5,FALSE),"")</f>
        <v>Rifampicin</v>
      </c>
      <c r="F1043" s="255"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53" t="str">
        <f>IF(AND(A1044&lt;&gt;"",ISNUMBER(A1044)),VLOOKUP(A1044,Studies!A:BR,2,FALSE),"")</f>
        <v>Furesz 1970</v>
      </c>
      <c r="C1044" s="254" t="str">
        <f>IF(AND(A1044&lt;&gt;"",ISNUMBER(A1044)),VLOOKUP(A1044,Studies!A:BR,3,FALSE),"")</f>
        <v>https://www.ncbi.nlm.nih.gov/pubmed/5002304</v>
      </c>
      <c r="D1044" s="254" t="str">
        <f>IF(AND(A1044&lt;&gt;"",ISNUMBER(A1044)),VLOOKUP(A1044,Studies!A:BR,4,FALSE),"")</f>
        <v>150 mg</v>
      </c>
      <c r="E1044" s="254" t="str">
        <f>IF(AND(A1044&lt;&gt;"",ISNUMBER(A1044)),VLOOKUP(A1044,Studies!A:BR,5,FALSE),"")</f>
        <v>Rifampicin</v>
      </c>
      <c r="F1044" s="255"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53" t="str">
        <f>IF(AND(A1045&lt;&gt;"",ISNUMBER(A1045)),VLOOKUP(A1045,Studies!A:BR,2,FALSE),"")</f>
        <v>Furesz 1970</v>
      </c>
      <c r="C1045" s="254" t="str">
        <f>IF(AND(A1045&lt;&gt;"",ISNUMBER(A1045)),VLOOKUP(A1045,Studies!A:BR,3,FALSE),"")</f>
        <v>https://www.ncbi.nlm.nih.gov/pubmed/5002304</v>
      </c>
      <c r="D1045" s="254" t="str">
        <f>IF(AND(A1045&lt;&gt;"",ISNUMBER(A1045)),VLOOKUP(A1045,Studies!A:BR,4,FALSE),"")</f>
        <v>150 mg</v>
      </c>
      <c r="E1045" s="254" t="str">
        <f>IF(AND(A1045&lt;&gt;"",ISNUMBER(A1045)),VLOOKUP(A1045,Studies!A:BR,5,FALSE),"")</f>
        <v>Rifampicin</v>
      </c>
      <c r="F1045" s="255"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53" t="str">
        <f>IF(AND(A1046&lt;&gt;"",ISNUMBER(A1046)),VLOOKUP(A1046,Studies!A:BR,2,FALSE),"")</f>
        <v>Furesz 1970</v>
      </c>
      <c r="C1046" s="254" t="str">
        <f>IF(AND(A1046&lt;&gt;"",ISNUMBER(A1046)),VLOOKUP(A1046,Studies!A:BR,3,FALSE),"")</f>
        <v>https://www.ncbi.nlm.nih.gov/pubmed/5002304</v>
      </c>
      <c r="D1046" s="254" t="str">
        <f>IF(AND(A1046&lt;&gt;"",ISNUMBER(A1046)),VLOOKUP(A1046,Studies!A:BR,4,FALSE),"")</f>
        <v>150 mg</v>
      </c>
      <c r="E1046" s="254" t="str">
        <f>IF(AND(A1046&lt;&gt;"",ISNUMBER(A1046)),VLOOKUP(A1046,Studies!A:BR,5,FALSE),"")</f>
        <v>Rifampicin</v>
      </c>
      <c r="F1046" s="255"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53" t="str">
        <f>IF(AND(A1047&lt;&gt;"",ISNUMBER(A1047)),VLOOKUP(A1047,Studies!A:BR,2,FALSE),"")</f>
        <v>Furesz 1970</v>
      </c>
      <c r="C1047" s="254" t="str">
        <f>IF(AND(A1047&lt;&gt;"",ISNUMBER(A1047)),VLOOKUP(A1047,Studies!A:BR,3,FALSE),"")</f>
        <v>https://www.ncbi.nlm.nih.gov/pubmed/5002304</v>
      </c>
      <c r="D1047" s="254" t="str">
        <f>IF(AND(A1047&lt;&gt;"",ISNUMBER(A1047)),VLOOKUP(A1047,Studies!A:BR,4,FALSE),"")</f>
        <v>250 mg</v>
      </c>
      <c r="E1047" s="254" t="str">
        <f>IF(AND(A1047&lt;&gt;"",ISNUMBER(A1047)),VLOOKUP(A1047,Studies!A:BR,5,FALSE),"")</f>
        <v>Rifampicin</v>
      </c>
      <c r="F1047" s="255"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53" t="str">
        <f>IF(AND(A1048&lt;&gt;"",ISNUMBER(A1048)),VLOOKUP(A1048,Studies!A:BR,2,FALSE),"")</f>
        <v>Furesz 1970</v>
      </c>
      <c r="C1048" s="254" t="str">
        <f>IF(AND(A1048&lt;&gt;"",ISNUMBER(A1048)),VLOOKUP(A1048,Studies!A:BR,3,FALSE),"")</f>
        <v>https://www.ncbi.nlm.nih.gov/pubmed/5002304</v>
      </c>
      <c r="D1048" s="254" t="str">
        <f>IF(AND(A1048&lt;&gt;"",ISNUMBER(A1048)),VLOOKUP(A1048,Studies!A:BR,4,FALSE),"")</f>
        <v>250 mg</v>
      </c>
      <c r="E1048" s="254" t="str">
        <f>IF(AND(A1048&lt;&gt;"",ISNUMBER(A1048)),VLOOKUP(A1048,Studies!A:BR,5,FALSE),"")</f>
        <v>Rifampicin</v>
      </c>
      <c r="F1048" s="255"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53" t="str">
        <f>IF(AND(A1049&lt;&gt;"",ISNUMBER(A1049)),VLOOKUP(A1049,Studies!A:BR,2,FALSE),"")</f>
        <v>Furesz 1970</v>
      </c>
      <c r="C1049" s="254" t="str">
        <f>IF(AND(A1049&lt;&gt;"",ISNUMBER(A1049)),VLOOKUP(A1049,Studies!A:BR,3,FALSE),"")</f>
        <v>https://www.ncbi.nlm.nih.gov/pubmed/5002304</v>
      </c>
      <c r="D1049" s="254" t="str">
        <f>IF(AND(A1049&lt;&gt;"",ISNUMBER(A1049)),VLOOKUP(A1049,Studies!A:BR,4,FALSE),"")</f>
        <v>250 mg</v>
      </c>
      <c r="E1049" s="254" t="str">
        <f>IF(AND(A1049&lt;&gt;"",ISNUMBER(A1049)),VLOOKUP(A1049,Studies!A:BR,5,FALSE),"")</f>
        <v>Rifampicin</v>
      </c>
      <c r="F1049" s="255"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53" t="str">
        <f>IF(AND(A1050&lt;&gt;"",ISNUMBER(A1050)),VLOOKUP(A1050,Studies!A:BR,2,FALSE),"")</f>
        <v>Furesz 1970</v>
      </c>
      <c r="C1050" s="254" t="str">
        <f>IF(AND(A1050&lt;&gt;"",ISNUMBER(A1050)),VLOOKUP(A1050,Studies!A:BR,3,FALSE),"")</f>
        <v>https://www.ncbi.nlm.nih.gov/pubmed/5002304</v>
      </c>
      <c r="D1050" s="254" t="str">
        <f>IF(AND(A1050&lt;&gt;"",ISNUMBER(A1050)),VLOOKUP(A1050,Studies!A:BR,4,FALSE),"")</f>
        <v>250 mg</v>
      </c>
      <c r="E1050" s="254" t="str">
        <f>IF(AND(A1050&lt;&gt;"",ISNUMBER(A1050)),VLOOKUP(A1050,Studies!A:BR,5,FALSE),"")</f>
        <v>Rifampicin</v>
      </c>
      <c r="F1050" s="255"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53" t="str">
        <f>IF(AND(A1051&lt;&gt;"",ISNUMBER(A1051)),VLOOKUP(A1051,Studies!A:BR,2,FALSE),"")</f>
        <v>Furesz 1970</v>
      </c>
      <c r="C1051" s="254" t="str">
        <f>IF(AND(A1051&lt;&gt;"",ISNUMBER(A1051)),VLOOKUP(A1051,Studies!A:BR,3,FALSE),"")</f>
        <v>https://www.ncbi.nlm.nih.gov/pubmed/5002304</v>
      </c>
      <c r="D1051" s="254" t="str">
        <f>IF(AND(A1051&lt;&gt;"",ISNUMBER(A1051)),VLOOKUP(A1051,Studies!A:BR,4,FALSE),"")</f>
        <v>300 mg</v>
      </c>
      <c r="E1051" s="254" t="str">
        <f>IF(AND(A1051&lt;&gt;"",ISNUMBER(A1051)),VLOOKUP(A1051,Studies!A:BR,5,FALSE),"")</f>
        <v>Rifampicin</v>
      </c>
      <c r="F1051" s="255"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53" t="str">
        <f>IF(AND(A1052&lt;&gt;"",ISNUMBER(A1052)),VLOOKUP(A1052,Studies!A:BR,2,FALSE),"")</f>
        <v>Furesz 1970</v>
      </c>
      <c r="C1052" s="254" t="str">
        <f>IF(AND(A1052&lt;&gt;"",ISNUMBER(A1052)),VLOOKUP(A1052,Studies!A:BR,3,FALSE),"")</f>
        <v>https://www.ncbi.nlm.nih.gov/pubmed/5002304</v>
      </c>
      <c r="D1052" s="254" t="str">
        <f>IF(AND(A1052&lt;&gt;"",ISNUMBER(A1052)),VLOOKUP(A1052,Studies!A:BR,4,FALSE),"")</f>
        <v>300 mg</v>
      </c>
      <c r="E1052" s="254" t="str">
        <f>IF(AND(A1052&lt;&gt;"",ISNUMBER(A1052)),VLOOKUP(A1052,Studies!A:BR,5,FALSE),"")</f>
        <v>Rifampicin</v>
      </c>
      <c r="F1052" s="255"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53" t="str">
        <f>IF(AND(A1053&lt;&gt;"",ISNUMBER(A1053)),VLOOKUP(A1053,Studies!A:BR,2,FALSE),"")</f>
        <v>Furesz 1970</v>
      </c>
      <c r="C1053" s="254" t="str">
        <f>IF(AND(A1053&lt;&gt;"",ISNUMBER(A1053)),VLOOKUP(A1053,Studies!A:BR,3,FALSE),"")</f>
        <v>https://www.ncbi.nlm.nih.gov/pubmed/5002304</v>
      </c>
      <c r="D1053" s="254" t="str">
        <f>IF(AND(A1053&lt;&gt;"",ISNUMBER(A1053)),VLOOKUP(A1053,Studies!A:BR,4,FALSE),"")</f>
        <v>300 mg</v>
      </c>
      <c r="E1053" s="254" t="str">
        <f>IF(AND(A1053&lt;&gt;"",ISNUMBER(A1053)),VLOOKUP(A1053,Studies!A:BR,5,FALSE),"")</f>
        <v>Rifampicin</v>
      </c>
      <c r="F1053" s="255"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53" t="str">
        <f>IF(AND(A1054&lt;&gt;"",ISNUMBER(A1054)),VLOOKUP(A1054,Studies!A:BR,2,FALSE),"")</f>
        <v>Furesz 1970</v>
      </c>
      <c r="C1054" s="254" t="str">
        <f>IF(AND(A1054&lt;&gt;"",ISNUMBER(A1054)),VLOOKUP(A1054,Studies!A:BR,3,FALSE),"")</f>
        <v>https://www.ncbi.nlm.nih.gov/pubmed/5002304</v>
      </c>
      <c r="D1054" s="254" t="str">
        <f>IF(AND(A1054&lt;&gt;"",ISNUMBER(A1054)),VLOOKUP(A1054,Studies!A:BR,4,FALSE),"")</f>
        <v>300 mg</v>
      </c>
      <c r="E1054" s="254" t="str">
        <f>IF(AND(A1054&lt;&gt;"",ISNUMBER(A1054)),VLOOKUP(A1054,Studies!A:BR,5,FALSE),"")</f>
        <v>Rifampicin</v>
      </c>
      <c r="F1054" s="255"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53" t="str">
        <f>IF(AND(A1055&lt;&gt;"",ISNUMBER(A1055)),VLOOKUP(A1055,Studies!A:BR,2,FALSE),"")</f>
        <v>Furesz 1970</v>
      </c>
      <c r="C1055" s="254" t="str">
        <f>IF(AND(A1055&lt;&gt;"",ISNUMBER(A1055)),VLOOKUP(A1055,Studies!A:BR,3,FALSE),"")</f>
        <v>https://www.ncbi.nlm.nih.gov/pubmed/5002304</v>
      </c>
      <c r="D1055" s="254" t="str">
        <f>IF(AND(A1055&lt;&gt;"",ISNUMBER(A1055)),VLOOKUP(A1055,Studies!A:BR,4,FALSE),"")</f>
        <v>450 mg</v>
      </c>
      <c r="E1055" s="254" t="str">
        <f>IF(AND(A1055&lt;&gt;"",ISNUMBER(A1055)),VLOOKUP(A1055,Studies!A:BR,5,FALSE),"")</f>
        <v>Rifampicin</v>
      </c>
      <c r="F1055" s="255"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53" t="str">
        <f>IF(AND(A1056&lt;&gt;"",ISNUMBER(A1056)),VLOOKUP(A1056,Studies!A:BR,2,FALSE),"")</f>
        <v>Furesz 1970</v>
      </c>
      <c r="C1056" s="254" t="str">
        <f>IF(AND(A1056&lt;&gt;"",ISNUMBER(A1056)),VLOOKUP(A1056,Studies!A:BR,3,FALSE),"")</f>
        <v>https://www.ncbi.nlm.nih.gov/pubmed/5002304</v>
      </c>
      <c r="D1056" s="254" t="str">
        <f>IF(AND(A1056&lt;&gt;"",ISNUMBER(A1056)),VLOOKUP(A1056,Studies!A:BR,4,FALSE),"")</f>
        <v>450 mg</v>
      </c>
      <c r="E1056" s="254" t="str">
        <f>IF(AND(A1056&lt;&gt;"",ISNUMBER(A1056)),VLOOKUP(A1056,Studies!A:BR,5,FALSE),"")</f>
        <v>Rifampicin</v>
      </c>
      <c r="F1056" s="255"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53" t="str">
        <f>IF(AND(A1057&lt;&gt;"",ISNUMBER(A1057)),VLOOKUP(A1057,Studies!A:BR,2,FALSE),"")</f>
        <v>Furesz 1970</v>
      </c>
      <c r="C1057" s="254" t="str">
        <f>IF(AND(A1057&lt;&gt;"",ISNUMBER(A1057)),VLOOKUP(A1057,Studies!A:BR,3,FALSE),"")</f>
        <v>https://www.ncbi.nlm.nih.gov/pubmed/5002304</v>
      </c>
      <c r="D1057" s="254" t="str">
        <f>IF(AND(A1057&lt;&gt;"",ISNUMBER(A1057)),VLOOKUP(A1057,Studies!A:BR,4,FALSE),"")</f>
        <v>450 mg</v>
      </c>
      <c r="E1057" s="254" t="str">
        <f>IF(AND(A1057&lt;&gt;"",ISNUMBER(A1057)),VLOOKUP(A1057,Studies!A:BR,5,FALSE),"")</f>
        <v>Rifampicin</v>
      </c>
      <c r="F1057" s="255"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53" t="str">
        <f>IF(AND(A1058&lt;&gt;"",ISNUMBER(A1058)),VLOOKUP(A1058,Studies!A:BR,2,FALSE),"")</f>
        <v>Furesz 1970</v>
      </c>
      <c r="C1058" s="254" t="str">
        <f>IF(AND(A1058&lt;&gt;"",ISNUMBER(A1058)),VLOOKUP(A1058,Studies!A:BR,3,FALSE),"")</f>
        <v>https://www.ncbi.nlm.nih.gov/pubmed/5002304</v>
      </c>
      <c r="D1058" s="254" t="str">
        <f>IF(AND(A1058&lt;&gt;"",ISNUMBER(A1058)),VLOOKUP(A1058,Studies!A:BR,4,FALSE),"")</f>
        <v>450 mg</v>
      </c>
      <c r="E1058" s="254" t="str">
        <f>IF(AND(A1058&lt;&gt;"",ISNUMBER(A1058)),VLOOKUP(A1058,Studies!A:BR,5,FALSE),"")</f>
        <v>Rifampicin</v>
      </c>
      <c r="F1058" s="255"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53" t="str">
        <f>IF(AND(A1059&lt;&gt;"",ISNUMBER(A1059)),VLOOKUP(A1059,Studies!A:BR,2,FALSE),"")</f>
        <v>Furesz 1970</v>
      </c>
      <c r="C1059" s="254" t="str">
        <f>IF(AND(A1059&lt;&gt;"",ISNUMBER(A1059)),VLOOKUP(A1059,Studies!A:BR,3,FALSE),"")</f>
        <v>https://www.ncbi.nlm.nih.gov/pubmed/5002304</v>
      </c>
      <c r="D1059" s="254" t="str">
        <f>IF(AND(A1059&lt;&gt;"",ISNUMBER(A1059)),VLOOKUP(A1059,Studies!A:BR,4,FALSE),"")</f>
        <v>450 mg</v>
      </c>
      <c r="E1059" s="254" t="str">
        <f>IF(AND(A1059&lt;&gt;"",ISNUMBER(A1059)),VLOOKUP(A1059,Studies!A:BR,5,FALSE),"")</f>
        <v>Rifampicin</v>
      </c>
      <c r="F1059" s="255"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53" t="str">
        <f>IF(AND(A1060&lt;&gt;"",ISNUMBER(A1060)),VLOOKUP(A1060,Studies!A:BR,2,FALSE),"")</f>
        <v>Furesz 1970</v>
      </c>
      <c r="C1060" s="254" t="str">
        <f>IF(AND(A1060&lt;&gt;"",ISNUMBER(A1060)),VLOOKUP(A1060,Studies!A:BR,3,FALSE),"")</f>
        <v>https://www.ncbi.nlm.nih.gov/pubmed/5002304</v>
      </c>
      <c r="D1060" s="254" t="str">
        <f>IF(AND(A1060&lt;&gt;"",ISNUMBER(A1060)),VLOOKUP(A1060,Studies!A:BR,4,FALSE),"")</f>
        <v>450 mg</v>
      </c>
      <c r="E1060" s="254" t="str">
        <f>IF(AND(A1060&lt;&gt;"",ISNUMBER(A1060)),VLOOKUP(A1060,Studies!A:BR,5,FALSE),"")</f>
        <v>Rifampicin</v>
      </c>
      <c r="F1060" s="255"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53" t="str">
        <f>IF(AND(A1061&lt;&gt;"",ISNUMBER(A1061)),VLOOKUP(A1061,Studies!A:BR,2,FALSE),"")</f>
        <v>Furesz 1970</v>
      </c>
      <c r="C1061" s="254" t="str">
        <f>IF(AND(A1061&lt;&gt;"",ISNUMBER(A1061)),VLOOKUP(A1061,Studies!A:BR,3,FALSE),"")</f>
        <v>https://www.ncbi.nlm.nih.gov/pubmed/5002304</v>
      </c>
      <c r="D1061" s="254" t="str">
        <f>IF(AND(A1061&lt;&gt;"",ISNUMBER(A1061)),VLOOKUP(A1061,Studies!A:BR,4,FALSE),"")</f>
        <v>600 mg</v>
      </c>
      <c r="E1061" s="254" t="str">
        <f>IF(AND(A1061&lt;&gt;"",ISNUMBER(A1061)),VLOOKUP(A1061,Studies!A:BR,5,FALSE),"")</f>
        <v>Rifampicin</v>
      </c>
      <c r="F1061" s="255"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53" t="str">
        <f>IF(AND(A1062&lt;&gt;"",ISNUMBER(A1062)),VLOOKUP(A1062,Studies!A:BR,2,FALSE),"")</f>
        <v>Furesz 1970</v>
      </c>
      <c r="C1062" s="254" t="str">
        <f>IF(AND(A1062&lt;&gt;"",ISNUMBER(A1062)),VLOOKUP(A1062,Studies!A:BR,3,FALSE),"")</f>
        <v>https://www.ncbi.nlm.nih.gov/pubmed/5002304</v>
      </c>
      <c r="D1062" s="254" t="str">
        <f>IF(AND(A1062&lt;&gt;"",ISNUMBER(A1062)),VLOOKUP(A1062,Studies!A:BR,4,FALSE),"")</f>
        <v>600 mg</v>
      </c>
      <c r="E1062" s="254" t="str">
        <f>IF(AND(A1062&lt;&gt;"",ISNUMBER(A1062)),VLOOKUP(A1062,Studies!A:BR,5,FALSE),"")</f>
        <v>Rifampicin</v>
      </c>
      <c r="F1062" s="255"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53" t="str">
        <f>IF(AND(A1063&lt;&gt;"",ISNUMBER(A1063)),VLOOKUP(A1063,Studies!A:BR,2,FALSE),"")</f>
        <v>Furesz 1970</v>
      </c>
      <c r="C1063" s="254" t="str">
        <f>IF(AND(A1063&lt;&gt;"",ISNUMBER(A1063)),VLOOKUP(A1063,Studies!A:BR,3,FALSE),"")</f>
        <v>https://www.ncbi.nlm.nih.gov/pubmed/5002304</v>
      </c>
      <c r="D1063" s="254" t="str">
        <f>IF(AND(A1063&lt;&gt;"",ISNUMBER(A1063)),VLOOKUP(A1063,Studies!A:BR,4,FALSE),"")</f>
        <v>600 mg</v>
      </c>
      <c r="E1063" s="254" t="str">
        <f>IF(AND(A1063&lt;&gt;"",ISNUMBER(A1063)),VLOOKUP(A1063,Studies!A:BR,5,FALSE),"")</f>
        <v>Rifampicin</v>
      </c>
      <c r="F1063" s="255"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53" t="str">
        <f>IF(AND(A1064&lt;&gt;"",ISNUMBER(A1064)),VLOOKUP(A1064,Studies!A:BR,2,FALSE),"")</f>
        <v>Furesz 1970</v>
      </c>
      <c r="C1064" s="254" t="str">
        <f>IF(AND(A1064&lt;&gt;"",ISNUMBER(A1064)),VLOOKUP(A1064,Studies!A:BR,3,FALSE),"")</f>
        <v>https://www.ncbi.nlm.nih.gov/pubmed/5002304</v>
      </c>
      <c r="D1064" s="254" t="str">
        <f>IF(AND(A1064&lt;&gt;"",ISNUMBER(A1064)),VLOOKUP(A1064,Studies!A:BR,4,FALSE),"")</f>
        <v>600 mg</v>
      </c>
      <c r="E1064" s="254" t="str">
        <f>IF(AND(A1064&lt;&gt;"",ISNUMBER(A1064)),VLOOKUP(A1064,Studies!A:BR,5,FALSE),"")</f>
        <v>Rifampicin</v>
      </c>
      <c r="F1064" s="255"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53" t="str">
        <f>IF(AND(A1065&lt;&gt;"",ISNUMBER(A1065)),VLOOKUP(A1065,Studies!A:BR,2,FALSE),"")</f>
        <v>Furesz 1970</v>
      </c>
      <c r="C1065" s="254" t="str">
        <f>IF(AND(A1065&lt;&gt;"",ISNUMBER(A1065)),VLOOKUP(A1065,Studies!A:BR,3,FALSE),"")</f>
        <v>https://www.ncbi.nlm.nih.gov/pubmed/5002304</v>
      </c>
      <c r="D1065" s="254" t="str">
        <f>IF(AND(A1065&lt;&gt;"",ISNUMBER(A1065)),VLOOKUP(A1065,Studies!A:BR,4,FALSE),"")</f>
        <v>750 mg</v>
      </c>
      <c r="E1065" s="254" t="str">
        <f>IF(AND(A1065&lt;&gt;"",ISNUMBER(A1065)),VLOOKUP(A1065,Studies!A:BR,5,FALSE),"")</f>
        <v>Rifampicin</v>
      </c>
      <c r="F1065" s="255"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53" t="str">
        <f>IF(AND(A1066&lt;&gt;"",ISNUMBER(A1066)),VLOOKUP(A1066,Studies!A:BR,2,FALSE),"")</f>
        <v>Furesz 1970</v>
      </c>
      <c r="C1066" s="254" t="str">
        <f>IF(AND(A1066&lt;&gt;"",ISNUMBER(A1066)),VLOOKUP(A1066,Studies!A:BR,3,FALSE),"")</f>
        <v>https://www.ncbi.nlm.nih.gov/pubmed/5002304</v>
      </c>
      <c r="D1066" s="254" t="str">
        <f>IF(AND(A1066&lt;&gt;"",ISNUMBER(A1066)),VLOOKUP(A1066,Studies!A:BR,4,FALSE),"")</f>
        <v>750 mg</v>
      </c>
      <c r="E1066" s="254" t="str">
        <f>IF(AND(A1066&lt;&gt;"",ISNUMBER(A1066)),VLOOKUP(A1066,Studies!A:BR,5,FALSE),"")</f>
        <v>Rifampicin</v>
      </c>
      <c r="F1066" s="255"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53" t="str">
        <f>IF(AND(A1067&lt;&gt;"",ISNUMBER(A1067)),VLOOKUP(A1067,Studies!A:BR,2,FALSE),"")</f>
        <v>Furesz 1970</v>
      </c>
      <c r="C1067" s="254" t="str">
        <f>IF(AND(A1067&lt;&gt;"",ISNUMBER(A1067)),VLOOKUP(A1067,Studies!A:BR,3,FALSE),"")</f>
        <v>https://www.ncbi.nlm.nih.gov/pubmed/5002304</v>
      </c>
      <c r="D1067" s="254" t="str">
        <f>IF(AND(A1067&lt;&gt;"",ISNUMBER(A1067)),VLOOKUP(A1067,Studies!A:BR,4,FALSE),"")</f>
        <v>750 mg</v>
      </c>
      <c r="E1067" s="254" t="str">
        <f>IF(AND(A1067&lt;&gt;"",ISNUMBER(A1067)),VLOOKUP(A1067,Studies!A:BR,5,FALSE),"")</f>
        <v>Rifampicin</v>
      </c>
      <c r="F1067" s="255"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53" t="str">
        <f>IF(AND(A1068&lt;&gt;"",ISNUMBER(A1068)),VLOOKUP(A1068,Studies!A:BR,2,FALSE),"")</f>
        <v>Furesz 1970</v>
      </c>
      <c r="C1068" s="254" t="str">
        <f>IF(AND(A1068&lt;&gt;"",ISNUMBER(A1068)),VLOOKUP(A1068,Studies!A:BR,3,FALSE),"")</f>
        <v>https://www.ncbi.nlm.nih.gov/pubmed/5002304</v>
      </c>
      <c r="D1068" s="254" t="str">
        <f>IF(AND(A1068&lt;&gt;"",ISNUMBER(A1068)),VLOOKUP(A1068,Studies!A:BR,4,FALSE),"")</f>
        <v>750 mg</v>
      </c>
      <c r="E1068" s="254" t="str">
        <f>IF(AND(A1068&lt;&gt;"",ISNUMBER(A1068)),VLOOKUP(A1068,Studies!A:BR,5,FALSE),"")</f>
        <v>Rifampicin</v>
      </c>
      <c r="F1068" s="255"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53" t="str">
        <f>IF(AND(A1069&lt;&gt;"",ISNUMBER(A1069)),VLOOKUP(A1069,Studies!A:BR,2,FALSE),"")</f>
        <v>Furesz 1970</v>
      </c>
      <c r="C1069" s="254" t="str">
        <f>IF(AND(A1069&lt;&gt;"",ISNUMBER(A1069)),VLOOKUP(A1069,Studies!A:BR,3,FALSE),"")</f>
        <v>https://www.ncbi.nlm.nih.gov/pubmed/5002304</v>
      </c>
      <c r="D1069" s="254" t="str">
        <f>IF(AND(A1069&lt;&gt;"",ISNUMBER(A1069)),VLOOKUP(A1069,Studies!A:BR,4,FALSE),"")</f>
        <v>750 mg</v>
      </c>
      <c r="E1069" s="254" t="str">
        <f>IF(AND(A1069&lt;&gt;"",ISNUMBER(A1069)),VLOOKUP(A1069,Studies!A:BR,5,FALSE),"")</f>
        <v>Rifampicin</v>
      </c>
      <c r="F1069" s="255"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53" t="str">
        <f>IF(AND(A1070&lt;&gt;"",ISNUMBER(A1070)),VLOOKUP(A1070,Studies!A:BR,2,FALSE),"")</f>
        <v>Furesz 1970</v>
      </c>
      <c r="C1070" s="254" t="str">
        <f>IF(AND(A1070&lt;&gt;"",ISNUMBER(A1070)),VLOOKUP(A1070,Studies!A:BR,3,FALSE),"")</f>
        <v>https://www.ncbi.nlm.nih.gov/pubmed/5002304</v>
      </c>
      <c r="D1070" s="254" t="str">
        <f>IF(AND(A1070&lt;&gt;"",ISNUMBER(A1070)),VLOOKUP(A1070,Studies!A:BR,4,FALSE),"")</f>
        <v>900 mg</v>
      </c>
      <c r="E1070" s="254" t="str">
        <f>IF(AND(A1070&lt;&gt;"",ISNUMBER(A1070)),VLOOKUP(A1070,Studies!A:BR,5,FALSE),"")</f>
        <v>Rifampicin</v>
      </c>
      <c r="F1070" s="255"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53" t="str">
        <f>IF(AND(A1071&lt;&gt;"",ISNUMBER(A1071)),VLOOKUP(A1071,Studies!A:BR,2,FALSE),"")</f>
        <v>Furesz 1970</v>
      </c>
      <c r="C1071" s="254" t="str">
        <f>IF(AND(A1071&lt;&gt;"",ISNUMBER(A1071)),VLOOKUP(A1071,Studies!A:BR,3,FALSE),"")</f>
        <v>https://www.ncbi.nlm.nih.gov/pubmed/5002304</v>
      </c>
      <c r="D1071" s="254" t="str">
        <f>IF(AND(A1071&lt;&gt;"",ISNUMBER(A1071)),VLOOKUP(A1071,Studies!A:BR,4,FALSE),"")</f>
        <v>900 mg</v>
      </c>
      <c r="E1071" s="254" t="str">
        <f>IF(AND(A1071&lt;&gt;"",ISNUMBER(A1071)),VLOOKUP(A1071,Studies!A:BR,5,FALSE),"")</f>
        <v>Rifampicin</v>
      </c>
      <c r="F1071" s="255"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53" t="str">
        <f>IF(AND(A1072&lt;&gt;"",ISNUMBER(A1072)),VLOOKUP(A1072,Studies!A:BR,2,FALSE),"")</f>
        <v>Furesz 1970</v>
      </c>
      <c r="C1072" s="254" t="str">
        <f>IF(AND(A1072&lt;&gt;"",ISNUMBER(A1072)),VLOOKUP(A1072,Studies!A:BR,3,FALSE),"")</f>
        <v>https://www.ncbi.nlm.nih.gov/pubmed/5002304</v>
      </c>
      <c r="D1072" s="254" t="str">
        <f>IF(AND(A1072&lt;&gt;"",ISNUMBER(A1072)),VLOOKUP(A1072,Studies!A:BR,4,FALSE),"")</f>
        <v>900 mg</v>
      </c>
      <c r="E1072" s="254" t="str">
        <f>IF(AND(A1072&lt;&gt;"",ISNUMBER(A1072)),VLOOKUP(A1072,Studies!A:BR,5,FALSE),"")</f>
        <v>Rifampicin</v>
      </c>
      <c r="F1072" s="255"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53" t="str">
        <f>IF(AND(A1073&lt;&gt;"",ISNUMBER(A1073)),VLOOKUP(A1073,Studies!A:BR,2,FALSE),"")</f>
        <v>Furesz 1970</v>
      </c>
      <c r="C1073" s="254" t="str">
        <f>IF(AND(A1073&lt;&gt;"",ISNUMBER(A1073)),VLOOKUP(A1073,Studies!A:BR,3,FALSE),"")</f>
        <v>https://www.ncbi.nlm.nih.gov/pubmed/5002304</v>
      </c>
      <c r="D1073" s="254" t="str">
        <f>IF(AND(A1073&lt;&gt;"",ISNUMBER(A1073)),VLOOKUP(A1073,Studies!A:BR,4,FALSE),"")</f>
        <v>900 mg</v>
      </c>
      <c r="E1073" s="254" t="str">
        <f>IF(AND(A1073&lt;&gt;"",ISNUMBER(A1073)),VLOOKUP(A1073,Studies!A:BR,5,FALSE),"")</f>
        <v>Rifampicin</v>
      </c>
      <c r="F1073" s="255"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53" t="str">
        <f>IF(AND(A1074&lt;&gt;"",ISNUMBER(A1074)),VLOOKUP(A1074,Studies!A:BR,2,FALSE),"")</f>
        <v>Furesz 1970</v>
      </c>
      <c r="C1074" s="254" t="str">
        <f>IF(AND(A1074&lt;&gt;"",ISNUMBER(A1074)),VLOOKUP(A1074,Studies!A:BR,3,FALSE),"")</f>
        <v>https://www.ncbi.nlm.nih.gov/pubmed/5002304</v>
      </c>
      <c r="D1074" s="254" t="str">
        <f>IF(AND(A1074&lt;&gt;"",ISNUMBER(A1074)),VLOOKUP(A1074,Studies!A:BR,4,FALSE),"")</f>
        <v>900 mg</v>
      </c>
      <c r="E1074" s="254" t="str">
        <f>IF(AND(A1074&lt;&gt;"",ISNUMBER(A1074)),VLOOKUP(A1074,Studies!A:BR,5,FALSE),"")</f>
        <v>Rifampicin</v>
      </c>
      <c r="F1074" s="255"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53" t="str">
        <f>IF(AND(A1075&lt;&gt;"",ISNUMBER(A1075)),VLOOKUP(A1075,Studies!A:BR,2,FALSE),"")</f>
        <v>Gammans 1985</v>
      </c>
      <c r="C1075" s="254" t="str">
        <f>IF(AND(A1075&lt;&gt;"",ISNUMBER(A1075)),VLOOKUP(A1075,Studies!A:BR,3,FALSE),"")</f>
        <v>https://www.ncbi.nlm.nih.gov/pubmed/2860931</v>
      </c>
      <c r="D1075" s="254" t="str">
        <f>IF(AND(A1075&lt;&gt;"",ISNUMBER(A1075)),VLOOKUP(A1075,Studies!A:BR,4,FALSE),"")</f>
        <v>10 mg</v>
      </c>
      <c r="E1075" s="254" t="str">
        <f>IF(AND(A1075&lt;&gt;"",ISNUMBER(A1075)),VLOOKUP(A1075,Studies!A:BR,5,FALSE),"")</f>
        <v>Buspirone</v>
      </c>
      <c r="F1075" s="255"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53" t="str">
        <f>IF(AND(A1076&lt;&gt;"",ISNUMBER(A1076)),VLOOKUP(A1076,Studies!A:BR,2,FALSE),"")</f>
        <v>Gammans 1985</v>
      </c>
      <c r="C1076" s="254" t="str">
        <f>IF(AND(A1076&lt;&gt;"",ISNUMBER(A1076)),VLOOKUP(A1076,Studies!A:BR,3,FALSE),"")</f>
        <v>https://www.ncbi.nlm.nih.gov/pubmed/2860931</v>
      </c>
      <c r="D1076" s="254" t="str">
        <f>IF(AND(A1076&lt;&gt;"",ISNUMBER(A1076)),VLOOKUP(A1076,Studies!A:BR,4,FALSE),"")</f>
        <v>10 mg</v>
      </c>
      <c r="E1076" s="254" t="str">
        <f>IF(AND(A1076&lt;&gt;"",ISNUMBER(A1076)),VLOOKUP(A1076,Studies!A:BR,5,FALSE),"")</f>
        <v>Buspirone</v>
      </c>
      <c r="F1076" s="255"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53" t="str">
        <f>IF(AND(A1077&lt;&gt;"",ISNUMBER(A1077)),VLOOKUP(A1077,Studies!A:BR,2,FALSE),"")</f>
        <v>Gammans 1985</v>
      </c>
      <c r="C1077" s="254" t="str">
        <f>IF(AND(A1077&lt;&gt;"",ISNUMBER(A1077)),VLOOKUP(A1077,Studies!A:BR,3,FALSE),"")</f>
        <v>https://www.ncbi.nlm.nih.gov/pubmed/2860931</v>
      </c>
      <c r="D1077" s="254" t="str">
        <f>IF(AND(A1077&lt;&gt;"",ISNUMBER(A1077)),VLOOKUP(A1077,Studies!A:BR,4,FALSE),"")</f>
        <v>10 mg</v>
      </c>
      <c r="E1077" s="254" t="str">
        <f>IF(AND(A1077&lt;&gt;"",ISNUMBER(A1077)),VLOOKUP(A1077,Studies!A:BR,5,FALSE),"")</f>
        <v>Buspirone</v>
      </c>
      <c r="F1077" s="255"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53" t="str">
        <f>IF(AND(A1078&lt;&gt;"",ISNUMBER(A1078)),VLOOKUP(A1078,Studies!A:BR,2,FALSE),"")</f>
        <v>Gammans 1985</v>
      </c>
      <c r="C1078" s="254" t="str">
        <f>IF(AND(A1078&lt;&gt;"",ISNUMBER(A1078)),VLOOKUP(A1078,Studies!A:BR,3,FALSE),"")</f>
        <v>https://www.ncbi.nlm.nih.gov/pubmed/2860931</v>
      </c>
      <c r="D1078" s="254" t="str">
        <f>IF(AND(A1078&lt;&gt;"",ISNUMBER(A1078)),VLOOKUP(A1078,Studies!A:BR,4,FALSE),"")</f>
        <v>10 mg</v>
      </c>
      <c r="E1078" s="254" t="str">
        <f>IF(AND(A1078&lt;&gt;"",ISNUMBER(A1078)),VLOOKUP(A1078,Studies!A:BR,5,FALSE),"")</f>
        <v>Buspirone</v>
      </c>
      <c r="F1078" s="255"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53" t="str">
        <f>IF(AND(A1079&lt;&gt;"",ISNUMBER(A1079)),VLOOKUP(A1079,Studies!A:BR,2,FALSE),"")</f>
        <v>Gammans 1985</v>
      </c>
      <c r="C1079" s="254" t="str">
        <f>IF(AND(A1079&lt;&gt;"",ISNUMBER(A1079)),VLOOKUP(A1079,Studies!A:BR,3,FALSE),"")</f>
        <v>https://www.ncbi.nlm.nih.gov/pubmed/2860931</v>
      </c>
      <c r="D1079" s="254" t="str">
        <f>IF(AND(A1079&lt;&gt;"",ISNUMBER(A1079)),VLOOKUP(A1079,Studies!A:BR,4,FALSE),"")</f>
        <v>10 mg</v>
      </c>
      <c r="E1079" s="254" t="str">
        <f>IF(AND(A1079&lt;&gt;"",ISNUMBER(A1079)),VLOOKUP(A1079,Studies!A:BR,5,FALSE),"")</f>
        <v>Buspirone</v>
      </c>
      <c r="F1079" s="255"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53" t="str">
        <f>IF(AND(A1080&lt;&gt;"",ISNUMBER(A1080)),VLOOKUP(A1080,Studies!A:BR,2,FALSE),"")</f>
        <v>Gammans 1985</v>
      </c>
      <c r="C1080" s="254" t="str">
        <f>IF(AND(A1080&lt;&gt;"",ISNUMBER(A1080)),VLOOKUP(A1080,Studies!A:BR,3,FALSE),"")</f>
        <v>https://www.ncbi.nlm.nih.gov/pubmed/2860931</v>
      </c>
      <c r="D1080" s="254" t="str">
        <f>IF(AND(A1080&lt;&gt;"",ISNUMBER(A1080)),VLOOKUP(A1080,Studies!A:BR,4,FALSE),"")</f>
        <v>10 mg</v>
      </c>
      <c r="E1080" s="254" t="str">
        <f>IF(AND(A1080&lt;&gt;"",ISNUMBER(A1080)),VLOOKUP(A1080,Studies!A:BR,5,FALSE),"")</f>
        <v>Buspirone</v>
      </c>
      <c r="F1080" s="255"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53" t="str">
        <f>IF(AND(A1081&lt;&gt;"",ISNUMBER(A1081)),VLOOKUP(A1081,Studies!A:BR,2,FALSE),"")</f>
        <v>Gammans 1985</v>
      </c>
      <c r="C1081" s="254" t="str">
        <f>IF(AND(A1081&lt;&gt;"",ISNUMBER(A1081)),VLOOKUP(A1081,Studies!A:BR,3,FALSE),"")</f>
        <v>https://www.ncbi.nlm.nih.gov/pubmed/2860931</v>
      </c>
      <c r="D1081" s="254" t="str">
        <f>IF(AND(A1081&lt;&gt;"",ISNUMBER(A1081)),VLOOKUP(A1081,Studies!A:BR,4,FALSE),"")</f>
        <v>10 mg</v>
      </c>
      <c r="E1081" s="254" t="str">
        <f>IF(AND(A1081&lt;&gt;"",ISNUMBER(A1081)),VLOOKUP(A1081,Studies!A:BR,5,FALSE),"")</f>
        <v>Buspirone</v>
      </c>
      <c r="F1081" s="255"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53" t="str">
        <f>IF(AND(A1082&lt;&gt;"",ISNUMBER(A1082)),VLOOKUP(A1082,Studies!A:BR,2,FALSE),"")</f>
        <v>Gammans 1985</v>
      </c>
      <c r="C1082" s="254" t="str">
        <f>IF(AND(A1082&lt;&gt;"",ISNUMBER(A1082)),VLOOKUP(A1082,Studies!A:BR,3,FALSE),"")</f>
        <v>https://www.ncbi.nlm.nih.gov/pubmed/2860931</v>
      </c>
      <c r="D1082" s="254" t="str">
        <f>IF(AND(A1082&lt;&gt;"",ISNUMBER(A1082)),VLOOKUP(A1082,Studies!A:BR,4,FALSE),"")</f>
        <v>10 mg</v>
      </c>
      <c r="E1082" s="254" t="str">
        <f>IF(AND(A1082&lt;&gt;"",ISNUMBER(A1082)),VLOOKUP(A1082,Studies!A:BR,5,FALSE),"")</f>
        <v>Buspirone</v>
      </c>
      <c r="F1082" s="255"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53" t="str">
        <f>IF(AND(A1083&lt;&gt;"",ISNUMBER(A1083)),VLOOKUP(A1083,Studies!A:BR,2,FALSE),"")</f>
        <v>Gammans 1985</v>
      </c>
      <c r="C1083" s="254" t="str">
        <f>IF(AND(A1083&lt;&gt;"",ISNUMBER(A1083)),VLOOKUP(A1083,Studies!A:BR,3,FALSE),"")</f>
        <v>https://www.ncbi.nlm.nih.gov/pubmed/2860931</v>
      </c>
      <c r="D1083" s="254" t="str">
        <f>IF(AND(A1083&lt;&gt;"",ISNUMBER(A1083)),VLOOKUP(A1083,Studies!A:BR,4,FALSE),"")</f>
        <v>10 mg</v>
      </c>
      <c r="E1083" s="254" t="str">
        <f>IF(AND(A1083&lt;&gt;"",ISNUMBER(A1083)),VLOOKUP(A1083,Studies!A:BR,5,FALSE),"")</f>
        <v>Buspirone</v>
      </c>
      <c r="F1083" s="255"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53" t="str">
        <f>IF(AND(A1084&lt;&gt;"",ISNUMBER(A1084)),VLOOKUP(A1084,Studies!A:BR,2,FALSE),"")</f>
        <v>Gammans 1985</v>
      </c>
      <c r="C1084" s="254" t="str">
        <f>IF(AND(A1084&lt;&gt;"",ISNUMBER(A1084)),VLOOKUP(A1084,Studies!A:BR,3,FALSE),"")</f>
        <v>https://www.ncbi.nlm.nih.gov/pubmed/2860931</v>
      </c>
      <c r="D1084" s="254" t="str">
        <f>IF(AND(A1084&lt;&gt;"",ISNUMBER(A1084)),VLOOKUP(A1084,Studies!A:BR,4,FALSE),"")</f>
        <v>20 mg</v>
      </c>
      <c r="E1084" s="254" t="str">
        <f>IF(AND(A1084&lt;&gt;"",ISNUMBER(A1084)),VLOOKUP(A1084,Studies!A:BR,5,FALSE),"")</f>
        <v>Buspirone</v>
      </c>
      <c r="F1084" s="255"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53" t="str">
        <f>IF(AND(A1085&lt;&gt;"",ISNUMBER(A1085)),VLOOKUP(A1085,Studies!A:BR,2,FALSE),"")</f>
        <v>Gammans 1985</v>
      </c>
      <c r="C1085" s="254" t="str">
        <f>IF(AND(A1085&lt;&gt;"",ISNUMBER(A1085)),VLOOKUP(A1085,Studies!A:BR,3,FALSE),"")</f>
        <v>https://www.ncbi.nlm.nih.gov/pubmed/2860931</v>
      </c>
      <c r="D1085" s="254" t="str">
        <f>IF(AND(A1085&lt;&gt;"",ISNUMBER(A1085)),VLOOKUP(A1085,Studies!A:BR,4,FALSE),"")</f>
        <v>20 mg</v>
      </c>
      <c r="E1085" s="254" t="str">
        <f>IF(AND(A1085&lt;&gt;"",ISNUMBER(A1085)),VLOOKUP(A1085,Studies!A:BR,5,FALSE),"")</f>
        <v>Buspirone</v>
      </c>
      <c r="F1085" s="255"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53" t="str">
        <f>IF(AND(A1086&lt;&gt;"",ISNUMBER(A1086)),VLOOKUP(A1086,Studies!A:BR,2,FALSE),"")</f>
        <v>Gammans 1985</v>
      </c>
      <c r="C1086" s="254" t="str">
        <f>IF(AND(A1086&lt;&gt;"",ISNUMBER(A1086)),VLOOKUP(A1086,Studies!A:BR,3,FALSE),"")</f>
        <v>https://www.ncbi.nlm.nih.gov/pubmed/2860931</v>
      </c>
      <c r="D1086" s="254" t="str">
        <f>IF(AND(A1086&lt;&gt;"",ISNUMBER(A1086)),VLOOKUP(A1086,Studies!A:BR,4,FALSE),"")</f>
        <v>20 mg</v>
      </c>
      <c r="E1086" s="254" t="str">
        <f>IF(AND(A1086&lt;&gt;"",ISNUMBER(A1086)),VLOOKUP(A1086,Studies!A:BR,5,FALSE),"")</f>
        <v>Buspirone</v>
      </c>
      <c r="F1086" s="255"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53" t="str">
        <f>IF(AND(A1087&lt;&gt;"",ISNUMBER(A1087)),VLOOKUP(A1087,Studies!A:BR,2,FALSE),"")</f>
        <v>Gammans 1985</v>
      </c>
      <c r="C1087" s="254" t="str">
        <f>IF(AND(A1087&lt;&gt;"",ISNUMBER(A1087)),VLOOKUP(A1087,Studies!A:BR,3,FALSE),"")</f>
        <v>https://www.ncbi.nlm.nih.gov/pubmed/2860931</v>
      </c>
      <c r="D1087" s="254" t="str">
        <f>IF(AND(A1087&lt;&gt;"",ISNUMBER(A1087)),VLOOKUP(A1087,Studies!A:BR,4,FALSE),"")</f>
        <v>20 mg</v>
      </c>
      <c r="E1087" s="254" t="str">
        <f>IF(AND(A1087&lt;&gt;"",ISNUMBER(A1087)),VLOOKUP(A1087,Studies!A:BR,5,FALSE),"")</f>
        <v>Buspirone</v>
      </c>
      <c r="F1087" s="255"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53" t="str">
        <f>IF(AND(A1088&lt;&gt;"",ISNUMBER(A1088)),VLOOKUP(A1088,Studies!A:BR,2,FALSE),"")</f>
        <v>Gammans 1985</v>
      </c>
      <c r="C1088" s="254" t="str">
        <f>IF(AND(A1088&lt;&gt;"",ISNUMBER(A1088)),VLOOKUP(A1088,Studies!A:BR,3,FALSE),"")</f>
        <v>https://www.ncbi.nlm.nih.gov/pubmed/2860931</v>
      </c>
      <c r="D1088" s="254" t="str">
        <f>IF(AND(A1088&lt;&gt;"",ISNUMBER(A1088)),VLOOKUP(A1088,Studies!A:BR,4,FALSE),"")</f>
        <v>20 mg</v>
      </c>
      <c r="E1088" s="254" t="str">
        <f>IF(AND(A1088&lt;&gt;"",ISNUMBER(A1088)),VLOOKUP(A1088,Studies!A:BR,5,FALSE),"")</f>
        <v>Buspirone</v>
      </c>
      <c r="F1088" s="255"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53" t="str">
        <f>IF(AND(A1089&lt;&gt;"",ISNUMBER(A1089)),VLOOKUP(A1089,Studies!A:BR,2,FALSE),"")</f>
        <v>Gammans 1985</v>
      </c>
      <c r="C1089" s="254" t="str">
        <f>IF(AND(A1089&lt;&gt;"",ISNUMBER(A1089)),VLOOKUP(A1089,Studies!A:BR,3,FALSE),"")</f>
        <v>https://www.ncbi.nlm.nih.gov/pubmed/2860931</v>
      </c>
      <c r="D1089" s="254" t="str">
        <f>IF(AND(A1089&lt;&gt;"",ISNUMBER(A1089)),VLOOKUP(A1089,Studies!A:BR,4,FALSE),"")</f>
        <v>20 mg</v>
      </c>
      <c r="E1089" s="254" t="str">
        <f>IF(AND(A1089&lt;&gt;"",ISNUMBER(A1089)),VLOOKUP(A1089,Studies!A:BR,5,FALSE),"")</f>
        <v>Buspirone</v>
      </c>
      <c r="F1089" s="255"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53" t="str">
        <f>IF(AND(A1090&lt;&gt;"",ISNUMBER(A1090)),VLOOKUP(A1090,Studies!A:BR,2,FALSE),"")</f>
        <v>Gammans 1985</v>
      </c>
      <c r="C1090" s="254" t="str">
        <f>IF(AND(A1090&lt;&gt;"",ISNUMBER(A1090)),VLOOKUP(A1090,Studies!A:BR,3,FALSE),"")</f>
        <v>https://www.ncbi.nlm.nih.gov/pubmed/2860931</v>
      </c>
      <c r="D1090" s="254" t="str">
        <f>IF(AND(A1090&lt;&gt;"",ISNUMBER(A1090)),VLOOKUP(A1090,Studies!A:BR,4,FALSE),"")</f>
        <v>20 mg</v>
      </c>
      <c r="E1090" s="254" t="str">
        <f>IF(AND(A1090&lt;&gt;"",ISNUMBER(A1090)),VLOOKUP(A1090,Studies!A:BR,5,FALSE),"")</f>
        <v>Buspirone</v>
      </c>
      <c r="F1090" s="255"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53" t="str">
        <f>IF(AND(A1091&lt;&gt;"",ISNUMBER(A1091)),VLOOKUP(A1091,Studies!A:BR,2,FALSE),"")</f>
        <v>Gammans 1985</v>
      </c>
      <c r="C1091" s="254" t="str">
        <f>IF(AND(A1091&lt;&gt;"",ISNUMBER(A1091)),VLOOKUP(A1091,Studies!A:BR,3,FALSE),"")</f>
        <v>https://www.ncbi.nlm.nih.gov/pubmed/2860931</v>
      </c>
      <c r="D1091" s="254" t="str">
        <f>IF(AND(A1091&lt;&gt;"",ISNUMBER(A1091)),VLOOKUP(A1091,Studies!A:BR,4,FALSE),"")</f>
        <v>20 mg</v>
      </c>
      <c r="E1091" s="254" t="str">
        <f>IF(AND(A1091&lt;&gt;"",ISNUMBER(A1091)),VLOOKUP(A1091,Studies!A:BR,5,FALSE),"")</f>
        <v>Buspirone</v>
      </c>
      <c r="F1091" s="255"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53" t="str">
        <f>IF(AND(A1092&lt;&gt;"",ISNUMBER(A1092)),VLOOKUP(A1092,Studies!A:BR,2,FALSE),"")</f>
        <v>Gammans 1985</v>
      </c>
      <c r="C1092" s="254" t="str">
        <f>IF(AND(A1092&lt;&gt;"",ISNUMBER(A1092)),VLOOKUP(A1092,Studies!A:BR,3,FALSE),"")</f>
        <v>https://www.ncbi.nlm.nih.gov/pubmed/2860931</v>
      </c>
      <c r="D1092" s="254" t="str">
        <f>IF(AND(A1092&lt;&gt;"",ISNUMBER(A1092)),VLOOKUP(A1092,Studies!A:BR,4,FALSE),"")</f>
        <v>20 mg</v>
      </c>
      <c r="E1092" s="254" t="str">
        <f>IF(AND(A1092&lt;&gt;"",ISNUMBER(A1092)),VLOOKUP(A1092,Studies!A:BR,5,FALSE),"")</f>
        <v>Buspirone</v>
      </c>
      <c r="F1092" s="255"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53" t="str">
        <f>IF(AND(A1093&lt;&gt;"",ISNUMBER(A1093)),VLOOKUP(A1093,Studies!A:BR,2,FALSE),"")</f>
        <v>Gammans 1985</v>
      </c>
      <c r="C1093" s="254" t="str">
        <f>IF(AND(A1093&lt;&gt;"",ISNUMBER(A1093)),VLOOKUP(A1093,Studies!A:BR,3,FALSE),"")</f>
        <v>https://www.ncbi.nlm.nih.gov/pubmed/2860931</v>
      </c>
      <c r="D1093" s="254" t="str">
        <f>IF(AND(A1093&lt;&gt;"",ISNUMBER(A1093)),VLOOKUP(A1093,Studies!A:BR,4,FALSE),"")</f>
        <v>40 mg</v>
      </c>
      <c r="E1093" s="254" t="str">
        <f>IF(AND(A1093&lt;&gt;"",ISNUMBER(A1093)),VLOOKUP(A1093,Studies!A:BR,5,FALSE),"")</f>
        <v>Buspirone</v>
      </c>
      <c r="F1093" s="255"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53" t="str">
        <f>IF(AND(A1094&lt;&gt;"",ISNUMBER(A1094)),VLOOKUP(A1094,Studies!A:BR,2,FALSE),"")</f>
        <v>Gammans 1985</v>
      </c>
      <c r="C1094" s="254" t="str">
        <f>IF(AND(A1094&lt;&gt;"",ISNUMBER(A1094)),VLOOKUP(A1094,Studies!A:BR,3,FALSE),"")</f>
        <v>https://www.ncbi.nlm.nih.gov/pubmed/2860931</v>
      </c>
      <c r="D1094" s="254" t="str">
        <f>IF(AND(A1094&lt;&gt;"",ISNUMBER(A1094)),VLOOKUP(A1094,Studies!A:BR,4,FALSE),"")</f>
        <v>40 mg</v>
      </c>
      <c r="E1094" s="254" t="str">
        <f>IF(AND(A1094&lt;&gt;"",ISNUMBER(A1094)),VLOOKUP(A1094,Studies!A:BR,5,FALSE),"")</f>
        <v>Buspirone</v>
      </c>
      <c r="F1094" s="255"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53" t="str">
        <f>IF(AND(A1095&lt;&gt;"",ISNUMBER(A1095)),VLOOKUP(A1095,Studies!A:BR,2,FALSE),"")</f>
        <v>Gammans 1985</v>
      </c>
      <c r="C1095" s="254" t="str">
        <f>IF(AND(A1095&lt;&gt;"",ISNUMBER(A1095)),VLOOKUP(A1095,Studies!A:BR,3,FALSE),"")</f>
        <v>https://www.ncbi.nlm.nih.gov/pubmed/2860931</v>
      </c>
      <c r="D1095" s="254" t="str">
        <f>IF(AND(A1095&lt;&gt;"",ISNUMBER(A1095)),VLOOKUP(A1095,Studies!A:BR,4,FALSE),"")</f>
        <v>40 mg</v>
      </c>
      <c r="E1095" s="254" t="str">
        <f>IF(AND(A1095&lt;&gt;"",ISNUMBER(A1095)),VLOOKUP(A1095,Studies!A:BR,5,FALSE),"")</f>
        <v>Buspirone</v>
      </c>
      <c r="F1095" s="255"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53" t="str">
        <f>IF(AND(A1096&lt;&gt;"",ISNUMBER(A1096)),VLOOKUP(A1096,Studies!A:BR,2,FALSE),"")</f>
        <v>Gammans 1985</v>
      </c>
      <c r="C1096" s="254" t="str">
        <f>IF(AND(A1096&lt;&gt;"",ISNUMBER(A1096)),VLOOKUP(A1096,Studies!A:BR,3,FALSE),"")</f>
        <v>https://www.ncbi.nlm.nih.gov/pubmed/2860931</v>
      </c>
      <c r="D1096" s="254" t="str">
        <f>IF(AND(A1096&lt;&gt;"",ISNUMBER(A1096)),VLOOKUP(A1096,Studies!A:BR,4,FALSE),"")</f>
        <v>40 mg</v>
      </c>
      <c r="E1096" s="254" t="str">
        <f>IF(AND(A1096&lt;&gt;"",ISNUMBER(A1096)),VLOOKUP(A1096,Studies!A:BR,5,FALSE),"")</f>
        <v>Buspirone</v>
      </c>
      <c r="F1096" s="255"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53" t="str">
        <f>IF(AND(A1097&lt;&gt;"",ISNUMBER(A1097)),VLOOKUP(A1097,Studies!A:BR,2,FALSE),"")</f>
        <v>Gammans 1985</v>
      </c>
      <c r="C1097" s="254" t="str">
        <f>IF(AND(A1097&lt;&gt;"",ISNUMBER(A1097)),VLOOKUP(A1097,Studies!A:BR,3,FALSE),"")</f>
        <v>https://www.ncbi.nlm.nih.gov/pubmed/2860931</v>
      </c>
      <c r="D1097" s="254" t="str">
        <f>IF(AND(A1097&lt;&gt;"",ISNUMBER(A1097)),VLOOKUP(A1097,Studies!A:BR,4,FALSE),"")</f>
        <v>40 mg</v>
      </c>
      <c r="E1097" s="254" t="str">
        <f>IF(AND(A1097&lt;&gt;"",ISNUMBER(A1097)),VLOOKUP(A1097,Studies!A:BR,5,FALSE),"")</f>
        <v>Buspirone</v>
      </c>
      <c r="F1097" s="255"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53" t="str">
        <f>IF(AND(A1098&lt;&gt;"",ISNUMBER(A1098)),VLOOKUP(A1098,Studies!A:BR,2,FALSE),"")</f>
        <v>Gammans 1985</v>
      </c>
      <c r="C1098" s="254" t="str">
        <f>IF(AND(A1098&lt;&gt;"",ISNUMBER(A1098)),VLOOKUP(A1098,Studies!A:BR,3,FALSE),"")</f>
        <v>https://www.ncbi.nlm.nih.gov/pubmed/2860931</v>
      </c>
      <c r="D1098" s="254" t="str">
        <f>IF(AND(A1098&lt;&gt;"",ISNUMBER(A1098)),VLOOKUP(A1098,Studies!A:BR,4,FALSE),"")</f>
        <v>40 mg</v>
      </c>
      <c r="E1098" s="254" t="str">
        <f>IF(AND(A1098&lt;&gt;"",ISNUMBER(A1098)),VLOOKUP(A1098,Studies!A:BR,5,FALSE),"")</f>
        <v>Buspirone</v>
      </c>
      <c r="F1098" s="255"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53" t="str">
        <f>IF(AND(A1099&lt;&gt;"",ISNUMBER(A1099)),VLOOKUP(A1099,Studies!A:BR,2,FALSE),"")</f>
        <v>Gammans 1985</v>
      </c>
      <c r="C1099" s="254" t="str">
        <f>IF(AND(A1099&lt;&gt;"",ISNUMBER(A1099)),VLOOKUP(A1099,Studies!A:BR,3,FALSE),"")</f>
        <v>https://www.ncbi.nlm.nih.gov/pubmed/2860931</v>
      </c>
      <c r="D1099" s="254" t="str">
        <f>IF(AND(A1099&lt;&gt;"",ISNUMBER(A1099)),VLOOKUP(A1099,Studies!A:BR,4,FALSE),"")</f>
        <v>40 mg</v>
      </c>
      <c r="E1099" s="254" t="str">
        <f>IF(AND(A1099&lt;&gt;"",ISNUMBER(A1099)),VLOOKUP(A1099,Studies!A:BR,5,FALSE),"")</f>
        <v>Buspirone</v>
      </c>
      <c r="F1099" s="255"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53" t="str">
        <f>IF(AND(A1100&lt;&gt;"",ISNUMBER(A1100)),VLOOKUP(A1100,Studies!A:BR,2,FALSE),"")</f>
        <v>Gammans 1985</v>
      </c>
      <c r="C1100" s="254" t="str">
        <f>IF(AND(A1100&lt;&gt;"",ISNUMBER(A1100)),VLOOKUP(A1100,Studies!A:BR,3,FALSE),"")</f>
        <v>https://www.ncbi.nlm.nih.gov/pubmed/2860931</v>
      </c>
      <c r="D1100" s="254" t="str">
        <f>IF(AND(A1100&lt;&gt;"",ISNUMBER(A1100)),VLOOKUP(A1100,Studies!A:BR,4,FALSE),"")</f>
        <v>40 mg</v>
      </c>
      <c r="E1100" s="254" t="str">
        <f>IF(AND(A1100&lt;&gt;"",ISNUMBER(A1100)),VLOOKUP(A1100,Studies!A:BR,5,FALSE),"")</f>
        <v>Buspirone</v>
      </c>
      <c r="F1100" s="255"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53" t="str">
        <f>IF(AND(A1101&lt;&gt;"",ISNUMBER(A1101)),VLOOKUP(A1101,Studies!A:BR,2,FALSE),"")</f>
        <v>Gammans 1985</v>
      </c>
      <c r="C1101" s="254" t="str">
        <f>IF(AND(A1101&lt;&gt;"",ISNUMBER(A1101)),VLOOKUP(A1101,Studies!A:BR,3,FALSE),"")</f>
        <v>https://www.ncbi.nlm.nih.gov/pubmed/2860931</v>
      </c>
      <c r="D1101" s="254" t="str">
        <f>IF(AND(A1101&lt;&gt;"",ISNUMBER(A1101)),VLOOKUP(A1101,Studies!A:BR,4,FALSE),"")</f>
        <v>40 mg</v>
      </c>
      <c r="E1101" s="254" t="str">
        <f>IF(AND(A1101&lt;&gt;"",ISNUMBER(A1101)),VLOOKUP(A1101,Studies!A:BR,5,FALSE),"")</f>
        <v>Buspirone</v>
      </c>
      <c r="F1101" s="255"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53" t="str">
        <f>IF(AND(A1102&lt;&gt;"",ISNUMBER(A1102)),VLOOKUP(A1102,Studies!A:BR,2,FALSE),"")</f>
        <v>Gammans 1986</v>
      </c>
      <c r="C1102" s="254" t="str">
        <f>IF(AND(A1102&lt;&gt;"",ISNUMBER(A1102)),VLOOKUP(A1102,Studies!A:BR,3,FALSE),"")</f>
        <v>https://www.ncbi.nlm.nih.gov/pubmed/16638734</v>
      </c>
      <c r="D1102" s="254" t="str">
        <f>IF(AND(A1102&lt;&gt;"",ISNUMBER(A1102)),VLOOKUP(A1102,Studies!A:BR,4,FALSE),"")</f>
        <v>Intravenous 1mg (n=8)</v>
      </c>
      <c r="E1102" s="254" t="str">
        <f>IF(AND(A1102&lt;&gt;"",ISNUMBER(A1102)),VLOOKUP(A1102,Studies!A:BR,5,FALSE),"")</f>
        <v>Buspirone</v>
      </c>
      <c r="F1102" s="255"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53" t="str">
        <f>IF(AND(A1103&lt;&gt;"",ISNUMBER(A1103)),VLOOKUP(A1103,Studies!A:BR,2,FALSE),"")</f>
        <v>Gammans 1986</v>
      </c>
      <c r="C1103" s="254" t="str">
        <f>IF(AND(A1103&lt;&gt;"",ISNUMBER(A1103)),VLOOKUP(A1103,Studies!A:BR,3,FALSE),"")</f>
        <v>https://www.ncbi.nlm.nih.gov/pubmed/16638734</v>
      </c>
      <c r="D1103" s="254" t="str">
        <f>IF(AND(A1103&lt;&gt;"",ISNUMBER(A1103)),VLOOKUP(A1103,Studies!A:BR,4,FALSE),"")</f>
        <v>Intravenous 1mg (n=8)</v>
      </c>
      <c r="E1103" s="254" t="str">
        <f>IF(AND(A1103&lt;&gt;"",ISNUMBER(A1103)),VLOOKUP(A1103,Studies!A:BR,5,FALSE),"")</f>
        <v>Buspirone</v>
      </c>
      <c r="F1103" s="255"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53" t="str">
        <f>IF(AND(A1104&lt;&gt;"",ISNUMBER(A1104)),VLOOKUP(A1104,Studies!A:BR,2,FALSE),"")</f>
        <v>Gammans 1986</v>
      </c>
      <c r="C1104" s="254" t="str">
        <f>IF(AND(A1104&lt;&gt;"",ISNUMBER(A1104)),VLOOKUP(A1104,Studies!A:BR,3,FALSE),"")</f>
        <v>https://www.ncbi.nlm.nih.gov/pubmed/16638734</v>
      </c>
      <c r="D1104" s="254" t="str">
        <f>IF(AND(A1104&lt;&gt;"",ISNUMBER(A1104)),VLOOKUP(A1104,Studies!A:BR,4,FALSE),"")</f>
        <v>Intravenous 1mg (n=8)</v>
      </c>
      <c r="E1104" s="254" t="str">
        <f>IF(AND(A1104&lt;&gt;"",ISNUMBER(A1104)),VLOOKUP(A1104,Studies!A:BR,5,FALSE),"")</f>
        <v>Buspirone</v>
      </c>
      <c r="F1104" s="255"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53" t="str">
        <f>IF(AND(A1105&lt;&gt;"",ISNUMBER(A1105)),VLOOKUP(A1105,Studies!A:BR,2,FALSE),"")</f>
        <v>Gammans 1986</v>
      </c>
      <c r="C1105" s="254" t="str">
        <f>IF(AND(A1105&lt;&gt;"",ISNUMBER(A1105)),VLOOKUP(A1105,Studies!A:BR,3,FALSE),"")</f>
        <v>https://www.ncbi.nlm.nih.gov/pubmed/16638734</v>
      </c>
      <c r="D1105" s="254" t="str">
        <f>IF(AND(A1105&lt;&gt;"",ISNUMBER(A1105)),VLOOKUP(A1105,Studies!A:BR,4,FALSE),"")</f>
        <v>Intravenous 1mg (n=8)</v>
      </c>
      <c r="E1105" s="254" t="str">
        <f>IF(AND(A1105&lt;&gt;"",ISNUMBER(A1105)),VLOOKUP(A1105,Studies!A:BR,5,FALSE),"")</f>
        <v>Buspirone</v>
      </c>
      <c r="F1105" s="255"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53" t="str">
        <f>IF(AND(A1106&lt;&gt;"",ISNUMBER(A1106)),VLOOKUP(A1106,Studies!A:BR,2,FALSE),"")</f>
        <v>Gammans 1986</v>
      </c>
      <c r="C1106" s="254" t="str">
        <f>IF(AND(A1106&lt;&gt;"",ISNUMBER(A1106)),VLOOKUP(A1106,Studies!A:BR,3,FALSE),"")</f>
        <v>https://www.ncbi.nlm.nih.gov/pubmed/16638734</v>
      </c>
      <c r="D1106" s="254" t="str">
        <f>IF(AND(A1106&lt;&gt;"",ISNUMBER(A1106)),VLOOKUP(A1106,Studies!A:BR,4,FALSE),"")</f>
        <v>Intravenous 1mg (n=8)</v>
      </c>
      <c r="E1106" s="254" t="str">
        <f>IF(AND(A1106&lt;&gt;"",ISNUMBER(A1106)),VLOOKUP(A1106,Studies!A:BR,5,FALSE),"")</f>
        <v>Buspirone</v>
      </c>
      <c r="F1106" s="255"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53" t="str">
        <f>IF(AND(A1107&lt;&gt;"",ISNUMBER(A1107)),VLOOKUP(A1107,Studies!A:BR,2,FALSE),"")</f>
        <v>Gammans 1986</v>
      </c>
      <c r="C1107" s="254" t="str">
        <f>IF(AND(A1107&lt;&gt;"",ISNUMBER(A1107)),VLOOKUP(A1107,Studies!A:BR,3,FALSE),"")</f>
        <v>https://www.ncbi.nlm.nih.gov/pubmed/16638734</v>
      </c>
      <c r="D1107" s="254" t="str">
        <f>IF(AND(A1107&lt;&gt;"",ISNUMBER(A1107)),VLOOKUP(A1107,Studies!A:BR,4,FALSE),"")</f>
        <v>Intravenous 1mg (n=8)</v>
      </c>
      <c r="E1107" s="254" t="str">
        <f>IF(AND(A1107&lt;&gt;"",ISNUMBER(A1107)),VLOOKUP(A1107,Studies!A:BR,5,FALSE),"")</f>
        <v>Buspirone</v>
      </c>
      <c r="F1107" s="255"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53" t="str">
        <f>IF(AND(A1108&lt;&gt;"",ISNUMBER(A1108)),VLOOKUP(A1108,Studies!A:BR,2,FALSE),"")</f>
        <v>Gammans 1986</v>
      </c>
      <c r="C1108" s="254" t="str">
        <f>IF(AND(A1108&lt;&gt;"",ISNUMBER(A1108)),VLOOKUP(A1108,Studies!A:BR,3,FALSE),"")</f>
        <v>https://www.ncbi.nlm.nih.gov/pubmed/16638734</v>
      </c>
      <c r="D1108" s="254" t="str">
        <f>IF(AND(A1108&lt;&gt;"",ISNUMBER(A1108)),VLOOKUP(A1108,Studies!A:BR,4,FALSE),"")</f>
        <v>Intravenous 1mg (n=8)</v>
      </c>
      <c r="E1108" s="254" t="str">
        <f>IF(AND(A1108&lt;&gt;"",ISNUMBER(A1108)),VLOOKUP(A1108,Studies!A:BR,5,FALSE),"")</f>
        <v>Buspirone</v>
      </c>
      <c r="F1108" s="255"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53" t="str">
        <f>IF(AND(A1109&lt;&gt;"",ISNUMBER(A1109)),VLOOKUP(A1109,Studies!A:BR,2,FALSE),"")</f>
        <v>Gammans 1986</v>
      </c>
      <c r="C1109" s="254" t="str">
        <f>IF(AND(A1109&lt;&gt;"",ISNUMBER(A1109)),VLOOKUP(A1109,Studies!A:BR,3,FALSE),"")</f>
        <v>https://www.ncbi.nlm.nih.gov/pubmed/16638734</v>
      </c>
      <c r="D1109" s="254" t="str">
        <f>IF(AND(A1109&lt;&gt;"",ISNUMBER(A1109)),VLOOKUP(A1109,Studies!A:BR,4,FALSE),"")</f>
        <v>Oral 20 mg (n=8)</v>
      </c>
      <c r="E1109" s="254" t="str">
        <f>IF(AND(A1109&lt;&gt;"",ISNUMBER(A1109)),VLOOKUP(A1109,Studies!A:BR,5,FALSE),"")</f>
        <v>Buspirone</v>
      </c>
      <c r="F1109" s="255"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53" t="str">
        <f>IF(AND(A1110&lt;&gt;"",ISNUMBER(A1110)),VLOOKUP(A1110,Studies!A:BR,2,FALSE),"")</f>
        <v>Gammans 1986</v>
      </c>
      <c r="C1110" s="254" t="str">
        <f>IF(AND(A1110&lt;&gt;"",ISNUMBER(A1110)),VLOOKUP(A1110,Studies!A:BR,3,FALSE),"")</f>
        <v>https://www.ncbi.nlm.nih.gov/pubmed/16638734</v>
      </c>
      <c r="D1110" s="254" t="str">
        <f>IF(AND(A1110&lt;&gt;"",ISNUMBER(A1110)),VLOOKUP(A1110,Studies!A:BR,4,FALSE),"")</f>
        <v>Oral 20 mg (n=8)</v>
      </c>
      <c r="E1110" s="254" t="str">
        <f>IF(AND(A1110&lt;&gt;"",ISNUMBER(A1110)),VLOOKUP(A1110,Studies!A:BR,5,FALSE),"")</f>
        <v>Buspirone</v>
      </c>
      <c r="F1110" s="255"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53" t="str">
        <f>IF(AND(A1111&lt;&gt;"",ISNUMBER(A1111)),VLOOKUP(A1111,Studies!A:BR,2,FALSE),"")</f>
        <v>Gammans 1986</v>
      </c>
      <c r="C1111" s="254" t="str">
        <f>IF(AND(A1111&lt;&gt;"",ISNUMBER(A1111)),VLOOKUP(A1111,Studies!A:BR,3,FALSE),"")</f>
        <v>https://www.ncbi.nlm.nih.gov/pubmed/16638734</v>
      </c>
      <c r="D1111" s="254" t="str">
        <f>IF(AND(A1111&lt;&gt;"",ISNUMBER(A1111)),VLOOKUP(A1111,Studies!A:BR,4,FALSE),"")</f>
        <v>Oral 20 mg (n=8)</v>
      </c>
      <c r="E1111" s="254" t="str">
        <f>IF(AND(A1111&lt;&gt;"",ISNUMBER(A1111)),VLOOKUP(A1111,Studies!A:BR,5,FALSE),"")</f>
        <v>Buspirone</v>
      </c>
      <c r="F1111" s="255"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53" t="str">
        <f>IF(AND(A1112&lt;&gt;"",ISNUMBER(A1112)),VLOOKUP(A1112,Studies!A:BR,2,FALSE),"")</f>
        <v>Gammans 1986</v>
      </c>
      <c r="C1112" s="254" t="str">
        <f>IF(AND(A1112&lt;&gt;"",ISNUMBER(A1112)),VLOOKUP(A1112,Studies!A:BR,3,FALSE),"")</f>
        <v>https://www.ncbi.nlm.nih.gov/pubmed/16638734</v>
      </c>
      <c r="D1112" s="254" t="str">
        <f>IF(AND(A1112&lt;&gt;"",ISNUMBER(A1112)),VLOOKUP(A1112,Studies!A:BR,4,FALSE),"")</f>
        <v>Oral 20 mg (n=8)</v>
      </c>
      <c r="E1112" s="254" t="str">
        <f>IF(AND(A1112&lt;&gt;"",ISNUMBER(A1112)),VLOOKUP(A1112,Studies!A:BR,5,FALSE),"")</f>
        <v>Buspirone</v>
      </c>
      <c r="F1112" s="255"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53" t="str">
        <f>IF(AND(A1113&lt;&gt;"",ISNUMBER(A1113)),VLOOKUP(A1113,Studies!A:BR,2,FALSE),"")</f>
        <v>Gammans 1986</v>
      </c>
      <c r="C1113" s="254" t="str">
        <f>IF(AND(A1113&lt;&gt;"",ISNUMBER(A1113)),VLOOKUP(A1113,Studies!A:BR,3,FALSE),"")</f>
        <v>https://www.ncbi.nlm.nih.gov/pubmed/16638734</v>
      </c>
      <c r="D1113" s="254" t="str">
        <f>IF(AND(A1113&lt;&gt;"",ISNUMBER(A1113)),VLOOKUP(A1113,Studies!A:BR,4,FALSE),"")</f>
        <v>Oral 20 mg (n=8)</v>
      </c>
      <c r="E1113" s="254" t="str">
        <f>IF(AND(A1113&lt;&gt;"",ISNUMBER(A1113)),VLOOKUP(A1113,Studies!A:BR,5,FALSE),"")</f>
        <v>Buspirone</v>
      </c>
      <c r="F1113" s="255"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53" t="str">
        <f>IF(AND(A1114&lt;&gt;"",ISNUMBER(A1114)),VLOOKUP(A1114,Studies!A:BR,2,FALSE),"")</f>
        <v>Gammans 1986</v>
      </c>
      <c r="C1114" s="254" t="str">
        <f>IF(AND(A1114&lt;&gt;"",ISNUMBER(A1114)),VLOOKUP(A1114,Studies!A:BR,3,FALSE),"")</f>
        <v>https://www.ncbi.nlm.nih.gov/pubmed/16638734</v>
      </c>
      <c r="D1114" s="254" t="str">
        <f>IF(AND(A1114&lt;&gt;"",ISNUMBER(A1114)),VLOOKUP(A1114,Studies!A:BR,4,FALSE),"")</f>
        <v>Oral 20 mg (n=8)</v>
      </c>
      <c r="E1114" s="254" t="str">
        <f>IF(AND(A1114&lt;&gt;"",ISNUMBER(A1114)),VLOOKUP(A1114,Studies!A:BR,5,FALSE),"")</f>
        <v>Buspirone</v>
      </c>
      <c r="F1114" s="255"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53" t="str">
        <f>IF(AND(A1115&lt;&gt;"",ISNUMBER(A1115)),VLOOKUP(A1115,Studies!A:BR,2,FALSE),"")</f>
        <v>Gammans 1986</v>
      </c>
      <c r="C1115" s="254" t="str">
        <f>IF(AND(A1115&lt;&gt;"",ISNUMBER(A1115)),VLOOKUP(A1115,Studies!A:BR,3,FALSE),"")</f>
        <v>https://www.ncbi.nlm.nih.gov/pubmed/16638734</v>
      </c>
      <c r="D1115" s="254" t="str">
        <f>IF(AND(A1115&lt;&gt;"",ISNUMBER(A1115)),VLOOKUP(A1115,Studies!A:BR,4,FALSE),"")</f>
        <v>Oral 20 mg (n=8)</v>
      </c>
      <c r="E1115" s="254" t="str">
        <f>IF(AND(A1115&lt;&gt;"",ISNUMBER(A1115)),VLOOKUP(A1115,Studies!A:BR,5,FALSE),"")</f>
        <v>Buspirone</v>
      </c>
      <c r="F1115" s="255"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53" t="str">
        <f>IF(AND(A1116&lt;&gt;"",ISNUMBER(A1116)),VLOOKUP(A1116,Studies!A:BR,2,FALSE),"")</f>
        <v>Gammans 1986</v>
      </c>
      <c r="C1116" s="254" t="str">
        <f>IF(AND(A1116&lt;&gt;"",ISNUMBER(A1116)),VLOOKUP(A1116,Studies!A:BR,3,FALSE),"")</f>
        <v>https://www.ncbi.nlm.nih.gov/pubmed/16638734</v>
      </c>
      <c r="D1116" s="254" t="str">
        <f>IF(AND(A1116&lt;&gt;"",ISNUMBER(A1116)),VLOOKUP(A1116,Studies!A:BR,4,FALSE),"")</f>
        <v>Oral 20 mg (n=8)</v>
      </c>
      <c r="E1116" s="254" t="str">
        <f>IF(AND(A1116&lt;&gt;"",ISNUMBER(A1116)),VLOOKUP(A1116,Studies!A:BR,5,FALSE),"")</f>
        <v>Buspirone</v>
      </c>
      <c r="F1116" s="255"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53" t="str">
        <f>IF(AND(A1117&lt;&gt;"",ISNUMBER(A1117)),VLOOKUP(A1117,Studies!A:BR,2,FALSE),"")</f>
        <v>Gammans 1986</v>
      </c>
      <c r="C1117" s="254" t="str">
        <f>IF(AND(A1117&lt;&gt;"",ISNUMBER(A1117)),VLOOKUP(A1117,Studies!A:BR,3,FALSE),"")</f>
        <v>https://www.ncbi.nlm.nih.gov/pubmed/16638734</v>
      </c>
      <c r="D1117" s="254" t="str">
        <f>IF(AND(A1117&lt;&gt;"",ISNUMBER(A1117)),VLOOKUP(A1117,Studies!A:BR,4,FALSE),"")</f>
        <v>Oral 20 mg (n=8)</v>
      </c>
      <c r="E1117" s="254" t="str">
        <f>IF(AND(A1117&lt;&gt;"",ISNUMBER(A1117)),VLOOKUP(A1117,Studies!A:BR,5,FALSE),"")</f>
        <v>Buspirone</v>
      </c>
      <c r="F1117" s="255"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53" t="str">
        <f>IF(AND(A1118&lt;&gt;"",ISNUMBER(A1118)),VLOOKUP(A1118,Studies!A:BR,2,FALSE),"")</f>
        <v>Gammans 1986</v>
      </c>
      <c r="C1118" s="254" t="str">
        <f>IF(AND(A1118&lt;&gt;"",ISNUMBER(A1118)),VLOOKUP(A1118,Studies!A:BR,3,FALSE),"")</f>
        <v>https://www.ncbi.nlm.nih.gov/pubmed/16638734</v>
      </c>
      <c r="D1118" s="254" t="str">
        <f>IF(AND(A1118&lt;&gt;"",ISNUMBER(A1118)),VLOOKUP(A1118,Studies!A:BR,4,FALSE),"")</f>
        <v>Oral 20 mg (n=8)</v>
      </c>
      <c r="E1118" s="254" t="str">
        <f>IF(AND(A1118&lt;&gt;"",ISNUMBER(A1118)),VLOOKUP(A1118,Studies!A:BR,5,FALSE),"")</f>
        <v>Buspirone</v>
      </c>
      <c r="F1118" s="255"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53" t="str">
        <f>IF(AND(A1119&lt;&gt;"",ISNUMBER(A1119)),VLOOKUP(A1119,Studies!A:BR,2,FALSE),"")</f>
        <v>Gammans 1986</v>
      </c>
      <c r="C1119" s="254" t="str">
        <f>IF(AND(A1119&lt;&gt;"",ISNUMBER(A1119)),VLOOKUP(A1119,Studies!A:BR,3,FALSE),"")</f>
        <v>https://www.ncbi.nlm.nih.gov/pubmed/16638734</v>
      </c>
      <c r="D1119" s="254" t="str">
        <f>IF(AND(A1119&lt;&gt;"",ISNUMBER(A1119)),VLOOKUP(A1119,Studies!A:BR,4,FALSE),"")</f>
        <v>Fig 3</v>
      </c>
      <c r="E1119" s="254" t="str">
        <f>IF(AND(A1119&lt;&gt;"",ISNUMBER(A1119)),VLOOKUP(A1119,Studies!A:BR,5,FALSE),"")</f>
        <v>Buspirone</v>
      </c>
      <c r="F1119" s="255"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53" t="str">
        <f>IF(AND(A1120&lt;&gt;"",ISNUMBER(A1120)),VLOOKUP(A1120,Studies!A:BR,2,FALSE),"")</f>
        <v>Gammans 1986</v>
      </c>
      <c r="C1120" s="254" t="str">
        <f>IF(AND(A1120&lt;&gt;"",ISNUMBER(A1120)),VLOOKUP(A1120,Studies!A:BR,3,FALSE),"")</f>
        <v>https://www.ncbi.nlm.nih.gov/pubmed/16638734</v>
      </c>
      <c r="D1120" s="254" t="str">
        <f>IF(AND(A1120&lt;&gt;"",ISNUMBER(A1120)),VLOOKUP(A1120,Studies!A:BR,4,FALSE),"")</f>
        <v>Fig 3</v>
      </c>
      <c r="E1120" s="254" t="str">
        <f>IF(AND(A1120&lt;&gt;"",ISNUMBER(A1120)),VLOOKUP(A1120,Studies!A:BR,5,FALSE),"")</f>
        <v>Buspirone</v>
      </c>
      <c r="F1120" s="255"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53" t="str">
        <f>IF(AND(A1121&lt;&gt;"",ISNUMBER(A1121)),VLOOKUP(A1121,Studies!A:BR,2,FALSE),"")</f>
        <v>Gammans 1986</v>
      </c>
      <c r="C1121" s="254" t="str">
        <f>IF(AND(A1121&lt;&gt;"",ISNUMBER(A1121)),VLOOKUP(A1121,Studies!A:BR,3,FALSE),"")</f>
        <v>https://www.ncbi.nlm.nih.gov/pubmed/16638734</v>
      </c>
      <c r="D1121" s="254" t="str">
        <f>IF(AND(A1121&lt;&gt;"",ISNUMBER(A1121)),VLOOKUP(A1121,Studies!A:BR,4,FALSE),"")</f>
        <v>Fig 3</v>
      </c>
      <c r="E1121" s="254" t="str">
        <f>IF(AND(A1121&lt;&gt;"",ISNUMBER(A1121)),VLOOKUP(A1121,Studies!A:BR,5,FALSE),"")</f>
        <v>Buspirone</v>
      </c>
      <c r="F1121" s="255"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53" t="str">
        <f>IF(AND(A1122&lt;&gt;"",ISNUMBER(A1122)),VLOOKUP(A1122,Studies!A:BR,2,FALSE),"")</f>
        <v>Gammans 1986</v>
      </c>
      <c r="C1122" s="254" t="str">
        <f>IF(AND(A1122&lt;&gt;"",ISNUMBER(A1122)),VLOOKUP(A1122,Studies!A:BR,3,FALSE),"")</f>
        <v>https://www.ncbi.nlm.nih.gov/pubmed/16638734</v>
      </c>
      <c r="D1122" s="254" t="str">
        <f>IF(AND(A1122&lt;&gt;"",ISNUMBER(A1122)),VLOOKUP(A1122,Studies!A:BR,4,FALSE),"")</f>
        <v>Fig 3</v>
      </c>
      <c r="E1122" s="254" t="str">
        <f>IF(AND(A1122&lt;&gt;"",ISNUMBER(A1122)),VLOOKUP(A1122,Studies!A:BR,5,FALSE),"")</f>
        <v>Buspirone</v>
      </c>
      <c r="F1122" s="255"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53" t="str">
        <f>IF(AND(A1123&lt;&gt;"",ISNUMBER(A1123)),VLOOKUP(A1123,Studies!A:BR,2,FALSE),"")</f>
        <v>Gammans 1986</v>
      </c>
      <c r="C1123" s="254" t="str">
        <f>IF(AND(A1123&lt;&gt;"",ISNUMBER(A1123)),VLOOKUP(A1123,Studies!A:BR,3,FALSE),"")</f>
        <v>https://www.ncbi.nlm.nih.gov/pubmed/16638734</v>
      </c>
      <c r="D1123" s="254" t="str">
        <f>IF(AND(A1123&lt;&gt;"",ISNUMBER(A1123)),VLOOKUP(A1123,Studies!A:BR,4,FALSE),"")</f>
        <v>Fig 3</v>
      </c>
      <c r="E1123" s="254" t="str">
        <f>IF(AND(A1123&lt;&gt;"",ISNUMBER(A1123)),VLOOKUP(A1123,Studies!A:BR,5,FALSE),"")</f>
        <v>Buspirone</v>
      </c>
      <c r="F1123" s="255"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53" t="str">
        <f>IF(AND(A1124&lt;&gt;"",ISNUMBER(A1124)),VLOOKUP(A1124,Studies!A:BR,2,FALSE),"")</f>
        <v>Gammans 1986</v>
      </c>
      <c r="C1124" s="254" t="str">
        <f>IF(AND(A1124&lt;&gt;"",ISNUMBER(A1124)),VLOOKUP(A1124,Studies!A:BR,3,FALSE),"")</f>
        <v>https://www.ncbi.nlm.nih.gov/pubmed/16638734</v>
      </c>
      <c r="D1124" s="254" t="str">
        <f>IF(AND(A1124&lt;&gt;"",ISNUMBER(A1124)),VLOOKUP(A1124,Studies!A:BR,4,FALSE),"")</f>
        <v>Fig 3</v>
      </c>
      <c r="E1124" s="254" t="str">
        <f>IF(AND(A1124&lt;&gt;"",ISNUMBER(A1124)),VLOOKUP(A1124,Studies!A:BR,5,FALSE),"")</f>
        <v>Buspirone</v>
      </c>
      <c r="F1124" s="255"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53" t="str">
        <f>IF(AND(A1125&lt;&gt;"",ISNUMBER(A1125)),VLOOKUP(A1125,Studies!A:BR,2,FALSE),"")</f>
        <v>Gammans 1986</v>
      </c>
      <c r="C1125" s="254" t="str">
        <f>IF(AND(A1125&lt;&gt;"",ISNUMBER(A1125)),VLOOKUP(A1125,Studies!A:BR,3,FALSE),"")</f>
        <v>https://www.ncbi.nlm.nih.gov/pubmed/16638734</v>
      </c>
      <c r="D1125" s="254" t="str">
        <f>IF(AND(A1125&lt;&gt;"",ISNUMBER(A1125)),VLOOKUP(A1125,Studies!A:BR,4,FALSE),"")</f>
        <v>Fig 3</v>
      </c>
      <c r="E1125" s="254" t="str">
        <f>IF(AND(A1125&lt;&gt;"",ISNUMBER(A1125)),VLOOKUP(A1125,Studies!A:BR,5,FALSE),"")</f>
        <v>Buspirone</v>
      </c>
      <c r="F1125" s="255"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53" t="str">
        <f>IF(AND(A1126&lt;&gt;"",ISNUMBER(A1126)),VLOOKUP(A1126,Studies!A:BR,2,FALSE),"")</f>
        <v>Gammans 1986</v>
      </c>
      <c r="C1126" s="254" t="str">
        <f>IF(AND(A1126&lt;&gt;"",ISNUMBER(A1126)),VLOOKUP(A1126,Studies!A:BR,3,FALSE),"")</f>
        <v>https://www.ncbi.nlm.nih.gov/pubmed/16638734</v>
      </c>
      <c r="D1126" s="254" t="str">
        <f>IF(AND(A1126&lt;&gt;"",ISNUMBER(A1126)),VLOOKUP(A1126,Studies!A:BR,4,FALSE),"")</f>
        <v>Fig 3</v>
      </c>
      <c r="E1126" s="254" t="str">
        <f>IF(AND(A1126&lt;&gt;"",ISNUMBER(A1126)),VLOOKUP(A1126,Studies!A:BR,5,FALSE),"")</f>
        <v>Buspirone</v>
      </c>
      <c r="F1126" s="255"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53" t="str">
        <f>IF(AND(A1127&lt;&gt;"",ISNUMBER(A1127)),VLOOKUP(A1127,Studies!A:BR,2,FALSE),"")</f>
        <v>Gammans 1986</v>
      </c>
      <c r="C1127" s="254" t="str">
        <f>IF(AND(A1127&lt;&gt;"",ISNUMBER(A1127)),VLOOKUP(A1127,Studies!A:BR,3,FALSE),"")</f>
        <v>https://www.ncbi.nlm.nih.gov/pubmed/16638734</v>
      </c>
      <c r="D1127" s="254" t="str">
        <f>IF(AND(A1127&lt;&gt;"",ISNUMBER(A1127)),VLOOKUP(A1127,Studies!A:BR,4,FALSE),"")</f>
        <v>Fig 3</v>
      </c>
      <c r="E1127" s="254" t="str">
        <f>IF(AND(A1127&lt;&gt;"",ISNUMBER(A1127)),VLOOKUP(A1127,Studies!A:BR,5,FALSE),"")</f>
        <v>Buspirone</v>
      </c>
      <c r="F1127" s="255"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53" t="str">
        <f>IF(AND(A1128&lt;&gt;"",ISNUMBER(A1128)),VLOOKUP(A1128,Studies!A:BR,2,FALSE),"")</f>
        <v>Gammans 1986</v>
      </c>
      <c r="C1128" s="254" t="str">
        <f>IF(AND(A1128&lt;&gt;"",ISNUMBER(A1128)),VLOOKUP(A1128,Studies!A:BR,3,FALSE),"")</f>
        <v>https://www.ncbi.nlm.nih.gov/pubmed/16638734</v>
      </c>
      <c r="D1128" s="254" t="str">
        <f>IF(AND(A1128&lt;&gt;"",ISNUMBER(A1128)),VLOOKUP(A1128,Studies!A:BR,4,FALSE),"")</f>
        <v>Fig 3</v>
      </c>
      <c r="E1128" s="254" t="str">
        <f>IF(AND(A1128&lt;&gt;"",ISNUMBER(A1128)),VLOOKUP(A1128,Studies!A:BR,5,FALSE),"")</f>
        <v>Buspirone</v>
      </c>
      <c r="F1128" s="255"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53" t="str">
        <f>IF(AND(A1129&lt;&gt;"",ISNUMBER(A1129)),VLOOKUP(A1129,Studies!A:BR,2,FALSE),"")</f>
        <v>Gammans 1986</v>
      </c>
      <c r="C1129" s="254" t="str">
        <f>IF(AND(A1129&lt;&gt;"",ISNUMBER(A1129)),VLOOKUP(A1129,Studies!A:BR,3,FALSE),"")</f>
        <v>https://www.ncbi.nlm.nih.gov/pubmed/16638734</v>
      </c>
      <c r="D1129" s="254" t="str">
        <f>IF(AND(A1129&lt;&gt;"",ISNUMBER(A1129)),VLOOKUP(A1129,Studies!A:BR,4,FALSE),"")</f>
        <v>Fig 4</v>
      </c>
      <c r="E1129" s="254" t="str">
        <f>IF(AND(A1129&lt;&gt;"",ISNUMBER(A1129)),VLOOKUP(A1129,Studies!A:BR,5,FALSE),"")</f>
        <v>Buspirone</v>
      </c>
      <c r="F1129" s="255"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53" t="str">
        <f>IF(AND(A1130&lt;&gt;"",ISNUMBER(A1130)),VLOOKUP(A1130,Studies!A:BR,2,FALSE),"")</f>
        <v>Gammans 1986</v>
      </c>
      <c r="C1130" s="254" t="str">
        <f>IF(AND(A1130&lt;&gt;"",ISNUMBER(A1130)),VLOOKUP(A1130,Studies!A:BR,3,FALSE),"")</f>
        <v>https://www.ncbi.nlm.nih.gov/pubmed/16638734</v>
      </c>
      <c r="D1130" s="254" t="str">
        <f>IF(AND(A1130&lt;&gt;"",ISNUMBER(A1130)),VLOOKUP(A1130,Studies!A:BR,4,FALSE),"")</f>
        <v>Fig 4</v>
      </c>
      <c r="E1130" s="254" t="str">
        <f>IF(AND(A1130&lt;&gt;"",ISNUMBER(A1130)),VLOOKUP(A1130,Studies!A:BR,5,FALSE),"")</f>
        <v>Buspirone</v>
      </c>
      <c r="F1130" s="255"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53" t="str">
        <f>IF(AND(A1131&lt;&gt;"",ISNUMBER(A1131)),VLOOKUP(A1131,Studies!A:BR,2,FALSE),"")</f>
        <v>Gammans 1986</v>
      </c>
      <c r="C1131" s="254" t="str">
        <f>IF(AND(A1131&lt;&gt;"",ISNUMBER(A1131)),VLOOKUP(A1131,Studies!A:BR,3,FALSE),"")</f>
        <v>https://www.ncbi.nlm.nih.gov/pubmed/16638734</v>
      </c>
      <c r="D1131" s="254" t="str">
        <f>IF(AND(A1131&lt;&gt;"",ISNUMBER(A1131)),VLOOKUP(A1131,Studies!A:BR,4,FALSE),"")</f>
        <v>Fig 4</v>
      </c>
      <c r="E1131" s="254" t="str">
        <f>IF(AND(A1131&lt;&gt;"",ISNUMBER(A1131)),VLOOKUP(A1131,Studies!A:BR,5,FALSE),"")</f>
        <v>Buspirone</v>
      </c>
      <c r="F1131" s="255"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53" t="str">
        <f>IF(AND(A1132&lt;&gt;"",ISNUMBER(A1132)),VLOOKUP(A1132,Studies!A:BR,2,FALSE),"")</f>
        <v>Gammans 1986</v>
      </c>
      <c r="C1132" s="254" t="str">
        <f>IF(AND(A1132&lt;&gt;"",ISNUMBER(A1132)),VLOOKUP(A1132,Studies!A:BR,3,FALSE),"")</f>
        <v>https://www.ncbi.nlm.nih.gov/pubmed/16638734</v>
      </c>
      <c r="D1132" s="254" t="str">
        <f>IF(AND(A1132&lt;&gt;"",ISNUMBER(A1132)),VLOOKUP(A1132,Studies!A:BR,4,FALSE),"")</f>
        <v>Fig 4</v>
      </c>
      <c r="E1132" s="254" t="str">
        <f>IF(AND(A1132&lt;&gt;"",ISNUMBER(A1132)),VLOOKUP(A1132,Studies!A:BR,5,FALSE),"")</f>
        <v>Buspirone</v>
      </c>
      <c r="F1132" s="255"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53" t="str">
        <f>IF(AND(A1133&lt;&gt;"",ISNUMBER(A1133)),VLOOKUP(A1133,Studies!A:BR,2,FALSE),"")</f>
        <v>Gammans 1986</v>
      </c>
      <c r="C1133" s="254" t="str">
        <f>IF(AND(A1133&lt;&gt;"",ISNUMBER(A1133)),VLOOKUP(A1133,Studies!A:BR,3,FALSE),"")</f>
        <v>https://www.ncbi.nlm.nih.gov/pubmed/16638734</v>
      </c>
      <c r="D1133" s="254" t="str">
        <f>IF(AND(A1133&lt;&gt;"",ISNUMBER(A1133)),VLOOKUP(A1133,Studies!A:BR,4,FALSE),"")</f>
        <v>Fig 4</v>
      </c>
      <c r="E1133" s="254" t="str">
        <f>IF(AND(A1133&lt;&gt;"",ISNUMBER(A1133)),VLOOKUP(A1133,Studies!A:BR,5,FALSE),"")</f>
        <v>Buspirone</v>
      </c>
      <c r="F1133" s="255"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53" t="str">
        <f>IF(AND(A1134&lt;&gt;"",ISNUMBER(A1134)),VLOOKUP(A1134,Studies!A:BR,2,FALSE),"")</f>
        <v>Gammans 1986</v>
      </c>
      <c r="C1134" s="254" t="str">
        <f>IF(AND(A1134&lt;&gt;"",ISNUMBER(A1134)),VLOOKUP(A1134,Studies!A:BR,3,FALSE),"")</f>
        <v>https://www.ncbi.nlm.nih.gov/pubmed/16638734</v>
      </c>
      <c r="D1134" s="254" t="str">
        <f>IF(AND(A1134&lt;&gt;"",ISNUMBER(A1134)),VLOOKUP(A1134,Studies!A:BR,4,FALSE),"")</f>
        <v>Fig 4</v>
      </c>
      <c r="E1134" s="254" t="str">
        <f>IF(AND(A1134&lt;&gt;"",ISNUMBER(A1134)),VLOOKUP(A1134,Studies!A:BR,5,FALSE),"")</f>
        <v>Buspirone</v>
      </c>
      <c r="F1134" s="255"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53" t="str">
        <f>IF(AND(A1135&lt;&gt;"",ISNUMBER(A1135)),VLOOKUP(A1135,Studies!A:BR,2,FALSE),"")</f>
        <v>Gammans 1986</v>
      </c>
      <c r="C1135" s="254" t="str">
        <f>IF(AND(A1135&lt;&gt;"",ISNUMBER(A1135)),VLOOKUP(A1135,Studies!A:BR,3,FALSE),"")</f>
        <v>https://www.ncbi.nlm.nih.gov/pubmed/16638734</v>
      </c>
      <c r="D1135" s="254" t="str">
        <f>IF(AND(A1135&lt;&gt;"",ISNUMBER(A1135)),VLOOKUP(A1135,Studies!A:BR,4,FALSE),"")</f>
        <v>Fig 4</v>
      </c>
      <c r="E1135" s="254" t="str">
        <f>IF(AND(A1135&lt;&gt;"",ISNUMBER(A1135)),VLOOKUP(A1135,Studies!A:BR,5,FALSE),"")</f>
        <v>Buspirone</v>
      </c>
      <c r="F1135" s="255"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53" t="str">
        <f>IF(AND(A1136&lt;&gt;"",ISNUMBER(A1136)),VLOOKUP(A1136,Studies!A:BR,2,FALSE),"")</f>
        <v>Gammans 1986</v>
      </c>
      <c r="C1136" s="254" t="str">
        <f>IF(AND(A1136&lt;&gt;"",ISNUMBER(A1136)),VLOOKUP(A1136,Studies!A:BR,3,FALSE),"")</f>
        <v>https://www.ncbi.nlm.nih.gov/pubmed/16638734</v>
      </c>
      <c r="D1136" s="254" t="str">
        <f>IF(AND(A1136&lt;&gt;"",ISNUMBER(A1136)),VLOOKUP(A1136,Studies!A:BR,4,FALSE),"")</f>
        <v>Fig 4</v>
      </c>
      <c r="E1136" s="254" t="str">
        <f>IF(AND(A1136&lt;&gt;"",ISNUMBER(A1136)),VLOOKUP(A1136,Studies!A:BR,5,FALSE),"")</f>
        <v>Buspirone</v>
      </c>
      <c r="F1136" s="255"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53" t="str">
        <f>IF(AND(A1137&lt;&gt;"",ISNUMBER(A1137)),VLOOKUP(A1137,Studies!A:BR,2,FALSE),"")</f>
        <v>Gammans 1986</v>
      </c>
      <c r="C1137" s="254" t="str">
        <f>IF(AND(A1137&lt;&gt;"",ISNUMBER(A1137)),VLOOKUP(A1137,Studies!A:BR,3,FALSE),"")</f>
        <v>https://www.ncbi.nlm.nih.gov/pubmed/16638734</v>
      </c>
      <c r="D1137" s="254" t="str">
        <f>IF(AND(A1137&lt;&gt;"",ISNUMBER(A1137)),VLOOKUP(A1137,Studies!A:BR,4,FALSE),"")</f>
        <v>Fig 4</v>
      </c>
      <c r="E1137" s="254" t="str">
        <f>IF(AND(A1137&lt;&gt;"",ISNUMBER(A1137)),VLOOKUP(A1137,Studies!A:BR,5,FALSE),"")</f>
        <v>Buspirone</v>
      </c>
      <c r="F1137" s="255"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53" t="str">
        <f>IF(AND(A1138&lt;&gt;"",ISNUMBER(A1138)),VLOOKUP(A1138,Studies!A:BR,2,FALSE),"")</f>
        <v>Gorski 1998</v>
      </c>
      <c r="C1138" s="254" t="str">
        <f>IF(AND(A1138&lt;&gt;"",ISNUMBER(A1138)),VLOOKUP(A1138,Studies!A:BR,3,FALSE),"")</f>
        <v>https://www.ncbi.nlm.nih.gov/pubmed/9728893</v>
      </c>
      <c r="D1138" s="254" t="str">
        <f>IF(AND(A1138&lt;&gt;"",ISNUMBER(A1138)),VLOOKUP(A1138,Studies!A:BR,4,FALSE),"")</f>
        <v>po Control (Perpetrator Placebo)</v>
      </c>
      <c r="E1138" s="254" t="str">
        <f>IF(AND(A1138&lt;&gt;"",ISNUMBER(A1138)),VLOOKUP(A1138,Studies!A:BR,5,FALSE),"")</f>
        <v>Midazolam</v>
      </c>
      <c r="F1138" s="255"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53" t="str">
        <f>IF(AND(A1139&lt;&gt;"",ISNUMBER(A1139)),VLOOKUP(A1139,Studies!A:BR,2,FALSE),"")</f>
        <v>Gorski 1998</v>
      </c>
      <c r="C1139" s="254" t="str">
        <f>IF(AND(A1139&lt;&gt;"",ISNUMBER(A1139)),VLOOKUP(A1139,Studies!A:BR,3,FALSE),"")</f>
        <v>https://www.ncbi.nlm.nih.gov/pubmed/9728893</v>
      </c>
      <c r="D1139" s="254" t="str">
        <f>IF(AND(A1139&lt;&gt;"",ISNUMBER(A1139)),VLOOKUP(A1139,Studies!A:BR,4,FALSE),"")</f>
        <v>po Control (Perpetrator Placebo)</v>
      </c>
      <c r="E1139" s="254" t="str">
        <f>IF(AND(A1139&lt;&gt;"",ISNUMBER(A1139)),VLOOKUP(A1139,Studies!A:BR,5,FALSE),"")</f>
        <v>Midazolam</v>
      </c>
      <c r="F1139" s="255"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53" t="str">
        <f>IF(AND(A1140&lt;&gt;"",ISNUMBER(A1140)),VLOOKUP(A1140,Studies!A:BR,2,FALSE),"")</f>
        <v>Gorski 1998</v>
      </c>
      <c r="C1140" s="254" t="str">
        <f>IF(AND(A1140&lt;&gt;"",ISNUMBER(A1140)),VLOOKUP(A1140,Studies!A:BR,3,FALSE),"")</f>
        <v>https://www.ncbi.nlm.nih.gov/pubmed/9728893</v>
      </c>
      <c r="D1140" s="254" t="str">
        <f>IF(AND(A1140&lt;&gt;"",ISNUMBER(A1140)),VLOOKUP(A1140,Studies!A:BR,4,FALSE),"")</f>
        <v>po Control (Perpetrator Placebo)</v>
      </c>
      <c r="E1140" s="254" t="str">
        <f>IF(AND(A1140&lt;&gt;"",ISNUMBER(A1140)),VLOOKUP(A1140,Studies!A:BR,5,FALSE),"")</f>
        <v>Midazolam</v>
      </c>
      <c r="F1140" s="255"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53" t="str">
        <f>IF(AND(A1141&lt;&gt;"",ISNUMBER(A1141)),VLOOKUP(A1141,Studies!A:BR,2,FALSE),"")</f>
        <v>Gorski 1998</v>
      </c>
      <c r="C1141" s="254" t="str">
        <f>IF(AND(A1141&lt;&gt;"",ISNUMBER(A1141)),VLOOKUP(A1141,Studies!A:BR,3,FALSE),"")</f>
        <v>https://www.ncbi.nlm.nih.gov/pubmed/9728893</v>
      </c>
      <c r="D1141" s="254" t="str">
        <f>IF(AND(A1141&lt;&gt;"",ISNUMBER(A1141)),VLOOKUP(A1141,Studies!A:BR,4,FALSE),"")</f>
        <v>po Control (Perpetrator Placebo)</v>
      </c>
      <c r="E1141" s="254" t="str">
        <f>IF(AND(A1141&lt;&gt;"",ISNUMBER(A1141)),VLOOKUP(A1141,Studies!A:BR,5,FALSE),"")</f>
        <v>Midazolam</v>
      </c>
      <c r="F1141" s="255"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53" t="str">
        <f>IF(AND(A1142&lt;&gt;"",ISNUMBER(A1142)),VLOOKUP(A1142,Studies!A:BR,2,FALSE),"")</f>
        <v>Gorski 1998</v>
      </c>
      <c r="C1142" s="254" t="str">
        <f>IF(AND(A1142&lt;&gt;"",ISNUMBER(A1142)),VLOOKUP(A1142,Studies!A:BR,3,FALSE),"")</f>
        <v>https://www.ncbi.nlm.nih.gov/pubmed/9728893</v>
      </c>
      <c r="D1142" s="254" t="str">
        <f>IF(AND(A1142&lt;&gt;"",ISNUMBER(A1142)),VLOOKUP(A1142,Studies!A:BR,4,FALSE),"")</f>
        <v>po Control (Perpetrator Placebo)</v>
      </c>
      <c r="E1142" s="254" t="str">
        <f>IF(AND(A1142&lt;&gt;"",ISNUMBER(A1142)),VLOOKUP(A1142,Studies!A:BR,5,FALSE),"")</f>
        <v>Midazolam</v>
      </c>
      <c r="F1142" s="255"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53" t="str">
        <f>IF(AND(A1143&lt;&gt;"",ISNUMBER(A1143)),VLOOKUP(A1143,Studies!A:BR,2,FALSE),"")</f>
        <v>Gorski 1998</v>
      </c>
      <c r="C1143" s="254" t="str">
        <f>IF(AND(A1143&lt;&gt;"",ISNUMBER(A1143)),VLOOKUP(A1143,Studies!A:BR,3,FALSE),"")</f>
        <v>https://www.ncbi.nlm.nih.gov/pubmed/9728893</v>
      </c>
      <c r="D1143" s="254" t="str">
        <f>IF(AND(A1143&lt;&gt;"",ISNUMBER(A1143)),VLOOKUP(A1143,Studies!A:BR,4,FALSE),"")</f>
        <v>po Control (Perpetrator Placebo)</v>
      </c>
      <c r="E1143" s="254" t="str">
        <f>IF(AND(A1143&lt;&gt;"",ISNUMBER(A1143)),VLOOKUP(A1143,Studies!A:BR,5,FALSE),"")</f>
        <v>Midazolam</v>
      </c>
      <c r="F1143" s="255"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53" t="str">
        <f>IF(AND(A1144&lt;&gt;"",ISNUMBER(A1144)),VLOOKUP(A1144,Studies!A:BR,2,FALSE),"")</f>
        <v>Gorski 1998</v>
      </c>
      <c r="C1144" s="254" t="str">
        <f>IF(AND(A1144&lt;&gt;"",ISNUMBER(A1144)),VLOOKUP(A1144,Studies!A:BR,3,FALSE),"")</f>
        <v>https://www.ncbi.nlm.nih.gov/pubmed/9728893</v>
      </c>
      <c r="D1144" s="254" t="str">
        <f>IF(AND(A1144&lt;&gt;"",ISNUMBER(A1144)),VLOOKUP(A1144,Studies!A:BR,4,FALSE),"")</f>
        <v>po Control (Perpetrator Placebo)</v>
      </c>
      <c r="E1144" s="254" t="str">
        <f>IF(AND(A1144&lt;&gt;"",ISNUMBER(A1144)),VLOOKUP(A1144,Studies!A:BR,5,FALSE),"")</f>
        <v>Midazolam</v>
      </c>
      <c r="F1144" s="255"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53" t="str">
        <f>IF(AND(A1145&lt;&gt;"",ISNUMBER(A1145)),VLOOKUP(A1145,Studies!A:BR,2,FALSE),"")</f>
        <v>Gorski 1998</v>
      </c>
      <c r="C1145" s="254" t="str">
        <f>IF(AND(A1145&lt;&gt;"",ISNUMBER(A1145)),VLOOKUP(A1145,Studies!A:BR,3,FALSE),"")</f>
        <v>https://www.ncbi.nlm.nih.gov/pubmed/9728893</v>
      </c>
      <c r="D1145" s="254" t="str">
        <f>IF(AND(A1145&lt;&gt;"",ISNUMBER(A1145)),VLOOKUP(A1145,Studies!A:BR,4,FALSE),"")</f>
        <v>po Control (Perpetrator Placebo)</v>
      </c>
      <c r="E1145" s="254" t="str">
        <f>IF(AND(A1145&lt;&gt;"",ISNUMBER(A1145)),VLOOKUP(A1145,Studies!A:BR,5,FALSE),"")</f>
        <v>Midazolam</v>
      </c>
      <c r="F1145" s="255"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53" t="str">
        <f>IF(AND(A1146&lt;&gt;"",ISNUMBER(A1146)),VLOOKUP(A1146,Studies!A:BR,2,FALSE),"")</f>
        <v>Gorski 1998</v>
      </c>
      <c r="C1146" s="254" t="str">
        <f>IF(AND(A1146&lt;&gt;"",ISNUMBER(A1146)),VLOOKUP(A1146,Studies!A:BR,3,FALSE),"")</f>
        <v>https://www.ncbi.nlm.nih.gov/pubmed/9728893</v>
      </c>
      <c r="D1146" s="254" t="str">
        <f>IF(AND(A1146&lt;&gt;"",ISNUMBER(A1146)),VLOOKUP(A1146,Studies!A:BR,4,FALSE),"")</f>
        <v>po Control (Perpetrator Placebo)</v>
      </c>
      <c r="E1146" s="254" t="str">
        <f>IF(AND(A1146&lt;&gt;"",ISNUMBER(A1146)),VLOOKUP(A1146,Studies!A:BR,5,FALSE),"")</f>
        <v>Midazolam</v>
      </c>
      <c r="F1146" s="255"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53" t="str">
        <f>IF(AND(A1147&lt;&gt;"",ISNUMBER(A1147)),VLOOKUP(A1147,Studies!A:BR,2,FALSE),"")</f>
        <v>Gorski 1998</v>
      </c>
      <c r="C1147" s="254" t="str">
        <f>IF(AND(A1147&lt;&gt;"",ISNUMBER(A1147)),VLOOKUP(A1147,Studies!A:BR,3,FALSE),"")</f>
        <v>https://www.ncbi.nlm.nih.gov/pubmed/9728893</v>
      </c>
      <c r="D1147" s="254" t="str">
        <f>IF(AND(A1147&lt;&gt;"",ISNUMBER(A1147)),VLOOKUP(A1147,Studies!A:BR,4,FALSE),"")</f>
        <v>po Control (Perpetrator Placebo)</v>
      </c>
      <c r="E1147" s="254" t="str">
        <f>IF(AND(A1147&lt;&gt;"",ISNUMBER(A1147)),VLOOKUP(A1147,Studies!A:BR,5,FALSE),"")</f>
        <v>Midazolam</v>
      </c>
      <c r="F1147" s="255"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53" t="str">
        <f>IF(AND(A1148&lt;&gt;"",ISNUMBER(A1148)),VLOOKUP(A1148,Studies!A:BR,2,FALSE),"")</f>
        <v>Gorski 1998</v>
      </c>
      <c r="C1148" s="254" t="str">
        <f>IF(AND(A1148&lt;&gt;"",ISNUMBER(A1148)),VLOOKUP(A1148,Studies!A:BR,3,FALSE),"")</f>
        <v>https://www.ncbi.nlm.nih.gov/pubmed/9728893</v>
      </c>
      <c r="D1148" s="254" t="str">
        <f>IF(AND(A1148&lt;&gt;"",ISNUMBER(A1148)),VLOOKUP(A1148,Studies!A:BR,4,FALSE),"")</f>
        <v>po Control (Perpetrator Placebo)</v>
      </c>
      <c r="E1148" s="254" t="str">
        <f>IF(AND(A1148&lt;&gt;"",ISNUMBER(A1148)),VLOOKUP(A1148,Studies!A:BR,5,FALSE),"")</f>
        <v>Midazolam</v>
      </c>
      <c r="F1148" s="255"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53" t="str">
        <f>IF(AND(A1149&lt;&gt;"",ISNUMBER(A1149)),VLOOKUP(A1149,Studies!A:BR,2,FALSE),"")</f>
        <v>Gorski 1998</v>
      </c>
      <c r="C1149" s="254" t="str">
        <f>IF(AND(A1149&lt;&gt;"",ISNUMBER(A1149)),VLOOKUP(A1149,Studies!A:BR,3,FALSE),"")</f>
        <v>https://www.ncbi.nlm.nih.gov/pubmed/9728893</v>
      </c>
      <c r="D1149" s="254" t="str">
        <f>IF(AND(A1149&lt;&gt;"",ISNUMBER(A1149)),VLOOKUP(A1149,Studies!A:BR,4,FALSE),"")</f>
        <v>po with Perpetrator (Clarithromycin)</v>
      </c>
      <c r="E1149" s="254" t="str">
        <f>IF(AND(A1149&lt;&gt;"",ISNUMBER(A1149)),VLOOKUP(A1149,Studies!A:BR,5,FALSE),"")</f>
        <v>Midazolam</v>
      </c>
      <c r="F1149" s="255"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53" t="str">
        <f>IF(AND(A1150&lt;&gt;"",ISNUMBER(A1150)),VLOOKUP(A1150,Studies!A:BR,2,FALSE),"")</f>
        <v>Gorski 1998</v>
      </c>
      <c r="C1150" s="254" t="str">
        <f>IF(AND(A1150&lt;&gt;"",ISNUMBER(A1150)),VLOOKUP(A1150,Studies!A:BR,3,FALSE),"")</f>
        <v>https://www.ncbi.nlm.nih.gov/pubmed/9728893</v>
      </c>
      <c r="D1150" s="254" t="str">
        <f>IF(AND(A1150&lt;&gt;"",ISNUMBER(A1150)),VLOOKUP(A1150,Studies!A:BR,4,FALSE),"")</f>
        <v>po with Perpetrator (Clarithromycin)</v>
      </c>
      <c r="E1150" s="254" t="str">
        <f>IF(AND(A1150&lt;&gt;"",ISNUMBER(A1150)),VLOOKUP(A1150,Studies!A:BR,5,FALSE),"")</f>
        <v>Midazolam</v>
      </c>
      <c r="F1150" s="255"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53" t="str">
        <f>IF(AND(A1151&lt;&gt;"",ISNUMBER(A1151)),VLOOKUP(A1151,Studies!A:BR,2,FALSE),"")</f>
        <v>Gorski 1998</v>
      </c>
      <c r="C1151" s="254" t="str">
        <f>IF(AND(A1151&lt;&gt;"",ISNUMBER(A1151)),VLOOKUP(A1151,Studies!A:BR,3,FALSE),"")</f>
        <v>https://www.ncbi.nlm.nih.gov/pubmed/9728893</v>
      </c>
      <c r="D1151" s="254" t="str">
        <f>IF(AND(A1151&lt;&gt;"",ISNUMBER(A1151)),VLOOKUP(A1151,Studies!A:BR,4,FALSE),"")</f>
        <v>po with Perpetrator (Clarithromycin)</v>
      </c>
      <c r="E1151" s="254" t="str">
        <f>IF(AND(A1151&lt;&gt;"",ISNUMBER(A1151)),VLOOKUP(A1151,Studies!A:BR,5,FALSE),"")</f>
        <v>Midazolam</v>
      </c>
      <c r="F1151" s="255"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53" t="str">
        <f>IF(AND(A1152&lt;&gt;"",ISNUMBER(A1152)),VLOOKUP(A1152,Studies!A:BR,2,FALSE),"")</f>
        <v>Gorski 1998</v>
      </c>
      <c r="C1152" s="254" t="str">
        <f>IF(AND(A1152&lt;&gt;"",ISNUMBER(A1152)),VLOOKUP(A1152,Studies!A:BR,3,FALSE),"")</f>
        <v>https://www.ncbi.nlm.nih.gov/pubmed/9728893</v>
      </c>
      <c r="D1152" s="254" t="str">
        <f>IF(AND(A1152&lt;&gt;"",ISNUMBER(A1152)),VLOOKUP(A1152,Studies!A:BR,4,FALSE),"")</f>
        <v>po with Perpetrator (Clarithromycin)</v>
      </c>
      <c r="E1152" s="254" t="str">
        <f>IF(AND(A1152&lt;&gt;"",ISNUMBER(A1152)),VLOOKUP(A1152,Studies!A:BR,5,FALSE),"")</f>
        <v>Midazolam</v>
      </c>
      <c r="F1152" s="255"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53" t="str">
        <f>IF(AND(A1153&lt;&gt;"",ISNUMBER(A1153)),VLOOKUP(A1153,Studies!A:BR,2,FALSE),"")</f>
        <v>Gorski 1998</v>
      </c>
      <c r="C1153" s="254" t="str">
        <f>IF(AND(A1153&lt;&gt;"",ISNUMBER(A1153)),VLOOKUP(A1153,Studies!A:BR,3,FALSE),"")</f>
        <v>https://www.ncbi.nlm.nih.gov/pubmed/9728893</v>
      </c>
      <c r="D1153" s="254" t="str">
        <f>IF(AND(A1153&lt;&gt;"",ISNUMBER(A1153)),VLOOKUP(A1153,Studies!A:BR,4,FALSE),"")</f>
        <v>po with Perpetrator (Clarithromycin)</v>
      </c>
      <c r="E1153" s="254" t="str">
        <f>IF(AND(A1153&lt;&gt;"",ISNUMBER(A1153)),VLOOKUP(A1153,Studies!A:BR,5,FALSE),"")</f>
        <v>Midazolam</v>
      </c>
      <c r="F1153" s="255"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53" t="str">
        <f>IF(AND(A1154&lt;&gt;"",ISNUMBER(A1154)),VLOOKUP(A1154,Studies!A:BR,2,FALSE),"")</f>
        <v>Gorski 1998</v>
      </c>
      <c r="C1154" s="254" t="str">
        <f>IF(AND(A1154&lt;&gt;"",ISNUMBER(A1154)),VLOOKUP(A1154,Studies!A:BR,3,FALSE),"")</f>
        <v>https://www.ncbi.nlm.nih.gov/pubmed/9728893</v>
      </c>
      <c r="D1154" s="254" t="str">
        <f>IF(AND(A1154&lt;&gt;"",ISNUMBER(A1154)),VLOOKUP(A1154,Studies!A:BR,4,FALSE),"")</f>
        <v>po with Perpetrator (Clarithromycin)</v>
      </c>
      <c r="E1154" s="254" t="str">
        <f>IF(AND(A1154&lt;&gt;"",ISNUMBER(A1154)),VLOOKUP(A1154,Studies!A:BR,5,FALSE),"")</f>
        <v>Midazolam</v>
      </c>
      <c r="F1154" s="255"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53" t="str">
        <f>IF(AND(A1155&lt;&gt;"",ISNUMBER(A1155)),VLOOKUP(A1155,Studies!A:BR,2,FALSE),"")</f>
        <v>Gorski 1998</v>
      </c>
      <c r="C1155" s="254" t="str">
        <f>IF(AND(A1155&lt;&gt;"",ISNUMBER(A1155)),VLOOKUP(A1155,Studies!A:BR,3,FALSE),"")</f>
        <v>https://www.ncbi.nlm.nih.gov/pubmed/9728893</v>
      </c>
      <c r="D1155" s="254" t="str">
        <f>IF(AND(A1155&lt;&gt;"",ISNUMBER(A1155)),VLOOKUP(A1155,Studies!A:BR,4,FALSE),"")</f>
        <v>po with Perpetrator (Clarithromycin)</v>
      </c>
      <c r="E1155" s="254" t="str">
        <f>IF(AND(A1155&lt;&gt;"",ISNUMBER(A1155)),VLOOKUP(A1155,Studies!A:BR,5,FALSE),"")</f>
        <v>Midazolam</v>
      </c>
      <c r="F1155" s="255"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53" t="str">
        <f>IF(AND(A1156&lt;&gt;"",ISNUMBER(A1156)),VLOOKUP(A1156,Studies!A:BR,2,FALSE),"")</f>
        <v>Gorski 1998</v>
      </c>
      <c r="C1156" s="254" t="str">
        <f>IF(AND(A1156&lt;&gt;"",ISNUMBER(A1156)),VLOOKUP(A1156,Studies!A:BR,3,FALSE),"")</f>
        <v>https://www.ncbi.nlm.nih.gov/pubmed/9728893</v>
      </c>
      <c r="D1156" s="254" t="str">
        <f>IF(AND(A1156&lt;&gt;"",ISNUMBER(A1156)),VLOOKUP(A1156,Studies!A:BR,4,FALSE),"")</f>
        <v>po with Perpetrator (Clarithromycin)</v>
      </c>
      <c r="E1156" s="254" t="str">
        <f>IF(AND(A1156&lt;&gt;"",ISNUMBER(A1156)),VLOOKUP(A1156,Studies!A:BR,5,FALSE),"")</f>
        <v>Midazolam</v>
      </c>
      <c r="F1156" s="255"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53" t="str">
        <f>IF(AND(A1157&lt;&gt;"",ISNUMBER(A1157)),VLOOKUP(A1157,Studies!A:BR,2,FALSE),"")</f>
        <v>Gorski 1998</v>
      </c>
      <c r="C1157" s="254" t="str">
        <f>IF(AND(A1157&lt;&gt;"",ISNUMBER(A1157)),VLOOKUP(A1157,Studies!A:BR,3,FALSE),"")</f>
        <v>https://www.ncbi.nlm.nih.gov/pubmed/9728893</v>
      </c>
      <c r="D1157" s="254" t="str">
        <f>IF(AND(A1157&lt;&gt;"",ISNUMBER(A1157)),VLOOKUP(A1157,Studies!A:BR,4,FALSE),"")</f>
        <v>po with Perpetrator (Clarithromycin)</v>
      </c>
      <c r="E1157" s="254" t="str">
        <f>IF(AND(A1157&lt;&gt;"",ISNUMBER(A1157)),VLOOKUP(A1157,Studies!A:BR,5,FALSE),"")</f>
        <v>Midazolam</v>
      </c>
      <c r="F1157" s="255"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53" t="str">
        <f>IF(AND(A1158&lt;&gt;"",ISNUMBER(A1158)),VLOOKUP(A1158,Studies!A:BR,2,FALSE),"")</f>
        <v>Gorski 1998</v>
      </c>
      <c r="C1158" s="254" t="str">
        <f>IF(AND(A1158&lt;&gt;"",ISNUMBER(A1158)),VLOOKUP(A1158,Studies!A:BR,3,FALSE),"")</f>
        <v>https://www.ncbi.nlm.nih.gov/pubmed/9728893</v>
      </c>
      <c r="D1158" s="254" t="str">
        <f>IF(AND(A1158&lt;&gt;"",ISNUMBER(A1158)),VLOOKUP(A1158,Studies!A:BR,4,FALSE),"")</f>
        <v>po with Perpetrator (Clarithromycin)</v>
      </c>
      <c r="E1158" s="254" t="str">
        <f>IF(AND(A1158&lt;&gt;"",ISNUMBER(A1158)),VLOOKUP(A1158,Studies!A:BR,5,FALSE),"")</f>
        <v>Midazolam</v>
      </c>
      <c r="F1158" s="255"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53" t="str">
        <f>IF(AND(A1159&lt;&gt;"",ISNUMBER(A1159)),VLOOKUP(A1159,Studies!A:BR,2,FALSE),"")</f>
        <v>Gorski 1998</v>
      </c>
      <c r="C1159" s="254" t="str">
        <f>IF(AND(A1159&lt;&gt;"",ISNUMBER(A1159)),VLOOKUP(A1159,Studies!A:BR,3,FALSE),"")</f>
        <v>https://www.ncbi.nlm.nih.gov/pubmed/9728893</v>
      </c>
      <c r="D1159" s="254" t="str">
        <f>IF(AND(A1159&lt;&gt;"",ISNUMBER(A1159)),VLOOKUP(A1159,Studies!A:BR,4,FALSE),"")</f>
        <v>po with Perpetrator (Clarithromycin)</v>
      </c>
      <c r="E1159" s="254" t="str">
        <f>IF(AND(A1159&lt;&gt;"",ISNUMBER(A1159)),VLOOKUP(A1159,Studies!A:BR,5,FALSE),"")</f>
        <v>Midazolam</v>
      </c>
      <c r="F1159" s="255"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53" t="str">
        <f>IF(AND(A1160&lt;&gt;"",ISNUMBER(A1160)),VLOOKUP(A1160,Studies!A:BR,2,FALSE),"")</f>
        <v>Gorski 1998</v>
      </c>
      <c r="C1160" s="254" t="str">
        <f>IF(AND(A1160&lt;&gt;"",ISNUMBER(A1160)),VLOOKUP(A1160,Studies!A:BR,3,FALSE),"")</f>
        <v>https://www.ncbi.nlm.nih.gov/pubmed/9728893</v>
      </c>
      <c r="D1160" s="254" t="str">
        <f>IF(AND(A1160&lt;&gt;"",ISNUMBER(A1160)),VLOOKUP(A1160,Studies!A:BR,4,FALSE),"")</f>
        <v>po with Perpetrator (Clarithromycin)</v>
      </c>
      <c r="E1160" s="254" t="str">
        <f>IF(AND(A1160&lt;&gt;"",ISNUMBER(A1160)),VLOOKUP(A1160,Studies!A:BR,5,FALSE),"")</f>
        <v>Midazolam</v>
      </c>
      <c r="F1160" s="255"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53" t="str">
        <f>IF(AND(A1161&lt;&gt;"",ISNUMBER(A1161)),VLOOKUP(A1161,Studies!A:BR,2,FALSE),"")</f>
        <v>Gorski 1998</v>
      </c>
      <c r="C1161" s="254" t="str">
        <f>IF(AND(A1161&lt;&gt;"",ISNUMBER(A1161)),VLOOKUP(A1161,Studies!A:BR,3,FALSE),"")</f>
        <v>https://www.ncbi.nlm.nih.gov/pubmed/9728893</v>
      </c>
      <c r="D1161" s="254" t="str">
        <f>IF(AND(A1161&lt;&gt;"",ISNUMBER(A1161)),VLOOKUP(A1161,Studies!A:BR,4,FALSE),"")</f>
        <v>po with Perpetrator (Clarithromycin)</v>
      </c>
      <c r="E1161" s="254" t="str">
        <f>IF(AND(A1161&lt;&gt;"",ISNUMBER(A1161)),VLOOKUP(A1161,Studies!A:BR,5,FALSE),"")</f>
        <v>Midazolam</v>
      </c>
      <c r="F1161" s="255"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53" t="str">
        <f>IF(AND(A1162&lt;&gt;"",ISNUMBER(A1162)),VLOOKUP(A1162,Studies!A:BR,2,FALSE),"")</f>
        <v>Gorski 1998</v>
      </c>
      <c r="C1162" s="254" t="str">
        <f>IF(AND(A1162&lt;&gt;"",ISNUMBER(A1162)),VLOOKUP(A1162,Studies!A:BR,3,FALSE),"")</f>
        <v>https://www.ncbi.nlm.nih.gov/pubmed/9728893</v>
      </c>
      <c r="D1162" s="254" t="str">
        <f>IF(AND(A1162&lt;&gt;"",ISNUMBER(A1162)),VLOOKUP(A1162,Studies!A:BR,4,FALSE),"")</f>
        <v>po with Perpetrator (Clarithromycin)</v>
      </c>
      <c r="E1162" s="254" t="str">
        <f>IF(AND(A1162&lt;&gt;"",ISNUMBER(A1162)),VLOOKUP(A1162,Studies!A:BR,5,FALSE),"")</f>
        <v>Midazolam</v>
      </c>
      <c r="F1162" s="255"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53" t="str">
        <f>IF(AND(A1163&lt;&gt;"",ISNUMBER(A1163)),VLOOKUP(A1163,Studies!A:BR,2,FALSE),"")</f>
        <v>Gorski 1998</v>
      </c>
      <c r="C1163" s="254" t="str">
        <f>IF(AND(A1163&lt;&gt;"",ISNUMBER(A1163)),VLOOKUP(A1163,Studies!A:BR,3,FALSE),"")</f>
        <v>https://www.ncbi.nlm.nih.gov/pubmed/9728893</v>
      </c>
      <c r="D1163" s="254" t="str">
        <f>IF(AND(A1163&lt;&gt;"",ISNUMBER(A1163)),VLOOKUP(A1163,Studies!A:BR,4,FALSE),"")</f>
        <v>iv Control (Perpetrator Placebo)</v>
      </c>
      <c r="E1163" s="254" t="str">
        <f>IF(AND(A1163&lt;&gt;"",ISNUMBER(A1163)),VLOOKUP(A1163,Studies!A:BR,5,FALSE),"")</f>
        <v>Midazolam</v>
      </c>
      <c r="F1163" s="255"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53" t="str">
        <f>IF(AND(A1164&lt;&gt;"",ISNUMBER(A1164)),VLOOKUP(A1164,Studies!A:BR,2,FALSE),"")</f>
        <v>Gorski 1998</v>
      </c>
      <c r="C1164" s="254" t="str">
        <f>IF(AND(A1164&lt;&gt;"",ISNUMBER(A1164)),VLOOKUP(A1164,Studies!A:BR,3,FALSE),"")</f>
        <v>https://www.ncbi.nlm.nih.gov/pubmed/9728893</v>
      </c>
      <c r="D1164" s="254" t="str">
        <f>IF(AND(A1164&lt;&gt;"",ISNUMBER(A1164)),VLOOKUP(A1164,Studies!A:BR,4,FALSE),"")</f>
        <v>iv Control (Perpetrator Placebo)</v>
      </c>
      <c r="E1164" s="254" t="str">
        <f>IF(AND(A1164&lt;&gt;"",ISNUMBER(A1164)),VLOOKUP(A1164,Studies!A:BR,5,FALSE),"")</f>
        <v>Midazolam</v>
      </c>
      <c r="F1164" s="255"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53" t="str">
        <f>IF(AND(A1165&lt;&gt;"",ISNUMBER(A1165)),VLOOKUP(A1165,Studies!A:BR,2,FALSE),"")</f>
        <v>Gorski 1998</v>
      </c>
      <c r="C1165" s="254" t="str">
        <f>IF(AND(A1165&lt;&gt;"",ISNUMBER(A1165)),VLOOKUP(A1165,Studies!A:BR,3,FALSE),"")</f>
        <v>https://www.ncbi.nlm.nih.gov/pubmed/9728893</v>
      </c>
      <c r="D1165" s="254" t="str">
        <f>IF(AND(A1165&lt;&gt;"",ISNUMBER(A1165)),VLOOKUP(A1165,Studies!A:BR,4,FALSE),"")</f>
        <v>iv Control (Perpetrator Placebo)</v>
      </c>
      <c r="E1165" s="254" t="str">
        <f>IF(AND(A1165&lt;&gt;"",ISNUMBER(A1165)),VLOOKUP(A1165,Studies!A:BR,5,FALSE),"")</f>
        <v>Midazolam</v>
      </c>
      <c r="F1165" s="255"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53" t="str">
        <f>IF(AND(A1166&lt;&gt;"",ISNUMBER(A1166)),VLOOKUP(A1166,Studies!A:BR,2,FALSE),"")</f>
        <v>Gorski 1998</v>
      </c>
      <c r="C1166" s="254" t="str">
        <f>IF(AND(A1166&lt;&gt;"",ISNUMBER(A1166)),VLOOKUP(A1166,Studies!A:BR,3,FALSE),"")</f>
        <v>https://www.ncbi.nlm.nih.gov/pubmed/9728893</v>
      </c>
      <c r="D1166" s="254" t="str">
        <f>IF(AND(A1166&lt;&gt;"",ISNUMBER(A1166)),VLOOKUP(A1166,Studies!A:BR,4,FALSE),"")</f>
        <v>iv Control (Perpetrator Placebo)</v>
      </c>
      <c r="E1166" s="254" t="str">
        <f>IF(AND(A1166&lt;&gt;"",ISNUMBER(A1166)),VLOOKUP(A1166,Studies!A:BR,5,FALSE),"")</f>
        <v>Midazolam</v>
      </c>
      <c r="F1166" s="255"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53" t="str">
        <f>IF(AND(A1167&lt;&gt;"",ISNUMBER(A1167)),VLOOKUP(A1167,Studies!A:BR,2,FALSE),"")</f>
        <v>Gorski 1998</v>
      </c>
      <c r="C1167" s="254" t="str">
        <f>IF(AND(A1167&lt;&gt;"",ISNUMBER(A1167)),VLOOKUP(A1167,Studies!A:BR,3,FALSE),"")</f>
        <v>https://www.ncbi.nlm.nih.gov/pubmed/9728893</v>
      </c>
      <c r="D1167" s="254" t="str">
        <f>IF(AND(A1167&lt;&gt;"",ISNUMBER(A1167)),VLOOKUP(A1167,Studies!A:BR,4,FALSE),"")</f>
        <v>iv Control (Perpetrator Placebo)</v>
      </c>
      <c r="E1167" s="254" t="str">
        <f>IF(AND(A1167&lt;&gt;"",ISNUMBER(A1167)),VLOOKUP(A1167,Studies!A:BR,5,FALSE),"")</f>
        <v>Midazolam</v>
      </c>
      <c r="F1167" s="255"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53" t="str">
        <f>IF(AND(A1168&lt;&gt;"",ISNUMBER(A1168)),VLOOKUP(A1168,Studies!A:BR,2,FALSE),"")</f>
        <v>Gorski 1998</v>
      </c>
      <c r="C1168" s="254" t="str">
        <f>IF(AND(A1168&lt;&gt;"",ISNUMBER(A1168)),VLOOKUP(A1168,Studies!A:BR,3,FALSE),"")</f>
        <v>https://www.ncbi.nlm.nih.gov/pubmed/9728893</v>
      </c>
      <c r="D1168" s="254" t="str">
        <f>IF(AND(A1168&lt;&gt;"",ISNUMBER(A1168)),VLOOKUP(A1168,Studies!A:BR,4,FALSE),"")</f>
        <v>iv Control (Perpetrator Placebo)</v>
      </c>
      <c r="E1168" s="254" t="str">
        <f>IF(AND(A1168&lt;&gt;"",ISNUMBER(A1168)),VLOOKUP(A1168,Studies!A:BR,5,FALSE),"")</f>
        <v>Midazolam</v>
      </c>
      <c r="F1168" s="255"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53" t="str">
        <f>IF(AND(A1169&lt;&gt;"",ISNUMBER(A1169)),VLOOKUP(A1169,Studies!A:BR,2,FALSE),"")</f>
        <v>Gorski 1998</v>
      </c>
      <c r="C1169" s="254" t="str">
        <f>IF(AND(A1169&lt;&gt;"",ISNUMBER(A1169)),VLOOKUP(A1169,Studies!A:BR,3,FALSE),"")</f>
        <v>https://www.ncbi.nlm.nih.gov/pubmed/9728893</v>
      </c>
      <c r="D1169" s="254" t="str">
        <f>IF(AND(A1169&lt;&gt;"",ISNUMBER(A1169)),VLOOKUP(A1169,Studies!A:BR,4,FALSE),"")</f>
        <v>iv Control (Perpetrator Placebo)</v>
      </c>
      <c r="E1169" s="254" t="str">
        <f>IF(AND(A1169&lt;&gt;"",ISNUMBER(A1169)),VLOOKUP(A1169,Studies!A:BR,5,FALSE),"")</f>
        <v>Midazolam</v>
      </c>
      <c r="F1169" s="255"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53" t="str">
        <f>IF(AND(A1170&lt;&gt;"",ISNUMBER(A1170)),VLOOKUP(A1170,Studies!A:BR,2,FALSE),"")</f>
        <v>Gorski 1998</v>
      </c>
      <c r="C1170" s="254" t="str">
        <f>IF(AND(A1170&lt;&gt;"",ISNUMBER(A1170)),VLOOKUP(A1170,Studies!A:BR,3,FALSE),"")</f>
        <v>https://www.ncbi.nlm.nih.gov/pubmed/9728893</v>
      </c>
      <c r="D1170" s="254" t="str">
        <f>IF(AND(A1170&lt;&gt;"",ISNUMBER(A1170)),VLOOKUP(A1170,Studies!A:BR,4,FALSE),"")</f>
        <v>iv Control (Perpetrator Placebo)</v>
      </c>
      <c r="E1170" s="254" t="str">
        <f>IF(AND(A1170&lt;&gt;"",ISNUMBER(A1170)),VLOOKUP(A1170,Studies!A:BR,5,FALSE),"")</f>
        <v>Midazolam</v>
      </c>
      <c r="F1170" s="255"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53" t="str">
        <f>IF(AND(A1171&lt;&gt;"",ISNUMBER(A1171)),VLOOKUP(A1171,Studies!A:BR,2,FALSE),"")</f>
        <v>Gorski 1998</v>
      </c>
      <c r="C1171" s="254" t="str">
        <f>IF(AND(A1171&lt;&gt;"",ISNUMBER(A1171)),VLOOKUP(A1171,Studies!A:BR,3,FALSE),"")</f>
        <v>https://www.ncbi.nlm.nih.gov/pubmed/9728893</v>
      </c>
      <c r="D1171" s="254" t="str">
        <f>IF(AND(A1171&lt;&gt;"",ISNUMBER(A1171)),VLOOKUP(A1171,Studies!A:BR,4,FALSE),"")</f>
        <v>iv Control (Perpetrator Placebo)</v>
      </c>
      <c r="E1171" s="254" t="str">
        <f>IF(AND(A1171&lt;&gt;"",ISNUMBER(A1171)),VLOOKUP(A1171,Studies!A:BR,5,FALSE),"")</f>
        <v>Midazolam</v>
      </c>
      <c r="F1171" s="255"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53" t="str">
        <f>IF(AND(A1172&lt;&gt;"",ISNUMBER(A1172)),VLOOKUP(A1172,Studies!A:BR,2,FALSE),"")</f>
        <v>Gorski 1998</v>
      </c>
      <c r="C1172" s="254" t="str">
        <f>IF(AND(A1172&lt;&gt;"",ISNUMBER(A1172)),VLOOKUP(A1172,Studies!A:BR,3,FALSE),"")</f>
        <v>https://www.ncbi.nlm.nih.gov/pubmed/9728893</v>
      </c>
      <c r="D1172" s="254" t="str">
        <f>IF(AND(A1172&lt;&gt;"",ISNUMBER(A1172)),VLOOKUP(A1172,Studies!A:BR,4,FALSE),"")</f>
        <v>iv Control (Perpetrator Placebo)</v>
      </c>
      <c r="E1172" s="254" t="str">
        <f>IF(AND(A1172&lt;&gt;"",ISNUMBER(A1172)),VLOOKUP(A1172,Studies!A:BR,5,FALSE),"")</f>
        <v>Midazolam</v>
      </c>
      <c r="F1172" s="255"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53" t="str">
        <f>IF(AND(A1173&lt;&gt;"",ISNUMBER(A1173)),VLOOKUP(A1173,Studies!A:BR,2,FALSE),"")</f>
        <v>Gorski 1998</v>
      </c>
      <c r="C1173" s="254" t="str">
        <f>IF(AND(A1173&lt;&gt;"",ISNUMBER(A1173)),VLOOKUP(A1173,Studies!A:BR,3,FALSE),"")</f>
        <v>https://www.ncbi.nlm.nih.gov/pubmed/9728893</v>
      </c>
      <c r="D1173" s="254" t="str">
        <f>IF(AND(A1173&lt;&gt;"",ISNUMBER(A1173)),VLOOKUP(A1173,Studies!A:BR,4,FALSE),"")</f>
        <v>iv Control (Perpetrator Placebo)</v>
      </c>
      <c r="E1173" s="254" t="str">
        <f>IF(AND(A1173&lt;&gt;"",ISNUMBER(A1173)),VLOOKUP(A1173,Studies!A:BR,5,FALSE),"")</f>
        <v>Midazolam</v>
      </c>
      <c r="F1173" s="255"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53" t="str">
        <f>IF(AND(A1174&lt;&gt;"",ISNUMBER(A1174)),VLOOKUP(A1174,Studies!A:BR,2,FALSE),"")</f>
        <v>Gorski 1998</v>
      </c>
      <c r="C1174" s="254" t="str">
        <f>IF(AND(A1174&lt;&gt;"",ISNUMBER(A1174)),VLOOKUP(A1174,Studies!A:BR,3,FALSE),"")</f>
        <v>https://www.ncbi.nlm.nih.gov/pubmed/9728893</v>
      </c>
      <c r="D1174" s="254" t="str">
        <f>IF(AND(A1174&lt;&gt;"",ISNUMBER(A1174)),VLOOKUP(A1174,Studies!A:BR,4,FALSE),"")</f>
        <v>iv Control (Perpetrator Placebo)</v>
      </c>
      <c r="E1174" s="254" t="str">
        <f>IF(AND(A1174&lt;&gt;"",ISNUMBER(A1174)),VLOOKUP(A1174,Studies!A:BR,5,FALSE),"")</f>
        <v>Midazolam</v>
      </c>
      <c r="F1174" s="255"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53" t="str">
        <f>IF(AND(A1175&lt;&gt;"",ISNUMBER(A1175)),VLOOKUP(A1175,Studies!A:BR,2,FALSE),"")</f>
        <v>Gorski 1998</v>
      </c>
      <c r="C1175" s="254" t="str">
        <f>IF(AND(A1175&lt;&gt;"",ISNUMBER(A1175)),VLOOKUP(A1175,Studies!A:BR,3,FALSE),"")</f>
        <v>https://www.ncbi.nlm.nih.gov/pubmed/9728893</v>
      </c>
      <c r="D1175" s="254" t="str">
        <f>IF(AND(A1175&lt;&gt;"",ISNUMBER(A1175)),VLOOKUP(A1175,Studies!A:BR,4,FALSE),"")</f>
        <v>iv Control (Perpetrator Placebo)</v>
      </c>
      <c r="E1175" s="254" t="str">
        <f>IF(AND(A1175&lt;&gt;"",ISNUMBER(A1175)),VLOOKUP(A1175,Studies!A:BR,5,FALSE),"")</f>
        <v>Midazolam</v>
      </c>
      <c r="F1175" s="255"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53" t="str">
        <f>IF(AND(A1176&lt;&gt;"",ISNUMBER(A1176)),VLOOKUP(A1176,Studies!A:BR,2,FALSE),"")</f>
        <v>Gorski 1998</v>
      </c>
      <c r="C1176" s="254" t="str">
        <f>IF(AND(A1176&lt;&gt;"",ISNUMBER(A1176)),VLOOKUP(A1176,Studies!A:BR,3,FALSE),"")</f>
        <v>https://www.ncbi.nlm.nih.gov/pubmed/9728893</v>
      </c>
      <c r="D1176" s="254" t="str">
        <f>IF(AND(A1176&lt;&gt;"",ISNUMBER(A1176)),VLOOKUP(A1176,Studies!A:BR,4,FALSE),"")</f>
        <v>iv with Perpetrator (Clarithromycin)</v>
      </c>
      <c r="E1176" s="254" t="str">
        <f>IF(AND(A1176&lt;&gt;"",ISNUMBER(A1176)),VLOOKUP(A1176,Studies!A:BR,5,FALSE),"")</f>
        <v>Midazolam</v>
      </c>
      <c r="F1176" s="255"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53" t="str">
        <f>IF(AND(A1177&lt;&gt;"",ISNUMBER(A1177)),VLOOKUP(A1177,Studies!A:BR,2,FALSE),"")</f>
        <v>Gorski 1998</v>
      </c>
      <c r="C1177" s="254" t="str">
        <f>IF(AND(A1177&lt;&gt;"",ISNUMBER(A1177)),VLOOKUP(A1177,Studies!A:BR,3,FALSE),"")</f>
        <v>https://www.ncbi.nlm.nih.gov/pubmed/9728893</v>
      </c>
      <c r="D1177" s="254" t="str">
        <f>IF(AND(A1177&lt;&gt;"",ISNUMBER(A1177)),VLOOKUP(A1177,Studies!A:BR,4,FALSE),"")</f>
        <v>iv with Perpetrator (Clarithromycin)</v>
      </c>
      <c r="E1177" s="254" t="str">
        <f>IF(AND(A1177&lt;&gt;"",ISNUMBER(A1177)),VLOOKUP(A1177,Studies!A:BR,5,FALSE),"")</f>
        <v>Midazolam</v>
      </c>
      <c r="F1177" s="255"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53" t="str">
        <f>IF(AND(A1178&lt;&gt;"",ISNUMBER(A1178)),VLOOKUP(A1178,Studies!A:BR,2,FALSE),"")</f>
        <v>Gorski 1998</v>
      </c>
      <c r="C1178" s="254" t="str">
        <f>IF(AND(A1178&lt;&gt;"",ISNUMBER(A1178)),VLOOKUP(A1178,Studies!A:BR,3,FALSE),"")</f>
        <v>https://www.ncbi.nlm.nih.gov/pubmed/9728893</v>
      </c>
      <c r="D1178" s="254" t="str">
        <f>IF(AND(A1178&lt;&gt;"",ISNUMBER(A1178)),VLOOKUP(A1178,Studies!A:BR,4,FALSE),"")</f>
        <v>iv with Perpetrator (Clarithromycin)</v>
      </c>
      <c r="E1178" s="254" t="str">
        <f>IF(AND(A1178&lt;&gt;"",ISNUMBER(A1178)),VLOOKUP(A1178,Studies!A:BR,5,FALSE),"")</f>
        <v>Midazolam</v>
      </c>
      <c r="F1178" s="255"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53" t="str">
        <f>IF(AND(A1179&lt;&gt;"",ISNUMBER(A1179)),VLOOKUP(A1179,Studies!A:BR,2,FALSE),"")</f>
        <v>Gorski 1998</v>
      </c>
      <c r="C1179" s="254" t="str">
        <f>IF(AND(A1179&lt;&gt;"",ISNUMBER(A1179)),VLOOKUP(A1179,Studies!A:BR,3,FALSE),"")</f>
        <v>https://www.ncbi.nlm.nih.gov/pubmed/9728893</v>
      </c>
      <c r="D1179" s="254" t="str">
        <f>IF(AND(A1179&lt;&gt;"",ISNUMBER(A1179)),VLOOKUP(A1179,Studies!A:BR,4,FALSE),"")</f>
        <v>iv with Perpetrator (Clarithromycin)</v>
      </c>
      <c r="E1179" s="254" t="str">
        <f>IF(AND(A1179&lt;&gt;"",ISNUMBER(A1179)),VLOOKUP(A1179,Studies!A:BR,5,FALSE),"")</f>
        <v>Midazolam</v>
      </c>
      <c r="F1179" s="255"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53" t="str">
        <f>IF(AND(A1180&lt;&gt;"",ISNUMBER(A1180)),VLOOKUP(A1180,Studies!A:BR,2,FALSE),"")</f>
        <v>Gorski 1998</v>
      </c>
      <c r="C1180" s="254" t="str">
        <f>IF(AND(A1180&lt;&gt;"",ISNUMBER(A1180)),VLOOKUP(A1180,Studies!A:BR,3,FALSE),"")</f>
        <v>https://www.ncbi.nlm.nih.gov/pubmed/9728893</v>
      </c>
      <c r="D1180" s="254" t="str">
        <f>IF(AND(A1180&lt;&gt;"",ISNUMBER(A1180)),VLOOKUP(A1180,Studies!A:BR,4,FALSE),"")</f>
        <v>iv with Perpetrator (Clarithromycin)</v>
      </c>
      <c r="E1180" s="254" t="str">
        <f>IF(AND(A1180&lt;&gt;"",ISNUMBER(A1180)),VLOOKUP(A1180,Studies!A:BR,5,FALSE),"")</f>
        <v>Midazolam</v>
      </c>
      <c r="F1180" s="255"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53" t="str">
        <f>IF(AND(A1181&lt;&gt;"",ISNUMBER(A1181)),VLOOKUP(A1181,Studies!A:BR,2,FALSE),"")</f>
        <v>Gorski 1998</v>
      </c>
      <c r="C1181" s="254" t="str">
        <f>IF(AND(A1181&lt;&gt;"",ISNUMBER(A1181)),VLOOKUP(A1181,Studies!A:BR,3,FALSE),"")</f>
        <v>https://www.ncbi.nlm.nih.gov/pubmed/9728893</v>
      </c>
      <c r="D1181" s="254" t="str">
        <f>IF(AND(A1181&lt;&gt;"",ISNUMBER(A1181)),VLOOKUP(A1181,Studies!A:BR,4,FALSE),"")</f>
        <v>iv with Perpetrator (Clarithromycin)</v>
      </c>
      <c r="E1181" s="254" t="str">
        <f>IF(AND(A1181&lt;&gt;"",ISNUMBER(A1181)),VLOOKUP(A1181,Studies!A:BR,5,FALSE),"")</f>
        <v>Midazolam</v>
      </c>
      <c r="F1181" s="255"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53" t="str">
        <f>IF(AND(A1182&lt;&gt;"",ISNUMBER(A1182)),VLOOKUP(A1182,Studies!A:BR,2,FALSE),"")</f>
        <v>Gorski 1998</v>
      </c>
      <c r="C1182" s="254" t="str">
        <f>IF(AND(A1182&lt;&gt;"",ISNUMBER(A1182)),VLOOKUP(A1182,Studies!A:BR,3,FALSE),"")</f>
        <v>https://www.ncbi.nlm.nih.gov/pubmed/9728893</v>
      </c>
      <c r="D1182" s="254" t="str">
        <f>IF(AND(A1182&lt;&gt;"",ISNUMBER(A1182)),VLOOKUP(A1182,Studies!A:BR,4,FALSE),"")</f>
        <v>iv with Perpetrator (Clarithromycin)</v>
      </c>
      <c r="E1182" s="254" t="str">
        <f>IF(AND(A1182&lt;&gt;"",ISNUMBER(A1182)),VLOOKUP(A1182,Studies!A:BR,5,FALSE),"")</f>
        <v>Midazolam</v>
      </c>
      <c r="F1182" s="255"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53" t="str">
        <f>IF(AND(A1183&lt;&gt;"",ISNUMBER(A1183)),VLOOKUP(A1183,Studies!A:BR,2,FALSE),"")</f>
        <v>Gorski 1998</v>
      </c>
      <c r="C1183" s="254" t="str">
        <f>IF(AND(A1183&lt;&gt;"",ISNUMBER(A1183)),VLOOKUP(A1183,Studies!A:BR,3,FALSE),"")</f>
        <v>https://www.ncbi.nlm.nih.gov/pubmed/9728893</v>
      </c>
      <c r="D1183" s="254" t="str">
        <f>IF(AND(A1183&lt;&gt;"",ISNUMBER(A1183)),VLOOKUP(A1183,Studies!A:BR,4,FALSE),"")</f>
        <v>iv with Perpetrator (Clarithromycin)</v>
      </c>
      <c r="E1183" s="254" t="str">
        <f>IF(AND(A1183&lt;&gt;"",ISNUMBER(A1183)),VLOOKUP(A1183,Studies!A:BR,5,FALSE),"")</f>
        <v>Midazolam</v>
      </c>
      <c r="F1183" s="255"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53" t="str">
        <f>IF(AND(A1184&lt;&gt;"",ISNUMBER(A1184)),VLOOKUP(A1184,Studies!A:BR,2,FALSE),"")</f>
        <v>Gorski 1998</v>
      </c>
      <c r="C1184" s="254" t="str">
        <f>IF(AND(A1184&lt;&gt;"",ISNUMBER(A1184)),VLOOKUP(A1184,Studies!A:BR,3,FALSE),"")</f>
        <v>https://www.ncbi.nlm.nih.gov/pubmed/9728893</v>
      </c>
      <c r="D1184" s="254" t="str">
        <f>IF(AND(A1184&lt;&gt;"",ISNUMBER(A1184)),VLOOKUP(A1184,Studies!A:BR,4,FALSE),"")</f>
        <v>iv with Perpetrator (Clarithromycin)</v>
      </c>
      <c r="E1184" s="254" t="str">
        <f>IF(AND(A1184&lt;&gt;"",ISNUMBER(A1184)),VLOOKUP(A1184,Studies!A:BR,5,FALSE),"")</f>
        <v>Midazolam</v>
      </c>
      <c r="F1184" s="255"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53" t="str">
        <f>IF(AND(A1185&lt;&gt;"",ISNUMBER(A1185)),VLOOKUP(A1185,Studies!A:BR,2,FALSE),"")</f>
        <v>Gorski 1998</v>
      </c>
      <c r="C1185" s="254" t="str">
        <f>IF(AND(A1185&lt;&gt;"",ISNUMBER(A1185)),VLOOKUP(A1185,Studies!A:BR,3,FALSE),"")</f>
        <v>https://www.ncbi.nlm.nih.gov/pubmed/9728893</v>
      </c>
      <c r="D1185" s="254" t="str">
        <f>IF(AND(A1185&lt;&gt;"",ISNUMBER(A1185)),VLOOKUP(A1185,Studies!A:BR,4,FALSE),"")</f>
        <v>iv with Perpetrator (Clarithromycin)</v>
      </c>
      <c r="E1185" s="254" t="str">
        <f>IF(AND(A1185&lt;&gt;"",ISNUMBER(A1185)),VLOOKUP(A1185,Studies!A:BR,5,FALSE),"")</f>
        <v>Midazolam</v>
      </c>
      <c r="F1185" s="255"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53" t="str">
        <f>IF(AND(A1186&lt;&gt;"",ISNUMBER(A1186)),VLOOKUP(A1186,Studies!A:BR,2,FALSE),"")</f>
        <v>Gorski 1998</v>
      </c>
      <c r="C1186" s="254" t="str">
        <f>IF(AND(A1186&lt;&gt;"",ISNUMBER(A1186)),VLOOKUP(A1186,Studies!A:BR,3,FALSE),"")</f>
        <v>https://www.ncbi.nlm.nih.gov/pubmed/9728893</v>
      </c>
      <c r="D1186" s="254" t="str">
        <f>IF(AND(A1186&lt;&gt;"",ISNUMBER(A1186)),VLOOKUP(A1186,Studies!A:BR,4,FALSE),"")</f>
        <v>iv with Perpetrator (Clarithromycin)</v>
      </c>
      <c r="E1186" s="254" t="str">
        <f>IF(AND(A1186&lt;&gt;"",ISNUMBER(A1186)),VLOOKUP(A1186,Studies!A:BR,5,FALSE),"")</f>
        <v>Midazolam</v>
      </c>
      <c r="F1186" s="255"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53" t="str">
        <f>IF(AND(A1187&lt;&gt;"",ISNUMBER(A1187)),VLOOKUP(A1187,Studies!A:BR,2,FALSE),"")</f>
        <v>Gorski 1998</v>
      </c>
      <c r="C1187" s="254" t="str">
        <f>IF(AND(A1187&lt;&gt;"",ISNUMBER(A1187)),VLOOKUP(A1187,Studies!A:BR,3,FALSE),"")</f>
        <v>https://www.ncbi.nlm.nih.gov/pubmed/9728893</v>
      </c>
      <c r="D1187" s="254" t="str">
        <f>IF(AND(A1187&lt;&gt;"",ISNUMBER(A1187)),VLOOKUP(A1187,Studies!A:BR,4,FALSE),"")</f>
        <v>iv with Perpetrator (Clarithromycin)</v>
      </c>
      <c r="E1187" s="254" t="str">
        <f>IF(AND(A1187&lt;&gt;"",ISNUMBER(A1187)),VLOOKUP(A1187,Studies!A:BR,5,FALSE),"")</f>
        <v>Midazolam</v>
      </c>
      <c r="F1187" s="255"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53" t="str">
        <f>IF(AND(A1188&lt;&gt;"",ISNUMBER(A1188)),VLOOKUP(A1188,Studies!A:BR,2,FALSE),"")</f>
        <v>Gorski 1998</v>
      </c>
      <c r="C1188" s="254" t="str">
        <f>IF(AND(A1188&lt;&gt;"",ISNUMBER(A1188)),VLOOKUP(A1188,Studies!A:BR,3,FALSE),"")</f>
        <v>https://www.ncbi.nlm.nih.gov/pubmed/9728893</v>
      </c>
      <c r="D1188" s="254" t="str">
        <f>IF(AND(A1188&lt;&gt;"",ISNUMBER(A1188)),VLOOKUP(A1188,Studies!A:BR,4,FALSE),"")</f>
        <v>iv with Perpetrator (Clarithromycin)</v>
      </c>
      <c r="E1188" s="254" t="str">
        <f>IF(AND(A1188&lt;&gt;"",ISNUMBER(A1188)),VLOOKUP(A1188,Studies!A:BR,5,FALSE),"")</f>
        <v>Midazolam</v>
      </c>
      <c r="F1188" s="255"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53" t="str">
        <f>IF(AND(A1189&lt;&gt;"",ISNUMBER(A1189)),VLOOKUP(A1189,Studies!A:BR,2,FALSE),"")</f>
        <v>Gorski 1998</v>
      </c>
      <c r="C1189" s="254" t="str">
        <f>IF(AND(A1189&lt;&gt;"",ISNUMBER(A1189)),VLOOKUP(A1189,Studies!A:BR,3,FALSE),"")</f>
        <v>https://www.ncbi.nlm.nih.gov/pubmed/9728893</v>
      </c>
      <c r="D1189" s="254" t="str">
        <f>IF(AND(A1189&lt;&gt;"",ISNUMBER(A1189)),VLOOKUP(A1189,Studies!A:BR,4,FALSE),"")</f>
        <v>iv with Perpetrator (Clarithromycin)</v>
      </c>
      <c r="E1189" s="254" t="str">
        <f>IF(AND(A1189&lt;&gt;"",ISNUMBER(A1189)),VLOOKUP(A1189,Studies!A:BR,5,FALSE),"")</f>
        <v>Midazolam</v>
      </c>
      <c r="F1189" s="255"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53" t="str">
        <f>IF(AND(A1190&lt;&gt;"",ISNUMBER(A1190)),VLOOKUP(A1190,Studies!A:BR,2,FALSE),"")</f>
        <v>Gorski 2003</v>
      </c>
      <c r="C1190" s="254" t="str">
        <f>IF(AND(A1190&lt;&gt;"",ISNUMBER(A1190)),VLOOKUP(A1190,Studies!A:BR,3,FALSE),"")</f>
        <v>https://www.ncbi.nlm.nih.gov/pubmed/12966371</v>
      </c>
      <c r="D1190" s="254" t="str">
        <f>IF(AND(A1190&lt;&gt;"",ISNUMBER(A1190)),VLOOKUP(A1190,Studies!A:BR,4,FALSE),"")</f>
        <v>po Control (Perpetrator Placebo)</v>
      </c>
      <c r="E1190" s="254" t="str">
        <f>IF(AND(A1190&lt;&gt;"",ISNUMBER(A1190)),VLOOKUP(A1190,Studies!A:BR,5,FALSE),"")</f>
        <v>Midazolam</v>
      </c>
      <c r="F1190" s="255"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53" t="str">
        <f>IF(AND(A1191&lt;&gt;"",ISNUMBER(A1191)),VLOOKUP(A1191,Studies!A:BR,2,FALSE),"")</f>
        <v>Gorski 2003</v>
      </c>
      <c r="C1191" s="254" t="str">
        <f>IF(AND(A1191&lt;&gt;"",ISNUMBER(A1191)),VLOOKUP(A1191,Studies!A:BR,3,FALSE),"")</f>
        <v>https://www.ncbi.nlm.nih.gov/pubmed/12966371</v>
      </c>
      <c r="D1191" s="254" t="str">
        <f>IF(AND(A1191&lt;&gt;"",ISNUMBER(A1191)),VLOOKUP(A1191,Studies!A:BR,4,FALSE),"")</f>
        <v>po Control (Perpetrator Placebo)</v>
      </c>
      <c r="E1191" s="254" t="str">
        <f>IF(AND(A1191&lt;&gt;"",ISNUMBER(A1191)),VLOOKUP(A1191,Studies!A:BR,5,FALSE),"")</f>
        <v>Midazolam</v>
      </c>
      <c r="F1191" s="255"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53" t="str">
        <f>IF(AND(A1192&lt;&gt;"",ISNUMBER(A1192)),VLOOKUP(A1192,Studies!A:BR,2,FALSE),"")</f>
        <v>Gorski 2003</v>
      </c>
      <c r="C1192" s="254" t="str">
        <f>IF(AND(A1192&lt;&gt;"",ISNUMBER(A1192)),VLOOKUP(A1192,Studies!A:BR,3,FALSE),"")</f>
        <v>https://www.ncbi.nlm.nih.gov/pubmed/12966371</v>
      </c>
      <c r="D1192" s="254" t="str">
        <f>IF(AND(A1192&lt;&gt;"",ISNUMBER(A1192)),VLOOKUP(A1192,Studies!A:BR,4,FALSE),"")</f>
        <v>po Control (Perpetrator Placebo)</v>
      </c>
      <c r="E1192" s="254" t="str">
        <f>IF(AND(A1192&lt;&gt;"",ISNUMBER(A1192)),VLOOKUP(A1192,Studies!A:BR,5,FALSE),"")</f>
        <v>Midazolam</v>
      </c>
      <c r="F1192" s="255"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53" t="str">
        <f>IF(AND(A1193&lt;&gt;"",ISNUMBER(A1193)),VLOOKUP(A1193,Studies!A:BR,2,FALSE),"")</f>
        <v>Gorski 2003</v>
      </c>
      <c r="C1193" s="254" t="str">
        <f>IF(AND(A1193&lt;&gt;"",ISNUMBER(A1193)),VLOOKUP(A1193,Studies!A:BR,3,FALSE),"")</f>
        <v>https://www.ncbi.nlm.nih.gov/pubmed/12966371</v>
      </c>
      <c r="D1193" s="254" t="str">
        <f>IF(AND(A1193&lt;&gt;"",ISNUMBER(A1193)),VLOOKUP(A1193,Studies!A:BR,4,FALSE),"")</f>
        <v>po Control (Perpetrator Placebo)</v>
      </c>
      <c r="E1193" s="254" t="str">
        <f>IF(AND(A1193&lt;&gt;"",ISNUMBER(A1193)),VLOOKUP(A1193,Studies!A:BR,5,FALSE),"")</f>
        <v>Midazolam</v>
      </c>
      <c r="F1193" s="255"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53" t="str">
        <f>IF(AND(A1194&lt;&gt;"",ISNUMBER(A1194)),VLOOKUP(A1194,Studies!A:BR,2,FALSE),"")</f>
        <v>Gorski 2003</v>
      </c>
      <c r="C1194" s="254" t="str">
        <f>IF(AND(A1194&lt;&gt;"",ISNUMBER(A1194)),VLOOKUP(A1194,Studies!A:BR,3,FALSE),"")</f>
        <v>https://www.ncbi.nlm.nih.gov/pubmed/12966371</v>
      </c>
      <c r="D1194" s="254" t="str">
        <f>IF(AND(A1194&lt;&gt;"",ISNUMBER(A1194)),VLOOKUP(A1194,Studies!A:BR,4,FALSE),"")</f>
        <v>po Control (Perpetrator Placebo)</v>
      </c>
      <c r="E1194" s="254" t="str">
        <f>IF(AND(A1194&lt;&gt;"",ISNUMBER(A1194)),VLOOKUP(A1194,Studies!A:BR,5,FALSE),"")</f>
        <v>Midazolam</v>
      </c>
      <c r="F1194" s="255"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53" t="str">
        <f>IF(AND(A1195&lt;&gt;"",ISNUMBER(A1195)),VLOOKUP(A1195,Studies!A:BR,2,FALSE),"")</f>
        <v>Gorski 2003</v>
      </c>
      <c r="C1195" s="254" t="str">
        <f>IF(AND(A1195&lt;&gt;"",ISNUMBER(A1195)),VLOOKUP(A1195,Studies!A:BR,3,FALSE),"")</f>
        <v>https://www.ncbi.nlm.nih.gov/pubmed/12966371</v>
      </c>
      <c r="D1195" s="254" t="str">
        <f>IF(AND(A1195&lt;&gt;"",ISNUMBER(A1195)),VLOOKUP(A1195,Studies!A:BR,4,FALSE),"")</f>
        <v>po Control (Perpetrator Placebo)</v>
      </c>
      <c r="E1195" s="254" t="str">
        <f>IF(AND(A1195&lt;&gt;"",ISNUMBER(A1195)),VLOOKUP(A1195,Studies!A:BR,5,FALSE),"")</f>
        <v>Midazolam</v>
      </c>
      <c r="F1195" s="255"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53" t="str">
        <f>IF(AND(A1196&lt;&gt;"",ISNUMBER(A1196)),VLOOKUP(A1196,Studies!A:BR,2,FALSE),"")</f>
        <v>Gorski 2003</v>
      </c>
      <c r="C1196" s="254" t="str">
        <f>IF(AND(A1196&lt;&gt;"",ISNUMBER(A1196)),VLOOKUP(A1196,Studies!A:BR,3,FALSE),"")</f>
        <v>https://www.ncbi.nlm.nih.gov/pubmed/12966371</v>
      </c>
      <c r="D1196" s="254" t="str">
        <f>IF(AND(A1196&lt;&gt;"",ISNUMBER(A1196)),VLOOKUP(A1196,Studies!A:BR,4,FALSE),"")</f>
        <v>po Control (Perpetrator Placebo)</v>
      </c>
      <c r="E1196" s="254" t="str">
        <f>IF(AND(A1196&lt;&gt;"",ISNUMBER(A1196)),VLOOKUP(A1196,Studies!A:BR,5,FALSE),"")</f>
        <v>Midazolam</v>
      </c>
      <c r="F1196" s="255"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53" t="str">
        <f>IF(AND(A1197&lt;&gt;"",ISNUMBER(A1197)),VLOOKUP(A1197,Studies!A:BR,2,FALSE),"")</f>
        <v>Gorski 2003</v>
      </c>
      <c r="C1197" s="254" t="str">
        <f>IF(AND(A1197&lt;&gt;"",ISNUMBER(A1197)),VLOOKUP(A1197,Studies!A:BR,3,FALSE),"")</f>
        <v>https://www.ncbi.nlm.nih.gov/pubmed/12966371</v>
      </c>
      <c r="D1197" s="254" t="str">
        <f>IF(AND(A1197&lt;&gt;"",ISNUMBER(A1197)),VLOOKUP(A1197,Studies!A:BR,4,FALSE),"")</f>
        <v>po Control (Perpetrator Placebo)</v>
      </c>
      <c r="E1197" s="254" t="str">
        <f>IF(AND(A1197&lt;&gt;"",ISNUMBER(A1197)),VLOOKUP(A1197,Studies!A:BR,5,FALSE),"")</f>
        <v>Midazolam</v>
      </c>
      <c r="F1197" s="255"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53" t="str">
        <f>IF(AND(A1198&lt;&gt;"",ISNUMBER(A1198)),VLOOKUP(A1198,Studies!A:BR,2,FALSE),"")</f>
        <v>Gorski 2003</v>
      </c>
      <c r="C1198" s="254" t="str">
        <f>IF(AND(A1198&lt;&gt;"",ISNUMBER(A1198)),VLOOKUP(A1198,Studies!A:BR,3,FALSE),"")</f>
        <v>https://www.ncbi.nlm.nih.gov/pubmed/12966371</v>
      </c>
      <c r="D1198" s="254" t="str">
        <f>IF(AND(A1198&lt;&gt;"",ISNUMBER(A1198)),VLOOKUP(A1198,Studies!A:BR,4,FALSE),"")</f>
        <v>po Control (Perpetrator Placebo)</v>
      </c>
      <c r="E1198" s="254" t="str">
        <f>IF(AND(A1198&lt;&gt;"",ISNUMBER(A1198)),VLOOKUP(A1198,Studies!A:BR,5,FALSE),"")</f>
        <v>Midazolam</v>
      </c>
      <c r="F1198" s="255"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53" t="str">
        <f>IF(AND(A1199&lt;&gt;"",ISNUMBER(A1199)),VLOOKUP(A1199,Studies!A:BR,2,FALSE),"")</f>
        <v>Gorski 2003</v>
      </c>
      <c r="C1199" s="254" t="str">
        <f>IF(AND(A1199&lt;&gt;"",ISNUMBER(A1199)),VLOOKUP(A1199,Studies!A:BR,3,FALSE),"")</f>
        <v>https://www.ncbi.nlm.nih.gov/pubmed/12966371</v>
      </c>
      <c r="D1199" s="254" t="str">
        <f>IF(AND(A1199&lt;&gt;"",ISNUMBER(A1199)),VLOOKUP(A1199,Studies!A:BR,4,FALSE),"")</f>
        <v>po Control (Perpetrator Placebo)</v>
      </c>
      <c r="E1199" s="254" t="str">
        <f>IF(AND(A1199&lt;&gt;"",ISNUMBER(A1199)),VLOOKUP(A1199,Studies!A:BR,5,FALSE),"")</f>
        <v>Midazolam</v>
      </c>
      <c r="F1199" s="255"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53" t="str">
        <f>IF(AND(A1200&lt;&gt;"",ISNUMBER(A1200)),VLOOKUP(A1200,Studies!A:BR,2,FALSE),"")</f>
        <v>Gorski 2003</v>
      </c>
      <c r="C1200" s="254" t="str">
        <f>IF(AND(A1200&lt;&gt;"",ISNUMBER(A1200)),VLOOKUP(A1200,Studies!A:BR,3,FALSE),"")</f>
        <v>https://www.ncbi.nlm.nih.gov/pubmed/12966371</v>
      </c>
      <c r="D1200" s="254" t="str">
        <f>IF(AND(A1200&lt;&gt;"",ISNUMBER(A1200)),VLOOKUP(A1200,Studies!A:BR,4,FALSE),"")</f>
        <v>po Control (Perpetrator Placebo)</v>
      </c>
      <c r="E1200" s="254" t="str">
        <f>IF(AND(A1200&lt;&gt;"",ISNUMBER(A1200)),VLOOKUP(A1200,Studies!A:BR,5,FALSE),"")</f>
        <v>Midazolam</v>
      </c>
      <c r="F1200" s="255"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53" t="str">
        <f>IF(AND(A1201&lt;&gt;"",ISNUMBER(A1201)),VLOOKUP(A1201,Studies!A:BR,2,FALSE),"")</f>
        <v>Gorski 2003</v>
      </c>
      <c r="C1201" s="254" t="str">
        <f>IF(AND(A1201&lt;&gt;"",ISNUMBER(A1201)),VLOOKUP(A1201,Studies!A:BR,3,FALSE),"")</f>
        <v>https://www.ncbi.nlm.nih.gov/pubmed/12966371</v>
      </c>
      <c r="D1201" s="254" t="str">
        <f>IF(AND(A1201&lt;&gt;"",ISNUMBER(A1201)),VLOOKUP(A1201,Studies!A:BR,4,FALSE),"")</f>
        <v>po Control (Perpetrator Placebo)</v>
      </c>
      <c r="E1201" s="254" t="str">
        <f>IF(AND(A1201&lt;&gt;"",ISNUMBER(A1201)),VLOOKUP(A1201,Studies!A:BR,5,FALSE),"")</f>
        <v>Midazolam</v>
      </c>
      <c r="F1201" s="255"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53" t="str">
        <f>IF(AND(A1202&lt;&gt;"",ISNUMBER(A1202)),VLOOKUP(A1202,Studies!A:BR,2,FALSE),"")</f>
        <v>Gorski 2003</v>
      </c>
      <c r="C1202" s="254" t="str">
        <f>IF(AND(A1202&lt;&gt;"",ISNUMBER(A1202)),VLOOKUP(A1202,Studies!A:BR,3,FALSE),"")</f>
        <v>https://www.ncbi.nlm.nih.gov/pubmed/12966371</v>
      </c>
      <c r="D1202" s="254" t="str">
        <f>IF(AND(A1202&lt;&gt;"",ISNUMBER(A1202)),VLOOKUP(A1202,Studies!A:BR,4,FALSE),"")</f>
        <v>po Control (Perpetrator Placebo)</v>
      </c>
      <c r="E1202" s="254" t="str">
        <f>IF(AND(A1202&lt;&gt;"",ISNUMBER(A1202)),VLOOKUP(A1202,Studies!A:BR,5,FALSE),"")</f>
        <v>Midazolam</v>
      </c>
      <c r="F1202" s="255"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53" t="str">
        <f>IF(AND(A1203&lt;&gt;"",ISNUMBER(A1203)),VLOOKUP(A1203,Studies!A:BR,2,FALSE),"")</f>
        <v>Gorski 2003</v>
      </c>
      <c r="C1203" s="254" t="str">
        <f>IF(AND(A1203&lt;&gt;"",ISNUMBER(A1203)),VLOOKUP(A1203,Studies!A:BR,3,FALSE),"")</f>
        <v>https://www.ncbi.nlm.nih.gov/pubmed/12966371</v>
      </c>
      <c r="D1203" s="254" t="str">
        <f>IF(AND(A1203&lt;&gt;"",ISNUMBER(A1203)),VLOOKUP(A1203,Studies!A:BR,4,FALSE),"")</f>
        <v>po with Perpetrator (Rifampicin)</v>
      </c>
      <c r="E1203" s="254" t="str">
        <f>IF(AND(A1203&lt;&gt;"",ISNUMBER(A1203)),VLOOKUP(A1203,Studies!A:BR,5,FALSE),"")</f>
        <v>Midazolam</v>
      </c>
      <c r="F1203" s="255"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53" t="str">
        <f>IF(AND(A1204&lt;&gt;"",ISNUMBER(A1204)),VLOOKUP(A1204,Studies!A:BR,2,FALSE),"")</f>
        <v>Gorski 2003</v>
      </c>
      <c r="C1204" s="254" t="str">
        <f>IF(AND(A1204&lt;&gt;"",ISNUMBER(A1204)),VLOOKUP(A1204,Studies!A:BR,3,FALSE),"")</f>
        <v>https://www.ncbi.nlm.nih.gov/pubmed/12966371</v>
      </c>
      <c r="D1204" s="254" t="str">
        <f>IF(AND(A1204&lt;&gt;"",ISNUMBER(A1204)),VLOOKUP(A1204,Studies!A:BR,4,FALSE),"")</f>
        <v>po with Perpetrator (Rifampicin)</v>
      </c>
      <c r="E1204" s="254" t="str">
        <f>IF(AND(A1204&lt;&gt;"",ISNUMBER(A1204)),VLOOKUP(A1204,Studies!A:BR,5,FALSE),"")</f>
        <v>Midazolam</v>
      </c>
      <c r="F1204" s="255"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53" t="str">
        <f>IF(AND(A1205&lt;&gt;"",ISNUMBER(A1205)),VLOOKUP(A1205,Studies!A:BR,2,FALSE),"")</f>
        <v>Gorski 2003</v>
      </c>
      <c r="C1205" s="254" t="str">
        <f>IF(AND(A1205&lt;&gt;"",ISNUMBER(A1205)),VLOOKUP(A1205,Studies!A:BR,3,FALSE),"")</f>
        <v>https://www.ncbi.nlm.nih.gov/pubmed/12966371</v>
      </c>
      <c r="D1205" s="254" t="str">
        <f>IF(AND(A1205&lt;&gt;"",ISNUMBER(A1205)),VLOOKUP(A1205,Studies!A:BR,4,FALSE),"")</f>
        <v>po with Perpetrator (Rifampicin)</v>
      </c>
      <c r="E1205" s="254" t="str">
        <f>IF(AND(A1205&lt;&gt;"",ISNUMBER(A1205)),VLOOKUP(A1205,Studies!A:BR,5,FALSE),"")</f>
        <v>Midazolam</v>
      </c>
      <c r="F1205" s="255"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53" t="str">
        <f>IF(AND(A1206&lt;&gt;"",ISNUMBER(A1206)),VLOOKUP(A1206,Studies!A:BR,2,FALSE),"")</f>
        <v>Gorski 2003</v>
      </c>
      <c r="C1206" s="254" t="str">
        <f>IF(AND(A1206&lt;&gt;"",ISNUMBER(A1206)),VLOOKUP(A1206,Studies!A:BR,3,FALSE),"")</f>
        <v>https://www.ncbi.nlm.nih.gov/pubmed/12966371</v>
      </c>
      <c r="D1206" s="254" t="str">
        <f>IF(AND(A1206&lt;&gt;"",ISNUMBER(A1206)),VLOOKUP(A1206,Studies!A:BR,4,FALSE),"")</f>
        <v>po with Perpetrator (Rifampicin)</v>
      </c>
      <c r="E1206" s="254" t="str">
        <f>IF(AND(A1206&lt;&gt;"",ISNUMBER(A1206)),VLOOKUP(A1206,Studies!A:BR,5,FALSE),"")</f>
        <v>Midazolam</v>
      </c>
      <c r="F1206" s="255"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53" t="str">
        <f>IF(AND(A1207&lt;&gt;"",ISNUMBER(A1207)),VLOOKUP(A1207,Studies!A:BR,2,FALSE),"")</f>
        <v>Gorski 2003</v>
      </c>
      <c r="C1207" s="254" t="str">
        <f>IF(AND(A1207&lt;&gt;"",ISNUMBER(A1207)),VLOOKUP(A1207,Studies!A:BR,3,FALSE),"")</f>
        <v>https://www.ncbi.nlm.nih.gov/pubmed/12966371</v>
      </c>
      <c r="D1207" s="254" t="str">
        <f>IF(AND(A1207&lt;&gt;"",ISNUMBER(A1207)),VLOOKUP(A1207,Studies!A:BR,4,FALSE),"")</f>
        <v>po with Perpetrator (Rifampicin)</v>
      </c>
      <c r="E1207" s="254" t="str">
        <f>IF(AND(A1207&lt;&gt;"",ISNUMBER(A1207)),VLOOKUP(A1207,Studies!A:BR,5,FALSE),"")</f>
        <v>Midazolam</v>
      </c>
      <c r="F1207" s="255"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53" t="str">
        <f>IF(AND(A1208&lt;&gt;"",ISNUMBER(A1208)),VLOOKUP(A1208,Studies!A:BR,2,FALSE),"")</f>
        <v>Gorski 2003</v>
      </c>
      <c r="C1208" s="254" t="str">
        <f>IF(AND(A1208&lt;&gt;"",ISNUMBER(A1208)),VLOOKUP(A1208,Studies!A:BR,3,FALSE),"")</f>
        <v>https://www.ncbi.nlm.nih.gov/pubmed/12966371</v>
      </c>
      <c r="D1208" s="254" t="str">
        <f>IF(AND(A1208&lt;&gt;"",ISNUMBER(A1208)),VLOOKUP(A1208,Studies!A:BR,4,FALSE),"")</f>
        <v>po with Perpetrator (Rifampicin)</v>
      </c>
      <c r="E1208" s="254" t="str">
        <f>IF(AND(A1208&lt;&gt;"",ISNUMBER(A1208)),VLOOKUP(A1208,Studies!A:BR,5,FALSE),"")</f>
        <v>Midazolam</v>
      </c>
      <c r="F1208" s="255"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53" t="str">
        <f>IF(AND(A1209&lt;&gt;"",ISNUMBER(A1209)),VLOOKUP(A1209,Studies!A:BR,2,FALSE),"")</f>
        <v>Gorski 2003</v>
      </c>
      <c r="C1209" s="254" t="str">
        <f>IF(AND(A1209&lt;&gt;"",ISNUMBER(A1209)),VLOOKUP(A1209,Studies!A:BR,3,FALSE),"")</f>
        <v>https://www.ncbi.nlm.nih.gov/pubmed/12966371</v>
      </c>
      <c r="D1209" s="254" t="str">
        <f>IF(AND(A1209&lt;&gt;"",ISNUMBER(A1209)),VLOOKUP(A1209,Studies!A:BR,4,FALSE),"")</f>
        <v>po with Perpetrator (Rifampicin)</v>
      </c>
      <c r="E1209" s="254" t="str">
        <f>IF(AND(A1209&lt;&gt;"",ISNUMBER(A1209)),VLOOKUP(A1209,Studies!A:BR,5,FALSE),"")</f>
        <v>Midazolam</v>
      </c>
      <c r="F1209" s="255"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53" t="str">
        <f>IF(AND(A1210&lt;&gt;"",ISNUMBER(A1210)),VLOOKUP(A1210,Studies!A:BR,2,FALSE),"")</f>
        <v>Gorski 2003</v>
      </c>
      <c r="C1210" s="254" t="str">
        <f>IF(AND(A1210&lt;&gt;"",ISNUMBER(A1210)),VLOOKUP(A1210,Studies!A:BR,3,FALSE),"")</f>
        <v>https://www.ncbi.nlm.nih.gov/pubmed/12966371</v>
      </c>
      <c r="D1210" s="254" t="str">
        <f>IF(AND(A1210&lt;&gt;"",ISNUMBER(A1210)),VLOOKUP(A1210,Studies!A:BR,4,FALSE),"")</f>
        <v>po with Perpetrator (Rifampicin)</v>
      </c>
      <c r="E1210" s="254" t="str">
        <f>IF(AND(A1210&lt;&gt;"",ISNUMBER(A1210)),VLOOKUP(A1210,Studies!A:BR,5,FALSE),"")</f>
        <v>Midazolam</v>
      </c>
      <c r="F1210" s="255"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53" t="str">
        <f>IF(AND(A1211&lt;&gt;"",ISNUMBER(A1211)),VLOOKUP(A1211,Studies!A:BR,2,FALSE),"")</f>
        <v>Gorski 2003</v>
      </c>
      <c r="C1211" s="254" t="str">
        <f>IF(AND(A1211&lt;&gt;"",ISNUMBER(A1211)),VLOOKUP(A1211,Studies!A:BR,3,FALSE),"")</f>
        <v>https://www.ncbi.nlm.nih.gov/pubmed/12966371</v>
      </c>
      <c r="D1211" s="254" t="str">
        <f>IF(AND(A1211&lt;&gt;"",ISNUMBER(A1211)),VLOOKUP(A1211,Studies!A:BR,4,FALSE),"")</f>
        <v>po with Perpetrator (Rifampicin)</v>
      </c>
      <c r="E1211" s="254" t="str">
        <f>IF(AND(A1211&lt;&gt;"",ISNUMBER(A1211)),VLOOKUP(A1211,Studies!A:BR,5,FALSE),"")</f>
        <v>Midazolam</v>
      </c>
      <c r="F1211" s="255"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53" t="str">
        <f>IF(AND(A1212&lt;&gt;"",ISNUMBER(A1212)),VLOOKUP(A1212,Studies!A:BR,2,FALSE),"")</f>
        <v>Gorski 2003</v>
      </c>
      <c r="C1212" s="254" t="str">
        <f>IF(AND(A1212&lt;&gt;"",ISNUMBER(A1212)),VLOOKUP(A1212,Studies!A:BR,3,FALSE),"")</f>
        <v>https://www.ncbi.nlm.nih.gov/pubmed/12966371</v>
      </c>
      <c r="D1212" s="254" t="str">
        <f>IF(AND(A1212&lt;&gt;"",ISNUMBER(A1212)),VLOOKUP(A1212,Studies!A:BR,4,FALSE),"")</f>
        <v>po with Perpetrator (Rifampicin)</v>
      </c>
      <c r="E1212" s="254" t="str">
        <f>IF(AND(A1212&lt;&gt;"",ISNUMBER(A1212)),VLOOKUP(A1212,Studies!A:BR,5,FALSE),"")</f>
        <v>Midazolam</v>
      </c>
      <c r="F1212" s="255"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53" t="str">
        <f>IF(AND(A1213&lt;&gt;"",ISNUMBER(A1213)),VLOOKUP(A1213,Studies!A:BR,2,FALSE),"")</f>
        <v>Gorski 2003</v>
      </c>
      <c r="C1213" s="254" t="str">
        <f>IF(AND(A1213&lt;&gt;"",ISNUMBER(A1213)),VLOOKUP(A1213,Studies!A:BR,3,FALSE),"")</f>
        <v>https://www.ncbi.nlm.nih.gov/pubmed/12966371</v>
      </c>
      <c r="D1213" s="254" t="str">
        <f>IF(AND(A1213&lt;&gt;"",ISNUMBER(A1213)),VLOOKUP(A1213,Studies!A:BR,4,FALSE),"")</f>
        <v>po with Perpetrator (Rifampicin)</v>
      </c>
      <c r="E1213" s="254" t="str">
        <f>IF(AND(A1213&lt;&gt;"",ISNUMBER(A1213)),VLOOKUP(A1213,Studies!A:BR,5,FALSE),"")</f>
        <v>Midazolam</v>
      </c>
      <c r="F1213" s="255"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53" t="str">
        <f>IF(AND(A1214&lt;&gt;"",ISNUMBER(A1214)),VLOOKUP(A1214,Studies!A:BR,2,FALSE),"")</f>
        <v>Gorski 2003</v>
      </c>
      <c r="C1214" s="254" t="str">
        <f>IF(AND(A1214&lt;&gt;"",ISNUMBER(A1214)),VLOOKUP(A1214,Studies!A:BR,3,FALSE),"")</f>
        <v>https://www.ncbi.nlm.nih.gov/pubmed/12966371</v>
      </c>
      <c r="D1214" s="254" t="str">
        <f>IF(AND(A1214&lt;&gt;"",ISNUMBER(A1214)),VLOOKUP(A1214,Studies!A:BR,4,FALSE),"")</f>
        <v>po with Perpetrator (Rifampicin)</v>
      </c>
      <c r="E1214" s="254" t="str">
        <f>IF(AND(A1214&lt;&gt;"",ISNUMBER(A1214)),VLOOKUP(A1214,Studies!A:BR,5,FALSE),"")</f>
        <v>Midazolam</v>
      </c>
      <c r="F1214" s="255"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53" t="str">
        <f>IF(AND(A1215&lt;&gt;"",ISNUMBER(A1215)),VLOOKUP(A1215,Studies!A:BR,2,FALSE),"")</f>
        <v>Gorski 2003</v>
      </c>
      <c r="C1215" s="254" t="str">
        <f>IF(AND(A1215&lt;&gt;"",ISNUMBER(A1215)),VLOOKUP(A1215,Studies!A:BR,3,FALSE),"")</f>
        <v>https://www.ncbi.nlm.nih.gov/pubmed/12966371</v>
      </c>
      <c r="D1215" s="254" t="str">
        <f>IF(AND(A1215&lt;&gt;"",ISNUMBER(A1215)),VLOOKUP(A1215,Studies!A:BR,4,FALSE),"")</f>
        <v>po with Perpetrator (Rifampicin)</v>
      </c>
      <c r="E1215" s="254" t="str">
        <f>IF(AND(A1215&lt;&gt;"",ISNUMBER(A1215)),VLOOKUP(A1215,Studies!A:BR,5,FALSE),"")</f>
        <v>Midazolam</v>
      </c>
      <c r="F1215" s="255"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53" t="str">
        <f>IF(AND(A1216&lt;&gt;"",ISNUMBER(A1216)),VLOOKUP(A1216,Studies!A:BR,2,FALSE),"")</f>
        <v>Gorski 2003</v>
      </c>
      <c r="C1216" s="254" t="str">
        <f>IF(AND(A1216&lt;&gt;"",ISNUMBER(A1216)),VLOOKUP(A1216,Studies!A:BR,3,FALSE),"")</f>
        <v>https://www.ncbi.nlm.nih.gov/pubmed/12966371</v>
      </c>
      <c r="D1216" s="254" t="str">
        <f>IF(AND(A1216&lt;&gt;"",ISNUMBER(A1216)),VLOOKUP(A1216,Studies!A:BR,4,FALSE),"")</f>
        <v>po with Perpetrator (Rifampicin)</v>
      </c>
      <c r="E1216" s="254" t="str">
        <f>IF(AND(A1216&lt;&gt;"",ISNUMBER(A1216)),VLOOKUP(A1216,Studies!A:BR,5,FALSE),"")</f>
        <v>Midazolam</v>
      </c>
      <c r="F1216" s="255"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53" t="str">
        <f>IF(AND(A1217&lt;&gt;"",ISNUMBER(A1217)),VLOOKUP(A1217,Studies!A:BR,2,FALSE),"")</f>
        <v>Gorski 2003</v>
      </c>
      <c r="C1217" s="254" t="str">
        <f>IF(AND(A1217&lt;&gt;"",ISNUMBER(A1217)),VLOOKUP(A1217,Studies!A:BR,3,FALSE),"")</f>
        <v>https://www.ncbi.nlm.nih.gov/pubmed/12966371</v>
      </c>
      <c r="D1217" s="254" t="str">
        <f>IF(AND(A1217&lt;&gt;"",ISNUMBER(A1217)),VLOOKUP(A1217,Studies!A:BR,4,FALSE),"")</f>
        <v>iv Control (Perpetrator Placebo)</v>
      </c>
      <c r="E1217" s="254" t="str">
        <f>IF(AND(A1217&lt;&gt;"",ISNUMBER(A1217)),VLOOKUP(A1217,Studies!A:BR,5,FALSE),"")</f>
        <v>Midazolam</v>
      </c>
      <c r="F1217" s="255"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53" t="str">
        <f>IF(AND(A1218&lt;&gt;"",ISNUMBER(A1218)),VLOOKUP(A1218,Studies!A:BR,2,FALSE),"")</f>
        <v>Gorski 2003</v>
      </c>
      <c r="C1218" s="254" t="str">
        <f>IF(AND(A1218&lt;&gt;"",ISNUMBER(A1218)),VLOOKUP(A1218,Studies!A:BR,3,FALSE),"")</f>
        <v>https://www.ncbi.nlm.nih.gov/pubmed/12966371</v>
      </c>
      <c r="D1218" s="254" t="str">
        <f>IF(AND(A1218&lt;&gt;"",ISNUMBER(A1218)),VLOOKUP(A1218,Studies!A:BR,4,FALSE),"")</f>
        <v>iv Control (Perpetrator Placebo)</v>
      </c>
      <c r="E1218" s="254" t="str">
        <f>IF(AND(A1218&lt;&gt;"",ISNUMBER(A1218)),VLOOKUP(A1218,Studies!A:BR,5,FALSE),"")</f>
        <v>Midazolam</v>
      </c>
      <c r="F1218" s="255"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53" t="str">
        <f>IF(AND(A1219&lt;&gt;"",ISNUMBER(A1219)),VLOOKUP(A1219,Studies!A:BR,2,FALSE),"")</f>
        <v>Gorski 2003</v>
      </c>
      <c r="C1219" s="254" t="str">
        <f>IF(AND(A1219&lt;&gt;"",ISNUMBER(A1219)),VLOOKUP(A1219,Studies!A:BR,3,FALSE),"")</f>
        <v>https://www.ncbi.nlm.nih.gov/pubmed/12966371</v>
      </c>
      <c r="D1219" s="254" t="str">
        <f>IF(AND(A1219&lt;&gt;"",ISNUMBER(A1219)),VLOOKUP(A1219,Studies!A:BR,4,FALSE),"")</f>
        <v>iv Control (Perpetrator Placebo)</v>
      </c>
      <c r="E1219" s="254" t="str">
        <f>IF(AND(A1219&lt;&gt;"",ISNUMBER(A1219)),VLOOKUP(A1219,Studies!A:BR,5,FALSE),"")</f>
        <v>Midazolam</v>
      </c>
      <c r="F1219" s="255"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53" t="str">
        <f>IF(AND(A1220&lt;&gt;"",ISNUMBER(A1220)),VLOOKUP(A1220,Studies!A:BR,2,FALSE),"")</f>
        <v>Gorski 2003</v>
      </c>
      <c r="C1220" s="254" t="str">
        <f>IF(AND(A1220&lt;&gt;"",ISNUMBER(A1220)),VLOOKUP(A1220,Studies!A:BR,3,FALSE),"")</f>
        <v>https://www.ncbi.nlm.nih.gov/pubmed/12966371</v>
      </c>
      <c r="D1220" s="254" t="str">
        <f>IF(AND(A1220&lt;&gt;"",ISNUMBER(A1220)),VLOOKUP(A1220,Studies!A:BR,4,FALSE),"")</f>
        <v>iv Control (Perpetrator Placebo)</v>
      </c>
      <c r="E1220" s="254" t="str">
        <f>IF(AND(A1220&lt;&gt;"",ISNUMBER(A1220)),VLOOKUP(A1220,Studies!A:BR,5,FALSE),"")</f>
        <v>Midazolam</v>
      </c>
      <c r="F1220" s="255"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53" t="str">
        <f>IF(AND(A1221&lt;&gt;"",ISNUMBER(A1221)),VLOOKUP(A1221,Studies!A:BR,2,FALSE),"")</f>
        <v>Gorski 2003</v>
      </c>
      <c r="C1221" s="254" t="str">
        <f>IF(AND(A1221&lt;&gt;"",ISNUMBER(A1221)),VLOOKUP(A1221,Studies!A:BR,3,FALSE),"")</f>
        <v>https://www.ncbi.nlm.nih.gov/pubmed/12966371</v>
      </c>
      <c r="D1221" s="254" t="str">
        <f>IF(AND(A1221&lt;&gt;"",ISNUMBER(A1221)),VLOOKUP(A1221,Studies!A:BR,4,FALSE),"")</f>
        <v>iv Control (Perpetrator Placebo)</v>
      </c>
      <c r="E1221" s="254" t="str">
        <f>IF(AND(A1221&lt;&gt;"",ISNUMBER(A1221)),VLOOKUP(A1221,Studies!A:BR,5,FALSE),"")</f>
        <v>Midazolam</v>
      </c>
      <c r="F1221" s="255"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53" t="str">
        <f>IF(AND(A1222&lt;&gt;"",ISNUMBER(A1222)),VLOOKUP(A1222,Studies!A:BR,2,FALSE),"")</f>
        <v>Gorski 2003</v>
      </c>
      <c r="C1222" s="254" t="str">
        <f>IF(AND(A1222&lt;&gt;"",ISNUMBER(A1222)),VLOOKUP(A1222,Studies!A:BR,3,FALSE),"")</f>
        <v>https://www.ncbi.nlm.nih.gov/pubmed/12966371</v>
      </c>
      <c r="D1222" s="254" t="str">
        <f>IF(AND(A1222&lt;&gt;"",ISNUMBER(A1222)),VLOOKUP(A1222,Studies!A:BR,4,FALSE),"")</f>
        <v>iv Control (Perpetrator Placebo)</v>
      </c>
      <c r="E1222" s="254" t="str">
        <f>IF(AND(A1222&lt;&gt;"",ISNUMBER(A1222)),VLOOKUP(A1222,Studies!A:BR,5,FALSE),"")</f>
        <v>Midazolam</v>
      </c>
      <c r="F1222" s="255"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53" t="str">
        <f>IF(AND(A1223&lt;&gt;"",ISNUMBER(A1223)),VLOOKUP(A1223,Studies!A:BR,2,FALSE),"")</f>
        <v>Gorski 2003</v>
      </c>
      <c r="C1223" s="254" t="str">
        <f>IF(AND(A1223&lt;&gt;"",ISNUMBER(A1223)),VLOOKUP(A1223,Studies!A:BR,3,FALSE),"")</f>
        <v>https://www.ncbi.nlm.nih.gov/pubmed/12966371</v>
      </c>
      <c r="D1223" s="254" t="str">
        <f>IF(AND(A1223&lt;&gt;"",ISNUMBER(A1223)),VLOOKUP(A1223,Studies!A:BR,4,FALSE),"")</f>
        <v>iv Control (Perpetrator Placebo)</v>
      </c>
      <c r="E1223" s="254" t="str">
        <f>IF(AND(A1223&lt;&gt;"",ISNUMBER(A1223)),VLOOKUP(A1223,Studies!A:BR,5,FALSE),"")</f>
        <v>Midazolam</v>
      </c>
      <c r="F1223" s="255"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53" t="str">
        <f>IF(AND(A1224&lt;&gt;"",ISNUMBER(A1224)),VLOOKUP(A1224,Studies!A:BR,2,FALSE),"")</f>
        <v>Gorski 2003</v>
      </c>
      <c r="C1224" s="254" t="str">
        <f>IF(AND(A1224&lt;&gt;"",ISNUMBER(A1224)),VLOOKUP(A1224,Studies!A:BR,3,FALSE),"")</f>
        <v>https://www.ncbi.nlm.nih.gov/pubmed/12966371</v>
      </c>
      <c r="D1224" s="254" t="str">
        <f>IF(AND(A1224&lt;&gt;"",ISNUMBER(A1224)),VLOOKUP(A1224,Studies!A:BR,4,FALSE),"")</f>
        <v>iv Control (Perpetrator Placebo)</v>
      </c>
      <c r="E1224" s="254" t="str">
        <f>IF(AND(A1224&lt;&gt;"",ISNUMBER(A1224)),VLOOKUP(A1224,Studies!A:BR,5,FALSE),"")</f>
        <v>Midazolam</v>
      </c>
      <c r="F1224" s="255"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53" t="str">
        <f>IF(AND(A1225&lt;&gt;"",ISNUMBER(A1225)),VLOOKUP(A1225,Studies!A:BR,2,FALSE),"")</f>
        <v>Gorski 2003</v>
      </c>
      <c r="C1225" s="254" t="str">
        <f>IF(AND(A1225&lt;&gt;"",ISNUMBER(A1225)),VLOOKUP(A1225,Studies!A:BR,3,FALSE),"")</f>
        <v>https://www.ncbi.nlm.nih.gov/pubmed/12966371</v>
      </c>
      <c r="D1225" s="254" t="str">
        <f>IF(AND(A1225&lt;&gt;"",ISNUMBER(A1225)),VLOOKUP(A1225,Studies!A:BR,4,FALSE),"")</f>
        <v>iv Control (Perpetrator Placebo)</v>
      </c>
      <c r="E1225" s="254" t="str">
        <f>IF(AND(A1225&lt;&gt;"",ISNUMBER(A1225)),VLOOKUP(A1225,Studies!A:BR,5,FALSE),"")</f>
        <v>Midazolam</v>
      </c>
      <c r="F1225" s="255"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53" t="str">
        <f>IF(AND(A1226&lt;&gt;"",ISNUMBER(A1226)),VLOOKUP(A1226,Studies!A:BR,2,FALSE),"")</f>
        <v>Gorski 2003</v>
      </c>
      <c r="C1226" s="254" t="str">
        <f>IF(AND(A1226&lt;&gt;"",ISNUMBER(A1226)),VLOOKUP(A1226,Studies!A:BR,3,FALSE),"")</f>
        <v>https://www.ncbi.nlm.nih.gov/pubmed/12966371</v>
      </c>
      <c r="D1226" s="254" t="str">
        <f>IF(AND(A1226&lt;&gt;"",ISNUMBER(A1226)),VLOOKUP(A1226,Studies!A:BR,4,FALSE),"")</f>
        <v>iv Control (Perpetrator Placebo)</v>
      </c>
      <c r="E1226" s="254" t="str">
        <f>IF(AND(A1226&lt;&gt;"",ISNUMBER(A1226)),VLOOKUP(A1226,Studies!A:BR,5,FALSE),"")</f>
        <v>Midazolam</v>
      </c>
      <c r="F1226" s="255"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53" t="str">
        <f>IF(AND(A1227&lt;&gt;"",ISNUMBER(A1227)),VLOOKUP(A1227,Studies!A:BR,2,FALSE),"")</f>
        <v>Gorski 2003</v>
      </c>
      <c r="C1227" s="254" t="str">
        <f>IF(AND(A1227&lt;&gt;"",ISNUMBER(A1227)),VLOOKUP(A1227,Studies!A:BR,3,FALSE),"")</f>
        <v>https://www.ncbi.nlm.nih.gov/pubmed/12966371</v>
      </c>
      <c r="D1227" s="254" t="str">
        <f>IF(AND(A1227&lt;&gt;"",ISNUMBER(A1227)),VLOOKUP(A1227,Studies!A:BR,4,FALSE),"")</f>
        <v>iv Control (Perpetrator Placebo)</v>
      </c>
      <c r="E1227" s="254" t="str">
        <f>IF(AND(A1227&lt;&gt;"",ISNUMBER(A1227)),VLOOKUP(A1227,Studies!A:BR,5,FALSE),"")</f>
        <v>Midazolam</v>
      </c>
      <c r="F1227" s="255"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53" t="str">
        <f>IF(AND(A1228&lt;&gt;"",ISNUMBER(A1228)),VLOOKUP(A1228,Studies!A:BR,2,FALSE),"")</f>
        <v>Gorski 2003</v>
      </c>
      <c r="C1228" s="254" t="str">
        <f>IF(AND(A1228&lt;&gt;"",ISNUMBER(A1228)),VLOOKUP(A1228,Studies!A:BR,3,FALSE),"")</f>
        <v>https://www.ncbi.nlm.nih.gov/pubmed/12966371</v>
      </c>
      <c r="D1228" s="254" t="str">
        <f>IF(AND(A1228&lt;&gt;"",ISNUMBER(A1228)),VLOOKUP(A1228,Studies!A:BR,4,FALSE),"")</f>
        <v>iv Control (Perpetrator Placebo)</v>
      </c>
      <c r="E1228" s="254" t="str">
        <f>IF(AND(A1228&lt;&gt;"",ISNUMBER(A1228)),VLOOKUP(A1228,Studies!A:BR,5,FALSE),"")</f>
        <v>Midazolam</v>
      </c>
      <c r="F1228" s="255"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53" t="str">
        <f>IF(AND(A1229&lt;&gt;"",ISNUMBER(A1229)),VLOOKUP(A1229,Studies!A:BR,2,FALSE),"")</f>
        <v>Gorski 2003</v>
      </c>
      <c r="C1229" s="254" t="str">
        <f>IF(AND(A1229&lt;&gt;"",ISNUMBER(A1229)),VLOOKUP(A1229,Studies!A:BR,3,FALSE),"")</f>
        <v>https://www.ncbi.nlm.nih.gov/pubmed/12966371</v>
      </c>
      <c r="D1229" s="254" t="str">
        <f>IF(AND(A1229&lt;&gt;"",ISNUMBER(A1229)),VLOOKUP(A1229,Studies!A:BR,4,FALSE),"")</f>
        <v>iv Control (Perpetrator Placebo)</v>
      </c>
      <c r="E1229" s="254" t="str">
        <f>IF(AND(A1229&lt;&gt;"",ISNUMBER(A1229)),VLOOKUP(A1229,Studies!A:BR,5,FALSE),"")</f>
        <v>Midazolam</v>
      </c>
      <c r="F1229" s="255"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53" t="str">
        <f>IF(AND(A1230&lt;&gt;"",ISNUMBER(A1230)),VLOOKUP(A1230,Studies!A:BR,2,FALSE),"")</f>
        <v>Gorski 2003</v>
      </c>
      <c r="C1230" s="254" t="str">
        <f>IF(AND(A1230&lt;&gt;"",ISNUMBER(A1230)),VLOOKUP(A1230,Studies!A:BR,3,FALSE),"")</f>
        <v>https://www.ncbi.nlm.nih.gov/pubmed/12966371</v>
      </c>
      <c r="D1230" s="254" t="str">
        <f>IF(AND(A1230&lt;&gt;"",ISNUMBER(A1230)),VLOOKUP(A1230,Studies!A:BR,4,FALSE),"")</f>
        <v>iv with Perpetrator (Rifampicin)</v>
      </c>
      <c r="E1230" s="254" t="str">
        <f>IF(AND(A1230&lt;&gt;"",ISNUMBER(A1230)),VLOOKUP(A1230,Studies!A:BR,5,FALSE),"")</f>
        <v>Midazolam</v>
      </c>
      <c r="F1230" s="255"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53" t="str">
        <f>IF(AND(A1231&lt;&gt;"",ISNUMBER(A1231)),VLOOKUP(A1231,Studies!A:BR,2,FALSE),"")</f>
        <v>Gorski 2003</v>
      </c>
      <c r="C1231" s="254" t="str">
        <f>IF(AND(A1231&lt;&gt;"",ISNUMBER(A1231)),VLOOKUP(A1231,Studies!A:BR,3,FALSE),"")</f>
        <v>https://www.ncbi.nlm.nih.gov/pubmed/12966371</v>
      </c>
      <c r="D1231" s="254" t="str">
        <f>IF(AND(A1231&lt;&gt;"",ISNUMBER(A1231)),VLOOKUP(A1231,Studies!A:BR,4,FALSE),"")</f>
        <v>iv with Perpetrator (Rifampicin)</v>
      </c>
      <c r="E1231" s="254" t="str">
        <f>IF(AND(A1231&lt;&gt;"",ISNUMBER(A1231)),VLOOKUP(A1231,Studies!A:BR,5,FALSE),"")</f>
        <v>Midazolam</v>
      </c>
      <c r="F1231" s="255"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53" t="str">
        <f>IF(AND(A1232&lt;&gt;"",ISNUMBER(A1232)),VLOOKUP(A1232,Studies!A:BR,2,FALSE),"")</f>
        <v>Gorski 2003</v>
      </c>
      <c r="C1232" s="254" t="str">
        <f>IF(AND(A1232&lt;&gt;"",ISNUMBER(A1232)),VLOOKUP(A1232,Studies!A:BR,3,FALSE),"")</f>
        <v>https://www.ncbi.nlm.nih.gov/pubmed/12966371</v>
      </c>
      <c r="D1232" s="254" t="str">
        <f>IF(AND(A1232&lt;&gt;"",ISNUMBER(A1232)),VLOOKUP(A1232,Studies!A:BR,4,FALSE),"")</f>
        <v>iv with Perpetrator (Rifampicin)</v>
      </c>
      <c r="E1232" s="254" t="str">
        <f>IF(AND(A1232&lt;&gt;"",ISNUMBER(A1232)),VLOOKUP(A1232,Studies!A:BR,5,FALSE),"")</f>
        <v>Midazolam</v>
      </c>
      <c r="F1232" s="255"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53" t="str">
        <f>IF(AND(A1233&lt;&gt;"",ISNUMBER(A1233)),VLOOKUP(A1233,Studies!A:BR,2,FALSE),"")</f>
        <v>Gorski 2003</v>
      </c>
      <c r="C1233" s="254" t="str">
        <f>IF(AND(A1233&lt;&gt;"",ISNUMBER(A1233)),VLOOKUP(A1233,Studies!A:BR,3,FALSE),"")</f>
        <v>https://www.ncbi.nlm.nih.gov/pubmed/12966371</v>
      </c>
      <c r="D1233" s="254" t="str">
        <f>IF(AND(A1233&lt;&gt;"",ISNUMBER(A1233)),VLOOKUP(A1233,Studies!A:BR,4,FALSE),"")</f>
        <v>iv with Perpetrator (Rifampicin)</v>
      </c>
      <c r="E1233" s="254" t="str">
        <f>IF(AND(A1233&lt;&gt;"",ISNUMBER(A1233)),VLOOKUP(A1233,Studies!A:BR,5,FALSE),"")</f>
        <v>Midazolam</v>
      </c>
      <c r="F1233" s="255"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53" t="str">
        <f>IF(AND(A1234&lt;&gt;"",ISNUMBER(A1234)),VLOOKUP(A1234,Studies!A:BR,2,FALSE),"")</f>
        <v>Gorski 2003</v>
      </c>
      <c r="C1234" s="254" t="str">
        <f>IF(AND(A1234&lt;&gt;"",ISNUMBER(A1234)),VLOOKUP(A1234,Studies!A:BR,3,FALSE),"")</f>
        <v>https://www.ncbi.nlm.nih.gov/pubmed/12966371</v>
      </c>
      <c r="D1234" s="254" t="str">
        <f>IF(AND(A1234&lt;&gt;"",ISNUMBER(A1234)),VLOOKUP(A1234,Studies!A:BR,4,FALSE),"")</f>
        <v>iv with Perpetrator (Rifampicin)</v>
      </c>
      <c r="E1234" s="254" t="str">
        <f>IF(AND(A1234&lt;&gt;"",ISNUMBER(A1234)),VLOOKUP(A1234,Studies!A:BR,5,FALSE),"")</f>
        <v>Midazolam</v>
      </c>
      <c r="F1234" s="255"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53" t="str">
        <f>IF(AND(A1235&lt;&gt;"",ISNUMBER(A1235)),VLOOKUP(A1235,Studies!A:BR,2,FALSE),"")</f>
        <v>Gorski 2003</v>
      </c>
      <c r="C1235" s="254" t="str">
        <f>IF(AND(A1235&lt;&gt;"",ISNUMBER(A1235)),VLOOKUP(A1235,Studies!A:BR,3,FALSE),"")</f>
        <v>https://www.ncbi.nlm.nih.gov/pubmed/12966371</v>
      </c>
      <c r="D1235" s="254" t="str">
        <f>IF(AND(A1235&lt;&gt;"",ISNUMBER(A1235)),VLOOKUP(A1235,Studies!A:BR,4,FALSE),"")</f>
        <v>iv with Perpetrator (Rifampicin)</v>
      </c>
      <c r="E1235" s="254" t="str">
        <f>IF(AND(A1235&lt;&gt;"",ISNUMBER(A1235)),VLOOKUP(A1235,Studies!A:BR,5,FALSE),"")</f>
        <v>Midazolam</v>
      </c>
      <c r="F1235" s="255"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53" t="str">
        <f>IF(AND(A1236&lt;&gt;"",ISNUMBER(A1236)),VLOOKUP(A1236,Studies!A:BR,2,FALSE),"")</f>
        <v>Gorski 2003</v>
      </c>
      <c r="C1236" s="254" t="str">
        <f>IF(AND(A1236&lt;&gt;"",ISNUMBER(A1236)),VLOOKUP(A1236,Studies!A:BR,3,FALSE),"")</f>
        <v>https://www.ncbi.nlm.nih.gov/pubmed/12966371</v>
      </c>
      <c r="D1236" s="254" t="str">
        <f>IF(AND(A1236&lt;&gt;"",ISNUMBER(A1236)),VLOOKUP(A1236,Studies!A:BR,4,FALSE),"")</f>
        <v>iv with Perpetrator (Rifampicin)</v>
      </c>
      <c r="E1236" s="254" t="str">
        <f>IF(AND(A1236&lt;&gt;"",ISNUMBER(A1236)),VLOOKUP(A1236,Studies!A:BR,5,FALSE),"")</f>
        <v>Midazolam</v>
      </c>
      <c r="F1236" s="255"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53" t="str">
        <f>IF(AND(A1237&lt;&gt;"",ISNUMBER(A1237)),VLOOKUP(A1237,Studies!A:BR,2,FALSE),"")</f>
        <v>Gorski 2003</v>
      </c>
      <c r="C1237" s="254" t="str">
        <f>IF(AND(A1237&lt;&gt;"",ISNUMBER(A1237)),VLOOKUP(A1237,Studies!A:BR,3,FALSE),"")</f>
        <v>https://www.ncbi.nlm.nih.gov/pubmed/12966371</v>
      </c>
      <c r="D1237" s="254" t="str">
        <f>IF(AND(A1237&lt;&gt;"",ISNUMBER(A1237)),VLOOKUP(A1237,Studies!A:BR,4,FALSE),"")</f>
        <v>iv with Perpetrator (Rifampicin)</v>
      </c>
      <c r="E1237" s="254" t="str">
        <f>IF(AND(A1237&lt;&gt;"",ISNUMBER(A1237)),VLOOKUP(A1237,Studies!A:BR,5,FALSE),"")</f>
        <v>Midazolam</v>
      </c>
      <c r="F1237" s="255"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53" t="str">
        <f>IF(AND(A1238&lt;&gt;"",ISNUMBER(A1238)),VLOOKUP(A1238,Studies!A:BR,2,FALSE),"")</f>
        <v>Gorski 2003</v>
      </c>
      <c r="C1238" s="254" t="str">
        <f>IF(AND(A1238&lt;&gt;"",ISNUMBER(A1238)),VLOOKUP(A1238,Studies!A:BR,3,FALSE),"")</f>
        <v>https://www.ncbi.nlm.nih.gov/pubmed/12966371</v>
      </c>
      <c r="D1238" s="254" t="str">
        <f>IF(AND(A1238&lt;&gt;"",ISNUMBER(A1238)),VLOOKUP(A1238,Studies!A:BR,4,FALSE),"")</f>
        <v>iv with Perpetrator (Rifampicin)</v>
      </c>
      <c r="E1238" s="254" t="str">
        <f>IF(AND(A1238&lt;&gt;"",ISNUMBER(A1238)),VLOOKUP(A1238,Studies!A:BR,5,FALSE),"")</f>
        <v>Midazolam</v>
      </c>
      <c r="F1238" s="255"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53" t="str">
        <f>IF(AND(A1239&lt;&gt;"",ISNUMBER(A1239)),VLOOKUP(A1239,Studies!A:BR,2,FALSE),"")</f>
        <v>Gorski 2003</v>
      </c>
      <c r="C1239" s="254" t="str">
        <f>IF(AND(A1239&lt;&gt;"",ISNUMBER(A1239)),VLOOKUP(A1239,Studies!A:BR,3,FALSE),"")</f>
        <v>https://www.ncbi.nlm.nih.gov/pubmed/12966371</v>
      </c>
      <c r="D1239" s="254" t="str">
        <f>IF(AND(A1239&lt;&gt;"",ISNUMBER(A1239)),VLOOKUP(A1239,Studies!A:BR,4,FALSE),"")</f>
        <v>iv with Perpetrator (Rifampicin)</v>
      </c>
      <c r="E1239" s="254" t="str">
        <f>IF(AND(A1239&lt;&gt;"",ISNUMBER(A1239)),VLOOKUP(A1239,Studies!A:BR,5,FALSE),"")</f>
        <v>Midazolam</v>
      </c>
      <c r="F1239" s="255"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53" t="str">
        <f>IF(AND(A1240&lt;&gt;"",ISNUMBER(A1240)),VLOOKUP(A1240,Studies!A:BR,2,FALSE),"")</f>
        <v>Gorski 2003</v>
      </c>
      <c r="C1240" s="254" t="str">
        <f>IF(AND(A1240&lt;&gt;"",ISNUMBER(A1240)),VLOOKUP(A1240,Studies!A:BR,3,FALSE),"")</f>
        <v>https://www.ncbi.nlm.nih.gov/pubmed/12966371</v>
      </c>
      <c r="D1240" s="254" t="str">
        <f>IF(AND(A1240&lt;&gt;"",ISNUMBER(A1240)),VLOOKUP(A1240,Studies!A:BR,4,FALSE),"")</f>
        <v>iv with Perpetrator (Rifampicin)</v>
      </c>
      <c r="E1240" s="254" t="str">
        <f>IF(AND(A1240&lt;&gt;"",ISNUMBER(A1240)),VLOOKUP(A1240,Studies!A:BR,5,FALSE),"")</f>
        <v>Midazolam</v>
      </c>
      <c r="F1240" s="255"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53" t="str">
        <f>IF(AND(A1241&lt;&gt;"",ISNUMBER(A1241)),VLOOKUP(A1241,Studies!A:BR,2,FALSE),"")</f>
        <v>Gorski 2003</v>
      </c>
      <c r="C1241" s="254" t="str">
        <f>IF(AND(A1241&lt;&gt;"",ISNUMBER(A1241)),VLOOKUP(A1241,Studies!A:BR,3,FALSE),"")</f>
        <v>https://www.ncbi.nlm.nih.gov/pubmed/12966371</v>
      </c>
      <c r="D1241" s="254" t="str">
        <f>IF(AND(A1241&lt;&gt;"",ISNUMBER(A1241)),VLOOKUP(A1241,Studies!A:BR,4,FALSE),"")</f>
        <v>iv with Perpetrator (Rifampicin)</v>
      </c>
      <c r="E1241" s="254" t="str">
        <f>IF(AND(A1241&lt;&gt;"",ISNUMBER(A1241)),VLOOKUP(A1241,Studies!A:BR,5,FALSE),"")</f>
        <v>Midazolam</v>
      </c>
      <c r="F1241" s="255"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53" t="str">
        <f>IF(AND(A1242&lt;&gt;"",ISNUMBER(A1242)),VLOOKUP(A1242,Studies!A:BR,2,FALSE),"")</f>
        <v>Gorski 2003</v>
      </c>
      <c r="C1242" s="254" t="str">
        <f>IF(AND(A1242&lt;&gt;"",ISNUMBER(A1242)),VLOOKUP(A1242,Studies!A:BR,3,FALSE),"")</f>
        <v>https://www.ncbi.nlm.nih.gov/pubmed/12966371</v>
      </c>
      <c r="D1242" s="254" t="str">
        <f>IF(AND(A1242&lt;&gt;"",ISNUMBER(A1242)),VLOOKUP(A1242,Studies!A:BR,4,FALSE),"")</f>
        <v>iv with Perpetrator (Rifampicin)</v>
      </c>
      <c r="E1242" s="254" t="str">
        <f>IF(AND(A1242&lt;&gt;"",ISNUMBER(A1242)),VLOOKUP(A1242,Studies!A:BR,5,FALSE),"")</f>
        <v>Midazolam</v>
      </c>
      <c r="F1242" s="255"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53" t="str">
        <f>IF(AND(A1243&lt;&gt;"",ISNUMBER(A1243)),VLOOKUP(A1243,Studies!A:BR,2,FALSE),"")</f>
        <v>Gorski 2003</v>
      </c>
      <c r="C1243" s="254" t="str">
        <f>IF(AND(A1243&lt;&gt;"",ISNUMBER(A1243)),VLOOKUP(A1243,Studies!A:BR,3,FALSE),"")</f>
        <v>https://www.ncbi.nlm.nih.gov/pubmed/12966371</v>
      </c>
      <c r="D1243" s="254" t="str">
        <f>IF(AND(A1243&lt;&gt;"",ISNUMBER(A1243)),VLOOKUP(A1243,Studies!A:BR,4,FALSE),"")</f>
        <v>iv with Perpetrator (Rifampicin)</v>
      </c>
      <c r="E1243" s="254" t="str">
        <f>IF(AND(A1243&lt;&gt;"",ISNUMBER(A1243)),VLOOKUP(A1243,Studies!A:BR,5,FALSE),"")</f>
        <v>Midazolam</v>
      </c>
      <c r="F1243" s="255"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53" t="str">
        <f>IF(AND(A1244&lt;&gt;"",ISNUMBER(A1244)),VLOOKUP(A1244,Studies!A:BR,2,FALSE),"")</f>
        <v>Greenblat 1984</v>
      </c>
      <c r="C1244" s="254" t="str">
        <f>IF(AND(A1244&lt;&gt;"",ISNUMBER(A1244)),VLOOKUP(A1244,Studies!A:BR,3,FALSE),"")</f>
        <v>https://www.ncbi.nlm.nih.gov/pubmed/6742481</v>
      </c>
      <c r="D1244" s="254" t="str">
        <f>IF(AND(A1244&lt;&gt;"",ISNUMBER(A1244)),VLOOKUP(A1244,Studies!A:BR,4,FALSE),"")</f>
        <v>iv - f, 136kg, 36y (obese female)</v>
      </c>
      <c r="E1244" s="254" t="str">
        <f>IF(AND(A1244&lt;&gt;"",ISNUMBER(A1244)),VLOOKUP(A1244,Studies!A:BR,5,FALSE),"")</f>
        <v>Midazolam</v>
      </c>
      <c r="F1244" s="255"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53" t="str">
        <f>IF(AND(A1245&lt;&gt;"",ISNUMBER(A1245)),VLOOKUP(A1245,Studies!A:BR,2,FALSE),"")</f>
        <v>Greenblat 1984</v>
      </c>
      <c r="C1245" s="254" t="str">
        <f>IF(AND(A1245&lt;&gt;"",ISNUMBER(A1245)),VLOOKUP(A1245,Studies!A:BR,3,FALSE),"")</f>
        <v>https://www.ncbi.nlm.nih.gov/pubmed/6742481</v>
      </c>
      <c r="D1245" s="254" t="str">
        <f>IF(AND(A1245&lt;&gt;"",ISNUMBER(A1245)),VLOOKUP(A1245,Studies!A:BR,4,FALSE),"")</f>
        <v>iv - f, 136kg, 36y (obese female)</v>
      </c>
      <c r="E1245" s="254" t="str">
        <f>IF(AND(A1245&lt;&gt;"",ISNUMBER(A1245)),VLOOKUP(A1245,Studies!A:BR,5,FALSE),"")</f>
        <v>Midazolam</v>
      </c>
      <c r="F1245" s="255"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53" t="str">
        <f>IF(AND(A1246&lt;&gt;"",ISNUMBER(A1246)),VLOOKUP(A1246,Studies!A:BR,2,FALSE),"")</f>
        <v>Greenblat 1984</v>
      </c>
      <c r="C1246" s="254" t="str">
        <f>IF(AND(A1246&lt;&gt;"",ISNUMBER(A1246)),VLOOKUP(A1246,Studies!A:BR,3,FALSE),"")</f>
        <v>https://www.ncbi.nlm.nih.gov/pubmed/6742481</v>
      </c>
      <c r="D1246" s="254" t="str">
        <f>IF(AND(A1246&lt;&gt;"",ISNUMBER(A1246)),VLOOKUP(A1246,Studies!A:BR,4,FALSE),"")</f>
        <v>iv - f, 136kg, 36y (obese female)</v>
      </c>
      <c r="E1246" s="254" t="str">
        <f>IF(AND(A1246&lt;&gt;"",ISNUMBER(A1246)),VLOOKUP(A1246,Studies!A:BR,5,FALSE),"")</f>
        <v>Midazolam</v>
      </c>
      <c r="F1246" s="255"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53" t="str">
        <f>IF(AND(A1247&lt;&gt;"",ISNUMBER(A1247)),VLOOKUP(A1247,Studies!A:BR,2,FALSE),"")</f>
        <v>Greenblat 1984</v>
      </c>
      <c r="C1247" s="254" t="str">
        <f>IF(AND(A1247&lt;&gt;"",ISNUMBER(A1247)),VLOOKUP(A1247,Studies!A:BR,3,FALSE),"")</f>
        <v>https://www.ncbi.nlm.nih.gov/pubmed/6742481</v>
      </c>
      <c r="D1247" s="254" t="str">
        <f>IF(AND(A1247&lt;&gt;"",ISNUMBER(A1247)),VLOOKUP(A1247,Studies!A:BR,4,FALSE),"")</f>
        <v>iv - f, 136kg, 36y (obese female)</v>
      </c>
      <c r="E1247" s="254" t="str">
        <f>IF(AND(A1247&lt;&gt;"",ISNUMBER(A1247)),VLOOKUP(A1247,Studies!A:BR,5,FALSE),"")</f>
        <v>Midazolam</v>
      </c>
      <c r="F1247" s="255"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53" t="str">
        <f>IF(AND(A1248&lt;&gt;"",ISNUMBER(A1248)),VLOOKUP(A1248,Studies!A:BR,2,FALSE),"")</f>
        <v>Greenblat 1984</v>
      </c>
      <c r="C1248" s="254" t="str">
        <f>IF(AND(A1248&lt;&gt;"",ISNUMBER(A1248)),VLOOKUP(A1248,Studies!A:BR,3,FALSE),"")</f>
        <v>https://www.ncbi.nlm.nih.gov/pubmed/6742481</v>
      </c>
      <c r="D1248" s="254" t="str">
        <f>IF(AND(A1248&lt;&gt;"",ISNUMBER(A1248)),VLOOKUP(A1248,Studies!A:BR,4,FALSE),"")</f>
        <v>iv - f, 136kg, 36y (obese female)</v>
      </c>
      <c r="E1248" s="254" t="str">
        <f>IF(AND(A1248&lt;&gt;"",ISNUMBER(A1248)),VLOOKUP(A1248,Studies!A:BR,5,FALSE),"")</f>
        <v>Midazolam</v>
      </c>
      <c r="F1248" s="255"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53" t="str">
        <f>IF(AND(A1249&lt;&gt;"",ISNUMBER(A1249)),VLOOKUP(A1249,Studies!A:BR,2,FALSE),"")</f>
        <v>Greenblat 1984</v>
      </c>
      <c r="C1249" s="254" t="str">
        <f>IF(AND(A1249&lt;&gt;"",ISNUMBER(A1249)),VLOOKUP(A1249,Studies!A:BR,3,FALSE),"")</f>
        <v>https://www.ncbi.nlm.nih.gov/pubmed/6742481</v>
      </c>
      <c r="D1249" s="254" t="str">
        <f>IF(AND(A1249&lt;&gt;"",ISNUMBER(A1249)),VLOOKUP(A1249,Studies!A:BR,4,FALSE),"")</f>
        <v>iv - f, 136kg, 36y (obese female)</v>
      </c>
      <c r="E1249" s="254" t="str">
        <f>IF(AND(A1249&lt;&gt;"",ISNUMBER(A1249)),VLOOKUP(A1249,Studies!A:BR,5,FALSE),"")</f>
        <v>Midazolam</v>
      </c>
      <c r="F1249" s="255"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53" t="str">
        <f>IF(AND(A1250&lt;&gt;"",ISNUMBER(A1250)),VLOOKUP(A1250,Studies!A:BR,2,FALSE),"")</f>
        <v>Greenblat 1984</v>
      </c>
      <c r="C1250" s="254" t="str">
        <f>IF(AND(A1250&lt;&gt;"",ISNUMBER(A1250)),VLOOKUP(A1250,Studies!A:BR,3,FALSE),"")</f>
        <v>https://www.ncbi.nlm.nih.gov/pubmed/6742481</v>
      </c>
      <c r="D1250" s="254" t="str">
        <f>IF(AND(A1250&lt;&gt;"",ISNUMBER(A1250)),VLOOKUP(A1250,Studies!A:BR,4,FALSE),"")</f>
        <v>iv - f, 136kg, 36y (obese female)</v>
      </c>
      <c r="E1250" s="254" t="str">
        <f>IF(AND(A1250&lt;&gt;"",ISNUMBER(A1250)),VLOOKUP(A1250,Studies!A:BR,5,FALSE),"")</f>
        <v>Midazolam</v>
      </c>
      <c r="F1250" s="255"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53" t="str">
        <f>IF(AND(A1251&lt;&gt;"",ISNUMBER(A1251)),VLOOKUP(A1251,Studies!A:BR,2,FALSE),"")</f>
        <v>Greenblat 1984</v>
      </c>
      <c r="C1251" s="254" t="str">
        <f>IF(AND(A1251&lt;&gt;"",ISNUMBER(A1251)),VLOOKUP(A1251,Studies!A:BR,3,FALSE),"")</f>
        <v>https://www.ncbi.nlm.nih.gov/pubmed/6742481</v>
      </c>
      <c r="D1251" s="254" t="str">
        <f>IF(AND(A1251&lt;&gt;"",ISNUMBER(A1251)),VLOOKUP(A1251,Studies!A:BR,4,FALSE),"")</f>
        <v>iv - f, 136kg, 36y (obese female)</v>
      </c>
      <c r="E1251" s="254" t="str">
        <f>IF(AND(A1251&lt;&gt;"",ISNUMBER(A1251)),VLOOKUP(A1251,Studies!A:BR,5,FALSE),"")</f>
        <v>Midazolam</v>
      </c>
      <c r="F1251" s="255"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53" t="str">
        <f>IF(AND(A1252&lt;&gt;"",ISNUMBER(A1252)),VLOOKUP(A1252,Studies!A:BR,2,FALSE),"")</f>
        <v>Greenblat 1984</v>
      </c>
      <c r="C1252" s="254" t="str">
        <f>IF(AND(A1252&lt;&gt;"",ISNUMBER(A1252)),VLOOKUP(A1252,Studies!A:BR,3,FALSE),"")</f>
        <v>https://www.ncbi.nlm.nih.gov/pubmed/6742481</v>
      </c>
      <c r="D1252" s="254" t="str">
        <f>IF(AND(A1252&lt;&gt;"",ISNUMBER(A1252)),VLOOKUP(A1252,Studies!A:BR,4,FALSE),"")</f>
        <v>iv - f, 136kg, 36y (obese female)</v>
      </c>
      <c r="E1252" s="254" t="str">
        <f>IF(AND(A1252&lt;&gt;"",ISNUMBER(A1252)),VLOOKUP(A1252,Studies!A:BR,5,FALSE),"")</f>
        <v>Midazolam</v>
      </c>
      <c r="F1252" s="255"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53" t="str">
        <f>IF(AND(A1253&lt;&gt;"",ISNUMBER(A1253)),VLOOKUP(A1253,Studies!A:BR,2,FALSE),"")</f>
        <v>Greenblat 1984</v>
      </c>
      <c r="C1253" s="254" t="str">
        <f>IF(AND(A1253&lt;&gt;"",ISNUMBER(A1253)),VLOOKUP(A1253,Studies!A:BR,3,FALSE),"")</f>
        <v>https://www.ncbi.nlm.nih.gov/pubmed/6742481</v>
      </c>
      <c r="D1253" s="254" t="str">
        <f>IF(AND(A1253&lt;&gt;"",ISNUMBER(A1253)),VLOOKUP(A1253,Studies!A:BR,4,FALSE),"")</f>
        <v>iv - f, 136kg, 36y (obese female)</v>
      </c>
      <c r="E1253" s="254" t="str">
        <f>IF(AND(A1253&lt;&gt;"",ISNUMBER(A1253)),VLOOKUP(A1253,Studies!A:BR,5,FALSE),"")</f>
        <v>Midazolam</v>
      </c>
      <c r="F1253" s="255"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53" t="str">
        <f>IF(AND(A1254&lt;&gt;"",ISNUMBER(A1254)),VLOOKUP(A1254,Studies!A:BR,2,FALSE),"")</f>
        <v>Greenblat 1984</v>
      </c>
      <c r="C1254" s="254" t="str">
        <f>IF(AND(A1254&lt;&gt;"",ISNUMBER(A1254)),VLOOKUP(A1254,Studies!A:BR,3,FALSE),"")</f>
        <v>https://www.ncbi.nlm.nih.gov/pubmed/6742481</v>
      </c>
      <c r="D1254" s="254" t="str">
        <f>IF(AND(A1254&lt;&gt;"",ISNUMBER(A1254)),VLOOKUP(A1254,Studies!A:BR,4,FALSE),"")</f>
        <v>iv - f, 136kg, 36y (obese female)</v>
      </c>
      <c r="E1254" s="254" t="str">
        <f>IF(AND(A1254&lt;&gt;"",ISNUMBER(A1254)),VLOOKUP(A1254,Studies!A:BR,5,FALSE),"")</f>
        <v>Midazolam</v>
      </c>
      <c r="F1254" s="255"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53" t="str">
        <f>IF(AND(A1255&lt;&gt;"",ISNUMBER(A1255)),VLOOKUP(A1255,Studies!A:BR,2,FALSE),"")</f>
        <v>Greenblat 1984</v>
      </c>
      <c r="C1255" s="254" t="str">
        <f>IF(AND(A1255&lt;&gt;"",ISNUMBER(A1255)),VLOOKUP(A1255,Studies!A:BR,3,FALSE),"")</f>
        <v>https://www.ncbi.nlm.nih.gov/pubmed/6742481</v>
      </c>
      <c r="D1255" s="254" t="str">
        <f>IF(AND(A1255&lt;&gt;"",ISNUMBER(A1255)),VLOOKUP(A1255,Studies!A:BR,4,FALSE),"")</f>
        <v>iv - f, 136kg, 36y (obese female)</v>
      </c>
      <c r="E1255" s="254" t="str">
        <f>IF(AND(A1255&lt;&gt;"",ISNUMBER(A1255)),VLOOKUP(A1255,Studies!A:BR,5,FALSE),"")</f>
        <v>Midazolam</v>
      </c>
      <c r="F1255" s="255"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53" t="str">
        <f>IF(AND(A1256&lt;&gt;"",ISNUMBER(A1256)),VLOOKUP(A1256,Studies!A:BR,2,FALSE),"")</f>
        <v>Greenblat 1984</v>
      </c>
      <c r="C1256" s="254" t="str">
        <f>IF(AND(A1256&lt;&gt;"",ISNUMBER(A1256)),VLOOKUP(A1256,Studies!A:BR,3,FALSE),"")</f>
        <v>https://www.ncbi.nlm.nih.gov/pubmed/6742481</v>
      </c>
      <c r="D1256" s="254" t="str">
        <f>IF(AND(A1256&lt;&gt;"",ISNUMBER(A1256)),VLOOKUP(A1256,Studies!A:BR,4,FALSE),"")</f>
        <v>iv - f, 136kg, 36y (obese female)</v>
      </c>
      <c r="E1256" s="254" t="str">
        <f>IF(AND(A1256&lt;&gt;"",ISNUMBER(A1256)),VLOOKUP(A1256,Studies!A:BR,5,FALSE),"")</f>
        <v>Midazolam</v>
      </c>
      <c r="F1256" s="255"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53" t="str">
        <f>IF(AND(A1257&lt;&gt;"",ISNUMBER(A1257)),VLOOKUP(A1257,Studies!A:BR,2,FALSE),"")</f>
        <v>Greenblat 1984</v>
      </c>
      <c r="C1257" s="254" t="str">
        <f>IF(AND(A1257&lt;&gt;"",ISNUMBER(A1257)),VLOOKUP(A1257,Studies!A:BR,3,FALSE),"")</f>
        <v>https://www.ncbi.nlm.nih.gov/pubmed/6742481</v>
      </c>
      <c r="D1257" s="254" t="str">
        <f>IF(AND(A1257&lt;&gt;"",ISNUMBER(A1257)),VLOOKUP(A1257,Studies!A:BR,4,FALSE),"")</f>
        <v>iv - f, 136kg, 36y (obese female)</v>
      </c>
      <c r="E1257" s="254" t="str">
        <f>IF(AND(A1257&lt;&gt;"",ISNUMBER(A1257)),VLOOKUP(A1257,Studies!A:BR,5,FALSE),"")</f>
        <v>Midazolam</v>
      </c>
      <c r="F1257" s="255"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53" t="str">
        <f>IF(AND(A1258&lt;&gt;"",ISNUMBER(A1258)),VLOOKUP(A1258,Studies!A:BR,2,FALSE),"")</f>
        <v>Greenblat 1984</v>
      </c>
      <c r="C1258" s="254" t="str">
        <f>IF(AND(A1258&lt;&gt;"",ISNUMBER(A1258)),VLOOKUP(A1258,Studies!A:BR,3,FALSE),"")</f>
        <v>https://www.ncbi.nlm.nih.gov/pubmed/6742481</v>
      </c>
      <c r="D1258" s="254" t="str">
        <f>IF(AND(A1258&lt;&gt;"",ISNUMBER(A1258)),VLOOKUP(A1258,Studies!A:BR,4,FALSE),"")</f>
        <v>iv - f, 61kg, 37y (normal female)</v>
      </c>
      <c r="E1258" s="254" t="str">
        <f>IF(AND(A1258&lt;&gt;"",ISNUMBER(A1258)),VLOOKUP(A1258,Studies!A:BR,5,FALSE),"")</f>
        <v>Midazolam</v>
      </c>
      <c r="F1258" s="255"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53" t="str">
        <f>IF(AND(A1259&lt;&gt;"",ISNUMBER(A1259)),VLOOKUP(A1259,Studies!A:BR,2,FALSE),"")</f>
        <v>Greenblat 1984</v>
      </c>
      <c r="C1259" s="254" t="str">
        <f>IF(AND(A1259&lt;&gt;"",ISNUMBER(A1259)),VLOOKUP(A1259,Studies!A:BR,3,FALSE),"")</f>
        <v>https://www.ncbi.nlm.nih.gov/pubmed/6742481</v>
      </c>
      <c r="D1259" s="254" t="str">
        <f>IF(AND(A1259&lt;&gt;"",ISNUMBER(A1259)),VLOOKUP(A1259,Studies!A:BR,4,FALSE),"")</f>
        <v>iv - f, 61kg, 37y (normal female)</v>
      </c>
      <c r="E1259" s="254" t="str">
        <f>IF(AND(A1259&lt;&gt;"",ISNUMBER(A1259)),VLOOKUP(A1259,Studies!A:BR,5,FALSE),"")</f>
        <v>Midazolam</v>
      </c>
      <c r="F1259" s="255"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53" t="str">
        <f>IF(AND(A1260&lt;&gt;"",ISNUMBER(A1260)),VLOOKUP(A1260,Studies!A:BR,2,FALSE),"")</f>
        <v>Greenblat 1984</v>
      </c>
      <c r="C1260" s="254" t="str">
        <f>IF(AND(A1260&lt;&gt;"",ISNUMBER(A1260)),VLOOKUP(A1260,Studies!A:BR,3,FALSE),"")</f>
        <v>https://www.ncbi.nlm.nih.gov/pubmed/6742481</v>
      </c>
      <c r="D1260" s="254" t="str">
        <f>IF(AND(A1260&lt;&gt;"",ISNUMBER(A1260)),VLOOKUP(A1260,Studies!A:BR,4,FALSE),"")</f>
        <v>iv - f, 61kg, 37y (normal female)</v>
      </c>
      <c r="E1260" s="254" t="str">
        <f>IF(AND(A1260&lt;&gt;"",ISNUMBER(A1260)),VLOOKUP(A1260,Studies!A:BR,5,FALSE),"")</f>
        <v>Midazolam</v>
      </c>
      <c r="F1260" s="255"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53" t="str">
        <f>IF(AND(A1261&lt;&gt;"",ISNUMBER(A1261)),VLOOKUP(A1261,Studies!A:BR,2,FALSE),"")</f>
        <v>Greenblat 1984</v>
      </c>
      <c r="C1261" s="254" t="str">
        <f>IF(AND(A1261&lt;&gt;"",ISNUMBER(A1261)),VLOOKUP(A1261,Studies!A:BR,3,FALSE),"")</f>
        <v>https://www.ncbi.nlm.nih.gov/pubmed/6742481</v>
      </c>
      <c r="D1261" s="254" t="str">
        <f>IF(AND(A1261&lt;&gt;"",ISNUMBER(A1261)),VLOOKUP(A1261,Studies!A:BR,4,FALSE),"")</f>
        <v>iv - f, 61kg, 37y (normal female)</v>
      </c>
      <c r="E1261" s="254" t="str">
        <f>IF(AND(A1261&lt;&gt;"",ISNUMBER(A1261)),VLOOKUP(A1261,Studies!A:BR,5,FALSE),"")</f>
        <v>Midazolam</v>
      </c>
      <c r="F1261" s="255"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53" t="str">
        <f>IF(AND(A1262&lt;&gt;"",ISNUMBER(A1262)),VLOOKUP(A1262,Studies!A:BR,2,FALSE),"")</f>
        <v>Greenblat 1984</v>
      </c>
      <c r="C1262" s="254" t="str">
        <f>IF(AND(A1262&lt;&gt;"",ISNUMBER(A1262)),VLOOKUP(A1262,Studies!A:BR,3,FALSE),"")</f>
        <v>https://www.ncbi.nlm.nih.gov/pubmed/6742481</v>
      </c>
      <c r="D1262" s="254" t="str">
        <f>IF(AND(A1262&lt;&gt;"",ISNUMBER(A1262)),VLOOKUP(A1262,Studies!A:BR,4,FALSE),"")</f>
        <v>iv - f, 61kg, 37y (normal female)</v>
      </c>
      <c r="E1262" s="254" t="str">
        <f>IF(AND(A1262&lt;&gt;"",ISNUMBER(A1262)),VLOOKUP(A1262,Studies!A:BR,5,FALSE),"")</f>
        <v>Midazolam</v>
      </c>
      <c r="F1262" s="255"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53" t="str">
        <f>IF(AND(A1263&lt;&gt;"",ISNUMBER(A1263)),VLOOKUP(A1263,Studies!A:BR,2,FALSE),"")</f>
        <v>Greenblat 1984</v>
      </c>
      <c r="C1263" s="254" t="str">
        <f>IF(AND(A1263&lt;&gt;"",ISNUMBER(A1263)),VLOOKUP(A1263,Studies!A:BR,3,FALSE),"")</f>
        <v>https://www.ncbi.nlm.nih.gov/pubmed/6742481</v>
      </c>
      <c r="D1263" s="254" t="str">
        <f>IF(AND(A1263&lt;&gt;"",ISNUMBER(A1263)),VLOOKUP(A1263,Studies!A:BR,4,FALSE),"")</f>
        <v>iv - f, 61kg, 37y (normal female)</v>
      </c>
      <c r="E1263" s="254" t="str">
        <f>IF(AND(A1263&lt;&gt;"",ISNUMBER(A1263)),VLOOKUP(A1263,Studies!A:BR,5,FALSE),"")</f>
        <v>Midazolam</v>
      </c>
      <c r="F1263" s="255"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53" t="str">
        <f>IF(AND(A1264&lt;&gt;"",ISNUMBER(A1264)),VLOOKUP(A1264,Studies!A:BR,2,FALSE),"")</f>
        <v>Greenblat 1984</v>
      </c>
      <c r="C1264" s="254" t="str">
        <f>IF(AND(A1264&lt;&gt;"",ISNUMBER(A1264)),VLOOKUP(A1264,Studies!A:BR,3,FALSE),"")</f>
        <v>https://www.ncbi.nlm.nih.gov/pubmed/6742481</v>
      </c>
      <c r="D1264" s="254" t="str">
        <f>IF(AND(A1264&lt;&gt;"",ISNUMBER(A1264)),VLOOKUP(A1264,Studies!A:BR,4,FALSE),"")</f>
        <v>iv - f, 61kg, 37y (normal female)</v>
      </c>
      <c r="E1264" s="254" t="str">
        <f>IF(AND(A1264&lt;&gt;"",ISNUMBER(A1264)),VLOOKUP(A1264,Studies!A:BR,5,FALSE),"")</f>
        <v>Midazolam</v>
      </c>
      <c r="F1264" s="255"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53" t="str">
        <f>IF(AND(A1265&lt;&gt;"",ISNUMBER(A1265)),VLOOKUP(A1265,Studies!A:BR,2,FALSE),"")</f>
        <v>Greenblat 1984</v>
      </c>
      <c r="C1265" s="254" t="str">
        <f>IF(AND(A1265&lt;&gt;"",ISNUMBER(A1265)),VLOOKUP(A1265,Studies!A:BR,3,FALSE),"")</f>
        <v>https://www.ncbi.nlm.nih.gov/pubmed/6742481</v>
      </c>
      <c r="D1265" s="254" t="str">
        <f>IF(AND(A1265&lt;&gt;"",ISNUMBER(A1265)),VLOOKUP(A1265,Studies!A:BR,4,FALSE),"")</f>
        <v>iv - f, 61kg, 37y (normal female)</v>
      </c>
      <c r="E1265" s="254" t="str">
        <f>IF(AND(A1265&lt;&gt;"",ISNUMBER(A1265)),VLOOKUP(A1265,Studies!A:BR,5,FALSE),"")</f>
        <v>Midazolam</v>
      </c>
      <c r="F1265" s="255"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53" t="str">
        <f>IF(AND(A1266&lt;&gt;"",ISNUMBER(A1266)),VLOOKUP(A1266,Studies!A:BR,2,FALSE),"")</f>
        <v>Greenblat 1984</v>
      </c>
      <c r="C1266" s="254" t="str">
        <f>IF(AND(A1266&lt;&gt;"",ISNUMBER(A1266)),VLOOKUP(A1266,Studies!A:BR,3,FALSE),"")</f>
        <v>https://www.ncbi.nlm.nih.gov/pubmed/6742481</v>
      </c>
      <c r="D1266" s="254" t="str">
        <f>IF(AND(A1266&lt;&gt;"",ISNUMBER(A1266)),VLOOKUP(A1266,Studies!A:BR,4,FALSE),"")</f>
        <v>iv - f, 61kg, 37y (normal female)</v>
      </c>
      <c r="E1266" s="254" t="str">
        <f>IF(AND(A1266&lt;&gt;"",ISNUMBER(A1266)),VLOOKUP(A1266,Studies!A:BR,5,FALSE),"")</f>
        <v>Midazolam</v>
      </c>
      <c r="F1266" s="255"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53" t="str">
        <f>IF(AND(A1267&lt;&gt;"",ISNUMBER(A1267)),VLOOKUP(A1267,Studies!A:BR,2,FALSE),"")</f>
        <v>Greenblat 1984</v>
      </c>
      <c r="C1267" s="254" t="str">
        <f>IF(AND(A1267&lt;&gt;"",ISNUMBER(A1267)),VLOOKUP(A1267,Studies!A:BR,3,FALSE),"")</f>
        <v>https://www.ncbi.nlm.nih.gov/pubmed/6742481</v>
      </c>
      <c r="D1267" s="254" t="str">
        <f>IF(AND(A1267&lt;&gt;"",ISNUMBER(A1267)),VLOOKUP(A1267,Studies!A:BR,4,FALSE),"")</f>
        <v>iv - f, 61kg, 37y (normal female)</v>
      </c>
      <c r="E1267" s="254" t="str">
        <f>IF(AND(A1267&lt;&gt;"",ISNUMBER(A1267)),VLOOKUP(A1267,Studies!A:BR,5,FALSE),"")</f>
        <v>Midazolam</v>
      </c>
      <c r="F1267" s="255"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53" t="str">
        <f>IF(AND(A1268&lt;&gt;"",ISNUMBER(A1268)),VLOOKUP(A1268,Studies!A:BR,2,FALSE),"")</f>
        <v>Greenblat 1984</v>
      </c>
      <c r="C1268" s="254" t="str">
        <f>IF(AND(A1268&lt;&gt;"",ISNUMBER(A1268)),VLOOKUP(A1268,Studies!A:BR,3,FALSE),"")</f>
        <v>https://www.ncbi.nlm.nih.gov/pubmed/6742481</v>
      </c>
      <c r="D1268" s="254" t="str">
        <f>IF(AND(A1268&lt;&gt;"",ISNUMBER(A1268)),VLOOKUP(A1268,Studies!A:BR,4,FALSE),"")</f>
        <v>iv - f, 61kg, 37y (normal female)</v>
      </c>
      <c r="E1268" s="254" t="str">
        <f>IF(AND(A1268&lt;&gt;"",ISNUMBER(A1268)),VLOOKUP(A1268,Studies!A:BR,5,FALSE),"")</f>
        <v>Midazolam</v>
      </c>
      <c r="F1268" s="255"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53" t="str">
        <f>IF(AND(A1269&lt;&gt;"",ISNUMBER(A1269)),VLOOKUP(A1269,Studies!A:BR,2,FALSE),"")</f>
        <v>Greenblat 1984</v>
      </c>
      <c r="C1269" s="254" t="str">
        <f>IF(AND(A1269&lt;&gt;"",ISNUMBER(A1269)),VLOOKUP(A1269,Studies!A:BR,3,FALSE),"")</f>
        <v>https://www.ncbi.nlm.nih.gov/pubmed/6742481</v>
      </c>
      <c r="D1269" s="254" t="str">
        <f>IF(AND(A1269&lt;&gt;"",ISNUMBER(A1269)),VLOOKUP(A1269,Studies!A:BR,4,FALSE),"")</f>
        <v>iv - f, 61kg, 37y (normal female)</v>
      </c>
      <c r="E1269" s="254" t="str">
        <f>IF(AND(A1269&lt;&gt;"",ISNUMBER(A1269)),VLOOKUP(A1269,Studies!A:BR,5,FALSE),"")</f>
        <v>Midazolam</v>
      </c>
      <c r="F1269" s="255"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53" t="str">
        <f>IF(AND(A1270&lt;&gt;"",ISNUMBER(A1270)),VLOOKUP(A1270,Studies!A:BR,2,FALSE),"")</f>
        <v>Greenblat 1984</v>
      </c>
      <c r="C1270" s="254" t="str">
        <f>IF(AND(A1270&lt;&gt;"",ISNUMBER(A1270)),VLOOKUP(A1270,Studies!A:BR,3,FALSE),"")</f>
        <v>https://www.ncbi.nlm.nih.gov/pubmed/6742481</v>
      </c>
      <c r="D1270" s="254" t="str">
        <f>IF(AND(A1270&lt;&gt;"",ISNUMBER(A1270)),VLOOKUP(A1270,Studies!A:BR,4,FALSE),"")</f>
        <v>iv - f, 61kg, 37y (normal female)</v>
      </c>
      <c r="E1270" s="254" t="str">
        <f>IF(AND(A1270&lt;&gt;"",ISNUMBER(A1270)),VLOOKUP(A1270,Studies!A:BR,5,FALSE),"")</f>
        <v>Midazolam</v>
      </c>
      <c r="F1270" s="255"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53" t="str">
        <f>IF(AND(A1271&lt;&gt;"",ISNUMBER(A1271)),VLOOKUP(A1271,Studies!A:BR,2,FALSE),"")</f>
        <v>Greenblat 1984</v>
      </c>
      <c r="C1271" s="254" t="str">
        <f>IF(AND(A1271&lt;&gt;"",ISNUMBER(A1271)),VLOOKUP(A1271,Studies!A:BR,3,FALSE),"")</f>
        <v>https://www.ncbi.nlm.nih.gov/pubmed/6742481</v>
      </c>
      <c r="D1271" s="254" t="str">
        <f>IF(AND(A1271&lt;&gt;"",ISNUMBER(A1271)),VLOOKUP(A1271,Studies!A:BR,4,FALSE),"")</f>
        <v>iv - m, 70kg, 32y (young male)</v>
      </c>
      <c r="E1271" s="254" t="str">
        <f>IF(AND(A1271&lt;&gt;"",ISNUMBER(A1271)),VLOOKUP(A1271,Studies!A:BR,5,FALSE),"")</f>
        <v>Midazolam</v>
      </c>
      <c r="F1271" s="255"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53" t="str">
        <f>IF(AND(A1272&lt;&gt;"",ISNUMBER(A1272)),VLOOKUP(A1272,Studies!A:BR,2,FALSE),"")</f>
        <v>Greenblat 1984</v>
      </c>
      <c r="C1272" s="254" t="str">
        <f>IF(AND(A1272&lt;&gt;"",ISNUMBER(A1272)),VLOOKUP(A1272,Studies!A:BR,3,FALSE),"")</f>
        <v>https://www.ncbi.nlm.nih.gov/pubmed/6742481</v>
      </c>
      <c r="D1272" s="254" t="str">
        <f>IF(AND(A1272&lt;&gt;"",ISNUMBER(A1272)),VLOOKUP(A1272,Studies!A:BR,4,FALSE),"")</f>
        <v>iv - m, 70kg, 32y (young male)</v>
      </c>
      <c r="E1272" s="254" t="str">
        <f>IF(AND(A1272&lt;&gt;"",ISNUMBER(A1272)),VLOOKUP(A1272,Studies!A:BR,5,FALSE),"")</f>
        <v>Midazolam</v>
      </c>
      <c r="F1272" s="255"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53" t="str">
        <f>IF(AND(A1273&lt;&gt;"",ISNUMBER(A1273)),VLOOKUP(A1273,Studies!A:BR,2,FALSE),"")</f>
        <v>Greenblat 1984</v>
      </c>
      <c r="C1273" s="254" t="str">
        <f>IF(AND(A1273&lt;&gt;"",ISNUMBER(A1273)),VLOOKUP(A1273,Studies!A:BR,3,FALSE),"")</f>
        <v>https://www.ncbi.nlm.nih.gov/pubmed/6742481</v>
      </c>
      <c r="D1273" s="254" t="str">
        <f>IF(AND(A1273&lt;&gt;"",ISNUMBER(A1273)),VLOOKUP(A1273,Studies!A:BR,4,FALSE),"")</f>
        <v>iv - m, 70kg, 32y (young male)</v>
      </c>
      <c r="E1273" s="254" t="str">
        <f>IF(AND(A1273&lt;&gt;"",ISNUMBER(A1273)),VLOOKUP(A1273,Studies!A:BR,5,FALSE),"")</f>
        <v>Midazolam</v>
      </c>
      <c r="F1273" s="255"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53" t="str">
        <f>IF(AND(A1274&lt;&gt;"",ISNUMBER(A1274)),VLOOKUP(A1274,Studies!A:BR,2,FALSE),"")</f>
        <v>Greenblat 1984</v>
      </c>
      <c r="C1274" s="254" t="str">
        <f>IF(AND(A1274&lt;&gt;"",ISNUMBER(A1274)),VLOOKUP(A1274,Studies!A:BR,3,FALSE),"")</f>
        <v>https://www.ncbi.nlm.nih.gov/pubmed/6742481</v>
      </c>
      <c r="D1274" s="254" t="str">
        <f>IF(AND(A1274&lt;&gt;"",ISNUMBER(A1274)),VLOOKUP(A1274,Studies!A:BR,4,FALSE),"")</f>
        <v>iv - m, 70kg, 32y (young male)</v>
      </c>
      <c r="E1274" s="254" t="str">
        <f>IF(AND(A1274&lt;&gt;"",ISNUMBER(A1274)),VLOOKUP(A1274,Studies!A:BR,5,FALSE),"")</f>
        <v>Midazolam</v>
      </c>
      <c r="F1274" s="255"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53" t="str">
        <f>IF(AND(A1275&lt;&gt;"",ISNUMBER(A1275)),VLOOKUP(A1275,Studies!A:BR,2,FALSE),"")</f>
        <v>Greenblat 1984</v>
      </c>
      <c r="C1275" s="254" t="str">
        <f>IF(AND(A1275&lt;&gt;"",ISNUMBER(A1275)),VLOOKUP(A1275,Studies!A:BR,3,FALSE),"")</f>
        <v>https://www.ncbi.nlm.nih.gov/pubmed/6742481</v>
      </c>
      <c r="D1275" s="254" t="str">
        <f>IF(AND(A1275&lt;&gt;"",ISNUMBER(A1275)),VLOOKUP(A1275,Studies!A:BR,4,FALSE),"")</f>
        <v>iv - m, 70kg, 32y (young male)</v>
      </c>
      <c r="E1275" s="254" t="str">
        <f>IF(AND(A1275&lt;&gt;"",ISNUMBER(A1275)),VLOOKUP(A1275,Studies!A:BR,5,FALSE),"")</f>
        <v>Midazolam</v>
      </c>
      <c r="F1275" s="255"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53" t="str">
        <f>IF(AND(A1276&lt;&gt;"",ISNUMBER(A1276)),VLOOKUP(A1276,Studies!A:BR,2,FALSE),"")</f>
        <v>Greenblat 1984</v>
      </c>
      <c r="C1276" s="254" t="str">
        <f>IF(AND(A1276&lt;&gt;"",ISNUMBER(A1276)),VLOOKUP(A1276,Studies!A:BR,3,FALSE),"")</f>
        <v>https://www.ncbi.nlm.nih.gov/pubmed/6742481</v>
      </c>
      <c r="D1276" s="254" t="str">
        <f>IF(AND(A1276&lt;&gt;"",ISNUMBER(A1276)),VLOOKUP(A1276,Studies!A:BR,4,FALSE),"")</f>
        <v>iv - m, 70kg, 32y (young male)</v>
      </c>
      <c r="E1276" s="254" t="str">
        <f>IF(AND(A1276&lt;&gt;"",ISNUMBER(A1276)),VLOOKUP(A1276,Studies!A:BR,5,FALSE),"")</f>
        <v>Midazolam</v>
      </c>
      <c r="F1276" s="255"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53" t="str">
        <f>IF(AND(A1277&lt;&gt;"",ISNUMBER(A1277)),VLOOKUP(A1277,Studies!A:BR,2,FALSE),"")</f>
        <v>Greenblat 1984</v>
      </c>
      <c r="C1277" s="254" t="str">
        <f>IF(AND(A1277&lt;&gt;"",ISNUMBER(A1277)),VLOOKUP(A1277,Studies!A:BR,3,FALSE),"")</f>
        <v>https://www.ncbi.nlm.nih.gov/pubmed/6742481</v>
      </c>
      <c r="D1277" s="254" t="str">
        <f>IF(AND(A1277&lt;&gt;"",ISNUMBER(A1277)),VLOOKUP(A1277,Studies!A:BR,4,FALSE),"")</f>
        <v>iv - m, 70kg, 32y (young male)</v>
      </c>
      <c r="E1277" s="254" t="str">
        <f>IF(AND(A1277&lt;&gt;"",ISNUMBER(A1277)),VLOOKUP(A1277,Studies!A:BR,5,FALSE),"")</f>
        <v>Midazolam</v>
      </c>
      <c r="F1277" s="255"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53" t="str">
        <f>IF(AND(A1278&lt;&gt;"",ISNUMBER(A1278)),VLOOKUP(A1278,Studies!A:BR,2,FALSE),"")</f>
        <v>Greenblat 1984</v>
      </c>
      <c r="C1278" s="254" t="str">
        <f>IF(AND(A1278&lt;&gt;"",ISNUMBER(A1278)),VLOOKUP(A1278,Studies!A:BR,3,FALSE),"")</f>
        <v>https://www.ncbi.nlm.nih.gov/pubmed/6742481</v>
      </c>
      <c r="D1278" s="254" t="str">
        <f>IF(AND(A1278&lt;&gt;"",ISNUMBER(A1278)),VLOOKUP(A1278,Studies!A:BR,4,FALSE),"")</f>
        <v>iv - m, 70kg, 32y (young male)</v>
      </c>
      <c r="E1278" s="254" t="str">
        <f>IF(AND(A1278&lt;&gt;"",ISNUMBER(A1278)),VLOOKUP(A1278,Studies!A:BR,5,FALSE),"")</f>
        <v>Midazolam</v>
      </c>
      <c r="F1278" s="255"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53" t="str">
        <f>IF(AND(A1279&lt;&gt;"",ISNUMBER(A1279)),VLOOKUP(A1279,Studies!A:BR,2,FALSE),"")</f>
        <v>Greenblat 1984</v>
      </c>
      <c r="C1279" s="254" t="str">
        <f>IF(AND(A1279&lt;&gt;"",ISNUMBER(A1279)),VLOOKUP(A1279,Studies!A:BR,3,FALSE),"")</f>
        <v>https://www.ncbi.nlm.nih.gov/pubmed/6742481</v>
      </c>
      <c r="D1279" s="254" t="str">
        <f>IF(AND(A1279&lt;&gt;"",ISNUMBER(A1279)),VLOOKUP(A1279,Studies!A:BR,4,FALSE),"")</f>
        <v>iv - m, 70kg, 32y (young male)</v>
      </c>
      <c r="E1279" s="254" t="str">
        <f>IF(AND(A1279&lt;&gt;"",ISNUMBER(A1279)),VLOOKUP(A1279,Studies!A:BR,5,FALSE),"")</f>
        <v>Midazolam</v>
      </c>
      <c r="F1279" s="255"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53" t="str">
        <f>IF(AND(A1280&lt;&gt;"",ISNUMBER(A1280)),VLOOKUP(A1280,Studies!A:BR,2,FALSE),"")</f>
        <v>Greenblat 1984</v>
      </c>
      <c r="C1280" s="254" t="str">
        <f>IF(AND(A1280&lt;&gt;"",ISNUMBER(A1280)),VLOOKUP(A1280,Studies!A:BR,3,FALSE),"")</f>
        <v>https://www.ncbi.nlm.nih.gov/pubmed/6742481</v>
      </c>
      <c r="D1280" s="254" t="str">
        <f>IF(AND(A1280&lt;&gt;"",ISNUMBER(A1280)),VLOOKUP(A1280,Studies!A:BR,4,FALSE),"")</f>
        <v>iv - m, 70kg, 32y (young male)</v>
      </c>
      <c r="E1280" s="254" t="str">
        <f>IF(AND(A1280&lt;&gt;"",ISNUMBER(A1280)),VLOOKUP(A1280,Studies!A:BR,5,FALSE),"")</f>
        <v>Midazolam</v>
      </c>
      <c r="F1280" s="255"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53" t="str">
        <f>IF(AND(A1281&lt;&gt;"",ISNUMBER(A1281)),VLOOKUP(A1281,Studies!A:BR,2,FALSE),"")</f>
        <v>Greenblat 1984</v>
      </c>
      <c r="C1281" s="254" t="str">
        <f>IF(AND(A1281&lt;&gt;"",ISNUMBER(A1281)),VLOOKUP(A1281,Studies!A:BR,3,FALSE),"")</f>
        <v>https://www.ncbi.nlm.nih.gov/pubmed/6742481</v>
      </c>
      <c r="D1281" s="254" t="str">
        <f>IF(AND(A1281&lt;&gt;"",ISNUMBER(A1281)),VLOOKUP(A1281,Studies!A:BR,4,FALSE),"")</f>
        <v>iv - m, 70kg, 32y (young male)</v>
      </c>
      <c r="E1281" s="254" t="str">
        <f>IF(AND(A1281&lt;&gt;"",ISNUMBER(A1281)),VLOOKUP(A1281,Studies!A:BR,5,FALSE),"")</f>
        <v>Midazolam</v>
      </c>
      <c r="F1281" s="255"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53" t="str">
        <f>IF(AND(A1282&lt;&gt;"",ISNUMBER(A1282)),VLOOKUP(A1282,Studies!A:BR,2,FALSE),"")</f>
        <v>Greenblat 1984</v>
      </c>
      <c r="C1282" s="254" t="str">
        <f>IF(AND(A1282&lt;&gt;"",ISNUMBER(A1282)),VLOOKUP(A1282,Studies!A:BR,3,FALSE),"")</f>
        <v>https://www.ncbi.nlm.nih.gov/pubmed/6742481</v>
      </c>
      <c r="D1282" s="254" t="str">
        <f>IF(AND(A1282&lt;&gt;"",ISNUMBER(A1282)),VLOOKUP(A1282,Studies!A:BR,4,FALSE),"")</f>
        <v>iv - m, 80kg, 70y (elderly male)</v>
      </c>
      <c r="E1282" s="254" t="str">
        <f>IF(AND(A1282&lt;&gt;"",ISNUMBER(A1282)),VLOOKUP(A1282,Studies!A:BR,5,FALSE),"")</f>
        <v>Midazolam</v>
      </c>
      <c r="F1282" s="255"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53" t="str">
        <f>IF(AND(A1283&lt;&gt;"",ISNUMBER(A1283)),VLOOKUP(A1283,Studies!A:BR,2,FALSE),"")</f>
        <v>Greenblat 1984</v>
      </c>
      <c r="C1283" s="254" t="str">
        <f>IF(AND(A1283&lt;&gt;"",ISNUMBER(A1283)),VLOOKUP(A1283,Studies!A:BR,3,FALSE),"")</f>
        <v>https://www.ncbi.nlm.nih.gov/pubmed/6742481</v>
      </c>
      <c r="D1283" s="254" t="str">
        <f>IF(AND(A1283&lt;&gt;"",ISNUMBER(A1283)),VLOOKUP(A1283,Studies!A:BR,4,FALSE),"")</f>
        <v>iv - m, 80kg, 70y (elderly male)</v>
      </c>
      <c r="E1283" s="254" t="str">
        <f>IF(AND(A1283&lt;&gt;"",ISNUMBER(A1283)),VLOOKUP(A1283,Studies!A:BR,5,FALSE),"")</f>
        <v>Midazolam</v>
      </c>
      <c r="F1283" s="255"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53" t="str">
        <f>IF(AND(A1284&lt;&gt;"",ISNUMBER(A1284)),VLOOKUP(A1284,Studies!A:BR,2,FALSE),"")</f>
        <v>Greenblat 1984</v>
      </c>
      <c r="C1284" s="254" t="str">
        <f>IF(AND(A1284&lt;&gt;"",ISNUMBER(A1284)),VLOOKUP(A1284,Studies!A:BR,3,FALSE),"")</f>
        <v>https://www.ncbi.nlm.nih.gov/pubmed/6742481</v>
      </c>
      <c r="D1284" s="254" t="str">
        <f>IF(AND(A1284&lt;&gt;"",ISNUMBER(A1284)),VLOOKUP(A1284,Studies!A:BR,4,FALSE),"")</f>
        <v>iv - m, 80kg, 70y (elderly male)</v>
      </c>
      <c r="E1284" s="254" t="str">
        <f>IF(AND(A1284&lt;&gt;"",ISNUMBER(A1284)),VLOOKUP(A1284,Studies!A:BR,5,FALSE),"")</f>
        <v>Midazolam</v>
      </c>
      <c r="F1284" s="255"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53" t="str">
        <f>IF(AND(A1285&lt;&gt;"",ISNUMBER(A1285)),VLOOKUP(A1285,Studies!A:BR,2,FALSE),"")</f>
        <v>Greenblat 1984</v>
      </c>
      <c r="C1285" s="254" t="str">
        <f>IF(AND(A1285&lt;&gt;"",ISNUMBER(A1285)),VLOOKUP(A1285,Studies!A:BR,3,FALSE),"")</f>
        <v>https://www.ncbi.nlm.nih.gov/pubmed/6742481</v>
      </c>
      <c r="D1285" s="254" t="str">
        <f>IF(AND(A1285&lt;&gt;"",ISNUMBER(A1285)),VLOOKUP(A1285,Studies!A:BR,4,FALSE),"")</f>
        <v>iv - m, 80kg, 70y (elderly male)</v>
      </c>
      <c r="E1285" s="254" t="str">
        <f>IF(AND(A1285&lt;&gt;"",ISNUMBER(A1285)),VLOOKUP(A1285,Studies!A:BR,5,FALSE),"")</f>
        <v>Midazolam</v>
      </c>
      <c r="F1285" s="255"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53" t="str">
        <f>IF(AND(A1286&lt;&gt;"",ISNUMBER(A1286)),VLOOKUP(A1286,Studies!A:BR,2,FALSE),"")</f>
        <v>Greenblat 1984</v>
      </c>
      <c r="C1286" s="254" t="str">
        <f>IF(AND(A1286&lt;&gt;"",ISNUMBER(A1286)),VLOOKUP(A1286,Studies!A:BR,3,FALSE),"")</f>
        <v>https://www.ncbi.nlm.nih.gov/pubmed/6742481</v>
      </c>
      <c r="D1286" s="254" t="str">
        <f>IF(AND(A1286&lt;&gt;"",ISNUMBER(A1286)),VLOOKUP(A1286,Studies!A:BR,4,FALSE),"")</f>
        <v>iv - m, 80kg, 70y (elderly male)</v>
      </c>
      <c r="E1286" s="254" t="str">
        <f>IF(AND(A1286&lt;&gt;"",ISNUMBER(A1286)),VLOOKUP(A1286,Studies!A:BR,5,FALSE),"")</f>
        <v>Midazolam</v>
      </c>
      <c r="F1286" s="255"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53" t="str">
        <f>IF(AND(A1287&lt;&gt;"",ISNUMBER(A1287)),VLOOKUP(A1287,Studies!A:BR,2,FALSE),"")</f>
        <v>Greenblat 1984</v>
      </c>
      <c r="C1287" s="254" t="str">
        <f>IF(AND(A1287&lt;&gt;"",ISNUMBER(A1287)),VLOOKUP(A1287,Studies!A:BR,3,FALSE),"")</f>
        <v>https://www.ncbi.nlm.nih.gov/pubmed/6742481</v>
      </c>
      <c r="D1287" s="254" t="str">
        <f>IF(AND(A1287&lt;&gt;"",ISNUMBER(A1287)),VLOOKUP(A1287,Studies!A:BR,4,FALSE),"")</f>
        <v>iv - m, 80kg, 70y (elderly male)</v>
      </c>
      <c r="E1287" s="254" t="str">
        <f>IF(AND(A1287&lt;&gt;"",ISNUMBER(A1287)),VLOOKUP(A1287,Studies!A:BR,5,FALSE),"")</f>
        <v>Midazolam</v>
      </c>
      <c r="F1287" s="255"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53" t="str">
        <f>IF(AND(A1288&lt;&gt;"",ISNUMBER(A1288)),VLOOKUP(A1288,Studies!A:BR,2,FALSE),"")</f>
        <v>Greenblat 1984</v>
      </c>
      <c r="C1288" s="254" t="str">
        <f>IF(AND(A1288&lt;&gt;"",ISNUMBER(A1288)),VLOOKUP(A1288,Studies!A:BR,3,FALSE),"")</f>
        <v>https://www.ncbi.nlm.nih.gov/pubmed/6742481</v>
      </c>
      <c r="D1288" s="254" t="str">
        <f>IF(AND(A1288&lt;&gt;"",ISNUMBER(A1288)),VLOOKUP(A1288,Studies!A:BR,4,FALSE),"")</f>
        <v>iv - m, 80kg, 70y (elderly male)</v>
      </c>
      <c r="E1288" s="254" t="str">
        <f>IF(AND(A1288&lt;&gt;"",ISNUMBER(A1288)),VLOOKUP(A1288,Studies!A:BR,5,FALSE),"")</f>
        <v>Midazolam</v>
      </c>
      <c r="F1288" s="255"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53" t="str">
        <f>IF(AND(A1289&lt;&gt;"",ISNUMBER(A1289)),VLOOKUP(A1289,Studies!A:BR,2,FALSE),"")</f>
        <v>Greenblat 1984</v>
      </c>
      <c r="C1289" s="254" t="str">
        <f>IF(AND(A1289&lt;&gt;"",ISNUMBER(A1289)),VLOOKUP(A1289,Studies!A:BR,3,FALSE),"")</f>
        <v>https://www.ncbi.nlm.nih.gov/pubmed/6742481</v>
      </c>
      <c r="D1289" s="254" t="str">
        <f>IF(AND(A1289&lt;&gt;"",ISNUMBER(A1289)),VLOOKUP(A1289,Studies!A:BR,4,FALSE),"")</f>
        <v>iv - m, 80kg, 70y (elderly male)</v>
      </c>
      <c r="E1289" s="254" t="str">
        <f>IF(AND(A1289&lt;&gt;"",ISNUMBER(A1289)),VLOOKUP(A1289,Studies!A:BR,5,FALSE),"")</f>
        <v>Midazolam</v>
      </c>
      <c r="F1289" s="255"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53" t="str">
        <f>IF(AND(A1290&lt;&gt;"",ISNUMBER(A1290)),VLOOKUP(A1290,Studies!A:BR,2,FALSE),"")</f>
        <v>Greenblat 1984</v>
      </c>
      <c r="C1290" s="254" t="str">
        <f>IF(AND(A1290&lt;&gt;"",ISNUMBER(A1290)),VLOOKUP(A1290,Studies!A:BR,3,FALSE),"")</f>
        <v>https://www.ncbi.nlm.nih.gov/pubmed/6742481</v>
      </c>
      <c r="D1290" s="254" t="str">
        <f>IF(AND(A1290&lt;&gt;"",ISNUMBER(A1290)),VLOOKUP(A1290,Studies!A:BR,4,FALSE),"")</f>
        <v>iv - m, 80kg, 70y (elderly male)</v>
      </c>
      <c r="E1290" s="254" t="str">
        <f>IF(AND(A1290&lt;&gt;"",ISNUMBER(A1290)),VLOOKUP(A1290,Studies!A:BR,5,FALSE),"")</f>
        <v>Midazolam</v>
      </c>
      <c r="F1290" s="255"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53" t="str">
        <f>IF(AND(A1291&lt;&gt;"",ISNUMBER(A1291)),VLOOKUP(A1291,Studies!A:BR,2,FALSE),"")</f>
        <v>Greenblat 1984</v>
      </c>
      <c r="C1291" s="254" t="str">
        <f>IF(AND(A1291&lt;&gt;"",ISNUMBER(A1291)),VLOOKUP(A1291,Studies!A:BR,3,FALSE),"")</f>
        <v>https://www.ncbi.nlm.nih.gov/pubmed/6742481</v>
      </c>
      <c r="D1291" s="254" t="str">
        <f>IF(AND(A1291&lt;&gt;"",ISNUMBER(A1291)),VLOOKUP(A1291,Studies!A:BR,4,FALSE),"")</f>
        <v>iv - m, 80kg, 70y (elderly male)</v>
      </c>
      <c r="E1291" s="254" t="str">
        <f>IF(AND(A1291&lt;&gt;"",ISNUMBER(A1291)),VLOOKUP(A1291,Studies!A:BR,5,FALSE),"")</f>
        <v>Midazolam</v>
      </c>
      <c r="F1291" s="255"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53" t="str">
        <f>IF(AND(A1292&lt;&gt;"",ISNUMBER(A1292)),VLOOKUP(A1292,Studies!A:BR,2,FALSE),"")</f>
        <v>Greenblat 1984</v>
      </c>
      <c r="C1292" s="254" t="str">
        <f>IF(AND(A1292&lt;&gt;"",ISNUMBER(A1292)),VLOOKUP(A1292,Studies!A:BR,3,FALSE),"")</f>
        <v>https://www.ncbi.nlm.nih.gov/pubmed/6742481</v>
      </c>
      <c r="D1292" s="254" t="str">
        <f>IF(AND(A1292&lt;&gt;"",ISNUMBER(A1292)),VLOOKUP(A1292,Studies!A:BR,4,FALSE),"")</f>
        <v>iv - m, 80kg, 70y (elderly male)</v>
      </c>
      <c r="E1292" s="254" t="str">
        <f>IF(AND(A1292&lt;&gt;"",ISNUMBER(A1292)),VLOOKUP(A1292,Studies!A:BR,5,FALSE),"")</f>
        <v>Midazolam</v>
      </c>
      <c r="F1292" s="255"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53" t="str">
        <f>IF(AND(A1293&lt;&gt;"",ISNUMBER(A1293)),VLOOKUP(A1293,Studies!A:BR,2,FALSE),"")</f>
        <v>Greenblat 1984</v>
      </c>
      <c r="C1293" s="254" t="str">
        <f>IF(AND(A1293&lt;&gt;"",ISNUMBER(A1293)),VLOOKUP(A1293,Studies!A:BR,3,FALSE),"")</f>
        <v>https://www.ncbi.nlm.nih.gov/pubmed/6742481</v>
      </c>
      <c r="D1293" s="254" t="str">
        <f>IF(AND(A1293&lt;&gt;"",ISNUMBER(A1293)),VLOOKUP(A1293,Studies!A:BR,4,FALSE),"")</f>
        <v>iv - m, 80kg, 70y (elderly male)</v>
      </c>
      <c r="E1293" s="254" t="str">
        <f>IF(AND(A1293&lt;&gt;"",ISNUMBER(A1293)),VLOOKUP(A1293,Studies!A:BR,5,FALSE),"")</f>
        <v>Midazolam</v>
      </c>
      <c r="F1293" s="255"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53" t="str">
        <f>IF(AND(A1294&lt;&gt;"",ISNUMBER(A1294)),VLOOKUP(A1294,Studies!A:BR,2,FALSE),"")</f>
        <v>Greenblat 1984</v>
      </c>
      <c r="C1294" s="254" t="str">
        <f>IF(AND(A1294&lt;&gt;"",ISNUMBER(A1294)),VLOOKUP(A1294,Studies!A:BR,3,FALSE),"")</f>
        <v>https://www.ncbi.nlm.nih.gov/pubmed/6742481</v>
      </c>
      <c r="D1294" s="254" t="str">
        <f>IF(AND(A1294&lt;&gt;"",ISNUMBER(A1294)),VLOOKUP(A1294,Studies!A:BR,4,FALSE),"")</f>
        <v>iv - m, 80kg, 70y (elderly male)</v>
      </c>
      <c r="E1294" s="254" t="str">
        <f>IF(AND(A1294&lt;&gt;"",ISNUMBER(A1294)),VLOOKUP(A1294,Studies!A:BR,5,FALSE),"")</f>
        <v>Midazolam</v>
      </c>
      <c r="F1294" s="255"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53" t="str">
        <f>IF(AND(A1295&lt;&gt;"",ISNUMBER(A1295)),VLOOKUP(A1295,Studies!A:BR,2,FALSE),"")</f>
        <v>Greenblat 1984</v>
      </c>
      <c r="C1295" s="254" t="str">
        <f>IF(AND(A1295&lt;&gt;"",ISNUMBER(A1295)),VLOOKUP(A1295,Studies!A:BR,3,FALSE),"")</f>
        <v>https://www.ncbi.nlm.nih.gov/pubmed/6742481</v>
      </c>
      <c r="D1295" s="254" t="str">
        <f>IF(AND(A1295&lt;&gt;"",ISNUMBER(A1295)),VLOOKUP(A1295,Studies!A:BR,4,FALSE),"")</f>
        <v>iv - m, 80kg, 70y (elderly male)</v>
      </c>
      <c r="E1295" s="254" t="str">
        <f>IF(AND(A1295&lt;&gt;"",ISNUMBER(A1295)),VLOOKUP(A1295,Studies!A:BR,5,FALSE),"")</f>
        <v>Midazolam</v>
      </c>
      <c r="F1295" s="255"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53" t="str">
        <f>IF(AND(A1296&lt;&gt;"",ISNUMBER(A1296)),VLOOKUP(A1296,Studies!A:BR,2,FALSE),"")</f>
        <v>Greenblat 1984</v>
      </c>
      <c r="C1296" s="254" t="str">
        <f>IF(AND(A1296&lt;&gt;"",ISNUMBER(A1296)),VLOOKUP(A1296,Studies!A:BR,3,FALSE),"")</f>
        <v>https://www.ncbi.nlm.nih.gov/pubmed/6742481</v>
      </c>
      <c r="D1296" s="254" t="str">
        <f>IF(AND(A1296&lt;&gt;"",ISNUMBER(A1296)),VLOOKUP(A1296,Studies!A:BR,4,FALSE),"")</f>
        <v>po - f, 136kg, 36y (obese female)</v>
      </c>
      <c r="E1296" s="254" t="str">
        <f>IF(AND(A1296&lt;&gt;"",ISNUMBER(A1296)),VLOOKUP(A1296,Studies!A:BR,5,FALSE),"")</f>
        <v>Midazolam</v>
      </c>
      <c r="F1296" s="255"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53" t="str">
        <f>IF(AND(A1297&lt;&gt;"",ISNUMBER(A1297)),VLOOKUP(A1297,Studies!A:BR,2,FALSE),"")</f>
        <v>Greenblat 1984</v>
      </c>
      <c r="C1297" s="254" t="str">
        <f>IF(AND(A1297&lt;&gt;"",ISNUMBER(A1297)),VLOOKUP(A1297,Studies!A:BR,3,FALSE),"")</f>
        <v>https://www.ncbi.nlm.nih.gov/pubmed/6742481</v>
      </c>
      <c r="D1297" s="254" t="str">
        <f>IF(AND(A1297&lt;&gt;"",ISNUMBER(A1297)),VLOOKUP(A1297,Studies!A:BR,4,FALSE),"")</f>
        <v>po - f, 136kg, 36y (obese female)</v>
      </c>
      <c r="E1297" s="254" t="str">
        <f>IF(AND(A1297&lt;&gt;"",ISNUMBER(A1297)),VLOOKUP(A1297,Studies!A:BR,5,FALSE),"")</f>
        <v>Midazolam</v>
      </c>
      <c r="F1297" s="255"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53" t="str">
        <f>IF(AND(A1298&lt;&gt;"",ISNUMBER(A1298)),VLOOKUP(A1298,Studies!A:BR,2,FALSE),"")</f>
        <v>Greenblat 1984</v>
      </c>
      <c r="C1298" s="254" t="str">
        <f>IF(AND(A1298&lt;&gt;"",ISNUMBER(A1298)),VLOOKUP(A1298,Studies!A:BR,3,FALSE),"")</f>
        <v>https://www.ncbi.nlm.nih.gov/pubmed/6742481</v>
      </c>
      <c r="D1298" s="254" t="str">
        <f>IF(AND(A1298&lt;&gt;"",ISNUMBER(A1298)),VLOOKUP(A1298,Studies!A:BR,4,FALSE),"")</f>
        <v>po - f, 136kg, 36y (obese female)</v>
      </c>
      <c r="E1298" s="254" t="str">
        <f>IF(AND(A1298&lt;&gt;"",ISNUMBER(A1298)),VLOOKUP(A1298,Studies!A:BR,5,FALSE),"")</f>
        <v>Midazolam</v>
      </c>
      <c r="F1298" s="255"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53" t="str">
        <f>IF(AND(A1299&lt;&gt;"",ISNUMBER(A1299)),VLOOKUP(A1299,Studies!A:BR,2,FALSE),"")</f>
        <v>Greenblat 1984</v>
      </c>
      <c r="C1299" s="254" t="str">
        <f>IF(AND(A1299&lt;&gt;"",ISNUMBER(A1299)),VLOOKUP(A1299,Studies!A:BR,3,FALSE),"")</f>
        <v>https://www.ncbi.nlm.nih.gov/pubmed/6742481</v>
      </c>
      <c r="D1299" s="254" t="str">
        <f>IF(AND(A1299&lt;&gt;"",ISNUMBER(A1299)),VLOOKUP(A1299,Studies!A:BR,4,FALSE),"")</f>
        <v>po - f, 136kg, 36y (obese female)</v>
      </c>
      <c r="E1299" s="254" t="str">
        <f>IF(AND(A1299&lt;&gt;"",ISNUMBER(A1299)),VLOOKUP(A1299,Studies!A:BR,5,FALSE),"")</f>
        <v>Midazolam</v>
      </c>
      <c r="F1299" s="255"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53" t="str">
        <f>IF(AND(A1300&lt;&gt;"",ISNUMBER(A1300)),VLOOKUP(A1300,Studies!A:BR,2,FALSE),"")</f>
        <v>Greenblat 1984</v>
      </c>
      <c r="C1300" s="254" t="str">
        <f>IF(AND(A1300&lt;&gt;"",ISNUMBER(A1300)),VLOOKUP(A1300,Studies!A:BR,3,FALSE),"")</f>
        <v>https://www.ncbi.nlm.nih.gov/pubmed/6742481</v>
      </c>
      <c r="D1300" s="254" t="str">
        <f>IF(AND(A1300&lt;&gt;"",ISNUMBER(A1300)),VLOOKUP(A1300,Studies!A:BR,4,FALSE),"")</f>
        <v>po - f, 136kg, 36y (obese female)</v>
      </c>
      <c r="E1300" s="254" t="str">
        <f>IF(AND(A1300&lt;&gt;"",ISNUMBER(A1300)),VLOOKUP(A1300,Studies!A:BR,5,FALSE),"")</f>
        <v>Midazolam</v>
      </c>
      <c r="F1300" s="255"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53" t="str">
        <f>IF(AND(A1301&lt;&gt;"",ISNUMBER(A1301)),VLOOKUP(A1301,Studies!A:BR,2,FALSE),"")</f>
        <v>Greenblat 1984</v>
      </c>
      <c r="C1301" s="254" t="str">
        <f>IF(AND(A1301&lt;&gt;"",ISNUMBER(A1301)),VLOOKUP(A1301,Studies!A:BR,3,FALSE),"")</f>
        <v>https://www.ncbi.nlm.nih.gov/pubmed/6742481</v>
      </c>
      <c r="D1301" s="254" t="str">
        <f>IF(AND(A1301&lt;&gt;"",ISNUMBER(A1301)),VLOOKUP(A1301,Studies!A:BR,4,FALSE),"")</f>
        <v>po - f, 136kg, 36y (obese female)</v>
      </c>
      <c r="E1301" s="254" t="str">
        <f>IF(AND(A1301&lt;&gt;"",ISNUMBER(A1301)),VLOOKUP(A1301,Studies!A:BR,5,FALSE),"")</f>
        <v>Midazolam</v>
      </c>
      <c r="F1301" s="255"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53" t="str">
        <f>IF(AND(A1302&lt;&gt;"",ISNUMBER(A1302)),VLOOKUP(A1302,Studies!A:BR,2,FALSE),"")</f>
        <v>Greenblat 1984</v>
      </c>
      <c r="C1302" s="254" t="str">
        <f>IF(AND(A1302&lt;&gt;"",ISNUMBER(A1302)),VLOOKUP(A1302,Studies!A:BR,3,FALSE),"")</f>
        <v>https://www.ncbi.nlm.nih.gov/pubmed/6742481</v>
      </c>
      <c r="D1302" s="254" t="str">
        <f>IF(AND(A1302&lt;&gt;"",ISNUMBER(A1302)),VLOOKUP(A1302,Studies!A:BR,4,FALSE),"")</f>
        <v>po - f, 136kg, 36y (obese female)</v>
      </c>
      <c r="E1302" s="254" t="str">
        <f>IF(AND(A1302&lt;&gt;"",ISNUMBER(A1302)),VLOOKUP(A1302,Studies!A:BR,5,FALSE),"")</f>
        <v>Midazolam</v>
      </c>
      <c r="F1302" s="255"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53" t="str">
        <f>IF(AND(A1303&lt;&gt;"",ISNUMBER(A1303)),VLOOKUP(A1303,Studies!A:BR,2,FALSE),"")</f>
        <v>Greenblat 1984</v>
      </c>
      <c r="C1303" s="254" t="str">
        <f>IF(AND(A1303&lt;&gt;"",ISNUMBER(A1303)),VLOOKUP(A1303,Studies!A:BR,3,FALSE),"")</f>
        <v>https://www.ncbi.nlm.nih.gov/pubmed/6742481</v>
      </c>
      <c r="D1303" s="254" t="str">
        <f>IF(AND(A1303&lt;&gt;"",ISNUMBER(A1303)),VLOOKUP(A1303,Studies!A:BR,4,FALSE),"")</f>
        <v>po - f, 136kg, 36y (obese female)</v>
      </c>
      <c r="E1303" s="254" t="str">
        <f>IF(AND(A1303&lt;&gt;"",ISNUMBER(A1303)),VLOOKUP(A1303,Studies!A:BR,5,FALSE),"")</f>
        <v>Midazolam</v>
      </c>
      <c r="F1303" s="255"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53" t="str">
        <f>IF(AND(A1304&lt;&gt;"",ISNUMBER(A1304)),VLOOKUP(A1304,Studies!A:BR,2,FALSE),"")</f>
        <v>Greenblat 1984</v>
      </c>
      <c r="C1304" s="254" t="str">
        <f>IF(AND(A1304&lt;&gt;"",ISNUMBER(A1304)),VLOOKUP(A1304,Studies!A:BR,3,FALSE),"")</f>
        <v>https://www.ncbi.nlm.nih.gov/pubmed/6742481</v>
      </c>
      <c r="D1304" s="254" t="str">
        <f>IF(AND(A1304&lt;&gt;"",ISNUMBER(A1304)),VLOOKUP(A1304,Studies!A:BR,4,FALSE),"")</f>
        <v>po - f, 136kg, 36y (obese female)</v>
      </c>
      <c r="E1304" s="254" t="str">
        <f>IF(AND(A1304&lt;&gt;"",ISNUMBER(A1304)),VLOOKUP(A1304,Studies!A:BR,5,FALSE),"")</f>
        <v>Midazolam</v>
      </c>
      <c r="F1304" s="255"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53" t="str">
        <f>IF(AND(A1305&lt;&gt;"",ISNUMBER(A1305)),VLOOKUP(A1305,Studies!A:BR,2,FALSE),"")</f>
        <v>Greenblat 1984</v>
      </c>
      <c r="C1305" s="254" t="str">
        <f>IF(AND(A1305&lt;&gt;"",ISNUMBER(A1305)),VLOOKUP(A1305,Studies!A:BR,3,FALSE),"")</f>
        <v>https://www.ncbi.nlm.nih.gov/pubmed/6742481</v>
      </c>
      <c r="D1305" s="254" t="str">
        <f>IF(AND(A1305&lt;&gt;"",ISNUMBER(A1305)),VLOOKUP(A1305,Studies!A:BR,4,FALSE),"")</f>
        <v>po - f, 136kg, 36y (obese female)</v>
      </c>
      <c r="E1305" s="254" t="str">
        <f>IF(AND(A1305&lt;&gt;"",ISNUMBER(A1305)),VLOOKUP(A1305,Studies!A:BR,5,FALSE),"")</f>
        <v>Midazolam</v>
      </c>
      <c r="F1305" s="255"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53" t="str">
        <f>IF(AND(A1306&lt;&gt;"",ISNUMBER(A1306)),VLOOKUP(A1306,Studies!A:BR,2,FALSE),"")</f>
        <v>Greenblat 1984</v>
      </c>
      <c r="C1306" s="254" t="str">
        <f>IF(AND(A1306&lt;&gt;"",ISNUMBER(A1306)),VLOOKUP(A1306,Studies!A:BR,3,FALSE),"")</f>
        <v>https://www.ncbi.nlm.nih.gov/pubmed/6742481</v>
      </c>
      <c r="D1306" s="254" t="str">
        <f>IF(AND(A1306&lt;&gt;"",ISNUMBER(A1306)),VLOOKUP(A1306,Studies!A:BR,4,FALSE),"")</f>
        <v>po - f, 136kg, 36y (obese female)</v>
      </c>
      <c r="E1306" s="254" t="str">
        <f>IF(AND(A1306&lt;&gt;"",ISNUMBER(A1306)),VLOOKUP(A1306,Studies!A:BR,5,FALSE),"")</f>
        <v>Midazolam</v>
      </c>
      <c r="F1306" s="255"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53" t="str">
        <f>IF(AND(A1307&lt;&gt;"",ISNUMBER(A1307)),VLOOKUP(A1307,Studies!A:BR,2,FALSE),"")</f>
        <v>Greenblat 1984</v>
      </c>
      <c r="C1307" s="254" t="str">
        <f>IF(AND(A1307&lt;&gt;"",ISNUMBER(A1307)),VLOOKUP(A1307,Studies!A:BR,3,FALSE),"")</f>
        <v>https://www.ncbi.nlm.nih.gov/pubmed/6742481</v>
      </c>
      <c r="D1307" s="254" t="str">
        <f>IF(AND(A1307&lt;&gt;"",ISNUMBER(A1307)),VLOOKUP(A1307,Studies!A:BR,4,FALSE),"")</f>
        <v>po - f, 136kg, 36y (obese female)</v>
      </c>
      <c r="E1307" s="254" t="str">
        <f>IF(AND(A1307&lt;&gt;"",ISNUMBER(A1307)),VLOOKUP(A1307,Studies!A:BR,5,FALSE),"")</f>
        <v>Midazolam</v>
      </c>
      <c r="F1307" s="255"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53" t="str">
        <f>IF(AND(A1308&lt;&gt;"",ISNUMBER(A1308)),VLOOKUP(A1308,Studies!A:BR,2,FALSE),"")</f>
        <v>Greenblat 1984</v>
      </c>
      <c r="C1308" s="254" t="str">
        <f>IF(AND(A1308&lt;&gt;"",ISNUMBER(A1308)),VLOOKUP(A1308,Studies!A:BR,3,FALSE),"")</f>
        <v>https://www.ncbi.nlm.nih.gov/pubmed/6742481</v>
      </c>
      <c r="D1308" s="254" t="str">
        <f>IF(AND(A1308&lt;&gt;"",ISNUMBER(A1308)),VLOOKUP(A1308,Studies!A:BR,4,FALSE),"")</f>
        <v>po - f, 136kg, 36y (obese female)</v>
      </c>
      <c r="E1308" s="254" t="str">
        <f>IF(AND(A1308&lt;&gt;"",ISNUMBER(A1308)),VLOOKUP(A1308,Studies!A:BR,5,FALSE),"")</f>
        <v>Midazolam</v>
      </c>
      <c r="F1308" s="255"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53" t="str">
        <f>IF(AND(A1309&lt;&gt;"",ISNUMBER(A1309)),VLOOKUP(A1309,Studies!A:BR,2,FALSE),"")</f>
        <v>Greenblat 1984</v>
      </c>
      <c r="C1309" s="254" t="str">
        <f>IF(AND(A1309&lt;&gt;"",ISNUMBER(A1309)),VLOOKUP(A1309,Studies!A:BR,3,FALSE),"")</f>
        <v>https://www.ncbi.nlm.nih.gov/pubmed/6742481</v>
      </c>
      <c r="D1309" s="254" t="str">
        <f>IF(AND(A1309&lt;&gt;"",ISNUMBER(A1309)),VLOOKUP(A1309,Studies!A:BR,4,FALSE),"")</f>
        <v>po - f, 61kg, 37y (normal female)</v>
      </c>
      <c r="E1309" s="254" t="str">
        <f>IF(AND(A1309&lt;&gt;"",ISNUMBER(A1309)),VLOOKUP(A1309,Studies!A:BR,5,FALSE),"")</f>
        <v>Midazolam</v>
      </c>
      <c r="F1309" s="255"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53" t="str">
        <f>IF(AND(A1310&lt;&gt;"",ISNUMBER(A1310)),VLOOKUP(A1310,Studies!A:BR,2,FALSE),"")</f>
        <v>Greenblat 1984</v>
      </c>
      <c r="C1310" s="254" t="str">
        <f>IF(AND(A1310&lt;&gt;"",ISNUMBER(A1310)),VLOOKUP(A1310,Studies!A:BR,3,FALSE),"")</f>
        <v>https://www.ncbi.nlm.nih.gov/pubmed/6742481</v>
      </c>
      <c r="D1310" s="254" t="str">
        <f>IF(AND(A1310&lt;&gt;"",ISNUMBER(A1310)),VLOOKUP(A1310,Studies!A:BR,4,FALSE),"")</f>
        <v>po - f, 61kg, 37y (normal female)</v>
      </c>
      <c r="E1310" s="254" t="str">
        <f>IF(AND(A1310&lt;&gt;"",ISNUMBER(A1310)),VLOOKUP(A1310,Studies!A:BR,5,FALSE),"")</f>
        <v>Midazolam</v>
      </c>
      <c r="F1310" s="255"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53" t="str">
        <f>IF(AND(A1311&lt;&gt;"",ISNUMBER(A1311)),VLOOKUP(A1311,Studies!A:BR,2,FALSE),"")</f>
        <v>Greenblat 1984</v>
      </c>
      <c r="C1311" s="254" t="str">
        <f>IF(AND(A1311&lt;&gt;"",ISNUMBER(A1311)),VLOOKUP(A1311,Studies!A:BR,3,FALSE),"")</f>
        <v>https://www.ncbi.nlm.nih.gov/pubmed/6742481</v>
      </c>
      <c r="D1311" s="254" t="str">
        <f>IF(AND(A1311&lt;&gt;"",ISNUMBER(A1311)),VLOOKUP(A1311,Studies!A:BR,4,FALSE),"")</f>
        <v>po - f, 61kg, 37y (normal female)</v>
      </c>
      <c r="E1311" s="254" t="str">
        <f>IF(AND(A1311&lt;&gt;"",ISNUMBER(A1311)),VLOOKUP(A1311,Studies!A:BR,5,FALSE),"")</f>
        <v>Midazolam</v>
      </c>
      <c r="F1311" s="255"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53" t="str">
        <f>IF(AND(A1312&lt;&gt;"",ISNUMBER(A1312)),VLOOKUP(A1312,Studies!A:BR,2,FALSE),"")</f>
        <v>Greenblat 1984</v>
      </c>
      <c r="C1312" s="254" t="str">
        <f>IF(AND(A1312&lt;&gt;"",ISNUMBER(A1312)),VLOOKUP(A1312,Studies!A:BR,3,FALSE),"")</f>
        <v>https://www.ncbi.nlm.nih.gov/pubmed/6742481</v>
      </c>
      <c r="D1312" s="254" t="str">
        <f>IF(AND(A1312&lt;&gt;"",ISNUMBER(A1312)),VLOOKUP(A1312,Studies!A:BR,4,FALSE),"")</f>
        <v>po - f, 61kg, 37y (normal female)</v>
      </c>
      <c r="E1312" s="254" t="str">
        <f>IF(AND(A1312&lt;&gt;"",ISNUMBER(A1312)),VLOOKUP(A1312,Studies!A:BR,5,FALSE),"")</f>
        <v>Midazolam</v>
      </c>
      <c r="F1312" s="255"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53" t="str">
        <f>IF(AND(A1313&lt;&gt;"",ISNUMBER(A1313)),VLOOKUP(A1313,Studies!A:BR,2,FALSE),"")</f>
        <v>Greenblat 1984</v>
      </c>
      <c r="C1313" s="254" t="str">
        <f>IF(AND(A1313&lt;&gt;"",ISNUMBER(A1313)),VLOOKUP(A1313,Studies!A:BR,3,FALSE),"")</f>
        <v>https://www.ncbi.nlm.nih.gov/pubmed/6742481</v>
      </c>
      <c r="D1313" s="254" t="str">
        <f>IF(AND(A1313&lt;&gt;"",ISNUMBER(A1313)),VLOOKUP(A1313,Studies!A:BR,4,FALSE),"")</f>
        <v>po - f, 61kg, 37y (normal female)</v>
      </c>
      <c r="E1313" s="254" t="str">
        <f>IF(AND(A1313&lt;&gt;"",ISNUMBER(A1313)),VLOOKUP(A1313,Studies!A:BR,5,FALSE),"")</f>
        <v>Midazolam</v>
      </c>
      <c r="F1313" s="255"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53" t="str">
        <f>IF(AND(A1314&lt;&gt;"",ISNUMBER(A1314)),VLOOKUP(A1314,Studies!A:BR,2,FALSE),"")</f>
        <v>Greenblat 1984</v>
      </c>
      <c r="C1314" s="254" t="str">
        <f>IF(AND(A1314&lt;&gt;"",ISNUMBER(A1314)),VLOOKUP(A1314,Studies!A:BR,3,FALSE),"")</f>
        <v>https://www.ncbi.nlm.nih.gov/pubmed/6742481</v>
      </c>
      <c r="D1314" s="254" t="str">
        <f>IF(AND(A1314&lt;&gt;"",ISNUMBER(A1314)),VLOOKUP(A1314,Studies!A:BR,4,FALSE),"")</f>
        <v>po - f, 61kg, 37y (normal female)</v>
      </c>
      <c r="E1314" s="254" t="str">
        <f>IF(AND(A1314&lt;&gt;"",ISNUMBER(A1314)),VLOOKUP(A1314,Studies!A:BR,5,FALSE),"")</f>
        <v>Midazolam</v>
      </c>
      <c r="F1314" s="255"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53" t="str">
        <f>IF(AND(A1315&lt;&gt;"",ISNUMBER(A1315)),VLOOKUP(A1315,Studies!A:BR,2,FALSE),"")</f>
        <v>Greenblat 1984</v>
      </c>
      <c r="C1315" s="254" t="str">
        <f>IF(AND(A1315&lt;&gt;"",ISNUMBER(A1315)),VLOOKUP(A1315,Studies!A:BR,3,FALSE),"")</f>
        <v>https://www.ncbi.nlm.nih.gov/pubmed/6742481</v>
      </c>
      <c r="D1315" s="254" t="str">
        <f>IF(AND(A1315&lt;&gt;"",ISNUMBER(A1315)),VLOOKUP(A1315,Studies!A:BR,4,FALSE),"")</f>
        <v>po - f, 61kg, 37y (normal female)</v>
      </c>
      <c r="E1315" s="254" t="str">
        <f>IF(AND(A1315&lt;&gt;"",ISNUMBER(A1315)),VLOOKUP(A1315,Studies!A:BR,5,FALSE),"")</f>
        <v>Midazolam</v>
      </c>
      <c r="F1315" s="255"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53" t="str">
        <f>IF(AND(A1316&lt;&gt;"",ISNUMBER(A1316)),VLOOKUP(A1316,Studies!A:BR,2,FALSE),"")</f>
        <v>Greenblat 1984</v>
      </c>
      <c r="C1316" s="254" t="str">
        <f>IF(AND(A1316&lt;&gt;"",ISNUMBER(A1316)),VLOOKUP(A1316,Studies!A:BR,3,FALSE),"")</f>
        <v>https://www.ncbi.nlm.nih.gov/pubmed/6742481</v>
      </c>
      <c r="D1316" s="254" t="str">
        <f>IF(AND(A1316&lt;&gt;"",ISNUMBER(A1316)),VLOOKUP(A1316,Studies!A:BR,4,FALSE),"")</f>
        <v>po - f, 61kg, 37y (normal female)</v>
      </c>
      <c r="E1316" s="254" t="str">
        <f>IF(AND(A1316&lt;&gt;"",ISNUMBER(A1316)),VLOOKUP(A1316,Studies!A:BR,5,FALSE),"")</f>
        <v>Midazolam</v>
      </c>
      <c r="F1316" s="255"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53" t="str">
        <f>IF(AND(A1317&lt;&gt;"",ISNUMBER(A1317)),VLOOKUP(A1317,Studies!A:BR,2,FALSE),"")</f>
        <v>Greenblat 1984</v>
      </c>
      <c r="C1317" s="254" t="str">
        <f>IF(AND(A1317&lt;&gt;"",ISNUMBER(A1317)),VLOOKUP(A1317,Studies!A:BR,3,FALSE),"")</f>
        <v>https://www.ncbi.nlm.nih.gov/pubmed/6742481</v>
      </c>
      <c r="D1317" s="254" t="str">
        <f>IF(AND(A1317&lt;&gt;"",ISNUMBER(A1317)),VLOOKUP(A1317,Studies!A:BR,4,FALSE),"")</f>
        <v>po - f, 61kg, 37y (normal female)</v>
      </c>
      <c r="E1317" s="254" t="str">
        <f>IF(AND(A1317&lt;&gt;"",ISNUMBER(A1317)),VLOOKUP(A1317,Studies!A:BR,5,FALSE),"")</f>
        <v>Midazolam</v>
      </c>
      <c r="F1317" s="255"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53" t="str">
        <f>IF(AND(A1318&lt;&gt;"",ISNUMBER(A1318)),VLOOKUP(A1318,Studies!A:BR,2,FALSE),"")</f>
        <v>Greenblat 1984</v>
      </c>
      <c r="C1318" s="254" t="str">
        <f>IF(AND(A1318&lt;&gt;"",ISNUMBER(A1318)),VLOOKUP(A1318,Studies!A:BR,3,FALSE),"")</f>
        <v>https://www.ncbi.nlm.nih.gov/pubmed/6742481</v>
      </c>
      <c r="D1318" s="254" t="str">
        <f>IF(AND(A1318&lt;&gt;"",ISNUMBER(A1318)),VLOOKUP(A1318,Studies!A:BR,4,FALSE),"")</f>
        <v>po - f, 61kg, 37y (normal female)</v>
      </c>
      <c r="E1318" s="254" t="str">
        <f>IF(AND(A1318&lt;&gt;"",ISNUMBER(A1318)),VLOOKUP(A1318,Studies!A:BR,5,FALSE),"")</f>
        <v>Midazolam</v>
      </c>
      <c r="F1318" s="255"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53" t="str">
        <f>IF(AND(A1319&lt;&gt;"",ISNUMBER(A1319)),VLOOKUP(A1319,Studies!A:BR,2,FALSE),"")</f>
        <v>Greenblat 1984</v>
      </c>
      <c r="C1319" s="254" t="str">
        <f>IF(AND(A1319&lt;&gt;"",ISNUMBER(A1319)),VLOOKUP(A1319,Studies!A:BR,3,FALSE),"")</f>
        <v>https://www.ncbi.nlm.nih.gov/pubmed/6742481</v>
      </c>
      <c r="D1319" s="254" t="str">
        <f>IF(AND(A1319&lt;&gt;"",ISNUMBER(A1319)),VLOOKUP(A1319,Studies!A:BR,4,FALSE),"")</f>
        <v>po - f, 61kg, 37y (normal female)</v>
      </c>
      <c r="E1319" s="254" t="str">
        <f>IF(AND(A1319&lt;&gt;"",ISNUMBER(A1319)),VLOOKUP(A1319,Studies!A:BR,5,FALSE),"")</f>
        <v>Midazolam</v>
      </c>
      <c r="F1319" s="255"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53" t="str">
        <f>IF(AND(A1320&lt;&gt;"",ISNUMBER(A1320)),VLOOKUP(A1320,Studies!A:BR,2,FALSE),"")</f>
        <v>Greenblat 1984</v>
      </c>
      <c r="C1320" s="254" t="str">
        <f>IF(AND(A1320&lt;&gt;"",ISNUMBER(A1320)),VLOOKUP(A1320,Studies!A:BR,3,FALSE),"")</f>
        <v>https://www.ncbi.nlm.nih.gov/pubmed/6742481</v>
      </c>
      <c r="D1320" s="254" t="str">
        <f>IF(AND(A1320&lt;&gt;"",ISNUMBER(A1320)),VLOOKUP(A1320,Studies!A:BR,4,FALSE),"")</f>
        <v>po - f, 61kg, 37y (normal female)</v>
      </c>
      <c r="E1320" s="254" t="str">
        <f>IF(AND(A1320&lt;&gt;"",ISNUMBER(A1320)),VLOOKUP(A1320,Studies!A:BR,5,FALSE),"")</f>
        <v>Midazolam</v>
      </c>
      <c r="F1320" s="255"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53" t="str">
        <f>IF(AND(A1321&lt;&gt;"",ISNUMBER(A1321)),VLOOKUP(A1321,Studies!A:BR,2,FALSE),"")</f>
        <v>Greenblat 1984</v>
      </c>
      <c r="C1321" s="254" t="str">
        <f>IF(AND(A1321&lt;&gt;"",ISNUMBER(A1321)),VLOOKUP(A1321,Studies!A:BR,3,FALSE),"")</f>
        <v>https://www.ncbi.nlm.nih.gov/pubmed/6742481</v>
      </c>
      <c r="D1321" s="254" t="str">
        <f>IF(AND(A1321&lt;&gt;"",ISNUMBER(A1321)),VLOOKUP(A1321,Studies!A:BR,4,FALSE),"")</f>
        <v>po - m, 70kg, 32y (young male)</v>
      </c>
      <c r="E1321" s="254" t="str">
        <f>IF(AND(A1321&lt;&gt;"",ISNUMBER(A1321)),VLOOKUP(A1321,Studies!A:BR,5,FALSE),"")</f>
        <v>Midazolam</v>
      </c>
      <c r="F1321" s="255"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53" t="str">
        <f>IF(AND(A1322&lt;&gt;"",ISNUMBER(A1322)),VLOOKUP(A1322,Studies!A:BR,2,FALSE),"")</f>
        <v>Greenblat 1984</v>
      </c>
      <c r="C1322" s="254" t="str">
        <f>IF(AND(A1322&lt;&gt;"",ISNUMBER(A1322)),VLOOKUP(A1322,Studies!A:BR,3,FALSE),"")</f>
        <v>https://www.ncbi.nlm.nih.gov/pubmed/6742481</v>
      </c>
      <c r="D1322" s="254" t="str">
        <f>IF(AND(A1322&lt;&gt;"",ISNUMBER(A1322)),VLOOKUP(A1322,Studies!A:BR,4,FALSE),"")</f>
        <v>po - m, 70kg, 32y (young male)</v>
      </c>
      <c r="E1322" s="254" t="str">
        <f>IF(AND(A1322&lt;&gt;"",ISNUMBER(A1322)),VLOOKUP(A1322,Studies!A:BR,5,FALSE),"")</f>
        <v>Midazolam</v>
      </c>
      <c r="F1322" s="255"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53" t="str">
        <f>IF(AND(A1323&lt;&gt;"",ISNUMBER(A1323)),VLOOKUP(A1323,Studies!A:BR,2,FALSE),"")</f>
        <v>Greenblat 1984</v>
      </c>
      <c r="C1323" s="254" t="str">
        <f>IF(AND(A1323&lt;&gt;"",ISNUMBER(A1323)),VLOOKUP(A1323,Studies!A:BR,3,FALSE),"")</f>
        <v>https://www.ncbi.nlm.nih.gov/pubmed/6742481</v>
      </c>
      <c r="D1323" s="254" t="str">
        <f>IF(AND(A1323&lt;&gt;"",ISNUMBER(A1323)),VLOOKUP(A1323,Studies!A:BR,4,FALSE),"")</f>
        <v>po - m, 70kg, 32y (young male)</v>
      </c>
      <c r="E1323" s="254" t="str">
        <f>IF(AND(A1323&lt;&gt;"",ISNUMBER(A1323)),VLOOKUP(A1323,Studies!A:BR,5,FALSE),"")</f>
        <v>Midazolam</v>
      </c>
      <c r="F1323" s="255"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53" t="str">
        <f>IF(AND(A1324&lt;&gt;"",ISNUMBER(A1324)),VLOOKUP(A1324,Studies!A:BR,2,FALSE),"")</f>
        <v>Greenblat 1984</v>
      </c>
      <c r="C1324" s="254" t="str">
        <f>IF(AND(A1324&lt;&gt;"",ISNUMBER(A1324)),VLOOKUP(A1324,Studies!A:BR,3,FALSE),"")</f>
        <v>https://www.ncbi.nlm.nih.gov/pubmed/6742481</v>
      </c>
      <c r="D1324" s="254" t="str">
        <f>IF(AND(A1324&lt;&gt;"",ISNUMBER(A1324)),VLOOKUP(A1324,Studies!A:BR,4,FALSE),"")</f>
        <v>po - m, 70kg, 32y (young male)</v>
      </c>
      <c r="E1324" s="254" t="str">
        <f>IF(AND(A1324&lt;&gt;"",ISNUMBER(A1324)),VLOOKUP(A1324,Studies!A:BR,5,FALSE),"")</f>
        <v>Midazolam</v>
      </c>
      <c r="F1324" s="255"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53" t="str">
        <f>IF(AND(A1325&lt;&gt;"",ISNUMBER(A1325)),VLOOKUP(A1325,Studies!A:BR,2,FALSE),"")</f>
        <v>Greenblat 1984</v>
      </c>
      <c r="C1325" s="254" t="str">
        <f>IF(AND(A1325&lt;&gt;"",ISNUMBER(A1325)),VLOOKUP(A1325,Studies!A:BR,3,FALSE),"")</f>
        <v>https://www.ncbi.nlm.nih.gov/pubmed/6742481</v>
      </c>
      <c r="D1325" s="254" t="str">
        <f>IF(AND(A1325&lt;&gt;"",ISNUMBER(A1325)),VLOOKUP(A1325,Studies!A:BR,4,FALSE),"")</f>
        <v>po - m, 70kg, 32y (young male)</v>
      </c>
      <c r="E1325" s="254" t="str">
        <f>IF(AND(A1325&lt;&gt;"",ISNUMBER(A1325)),VLOOKUP(A1325,Studies!A:BR,5,FALSE),"")</f>
        <v>Midazolam</v>
      </c>
      <c r="F1325" s="255"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53" t="str">
        <f>IF(AND(A1326&lt;&gt;"",ISNUMBER(A1326)),VLOOKUP(A1326,Studies!A:BR,2,FALSE),"")</f>
        <v>Greenblat 1984</v>
      </c>
      <c r="C1326" s="254" t="str">
        <f>IF(AND(A1326&lt;&gt;"",ISNUMBER(A1326)),VLOOKUP(A1326,Studies!A:BR,3,FALSE),"")</f>
        <v>https://www.ncbi.nlm.nih.gov/pubmed/6742481</v>
      </c>
      <c r="D1326" s="254" t="str">
        <f>IF(AND(A1326&lt;&gt;"",ISNUMBER(A1326)),VLOOKUP(A1326,Studies!A:BR,4,FALSE),"")</f>
        <v>po - m, 70kg, 32y (young male)</v>
      </c>
      <c r="E1326" s="254" t="str">
        <f>IF(AND(A1326&lt;&gt;"",ISNUMBER(A1326)),VLOOKUP(A1326,Studies!A:BR,5,FALSE),"")</f>
        <v>Midazolam</v>
      </c>
      <c r="F1326" s="255"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53" t="str">
        <f>IF(AND(A1327&lt;&gt;"",ISNUMBER(A1327)),VLOOKUP(A1327,Studies!A:BR,2,FALSE),"")</f>
        <v>Greenblat 1984</v>
      </c>
      <c r="C1327" s="254" t="str">
        <f>IF(AND(A1327&lt;&gt;"",ISNUMBER(A1327)),VLOOKUP(A1327,Studies!A:BR,3,FALSE),"")</f>
        <v>https://www.ncbi.nlm.nih.gov/pubmed/6742481</v>
      </c>
      <c r="D1327" s="254" t="str">
        <f>IF(AND(A1327&lt;&gt;"",ISNUMBER(A1327)),VLOOKUP(A1327,Studies!A:BR,4,FALSE),"")</f>
        <v>po - m, 70kg, 32y (young male)</v>
      </c>
      <c r="E1327" s="254" t="str">
        <f>IF(AND(A1327&lt;&gt;"",ISNUMBER(A1327)),VLOOKUP(A1327,Studies!A:BR,5,FALSE),"")</f>
        <v>Midazolam</v>
      </c>
      <c r="F1327" s="255"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53" t="str">
        <f>IF(AND(A1328&lt;&gt;"",ISNUMBER(A1328)),VLOOKUP(A1328,Studies!A:BR,2,FALSE),"")</f>
        <v>Greenblat 1984</v>
      </c>
      <c r="C1328" s="254" t="str">
        <f>IF(AND(A1328&lt;&gt;"",ISNUMBER(A1328)),VLOOKUP(A1328,Studies!A:BR,3,FALSE),"")</f>
        <v>https://www.ncbi.nlm.nih.gov/pubmed/6742481</v>
      </c>
      <c r="D1328" s="254" t="str">
        <f>IF(AND(A1328&lt;&gt;"",ISNUMBER(A1328)),VLOOKUP(A1328,Studies!A:BR,4,FALSE),"")</f>
        <v>po - m, 70kg, 32y (young male)</v>
      </c>
      <c r="E1328" s="254" t="str">
        <f>IF(AND(A1328&lt;&gt;"",ISNUMBER(A1328)),VLOOKUP(A1328,Studies!A:BR,5,FALSE),"")</f>
        <v>Midazolam</v>
      </c>
      <c r="F1328" s="255"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53" t="str">
        <f>IF(AND(A1329&lt;&gt;"",ISNUMBER(A1329)),VLOOKUP(A1329,Studies!A:BR,2,FALSE),"")</f>
        <v>Greenblat 1984</v>
      </c>
      <c r="C1329" s="254" t="str">
        <f>IF(AND(A1329&lt;&gt;"",ISNUMBER(A1329)),VLOOKUP(A1329,Studies!A:BR,3,FALSE),"")</f>
        <v>https://www.ncbi.nlm.nih.gov/pubmed/6742481</v>
      </c>
      <c r="D1329" s="254" t="str">
        <f>IF(AND(A1329&lt;&gt;"",ISNUMBER(A1329)),VLOOKUP(A1329,Studies!A:BR,4,FALSE),"")</f>
        <v>po - m, 70kg, 32y (young male)</v>
      </c>
      <c r="E1329" s="254" t="str">
        <f>IF(AND(A1329&lt;&gt;"",ISNUMBER(A1329)),VLOOKUP(A1329,Studies!A:BR,5,FALSE),"")</f>
        <v>Midazolam</v>
      </c>
      <c r="F1329" s="255"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53" t="str">
        <f>IF(AND(A1330&lt;&gt;"",ISNUMBER(A1330)),VLOOKUP(A1330,Studies!A:BR,2,FALSE),"")</f>
        <v>Greenblat 1984</v>
      </c>
      <c r="C1330" s="254" t="str">
        <f>IF(AND(A1330&lt;&gt;"",ISNUMBER(A1330)),VLOOKUP(A1330,Studies!A:BR,3,FALSE),"")</f>
        <v>https://www.ncbi.nlm.nih.gov/pubmed/6742481</v>
      </c>
      <c r="D1330" s="254" t="str">
        <f>IF(AND(A1330&lt;&gt;"",ISNUMBER(A1330)),VLOOKUP(A1330,Studies!A:BR,4,FALSE),"")</f>
        <v>po - m, 70kg, 32y (young male)</v>
      </c>
      <c r="E1330" s="254" t="str">
        <f>IF(AND(A1330&lt;&gt;"",ISNUMBER(A1330)),VLOOKUP(A1330,Studies!A:BR,5,FALSE),"")</f>
        <v>Midazolam</v>
      </c>
      <c r="F1330" s="255"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53" t="str">
        <f>IF(AND(A1331&lt;&gt;"",ISNUMBER(A1331)),VLOOKUP(A1331,Studies!A:BR,2,FALSE),"")</f>
        <v>Greenblat 1984</v>
      </c>
      <c r="C1331" s="254" t="str">
        <f>IF(AND(A1331&lt;&gt;"",ISNUMBER(A1331)),VLOOKUP(A1331,Studies!A:BR,3,FALSE),"")</f>
        <v>https://www.ncbi.nlm.nih.gov/pubmed/6742481</v>
      </c>
      <c r="D1331" s="254" t="str">
        <f>IF(AND(A1331&lt;&gt;"",ISNUMBER(A1331)),VLOOKUP(A1331,Studies!A:BR,4,FALSE),"")</f>
        <v>po - m, 70kg, 32y (young male)</v>
      </c>
      <c r="E1331" s="254" t="str">
        <f>IF(AND(A1331&lt;&gt;"",ISNUMBER(A1331)),VLOOKUP(A1331,Studies!A:BR,5,FALSE),"")</f>
        <v>Midazolam</v>
      </c>
      <c r="F1331" s="255"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53" t="str">
        <f>IF(AND(A1332&lt;&gt;"",ISNUMBER(A1332)),VLOOKUP(A1332,Studies!A:BR,2,FALSE),"")</f>
        <v>Greenblat 1984</v>
      </c>
      <c r="C1332" s="254" t="str">
        <f>IF(AND(A1332&lt;&gt;"",ISNUMBER(A1332)),VLOOKUP(A1332,Studies!A:BR,3,FALSE),"")</f>
        <v>https://www.ncbi.nlm.nih.gov/pubmed/6742481</v>
      </c>
      <c r="D1332" s="254" t="str">
        <f>IF(AND(A1332&lt;&gt;"",ISNUMBER(A1332)),VLOOKUP(A1332,Studies!A:BR,4,FALSE),"")</f>
        <v>po - m, 70kg, 32y (young male)</v>
      </c>
      <c r="E1332" s="254" t="str">
        <f>IF(AND(A1332&lt;&gt;"",ISNUMBER(A1332)),VLOOKUP(A1332,Studies!A:BR,5,FALSE),"")</f>
        <v>Midazolam</v>
      </c>
      <c r="F1332" s="255"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53" t="str">
        <f>IF(AND(A1333&lt;&gt;"",ISNUMBER(A1333)),VLOOKUP(A1333,Studies!A:BR,2,FALSE),"")</f>
        <v>Greenblat 1984</v>
      </c>
      <c r="C1333" s="254" t="str">
        <f>IF(AND(A1333&lt;&gt;"",ISNUMBER(A1333)),VLOOKUP(A1333,Studies!A:BR,3,FALSE),"")</f>
        <v>https://www.ncbi.nlm.nih.gov/pubmed/6742481</v>
      </c>
      <c r="D1333" s="254" t="str">
        <f>IF(AND(A1333&lt;&gt;"",ISNUMBER(A1333)),VLOOKUP(A1333,Studies!A:BR,4,FALSE),"")</f>
        <v>po - m, 80kg, 70y (elderly male)</v>
      </c>
      <c r="E1333" s="254" t="str">
        <f>IF(AND(A1333&lt;&gt;"",ISNUMBER(A1333)),VLOOKUP(A1333,Studies!A:BR,5,FALSE),"")</f>
        <v>Midazolam</v>
      </c>
      <c r="F1333" s="255"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53" t="str">
        <f>IF(AND(A1334&lt;&gt;"",ISNUMBER(A1334)),VLOOKUP(A1334,Studies!A:BR,2,FALSE),"")</f>
        <v>Greenblat 1984</v>
      </c>
      <c r="C1334" s="254" t="str">
        <f>IF(AND(A1334&lt;&gt;"",ISNUMBER(A1334)),VLOOKUP(A1334,Studies!A:BR,3,FALSE),"")</f>
        <v>https://www.ncbi.nlm.nih.gov/pubmed/6742481</v>
      </c>
      <c r="D1334" s="254" t="str">
        <f>IF(AND(A1334&lt;&gt;"",ISNUMBER(A1334)),VLOOKUP(A1334,Studies!A:BR,4,FALSE),"")</f>
        <v>po - m, 80kg, 70y (elderly male)</v>
      </c>
      <c r="E1334" s="254" t="str">
        <f>IF(AND(A1334&lt;&gt;"",ISNUMBER(A1334)),VLOOKUP(A1334,Studies!A:BR,5,FALSE),"")</f>
        <v>Midazolam</v>
      </c>
      <c r="F1334" s="255"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53" t="str">
        <f>IF(AND(A1335&lt;&gt;"",ISNUMBER(A1335)),VLOOKUP(A1335,Studies!A:BR,2,FALSE),"")</f>
        <v>Greenblat 1984</v>
      </c>
      <c r="C1335" s="254" t="str">
        <f>IF(AND(A1335&lt;&gt;"",ISNUMBER(A1335)),VLOOKUP(A1335,Studies!A:BR,3,FALSE),"")</f>
        <v>https://www.ncbi.nlm.nih.gov/pubmed/6742481</v>
      </c>
      <c r="D1335" s="254" t="str">
        <f>IF(AND(A1335&lt;&gt;"",ISNUMBER(A1335)),VLOOKUP(A1335,Studies!A:BR,4,FALSE),"")</f>
        <v>po - m, 80kg, 70y (elderly male)</v>
      </c>
      <c r="E1335" s="254" t="str">
        <f>IF(AND(A1335&lt;&gt;"",ISNUMBER(A1335)),VLOOKUP(A1335,Studies!A:BR,5,FALSE),"")</f>
        <v>Midazolam</v>
      </c>
      <c r="F1335" s="255"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53" t="str">
        <f>IF(AND(A1336&lt;&gt;"",ISNUMBER(A1336)),VLOOKUP(A1336,Studies!A:BR,2,FALSE),"")</f>
        <v>Greenblat 1984</v>
      </c>
      <c r="C1336" s="254" t="str">
        <f>IF(AND(A1336&lt;&gt;"",ISNUMBER(A1336)),VLOOKUP(A1336,Studies!A:BR,3,FALSE),"")</f>
        <v>https://www.ncbi.nlm.nih.gov/pubmed/6742481</v>
      </c>
      <c r="D1336" s="254" t="str">
        <f>IF(AND(A1336&lt;&gt;"",ISNUMBER(A1336)),VLOOKUP(A1336,Studies!A:BR,4,FALSE),"")</f>
        <v>po - m, 80kg, 70y (elderly male)</v>
      </c>
      <c r="E1336" s="254" t="str">
        <f>IF(AND(A1336&lt;&gt;"",ISNUMBER(A1336)),VLOOKUP(A1336,Studies!A:BR,5,FALSE),"")</f>
        <v>Midazolam</v>
      </c>
      <c r="F1336" s="255"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53" t="str">
        <f>IF(AND(A1337&lt;&gt;"",ISNUMBER(A1337)),VLOOKUP(A1337,Studies!A:BR,2,FALSE),"")</f>
        <v>Greenblat 1984</v>
      </c>
      <c r="C1337" s="254" t="str">
        <f>IF(AND(A1337&lt;&gt;"",ISNUMBER(A1337)),VLOOKUP(A1337,Studies!A:BR,3,FALSE),"")</f>
        <v>https://www.ncbi.nlm.nih.gov/pubmed/6742481</v>
      </c>
      <c r="D1337" s="254" t="str">
        <f>IF(AND(A1337&lt;&gt;"",ISNUMBER(A1337)),VLOOKUP(A1337,Studies!A:BR,4,FALSE),"")</f>
        <v>po - m, 80kg, 70y (elderly male)</v>
      </c>
      <c r="E1337" s="254" t="str">
        <f>IF(AND(A1337&lt;&gt;"",ISNUMBER(A1337)),VLOOKUP(A1337,Studies!A:BR,5,FALSE),"")</f>
        <v>Midazolam</v>
      </c>
      <c r="F1337" s="255"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53" t="str">
        <f>IF(AND(A1338&lt;&gt;"",ISNUMBER(A1338)),VLOOKUP(A1338,Studies!A:BR,2,FALSE),"")</f>
        <v>Greenblat 1984</v>
      </c>
      <c r="C1338" s="254" t="str">
        <f>IF(AND(A1338&lt;&gt;"",ISNUMBER(A1338)),VLOOKUP(A1338,Studies!A:BR,3,FALSE),"")</f>
        <v>https://www.ncbi.nlm.nih.gov/pubmed/6742481</v>
      </c>
      <c r="D1338" s="254" t="str">
        <f>IF(AND(A1338&lt;&gt;"",ISNUMBER(A1338)),VLOOKUP(A1338,Studies!A:BR,4,FALSE),"")</f>
        <v>po - m, 80kg, 70y (elderly male)</v>
      </c>
      <c r="E1338" s="254" t="str">
        <f>IF(AND(A1338&lt;&gt;"",ISNUMBER(A1338)),VLOOKUP(A1338,Studies!A:BR,5,FALSE),"")</f>
        <v>Midazolam</v>
      </c>
      <c r="F1338" s="255"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53" t="str">
        <f>IF(AND(A1339&lt;&gt;"",ISNUMBER(A1339)),VLOOKUP(A1339,Studies!A:BR,2,FALSE),"")</f>
        <v>Greenblat 1984</v>
      </c>
      <c r="C1339" s="254" t="str">
        <f>IF(AND(A1339&lt;&gt;"",ISNUMBER(A1339)),VLOOKUP(A1339,Studies!A:BR,3,FALSE),"")</f>
        <v>https://www.ncbi.nlm.nih.gov/pubmed/6742481</v>
      </c>
      <c r="D1339" s="254" t="str">
        <f>IF(AND(A1339&lt;&gt;"",ISNUMBER(A1339)),VLOOKUP(A1339,Studies!A:BR,4,FALSE),"")</f>
        <v>po - m, 80kg, 70y (elderly male)</v>
      </c>
      <c r="E1339" s="254" t="str">
        <f>IF(AND(A1339&lt;&gt;"",ISNUMBER(A1339)),VLOOKUP(A1339,Studies!A:BR,5,FALSE),"")</f>
        <v>Midazolam</v>
      </c>
      <c r="F1339" s="255"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53" t="str">
        <f>IF(AND(A1340&lt;&gt;"",ISNUMBER(A1340)),VLOOKUP(A1340,Studies!A:BR,2,FALSE),"")</f>
        <v>Greenblat 1984</v>
      </c>
      <c r="C1340" s="254" t="str">
        <f>IF(AND(A1340&lt;&gt;"",ISNUMBER(A1340)),VLOOKUP(A1340,Studies!A:BR,3,FALSE),"")</f>
        <v>https://www.ncbi.nlm.nih.gov/pubmed/6742481</v>
      </c>
      <c r="D1340" s="254" t="str">
        <f>IF(AND(A1340&lt;&gt;"",ISNUMBER(A1340)),VLOOKUP(A1340,Studies!A:BR,4,FALSE),"")</f>
        <v>po - m, 80kg, 70y (elderly male)</v>
      </c>
      <c r="E1340" s="254" t="str">
        <f>IF(AND(A1340&lt;&gt;"",ISNUMBER(A1340)),VLOOKUP(A1340,Studies!A:BR,5,FALSE),"")</f>
        <v>Midazolam</v>
      </c>
      <c r="F1340" s="255"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53" t="str">
        <f>IF(AND(A1341&lt;&gt;"",ISNUMBER(A1341)),VLOOKUP(A1341,Studies!A:BR,2,FALSE),"")</f>
        <v>Greenblat 1984</v>
      </c>
      <c r="C1341" s="254" t="str">
        <f>IF(AND(A1341&lt;&gt;"",ISNUMBER(A1341)),VLOOKUP(A1341,Studies!A:BR,3,FALSE),"")</f>
        <v>https://www.ncbi.nlm.nih.gov/pubmed/6742481</v>
      </c>
      <c r="D1341" s="254" t="str">
        <f>IF(AND(A1341&lt;&gt;"",ISNUMBER(A1341)),VLOOKUP(A1341,Studies!A:BR,4,FALSE),"")</f>
        <v>po - m, 80kg, 70y (elderly male)</v>
      </c>
      <c r="E1341" s="254" t="str">
        <f>IF(AND(A1341&lt;&gt;"",ISNUMBER(A1341)),VLOOKUP(A1341,Studies!A:BR,5,FALSE),"")</f>
        <v>Midazolam</v>
      </c>
      <c r="F1341" s="255"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53" t="str">
        <f>IF(AND(A1342&lt;&gt;"",ISNUMBER(A1342)),VLOOKUP(A1342,Studies!A:BR,2,FALSE),"")</f>
        <v>Greenblat 1984</v>
      </c>
      <c r="C1342" s="254" t="str">
        <f>IF(AND(A1342&lt;&gt;"",ISNUMBER(A1342)),VLOOKUP(A1342,Studies!A:BR,3,FALSE),"")</f>
        <v>https://www.ncbi.nlm.nih.gov/pubmed/6742481</v>
      </c>
      <c r="D1342" s="254" t="str">
        <f>IF(AND(A1342&lt;&gt;"",ISNUMBER(A1342)),VLOOKUP(A1342,Studies!A:BR,4,FALSE),"")</f>
        <v>po - m, 80kg, 70y (elderly male)</v>
      </c>
      <c r="E1342" s="254" t="str">
        <f>IF(AND(A1342&lt;&gt;"",ISNUMBER(A1342)),VLOOKUP(A1342,Studies!A:BR,5,FALSE),"")</f>
        <v>Midazolam</v>
      </c>
      <c r="F1342" s="255"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53" t="str">
        <f>IF(AND(A1343&lt;&gt;"",ISNUMBER(A1343)),VLOOKUP(A1343,Studies!A:BR,2,FALSE),"")</f>
        <v>Greenblat 1984</v>
      </c>
      <c r="C1343" s="254" t="str">
        <f>IF(AND(A1343&lt;&gt;"",ISNUMBER(A1343)),VLOOKUP(A1343,Studies!A:BR,3,FALSE),"")</f>
        <v>https://www.ncbi.nlm.nih.gov/pubmed/6742481</v>
      </c>
      <c r="D1343" s="254" t="str">
        <f>IF(AND(A1343&lt;&gt;"",ISNUMBER(A1343)),VLOOKUP(A1343,Studies!A:BR,4,FALSE),"")</f>
        <v>po - m, 80kg, 70y (elderly male)</v>
      </c>
      <c r="E1343" s="254" t="str">
        <f>IF(AND(A1343&lt;&gt;"",ISNUMBER(A1343)),VLOOKUP(A1343,Studies!A:BR,5,FALSE),"")</f>
        <v>Midazolam</v>
      </c>
      <c r="F1343" s="255"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53" t="str">
        <f>IF(AND(A1344&lt;&gt;"",ISNUMBER(A1344)),VLOOKUP(A1344,Studies!A:BR,2,FALSE),"")</f>
        <v>Greenblat 1984</v>
      </c>
      <c r="C1344" s="254" t="str">
        <f>IF(AND(A1344&lt;&gt;"",ISNUMBER(A1344)),VLOOKUP(A1344,Studies!A:BR,3,FALSE),"")</f>
        <v>https://www.ncbi.nlm.nih.gov/pubmed/6742481</v>
      </c>
      <c r="D1344" s="254" t="str">
        <f>IF(AND(A1344&lt;&gt;"",ISNUMBER(A1344)),VLOOKUP(A1344,Studies!A:BR,4,FALSE),"")</f>
        <v>po - m, 80kg, 70y (elderly male)</v>
      </c>
      <c r="E1344" s="254" t="str">
        <f>IF(AND(A1344&lt;&gt;"",ISNUMBER(A1344)),VLOOKUP(A1344,Studies!A:BR,5,FALSE),"")</f>
        <v>Midazolam</v>
      </c>
      <c r="F1344" s="255"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53" t="str">
        <f>IF(AND(A1345&lt;&gt;"",ISNUMBER(A1345)),VLOOKUP(A1345,Studies!A:BR,2,FALSE),"")</f>
        <v>Greenblat 2003</v>
      </c>
      <c r="C1345" s="254" t="str">
        <f>IF(AND(A1345&lt;&gt;"",ISNUMBER(A1345)),VLOOKUP(A1345,Studies!A:BR,3,FALSE),"")</f>
        <v>https://www.ncbi.nlm.nih.gov/pubmed/12891222</v>
      </c>
      <c r="D1345" s="254" t="str">
        <f>IF(AND(A1345&lt;&gt;"",ISNUMBER(A1345)),VLOOKUP(A1345,Studies!A:BR,4,FALSE),"")</f>
        <v>Control (Perpetrator Placebo)</v>
      </c>
      <c r="E1345" s="254" t="str">
        <f>IF(AND(A1345&lt;&gt;"",ISNUMBER(A1345)),VLOOKUP(A1345,Studies!A:BR,5,FALSE),"")</f>
        <v>Midazolam</v>
      </c>
      <c r="F1345" s="255"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53" t="str">
        <f>IF(AND(A1346&lt;&gt;"",ISNUMBER(A1346)),VLOOKUP(A1346,Studies!A:BR,2,FALSE),"")</f>
        <v>Greenblat 2003</v>
      </c>
      <c r="C1346" s="254" t="str">
        <f>IF(AND(A1346&lt;&gt;"",ISNUMBER(A1346)),VLOOKUP(A1346,Studies!A:BR,3,FALSE),"")</f>
        <v>https://www.ncbi.nlm.nih.gov/pubmed/12891222</v>
      </c>
      <c r="D1346" s="254" t="str">
        <f>IF(AND(A1346&lt;&gt;"",ISNUMBER(A1346)),VLOOKUP(A1346,Studies!A:BR,4,FALSE),"")</f>
        <v>Control (Perpetrator Placebo)</v>
      </c>
      <c r="E1346" s="254" t="str">
        <f>IF(AND(A1346&lt;&gt;"",ISNUMBER(A1346)),VLOOKUP(A1346,Studies!A:BR,5,FALSE),"")</f>
        <v>Midazolam</v>
      </c>
      <c r="F1346" s="255"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53" t="str">
        <f>IF(AND(A1347&lt;&gt;"",ISNUMBER(A1347)),VLOOKUP(A1347,Studies!A:BR,2,FALSE),"")</f>
        <v>Greenblat 2003</v>
      </c>
      <c r="C1347" s="254" t="str">
        <f>IF(AND(A1347&lt;&gt;"",ISNUMBER(A1347)),VLOOKUP(A1347,Studies!A:BR,3,FALSE),"")</f>
        <v>https://www.ncbi.nlm.nih.gov/pubmed/12891222</v>
      </c>
      <c r="D1347" s="254" t="str">
        <f>IF(AND(A1347&lt;&gt;"",ISNUMBER(A1347)),VLOOKUP(A1347,Studies!A:BR,4,FALSE),"")</f>
        <v>Control (Perpetrator Placebo)</v>
      </c>
      <c r="E1347" s="254" t="str">
        <f>IF(AND(A1347&lt;&gt;"",ISNUMBER(A1347)),VLOOKUP(A1347,Studies!A:BR,5,FALSE),"")</f>
        <v>Midazolam</v>
      </c>
      <c r="F1347" s="255"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53" t="str">
        <f>IF(AND(A1348&lt;&gt;"",ISNUMBER(A1348)),VLOOKUP(A1348,Studies!A:BR,2,FALSE),"")</f>
        <v>Greenblat 2003</v>
      </c>
      <c r="C1348" s="254" t="str">
        <f>IF(AND(A1348&lt;&gt;"",ISNUMBER(A1348)),VLOOKUP(A1348,Studies!A:BR,3,FALSE),"")</f>
        <v>https://www.ncbi.nlm.nih.gov/pubmed/12891222</v>
      </c>
      <c r="D1348" s="254" t="str">
        <f>IF(AND(A1348&lt;&gt;"",ISNUMBER(A1348)),VLOOKUP(A1348,Studies!A:BR,4,FALSE),"")</f>
        <v>Control (Perpetrator Placebo)</v>
      </c>
      <c r="E1348" s="254" t="str">
        <f>IF(AND(A1348&lt;&gt;"",ISNUMBER(A1348)),VLOOKUP(A1348,Studies!A:BR,5,FALSE),"")</f>
        <v>Midazolam</v>
      </c>
      <c r="F1348" s="255"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53" t="str">
        <f>IF(AND(A1349&lt;&gt;"",ISNUMBER(A1349)),VLOOKUP(A1349,Studies!A:BR,2,FALSE),"")</f>
        <v>Greenblat 2003</v>
      </c>
      <c r="C1349" s="254" t="str">
        <f>IF(AND(A1349&lt;&gt;"",ISNUMBER(A1349)),VLOOKUP(A1349,Studies!A:BR,3,FALSE),"")</f>
        <v>https://www.ncbi.nlm.nih.gov/pubmed/12891222</v>
      </c>
      <c r="D1349" s="254" t="str">
        <f>IF(AND(A1349&lt;&gt;"",ISNUMBER(A1349)),VLOOKUP(A1349,Studies!A:BR,4,FALSE),"")</f>
        <v>Control (Perpetrator Placebo)</v>
      </c>
      <c r="E1349" s="254" t="str">
        <f>IF(AND(A1349&lt;&gt;"",ISNUMBER(A1349)),VLOOKUP(A1349,Studies!A:BR,5,FALSE),"")</f>
        <v>Midazolam</v>
      </c>
      <c r="F1349" s="255"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53" t="str">
        <f>IF(AND(A1350&lt;&gt;"",ISNUMBER(A1350)),VLOOKUP(A1350,Studies!A:BR,2,FALSE),"")</f>
        <v>Greenblat 2003</v>
      </c>
      <c r="C1350" s="254" t="str">
        <f>IF(AND(A1350&lt;&gt;"",ISNUMBER(A1350)),VLOOKUP(A1350,Studies!A:BR,3,FALSE),"")</f>
        <v>https://www.ncbi.nlm.nih.gov/pubmed/12891222</v>
      </c>
      <c r="D1350" s="254" t="str">
        <f>IF(AND(A1350&lt;&gt;"",ISNUMBER(A1350)),VLOOKUP(A1350,Studies!A:BR,4,FALSE),"")</f>
        <v>Control (Perpetrator Placebo)</v>
      </c>
      <c r="E1350" s="254" t="str">
        <f>IF(AND(A1350&lt;&gt;"",ISNUMBER(A1350)),VLOOKUP(A1350,Studies!A:BR,5,FALSE),"")</f>
        <v>Midazolam</v>
      </c>
      <c r="F1350" s="255"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53" t="str">
        <f>IF(AND(A1351&lt;&gt;"",ISNUMBER(A1351)),VLOOKUP(A1351,Studies!A:BR,2,FALSE),"")</f>
        <v>Greenblat 2003</v>
      </c>
      <c r="C1351" s="254" t="str">
        <f>IF(AND(A1351&lt;&gt;"",ISNUMBER(A1351)),VLOOKUP(A1351,Studies!A:BR,3,FALSE),"")</f>
        <v>https://www.ncbi.nlm.nih.gov/pubmed/12891222</v>
      </c>
      <c r="D1351" s="254" t="str">
        <f>IF(AND(A1351&lt;&gt;"",ISNUMBER(A1351)),VLOOKUP(A1351,Studies!A:BR,4,FALSE),"")</f>
        <v>Control (Perpetrator Placebo)</v>
      </c>
      <c r="E1351" s="254" t="str">
        <f>IF(AND(A1351&lt;&gt;"",ISNUMBER(A1351)),VLOOKUP(A1351,Studies!A:BR,5,FALSE),"")</f>
        <v>Midazolam</v>
      </c>
      <c r="F1351" s="255"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53" t="str">
        <f>IF(AND(A1352&lt;&gt;"",ISNUMBER(A1352)),VLOOKUP(A1352,Studies!A:BR,2,FALSE),"")</f>
        <v>Greenblat 2003</v>
      </c>
      <c r="C1352" s="254" t="str">
        <f>IF(AND(A1352&lt;&gt;"",ISNUMBER(A1352)),VLOOKUP(A1352,Studies!A:BR,3,FALSE),"")</f>
        <v>https://www.ncbi.nlm.nih.gov/pubmed/12891222</v>
      </c>
      <c r="D1352" s="254" t="str">
        <f>IF(AND(A1352&lt;&gt;"",ISNUMBER(A1352)),VLOOKUP(A1352,Studies!A:BR,4,FALSE),"")</f>
        <v>Control (Perpetrator Placebo)</v>
      </c>
      <c r="E1352" s="254" t="str">
        <f>IF(AND(A1352&lt;&gt;"",ISNUMBER(A1352)),VLOOKUP(A1352,Studies!A:BR,5,FALSE),"")</f>
        <v>Midazolam</v>
      </c>
      <c r="F1352" s="255"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53" t="str">
        <f>IF(AND(A1353&lt;&gt;"",ISNUMBER(A1353)),VLOOKUP(A1353,Studies!A:BR,2,FALSE),"")</f>
        <v>Greenblat 2003</v>
      </c>
      <c r="C1353" s="254" t="str">
        <f>IF(AND(A1353&lt;&gt;"",ISNUMBER(A1353)),VLOOKUP(A1353,Studies!A:BR,3,FALSE),"")</f>
        <v>https://www.ncbi.nlm.nih.gov/pubmed/12891222</v>
      </c>
      <c r="D1353" s="254" t="str">
        <f>IF(AND(A1353&lt;&gt;"",ISNUMBER(A1353)),VLOOKUP(A1353,Studies!A:BR,4,FALSE),"")</f>
        <v>Control (Perpetrator Placebo)</v>
      </c>
      <c r="E1353" s="254" t="str">
        <f>IF(AND(A1353&lt;&gt;"",ISNUMBER(A1353)),VLOOKUP(A1353,Studies!A:BR,5,FALSE),"")</f>
        <v>Midazolam</v>
      </c>
      <c r="F1353" s="255"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53" t="str">
        <f>IF(AND(A1354&lt;&gt;"",ISNUMBER(A1354)),VLOOKUP(A1354,Studies!A:BR,2,FALSE),"")</f>
        <v>Greenblat 2003</v>
      </c>
      <c r="C1354" s="254" t="str">
        <f>IF(AND(A1354&lt;&gt;"",ISNUMBER(A1354)),VLOOKUP(A1354,Studies!A:BR,3,FALSE),"")</f>
        <v>https://www.ncbi.nlm.nih.gov/pubmed/12891222</v>
      </c>
      <c r="D1354" s="254" t="str">
        <f>IF(AND(A1354&lt;&gt;"",ISNUMBER(A1354)),VLOOKUP(A1354,Studies!A:BR,4,FALSE),"")</f>
        <v>Control (Perpetrator Placebo)</v>
      </c>
      <c r="E1354" s="254" t="str">
        <f>IF(AND(A1354&lt;&gt;"",ISNUMBER(A1354)),VLOOKUP(A1354,Studies!A:BR,5,FALSE),"")</f>
        <v>Midazolam</v>
      </c>
      <c r="F1354" s="255"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53" t="str">
        <f>IF(AND(A1355&lt;&gt;"",ISNUMBER(A1355)),VLOOKUP(A1355,Studies!A:BR,2,FALSE),"")</f>
        <v>Greenblat 2003</v>
      </c>
      <c r="C1355" s="254" t="str">
        <f>IF(AND(A1355&lt;&gt;"",ISNUMBER(A1355)),VLOOKUP(A1355,Studies!A:BR,3,FALSE),"")</f>
        <v>https://www.ncbi.nlm.nih.gov/pubmed/12891222</v>
      </c>
      <c r="D1355" s="254" t="str">
        <f>IF(AND(A1355&lt;&gt;"",ISNUMBER(A1355)),VLOOKUP(A1355,Studies!A:BR,4,FALSE),"")</f>
        <v>Control (Perpetrator Placebo)</v>
      </c>
      <c r="E1355" s="254" t="str">
        <f>IF(AND(A1355&lt;&gt;"",ISNUMBER(A1355)),VLOOKUP(A1355,Studies!A:BR,5,FALSE),"")</f>
        <v>Midazolam</v>
      </c>
      <c r="F1355" s="255"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53" t="str">
        <f>IF(AND(A1356&lt;&gt;"",ISNUMBER(A1356)),VLOOKUP(A1356,Studies!A:BR,2,FALSE),"")</f>
        <v>Greenblat 2003</v>
      </c>
      <c r="C1356" s="254" t="str">
        <f>IF(AND(A1356&lt;&gt;"",ISNUMBER(A1356)),VLOOKUP(A1356,Studies!A:BR,3,FALSE),"")</f>
        <v>https://www.ncbi.nlm.nih.gov/pubmed/12891223</v>
      </c>
      <c r="D1356" s="254" t="str">
        <f>IF(AND(A1356&lt;&gt;"",ISNUMBER(A1356)),VLOOKUP(A1356,Studies!A:BR,4,FALSE),"")</f>
        <v>with Perpetrator (GFJ)</v>
      </c>
      <c r="E1356" s="254" t="str">
        <f>IF(AND(A1356&lt;&gt;"",ISNUMBER(A1356)),VLOOKUP(A1356,Studies!A:BR,5,FALSE),"")</f>
        <v>Midazolam</v>
      </c>
      <c r="F1356" s="255"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53" t="str">
        <f>IF(AND(A1357&lt;&gt;"",ISNUMBER(A1357)),VLOOKUP(A1357,Studies!A:BR,2,FALSE),"")</f>
        <v>Greenblat 2003</v>
      </c>
      <c r="C1357" s="254" t="str">
        <f>IF(AND(A1357&lt;&gt;"",ISNUMBER(A1357)),VLOOKUP(A1357,Studies!A:BR,3,FALSE),"")</f>
        <v>https://www.ncbi.nlm.nih.gov/pubmed/12891223</v>
      </c>
      <c r="D1357" s="254" t="str">
        <f>IF(AND(A1357&lt;&gt;"",ISNUMBER(A1357)),VLOOKUP(A1357,Studies!A:BR,4,FALSE),"")</f>
        <v>with Perpetrator (GFJ)</v>
      </c>
      <c r="E1357" s="254" t="str">
        <f>IF(AND(A1357&lt;&gt;"",ISNUMBER(A1357)),VLOOKUP(A1357,Studies!A:BR,5,FALSE),"")</f>
        <v>Midazolam</v>
      </c>
      <c r="F1357" s="255"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53" t="str">
        <f>IF(AND(A1358&lt;&gt;"",ISNUMBER(A1358)),VLOOKUP(A1358,Studies!A:BR,2,FALSE),"")</f>
        <v>Greenblat 2003</v>
      </c>
      <c r="C1358" s="254" t="str">
        <f>IF(AND(A1358&lt;&gt;"",ISNUMBER(A1358)),VLOOKUP(A1358,Studies!A:BR,3,FALSE),"")</f>
        <v>https://www.ncbi.nlm.nih.gov/pubmed/12891223</v>
      </c>
      <c r="D1358" s="254" t="str">
        <f>IF(AND(A1358&lt;&gt;"",ISNUMBER(A1358)),VLOOKUP(A1358,Studies!A:BR,4,FALSE),"")</f>
        <v>with Perpetrator (GFJ)</v>
      </c>
      <c r="E1358" s="254" t="str">
        <f>IF(AND(A1358&lt;&gt;"",ISNUMBER(A1358)),VLOOKUP(A1358,Studies!A:BR,5,FALSE),"")</f>
        <v>Midazolam</v>
      </c>
      <c r="F1358" s="255"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53" t="str">
        <f>IF(AND(A1359&lt;&gt;"",ISNUMBER(A1359)),VLOOKUP(A1359,Studies!A:BR,2,FALSE),"")</f>
        <v>Greenblat 2003</v>
      </c>
      <c r="C1359" s="254" t="str">
        <f>IF(AND(A1359&lt;&gt;"",ISNUMBER(A1359)),VLOOKUP(A1359,Studies!A:BR,3,FALSE),"")</f>
        <v>https://www.ncbi.nlm.nih.gov/pubmed/12891223</v>
      </c>
      <c r="D1359" s="254" t="str">
        <f>IF(AND(A1359&lt;&gt;"",ISNUMBER(A1359)),VLOOKUP(A1359,Studies!A:BR,4,FALSE),"")</f>
        <v>with Perpetrator (GFJ)</v>
      </c>
      <c r="E1359" s="254" t="str">
        <f>IF(AND(A1359&lt;&gt;"",ISNUMBER(A1359)),VLOOKUP(A1359,Studies!A:BR,5,FALSE),"")</f>
        <v>Midazolam</v>
      </c>
      <c r="F1359" s="255"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53" t="str">
        <f>IF(AND(A1360&lt;&gt;"",ISNUMBER(A1360)),VLOOKUP(A1360,Studies!A:BR,2,FALSE),"")</f>
        <v>Greenblat 2003</v>
      </c>
      <c r="C1360" s="254" t="str">
        <f>IF(AND(A1360&lt;&gt;"",ISNUMBER(A1360)),VLOOKUP(A1360,Studies!A:BR,3,FALSE),"")</f>
        <v>https://www.ncbi.nlm.nih.gov/pubmed/12891223</v>
      </c>
      <c r="D1360" s="254" t="str">
        <f>IF(AND(A1360&lt;&gt;"",ISNUMBER(A1360)),VLOOKUP(A1360,Studies!A:BR,4,FALSE),"")</f>
        <v>with Perpetrator (GFJ)</v>
      </c>
      <c r="E1360" s="254" t="str">
        <f>IF(AND(A1360&lt;&gt;"",ISNUMBER(A1360)),VLOOKUP(A1360,Studies!A:BR,5,FALSE),"")</f>
        <v>Midazolam</v>
      </c>
      <c r="F1360" s="255"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53" t="str">
        <f>IF(AND(A1361&lt;&gt;"",ISNUMBER(A1361)),VLOOKUP(A1361,Studies!A:BR,2,FALSE),"")</f>
        <v>Greenblat 2003</v>
      </c>
      <c r="C1361" s="254" t="str">
        <f>IF(AND(A1361&lt;&gt;"",ISNUMBER(A1361)),VLOOKUP(A1361,Studies!A:BR,3,FALSE),"")</f>
        <v>https://www.ncbi.nlm.nih.gov/pubmed/12891223</v>
      </c>
      <c r="D1361" s="254" t="str">
        <f>IF(AND(A1361&lt;&gt;"",ISNUMBER(A1361)),VLOOKUP(A1361,Studies!A:BR,4,FALSE),"")</f>
        <v>with Perpetrator (GFJ)</v>
      </c>
      <c r="E1361" s="254" t="str">
        <f>IF(AND(A1361&lt;&gt;"",ISNUMBER(A1361)),VLOOKUP(A1361,Studies!A:BR,5,FALSE),"")</f>
        <v>Midazolam</v>
      </c>
      <c r="F1361" s="255"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53" t="str">
        <f>IF(AND(A1362&lt;&gt;"",ISNUMBER(A1362)),VLOOKUP(A1362,Studies!A:BR,2,FALSE),"")</f>
        <v>Greenblat 2003</v>
      </c>
      <c r="C1362" s="254" t="str">
        <f>IF(AND(A1362&lt;&gt;"",ISNUMBER(A1362)),VLOOKUP(A1362,Studies!A:BR,3,FALSE),"")</f>
        <v>https://www.ncbi.nlm.nih.gov/pubmed/12891223</v>
      </c>
      <c r="D1362" s="254" t="str">
        <f>IF(AND(A1362&lt;&gt;"",ISNUMBER(A1362)),VLOOKUP(A1362,Studies!A:BR,4,FALSE),"")</f>
        <v>with Perpetrator (GFJ)</v>
      </c>
      <c r="E1362" s="254" t="str">
        <f>IF(AND(A1362&lt;&gt;"",ISNUMBER(A1362)),VLOOKUP(A1362,Studies!A:BR,5,FALSE),"")</f>
        <v>Midazolam</v>
      </c>
      <c r="F1362" s="255"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53" t="str">
        <f>IF(AND(A1363&lt;&gt;"",ISNUMBER(A1363)),VLOOKUP(A1363,Studies!A:BR,2,FALSE),"")</f>
        <v>Greenblat 2003</v>
      </c>
      <c r="C1363" s="254" t="str">
        <f>IF(AND(A1363&lt;&gt;"",ISNUMBER(A1363)),VLOOKUP(A1363,Studies!A:BR,3,FALSE),"")</f>
        <v>https://www.ncbi.nlm.nih.gov/pubmed/12891223</v>
      </c>
      <c r="D1363" s="254" t="str">
        <f>IF(AND(A1363&lt;&gt;"",ISNUMBER(A1363)),VLOOKUP(A1363,Studies!A:BR,4,FALSE),"")</f>
        <v>with Perpetrator (GFJ)</v>
      </c>
      <c r="E1363" s="254" t="str">
        <f>IF(AND(A1363&lt;&gt;"",ISNUMBER(A1363)),VLOOKUP(A1363,Studies!A:BR,5,FALSE),"")</f>
        <v>Midazolam</v>
      </c>
      <c r="F1363" s="255"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53" t="str">
        <f>IF(AND(A1364&lt;&gt;"",ISNUMBER(A1364)),VLOOKUP(A1364,Studies!A:BR,2,FALSE),"")</f>
        <v>Greenblat 2003</v>
      </c>
      <c r="C1364" s="254" t="str">
        <f>IF(AND(A1364&lt;&gt;"",ISNUMBER(A1364)),VLOOKUP(A1364,Studies!A:BR,3,FALSE),"")</f>
        <v>https://www.ncbi.nlm.nih.gov/pubmed/12891223</v>
      </c>
      <c r="D1364" s="254" t="str">
        <f>IF(AND(A1364&lt;&gt;"",ISNUMBER(A1364)),VLOOKUP(A1364,Studies!A:BR,4,FALSE),"")</f>
        <v>with Perpetrator (GFJ)</v>
      </c>
      <c r="E1364" s="254" t="str">
        <f>IF(AND(A1364&lt;&gt;"",ISNUMBER(A1364)),VLOOKUP(A1364,Studies!A:BR,5,FALSE),"")</f>
        <v>Midazolam</v>
      </c>
      <c r="F1364" s="255"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53" t="str">
        <f>IF(AND(A1365&lt;&gt;"",ISNUMBER(A1365)),VLOOKUP(A1365,Studies!A:BR,2,FALSE),"")</f>
        <v>Greenblat 2003</v>
      </c>
      <c r="C1365" s="254" t="str">
        <f>IF(AND(A1365&lt;&gt;"",ISNUMBER(A1365)),VLOOKUP(A1365,Studies!A:BR,3,FALSE),"")</f>
        <v>https://www.ncbi.nlm.nih.gov/pubmed/12891223</v>
      </c>
      <c r="D1365" s="254" t="str">
        <f>IF(AND(A1365&lt;&gt;"",ISNUMBER(A1365)),VLOOKUP(A1365,Studies!A:BR,4,FALSE),"")</f>
        <v>with Perpetrator (GFJ)</v>
      </c>
      <c r="E1365" s="254" t="str">
        <f>IF(AND(A1365&lt;&gt;"",ISNUMBER(A1365)),VLOOKUP(A1365,Studies!A:BR,5,FALSE),"")</f>
        <v>Midazolam</v>
      </c>
      <c r="F1365" s="255"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53" t="str">
        <f>IF(AND(A1366&lt;&gt;"",ISNUMBER(A1366)),VLOOKUP(A1366,Studies!A:BR,2,FALSE),"")</f>
        <v>Greenblat 2003</v>
      </c>
      <c r="C1366" s="254" t="str">
        <f>IF(AND(A1366&lt;&gt;"",ISNUMBER(A1366)),VLOOKUP(A1366,Studies!A:BR,3,FALSE),"")</f>
        <v>https://www.ncbi.nlm.nih.gov/pubmed/12891223</v>
      </c>
      <c r="D1366" s="254" t="str">
        <f>IF(AND(A1366&lt;&gt;"",ISNUMBER(A1366)),VLOOKUP(A1366,Studies!A:BR,4,FALSE),"")</f>
        <v>with Perpetrator (GFJ)</v>
      </c>
      <c r="E1366" s="254" t="str">
        <f>IF(AND(A1366&lt;&gt;"",ISNUMBER(A1366)),VLOOKUP(A1366,Studies!A:BR,5,FALSE),"")</f>
        <v>Midazolam</v>
      </c>
      <c r="F1366" s="255"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53" t="str">
        <f>IF(AND(A1367&lt;&gt;"",ISNUMBER(A1367)),VLOOKUP(A1367,Studies!A:BR,2,FALSE),"")</f>
        <v>Greiner 1999</v>
      </c>
      <c r="C1367" s="254" t="str">
        <f>IF(AND(A1367&lt;&gt;"",ISNUMBER(A1367)),VLOOKUP(A1367,Studies!A:BR,3,FALSE),"")</f>
        <v>https://www.ncbi.nlm.nih.gov/pubmed/10411543</v>
      </c>
      <c r="D1367" s="254" t="str">
        <f>IF(AND(A1367&lt;&gt;"",ISNUMBER(A1367)),VLOOKUP(A1367,Studies!A:BR,4,FALSE),"")</f>
        <v>po Control (Perpetrator Placebo)</v>
      </c>
      <c r="E1367" s="254" t="str">
        <f>IF(AND(A1367&lt;&gt;"",ISNUMBER(A1367)),VLOOKUP(A1367,Studies!A:BR,5,FALSE),"")</f>
        <v>Digoxin</v>
      </c>
      <c r="F1367" s="255"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53" t="str">
        <f>IF(AND(A1368&lt;&gt;"",ISNUMBER(A1368)),VLOOKUP(A1368,Studies!A:BR,2,FALSE),"")</f>
        <v>Greiner 1999</v>
      </c>
      <c r="C1368" s="254" t="str">
        <f>IF(AND(A1368&lt;&gt;"",ISNUMBER(A1368)),VLOOKUP(A1368,Studies!A:BR,3,FALSE),"")</f>
        <v>https://www.ncbi.nlm.nih.gov/pubmed/10411543</v>
      </c>
      <c r="D1368" s="254" t="str">
        <f>IF(AND(A1368&lt;&gt;"",ISNUMBER(A1368)),VLOOKUP(A1368,Studies!A:BR,4,FALSE),"")</f>
        <v>po Control (Perpetrator Placebo)</v>
      </c>
      <c r="E1368" s="254" t="str">
        <f>IF(AND(A1368&lt;&gt;"",ISNUMBER(A1368)),VLOOKUP(A1368,Studies!A:BR,5,FALSE),"")</f>
        <v>Digoxin</v>
      </c>
      <c r="F1368" s="255"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53" t="str">
        <f>IF(AND(A1369&lt;&gt;"",ISNUMBER(A1369)),VLOOKUP(A1369,Studies!A:BR,2,FALSE),"")</f>
        <v>Greiner 1999</v>
      </c>
      <c r="C1369" s="254" t="str">
        <f>IF(AND(A1369&lt;&gt;"",ISNUMBER(A1369)),VLOOKUP(A1369,Studies!A:BR,3,FALSE),"")</f>
        <v>https://www.ncbi.nlm.nih.gov/pubmed/10411543</v>
      </c>
      <c r="D1369" s="254" t="str">
        <f>IF(AND(A1369&lt;&gt;"",ISNUMBER(A1369)),VLOOKUP(A1369,Studies!A:BR,4,FALSE),"")</f>
        <v>po Control (Perpetrator Placebo)</v>
      </c>
      <c r="E1369" s="254" t="str">
        <f>IF(AND(A1369&lt;&gt;"",ISNUMBER(A1369)),VLOOKUP(A1369,Studies!A:BR,5,FALSE),"")</f>
        <v>Digoxin</v>
      </c>
      <c r="F1369" s="255"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53" t="str">
        <f>IF(AND(A1370&lt;&gt;"",ISNUMBER(A1370)),VLOOKUP(A1370,Studies!A:BR,2,FALSE),"")</f>
        <v>Greiner 1999</v>
      </c>
      <c r="C1370" s="254" t="str">
        <f>IF(AND(A1370&lt;&gt;"",ISNUMBER(A1370)),VLOOKUP(A1370,Studies!A:BR,3,FALSE),"")</f>
        <v>https://www.ncbi.nlm.nih.gov/pubmed/10411543</v>
      </c>
      <c r="D1370" s="254" t="str">
        <f>IF(AND(A1370&lt;&gt;"",ISNUMBER(A1370)),VLOOKUP(A1370,Studies!A:BR,4,FALSE),"")</f>
        <v>po Control (Perpetrator Placebo)</v>
      </c>
      <c r="E1370" s="254" t="str">
        <f>IF(AND(A1370&lt;&gt;"",ISNUMBER(A1370)),VLOOKUP(A1370,Studies!A:BR,5,FALSE),"")</f>
        <v>Digoxin</v>
      </c>
      <c r="F1370" s="255"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53" t="str">
        <f>IF(AND(A1371&lt;&gt;"",ISNUMBER(A1371)),VLOOKUP(A1371,Studies!A:BR,2,FALSE),"")</f>
        <v>Greiner 1999</v>
      </c>
      <c r="C1371" s="254" t="str">
        <f>IF(AND(A1371&lt;&gt;"",ISNUMBER(A1371)),VLOOKUP(A1371,Studies!A:BR,3,FALSE),"")</f>
        <v>https://www.ncbi.nlm.nih.gov/pubmed/10411543</v>
      </c>
      <c r="D1371" s="254" t="str">
        <f>IF(AND(A1371&lt;&gt;"",ISNUMBER(A1371)),VLOOKUP(A1371,Studies!A:BR,4,FALSE),"")</f>
        <v>po Control (Perpetrator Placebo)</v>
      </c>
      <c r="E1371" s="254" t="str">
        <f>IF(AND(A1371&lt;&gt;"",ISNUMBER(A1371)),VLOOKUP(A1371,Studies!A:BR,5,FALSE),"")</f>
        <v>Digoxin</v>
      </c>
      <c r="F1371" s="255"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53" t="str">
        <f>IF(AND(A1372&lt;&gt;"",ISNUMBER(A1372)),VLOOKUP(A1372,Studies!A:BR,2,FALSE),"")</f>
        <v>Greiner 1999</v>
      </c>
      <c r="C1372" s="254" t="str">
        <f>IF(AND(A1372&lt;&gt;"",ISNUMBER(A1372)),VLOOKUP(A1372,Studies!A:BR,3,FALSE),"")</f>
        <v>https://www.ncbi.nlm.nih.gov/pubmed/10411543</v>
      </c>
      <c r="D1372" s="254" t="str">
        <f>IF(AND(A1372&lt;&gt;"",ISNUMBER(A1372)),VLOOKUP(A1372,Studies!A:BR,4,FALSE),"")</f>
        <v>po Control (Perpetrator Placebo)</v>
      </c>
      <c r="E1372" s="254" t="str">
        <f>IF(AND(A1372&lt;&gt;"",ISNUMBER(A1372)),VLOOKUP(A1372,Studies!A:BR,5,FALSE),"")</f>
        <v>Digoxin</v>
      </c>
      <c r="F1372" s="255"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53" t="str">
        <f>IF(AND(A1373&lt;&gt;"",ISNUMBER(A1373)),VLOOKUP(A1373,Studies!A:BR,2,FALSE),"")</f>
        <v>Greiner 1999</v>
      </c>
      <c r="C1373" s="254" t="str">
        <f>IF(AND(A1373&lt;&gt;"",ISNUMBER(A1373)),VLOOKUP(A1373,Studies!A:BR,3,FALSE),"")</f>
        <v>https://www.ncbi.nlm.nih.gov/pubmed/10411543</v>
      </c>
      <c r="D1373" s="254" t="str">
        <f>IF(AND(A1373&lt;&gt;"",ISNUMBER(A1373)),VLOOKUP(A1373,Studies!A:BR,4,FALSE),"")</f>
        <v>po Control (Perpetrator Placebo)</v>
      </c>
      <c r="E1373" s="254" t="str">
        <f>IF(AND(A1373&lt;&gt;"",ISNUMBER(A1373)),VLOOKUP(A1373,Studies!A:BR,5,FALSE),"")</f>
        <v>Digoxin</v>
      </c>
      <c r="F1373" s="255"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53" t="str">
        <f>IF(AND(A1374&lt;&gt;"",ISNUMBER(A1374)),VLOOKUP(A1374,Studies!A:BR,2,FALSE),"")</f>
        <v>Greiner 1999</v>
      </c>
      <c r="C1374" s="254" t="str">
        <f>IF(AND(A1374&lt;&gt;"",ISNUMBER(A1374)),VLOOKUP(A1374,Studies!A:BR,3,FALSE),"")</f>
        <v>https://www.ncbi.nlm.nih.gov/pubmed/10411543</v>
      </c>
      <c r="D1374" s="254" t="str">
        <f>IF(AND(A1374&lt;&gt;"",ISNUMBER(A1374)),VLOOKUP(A1374,Studies!A:BR,4,FALSE),"")</f>
        <v>po Control (Perpetrator Placebo)</v>
      </c>
      <c r="E1374" s="254" t="str">
        <f>IF(AND(A1374&lt;&gt;"",ISNUMBER(A1374)),VLOOKUP(A1374,Studies!A:BR,5,FALSE),"")</f>
        <v>Digoxin</v>
      </c>
      <c r="F1374" s="255"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53" t="str">
        <f>IF(AND(A1375&lt;&gt;"",ISNUMBER(A1375)),VLOOKUP(A1375,Studies!A:BR,2,FALSE),"")</f>
        <v>Greiner 1999</v>
      </c>
      <c r="C1375" s="254" t="str">
        <f>IF(AND(A1375&lt;&gt;"",ISNUMBER(A1375)),VLOOKUP(A1375,Studies!A:BR,3,FALSE),"")</f>
        <v>https://www.ncbi.nlm.nih.gov/pubmed/10411543</v>
      </c>
      <c r="D1375" s="254" t="str">
        <f>IF(AND(A1375&lt;&gt;"",ISNUMBER(A1375)),VLOOKUP(A1375,Studies!A:BR,4,FALSE),"")</f>
        <v>po Control (Perpetrator Placebo)</v>
      </c>
      <c r="E1375" s="254" t="str">
        <f>IF(AND(A1375&lt;&gt;"",ISNUMBER(A1375)),VLOOKUP(A1375,Studies!A:BR,5,FALSE),"")</f>
        <v>Digoxin</v>
      </c>
      <c r="F1375" s="255"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53" t="str">
        <f>IF(AND(A1376&lt;&gt;"",ISNUMBER(A1376)),VLOOKUP(A1376,Studies!A:BR,2,FALSE),"")</f>
        <v>Greiner 1999</v>
      </c>
      <c r="C1376" s="254" t="str">
        <f>IF(AND(A1376&lt;&gt;"",ISNUMBER(A1376)),VLOOKUP(A1376,Studies!A:BR,3,FALSE),"")</f>
        <v>https://www.ncbi.nlm.nih.gov/pubmed/10411543</v>
      </c>
      <c r="D1376" s="254" t="str">
        <f>IF(AND(A1376&lt;&gt;"",ISNUMBER(A1376)),VLOOKUP(A1376,Studies!A:BR,4,FALSE),"")</f>
        <v>po Control (Perpetrator Placebo)</v>
      </c>
      <c r="E1376" s="254" t="str">
        <f>IF(AND(A1376&lt;&gt;"",ISNUMBER(A1376)),VLOOKUP(A1376,Studies!A:BR,5,FALSE),"")</f>
        <v>Digoxin</v>
      </c>
      <c r="F1376" s="255"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53" t="str">
        <f>IF(AND(A1377&lt;&gt;"",ISNUMBER(A1377)),VLOOKUP(A1377,Studies!A:BR,2,FALSE),"")</f>
        <v>Greiner 1999</v>
      </c>
      <c r="C1377" s="254" t="str">
        <f>IF(AND(A1377&lt;&gt;"",ISNUMBER(A1377)),VLOOKUP(A1377,Studies!A:BR,3,FALSE),"")</f>
        <v>https://www.ncbi.nlm.nih.gov/pubmed/10411543</v>
      </c>
      <c r="D1377" s="254" t="str">
        <f>IF(AND(A1377&lt;&gt;"",ISNUMBER(A1377)),VLOOKUP(A1377,Studies!A:BR,4,FALSE),"")</f>
        <v>po Control (Perpetrator Placebo)</v>
      </c>
      <c r="E1377" s="254" t="str">
        <f>IF(AND(A1377&lt;&gt;"",ISNUMBER(A1377)),VLOOKUP(A1377,Studies!A:BR,5,FALSE),"")</f>
        <v>Digoxin</v>
      </c>
      <c r="F1377" s="255"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53" t="str">
        <f>IF(AND(A1378&lt;&gt;"",ISNUMBER(A1378)),VLOOKUP(A1378,Studies!A:BR,2,FALSE),"")</f>
        <v>Greiner 1999</v>
      </c>
      <c r="C1378" s="254" t="str">
        <f>IF(AND(A1378&lt;&gt;"",ISNUMBER(A1378)),VLOOKUP(A1378,Studies!A:BR,3,FALSE),"")</f>
        <v>https://www.ncbi.nlm.nih.gov/pubmed/10411543</v>
      </c>
      <c r="D1378" s="254" t="str">
        <f>IF(AND(A1378&lt;&gt;"",ISNUMBER(A1378)),VLOOKUP(A1378,Studies!A:BR,4,FALSE),"")</f>
        <v>po Control (Perpetrator Placebo)</v>
      </c>
      <c r="E1378" s="254" t="str">
        <f>IF(AND(A1378&lt;&gt;"",ISNUMBER(A1378)),VLOOKUP(A1378,Studies!A:BR,5,FALSE),"")</f>
        <v>Digoxin</v>
      </c>
      <c r="F1378" s="255"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53" t="str">
        <f>IF(AND(A1379&lt;&gt;"",ISNUMBER(A1379)),VLOOKUP(A1379,Studies!A:BR,2,FALSE),"")</f>
        <v>Greiner 1999</v>
      </c>
      <c r="C1379" s="254" t="str">
        <f>IF(AND(A1379&lt;&gt;"",ISNUMBER(A1379)),VLOOKUP(A1379,Studies!A:BR,3,FALSE),"")</f>
        <v>https://www.ncbi.nlm.nih.gov/pubmed/10411543</v>
      </c>
      <c r="D1379" s="254" t="str">
        <f>IF(AND(A1379&lt;&gt;"",ISNUMBER(A1379)),VLOOKUP(A1379,Studies!A:BR,4,FALSE),"")</f>
        <v>po Control (Perpetrator Placebo)</v>
      </c>
      <c r="E1379" s="254" t="str">
        <f>IF(AND(A1379&lt;&gt;"",ISNUMBER(A1379)),VLOOKUP(A1379,Studies!A:BR,5,FALSE),"")</f>
        <v>Digoxin</v>
      </c>
      <c r="F1379" s="255"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53" t="str">
        <f>IF(AND(A1380&lt;&gt;"",ISNUMBER(A1380)),VLOOKUP(A1380,Studies!A:BR,2,FALSE),"")</f>
        <v>Greiner 1999</v>
      </c>
      <c r="C1380" s="254" t="str">
        <f>IF(AND(A1380&lt;&gt;"",ISNUMBER(A1380)),VLOOKUP(A1380,Studies!A:BR,3,FALSE),"")</f>
        <v>https://www.ncbi.nlm.nih.gov/pubmed/10411543</v>
      </c>
      <c r="D1380" s="254" t="str">
        <f>IF(AND(A1380&lt;&gt;"",ISNUMBER(A1380)),VLOOKUP(A1380,Studies!A:BR,4,FALSE),"")</f>
        <v>po Control (Perpetrator Placebo)</v>
      </c>
      <c r="E1380" s="254" t="str">
        <f>IF(AND(A1380&lt;&gt;"",ISNUMBER(A1380)),VLOOKUP(A1380,Studies!A:BR,5,FALSE),"")</f>
        <v>Digoxin</v>
      </c>
      <c r="F1380" s="255"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53" t="str">
        <f>IF(AND(A1381&lt;&gt;"",ISNUMBER(A1381)),VLOOKUP(A1381,Studies!A:BR,2,FALSE),"")</f>
        <v>Greiner 1999</v>
      </c>
      <c r="C1381" s="254" t="str">
        <f>IF(AND(A1381&lt;&gt;"",ISNUMBER(A1381)),VLOOKUP(A1381,Studies!A:BR,3,FALSE),"")</f>
        <v>https://www.ncbi.nlm.nih.gov/pubmed/10411543</v>
      </c>
      <c r="D1381" s="254" t="str">
        <f>IF(AND(A1381&lt;&gt;"",ISNUMBER(A1381)),VLOOKUP(A1381,Studies!A:BR,4,FALSE),"")</f>
        <v>po with Perpetrator (Rifampicin)</v>
      </c>
      <c r="E1381" s="254" t="str">
        <f>IF(AND(A1381&lt;&gt;"",ISNUMBER(A1381)),VLOOKUP(A1381,Studies!A:BR,5,FALSE),"")</f>
        <v>Digoxin</v>
      </c>
      <c r="F1381" s="255"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53" t="str">
        <f>IF(AND(A1382&lt;&gt;"",ISNUMBER(A1382)),VLOOKUP(A1382,Studies!A:BR,2,FALSE),"")</f>
        <v>Greiner 1999</v>
      </c>
      <c r="C1382" s="254" t="str">
        <f>IF(AND(A1382&lt;&gt;"",ISNUMBER(A1382)),VLOOKUP(A1382,Studies!A:BR,3,FALSE),"")</f>
        <v>https://www.ncbi.nlm.nih.gov/pubmed/10411543</v>
      </c>
      <c r="D1382" s="254" t="str">
        <f>IF(AND(A1382&lt;&gt;"",ISNUMBER(A1382)),VLOOKUP(A1382,Studies!A:BR,4,FALSE),"")</f>
        <v>po with Perpetrator (Rifampicin)</v>
      </c>
      <c r="E1382" s="254" t="str">
        <f>IF(AND(A1382&lt;&gt;"",ISNUMBER(A1382)),VLOOKUP(A1382,Studies!A:BR,5,FALSE),"")</f>
        <v>Digoxin</v>
      </c>
      <c r="F1382" s="255"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53" t="str">
        <f>IF(AND(A1383&lt;&gt;"",ISNUMBER(A1383)),VLOOKUP(A1383,Studies!A:BR,2,FALSE),"")</f>
        <v>Greiner 1999</v>
      </c>
      <c r="C1383" s="254" t="str">
        <f>IF(AND(A1383&lt;&gt;"",ISNUMBER(A1383)),VLOOKUP(A1383,Studies!A:BR,3,FALSE),"")</f>
        <v>https://www.ncbi.nlm.nih.gov/pubmed/10411543</v>
      </c>
      <c r="D1383" s="254" t="str">
        <f>IF(AND(A1383&lt;&gt;"",ISNUMBER(A1383)),VLOOKUP(A1383,Studies!A:BR,4,FALSE),"")</f>
        <v>po with Perpetrator (Rifampicin)</v>
      </c>
      <c r="E1383" s="254" t="str">
        <f>IF(AND(A1383&lt;&gt;"",ISNUMBER(A1383)),VLOOKUP(A1383,Studies!A:BR,5,FALSE),"")</f>
        <v>Digoxin</v>
      </c>
      <c r="F1383" s="255"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53" t="str">
        <f>IF(AND(A1384&lt;&gt;"",ISNUMBER(A1384)),VLOOKUP(A1384,Studies!A:BR,2,FALSE),"")</f>
        <v>Greiner 1999</v>
      </c>
      <c r="C1384" s="254" t="str">
        <f>IF(AND(A1384&lt;&gt;"",ISNUMBER(A1384)),VLOOKUP(A1384,Studies!A:BR,3,FALSE),"")</f>
        <v>https://www.ncbi.nlm.nih.gov/pubmed/10411543</v>
      </c>
      <c r="D1384" s="254" t="str">
        <f>IF(AND(A1384&lt;&gt;"",ISNUMBER(A1384)),VLOOKUP(A1384,Studies!A:BR,4,FALSE),"")</f>
        <v>po with Perpetrator (Rifampicin)</v>
      </c>
      <c r="E1384" s="254" t="str">
        <f>IF(AND(A1384&lt;&gt;"",ISNUMBER(A1384)),VLOOKUP(A1384,Studies!A:BR,5,FALSE),"")</f>
        <v>Digoxin</v>
      </c>
      <c r="F1384" s="255"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53" t="str">
        <f>IF(AND(A1385&lt;&gt;"",ISNUMBER(A1385)),VLOOKUP(A1385,Studies!A:BR,2,FALSE),"")</f>
        <v>Greiner 1999</v>
      </c>
      <c r="C1385" s="254" t="str">
        <f>IF(AND(A1385&lt;&gt;"",ISNUMBER(A1385)),VLOOKUP(A1385,Studies!A:BR,3,FALSE),"")</f>
        <v>https://www.ncbi.nlm.nih.gov/pubmed/10411543</v>
      </c>
      <c r="D1385" s="254" t="str">
        <f>IF(AND(A1385&lt;&gt;"",ISNUMBER(A1385)),VLOOKUP(A1385,Studies!A:BR,4,FALSE),"")</f>
        <v>po with Perpetrator (Rifampicin)</v>
      </c>
      <c r="E1385" s="254" t="str">
        <f>IF(AND(A1385&lt;&gt;"",ISNUMBER(A1385)),VLOOKUP(A1385,Studies!A:BR,5,FALSE),"")</f>
        <v>Digoxin</v>
      </c>
      <c r="F1385" s="255"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53" t="str">
        <f>IF(AND(A1386&lt;&gt;"",ISNUMBER(A1386)),VLOOKUP(A1386,Studies!A:BR,2,FALSE),"")</f>
        <v>Greiner 1999</v>
      </c>
      <c r="C1386" s="254" t="str">
        <f>IF(AND(A1386&lt;&gt;"",ISNUMBER(A1386)),VLOOKUP(A1386,Studies!A:BR,3,FALSE),"")</f>
        <v>https://www.ncbi.nlm.nih.gov/pubmed/10411543</v>
      </c>
      <c r="D1386" s="254" t="str">
        <f>IF(AND(A1386&lt;&gt;"",ISNUMBER(A1386)),VLOOKUP(A1386,Studies!A:BR,4,FALSE),"")</f>
        <v>po with Perpetrator (Rifampicin)</v>
      </c>
      <c r="E1386" s="254" t="str">
        <f>IF(AND(A1386&lt;&gt;"",ISNUMBER(A1386)),VLOOKUP(A1386,Studies!A:BR,5,FALSE),"")</f>
        <v>Digoxin</v>
      </c>
      <c r="F1386" s="255"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53" t="str">
        <f>IF(AND(A1387&lt;&gt;"",ISNUMBER(A1387)),VLOOKUP(A1387,Studies!A:BR,2,FALSE),"")</f>
        <v>Greiner 1999</v>
      </c>
      <c r="C1387" s="254" t="str">
        <f>IF(AND(A1387&lt;&gt;"",ISNUMBER(A1387)),VLOOKUP(A1387,Studies!A:BR,3,FALSE),"")</f>
        <v>https://www.ncbi.nlm.nih.gov/pubmed/10411543</v>
      </c>
      <c r="D1387" s="254" t="str">
        <f>IF(AND(A1387&lt;&gt;"",ISNUMBER(A1387)),VLOOKUP(A1387,Studies!A:BR,4,FALSE),"")</f>
        <v>po with Perpetrator (Rifampicin)</v>
      </c>
      <c r="E1387" s="254" t="str">
        <f>IF(AND(A1387&lt;&gt;"",ISNUMBER(A1387)),VLOOKUP(A1387,Studies!A:BR,5,FALSE),"")</f>
        <v>Digoxin</v>
      </c>
      <c r="F1387" s="255"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53" t="str">
        <f>IF(AND(A1388&lt;&gt;"",ISNUMBER(A1388)),VLOOKUP(A1388,Studies!A:BR,2,FALSE),"")</f>
        <v>Greiner 1999</v>
      </c>
      <c r="C1388" s="254" t="str">
        <f>IF(AND(A1388&lt;&gt;"",ISNUMBER(A1388)),VLOOKUP(A1388,Studies!A:BR,3,FALSE),"")</f>
        <v>https://www.ncbi.nlm.nih.gov/pubmed/10411543</v>
      </c>
      <c r="D1388" s="254" t="str">
        <f>IF(AND(A1388&lt;&gt;"",ISNUMBER(A1388)),VLOOKUP(A1388,Studies!A:BR,4,FALSE),"")</f>
        <v>po with Perpetrator (Rifampicin)</v>
      </c>
      <c r="E1388" s="254" t="str">
        <f>IF(AND(A1388&lt;&gt;"",ISNUMBER(A1388)),VLOOKUP(A1388,Studies!A:BR,5,FALSE),"")</f>
        <v>Digoxin</v>
      </c>
      <c r="F1388" s="255"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53" t="str">
        <f>IF(AND(A1389&lt;&gt;"",ISNUMBER(A1389)),VLOOKUP(A1389,Studies!A:BR,2,FALSE),"")</f>
        <v>Greiner 1999</v>
      </c>
      <c r="C1389" s="254" t="str">
        <f>IF(AND(A1389&lt;&gt;"",ISNUMBER(A1389)),VLOOKUP(A1389,Studies!A:BR,3,FALSE),"")</f>
        <v>https://www.ncbi.nlm.nih.gov/pubmed/10411543</v>
      </c>
      <c r="D1389" s="254" t="str">
        <f>IF(AND(A1389&lt;&gt;"",ISNUMBER(A1389)),VLOOKUP(A1389,Studies!A:BR,4,FALSE),"")</f>
        <v>po with Perpetrator (Rifampicin)</v>
      </c>
      <c r="E1389" s="254" t="str">
        <f>IF(AND(A1389&lt;&gt;"",ISNUMBER(A1389)),VLOOKUP(A1389,Studies!A:BR,5,FALSE),"")</f>
        <v>Digoxin</v>
      </c>
      <c r="F1389" s="255"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53" t="str">
        <f>IF(AND(A1390&lt;&gt;"",ISNUMBER(A1390)),VLOOKUP(A1390,Studies!A:BR,2,FALSE),"")</f>
        <v>Greiner 1999</v>
      </c>
      <c r="C1390" s="254" t="str">
        <f>IF(AND(A1390&lt;&gt;"",ISNUMBER(A1390)),VLOOKUP(A1390,Studies!A:BR,3,FALSE),"")</f>
        <v>https://www.ncbi.nlm.nih.gov/pubmed/10411543</v>
      </c>
      <c r="D1390" s="254" t="str">
        <f>IF(AND(A1390&lt;&gt;"",ISNUMBER(A1390)),VLOOKUP(A1390,Studies!A:BR,4,FALSE),"")</f>
        <v>po with Perpetrator (Rifampicin)</v>
      </c>
      <c r="E1390" s="254" t="str">
        <f>IF(AND(A1390&lt;&gt;"",ISNUMBER(A1390)),VLOOKUP(A1390,Studies!A:BR,5,FALSE),"")</f>
        <v>Digoxin</v>
      </c>
      <c r="F1390" s="255"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53" t="str">
        <f>IF(AND(A1391&lt;&gt;"",ISNUMBER(A1391)),VLOOKUP(A1391,Studies!A:BR,2,FALSE),"")</f>
        <v>Greiner 1999</v>
      </c>
      <c r="C1391" s="254" t="str">
        <f>IF(AND(A1391&lt;&gt;"",ISNUMBER(A1391)),VLOOKUP(A1391,Studies!A:BR,3,FALSE),"")</f>
        <v>https://www.ncbi.nlm.nih.gov/pubmed/10411543</v>
      </c>
      <c r="D1391" s="254" t="str">
        <f>IF(AND(A1391&lt;&gt;"",ISNUMBER(A1391)),VLOOKUP(A1391,Studies!A:BR,4,FALSE),"")</f>
        <v>po with Perpetrator (Rifampicin)</v>
      </c>
      <c r="E1391" s="254" t="str">
        <f>IF(AND(A1391&lt;&gt;"",ISNUMBER(A1391)),VLOOKUP(A1391,Studies!A:BR,5,FALSE),"")</f>
        <v>Digoxin</v>
      </c>
      <c r="F1391" s="255"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53" t="str">
        <f>IF(AND(A1392&lt;&gt;"",ISNUMBER(A1392)),VLOOKUP(A1392,Studies!A:BR,2,FALSE),"")</f>
        <v>Greiner 1999</v>
      </c>
      <c r="C1392" s="254" t="str">
        <f>IF(AND(A1392&lt;&gt;"",ISNUMBER(A1392)),VLOOKUP(A1392,Studies!A:BR,3,FALSE),"")</f>
        <v>https://www.ncbi.nlm.nih.gov/pubmed/10411543</v>
      </c>
      <c r="D1392" s="254" t="str">
        <f>IF(AND(A1392&lt;&gt;"",ISNUMBER(A1392)),VLOOKUP(A1392,Studies!A:BR,4,FALSE),"")</f>
        <v>po with Perpetrator (Rifampicin)</v>
      </c>
      <c r="E1392" s="254" t="str">
        <f>IF(AND(A1392&lt;&gt;"",ISNUMBER(A1392)),VLOOKUP(A1392,Studies!A:BR,5,FALSE),"")</f>
        <v>Digoxin</v>
      </c>
      <c r="F1392" s="255"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53" t="str">
        <f>IF(AND(A1393&lt;&gt;"",ISNUMBER(A1393)),VLOOKUP(A1393,Studies!A:BR,2,FALSE),"")</f>
        <v>Greiner 1999</v>
      </c>
      <c r="C1393" s="254" t="str">
        <f>IF(AND(A1393&lt;&gt;"",ISNUMBER(A1393)),VLOOKUP(A1393,Studies!A:BR,3,FALSE),"")</f>
        <v>https://www.ncbi.nlm.nih.gov/pubmed/10411543</v>
      </c>
      <c r="D1393" s="254" t="str">
        <f>IF(AND(A1393&lt;&gt;"",ISNUMBER(A1393)),VLOOKUP(A1393,Studies!A:BR,4,FALSE),"")</f>
        <v>po with Perpetrator (Rifampicin)</v>
      </c>
      <c r="E1393" s="254" t="str">
        <f>IF(AND(A1393&lt;&gt;"",ISNUMBER(A1393)),VLOOKUP(A1393,Studies!A:BR,5,FALSE),"")</f>
        <v>Digoxin</v>
      </c>
      <c r="F1393" s="255"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53" t="str">
        <f>IF(AND(A1394&lt;&gt;"",ISNUMBER(A1394)),VLOOKUP(A1394,Studies!A:BR,2,FALSE),"")</f>
        <v>Greiner 1999</v>
      </c>
      <c r="C1394" s="254" t="str">
        <f>IF(AND(A1394&lt;&gt;"",ISNUMBER(A1394)),VLOOKUP(A1394,Studies!A:BR,3,FALSE),"")</f>
        <v>https://www.ncbi.nlm.nih.gov/pubmed/10411543</v>
      </c>
      <c r="D1394" s="254" t="str">
        <f>IF(AND(A1394&lt;&gt;"",ISNUMBER(A1394)),VLOOKUP(A1394,Studies!A:BR,4,FALSE),"")</f>
        <v>po with Perpetrator (Rifampicin)</v>
      </c>
      <c r="E1394" s="254" t="str">
        <f>IF(AND(A1394&lt;&gt;"",ISNUMBER(A1394)),VLOOKUP(A1394,Studies!A:BR,5,FALSE),"")</f>
        <v>Digoxin</v>
      </c>
      <c r="F1394" s="255"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53" t="str">
        <f>IF(AND(A1395&lt;&gt;"",ISNUMBER(A1395)),VLOOKUP(A1395,Studies!A:BR,2,FALSE),"")</f>
        <v>Greiner 1999</v>
      </c>
      <c r="C1395" s="254" t="str">
        <f>IF(AND(A1395&lt;&gt;"",ISNUMBER(A1395)),VLOOKUP(A1395,Studies!A:BR,3,FALSE),"")</f>
        <v>https://www.ncbi.nlm.nih.gov/pubmed/10411543</v>
      </c>
      <c r="D1395" s="254" t="str">
        <f>IF(AND(A1395&lt;&gt;"",ISNUMBER(A1395)),VLOOKUP(A1395,Studies!A:BR,4,FALSE),"")</f>
        <v>iv Control (Perpetrator Placebo)</v>
      </c>
      <c r="E1395" s="254" t="str">
        <f>IF(AND(A1395&lt;&gt;"",ISNUMBER(A1395)),VLOOKUP(A1395,Studies!A:BR,5,FALSE),"")</f>
        <v>Digoxin</v>
      </c>
      <c r="F1395" s="255"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53" t="str">
        <f>IF(AND(A1396&lt;&gt;"",ISNUMBER(A1396)),VLOOKUP(A1396,Studies!A:BR,2,FALSE),"")</f>
        <v>Greiner 1999</v>
      </c>
      <c r="C1396" s="254" t="str">
        <f>IF(AND(A1396&lt;&gt;"",ISNUMBER(A1396)),VLOOKUP(A1396,Studies!A:BR,3,FALSE),"")</f>
        <v>https://www.ncbi.nlm.nih.gov/pubmed/10411543</v>
      </c>
      <c r="D1396" s="254" t="str">
        <f>IF(AND(A1396&lt;&gt;"",ISNUMBER(A1396)),VLOOKUP(A1396,Studies!A:BR,4,FALSE),"")</f>
        <v>iv Control (Perpetrator Placebo)</v>
      </c>
      <c r="E1396" s="254" t="str">
        <f>IF(AND(A1396&lt;&gt;"",ISNUMBER(A1396)),VLOOKUP(A1396,Studies!A:BR,5,FALSE),"")</f>
        <v>Digoxin</v>
      </c>
      <c r="F1396" s="255"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53" t="str">
        <f>IF(AND(A1397&lt;&gt;"",ISNUMBER(A1397)),VLOOKUP(A1397,Studies!A:BR,2,FALSE),"")</f>
        <v>Greiner 1999</v>
      </c>
      <c r="C1397" s="254" t="str">
        <f>IF(AND(A1397&lt;&gt;"",ISNUMBER(A1397)),VLOOKUP(A1397,Studies!A:BR,3,FALSE),"")</f>
        <v>https://www.ncbi.nlm.nih.gov/pubmed/10411543</v>
      </c>
      <c r="D1397" s="254" t="str">
        <f>IF(AND(A1397&lt;&gt;"",ISNUMBER(A1397)),VLOOKUP(A1397,Studies!A:BR,4,FALSE),"")</f>
        <v>iv Control (Perpetrator Placebo)</v>
      </c>
      <c r="E1397" s="254" t="str">
        <f>IF(AND(A1397&lt;&gt;"",ISNUMBER(A1397)),VLOOKUP(A1397,Studies!A:BR,5,FALSE),"")</f>
        <v>Digoxin</v>
      </c>
      <c r="F1397" s="255"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53" t="str">
        <f>IF(AND(A1398&lt;&gt;"",ISNUMBER(A1398)),VLOOKUP(A1398,Studies!A:BR,2,FALSE),"")</f>
        <v>Greiner 1999</v>
      </c>
      <c r="C1398" s="254" t="str">
        <f>IF(AND(A1398&lt;&gt;"",ISNUMBER(A1398)),VLOOKUP(A1398,Studies!A:BR,3,FALSE),"")</f>
        <v>https://www.ncbi.nlm.nih.gov/pubmed/10411543</v>
      </c>
      <c r="D1398" s="254" t="str">
        <f>IF(AND(A1398&lt;&gt;"",ISNUMBER(A1398)),VLOOKUP(A1398,Studies!A:BR,4,FALSE),"")</f>
        <v>iv Control (Perpetrator Placebo)</v>
      </c>
      <c r="E1398" s="254" t="str">
        <f>IF(AND(A1398&lt;&gt;"",ISNUMBER(A1398)),VLOOKUP(A1398,Studies!A:BR,5,FALSE),"")</f>
        <v>Digoxin</v>
      </c>
      <c r="F1398" s="255"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53" t="str">
        <f>IF(AND(A1399&lt;&gt;"",ISNUMBER(A1399)),VLOOKUP(A1399,Studies!A:BR,2,FALSE),"")</f>
        <v>Greiner 1999</v>
      </c>
      <c r="C1399" s="254" t="str">
        <f>IF(AND(A1399&lt;&gt;"",ISNUMBER(A1399)),VLOOKUP(A1399,Studies!A:BR,3,FALSE),"")</f>
        <v>https://www.ncbi.nlm.nih.gov/pubmed/10411543</v>
      </c>
      <c r="D1399" s="254" t="str">
        <f>IF(AND(A1399&lt;&gt;"",ISNUMBER(A1399)),VLOOKUP(A1399,Studies!A:BR,4,FALSE),"")</f>
        <v>iv Control (Perpetrator Placebo)</v>
      </c>
      <c r="E1399" s="254" t="str">
        <f>IF(AND(A1399&lt;&gt;"",ISNUMBER(A1399)),VLOOKUP(A1399,Studies!A:BR,5,FALSE),"")</f>
        <v>Digoxin</v>
      </c>
      <c r="F1399" s="255"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53" t="str">
        <f>IF(AND(A1400&lt;&gt;"",ISNUMBER(A1400)),VLOOKUP(A1400,Studies!A:BR,2,FALSE),"")</f>
        <v>Greiner 1999</v>
      </c>
      <c r="C1400" s="254" t="str">
        <f>IF(AND(A1400&lt;&gt;"",ISNUMBER(A1400)),VLOOKUP(A1400,Studies!A:BR,3,FALSE),"")</f>
        <v>https://www.ncbi.nlm.nih.gov/pubmed/10411543</v>
      </c>
      <c r="D1400" s="254" t="str">
        <f>IF(AND(A1400&lt;&gt;"",ISNUMBER(A1400)),VLOOKUP(A1400,Studies!A:BR,4,FALSE),"")</f>
        <v>iv Control (Perpetrator Placebo)</v>
      </c>
      <c r="E1400" s="254" t="str">
        <f>IF(AND(A1400&lt;&gt;"",ISNUMBER(A1400)),VLOOKUP(A1400,Studies!A:BR,5,FALSE),"")</f>
        <v>Digoxin</v>
      </c>
      <c r="F1400" s="255"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53" t="str">
        <f>IF(AND(A1401&lt;&gt;"",ISNUMBER(A1401)),VLOOKUP(A1401,Studies!A:BR,2,FALSE),"")</f>
        <v>Greiner 1999</v>
      </c>
      <c r="C1401" s="254" t="str">
        <f>IF(AND(A1401&lt;&gt;"",ISNUMBER(A1401)),VLOOKUP(A1401,Studies!A:BR,3,FALSE),"")</f>
        <v>https://www.ncbi.nlm.nih.gov/pubmed/10411543</v>
      </c>
      <c r="D1401" s="254" t="str">
        <f>IF(AND(A1401&lt;&gt;"",ISNUMBER(A1401)),VLOOKUP(A1401,Studies!A:BR,4,FALSE),"")</f>
        <v>iv Control (Perpetrator Placebo)</v>
      </c>
      <c r="E1401" s="254" t="str">
        <f>IF(AND(A1401&lt;&gt;"",ISNUMBER(A1401)),VLOOKUP(A1401,Studies!A:BR,5,FALSE),"")</f>
        <v>Digoxin</v>
      </c>
      <c r="F1401" s="255"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53" t="str">
        <f>IF(AND(A1402&lt;&gt;"",ISNUMBER(A1402)),VLOOKUP(A1402,Studies!A:BR,2,FALSE),"")</f>
        <v>Greiner 1999</v>
      </c>
      <c r="C1402" s="254" t="str">
        <f>IF(AND(A1402&lt;&gt;"",ISNUMBER(A1402)),VLOOKUP(A1402,Studies!A:BR,3,FALSE),"")</f>
        <v>https://www.ncbi.nlm.nih.gov/pubmed/10411543</v>
      </c>
      <c r="D1402" s="254" t="str">
        <f>IF(AND(A1402&lt;&gt;"",ISNUMBER(A1402)),VLOOKUP(A1402,Studies!A:BR,4,FALSE),"")</f>
        <v>iv Control (Perpetrator Placebo)</v>
      </c>
      <c r="E1402" s="254" t="str">
        <f>IF(AND(A1402&lt;&gt;"",ISNUMBER(A1402)),VLOOKUP(A1402,Studies!A:BR,5,FALSE),"")</f>
        <v>Digoxin</v>
      </c>
      <c r="F1402" s="255"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53" t="str">
        <f>IF(AND(A1403&lt;&gt;"",ISNUMBER(A1403)),VLOOKUP(A1403,Studies!A:BR,2,FALSE),"")</f>
        <v>Greiner 1999</v>
      </c>
      <c r="C1403" s="254" t="str">
        <f>IF(AND(A1403&lt;&gt;"",ISNUMBER(A1403)),VLOOKUP(A1403,Studies!A:BR,3,FALSE),"")</f>
        <v>https://www.ncbi.nlm.nih.gov/pubmed/10411543</v>
      </c>
      <c r="D1403" s="254" t="str">
        <f>IF(AND(A1403&lt;&gt;"",ISNUMBER(A1403)),VLOOKUP(A1403,Studies!A:BR,4,FALSE),"")</f>
        <v>iv Control (Perpetrator Placebo)</v>
      </c>
      <c r="E1403" s="254" t="str">
        <f>IF(AND(A1403&lt;&gt;"",ISNUMBER(A1403)),VLOOKUP(A1403,Studies!A:BR,5,FALSE),"")</f>
        <v>Digoxin</v>
      </c>
      <c r="F1403" s="255"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53" t="str">
        <f>IF(AND(A1404&lt;&gt;"",ISNUMBER(A1404)),VLOOKUP(A1404,Studies!A:BR,2,FALSE),"")</f>
        <v>Greiner 1999</v>
      </c>
      <c r="C1404" s="254" t="str">
        <f>IF(AND(A1404&lt;&gt;"",ISNUMBER(A1404)),VLOOKUP(A1404,Studies!A:BR,3,FALSE),"")</f>
        <v>https://www.ncbi.nlm.nih.gov/pubmed/10411543</v>
      </c>
      <c r="D1404" s="254" t="str">
        <f>IF(AND(A1404&lt;&gt;"",ISNUMBER(A1404)),VLOOKUP(A1404,Studies!A:BR,4,FALSE),"")</f>
        <v>iv Control (Perpetrator Placebo)</v>
      </c>
      <c r="E1404" s="254" t="str">
        <f>IF(AND(A1404&lt;&gt;"",ISNUMBER(A1404)),VLOOKUP(A1404,Studies!A:BR,5,FALSE),"")</f>
        <v>Digoxin</v>
      </c>
      <c r="F1404" s="255"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53" t="str">
        <f>IF(AND(A1405&lt;&gt;"",ISNUMBER(A1405)),VLOOKUP(A1405,Studies!A:BR,2,FALSE),"")</f>
        <v>Greiner 1999</v>
      </c>
      <c r="C1405" s="254" t="str">
        <f>IF(AND(A1405&lt;&gt;"",ISNUMBER(A1405)),VLOOKUP(A1405,Studies!A:BR,3,FALSE),"")</f>
        <v>https://www.ncbi.nlm.nih.gov/pubmed/10411543</v>
      </c>
      <c r="D1405" s="254" t="str">
        <f>IF(AND(A1405&lt;&gt;"",ISNUMBER(A1405)),VLOOKUP(A1405,Studies!A:BR,4,FALSE),"")</f>
        <v>iv Control (Perpetrator Placebo)</v>
      </c>
      <c r="E1405" s="254" t="str">
        <f>IF(AND(A1405&lt;&gt;"",ISNUMBER(A1405)),VLOOKUP(A1405,Studies!A:BR,5,FALSE),"")</f>
        <v>Digoxin</v>
      </c>
      <c r="F1405" s="255"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53" t="str">
        <f>IF(AND(A1406&lt;&gt;"",ISNUMBER(A1406)),VLOOKUP(A1406,Studies!A:BR,2,FALSE),"")</f>
        <v>Greiner 1999</v>
      </c>
      <c r="C1406" s="254" t="str">
        <f>IF(AND(A1406&lt;&gt;"",ISNUMBER(A1406)),VLOOKUP(A1406,Studies!A:BR,3,FALSE),"")</f>
        <v>https://www.ncbi.nlm.nih.gov/pubmed/10411543</v>
      </c>
      <c r="D1406" s="254" t="str">
        <f>IF(AND(A1406&lt;&gt;"",ISNUMBER(A1406)),VLOOKUP(A1406,Studies!A:BR,4,FALSE),"")</f>
        <v>iv Control (Perpetrator Placebo)</v>
      </c>
      <c r="E1406" s="254" t="str">
        <f>IF(AND(A1406&lt;&gt;"",ISNUMBER(A1406)),VLOOKUP(A1406,Studies!A:BR,5,FALSE),"")</f>
        <v>Digoxin</v>
      </c>
      <c r="F1406" s="255"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53" t="str">
        <f>IF(AND(A1407&lt;&gt;"",ISNUMBER(A1407)),VLOOKUP(A1407,Studies!A:BR,2,FALSE),"")</f>
        <v>Greiner 1999</v>
      </c>
      <c r="C1407" s="254" t="str">
        <f>IF(AND(A1407&lt;&gt;"",ISNUMBER(A1407)),VLOOKUP(A1407,Studies!A:BR,3,FALSE),"")</f>
        <v>https://www.ncbi.nlm.nih.gov/pubmed/10411543</v>
      </c>
      <c r="D1407" s="254" t="str">
        <f>IF(AND(A1407&lt;&gt;"",ISNUMBER(A1407)),VLOOKUP(A1407,Studies!A:BR,4,FALSE),"")</f>
        <v>iv Control (Perpetrator Placebo)</v>
      </c>
      <c r="E1407" s="254" t="str">
        <f>IF(AND(A1407&lt;&gt;"",ISNUMBER(A1407)),VLOOKUP(A1407,Studies!A:BR,5,FALSE),"")</f>
        <v>Digoxin</v>
      </c>
      <c r="F1407" s="255"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53" t="str">
        <f>IF(AND(A1408&lt;&gt;"",ISNUMBER(A1408)),VLOOKUP(A1408,Studies!A:BR,2,FALSE),"")</f>
        <v>Greiner 1999</v>
      </c>
      <c r="C1408" s="254" t="str">
        <f>IF(AND(A1408&lt;&gt;"",ISNUMBER(A1408)),VLOOKUP(A1408,Studies!A:BR,3,FALSE),"")</f>
        <v>https://www.ncbi.nlm.nih.gov/pubmed/10411543</v>
      </c>
      <c r="D1408" s="254" t="str">
        <f>IF(AND(A1408&lt;&gt;"",ISNUMBER(A1408)),VLOOKUP(A1408,Studies!A:BR,4,FALSE),"")</f>
        <v>iv Control (Perpetrator Placebo)</v>
      </c>
      <c r="E1408" s="254" t="str">
        <f>IF(AND(A1408&lt;&gt;"",ISNUMBER(A1408)),VLOOKUP(A1408,Studies!A:BR,5,FALSE),"")</f>
        <v>Digoxin</v>
      </c>
      <c r="F1408" s="255"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53" t="str">
        <f>IF(AND(A1409&lt;&gt;"",ISNUMBER(A1409)),VLOOKUP(A1409,Studies!A:BR,2,FALSE),"")</f>
        <v>Greiner 1999</v>
      </c>
      <c r="C1409" s="254" t="str">
        <f>IF(AND(A1409&lt;&gt;"",ISNUMBER(A1409)),VLOOKUP(A1409,Studies!A:BR,3,FALSE),"")</f>
        <v>https://www.ncbi.nlm.nih.gov/pubmed/10411543</v>
      </c>
      <c r="D1409" s="254" t="str">
        <f>IF(AND(A1409&lt;&gt;"",ISNUMBER(A1409)),VLOOKUP(A1409,Studies!A:BR,4,FALSE),"")</f>
        <v>iv with Perpetrator (Rifampicin)</v>
      </c>
      <c r="E1409" s="254" t="str">
        <f>IF(AND(A1409&lt;&gt;"",ISNUMBER(A1409)),VLOOKUP(A1409,Studies!A:BR,5,FALSE),"")</f>
        <v>Digoxin</v>
      </c>
      <c r="F1409" s="255"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53" t="str">
        <f>IF(AND(A1410&lt;&gt;"",ISNUMBER(A1410)),VLOOKUP(A1410,Studies!A:BR,2,FALSE),"")</f>
        <v>Greiner 1999</v>
      </c>
      <c r="C1410" s="254" t="str">
        <f>IF(AND(A1410&lt;&gt;"",ISNUMBER(A1410)),VLOOKUP(A1410,Studies!A:BR,3,FALSE),"")</f>
        <v>https://www.ncbi.nlm.nih.gov/pubmed/10411543</v>
      </c>
      <c r="D1410" s="254" t="str">
        <f>IF(AND(A1410&lt;&gt;"",ISNUMBER(A1410)),VLOOKUP(A1410,Studies!A:BR,4,FALSE),"")</f>
        <v>iv with Perpetrator (Rifampicin)</v>
      </c>
      <c r="E1410" s="254" t="str">
        <f>IF(AND(A1410&lt;&gt;"",ISNUMBER(A1410)),VLOOKUP(A1410,Studies!A:BR,5,FALSE),"")</f>
        <v>Digoxin</v>
      </c>
      <c r="F1410" s="255"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53" t="str">
        <f>IF(AND(A1411&lt;&gt;"",ISNUMBER(A1411)),VLOOKUP(A1411,Studies!A:BR,2,FALSE),"")</f>
        <v>Greiner 1999</v>
      </c>
      <c r="C1411" s="254" t="str">
        <f>IF(AND(A1411&lt;&gt;"",ISNUMBER(A1411)),VLOOKUP(A1411,Studies!A:BR,3,FALSE),"")</f>
        <v>https://www.ncbi.nlm.nih.gov/pubmed/10411543</v>
      </c>
      <c r="D1411" s="254" t="str">
        <f>IF(AND(A1411&lt;&gt;"",ISNUMBER(A1411)),VLOOKUP(A1411,Studies!A:BR,4,FALSE),"")</f>
        <v>iv with Perpetrator (Rifampicin)</v>
      </c>
      <c r="E1411" s="254" t="str">
        <f>IF(AND(A1411&lt;&gt;"",ISNUMBER(A1411)),VLOOKUP(A1411,Studies!A:BR,5,FALSE),"")</f>
        <v>Digoxin</v>
      </c>
      <c r="F1411" s="255"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53" t="str">
        <f>IF(AND(A1412&lt;&gt;"",ISNUMBER(A1412)),VLOOKUP(A1412,Studies!A:BR,2,FALSE),"")</f>
        <v>Greiner 1999</v>
      </c>
      <c r="C1412" s="254" t="str">
        <f>IF(AND(A1412&lt;&gt;"",ISNUMBER(A1412)),VLOOKUP(A1412,Studies!A:BR,3,FALSE),"")</f>
        <v>https://www.ncbi.nlm.nih.gov/pubmed/10411543</v>
      </c>
      <c r="D1412" s="254" t="str">
        <f>IF(AND(A1412&lt;&gt;"",ISNUMBER(A1412)),VLOOKUP(A1412,Studies!A:BR,4,FALSE),"")</f>
        <v>iv with Perpetrator (Rifampicin)</v>
      </c>
      <c r="E1412" s="254" t="str">
        <f>IF(AND(A1412&lt;&gt;"",ISNUMBER(A1412)),VLOOKUP(A1412,Studies!A:BR,5,FALSE),"")</f>
        <v>Digoxin</v>
      </c>
      <c r="F1412" s="255"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53" t="str">
        <f>IF(AND(A1413&lt;&gt;"",ISNUMBER(A1413)),VLOOKUP(A1413,Studies!A:BR,2,FALSE),"")</f>
        <v>Greiner 1999</v>
      </c>
      <c r="C1413" s="254" t="str">
        <f>IF(AND(A1413&lt;&gt;"",ISNUMBER(A1413)),VLOOKUP(A1413,Studies!A:BR,3,FALSE),"")</f>
        <v>https://www.ncbi.nlm.nih.gov/pubmed/10411543</v>
      </c>
      <c r="D1413" s="254" t="str">
        <f>IF(AND(A1413&lt;&gt;"",ISNUMBER(A1413)),VLOOKUP(A1413,Studies!A:BR,4,FALSE),"")</f>
        <v>iv with Perpetrator (Rifampicin)</v>
      </c>
      <c r="E1413" s="254" t="str">
        <f>IF(AND(A1413&lt;&gt;"",ISNUMBER(A1413)),VLOOKUP(A1413,Studies!A:BR,5,FALSE),"")</f>
        <v>Digoxin</v>
      </c>
      <c r="F1413" s="255"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53" t="str">
        <f>IF(AND(A1414&lt;&gt;"",ISNUMBER(A1414)),VLOOKUP(A1414,Studies!A:BR,2,FALSE),"")</f>
        <v>Greiner 1999</v>
      </c>
      <c r="C1414" s="254" t="str">
        <f>IF(AND(A1414&lt;&gt;"",ISNUMBER(A1414)),VLOOKUP(A1414,Studies!A:BR,3,FALSE),"")</f>
        <v>https://www.ncbi.nlm.nih.gov/pubmed/10411543</v>
      </c>
      <c r="D1414" s="254" t="str">
        <f>IF(AND(A1414&lt;&gt;"",ISNUMBER(A1414)),VLOOKUP(A1414,Studies!A:BR,4,FALSE),"")</f>
        <v>iv with Perpetrator (Rifampicin)</v>
      </c>
      <c r="E1414" s="254" t="str">
        <f>IF(AND(A1414&lt;&gt;"",ISNUMBER(A1414)),VLOOKUP(A1414,Studies!A:BR,5,FALSE),"")</f>
        <v>Digoxin</v>
      </c>
      <c r="F1414" s="255"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53" t="str">
        <f>IF(AND(A1415&lt;&gt;"",ISNUMBER(A1415)),VLOOKUP(A1415,Studies!A:BR,2,FALSE),"")</f>
        <v>Greiner 1999</v>
      </c>
      <c r="C1415" s="254" t="str">
        <f>IF(AND(A1415&lt;&gt;"",ISNUMBER(A1415)),VLOOKUP(A1415,Studies!A:BR,3,FALSE),"")</f>
        <v>https://www.ncbi.nlm.nih.gov/pubmed/10411543</v>
      </c>
      <c r="D1415" s="254" t="str">
        <f>IF(AND(A1415&lt;&gt;"",ISNUMBER(A1415)),VLOOKUP(A1415,Studies!A:BR,4,FALSE),"")</f>
        <v>iv with Perpetrator (Rifampicin)</v>
      </c>
      <c r="E1415" s="254" t="str">
        <f>IF(AND(A1415&lt;&gt;"",ISNUMBER(A1415)),VLOOKUP(A1415,Studies!A:BR,5,FALSE),"")</f>
        <v>Digoxin</v>
      </c>
      <c r="F1415" s="255"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53" t="str">
        <f>IF(AND(A1416&lt;&gt;"",ISNUMBER(A1416)),VLOOKUP(A1416,Studies!A:BR,2,FALSE),"")</f>
        <v>Greiner 1999</v>
      </c>
      <c r="C1416" s="254" t="str">
        <f>IF(AND(A1416&lt;&gt;"",ISNUMBER(A1416)),VLOOKUP(A1416,Studies!A:BR,3,FALSE),"")</f>
        <v>https://www.ncbi.nlm.nih.gov/pubmed/10411543</v>
      </c>
      <c r="D1416" s="254" t="str">
        <f>IF(AND(A1416&lt;&gt;"",ISNUMBER(A1416)),VLOOKUP(A1416,Studies!A:BR,4,FALSE),"")</f>
        <v>iv with Perpetrator (Rifampicin)</v>
      </c>
      <c r="E1416" s="254" t="str">
        <f>IF(AND(A1416&lt;&gt;"",ISNUMBER(A1416)),VLOOKUP(A1416,Studies!A:BR,5,FALSE),"")</f>
        <v>Digoxin</v>
      </c>
      <c r="F1416" s="255"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53" t="str">
        <f>IF(AND(A1417&lt;&gt;"",ISNUMBER(A1417)),VLOOKUP(A1417,Studies!A:BR,2,FALSE),"")</f>
        <v>Greiner 1999</v>
      </c>
      <c r="C1417" s="254" t="str">
        <f>IF(AND(A1417&lt;&gt;"",ISNUMBER(A1417)),VLOOKUP(A1417,Studies!A:BR,3,FALSE),"")</f>
        <v>https://www.ncbi.nlm.nih.gov/pubmed/10411543</v>
      </c>
      <c r="D1417" s="254" t="str">
        <f>IF(AND(A1417&lt;&gt;"",ISNUMBER(A1417)),VLOOKUP(A1417,Studies!A:BR,4,FALSE),"")</f>
        <v>iv with Perpetrator (Rifampicin)</v>
      </c>
      <c r="E1417" s="254" t="str">
        <f>IF(AND(A1417&lt;&gt;"",ISNUMBER(A1417)),VLOOKUP(A1417,Studies!A:BR,5,FALSE),"")</f>
        <v>Digoxin</v>
      </c>
      <c r="F1417" s="255"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53" t="str">
        <f>IF(AND(A1418&lt;&gt;"",ISNUMBER(A1418)),VLOOKUP(A1418,Studies!A:BR,2,FALSE),"")</f>
        <v>Greiner 1999</v>
      </c>
      <c r="C1418" s="254" t="str">
        <f>IF(AND(A1418&lt;&gt;"",ISNUMBER(A1418)),VLOOKUP(A1418,Studies!A:BR,3,FALSE),"")</f>
        <v>https://www.ncbi.nlm.nih.gov/pubmed/10411543</v>
      </c>
      <c r="D1418" s="254" t="str">
        <f>IF(AND(A1418&lt;&gt;"",ISNUMBER(A1418)),VLOOKUP(A1418,Studies!A:BR,4,FALSE),"")</f>
        <v>iv with Perpetrator (Rifampicin)</v>
      </c>
      <c r="E1418" s="254" t="str">
        <f>IF(AND(A1418&lt;&gt;"",ISNUMBER(A1418)),VLOOKUP(A1418,Studies!A:BR,5,FALSE),"")</f>
        <v>Digoxin</v>
      </c>
      <c r="F1418" s="255"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53" t="str">
        <f>IF(AND(A1419&lt;&gt;"",ISNUMBER(A1419)),VLOOKUP(A1419,Studies!A:BR,2,FALSE),"")</f>
        <v>Greiner 1999</v>
      </c>
      <c r="C1419" s="254" t="str">
        <f>IF(AND(A1419&lt;&gt;"",ISNUMBER(A1419)),VLOOKUP(A1419,Studies!A:BR,3,FALSE),"")</f>
        <v>https://www.ncbi.nlm.nih.gov/pubmed/10411543</v>
      </c>
      <c r="D1419" s="254" t="str">
        <f>IF(AND(A1419&lt;&gt;"",ISNUMBER(A1419)),VLOOKUP(A1419,Studies!A:BR,4,FALSE),"")</f>
        <v>iv with Perpetrator (Rifampicin)</v>
      </c>
      <c r="E1419" s="254" t="str">
        <f>IF(AND(A1419&lt;&gt;"",ISNUMBER(A1419)),VLOOKUP(A1419,Studies!A:BR,5,FALSE),"")</f>
        <v>Digoxin</v>
      </c>
      <c r="F1419" s="255"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53" t="str">
        <f>IF(AND(A1420&lt;&gt;"",ISNUMBER(A1420)),VLOOKUP(A1420,Studies!A:BR,2,FALSE),"")</f>
        <v>Greiner 1999</v>
      </c>
      <c r="C1420" s="254" t="str">
        <f>IF(AND(A1420&lt;&gt;"",ISNUMBER(A1420)),VLOOKUP(A1420,Studies!A:BR,3,FALSE),"")</f>
        <v>https://www.ncbi.nlm.nih.gov/pubmed/10411543</v>
      </c>
      <c r="D1420" s="254" t="str">
        <f>IF(AND(A1420&lt;&gt;"",ISNUMBER(A1420)),VLOOKUP(A1420,Studies!A:BR,4,FALSE),"")</f>
        <v>iv with Perpetrator (Rifampicin)</v>
      </c>
      <c r="E1420" s="254" t="str">
        <f>IF(AND(A1420&lt;&gt;"",ISNUMBER(A1420)),VLOOKUP(A1420,Studies!A:BR,5,FALSE),"")</f>
        <v>Digoxin</v>
      </c>
      <c r="F1420" s="255"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53" t="str">
        <f>IF(AND(A1421&lt;&gt;"",ISNUMBER(A1421)),VLOOKUP(A1421,Studies!A:BR,2,FALSE),"")</f>
        <v>Greiner 1999</v>
      </c>
      <c r="C1421" s="254" t="str">
        <f>IF(AND(A1421&lt;&gt;"",ISNUMBER(A1421)),VLOOKUP(A1421,Studies!A:BR,3,FALSE),"")</f>
        <v>https://www.ncbi.nlm.nih.gov/pubmed/10411543</v>
      </c>
      <c r="D1421" s="254" t="str">
        <f>IF(AND(A1421&lt;&gt;"",ISNUMBER(A1421)),VLOOKUP(A1421,Studies!A:BR,4,FALSE),"")</f>
        <v>iv with Perpetrator (Rifampicin)</v>
      </c>
      <c r="E1421" s="254" t="str">
        <f>IF(AND(A1421&lt;&gt;"",ISNUMBER(A1421)),VLOOKUP(A1421,Studies!A:BR,5,FALSE),"")</f>
        <v>Digoxin</v>
      </c>
      <c r="F1421" s="255"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53" t="str">
        <f>IF(AND(A1422&lt;&gt;"",ISNUMBER(A1422)),VLOOKUP(A1422,Studies!A:BR,2,FALSE),"")</f>
        <v>Greiner 1999</v>
      </c>
      <c r="C1422" s="254" t="str">
        <f>IF(AND(A1422&lt;&gt;"",ISNUMBER(A1422)),VLOOKUP(A1422,Studies!A:BR,3,FALSE),"")</f>
        <v>https://www.ncbi.nlm.nih.gov/pubmed/10411543</v>
      </c>
      <c r="D1422" s="254" t="str">
        <f>IF(AND(A1422&lt;&gt;"",ISNUMBER(A1422)),VLOOKUP(A1422,Studies!A:BR,4,FALSE),"")</f>
        <v>iv with Perpetrator (Rifampicin)</v>
      </c>
      <c r="E1422" s="254" t="str">
        <f>IF(AND(A1422&lt;&gt;"",ISNUMBER(A1422)),VLOOKUP(A1422,Studies!A:BR,5,FALSE),"")</f>
        <v>Digoxin</v>
      </c>
      <c r="F1422" s="255"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53" t="str">
        <f>IF(AND(A1423&lt;&gt;"",ISNUMBER(A1423)),VLOOKUP(A1423,Studies!A:BR,2,FALSE),"")</f>
        <v>Gurley 2006</v>
      </c>
      <c r="C1423" s="254" t="str">
        <f>IF(AND(A1423&lt;&gt;"",ISNUMBER(A1423)),VLOOKUP(A1423,Studies!A:BR,3,FALSE),"")</f>
        <v>https://www.ncbi.nlm.nih.gov/pubmed/16432272</v>
      </c>
      <c r="D1423" s="254" t="str">
        <f>IF(AND(A1423&lt;&gt;"",ISNUMBER(A1423)),VLOOKUP(A1423,Studies!A:BR,4,FALSE),"")</f>
        <v>Control pre-Rifampicin (Perpetrator Placebo)</v>
      </c>
      <c r="E1423" s="254" t="str">
        <f>IF(AND(A1423&lt;&gt;"",ISNUMBER(A1423)),VLOOKUP(A1423,Studies!A:BR,5,FALSE),"")</f>
        <v>Midazolam</v>
      </c>
      <c r="F1423" s="255"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53" t="str">
        <f>IF(AND(A1424&lt;&gt;"",ISNUMBER(A1424)),VLOOKUP(A1424,Studies!A:BR,2,FALSE),"")</f>
        <v>Gurley 2006</v>
      </c>
      <c r="C1424" s="254" t="str">
        <f>IF(AND(A1424&lt;&gt;"",ISNUMBER(A1424)),VLOOKUP(A1424,Studies!A:BR,3,FALSE),"")</f>
        <v>https://www.ncbi.nlm.nih.gov/pubmed/16432272</v>
      </c>
      <c r="D1424" s="254" t="str">
        <f>IF(AND(A1424&lt;&gt;"",ISNUMBER(A1424)),VLOOKUP(A1424,Studies!A:BR,4,FALSE),"")</f>
        <v>Control pre-Rifampicin (Perpetrator Placebo)</v>
      </c>
      <c r="E1424" s="254" t="str">
        <f>IF(AND(A1424&lt;&gt;"",ISNUMBER(A1424)),VLOOKUP(A1424,Studies!A:BR,5,FALSE),"")</f>
        <v>Midazolam</v>
      </c>
      <c r="F1424" s="255"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53" t="str">
        <f>IF(AND(A1425&lt;&gt;"",ISNUMBER(A1425)),VLOOKUP(A1425,Studies!A:BR,2,FALSE),"")</f>
        <v>Gurley 2006</v>
      </c>
      <c r="C1425" s="254" t="str">
        <f>IF(AND(A1425&lt;&gt;"",ISNUMBER(A1425)),VLOOKUP(A1425,Studies!A:BR,3,FALSE),"")</f>
        <v>https://www.ncbi.nlm.nih.gov/pubmed/16432272</v>
      </c>
      <c r="D1425" s="254" t="str">
        <f>IF(AND(A1425&lt;&gt;"",ISNUMBER(A1425)),VLOOKUP(A1425,Studies!A:BR,4,FALSE),"")</f>
        <v>Control pre-Rifampicin (Perpetrator Placebo)</v>
      </c>
      <c r="E1425" s="254" t="str">
        <f>IF(AND(A1425&lt;&gt;"",ISNUMBER(A1425)),VLOOKUP(A1425,Studies!A:BR,5,FALSE),"")</f>
        <v>Midazolam</v>
      </c>
      <c r="F1425" s="255"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53" t="str">
        <f>IF(AND(A1426&lt;&gt;"",ISNUMBER(A1426)),VLOOKUP(A1426,Studies!A:BR,2,FALSE),"")</f>
        <v>Gurley 2006</v>
      </c>
      <c r="C1426" s="254" t="str">
        <f>IF(AND(A1426&lt;&gt;"",ISNUMBER(A1426)),VLOOKUP(A1426,Studies!A:BR,3,FALSE),"")</f>
        <v>https://www.ncbi.nlm.nih.gov/pubmed/16432272</v>
      </c>
      <c r="D1426" s="254" t="str">
        <f>IF(AND(A1426&lt;&gt;"",ISNUMBER(A1426)),VLOOKUP(A1426,Studies!A:BR,4,FALSE),"")</f>
        <v>Control pre-Rifampicin (Perpetrator Placebo)</v>
      </c>
      <c r="E1426" s="254" t="str">
        <f>IF(AND(A1426&lt;&gt;"",ISNUMBER(A1426)),VLOOKUP(A1426,Studies!A:BR,5,FALSE),"")</f>
        <v>Midazolam</v>
      </c>
      <c r="F1426" s="255"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53" t="str">
        <f>IF(AND(A1427&lt;&gt;"",ISNUMBER(A1427)),VLOOKUP(A1427,Studies!A:BR,2,FALSE),"")</f>
        <v>Gurley 2006</v>
      </c>
      <c r="C1427" s="254" t="str">
        <f>IF(AND(A1427&lt;&gt;"",ISNUMBER(A1427)),VLOOKUP(A1427,Studies!A:BR,3,FALSE),"")</f>
        <v>https://www.ncbi.nlm.nih.gov/pubmed/16432272</v>
      </c>
      <c r="D1427" s="254" t="str">
        <f>IF(AND(A1427&lt;&gt;"",ISNUMBER(A1427)),VLOOKUP(A1427,Studies!A:BR,4,FALSE),"")</f>
        <v>Control pre-Rifampicin (Perpetrator Placebo)</v>
      </c>
      <c r="E1427" s="254" t="str">
        <f>IF(AND(A1427&lt;&gt;"",ISNUMBER(A1427)),VLOOKUP(A1427,Studies!A:BR,5,FALSE),"")</f>
        <v>Midazolam</v>
      </c>
      <c r="F1427" s="255"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53" t="str">
        <f>IF(AND(A1428&lt;&gt;"",ISNUMBER(A1428)),VLOOKUP(A1428,Studies!A:BR,2,FALSE),"")</f>
        <v>Gurley 2006</v>
      </c>
      <c r="C1428" s="254" t="str">
        <f>IF(AND(A1428&lt;&gt;"",ISNUMBER(A1428)),VLOOKUP(A1428,Studies!A:BR,3,FALSE),"")</f>
        <v>https://www.ncbi.nlm.nih.gov/pubmed/16432272</v>
      </c>
      <c r="D1428" s="254" t="str">
        <f>IF(AND(A1428&lt;&gt;"",ISNUMBER(A1428)),VLOOKUP(A1428,Studies!A:BR,4,FALSE),"")</f>
        <v>Control pre-Rifampicin (Perpetrator Placebo)</v>
      </c>
      <c r="E1428" s="254" t="str">
        <f>IF(AND(A1428&lt;&gt;"",ISNUMBER(A1428)),VLOOKUP(A1428,Studies!A:BR,5,FALSE),"")</f>
        <v>Midazolam</v>
      </c>
      <c r="F1428" s="255"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53" t="str">
        <f>IF(AND(A1429&lt;&gt;"",ISNUMBER(A1429)),VLOOKUP(A1429,Studies!A:BR,2,FALSE),"")</f>
        <v>Gurley 2006</v>
      </c>
      <c r="C1429" s="254" t="str">
        <f>IF(AND(A1429&lt;&gt;"",ISNUMBER(A1429)),VLOOKUP(A1429,Studies!A:BR,3,FALSE),"")</f>
        <v>https://www.ncbi.nlm.nih.gov/pubmed/16432272</v>
      </c>
      <c r="D1429" s="254" t="str">
        <f>IF(AND(A1429&lt;&gt;"",ISNUMBER(A1429)),VLOOKUP(A1429,Studies!A:BR,4,FALSE),"")</f>
        <v>Control pre-Rifampicin (Perpetrator Placebo)</v>
      </c>
      <c r="E1429" s="254" t="str">
        <f>IF(AND(A1429&lt;&gt;"",ISNUMBER(A1429)),VLOOKUP(A1429,Studies!A:BR,5,FALSE),"")</f>
        <v>Midazolam</v>
      </c>
      <c r="F1429" s="255"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53" t="str">
        <f>IF(AND(A1430&lt;&gt;"",ISNUMBER(A1430)),VLOOKUP(A1430,Studies!A:BR,2,FALSE),"")</f>
        <v>Gurley 2006</v>
      </c>
      <c r="C1430" s="254" t="str">
        <f>IF(AND(A1430&lt;&gt;"",ISNUMBER(A1430)),VLOOKUP(A1430,Studies!A:BR,3,FALSE),"")</f>
        <v>https://www.ncbi.nlm.nih.gov/pubmed/16432272</v>
      </c>
      <c r="D1430" s="254" t="str">
        <f>IF(AND(A1430&lt;&gt;"",ISNUMBER(A1430)),VLOOKUP(A1430,Studies!A:BR,4,FALSE),"")</f>
        <v>Control pre-Rifampicin (Perpetrator Placebo)</v>
      </c>
      <c r="E1430" s="254" t="str">
        <f>IF(AND(A1430&lt;&gt;"",ISNUMBER(A1430)),VLOOKUP(A1430,Studies!A:BR,5,FALSE),"")</f>
        <v>Midazolam</v>
      </c>
      <c r="F1430" s="255"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53" t="str">
        <f>IF(AND(A1431&lt;&gt;"",ISNUMBER(A1431)),VLOOKUP(A1431,Studies!A:BR,2,FALSE),"")</f>
        <v>Gurley 2006</v>
      </c>
      <c r="C1431" s="254" t="str">
        <f>IF(AND(A1431&lt;&gt;"",ISNUMBER(A1431)),VLOOKUP(A1431,Studies!A:BR,3,FALSE),"")</f>
        <v>https://www.ncbi.nlm.nih.gov/pubmed/16432272</v>
      </c>
      <c r="D1431" s="254" t="str">
        <f>IF(AND(A1431&lt;&gt;"",ISNUMBER(A1431)),VLOOKUP(A1431,Studies!A:BR,4,FALSE),"")</f>
        <v>Control pre-Rifampicin (Perpetrator Placebo)</v>
      </c>
      <c r="E1431" s="254" t="str">
        <f>IF(AND(A1431&lt;&gt;"",ISNUMBER(A1431)),VLOOKUP(A1431,Studies!A:BR,5,FALSE),"")</f>
        <v>Midazolam</v>
      </c>
      <c r="F1431" s="255"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53" t="str">
        <f>IF(AND(A1432&lt;&gt;"",ISNUMBER(A1432)),VLOOKUP(A1432,Studies!A:BR,2,FALSE),"")</f>
        <v>Gurley 2006</v>
      </c>
      <c r="C1432" s="254" t="str">
        <f>IF(AND(A1432&lt;&gt;"",ISNUMBER(A1432)),VLOOKUP(A1432,Studies!A:BR,3,FALSE),"")</f>
        <v>https://www.ncbi.nlm.nih.gov/pubmed/16432272</v>
      </c>
      <c r="D1432" s="254" t="str">
        <f>IF(AND(A1432&lt;&gt;"",ISNUMBER(A1432)),VLOOKUP(A1432,Studies!A:BR,4,FALSE),"")</f>
        <v>Control pre-Rifampicin (Perpetrator Placebo)</v>
      </c>
      <c r="E1432" s="254" t="str">
        <f>IF(AND(A1432&lt;&gt;"",ISNUMBER(A1432)),VLOOKUP(A1432,Studies!A:BR,5,FALSE),"")</f>
        <v>Midazolam</v>
      </c>
      <c r="F1432" s="255"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53" t="str">
        <f>IF(AND(A1433&lt;&gt;"",ISNUMBER(A1433)),VLOOKUP(A1433,Studies!A:BR,2,FALSE),"")</f>
        <v>Gurley 2006</v>
      </c>
      <c r="C1433" s="254" t="str">
        <f>IF(AND(A1433&lt;&gt;"",ISNUMBER(A1433)),VLOOKUP(A1433,Studies!A:BR,3,FALSE),"")</f>
        <v>https://www.ncbi.nlm.nih.gov/pubmed/16432272</v>
      </c>
      <c r="D1433" s="254" t="str">
        <f>IF(AND(A1433&lt;&gt;"",ISNUMBER(A1433)),VLOOKUP(A1433,Studies!A:BR,4,FALSE),"")</f>
        <v>Control pre-Rifampicin (Perpetrator Placebo)</v>
      </c>
      <c r="E1433" s="254" t="str">
        <f>IF(AND(A1433&lt;&gt;"",ISNUMBER(A1433)),VLOOKUP(A1433,Studies!A:BR,5,FALSE),"")</f>
        <v>Midazolam</v>
      </c>
      <c r="F1433" s="255"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53" t="str">
        <f>IF(AND(A1434&lt;&gt;"",ISNUMBER(A1434)),VLOOKUP(A1434,Studies!A:BR,2,FALSE),"")</f>
        <v>Gurley 2006</v>
      </c>
      <c r="C1434" s="254" t="str">
        <f>IF(AND(A1434&lt;&gt;"",ISNUMBER(A1434)),VLOOKUP(A1434,Studies!A:BR,3,FALSE),"")</f>
        <v>https://www.ncbi.nlm.nih.gov/pubmed/16432272</v>
      </c>
      <c r="D1434" s="254" t="str">
        <f>IF(AND(A1434&lt;&gt;"",ISNUMBER(A1434)),VLOOKUP(A1434,Studies!A:BR,4,FALSE),"")</f>
        <v>with Perpetrator (Rifampicin)</v>
      </c>
      <c r="E1434" s="254" t="str">
        <f>IF(AND(A1434&lt;&gt;"",ISNUMBER(A1434)),VLOOKUP(A1434,Studies!A:BR,5,FALSE),"")</f>
        <v>Midazolam</v>
      </c>
      <c r="F1434" s="255"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53" t="str">
        <f>IF(AND(A1435&lt;&gt;"",ISNUMBER(A1435)),VLOOKUP(A1435,Studies!A:BR,2,FALSE),"")</f>
        <v>Gurley 2006</v>
      </c>
      <c r="C1435" s="254" t="str">
        <f>IF(AND(A1435&lt;&gt;"",ISNUMBER(A1435)),VLOOKUP(A1435,Studies!A:BR,3,FALSE),"")</f>
        <v>https://www.ncbi.nlm.nih.gov/pubmed/16432272</v>
      </c>
      <c r="D1435" s="254" t="str">
        <f>IF(AND(A1435&lt;&gt;"",ISNUMBER(A1435)),VLOOKUP(A1435,Studies!A:BR,4,FALSE),"")</f>
        <v>with Perpetrator (Rifampicin)</v>
      </c>
      <c r="E1435" s="254" t="str">
        <f>IF(AND(A1435&lt;&gt;"",ISNUMBER(A1435)),VLOOKUP(A1435,Studies!A:BR,5,FALSE),"")</f>
        <v>Midazolam</v>
      </c>
      <c r="F1435" s="255"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53" t="str">
        <f>IF(AND(A1436&lt;&gt;"",ISNUMBER(A1436)),VLOOKUP(A1436,Studies!A:BR,2,FALSE),"")</f>
        <v>Gurley 2006</v>
      </c>
      <c r="C1436" s="254" t="str">
        <f>IF(AND(A1436&lt;&gt;"",ISNUMBER(A1436)),VLOOKUP(A1436,Studies!A:BR,3,FALSE),"")</f>
        <v>https://www.ncbi.nlm.nih.gov/pubmed/16432272</v>
      </c>
      <c r="D1436" s="254" t="str">
        <f>IF(AND(A1436&lt;&gt;"",ISNUMBER(A1436)),VLOOKUP(A1436,Studies!A:BR,4,FALSE),"")</f>
        <v>with Perpetrator (Rifampicin)</v>
      </c>
      <c r="E1436" s="254" t="str">
        <f>IF(AND(A1436&lt;&gt;"",ISNUMBER(A1436)),VLOOKUP(A1436,Studies!A:BR,5,FALSE),"")</f>
        <v>Midazolam</v>
      </c>
      <c r="F1436" s="255"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53" t="str">
        <f>IF(AND(A1437&lt;&gt;"",ISNUMBER(A1437)),VLOOKUP(A1437,Studies!A:BR,2,FALSE),"")</f>
        <v>Gurley 2006</v>
      </c>
      <c r="C1437" s="254" t="str">
        <f>IF(AND(A1437&lt;&gt;"",ISNUMBER(A1437)),VLOOKUP(A1437,Studies!A:BR,3,FALSE),"")</f>
        <v>https://www.ncbi.nlm.nih.gov/pubmed/16432272</v>
      </c>
      <c r="D1437" s="254" t="str">
        <f>IF(AND(A1437&lt;&gt;"",ISNUMBER(A1437)),VLOOKUP(A1437,Studies!A:BR,4,FALSE),"")</f>
        <v>with Perpetrator (Rifampicin)</v>
      </c>
      <c r="E1437" s="254" t="str">
        <f>IF(AND(A1437&lt;&gt;"",ISNUMBER(A1437)),VLOOKUP(A1437,Studies!A:BR,5,FALSE),"")</f>
        <v>Midazolam</v>
      </c>
      <c r="F1437" s="255"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53" t="str">
        <f>IF(AND(A1438&lt;&gt;"",ISNUMBER(A1438)),VLOOKUP(A1438,Studies!A:BR,2,FALSE),"")</f>
        <v>Gurley 2006</v>
      </c>
      <c r="C1438" s="254" t="str">
        <f>IF(AND(A1438&lt;&gt;"",ISNUMBER(A1438)),VLOOKUP(A1438,Studies!A:BR,3,FALSE),"")</f>
        <v>https://www.ncbi.nlm.nih.gov/pubmed/16432272</v>
      </c>
      <c r="D1438" s="254" t="str">
        <f>IF(AND(A1438&lt;&gt;"",ISNUMBER(A1438)),VLOOKUP(A1438,Studies!A:BR,4,FALSE),"")</f>
        <v>with Perpetrator (Rifampicin)</v>
      </c>
      <c r="E1438" s="254" t="str">
        <f>IF(AND(A1438&lt;&gt;"",ISNUMBER(A1438)),VLOOKUP(A1438,Studies!A:BR,5,FALSE),"")</f>
        <v>Midazolam</v>
      </c>
      <c r="F1438" s="255"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53" t="str">
        <f>IF(AND(A1439&lt;&gt;"",ISNUMBER(A1439)),VLOOKUP(A1439,Studies!A:BR,2,FALSE),"")</f>
        <v>Gurley 2006</v>
      </c>
      <c r="C1439" s="254" t="str">
        <f>IF(AND(A1439&lt;&gt;"",ISNUMBER(A1439)),VLOOKUP(A1439,Studies!A:BR,3,FALSE),"")</f>
        <v>https://www.ncbi.nlm.nih.gov/pubmed/16432272</v>
      </c>
      <c r="D1439" s="254" t="str">
        <f>IF(AND(A1439&lt;&gt;"",ISNUMBER(A1439)),VLOOKUP(A1439,Studies!A:BR,4,FALSE),"")</f>
        <v>with Perpetrator (Rifampicin)</v>
      </c>
      <c r="E1439" s="254" t="str">
        <f>IF(AND(A1439&lt;&gt;"",ISNUMBER(A1439)),VLOOKUP(A1439,Studies!A:BR,5,FALSE),"")</f>
        <v>Midazolam</v>
      </c>
      <c r="F1439" s="255"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53" t="str">
        <f>IF(AND(A1440&lt;&gt;"",ISNUMBER(A1440)),VLOOKUP(A1440,Studies!A:BR,2,FALSE),"")</f>
        <v>Gurley 2006</v>
      </c>
      <c r="C1440" s="254" t="str">
        <f>IF(AND(A1440&lt;&gt;"",ISNUMBER(A1440)),VLOOKUP(A1440,Studies!A:BR,3,FALSE),"")</f>
        <v>https://www.ncbi.nlm.nih.gov/pubmed/16432272</v>
      </c>
      <c r="D1440" s="254" t="str">
        <f>IF(AND(A1440&lt;&gt;"",ISNUMBER(A1440)),VLOOKUP(A1440,Studies!A:BR,4,FALSE),"")</f>
        <v>with Perpetrator (Rifampicin)</v>
      </c>
      <c r="E1440" s="254" t="str">
        <f>IF(AND(A1440&lt;&gt;"",ISNUMBER(A1440)),VLOOKUP(A1440,Studies!A:BR,5,FALSE),"")</f>
        <v>Midazolam</v>
      </c>
      <c r="F1440" s="255"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53" t="str">
        <f>IF(AND(A1441&lt;&gt;"",ISNUMBER(A1441)),VLOOKUP(A1441,Studies!A:BR,2,FALSE),"")</f>
        <v>Gurley 2006</v>
      </c>
      <c r="C1441" s="254" t="str">
        <f>IF(AND(A1441&lt;&gt;"",ISNUMBER(A1441)),VLOOKUP(A1441,Studies!A:BR,3,FALSE),"")</f>
        <v>https://www.ncbi.nlm.nih.gov/pubmed/16432272</v>
      </c>
      <c r="D1441" s="254" t="str">
        <f>IF(AND(A1441&lt;&gt;"",ISNUMBER(A1441)),VLOOKUP(A1441,Studies!A:BR,4,FALSE),"")</f>
        <v>with Perpetrator (Rifampicin)</v>
      </c>
      <c r="E1441" s="254" t="str">
        <f>IF(AND(A1441&lt;&gt;"",ISNUMBER(A1441)),VLOOKUP(A1441,Studies!A:BR,5,FALSE),"")</f>
        <v>Midazolam</v>
      </c>
      <c r="F1441" s="255"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53" t="str">
        <f>IF(AND(A1442&lt;&gt;"",ISNUMBER(A1442)),VLOOKUP(A1442,Studies!A:BR,2,FALSE),"")</f>
        <v>Gurley 2006</v>
      </c>
      <c r="C1442" s="254" t="str">
        <f>IF(AND(A1442&lt;&gt;"",ISNUMBER(A1442)),VLOOKUP(A1442,Studies!A:BR,3,FALSE),"")</f>
        <v>https://www.ncbi.nlm.nih.gov/pubmed/16432272</v>
      </c>
      <c r="D1442" s="254" t="str">
        <f>IF(AND(A1442&lt;&gt;"",ISNUMBER(A1442)),VLOOKUP(A1442,Studies!A:BR,4,FALSE),"")</f>
        <v>with Perpetrator (Rifampicin)</v>
      </c>
      <c r="E1442" s="254" t="str">
        <f>IF(AND(A1442&lt;&gt;"",ISNUMBER(A1442)),VLOOKUP(A1442,Studies!A:BR,5,FALSE),"")</f>
        <v>Midazolam</v>
      </c>
      <c r="F1442" s="255"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53" t="str">
        <f>IF(AND(A1443&lt;&gt;"",ISNUMBER(A1443)),VLOOKUP(A1443,Studies!A:BR,2,FALSE),"")</f>
        <v>Gurley 2006</v>
      </c>
      <c r="C1443" s="254" t="str">
        <f>IF(AND(A1443&lt;&gt;"",ISNUMBER(A1443)),VLOOKUP(A1443,Studies!A:BR,3,FALSE),"")</f>
        <v>https://www.ncbi.nlm.nih.gov/pubmed/16432272</v>
      </c>
      <c r="D1443" s="254" t="str">
        <f>IF(AND(A1443&lt;&gt;"",ISNUMBER(A1443)),VLOOKUP(A1443,Studies!A:BR,4,FALSE),"")</f>
        <v>with Perpetrator (Rifampicin)</v>
      </c>
      <c r="E1443" s="254" t="str">
        <f>IF(AND(A1443&lt;&gt;"",ISNUMBER(A1443)),VLOOKUP(A1443,Studies!A:BR,5,FALSE),"")</f>
        <v>Midazolam</v>
      </c>
      <c r="F1443" s="255"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53" t="str">
        <f>IF(AND(A1444&lt;&gt;"",ISNUMBER(A1444)),VLOOKUP(A1444,Studies!A:BR,2,FALSE),"")</f>
        <v>Gurley 2006</v>
      </c>
      <c r="C1444" s="254" t="str">
        <f>IF(AND(A1444&lt;&gt;"",ISNUMBER(A1444)),VLOOKUP(A1444,Studies!A:BR,3,FALSE),"")</f>
        <v>https://www.ncbi.nlm.nih.gov/pubmed/16432272</v>
      </c>
      <c r="D1444" s="254" t="str">
        <f>IF(AND(A1444&lt;&gt;"",ISNUMBER(A1444)),VLOOKUP(A1444,Studies!A:BR,4,FALSE),"")</f>
        <v>with Perpetrator (Rifampicin)</v>
      </c>
      <c r="E1444" s="254" t="str">
        <f>IF(AND(A1444&lt;&gt;"",ISNUMBER(A1444)),VLOOKUP(A1444,Studies!A:BR,5,FALSE),"")</f>
        <v>Midazolam</v>
      </c>
      <c r="F1444" s="255"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53" t="str">
        <f>IF(AND(A1445&lt;&gt;"",ISNUMBER(A1445)),VLOOKUP(A1445,Studies!A:BR,2,FALSE),"")</f>
        <v>Gurley 2006</v>
      </c>
      <c r="C1445" s="254" t="str">
        <f>IF(AND(A1445&lt;&gt;"",ISNUMBER(A1445)),VLOOKUP(A1445,Studies!A:BR,3,FALSE),"")</f>
        <v>https://www.ncbi.nlm.nih.gov/pubmed/16432272</v>
      </c>
      <c r="D1445" s="254" t="str">
        <f>IF(AND(A1445&lt;&gt;"",ISNUMBER(A1445)),VLOOKUP(A1445,Studies!A:BR,4,FALSE),"")</f>
        <v>Control pre-Clarithromycin (Perpetrator Placebo)</v>
      </c>
      <c r="E1445" s="254" t="str">
        <f>IF(AND(A1445&lt;&gt;"",ISNUMBER(A1445)),VLOOKUP(A1445,Studies!A:BR,5,FALSE),"")</f>
        <v>Midazolam</v>
      </c>
      <c r="F1445" s="255"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53" t="str">
        <f>IF(AND(A1446&lt;&gt;"",ISNUMBER(A1446)),VLOOKUP(A1446,Studies!A:BR,2,FALSE),"")</f>
        <v>Gurley 2006</v>
      </c>
      <c r="C1446" s="254" t="str">
        <f>IF(AND(A1446&lt;&gt;"",ISNUMBER(A1446)),VLOOKUP(A1446,Studies!A:BR,3,FALSE),"")</f>
        <v>https://www.ncbi.nlm.nih.gov/pubmed/16432272</v>
      </c>
      <c r="D1446" s="254" t="str">
        <f>IF(AND(A1446&lt;&gt;"",ISNUMBER(A1446)),VLOOKUP(A1446,Studies!A:BR,4,FALSE),"")</f>
        <v>Control pre-Clarithromycin (Perpetrator Placebo)</v>
      </c>
      <c r="E1446" s="254" t="str">
        <f>IF(AND(A1446&lt;&gt;"",ISNUMBER(A1446)),VLOOKUP(A1446,Studies!A:BR,5,FALSE),"")</f>
        <v>Midazolam</v>
      </c>
      <c r="F1446" s="255"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53" t="str">
        <f>IF(AND(A1447&lt;&gt;"",ISNUMBER(A1447)),VLOOKUP(A1447,Studies!A:BR,2,FALSE),"")</f>
        <v>Gurley 2006</v>
      </c>
      <c r="C1447" s="254" t="str">
        <f>IF(AND(A1447&lt;&gt;"",ISNUMBER(A1447)),VLOOKUP(A1447,Studies!A:BR,3,FALSE),"")</f>
        <v>https://www.ncbi.nlm.nih.gov/pubmed/16432272</v>
      </c>
      <c r="D1447" s="254" t="str">
        <f>IF(AND(A1447&lt;&gt;"",ISNUMBER(A1447)),VLOOKUP(A1447,Studies!A:BR,4,FALSE),"")</f>
        <v>Control pre-Clarithromycin (Perpetrator Placebo)</v>
      </c>
      <c r="E1447" s="254" t="str">
        <f>IF(AND(A1447&lt;&gt;"",ISNUMBER(A1447)),VLOOKUP(A1447,Studies!A:BR,5,FALSE),"")</f>
        <v>Midazolam</v>
      </c>
      <c r="F1447" s="255"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53" t="str">
        <f>IF(AND(A1448&lt;&gt;"",ISNUMBER(A1448)),VLOOKUP(A1448,Studies!A:BR,2,FALSE),"")</f>
        <v>Gurley 2006</v>
      </c>
      <c r="C1448" s="254" t="str">
        <f>IF(AND(A1448&lt;&gt;"",ISNUMBER(A1448)),VLOOKUP(A1448,Studies!A:BR,3,FALSE),"")</f>
        <v>https://www.ncbi.nlm.nih.gov/pubmed/16432272</v>
      </c>
      <c r="D1448" s="254" t="str">
        <f>IF(AND(A1448&lt;&gt;"",ISNUMBER(A1448)),VLOOKUP(A1448,Studies!A:BR,4,FALSE),"")</f>
        <v>Control pre-Clarithromycin (Perpetrator Placebo)</v>
      </c>
      <c r="E1448" s="254" t="str">
        <f>IF(AND(A1448&lt;&gt;"",ISNUMBER(A1448)),VLOOKUP(A1448,Studies!A:BR,5,FALSE),"")</f>
        <v>Midazolam</v>
      </c>
      <c r="F1448" s="255"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53" t="str">
        <f>IF(AND(A1449&lt;&gt;"",ISNUMBER(A1449)),VLOOKUP(A1449,Studies!A:BR,2,FALSE),"")</f>
        <v>Gurley 2006</v>
      </c>
      <c r="C1449" s="254" t="str">
        <f>IF(AND(A1449&lt;&gt;"",ISNUMBER(A1449)),VLOOKUP(A1449,Studies!A:BR,3,FALSE),"")</f>
        <v>https://www.ncbi.nlm.nih.gov/pubmed/16432272</v>
      </c>
      <c r="D1449" s="254" t="str">
        <f>IF(AND(A1449&lt;&gt;"",ISNUMBER(A1449)),VLOOKUP(A1449,Studies!A:BR,4,FALSE),"")</f>
        <v>Control pre-Clarithromycin (Perpetrator Placebo)</v>
      </c>
      <c r="E1449" s="254" t="str">
        <f>IF(AND(A1449&lt;&gt;"",ISNUMBER(A1449)),VLOOKUP(A1449,Studies!A:BR,5,FALSE),"")</f>
        <v>Midazolam</v>
      </c>
      <c r="F1449" s="255"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53" t="str">
        <f>IF(AND(A1450&lt;&gt;"",ISNUMBER(A1450)),VLOOKUP(A1450,Studies!A:BR,2,FALSE),"")</f>
        <v>Gurley 2006</v>
      </c>
      <c r="C1450" s="254" t="str">
        <f>IF(AND(A1450&lt;&gt;"",ISNUMBER(A1450)),VLOOKUP(A1450,Studies!A:BR,3,FALSE),"")</f>
        <v>https://www.ncbi.nlm.nih.gov/pubmed/16432272</v>
      </c>
      <c r="D1450" s="254" t="str">
        <f>IF(AND(A1450&lt;&gt;"",ISNUMBER(A1450)),VLOOKUP(A1450,Studies!A:BR,4,FALSE),"")</f>
        <v>Control pre-Clarithromycin (Perpetrator Placebo)</v>
      </c>
      <c r="E1450" s="254" t="str">
        <f>IF(AND(A1450&lt;&gt;"",ISNUMBER(A1450)),VLOOKUP(A1450,Studies!A:BR,5,FALSE),"")</f>
        <v>Midazolam</v>
      </c>
      <c r="F1450" s="255"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53" t="str">
        <f>IF(AND(A1451&lt;&gt;"",ISNUMBER(A1451)),VLOOKUP(A1451,Studies!A:BR,2,FALSE),"")</f>
        <v>Gurley 2006</v>
      </c>
      <c r="C1451" s="254" t="str">
        <f>IF(AND(A1451&lt;&gt;"",ISNUMBER(A1451)),VLOOKUP(A1451,Studies!A:BR,3,FALSE),"")</f>
        <v>https://www.ncbi.nlm.nih.gov/pubmed/16432272</v>
      </c>
      <c r="D1451" s="254" t="str">
        <f>IF(AND(A1451&lt;&gt;"",ISNUMBER(A1451)),VLOOKUP(A1451,Studies!A:BR,4,FALSE),"")</f>
        <v>Control pre-Clarithromycin (Perpetrator Placebo)</v>
      </c>
      <c r="E1451" s="254" t="str">
        <f>IF(AND(A1451&lt;&gt;"",ISNUMBER(A1451)),VLOOKUP(A1451,Studies!A:BR,5,FALSE),"")</f>
        <v>Midazolam</v>
      </c>
      <c r="F1451" s="255"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53" t="str">
        <f>IF(AND(A1452&lt;&gt;"",ISNUMBER(A1452)),VLOOKUP(A1452,Studies!A:BR,2,FALSE),"")</f>
        <v>Gurley 2006</v>
      </c>
      <c r="C1452" s="254" t="str">
        <f>IF(AND(A1452&lt;&gt;"",ISNUMBER(A1452)),VLOOKUP(A1452,Studies!A:BR,3,FALSE),"")</f>
        <v>https://www.ncbi.nlm.nih.gov/pubmed/16432272</v>
      </c>
      <c r="D1452" s="254" t="str">
        <f>IF(AND(A1452&lt;&gt;"",ISNUMBER(A1452)),VLOOKUP(A1452,Studies!A:BR,4,FALSE),"")</f>
        <v>Control pre-Clarithromycin (Perpetrator Placebo)</v>
      </c>
      <c r="E1452" s="254" t="str">
        <f>IF(AND(A1452&lt;&gt;"",ISNUMBER(A1452)),VLOOKUP(A1452,Studies!A:BR,5,FALSE),"")</f>
        <v>Midazolam</v>
      </c>
      <c r="F1452" s="255"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53" t="str">
        <f>IF(AND(A1453&lt;&gt;"",ISNUMBER(A1453)),VLOOKUP(A1453,Studies!A:BR,2,FALSE),"")</f>
        <v>Gurley 2006</v>
      </c>
      <c r="C1453" s="254" t="str">
        <f>IF(AND(A1453&lt;&gt;"",ISNUMBER(A1453)),VLOOKUP(A1453,Studies!A:BR,3,FALSE),"")</f>
        <v>https://www.ncbi.nlm.nih.gov/pubmed/16432272</v>
      </c>
      <c r="D1453" s="254" t="str">
        <f>IF(AND(A1453&lt;&gt;"",ISNUMBER(A1453)),VLOOKUP(A1453,Studies!A:BR,4,FALSE),"")</f>
        <v>Control pre-Clarithromycin (Perpetrator Placebo)</v>
      </c>
      <c r="E1453" s="254" t="str">
        <f>IF(AND(A1453&lt;&gt;"",ISNUMBER(A1453)),VLOOKUP(A1453,Studies!A:BR,5,FALSE),"")</f>
        <v>Midazolam</v>
      </c>
      <c r="F1453" s="255"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53" t="str">
        <f>IF(AND(A1454&lt;&gt;"",ISNUMBER(A1454)),VLOOKUP(A1454,Studies!A:BR,2,FALSE),"")</f>
        <v>Gurley 2006</v>
      </c>
      <c r="C1454" s="254" t="str">
        <f>IF(AND(A1454&lt;&gt;"",ISNUMBER(A1454)),VLOOKUP(A1454,Studies!A:BR,3,FALSE),"")</f>
        <v>https://www.ncbi.nlm.nih.gov/pubmed/16432272</v>
      </c>
      <c r="D1454" s="254" t="str">
        <f>IF(AND(A1454&lt;&gt;"",ISNUMBER(A1454)),VLOOKUP(A1454,Studies!A:BR,4,FALSE),"")</f>
        <v>Control pre-Clarithromycin (Perpetrator Placebo)</v>
      </c>
      <c r="E1454" s="254" t="str">
        <f>IF(AND(A1454&lt;&gt;"",ISNUMBER(A1454)),VLOOKUP(A1454,Studies!A:BR,5,FALSE),"")</f>
        <v>Midazolam</v>
      </c>
      <c r="F1454" s="255"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53" t="str">
        <f>IF(AND(A1455&lt;&gt;"",ISNUMBER(A1455)),VLOOKUP(A1455,Studies!A:BR,2,FALSE),"")</f>
        <v>Gurley 2006</v>
      </c>
      <c r="C1455" s="254" t="str">
        <f>IF(AND(A1455&lt;&gt;"",ISNUMBER(A1455)),VLOOKUP(A1455,Studies!A:BR,3,FALSE),"")</f>
        <v>https://www.ncbi.nlm.nih.gov/pubmed/16432272</v>
      </c>
      <c r="D1455" s="254" t="str">
        <f>IF(AND(A1455&lt;&gt;"",ISNUMBER(A1455)),VLOOKUP(A1455,Studies!A:BR,4,FALSE),"")</f>
        <v>Control pre-Clarithromycin (Perpetrator Placebo)</v>
      </c>
      <c r="E1455" s="254" t="str">
        <f>IF(AND(A1455&lt;&gt;"",ISNUMBER(A1455)),VLOOKUP(A1455,Studies!A:BR,5,FALSE),"")</f>
        <v>Midazolam</v>
      </c>
      <c r="F1455" s="255"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53" t="str">
        <f>IF(AND(A1456&lt;&gt;"",ISNUMBER(A1456)),VLOOKUP(A1456,Studies!A:BR,2,FALSE),"")</f>
        <v>Gurley 2006</v>
      </c>
      <c r="C1456" s="254" t="str">
        <f>IF(AND(A1456&lt;&gt;"",ISNUMBER(A1456)),VLOOKUP(A1456,Studies!A:BR,3,FALSE),"")</f>
        <v>https://www.ncbi.nlm.nih.gov/pubmed/16432272</v>
      </c>
      <c r="D1456" s="254" t="str">
        <f>IF(AND(A1456&lt;&gt;"",ISNUMBER(A1456)),VLOOKUP(A1456,Studies!A:BR,4,FALSE),"")</f>
        <v>with Perpetrator (Clarithomycin)</v>
      </c>
      <c r="E1456" s="254" t="str">
        <f>IF(AND(A1456&lt;&gt;"",ISNUMBER(A1456)),VLOOKUP(A1456,Studies!A:BR,5,FALSE),"")</f>
        <v>Midazolam</v>
      </c>
      <c r="F1456" s="255"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53" t="str">
        <f>IF(AND(A1457&lt;&gt;"",ISNUMBER(A1457)),VLOOKUP(A1457,Studies!A:BR,2,FALSE),"")</f>
        <v>Gurley 2006</v>
      </c>
      <c r="C1457" s="254" t="str">
        <f>IF(AND(A1457&lt;&gt;"",ISNUMBER(A1457)),VLOOKUP(A1457,Studies!A:BR,3,FALSE),"")</f>
        <v>https://www.ncbi.nlm.nih.gov/pubmed/16432272</v>
      </c>
      <c r="D1457" s="254" t="str">
        <f>IF(AND(A1457&lt;&gt;"",ISNUMBER(A1457)),VLOOKUP(A1457,Studies!A:BR,4,FALSE),"")</f>
        <v>with Perpetrator (Clarithomycin)</v>
      </c>
      <c r="E1457" s="254" t="str">
        <f>IF(AND(A1457&lt;&gt;"",ISNUMBER(A1457)),VLOOKUP(A1457,Studies!A:BR,5,FALSE),"")</f>
        <v>Midazolam</v>
      </c>
      <c r="F1457" s="255"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53" t="str">
        <f>IF(AND(A1458&lt;&gt;"",ISNUMBER(A1458)),VLOOKUP(A1458,Studies!A:BR,2,FALSE),"")</f>
        <v>Gurley 2006</v>
      </c>
      <c r="C1458" s="254" t="str">
        <f>IF(AND(A1458&lt;&gt;"",ISNUMBER(A1458)),VLOOKUP(A1458,Studies!A:BR,3,FALSE),"")</f>
        <v>https://www.ncbi.nlm.nih.gov/pubmed/16432272</v>
      </c>
      <c r="D1458" s="254" t="str">
        <f>IF(AND(A1458&lt;&gt;"",ISNUMBER(A1458)),VLOOKUP(A1458,Studies!A:BR,4,FALSE),"")</f>
        <v>with Perpetrator (Clarithomycin)</v>
      </c>
      <c r="E1458" s="254" t="str">
        <f>IF(AND(A1458&lt;&gt;"",ISNUMBER(A1458)),VLOOKUP(A1458,Studies!A:BR,5,FALSE),"")</f>
        <v>Midazolam</v>
      </c>
      <c r="F1458" s="255"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53" t="str">
        <f>IF(AND(A1459&lt;&gt;"",ISNUMBER(A1459)),VLOOKUP(A1459,Studies!A:BR,2,FALSE),"")</f>
        <v>Gurley 2006</v>
      </c>
      <c r="C1459" s="254" t="str">
        <f>IF(AND(A1459&lt;&gt;"",ISNUMBER(A1459)),VLOOKUP(A1459,Studies!A:BR,3,FALSE),"")</f>
        <v>https://www.ncbi.nlm.nih.gov/pubmed/16432272</v>
      </c>
      <c r="D1459" s="254" t="str">
        <f>IF(AND(A1459&lt;&gt;"",ISNUMBER(A1459)),VLOOKUP(A1459,Studies!A:BR,4,FALSE),"")</f>
        <v>with Perpetrator (Clarithomycin)</v>
      </c>
      <c r="E1459" s="254" t="str">
        <f>IF(AND(A1459&lt;&gt;"",ISNUMBER(A1459)),VLOOKUP(A1459,Studies!A:BR,5,FALSE),"")</f>
        <v>Midazolam</v>
      </c>
      <c r="F1459" s="255"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53" t="str">
        <f>IF(AND(A1460&lt;&gt;"",ISNUMBER(A1460)),VLOOKUP(A1460,Studies!A:BR,2,FALSE),"")</f>
        <v>Gurley 2006</v>
      </c>
      <c r="C1460" s="254" t="str">
        <f>IF(AND(A1460&lt;&gt;"",ISNUMBER(A1460)),VLOOKUP(A1460,Studies!A:BR,3,FALSE),"")</f>
        <v>https://www.ncbi.nlm.nih.gov/pubmed/16432272</v>
      </c>
      <c r="D1460" s="254" t="str">
        <f>IF(AND(A1460&lt;&gt;"",ISNUMBER(A1460)),VLOOKUP(A1460,Studies!A:BR,4,FALSE),"")</f>
        <v>with Perpetrator (Clarithomycin)</v>
      </c>
      <c r="E1460" s="254" t="str">
        <f>IF(AND(A1460&lt;&gt;"",ISNUMBER(A1460)),VLOOKUP(A1460,Studies!A:BR,5,FALSE),"")</f>
        <v>Midazolam</v>
      </c>
      <c r="F1460" s="255"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53" t="str">
        <f>IF(AND(A1461&lt;&gt;"",ISNUMBER(A1461)),VLOOKUP(A1461,Studies!A:BR,2,FALSE),"")</f>
        <v>Gurley 2006</v>
      </c>
      <c r="C1461" s="254" t="str">
        <f>IF(AND(A1461&lt;&gt;"",ISNUMBER(A1461)),VLOOKUP(A1461,Studies!A:BR,3,FALSE),"")</f>
        <v>https://www.ncbi.nlm.nih.gov/pubmed/16432272</v>
      </c>
      <c r="D1461" s="254" t="str">
        <f>IF(AND(A1461&lt;&gt;"",ISNUMBER(A1461)),VLOOKUP(A1461,Studies!A:BR,4,FALSE),"")</f>
        <v>with Perpetrator (Clarithomycin)</v>
      </c>
      <c r="E1461" s="254" t="str">
        <f>IF(AND(A1461&lt;&gt;"",ISNUMBER(A1461)),VLOOKUP(A1461,Studies!A:BR,5,FALSE),"")</f>
        <v>Midazolam</v>
      </c>
      <c r="F1461" s="255"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53" t="str">
        <f>IF(AND(A1462&lt;&gt;"",ISNUMBER(A1462)),VLOOKUP(A1462,Studies!A:BR,2,FALSE),"")</f>
        <v>Gurley 2006</v>
      </c>
      <c r="C1462" s="254" t="str">
        <f>IF(AND(A1462&lt;&gt;"",ISNUMBER(A1462)),VLOOKUP(A1462,Studies!A:BR,3,FALSE),"")</f>
        <v>https://www.ncbi.nlm.nih.gov/pubmed/16432272</v>
      </c>
      <c r="D1462" s="254" t="str">
        <f>IF(AND(A1462&lt;&gt;"",ISNUMBER(A1462)),VLOOKUP(A1462,Studies!A:BR,4,FALSE),"")</f>
        <v>with Perpetrator (Clarithomycin)</v>
      </c>
      <c r="E1462" s="254" t="str">
        <f>IF(AND(A1462&lt;&gt;"",ISNUMBER(A1462)),VLOOKUP(A1462,Studies!A:BR,5,FALSE),"")</f>
        <v>Midazolam</v>
      </c>
      <c r="F1462" s="255"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53" t="str">
        <f>IF(AND(A1463&lt;&gt;"",ISNUMBER(A1463)),VLOOKUP(A1463,Studies!A:BR,2,FALSE),"")</f>
        <v>Gurley 2006</v>
      </c>
      <c r="C1463" s="254" t="str">
        <f>IF(AND(A1463&lt;&gt;"",ISNUMBER(A1463)),VLOOKUP(A1463,Studies!A:BR,3,FALSE),"")</f>
        <v>https://www.ncbi.nlm.nih.gov/pubmed/16432272</v>
      </c>
      <c r="D1463" s="254" t="str">
        <f>IF(AND(A1463&lt;&gt;"",ISNUMBER(A1463)),VLOOKUP(A1463,Studies!A:BR,4,FALSE),"")</f>
        <v>with Perpetrator (Clarithomycin)</v>
      </c>
      <c r="E1463" s="254" t="str">
        <f>IF(AND(A1463&lt;&gt;"",ISNUMBER(A1463)),VLOOKUP(A1463,Studies!A:BR,5,FALSE),"")</f>
        <v>Midazolam</v>
      </c>
      <c r="F1463" s="255"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53" t="str">
        <f>IF(AND(A1464&lt;&gt;"",ISNUMBER(A1464)),VLOOKUP(A1464,Studies!A:BR,2,FALSE),"")</f>
        <v>Gurley 2006</v>
      </c>
      <c r="C1464" s="254" t="str">
        <f>IF(AND(A1464&lt;&gt;"",ISNUMBER(A1464)),VLOOKUP(A1464,Studies!A:BR,3,FALSE),"")</f>
        <v>https://www.ncbi.nlm.nih.gov/pubmed/16432272</v>
      </c>
      <c r="D1464" s="254" t="str">
        <f>IF(AND(A1464&lt;&gt;"",ISNUMBER(A1464)),VLOOKUP(A1464,Studies!A:BR,4,FALSE),"")</f>
        <v>with Perpetrator (Clarithomycin)</v>
      </c>
      <c r="E1464" s="254" t="str">
        <f>IF(AND(A1464&lt;&gt;"",ISNUMBER(A1464)),VLOOKUP(A1464,Studies!A:BR,5,FALSE),"")</f>
        <v>Midazolam</v>
      </c>
      <c r="F1464" s="255"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53" t="str">
        <f>IF(AND(A1465&lt;&gt;"",ISNUMBER(A1465)),VLOOKUP(A1465,Studies!A:BR,2,FALSE),"")</f>
        <v>Gurley 2006</v>
      </c>
      <c r="C1465" s="254" t="str">
        <f>IF(AND(A1465&lt;&gt;"",ISNUMBER(A1465)),VLOOKUP(A1465,Studies!A:BR,3,FALSE),"")</f>
        <v>https://www.ncbi.nlm.nih.gov/pubmed/16432272</v>
      </c>
      <c r="D1465" s="254" t="str">
        <f>IF(AND(A1465&lt;&gt;"",ISNUMBER(A1465)),VLOOKUP(A1465,Studies!A:BR,4,FALSE),"")</f>
        <v>with Perpetrator (Clarithomycin)</v>
      </c>
      <c r="E1465" s="254" t="str">
        <f>IF(AND(A1465&lt;&gt;"",ISNUMBER(A1465)),VLOOKUP(A1465,Studies!A:BR,5,FALSE),"")</f>
        <v>Midazolam</v>
      </c>
      <c r="F1465" s="255"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53" t="str">
        <f>IF(AND(A1466&lt;&gt;"",ISNUMBER(A1466)),VLOOKUP(A1466,Studies!A:BR,2,FALSE),"")</f>
        <v>Gurley 2006</v>
      </c>
      <c r="C1466" s="254" t="str">
        <f>IF(AND(A1466&lt;&gt;"",ISNUMBER(A1466)),VLOOKUP(A1466,Studies!A:BR,3,FALSE),"")</f>
        <v>https://www.ncbi.nlm.nih.gov/pubmed/16432272</v>
      </c>
      <c r="D1466" s="254" t="str">
        <f>IF(AND(A1466&lt;&gt;"",ISNUMBER(A1466)),VLOOKUP(A1466,Studies!A:BR,4,FALSE),"")</f>
        <v>with Perpetrator (Clarithomycin)</v>
      </c>
      <c r="E1466" s="254" t="str">
        <f>IF(AND(A1466&lt;&gt;"",ISNUMBER(A1466)),VLOOKUP(A1466,Studies!A:BR,5,FALSE),"")</f>
        <v>Midazolam</v>
      </c>
      <c r="F1466" s="255"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53" t="str">
        <f>IF(AND(A1467&lt;&gt;"",ISNUMBER(A1467)),VLOOKUP(A1467,Studies!A:BR,2,FALSE),"")</f>
        <v>Gurley 2006</v>
      </c>
      <c r="C1467" s="254" t="str">
        <f>IF(AND(A1467&lt;&gt;"",ISNUMBER(A1467)),VLOOKUP(A1467,Studies!A:BR,3,FALSE),"")</f>
        <v>https://www.ncbi.nlm.nih.gov/pubmed/16432272</v>
      </c>
      <c r="D1467" s="254" t="str">
        <f>IF(AND(A1467&lt;&gt;"",ISNUMBER(A1467)),VLOOKUP(A1467,Studies!A:BR,4,FALSE),"")</f>
        <v>Control pre-Black cohosh (Perpetrator Placebo)</v>
      </c>
      <c r="E1467" s="254" t="str">
        <f>IF(AND(A1467&lt;&gt;"",ISNUMBER(A1467)),VLOOKUP(A1467,Studies!A:BR,5,FALSE),"")</f>
        <v>Midazolam</v>
      </c>
      <c r="F1467" s="255"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53" t="str">
        <f>IF(AND(A1468&lt;&gt;"",ISNUMBER(A1468)),VLOOKUP(A1468,Studies!A:BR,2,FALSE),"")</f>
        <v>Gurley 2006</v>
      </c>
      <c r="C1468" s="254" t="str">
        <f>IF(AND(A1468&lt;&gt;"",ISNUMBER(A1468)),VLOOKUP(A1468,Studies!A:BR,3,FALSE),"")</f>
        <v>https://www.ncbi.nlm.nih.gov/pubmed/16432272</v>
      </c>
      <c r="D1468" s="254" t="str">
        <f>IF(AND(A1468&lt;&gt;"",ISNUMBER(A1468)),VLOOKUP(A1468,Studies!A:BR,4,FALSE),"")</f>
        <v>Control pre-Black cohosh (Perpetrator Placebo)</v>
      </c>
      <c r="E1468" s="254" t="str">
        <f>IF(AND(A1468&lt;&gt;"",ISNUMBER(A1468)),VLOOKUP(A1468,Studies!A:BR,5,FALSE),"")</f>
        <v>Midazolam</v>
      </c>
      <c r="F1468" s="255"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53" t="str">
        <f>IF(AND(A1469&lt;&gt;"",ISNUMBER(A1469)),VLOOKUP(A1469,Studies!A:BR,2,FALSE),"")</f>
        <v>Gurley 2006</v>
      </c>
      <c r="C1469" s="254" t="str">
        <f>IF(AND(A1469&lt;&gt;"",ISNUMBER(A1469)),VLOOKUP(A1469,Studies!A:BR,3,FALSE),"")</f>
        <v>https://www.ncbi.nlm.nih.gov/pubmed/16432272</v>
      </c>
      <c r="D1469" s="254" t="str">
        <f>IF(AND(A1469&lt;&gt;"",ISNUMBER(A1469)),VLOOKUP(A1469,Studies!A:BR,4,FALSE),"")</f>
        <v>Control pre-Black cohosh (Perpetrator Placebo)</v>
      </c>
      <c r="E1469" s="254" t="str">
        <f>IF(AND(A1469&lt;&gt;"",ISNUMBER(A1469)),VLOOKUP(A1469,Studies!A:BR,5,FALSE),"")</f>
        <v>Midazolam</v>
      </c>
      <c r="F1469" s="255"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53" t="str">
        <f>IF(AND(A1470&lt;&gt;"",ISNUMBER(A1470)),VLOOKUP(A1470,Studies!A:BR,2,FALSE),"")</f>
        <v>Gurley 2006</v>
      </c>
      <c r="C1470" s="254" t="str">
        <f>IF(AND(A1470&lt;&gt;"",ISNUMBER(A1470)),VLOOKUP(A1470,Studies!A:BR,3,FALSE),"")</f>
        <v>https://www.ncbi.nlm.nih.gov/pubmed/16432272</v>
      </c>
      <c r="D1470" s="254" t="str">
        <f>IF(AND(A1470&lt;&gt;"",ISNUMBER(A1470)),VLOOKUP(A1470,Studies!A:BR,4,FALSE),"")</f>
        <v>Control pre-Black cohosh (Perpetrator Placebo)</v>
      </c>
      <c r="E1470" s="254" t="str">
        <f>IF(AND(A1470&lt;&gt;"",ISNUMBER(A1470)),VLOOKUP(A1470,Studies!A:BR,5,FALSE),"")</f>
        <v>Midazolam</v>
      </c>
      <c r="F1470" s="255"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53" t="str">
        <f>IF(AND(A1471&lt;&gt;"",ISNUMBER(A1471)),VLOOKUP(A1471,Studies!A:BR,2,FALSE),"")</f>
        <v>Gurley 2006</v>
      </c>
      <c r="C1471" s="254" t="str">
        <f>IF(AND(A1471&lt;&gt;"",ISNUMBER(A1471)),VLOOKUP(A1471,Studies!A:BR,3,FALSE),"")</f>
        <v>https://www.ncbi.nlm.nih.gov/pubmed/16432272</v>
      </c>
      <c r="D1471" s="254" t="str">
        <f>IF(AND(A1471&lt;&gt;"",ISNUMBER(A1471)),VLOOKUP(A1471,Studies!A:BR,4,FALSE),"")</f>
        <v>Control pre-Black cohosh (Perpetrator Placebo)</v>
      </c>
      <c r="E1471" s="254" t="str">
        <f>IF(AND(A1471&lt;&gt;"",ISNUMBER(A1471)),VLOOKUP(A1471,Studies!A:BR,5,FALSE),"")</f>
        <v>Midazolam</v>
      </c>
      <c r="F1471" s="255"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53" t="str">
        <f>IF(AND(A1472&lt;&gt;"",ISNUMBER(A1472)),VLOOKUP(A1472,Studies!A:BR,2,FALSE),"")</f>
        <v>Gurley 2006</v>
      </c>
      <c r="C1472" s="254" t="str">
        <f>IF(AND(A1472&lt;&gt;"",ISNUMBER(A1472)),VLOOKUP(A1472,Studies!A:BR,3,FALSE),"")</f>
        <v>https://www.ncbi.nlm.nih.gov/pubmed/16432272</v>
      </c>
      <c r="D1472" s="254" t="str">
        <f>IF(AND(A1472&lt;&gt;"",ISNUMBER(A1472)),VLOOKUP(A1472,Studies!A:BR,4,FALSE),"")</f>
        <v>Control pre-Black cohosh (Perpetrator Placebo)</v>
      </c>
      <c r="E1472" s="254" t="str">
        <f>IF(AND(A1472&lt;&gt;"",ISNUMBER(A1472)),VLOOKUP(A1472,Studies!A:BR,5,FALSE),"")</f>
        <v>Midazolam</v>
      </c>
      <c r="F1472" s="255"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53" t="str">
        <f>IF(AND(A1473&lt;&gt;"",ISNUMBER(A1473)),VLOOKUP(A1473,Studies!A:BR,2,FALSE),"")</f>
        <v>Gurley 2006</v>
      </c>
      <c r="C1473" s="254" t="str">
        <f>IF(AND(A1473&lt;&gt;"",ISNUMBER(A1473)),VLOOKUP(A1473,Studies!A:BR,3,FALSE),"")</f>
        <v>https://www.ncbi.nlm.nih.gov/pubmed/16432272</v>
      </c>
      <c r="D1473" s="254" t="str">
        <f>IF(AND(A1473&lt;&gt;"",ISNUMBER(A1473)),VLOOKUP(A1473,Studies!A:BR,4,FALSE),"")</f>
        <v>Control pre-Black cohosh (Perpetrator Placebo)</v>
      </c>
      <c r="E1473" s="254" t="str">
        <f>IF(AND(A1473&lt;&gt;"",ISNUMBER(A1473)),VLOOKUP(A1473,Studies!A:BR,5,FALSE),"")</f>
        <v>Midazolam</v>
      </c>
      <c r="F1473" s="255"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53" t="str">
        <f>IF(AND(A1474&lt;&gt;"",ISNUMBER(A1474)),VLOOKUP(A1474,Studies!A:BR,2,FALSE),"")</f>
        <v>Gurley 2006</v>
      </c>
      <c r="C1474" s="254" t="str">
        <f>IF(AND(A1474&lt;&gt;"",ISNUMBER(A1474)),VLOOKUP(A1474,Studies!A:BR,3,FALSE),"")</f>
        <v>https://www.ncbi.nlm.nih.gov/pubmed/16432272</v>
      </c>
      <c r="D1474" s="254" t="str">
        <f>IF(AND(A1474&lt;&gt;"",ISNUMBER(A1474)),VLOOKUP(A1474,Studies!A:BR,4,FALSE),"")</f>
        <v>Control pre-Black cohosh (Perpetrator Placebo)</v>
      </c>
      <c r="E1474" s="254" t="str">
        <f>IF(AND(A1474&lt;&gt;"",ISNUMBER(A1474)),VLOOKUP(A1474,Studies!A:BR,5,FALSE),"")</f>
        <v>Midazolam</v>
      </c>
      <c r="F1474" s="255"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53" t="str">
        <f>IF(AND(A1475&lt;&gt;"",ISNUMBER(A1475)),VLOOKUP(A1475,Studies!A:BR,2,FALSE),"")</f>
        <v>Gurley 2006</v>
      </c>
      <c r="C1475" s="254" t="str">
        <f>IF(AND(A1475&lt;&gt;"",ISNUMBER(A1475)),VLOOKUP(A1475,Studies!A:BR,3,FALSE),"")</f>
        <v>https://www.ncbi.nlm.nih.gov/pubmed/16432272</v>
      </c>
      <c r="D1475" s="254" t="str">
        <f>IF(AND(A1475&lt;&gt;"",ISNUMBER(A1475)),VLOOKUP(A1475,Studies!A:BR,4,FALSE),"")</f>
        <v>Control pre-Black cohosh (Perpetrator Placebo)</v>
      </c>
      <c r="E1475" s="254" t="str">
        <f>IF(AND(A1475&lt;&gt;"",ISNUMBER(A1475)),VLOOKUP(A1475,Studies!A:BR,5,FALSE),"")</f>
        <v>Midazolam</v>
      </c>
      <c r="F1475" s="255"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53" t="str">
        <f>IF(AND(A1476&lt;&gt;"",ISNUMBER(A1476)),VLOOKUP(A1476,Studies!A:BR,2,FALSE),"")</f>
        <v>Gurley 2006</v>
      </c>
      <c r="C1476" s="254" t="str">
        <f>IF(AND(A1476&lt;&gt;"",ISNUMBER(A1476)),VLOOKUP(A1476,Studies!A:BR,3,FALSE),"")</f>
        <v>https://www.ncbi.nlm.nih.gov/pubmed/16432272</v>
      </c>
      <c r="D1476" s="254" t="str">
        <f>IF(AND(A1476&lt;&gt;"",ISNUMBER(A1476)),VLOOKUP(A1476,Studies!A:BR,4,FALSE),"")</f>
        <v>Control pre-Black cohosh (Perpetrator Placebo)</v>
      </c>
      <c r="E1476" s="254" t="str">
        <f>IF(AND(A1476&lt;&gt;"",ISNUMBER(A1476)),VLOOKUP(A1476,Studies!A:BR,5,FALSE),"")</f>
        <v>Midazolam</v>
      </c>
      <c r="F1476" s="255"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53" t="str">
        <f>IF(AND(A1477&lt;&gt;"",ISNUMBER(A1477)),VLOOKUP(A1477,Studies!A:BR,2,FALSE),"")</f>
        <v>Gurley 2006</v>
      </c>
      <c r="C1477" s="254" t="str">
        <f>IF(AND(A1477&lt;&gt;"",ISNUMBER(A1477)),VLOOKUP(A1477,Studies!A:BR,3,FALSE),"")</f>
        <v>https://www.ncbi.nlm.nih.gov/pubmed/16432272</v>
      </c>
      <c r="D1477" s="254" t="str">
        <f>IF(AND(A1477&lt;&gt;"",ISNUMBER(A1477)),VLOOKUP(A1477,Studies!A:BR,4,FALSE),"")</f>
        <v>Control pre-Black cohosh (Perpetrator Placebo)</v>
      </c>
      <c r="E1477" s="254" t="str">
        <f>IF(AND(A1477&lt;&gt;"",ISNUMBER(A1477)),VLOOKUP(A1477,Studies!A:BR,5,FALSE),"")</f>
        <v>Midazolam</v>
      </c>
      <c r="F1477" s="255"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53" t="str">
        <f>IF(AND(A1478&lt;&gt;"",ISNUMBER(A1478)),VLOOKUP(A1478,Studies!A:BR,2,FALSE),"")</f>
        <v>Gurley 2006</v>
      </c>
      <c r="C1478" s="254" t="str">
        <f>IF(AND(A1478&lt;&gt;"",ISNUMBER(A1478)),VLOOKUP(A1478,Studies!A:BR,3,FALSE),"")</f>
        <v>https://www.ncbi.nlm.nih.gov/pubmed/16432272</v>
      </c>
      <c r="D1478" s="254" t="str">
        <f>IF(AND(A1478&lt;&gt;"",ISNUMBER(A1478)),VLOOKUP(A1478,Studies!A:BR,4,FALSE),"")</f>
        <v>Control pre-Milk thistle (Perpetrator Placebo)</v>
      </c>
      <c r="E1478" s="254" t="str">
        <f>IF(AND(A1478&lt;&gt;"",ISNUMBER(A1478)),VLOOKUP(A1478,Studies!A:BR,5,FALSE),"")</f>
        <v>Midazolam</v>
      </c>
      <c r="F1478" s="255"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53" t="str">
        <f>IF(AND(A1479&lt;&gt;"",ISNUMBER(A1479)),VLOOKUP(A1479,Studies!A:BR,2,FALSE),"")</f>
        <v>Gurley 2006</v>
      </c>
      <c r="C1479" s="254" t="str">
        <f>IF(AND(A1479&lt;&gt;"",ISNUMBER(A1479)),VLOOKUP(A1479,Studies!A:BR,3,FALSE),"")</f>
        <v>https://www.ncbi.nlm.nih.gov/pubmed/16432272</v>
      </c>
      <c r="D1479" s="254" t="str">
        <f>IF(AND(A1479&lt;&gt;"",ISNUMBER(A1479)),VLOOKUP(A1479,Studies!A:BR,4,FALSE),"")</f>
        <v>Control pre-Milk thistle (Perpetrator Placebo)</v>
      </c>
      <c r="E1479" s="254" t="str">
        <f>IF(AND(A1479&lt;&gt;"",ISNUMBER(A1479)),VLOOKUP(A1479,Studies!A:BR,5,FALSE),"")</f>
        <v>Midazolam</v>
      </c>
      <c r="F1479" s="255"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53" t="str">
        <f>IF(AND(A1480&lt;&gt;"",ISNUMBER(A1480)),VLOOKUP(A1480,Studies!A:BR,2,FALSE),"")</f>
        <v>Gurley 2006</v>
      </c>
      <c r="C1480" s="254" t="str">
        <f>IF(AND(A1480&lt;&gt;"",ISNUMBER(A1480)),VLOOKUP(A1480,Studies!A:BR,3,FALSE),"")</f>
        <v>https://www.ncbi.nlm.nih.gov/pubmed/16432272</v>
      </c>
      <c r="D1480" s="254" t="str">
        <f>IF(AND(A1480&lt;&gt;"",ISNUMBER(A1480)),VLOOKUP(A1480,Studies!A:BR,4,FALSE),"")</f>
        <v>Control pre-Milk thistle (Perpetrator Placebo)</v>
      </c>
      <c r="E1480" s="254" t="str">
        <f>IF(AND(A1480&lt;&gt;"",ISNUMBER(A1480)),VLOOKUP(A1480,Studies!A:BR,5,FALSE),"")</f>
        <v>Midazolam</v>
      </c>
      <c r="F1480" s="255"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53" t="str">
        <f>IF(AND(A1481&lt;&gt;"",ISNUMBER(A1481)),VLOOKUP(A1481,Studies!A:BR,2,FALSE),"")</f>
        <v>Gurley 2006</v>
      </c>
      <c r="C1481" s="254" t="str">
        <f>IF(AND(A1481&lt;&gt;"",ISNUMBER(A1481)),VLOOKUP(A1481,Studies!A:BR,3,FALSE),"")</f>
        <v>https://www.ncbi.nlm.nih.gov/pubmed/16432272</v>
      </c>
      <c r="D1481" s="254" t="str">
        <f>IF(AND(A1481&lt;&gt;"",ISNUMBER(A1481)),VLOOKUP(A1481,Studies!A:BR,4,FALSE),"")</f>
        <v>Control pre-Milk thistle (Perpetrator Placebo)</v>
      </c>
      <c r="E1481" s="254" t="str">
        <f>IF(AND(A1481&lt;&gt;"",ISNUMBER(A1481)),VLOOKUP(A1481,Studies!A:BR,5,FALSE),"")</f>
        <v>Midazolam</v>
      </c>
      <c r="F1481" s="255"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53" t="str">
        <f>IF(AND(A1482&lt;&gt;"",ISNUMBER(A1482)),VLOOKUP(A1482,Studies!A:BR,2,FALSE),"")</f>
        <v>Gurley 2006</v>
      </c>
      <c r="C1482" s="254" t="str">
        <f>IF(AND(A1482&lt;&gt;"",ISNUMBER(A1482)),VLOOKUP(A1482,Studies!A:BR,3,FALSE),"")</f>
        <v>https://www.ncbi.nlm.nih.gov/pubmed/16432272</v>
      </c>
      <c r="D1482" s="254" t="str">
        <f>IF(AND(A1482&lt;&gt;"",ISNUMBER(A1482)),VLOOKUP(A1482,Studies!A:BR,4,FALSE),"")</f>
        <v>Control pre-Milk thistle (Perpetrator Placebo)</v>
      </c>
      <c r="E1482" s="254" t="str">
        <f>IF(AND(A1482&lt;&gt;"",ISNUMBER(A1482)),VLOOKUP(A1482,Studies!A:BR,5,FALSE),"")</f>
        <v>Midazolam</v>
      </c>
      <c r="F1482" s="255"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53" t="str">
        <f>IF(AND(A1483&lt;&gt;"",ISNUMBER(A1483)),VLOOKUP(A1483,Studies!A:BR,2,FALSE),"")</f>
        <v>Gurley 2006</v>
      </c>
      <c r="C1483" s="254" t="str">
        <f>IF(AND(A1483&lt;&gt;"",ISNUMBER(A1483)),VLOOKUP(A1483,Studies!A:BR,3,FALSE),"")</f>
        <v>https://www.ncbi.nlm.nih.gov/pubmed/16432272</v>
      </c>
      <c r="D1483" s="254" t="str">
        <f>IF(AND(A1483&lt;&gt;"",ISNUMBER(A1483)),VLOOKUP(A1483,Studies!A:BR,4,FALSE),"")</f>
        <v>Control pre-Milk thistle (Perpetrator Placebo)</v>
      </c>
      <c r="E1483" s="254" t="str">
        <f>IF(AND(A1483&lt;&gt;"",ISNUMBER(A1483)),VLOOKUP(A1483,Studies!A:BR,5,FALSE),"")</f>
        <v>Midazolam</v>
      </c>
      <c r="F1483" s="255"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53" t="str">
        <f>IF(AND(A1484&lt;&gt;"",ISNUMBER(A1484)),VLOOKUP(A1484,Studies!A:BR,2,FALSE),"")</f>
        <v>Gurley 2006</v>
      </c>
      <c r="C1484" s="254" t="str">
        <f>IF(AND(A1484&lt;&gt;"",ISNUMBER(A1484)),VLOOKUP(A1484,Studies!A:BR,3,FALSE),"")</f>
        <v>https://www.ncbi.nlm.nih.gov/pubmed/16432272</v>
      </c>
      <c r="D1484" s="254" t="str">
        <f>IF(AND(A1484&lt;&gt;"",ISNUMBER(A1484)),VLOOKUP(A1484,Studies!A:BR,4,FALSE),"")</f>
        <v>Control pre-Milk thistle (Perpetrator Placebo)</v>
      </c>
      <c r="E1484" s="254" t="str">
        <f>IF(AND(A1484&lt;&gt;"",ISNUMBER(A1484)),VLOOKUP(A1484,Studies!A:BR,5,FALSE),"")</f>
        <v>Midazolam</v>
      </c>
      <c r="F1484" s="255"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53" t="str">
        <f>IF(AND(A1485&lt;&gt;"",ISNUMBER(A1485)),VLOOKUP(A1485,Studies!A:BR,2,FALSE),"")</f>
        <v>Gurley 2006</v>
      </c>
      <c r="C1485" s="254" t="str">
        <f>IF(AND(A1485&lt;&gt;"",ISNUMBER(A1485)),VLOOKUP(A1485,Studies!A:BR,3,FALSE),"")</f>
        <v>https://www.ncbi.nlm.nih.gov/pubmed/16432272</v>
      </c>
      <c r="D1485" s="254" t="str">
        <f>IF(AND(A1485&lt;&gt;"",ISNUMBER(A1485)),VLOOKUP(A1485,Studies!A:BR,4,FALSE),"")</f>
        <v>Control pre-Milk thistle (Perpetrator Placebo)</v>
      </c>
      <c r="E1485" s="254" t="str">
        <f>IF(AND(A1485&lt;&gt;"",ISNUMBER(A1485)),VLOOKUP(A1485,Studies!A:BR,5,FALSE),"")</f>
        <v>Midazolam</v>
      </c>
      <c r="F1485" s="255"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53" t="str">
        <f>IF(AND(A1486&lt;&gt;"",ISNUMBER(A1486)),VLOOKUP(A1486,Studies!A:BR,2,FALSE),"")</f>
        <v>Gurley 2006</v>
      </c>
      <c r="C1486" s="254" t="str">
        <f>IF(AND(A1486&lt;&gt;"",ISNUMBER(A1486)),VLOOKUP(A1486,Studies!A:BR,3,FALSE),"")</f>
        <v>https://www.ncbi.nlm.nih.gov/pubmed/16432272</v>
      </c>
      <c r="D1486" s="254" t="str">
        <f>IF(AND(A1486&lt;&gt;"",ISNUMBER(A1486)),VLOOKUP(A1486,Studies!A:BR,4,FALSE),"")</f>
        <v>Control pre-Milk thistle (Perpetrator Placebo)</v>
      </c>
      <c r="E1486" s="254" t="str">
        <f>IF(AND(A1486&lt;&gt;"",ISNUMBER(A1486)),VLOOKUP(A1486,Studies!A:BR,5,FALSE),"")</f>
        <v>Midazolam</v>
      </c>
      <c r="F1486" s="255"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53" t="str">
        <f>IF(AND(A1487&lt;&gt;"",ISNUMBER(A1487)),VLOOKUP(A1487,Studies!A:BR,2,FALSE),"")</f>
        <v>Gurley 2006</v>
      </c>
      <c r="C1487" s="254" t="str">
        <f>IF(AND(A1487&lt;&gt;"",ISNUMBER(A1487)),VLOOKUP(A1487,Studies!A:BR,3,FALSE),"")</f>
        <v>https://www.ncbi.nlm.nih.gov/pubmed/16432272</v>
      </c>
      <c r="D1487" s="254" t="str">
        <f>IF(AND(A1487&lt;&gt;"",ISNUMBER(A1487)),VLOOKUP(A1487,Studies!A:BR,4,FALSE),"")</f>
        <v>Control pre-Milk thistle (Perpetrator Placebo)</v>
      </c>
      <c r="E1487" s="254" t="str">
        <f>IF(AND(A1487&lt;&gt;"",ISNUMBER(A1487)),VLOOKUP(A1487,Studies!A:BR,5,FALSE),"")</f>
        <v>Midazolam</v>
      </c>
      <c r="F1487" s="255"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53" t="str">
        <f>IF(AND(A1488&lt;&gt;"",ISNUMBER(A1488)),VLOOKUP(A1488,Studies!A:BR,2,FALSE),"")</f>
        <v>Gurley 2006</v>
      </c>
      <c r="C1488" s="254" t="str">
        <f>IF(AND(A1488&lt;&gt;"",ISNUMBER(A1488)),VLOOKUP(A1488,Studies!A:BR,3,FALSE),"")</f>
        <v>https://www.ncbi.nlm.nih.gov/pubmed/16432272</v>
      </c>
      <c r="D1488" s="254" t="str">
        <f>IF(AND(A1488&lt;&gt;"",ISNUMBER(A1488)),VLOOKUP(A1488,Studies!A:BR,4,FALSE),"")</f>
        <v>Control pre-Milk thistle (Perpetrator Placebo)</v>
      </c>
      <c r="E1488" s="254" t="str">
        <f>IF(AND(A1488&lt;&gt;"",ISNUMBER(A1488)),VLOOKUP(A1488,Studies!A:BR,5,FALSE),"")</f>
        <v>Midazolam</v>
      </c>
      <c r="F1488" s="255"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53" t="str">
        <f>IF(AND(A1489&lt;&gt;"",ISNUMBER(A1489)),VLOOKUP(A1489,Studies!A:BR,2,FALSE),"")</f>
        <v>Gurley 2008a</v>
      </c>
      <c r="C1489" s="254" t="str">
        <f>IF(AND(A1489&lt;&gt;"",ISNUMBER(A1489)),VLOOKUP(A1489,Studies!A:BR,3,FALSE),"")</f>
        <v>https://www.ncbi.nlm.nih.gov/pubmed/17495878</v>
      </c>
      <c r="D1489" s="254" t="str">
        <f>IF(AND(A1489&lt;&gt;"",ISNUMBER(A1489)),VLOOKUP(A1489,Studies!A:BR,4,FALSE),"")</f>
        <v>Control pre-Rifampicin (Perpetrator Placebo)</v>
      </c>
      <c r="E1489" s="254" t="str">
        <f>IF(AND(A1489&lt;&gt;"",ISNUMBER(A1489)),VLOOKUP(A1489,Studies!A:BR,5,FALSE),"")</f>
        <v>Midazolam</v>
      </c>
      <c r="F1489" s="255"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53" t="str">
        <f>IF(AND(A1490&lt;&gt;"",ISNUMBER(A1490)),VLOOKUP(A1490,Studies!A:BR,2,FALSE),"")</f>
        <v>Gurley 2008a</v>
      </c>
      <c r="C1490" s="254" t="str">
        <f>IF(AND(A1490&lt;&gt;"",ISNUMBER(A1490)),VLOOKUP(A1490,Studies!A:BR,3,FALSE),"")</f>
        <v>https://www.ncbi.nlm.nih.gov/pubmed/17495878</v>
      </c>
      <c r="D1490" s="254" t="str">
        <f>IF(AND(A1490&lt;&gt;"",ISNUMBER(A1490)),VLOOKUP(A1490,Studies!A:BR,4,FALSE),"")</f>
        <v>Control pre-Rifampicin (Perpetrator Placebo)</v>
      </c>
      <c r="E1490" s="254" t="str">
        <f>IF(AND(A1490&lt;&gt;"",ISNUMBER(A1490)),VLOOKUP(A1490,Studies!A:BR,5,FALSE),"")</f>
        <v>Midazolam</v>
      </c>
      <c r="F1490" s="255"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53" t="str">
        <f>IF(AND(A1491&lt;&gt;"",ISNUMBER(A1491)),VLOOKUP(A1491,Studies!A:BR,2,FALSE),"")</f>
        <v>Gurley 2008a</v>
      </c>
      <c r="C1491" s="254" t="str">
        <f>IF(AND(A1491&lt;&gt;"",ISNUMBER(A1491)),VLOOKUP(A1491,Studies!A:BR,3,FALSE),"")</f>
        <v>https://www.ncbi.nlm.nih.gov/pubmed/17495878</v>
      </c>
      <c r="D1491" s="254" t="str">
        <f>IF(AND(A1491&lt;&gt;"",ISNUMBER(A1491)),VLOOKUP(A1491,Studies!A:BR,4,FALSE),"")</f>
        <v>Control pre-Rifampicin (Perpetrator Placebo)</v>
      </c>
      <c r="E1491" s="254" t="str">
        <f>IF(AND(A1491&lt;&gt;"",ISNUMBER(A1491)),VLOOKUP(A1491,Studies!A:BR,5,FALSE),"")</f>
        <v>Midazolam</v>
      </c>
      <c r="F1491" s="255"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53" t="str">
        <f>IF(AND(A1492&lt;&gt;"",ISNUMBER(A1492)),VLOOKUP(A1492,Studies!A:BR,2,FALSE),"")</f>
        <v>Gurley 2008a</v>
      </c>
      <c r="C1492" s="254" t="str">
        <f>IF(AND(A1492&lt;&gt;"",ISNUMBER(A1492)),VLOOKUP(A1492,Studies!A:BR,3,FALSE),"")</f>
        <v>https://www.ncbi.nlm.nih.gov/pubmed/17495878</v>
      </c>
      <c r="D1492" s="254" t="str">
        <f>IF(AND(A1492&lt;&gt;"",ISNUMBER(A1492)),VLOOKUP(A1492,Studies!A:BR,4,FALSE),"")</f>
        <v>Control pre-Rifampicin (Perpetrator Placebo)</v>
      </c>
      <c r="E1492" s="254" t="str">
        <f>IF(AND(A1492&lt;&gt;"",ISNUMBER(A1492)),VLOOKUP(A1492,Studies!A:BR,5,FALSE),"")</f>
        <v>Midazolam</v>
      </c>
      <c r="F1492" s="255"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53" t="str">
        <f>IF(AND(A1493&lt;&gt;"",ISNUMBER(A1493)),VLOOKUP(A1493,Studies!A:BR,2,FALSE),"")</f>
        <v>Gurley 2008a</v>
      </c>
      <c r="C1493" s="254" t="str">
        <f>IF(AND(A1493&lt;&gt;"",ISNUMBER(A1493)),VLOOKUP(A1493,Studies!A:BR,3,FALSE),"")</f>
        <v>https://www.ncbi.nlm.nih.gov/pubmed/17495878</v>
      </c>
      <c r="D1493" s="254" t="str">
        <f>IF(AND(A1493&lt;&gt;"",ISNUMBER(A1493)),VLOOKUP(A1493,Studies!A:BR,4,FALSE),"")</f>
        <v>Control pre-Rifampicin (Perpetrator Placebo)</v>
      </c>
      <c r="E1493" s="254" t="str">
        <f>IF(AND(A1493&lt;&gt;"",ISNUMBER(A1493)),VLOOKUP(A1493,Studies!A:BR,5,FALSE),"")</f>
        <v>Midazolam</v>
      </c>
      <c r="F1493" s="255"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53" t="str">
        <f>IF(AND(A1494&lt;&gt;"",ISNUMBER(A1494)),VLOOKUP(A1494,Studies!A:BR,2,FALSE),"")</f>
        <v>Gurley 2008a</v>
      </c>
      <c r="C1494" s="254" t="str">
        <f>IF(AND(A1494&lt;&gt;"",ISNUMBER(A1494)),VLOOKUP(A1494,Studies!A:BR,3,FALSE),"")</f>
        <v>https://www.ncbi.nlm.nih.gov/pubmed/17495878</v>
      </c>
      <c r="D1494" s="254" t="str">
        <f>IF(AND(A1494&lt;&gt;"",ISNUMBER(A1494)),VLOOKUP(A1494,Studies!A:BR,4,FALSE),"")</f>
        <v>Control pre-Rifampicin (Perpetrator Placebo)</v>
      </c>
      <c r="E1494" s="254" t="str">
        <f>IF(AND(A1494&lt;&gt;"",ISNUMBER(A1494)),VLOOKUP(A1494,Studies!A:BR,5,FALSE),"")</f>
        <v>Midazolam</v>
      </c>
      <c r="F1494" s="255"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53" t="str">
        <f>IF(AND(A1495&lt;&gt;"",ISNUMBER(A1495)),VLOOKUP(A1495,Studies!A:BR,2,FALSE),"")</f>
        <v>Gurley 2008a</v>
      </c>
      <c r="C1495" s="254" t="str">
        <f>IF(AND(A1495&lt;&gt;"",ISNUMBER(A1495)),VLOOKUP(A1495,Studies!A:BR,3,FALSE),"")</f>
        <v>https://www.ncbi.nlm.nih.gov/pubmed/17495878</v>
      </c>
      <c r="D1495" s="254" t="str">
        <f>IF(AND(A1495&lt;&gt;"",ISNUMBER(A1495)),VLOOKUP(A1495,Studies!A:BR,4,FALSE),"")</f>
        <v>Control pre-Rifampicin (Perpetrator Placebo)</v>
      </c>
      <c r="E1495" s="254" t="str">
        <f>IF(AND(A1495&lt;&gt;"",ISNUMBER(A1495)),VLOOKUP(A1495,Studies!A:BR,5,FALSE),"")</f>
        <v>Midazolam</v>
      </c>
      <c r="F1495" s="255"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53" t="str">
        <f>IF(AND(A1496&lt;&gt;"",ISNUMBER(A1496)),VLOOKUP(A1496,Studies!A:BR,2,FALSE),"")</f>
        <v>Gurley 2008a</v>
      </c>
      <c r="C1496" s="254" t="str">
        <f>IF(AND(A1496&lt;&gt;"",ISNUMBER(A1496)),VLOOKUP(A1496,Studies!A:BR,3,FALSE),"")</f>
        <v>https://www.ncbi.nlm.nih.gov/pubmed/17495878</v>
      </c>
      <c r="D1496" s="254" t="str">
        <f>IF(AND(A1496&lt;&gt;"",ISNUMBER(A1496)),VLOOKUP(A1496,Studies!A:BR,4,FALSE),"")</f>
        <v>Control pre-Rifampicin (Perpetrator Placebo)</v>
      </c>
      <c r="E1496" s="254" t="str">
        <f>IF(AND(A1496&lt;&gt;"",ISNUMBER(A1496)),VLOOKUP(A1496,Studies!A:BR,5,FALSE),"")</f>
        <v>Midazolam</v>
      </c>
      <c r="F1496" s="255"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53" t="str">
        <f>IF(AND(A1497&lt;&gt;"",ISNUMBER(A1497)),VLOOKUP(A1497,Studies!A:BR,2,FALSE),"")</f>
        <v>Gurley 2008a</v>
      </c>
      <c r="C1497" s="254" t="str">
        <f>IF(AND(A1497&lt;&gt;"",ISNUMBER(A1497)),VLOOKUP(A1497,Studies!A:BR,3,FALSE),"")</f>
        <v>https://www.ncbi.nlm.nih.gov/pubmed/17495878</v>
      </c>
      <c r="D1497" s="254" t="str">
        <f>IF(AND(A1497&lt;&gt;"",ISNUMBER(A1497)),VLOOKUP(A1497,Studies!A:BR,4,FALSE),"")</f>
        <v>Control pre-Rifampicin (Perpetrator Placebo)</v>
      </c>
      <c r="E1497" s="254" t="str">
        <f>IF(AND(A1497&lt;&gt;"",ISNUMBER(A1497)),VLOOKUP(A1497,Studies!A:BR,5,FALSE),"")</f>
        <v>Midazolam</v>
      </c>
      <c r="F1497" s="255"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53" t="str">
        <f>IF(AND(A1498&lt;&gt;"",ISNUMBER(A1498)),VLOOKUP(A1498,Studies!A:BR,2,FALSE),"")</f>
        <v>Gurley 2008a</v>
      </c>
      <c r="C1498" s="254" t="str">
        <f>IF(AND(A1498&lt;&gt;"",ISNUMBER(A1498)),VLOOKUP(A1498,Studies!A:BR,3,FALSE),"")</f>
        <v>https://www.ncbi.nlm.nih.gov/pubmed/17495878</v>
      </c>
      <c r="D1498" s="254" t="str">
        <f>IF(AND(A1498&lt;&gt;"",ISNUMBER(A1498)),VLOOKUP(A1498,Studies!A:BR,4,FALSE),"")</f>
        <v>Control pre-Rifampicin (Perpetrator Placebo)</v>
      </c>
      <c r="E1498" s="254" t="str">
        <f>IF(AND(A1498&lt;&gt;"",ISNUMBER(A1498)),VLOOKUP(A1498,Studies!A:BR,5,FALSE),"")</f>
        <v>Midazolam</v>
      </c>
      <c r="F1498" s="255"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53" t="str">
        <f>IF(AND(A1499&lt;&gt;"",ISNUMBER(A1499)),VLOOKUP(A1499,Studies!A:BR,2,FALSE),"")</f>
        <v>Gurley 2008a</v>
      </c>
      <c r="C1499" s="254" t="str">
        <f>IF(AND(A1499&lt;&gt;"",ISNUMBER(A1499)),VLOOKUP(A1499,Studies!A:BR,3,FALSE),"")</f>
        <v>https://www.ncbi.nlm.nih.gov/pubmed/17495878</v>
      </c>
      <c r="D1499" s="254" t="str">
        <f>IF(AND(A1499&lt;&gt;"",ISNUMBER(A1499)),VLOOKUP(A1499,Studies!A:BR,4,FALSE),"")</f>
        <v>Control pre-Rifampicin (Perpetrator Placebo)</v>
      </c>
      <c r="E1499" s="254" t="str">
        <f>IF(AND(A1499&lt;&gt;"",ISNUMBER(A1499)),VLOOKUP(A1499,Studies!A:BR,5,FALSE),"")</f>
        <v>Midazolam</v>
      </c>
      <c r="F1499" s="255"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53" t="str">
        <f>IF(AND(A1500&lt;&gt;"",ISNUMBER(A1500)),VLOOKUP(A1500,Studies!A:BR,2,FALSE),"")</f>
        <v>Gurley 2008a</v>
      </c>
      <c r="C1500" s="254" t="str">
        <f>IF(AND(A1500&lt;&gt;"",ISNUMBER(A1500)),VLOOKUP(A1500,Studies!A:BR,3,FALSE),"")</f>
        <v>https://www.ncbi.nlm.nih.gov/pubmed/17495878</v>
      </c>
      <c r="D1500" s="254" t="str">
        <f>IF(AND(A1500&lt;&gt;"",ISNUMBER(A1500)),VLOOKUP(A1500,Studies!A:BR,4,FALSE),"")</f>
        <v>with Perpetrator (Rifampicin)</v>
      </c>
      <c r="E1500" s="254" t="str">
        <f>IF(AND(A1500&lt;&gt;"",ISNUMBER(A1500)),VLOOKUP(A1500,Studies!A:BR,5,FALSE),"")</f>
        <v>Midazolam</v>
      </c>
      <c r="F1500" s="255"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53" t="str">
        <f>IF(AND(A1501&lt;&gt;"",ISNUMBER(A1501)),VLOOKUP(A1501,Studies!A:BR,2,FALSE),"")</f>
        <v>Gurley 2008a</v>
      </c>
      <c r="C1501" s="254" t="str">
        <f>IF(AND(A1501&lt;&gt;"",ISNUMBER(A1501)),VLOOKUP(A1501,Studies!A:BR,3,FALSE),"")</f>
        <v>https://www.ncbi.nlm.nih.gov/pubmed/17495878</v>
      </c>
      <c r="D1501" s="254" t="str">
        <f>IF(AND(A1501&lt;&gt;"",ISNUMBER(A1501)),VLOOKUP(A1501,Studies!A:BR,4,FALSE),"")</f>
        <v>with Perpetrator (Rifampicin)</v>
      </c>
      <c r="E1501" s="254" t="str">
        <f>IF(AND(A1501&lt;&gt;"",ISNUMBER(A1501)),VLOOKUP(A1501,Studies!A:BR,5,FALSE),"")</f>
        <v>Midazolam</v>
      </c>
      <c r="F1501" s="255"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53" t="str">
        <f>IF(AND(A1502&lt;&gt;"",ISNUMBER(A1502)),VLOOKUP(A1502,Studies!A:BR,2,FALSE),"")</f>
        <v>Gurley 2008a</v>
      </c>
      <c r="C1502" s="254" t="str">
        <f>IF(AND(A1502&lt;&gt;"",ISNUMBER(A1502)),VLOOKUP(A1502,Studies!A:BR,3,FALSE),"")</f>
        <v>https://www.ncbi.nlm.nih.gov/pubmed/17495878</v>
      </c>
      <c r="D1502" s="254" t="str">
        <f>IF(AND(A1502&lt;&gt;"",ISNUMBER(A1502)),VLOOKUP(A1502,Studies!A:BR,4,FALSE),"")</f>
        <v>with Perpetrator (Rifampicin)</v>
      </c>
      <c r="E1502" s="254" t="str">
        <f>IF(AND(A1502&lt;&gt;"",ISNUMBER(A1502)),VLOOKUP(A1502,Studies!A:BR,5,FALSE),"")</f>
        <v>Midazolam</v>
      </c>
      <c r="F1502" s="255"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53" t="str">
        <f>IF(AND(A1503&lt;&gt;"",ISNUMBER(A1503)),VLOOKUP(A1503,Studies!A:BR,2,FALSE),"")</f>
        <v>Gurley 2008a</v>
      </c>
      <c r="C1503" s="254" t="str">
        <f>IF(AND(A1503&lt;&gt;"",ISNUMBER(A1503)),VLOOKUP(A1503,Studies!A:BR,3,FALSE),"")</f>
        <v>https://www.ncbi.nlm.nih.gov/pubmed/17495878</v>
      </c>
      <c r="D1503" s="254" t="str">
        <f>IF(AND(A1503&lt;&gt;"",ISNUMBER(A1503)),VLOOKUP(A1503,Studies!A:BR,4,FALSE),"")</f>
        <v>with Perpetrator (Rifampicin)</v>
      </c>
      <c r="E1503" s="254" t="str">
        <f>IF(AND(A1503&lt;&gt;"",ISNUMBER(A1503)),VLOOKUP(A1503,Studies!A:BR,5,FALSE),"")</f>
        <v>Midazolam</v>
      </c>
      <c r="F1503" s="255"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53" t="str">
        <f>IF(AND(A1504&lt;&gt;"",ISNUMBER(A1504)),VLOOKUP(A1504,Studies!A:BR,2,FALSE),"")</f>
        <v>Gurley 2008a</v>
      </c>
      <c r="C1504" s="254" t="str">
        <f>IF(AND(A1504&lt;&gt;"",ISNUMBER(A1504)),VLOOKUP(A1504,Studies!A:BR,3,FALSE),"")</f>
        <v>https://www.ncbi.nlm.nih.gov/pubmed/17495878</v>
      </c>
      <c r="D1504" s="254" t="str">
        <f>IF(AND(A1504&lt;&gt;"",ISNUMBER(A1504)),VLOOKUP(A1504,Studies!A:BR,4,FALSE),"")</f>
        <v>with Perpetrator (Rifampicin)</v>
      </c>
      <c r="E1504" s="254" t="str">
        <f>IF(AND(A1504&lt;&gt;"",ISNUMBER(A1504)),VLOOKUP(A1504,Studies!A:BR,5,FALSE),"")</f>
        <v>Midazolam</v>
      </c>
      <c r="F1504" s="255"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53" t="str">
        <f>IF(AND(A1505&lt;&gt;"",ISNUMBER(A1505)),VLOOKUP(A1505,Studies!A:BR,2,FALSE),"")</f>
        <v>Gurley 2008a</v>
      </c>
      <c r="C1505" s="254" t="str">
        <f>IF(AND(A1505&lt;&gt;"",ISNUMBER(A1505)),VLOOKUP(A1505,Studies!A:BR,3,FALSE),"")</f>
        <v>https://www.ncbi.nlm.nih.gov/pubmed/17495878</v>
      </c>
      <c r="D1505" s="254" t="str">
        <f>IF(AND(A1505&lt;&gt;"",ISNUMBER(A1505)),VLOOKUP(A1505,Studies!A:BR,4,FALSE),"")</f>
        <v>with Perpetrator (Rifampicin)</v>
      </c>
      <c r="E1505" s="254" t="str">
        <f>IF(AND(A1505&lt;&gt;"",ISNUMBER(A1505)),VLOOKUP(A1505,Studies!A:BR,5,FALSE),"")</f>
        <v>Midazolam</v>
      </c>
      <c r="F1505" s="255"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53" t="str">
        <f>IF(AND(A1506&lt;&gt;"",ISNUMBER(A1506)),VLOOKUP(A1506,Studies!A:BR,2,FALSE),"")</f>
        <v>Gurley 2008a</v>
      </c>
      <c r="C1506" s="254" t="str">
        <f>IF(AND(A1506&lt;&gt;"",ISNUMBER(A1506)),VLOOKUP(A1506,Studies!A:BR,3,FALSE),"")</f>
        <v>https://www.ncbi.nlm.nih.gov/pubmed/17495878</v>
      </c>
      <c r="D1506" s="254" t="str">
        <f>IF(AND(A1506&lt;&gt;"",ISNUMBER(A1506)),VLOOKUP(A1506,Studies!A:BR,4,FALSE),"")</f>
        <v>with Perpetrator (Rifampicin)</v>
      </c>
      <c r="E1506" s="254" t="str">
        <f>IF(AND(A1506&lt;&gt;"",ISNUMBER(A1506)),VLOOKUP(A1506,Studies!A:BR,5,FALSE),"")</f>
        <v>Midazolam</v>
      </c>
      <c r="F1506" s="255"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53" t="str">
        <f>IF(AND(A1507&lt;&gt;"",ISNUMBER(A1507)),VLOOKUP(A1507,Studies!A:BR,2,FALSE),"")</f>
        <v>Gurley 2008a</v>
      </c>
      <c r="C1507" s="254" t="str">
        <f>IF(AND(A1507&lt;&gt;"",ISNUMBER(A1507)),VLOOKUP(A1507,Studies!A:BR,3,FALSE),"")</f>
        <v>https://www.ncbi.nlm.nih.gov/pubmed/17495878</v>
      </c>
      <c r="D1507" s="254" t="str">
        <f>IF(AND(A1507&lt;&gt;"",ISNUMBER(A1507)),VLOOKUP(A1507,Studies!A:BR,4,FALSE),"")</f>
        <v>with Perpetrator (Rifampicin)</v>
      </c>
      <c r="E1507" s="254" t="str">
        <f>IF(AND(A1507&lt;&gt;"",ISNUMBER(A1507)),VLOOKUP(A1507,Studies!A:BR,5,FALSE),"")</f>
        <v>Midazolam</v>
      </c>
      <c r="F1507" s="255"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53" t="str">
        <f>IF(AND(A1508&lt;&gt;"",ISNUMBER(A1508)),VLOOKUP(A1508,Studies!A:BR,2,FALSE),"")</f>
        <v>Gurley 2008a</v>
      </c>
      <c r="C1508" s="254" t="str">
        <f>IF(AND(A1508&lt;&gt;"",ISNUMBER(A1508)),VLOOKUP(A1508,Studies!A:BR,3,FALSE),"")</f>
        <v>https://www.ncbi.nlm.nih.gov/pubmed/17495878</v>
      </c>
      <c r="D1508" s="254" t="str">
        <f>IF(AND(A1508&lt;&gt;"",ISNUMBER(A1508)),VLOOKUP(A1508,Studies!A:BR,4,FALSE),"")</f>
        <v>with Perpetrator (Rifampicin)</v>
      </c>
      <c r="E1508" s="254" t="str">
        <f>IF(AND(A1508&lt;&gt;"",ISNUMBER(A1508)),VLOOKUP(A1508,Studies!A:BR,5,FALSE),"")</f>
        <v>Midazolam</v>
      </c>
      <c r="F1508" s="255"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53" t="str">
        <f>IF(AND(A1509&lt;&gt;"",ISNUMBER(A1509)),VLOOKUP(A1509,Studies!A:BR,2,FALSE),"")</f>
        <v>Gurley 2008a</v>
      </c>
      <c r="C1509" s="254" t="str">
        <f>IF(AND(A1509&lt;&gt;"",ISNUMBER(A1509)),VLOOKUP(A1509,Studies!A:BR,3,FALSE),"")</f>
        <v>https://www.ncbi.nlm.nih.gov/pubmed/17495878</v>
      </c>
      <c r="D1509" s="254" t="str">
        <f>IF(AND(A1509&lt;&gt;"",ISNUMBER(A1509)),VLOOKUP(A1509,Studies!A:BR,4,FALSE),"")</f>
        <v>with Perpetrator (Rifampicin)</v>
      </c>
      <c r="E1509" s="254" t="str">
        <f>IF(AND(A1509&lt;&gt;"",ISNUMBER(A1509)),VLOOKUP(A1509,Studies!A:BR,5,FALSE),"")</f>
        <v>Midazolam</v>
      </c>
      <c r="F1509" s="255"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53" t="str">
        <f>IF(AND(A1510&lt;&gt;"",ISNUMBER(A1510)),VLOOKUP(A1510,Studies!A:BR,2,FALSE),"")</f>
        <v>Gurley 2008a</v>
      </c>
      <c r="C1510" s="254" t="str">
        <f>IF(AND(A1510&lt;&gt;"",ISNUMBER(A1510)),VLOOKUP(A1510,Studies!A:BR,3,FALSE),"")</f>
        <v>https://www.ncbi.nlm.nih.gov/pubmed/17495878</v>
      </c>
      <c r="D1510" s="254" t="str">
        <f>IF(AND(A1510&lt;&gt;"",ISNUMBER(A1510)),VLOOKUP(A1510,Studies!A:BR,4,FALSE),"")</f>
        <v>with Perpetrator (Rifampicin)</v>
      </c>
      <c r="E1510" s="254" t="str">
        <f>IF(AND(A1510&lt;&gt;"",ISNUMBER(A1510)),VLOOKUP(A1510,Studies!A:BR,5,FALSE),"")</f>
        <v>Midazolam</v>
      </c>
      <c r="F1510" s="255"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53" t="str">
        <f>IF(AND(A1511&lt;&gt;"",ISNUMBER(A1511)),VLOOKUP(A1511,Studies!A:BR,2,FALSE),"")</f>
        <v>Gurley 2008a</v>
      </c>
      <c r="C1511" s="254" t="str">
        <f>IF(AND(A1511&lt;&gt;"",ISNUMBER(A1511)),VLOOKUP(A1511,Studies!A:BR,3,FALSE),"")</f>
        <v>https://www.ncbi.nlm.nih.gov/pubmed/17495878</v>
      </c>
      <c r="D1511" s="254" t="str">
        <f>IF(AND(A1511&lt;&gt;"",ISNUMBER(A1511)),VLOOKUP(A1511,Studies!A:BR,4,FALSE),"")</f>
        <v>Control pre-Clarithromycin (Perpetrator Placebo)</v>
      </c>
      <c r="E1511" s="254" t="str">
        <f>IF(AND(A1511&lt;&gt;"",ISNUMBER(A1511)),VLOOKUP(A1511,Studies!A:BR,5,FALSE),"")</f>
        <v>Midazolam</v>
      </c>
      <c r="F1511" s="255"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53" t="str">
        <f>IF(AND(A1512&lt;&gt;"",ISNUMBER(A1512)),VLOOKUP(A1512,Studies!A:BR,2,FALSE),"")</f>
        <v>Gurley 2008a</v>
      </c>
      <c r="C1512" s="254" t="str">
        <f>IF(AND(A1512&lt;&gt;"",ISNUMBER(A1512)),VLOOKUP(A1512,Studies!A:BR,3,FALSE),"")</f>
        <v>https://www.ncbi.nlm.nih.gov/pubmed/17495878</v>
      </c>
      <c r="D1512" s="254" t="str">
        <f>IF(AND(A1512&lt;&gt;"",ISNUMBER(A1512)),VLOOKUP(A1512,Studies!A:BR,4,FALSE),"")</f>
        <v>Control pre-Clarithromycin (Perpetrator Placebo)</v>
      </c>
      <c r="E1512" s="254" t="str">
        <f>IF(AND(A1512&lt;&gt;"",ISNUMBER(A1512)),VLOOKUP(A1512,Studies!A:BR,5,FALSE),"")</f>
        <v>Midazolam</v>
      </c>
      <c r="F1512" s="255"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53" t="str">
        <f>IF(AND(A1513&lt;&gt;"",ISNUMBER(A1513)),VLOOKUP(A1513,Studies!A:BR,2,FALSE),"")</f>
        <v>Gurley 2008a</v>
      </c>
      <c r="C1513" s="254" t="str">
        <f>IF(AND(A1513&lt;&gt;"",ISNUMBER(A1513)),VLOOKUP(A1513,Studies!A:BR,3,FALSE),"")</f>
        <v>https://www.ncbi.nlm.nih.gov/pubmed/17495878</v>
      </c>
      <c r="D1513" s="254" t="str">
        <f>IF(AND(A1513&lt;&gt;"",ISNUMBER(A1513)),VLOOKUP(A1513,Studies!A:BR,4,FALSE),"")</f>
        <v>Control pre-Clarithromycin (Perpetrator Placebo)</v>
      </c>
      <c r="E1513" s="254" t="str">
        <f>IF(AND(A1513&lt;&gt;"",ISNUMBER(A1513)),VLOOKUP(A1513,Studies!A:BR,5,FALSE),"")</f>
        <v>Midazolam</v>
      </c>
      <c r="F1513" s="255"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53" t="str">
        <f>IF(AND(A1514&lt;&gt;"",ISNUMBER(A1514)),VLOOKUP(A1514,Studies!A:BR,2,FALSE),"")</f>
        <v>Gurley 2008a</v>
      </c>
      <c r="C1514" s="254" t="str">
        <f>IF(AND(A1514&lt;&gt;"",ISNUMBER(A1514)),VLOOKUP(A1514,Studies!A:BR,3,FALSE),"")</f>
        <v>https://www.ncbi.nlm.nih.gov/pubmed/17495878</v>
      </c>
      <c r="D1514" s="254" t="str">
        <f>IF(AND(A1514&lt;&gt;"",ISNUMBER(A1514)),VLOOKUP(A1514,Studies!A:BR,4,FALSE),"")</f>
        <v>Control pre-Clarithromycin (Perpetrator Placebo)</v>
      </c>
      <c r="E1514" s="254" t="str">
        <f>IF(AND(A1514&lt;&gt;"",ISNUMBER(A1514)),VLOOKUP(A1514,Studies!A:BR,5,FALSE),"")</f>
        <v>Midazolam</v>
      </c>
      <c r="F1514" s="255"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53" t="str">
        <f>IF(AND(A1515&lt;&gt;"",ISNUMBER(A1515)),VLOOKUP(A1515,Studies!A:BR,2,FALSE),"")</f>
        <v>Gurley 2008a</v>
      </c>
      <c r="C1515" s="254" t="str">
        <f>IF(AND(A1515&lt;&gt;"",ISNUMBER(A1515)),VLOOKUP(A1515,Studies!A:BR,3,FALSE),"")</f>
        <v>https://www.ncbi.nlm.nih.gov/pubmed/17495878</v>
      </c>
      <c r="D1515" s="254" t="str">
        <f>IF(AND(A1515&lt;&gt;"",ISNUMBER(A1515)),VLOOKUP(A1515,Studies!A:BR,4,FALSE),"")</f>
        <v>Control pre-Clarithromycin (Perpetrator Placebo)</v>
      </c>
      <c r="E1515" s="254" t="str">
        <f>IF(AND(A1515&lt;&gt;"",ISNUMBER(A1515)),VLOOKUP(A1515,Studies!A:BR,5,FALSE),"")</f>
        <v>Midazolam</v>
      </c>
      <c r="F1515" s="255"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53" t="str">
        <f>IF(AND(A1516&lt;&gt;"",ISNUMBER(A1516)),VLOOKUP(A1516,Studies!A:BR,2,FALSE),"")</f>
        <v>Gurley 2008a</v>
      </c>
      <c r="C1516" s="254" t="str">
        <f>IF(AND(A1516&lt;&gt;"",ISNUMBER(A1516)),VLOOKUP(A1516,Studies!A:BR,3,FALSE),"")</f>
        <v>https://www.ncbi.nlm.nih.gov/pubmed/17495878</v>
      </c>
      <c r="D1516" s="254" t="str">
        <f>IF(AND(A1516&lt;&gt;"",ISNUMBER(A1516)),VLOOKUP(A1516,Studies!A:BR,4,FALSE),"")</f>
        <v>Control pre-Clarithromycin (Perpetrator Placebo)</v>
      </c>
      <c r="E1516" s="254" t="str">
        <f>IF(AND(A1516&lt;&gt;"",ISNUMBER(A1516)),VLOOKUP(A1516,Studies!A:BR,5,FALSE),"")</f>
        <v>Midazolam</v>
      </c>
      <c r="F1516" s="255"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53" t="str">
        <f>IF(AND(A1517&lt;&gt;"",ISNUMBER(A1517)),VLOOKUP(A1517,Studies!A:BR,2,FALSE),"")</f>
        <v>Gurley 2008a</v>
      </c>
      <c r="C1517" s="254" t="str">
        <f>IF(AND(A1517&lt;&gt;"",ISNUMBER(A1517)),VLOOKUP(A1517,Studies!A:BR,3,FALSE),"")</f>
        <v>https://www.ncbi.nlm.nih.gov/pubmed/17495878</v>
      </c>
      <c r="D1517" s="254" t="str">
        <f>IF(AND(A1517&lt;&gt;"",ISNUMBER(A1517)),VLOOKUP(A1517,Studies!A:BR,4,FALSE),"")</f>
        <v>Control pre-Clarithromycin (Perpetrator Placebo)</v>
      </c>
      <c r="E1517" s="254" t="str">
        <f>IF(AND(A1517&lt;&gt;"",ISNUMBER(A1517)),VLOOKUP(A1517,Studies!A:BR,5,FALSE),"")</f>
        <v>Midazolam</v>
      </c>
      <c r="F1517" s="255"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53" t="str">
        <f>IF(AND(A1518&lt;&gt;"",ISNUMBER(A1518)),VLOOKUP(A1518,Studies!A:BR,2,FALSE),"")</f>
        <v>Gurley 2008a</v>
      </c>
      <c r="C1518" s="254" t="str">
        <f>IF(AND(A1518&lt;&gt;"",ISNUMBER(A1518)),VLOOKUP(A1518,Studies!A:BR,3,FALSE),"")</f>
        <v>https://www.ncbi.nlm.nih.gov/pubmed/17495878</v>
      </c>
      <c r="D1518" s="254" t="str">
        <f>IF(AND(A1518&lt;&gt;"",ISNUMBER(A1518)),VLOOKUP(A1518,Studies!A:BR,4,FALSE),"")</f>
        <v>Control pre-Clarithromycin (Perpetrator Placebo)</v>
      </c>
      <c r="E1518" s="254" t="str">
        <f>IF(AND(A1518&lt;&gt;"",ISNUMBER(A1518)),VLOOKUP(A1518,Studies!A:BR,5,FALSE),"")</f>
        <v>Midazolam</v>
      </c>
      <c r="F1518" s="255"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53" t="str">
        <f>IF(AND(A1519&lt;&gt;"",ISNUMBER(A1519)),VLOOKUP(A1519,Studies!A:BR,2,FALSE),"")</f>
        <v>Gurley 2008a</v>
      </c>
      <c r="C1519" s="254" t="str">
        <f>IF(AND(A1519&lt;&gt;"",ISNUMBER(A1519)),VLOOKUP(A1519,Studies!A:BR,3,FALSE),"")</f>
        <v>https://www.ncbi.nlm.nih.gov/pubmed/17495878</v>
      </c>
      <c r="D1519" s="254" t="str">
        <f>IF(AND(A1519&lt;&gt;"",ISNUMBER(A1519)),VLOOKUP(A1519,Studies!A:BR,4,FALSE),"")</f>
        <v>Control pre-Clarithromycin (Perpetrator Placebo)</v>
      </c>
      <c r="E1519" s="254" t="str">
        <f>IF(AND(A1519&lt;&gt;"",ISNUMBER(A1519)),VLOOKUP(A1519,Studies!A:BR,5,FALSE),"")</f>
        <v>Midazolam</v>
      </c>
      <c r="F1519" s="255"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53" t="str">
        <f>IF(AND(A1520&lt;&gt;"",ISNUMBER(A1520)),VLOOKUP(A1520,Studies!A:BR,2,FALSE),"")</f>
        <v>Gurley 2008a</v>
      </c>
      <c r="C1520" s="254" t="str">
        <f>IF(AND(A1520&lt;&gt;"",ISNUMBER(A1520)),VLOOKUP(A1520,Studies!A:BR,3,FALSE),"")</f>
        <v>https://www.ncbi.nlm.nih.gov/pubmed/17495878</v>
      </c>
      <c r="D1520" s="254" t="str">
        <f>IF(AND(A1520&lt;&gt;"",ISNUMBER(A1520)),VLOOKUP(A1520,Studies!A:BR,4,FALSE),"")</f>
        <v>Control pre-Clarithromycin (Perpetrator Placebo)</v>
      </c>
      <c r="E1520" s="254" t="str">
        <f>IF(AND(A1520&lt;&gt;"",ISNUMBER(A1520)),VLOOKUP(A1520,Studies!A:BR,5,FALSE),"")</f>
        <v>Midazolam</v>
      </c>
      <c r="F1520" s="255"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53" t="str">
        <f>IF(AND(A1521&lt;&gt;"",ISNUMBER(A1521)),VLOOKUP(A1521,Studies!A:BR,2,FALSE),"")</f>
        <v>Gurley 2008a</v>
      </c>
      <c r="C1521" s="254" t="str">
        <f>IF(AND(A1521&lt;&gt;"",ISNUMBER(A1521)),VLOOKUP(A1521,Studies!A:BR,3,FALSE),"")</f>
        <v>https://www.ncbi.nlm.nih.gov/pubmed/17495878</v>
      </c>
      <c r="D1521" s="254" t="str">
        <f>IF(AND(A1521&lt;&gt;"",ISNUMBER(A1521)),VLOOKUP(A1521,Studies!A:BR,4,FALSE),"")</f>
        <v>Control pre-Clarithromycin (Perpetrator Placebo)</v>
      </c>
      <c r="E1521" s="254" t="str">
        <f>IF(AND(A1521&lt;&gt;"",ISNUMBER(A1521)),VLOOKUP(A1521,Studies!A:BR,5,FALSE),"")</f>
        <v>Midazolam</v>
      </c>
      <c r="F1521" s="255"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53" t="str">
        <f>IF(AND(A1522&lt;&gt;"",ISNUMBER(A1522)),VLOOKUP(A1522,Studies!A:BR,2,FALSE),"")</f>
        <v>Gurley 2008a</v>
      </c>
      <c r="C1522" s="254" t="str">
        <f>IF(AND(A1522&lt;&gt;"",ISNUMBER(A1522)),VLOOKUP(A1522,Studies!A:BR,3,FALSE),"")</f>
        <v>https://www.ncbi.nlm.nih.gov/pubmed/17495878</v>
      </c>
      <c r="D1522" s="254" t="str">
        <f>IF(AND(A1522&lt;&gt;"",ISNUMBER(A1522)),VLOOKUP(A1522,Studies!A:BR,4,FALSE),"")</f>
        <v>with Perpetrator (Clarithomycin)</v>
      </c>
      <c r="E1522" s="254" t="str">
        <f>IF(AND(A1522&lt;&gt;"",ISNUMBER(A1522)),VLOOKUP(A1522,Studies!A:BR,5,FALSE),"")</f>
        <v>Midazolam</v>
      </c>
      <c r="F1522" s="255"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53" t="str">
        <f>IF(AND(A1523&lt;&gt;"",ISNUMBER(A1523)),VLOOKUP(A1523,Studies!A:BR,2,FALSE),"")</f>
        <v>Gurley 2008a</v>
      </c>
      <c r="C1523" s="254" t="str">
        <f>IF(AND(A1523&lt;&gt;"",ISNUMBER(A1523)),VLOOKUP(A1523,Studies!A:BR,3,FALSE),"")</f>
        <v>https://www.ncbi.nlm.nih.gov/pubmed/17495878</v>
      </c>
      <c r="D1523" s="254" t="str">
        <f>IF(AND(A1523&lt;&gt;"",ISNUMBER(A1523)),VLOOKUP(A1523,Studies!A:BR,4,FALSE),"")</f>
        <v>with Perpetrator (Clarithomycin)</v>
      </c>
      <c r="E1523" s="254" t="str">
        <f>IF(AND(A1523&lt;&gt;"",ISNUMBER(A1523)),VLOOKUP(A1523,Studies!A:BR,5,FALSE),"")</f>
        <v>Midazolam</v>
      </c>
      <c r="F1523" s="255"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53" t="str">
        <f>IF(AND(A1524&lt;&gt;"",ISNUMBER(A1524)),VLOOKUP(A1524,Studies!A:BR,2,FALSE),"")</f>
        <v>Gurley 2008a</v>
      </c>
      <c r="C1524" s="254" t="str">
        <f>IF(AND(A1524&lt;&gt;"",ISNUMBER(A1524)),VLOOKUP(A1524,Studies!A:BR,3,FALSE),"")</f>
        <v>https://www.ncbi.nlm.nih.gov/pubmed/17495878</v>
      </c>
      <c r="D1524" s="254" t="str">
        <f>IF(AND(A1524&lt;&gt;"",ISNUMBER(A1524)),VLOOKUP(A1524,Studies!A:BR,4,FALSE),"")</f>
        <v>with Perpetrator (Clarithomycin)</v>
      </c>
      <c r="E1524" s="254" t="str">
        <f>IF(AND(A1524&lt;&gt;"",ISNUMBER(A1524)),VLOOKUP(A1524,Studies!A:BR,5,FALSE),"")</f>
        <v>Midazolam</v>
      </c>
      <c r="F1524" s="255"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53" t="str">
        <f>IF(AND(A1525&lt;&gt;"",ISNUMBER(A1525)),VLOOKUP(A1525,Studies!A:BR,2,FALSE),"")</f>
        <v>Gurley 2008a</v>
      </c>
      <c r="C1525" s="254" t="str">
        <f>IF(AND(A1525&lt;&gt;"",ISNUMBER(A1525)),VLOOKUP(A1525,Studies!A:BR,3,FALSE),"")</f>
        <v>https://www.ncbi.nlm.nih.gov/pubmed/17495878</v>
      </c>
      <c r="D1525" s="254" t="str">
        <f>IF(AND(A1525&lt;&gt;"",ISNUMBER(A1525)),VLOOKUP(A1525,Studies!A:BR,4,FALSE),"")</f>
        <v>with Perpetrator (Clarithomycin)</v>
      </c>
      <c r="E1525" s="254" t="str">
        <f>IF(AND(A1525&lt;&gt;"",ISNUMBER(A1525)),VLOOKUP(A1525,Studies!A:BR,5,FALSE),"")</f>
        <v>Midazolam</v>
      </c>
      <c r="F1525" s="255"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53" t="str">
        <f>IF(AND(A1526&lt;&gt;"",ISNUMBER(A1526)),VLOOKUP(A1526,Studies!A:BR,2,FALSE),"")</f>
        <v>Gurley 2008a</v>
      </c>
      <c r="C1526" s="254" t="str">
        <f>IF(AND(A1526&lt;&gt;"",ISNUMBER(A1526)),VLOOKUP(A1526,Studies!A:BR,3,FALSE),"")</f>
        <v>https://www.ncbi.nlm.nih.gov/pubmed/17495878</v>
      </c>
      <c r="D1526" s="254" t="str">
        <f>IF(AND(A1526&lt;&gt;"",ISNUMBER(A1526)),VLOOKUP(A1526,Studies!A:BR,4,FALSE),"")</f>
        <v>with Perpetrator (Clarithomycin)</v>
      </c>
      <c r="E1526" s="254" t="str">
        <f>IF(AND(A1526&lt;&gt;"",ISNUMBER(A1526)),VLOOKUP(A1526,Studies!A:BR,5,FALSE),"")</f>
        <v>Midazolam</v>
      </c>
      <c r="F1526" s="255"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53" t="str">
        <f>IF(AND(A1527&lt;&gt;"",ISNUMBER(A1527)),VLOOKUP(A1527,Studies!A:BR,2,FALSE),"")</f>
        <v>Gurley 2008a</v>
      </c>
      <c r="C1527" s="254" t="str">
        <f>IF(AND(A1527&lt;&gt;"",ISNUMBER(A1527)),VLOOKUP(A1527,Studies!A:BR,3,FALSE),"")</f>
        <v>https://www.ncbi.nlm.nih.gov/pubmed/17495878</v>
      </c>
      <c r="D1527" s="254" t="str">
        <f>IF(AND(A1527&lt;&gt;"",ISNUMBER(A1527)),VLOOKUP(A1527,Studies!A:BR,4,FALSE),"")</f>
        <v>with Perpetrator (Clarithomycin)</v>
      </c>
      <c r="E1527" s="254" t="str">
        <f>IF(AND(A1527&lt;&gt;"",ISNUMBER(A1527)),VLOOKUP(A1527,Studies!A:BR,5,FALSE),"")</f>
        <v>Midazolam</v>
      </c>
      <c r="F1527" s="255"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53" t="str">
        <f>IF(AND(A1528&lt;&gt;"",ISNUMBER(A1528)),VLOOKUP(A1528,Studies!A:BR,2,FALSE),"")</f>
        <v>Gurley 2008a</v>
      </c>
      <c r="C1528" s="254" t="str">
        <f>IF(AND(A1528&lt;&gt;"",ISNUMBER(A1528)),VLOOKUP(A1528,Studies!A:BR,3,FALSE),"")</f>
        <v>https://www.ncbi.nlm.nih.gov/pubmed/17495878</v>
      </c>
      <c r="D1528" s="254" t="str">
        <f>IF(AND(A1528&lt;&gt;"",ISNUMBER(A1528)),VLOOKUP(A1528,Studies!A:BR,4,FALSE),"")</f>
        <v>with Perpetrator (Clarithomycin)</v>
      </c>
      <c r="E1528" s="254" t="str">
        <f>IF(AND(A1528&lt;&gt;"",ISNUMBER(A1528)),VLOOKUP(A1528,Studies!A:BR,5,FALSE),"")</f>
        <v>Midazolam</v>
      </c>
      <c r="F1528" s="255"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53" t="str">
        <f>IF(AND(A1529&lt;&gt;"",ISNUMBER(A1529)),VLOOKUP(A1529,Studies!A:BR,2,FALSE),"")</f>
        <v>Gurley 2008a</v>
      </c>
      <c r="C1529" s="254" t="str">
        <f>IF(AND(A1529&lt;&gt;"",ISNUMBER(A1529)),VLOOKUP(A1529,Studies!A:BR,3,FALSE),"")</f>
        <v>https://www.ncbi.nlm.nih.gov/pubmed/17495878</v>
      </c>
      <c r="D1529" s="254" t="str">
        <f>IF(AND(A1529&lt;&gt;"",ISNUMBER(A1529)),VLOOKUP(A1529,Studies!A:BR,4,FALSE),"")</f>
        <v>with Perpetrator (Clarithomycin)</v>
      </c>
      <c r="E1529" s="254" t="str">
        <f>IF(AND(A1529&lt;&gt;"",ISNUMBER(A1529)),VLOOKUP(A1529,Studies!A:BR,5,FALSE),"")</f>
        <v>Midazolam</v>
      </c>
      <c r="F1529" s="255"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53" t="str">
        <f>IF(AND(A1530&lt;&gt;"",ISNUMBER(A1530)),VLOOKUP(A1530,Studies!A:BR,2,FALSE),"")</f>
        <v>Gurley 2008a</v>
      </c>
      <c r="C1530" s="254" t="str">
        <f>IF(AND(A1530&lt;&gt;"",ISNUMBER(A1530)),VLOOKUP(A1530,Studies!A:BR,3,FALSE),"")</f>
        <v>https://www.ncbi.nlm.nih.gov/pubmed/17495878</v>
      </c>
      <c r="D1530" s="254" t="str">
        <f>IF(AND(A1530&lt;&gt;"",ISNUMBER(A1530)),VLOOKUP(A1530,Studies!A:BR,4,FALSE),"")</f>
        <v>with Perpetrator (Clarithomycin)</v>
      </c>
      <c r="E1530" s="254" t="str">
        <f>IF(AND(A1530&lt;&gt;"",ISNUMBER(A1530)),VLOOKUP(A1530,Studies!A:BR,5,FALSE),"")</f>
        <v>Midazolam</v>
      </c>
      <c r="F1530" s="255"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53" t="str">
        <f>IF(AND(A1531&lt;&gt;"",ISNUMBER(A1531)),VLOOKUP(A1531,Studies!A:BR,2,FALSE),"")</f>
        <v>Gurley 2008a</v>
      </c>
      <c r="C1531" s="254" t="str">
        <f>IF(AND(A1531&lt;&gt;"",ISNUMBER(A1531)),VLOOKUP(A1531,Studies!A:BR,3,FALSE),"")</f>
        <v>https://www.ncbi.nlm.nih.gov/pubmed/17495878</v>
      </c>
      <c r="D1531" s="254" t="str">
        <f>IF(AND(A1531&lt;&gt;"",ISNUMBER(A1531)),VLOOKUP(A1531,Studies!A:BR,4,FALSE),"")</f>
        <v>with Perpetrator (Clarithomycin)</v>
      </c>
      <c r="E1531" s="254" t="str">
        <f>IF(AND(A1531&lt;&gt;"",ISNUMBER(A1531)),VLOOKUP(A1531,Studies!A:BR,5,FALSE),"")</f>
        <v>Midazolam</v>
      </c>
      <c r="F1531" s="255"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53" t="str">
        <f>IF(AND(A1532&lt;&gt;"",ISNUMBER(A1532)),VLOOKUP(A1532,Studies!A:BR,2,FALSE),"")</f>
        <v>Gurley 2008a</v>
      </c>
      <c r="C1532" s="254" t="str">
        <f>IF(AND(A1532&lt;&gt;"",ISNUMBER(A1532)),VLOOKUP(A1532,Studies!A:BR,3,FALSE),"")</f>
        <v>https://www.ncbi.nlm.nih.gov/pubmed/17495878</v>
      </c>
      <c r="D1532" s="254" t="str">
        <f>IF(AND(A1532&lt;&gt;"",ISNUMBER(A1532)),VLOOKUP(A1532,Studies!A:BR,4,FALSE),"")</f>
        <v>with Perpetrator (Clarithomycin)</v>
      </c>
      <c r="E1532" s="254" t="str">
        <f>IF(AND(A1532&lt;&gt;"",ISNUMBER(A1532)),VLOOKUP(A1532,Studies!A:BR,5,FALSE),"")</f>
        <v>Midazolam</v>
      </c>
      <c r="F1532" s="255"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53" t="str">
        <f>IF(AND(A1533&lt;&gt;"",ISNUMBER(A1533)),VLOOKUP(A1533,Studies!A:BR,2,FALSE),"")</f>
        <v>Gurley 2008a</v>
      </c>
      <c r="C1533" s="254" t="str">
        <f>IF(AND(A1533&lt;&gt;"",ISNUMBER(A1533)),VLOOKUP(A1533,Studies!A:BR,3,FALSE),"")</f>
        <v>https://www.ncbi.nlm.nih.gov/pubmed/17495878</v>
      </c>
      <c r="D1533" s="254" t="str">
        <f>IF(AND(A1533&lt;&gt;"",ISNUMBER(A1533)),VLOOKUP(A1533,Studies!A:BR,4,FALSE),"")</f>
        <v>Control pre-Goldenseal (Perpetrator Placebo)</v>
      </c>
      <c r="E1533" s="254" t="str">
        <f>IF(AND(A1533&lt;&gt;"",ISNUMBER(A1533)),VLOOKUP(A1533,Studies!A:BR,5,FALSE),"")</f>
        <v>Midazolam</v>
      </c>
      <c r="F1533" s="255"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53" t="str">
        <f>IF(AND(A1534&lt;&gt;"",ISNUMBER(A1534)),VLOOKUP(A1534,Studies!A:BR,2,FALSE),"")</f>
        <v>Gurley 2008a</v>
      </c>
      <c r="C1534" s="254" t="str">
        <f>IF(AND(A1534&lt;&gt;"",ISNUMBER(A1534)),VLOOKUP(A1534,Studies!A:BR,3,FALSE),"")</f>
        <v>https://www.ncbi.nlm.nih.gov/pubmed/17495878</v>
      </c>
      <c r="D1534" s="254" t="str">
        <f>IF(AND(A1534&lt;&gt;"",ISNUMBER(A1534)),VLOOKUP(A1534,Studies!A:BR,4,FALSE),"")</f>
        <v>Control pre-Goldenseal (Perpetrator Placebo)</v>
      </c>
      <c r="E1534" s="254" t="str">
        <f>IF(AND(A1534&lt;&gt;"",ISNUMBER(A1534)),VLOOKUP(A1534,Studies!A:BR,5,FALSE),"")</f>
        <v>Midazolam</v>
      </c>
      <c r="F1534" s="255"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53" t="str">
        <f>IF(AND(A1535&lt;&gt;"",ISNUMBER(A1535)),VLOOKUP(A1535,Studies!A:BR,2,FALSE),"")</f>
        <v>Gurley 2008a</v>
      </c>
      <c r="C1535" s="254" t="str">
        <f>IF(AND(A1535&lt;&gt;"",ISNUMBER(A1535)),VLOOKUP(A1535,Studies!A:BR,3,FALSE),"")</f>
        <v>https://www.ncbi.nlm.nih.gov/pubmed/17495878</v>
      </c>
      <c r="D1535" s="254" t="str">
        <f>IF(AND(A1535&lt;&gt;"",ISNUMBER(A1535)),VLOOKUP(A1535,Studies!A:BR,4,FALSE),"")</f>
        <v>Control pre-Goldenseal (Perpetrator Placebo)</v>
      </c>
      <c r="E1535" s="254" t="str">
        <f>IF(AND(A1535&lt;&gt;"",ISNUMBER(A1535)),VLOOKUP(A1535,Studies!A:BR,5,FALSE),"")</f>
        <v>Midazolam</v>
      </c>
      <c r="F1535" s="255"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53" t="str">
        <f>IF(AND(A1536&lt;&gt;"",ISNUMBER(A1536)),VLOOKUP(A1536,Studies!A:BR,2,FALSE),"")</f>
        <v>Gurley 2008a</v>
      </c>
      <c r="C1536" s="254" t="str">
        <f>IF(AND(A1536&lt;&gt;"",ISNUMBER(A1536)),VLOOKUP(A1536,Studies!A:BR,3,FALSE),"")</f>
        <v>https://www.ncbi.nlm.nih.gov/pubmed/17495878</v>
      </c>
      <c r="D1536" s="254" t="str">
        <f>IF(AND(A1536&lt;&gt;"",ISNUMBER(A1536)),VLOOKUP(A1536,Studies!A:BR,4,FALSE),"")</f>
        <v>Control pre-Goldenseal (Perpetrator Placebo)</v>
      </c>
      <c r="E1536" s="254" t="str">
        <f>IF(AND(A1536&lt;&gt;"",ISNUMBER(A1536)),VLOOKUP(A1536,Studies!A:BR,5,FALSE),"")</f>
        <v>Midazolam</v>
      </c>
      <c r="F1536" s="255"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53" t="str">
        <f>IF(AND(A1537&lt;&gt;"",ISNUMBER(A1537)),VLOOKUP(A1537,Studies!A:BR,2,FALSE),"")</f>
        <v>Gurley 2008a</v>
      </c>
      <c r="C1537" s="254" t="str">
        <f>IF(AND(A1537&lt;&gt;"",ISNUMBER(A1537)),VLOOKUP(A1537,Studies!A:BR,3,FALSE),"")</f>
        <v>https://www.ncbi.nlm.nih.gov/pubmed/17495878</v>
      </c>
      <c r="D1537" s="254" t="str">
        <f>IF(AND(A1537&lt;&gt;"",ISNUMBER(A1537)),VLOOKUP(A1537,Studies!A:BR,4,FALSE),"")</f>
        <v>Control pre-Goldenseal (Perpetrator Placebo)</v>
      </c>
      <c r="E1537" s="254" t="str">
        <f>IF(AND(A1537&lt;&gt;"",ISNUMBER(A1537)),VLOOKUP(A1537,Studies!A:BR,5,FALSE),"")</f>
        <v>Midazolam</v>
      </c>
      <c r="F1537" s="255"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53" t="str">
        <f>IF(AND(A1538&lt;&gt;"",ISNUMBER(A1538)),VLOOKUP(A1538,Studies!A:BR,2,FALSE),"")</f>
        <v>Gurley 2008a</v>
      </c>
      <c r="C1538" s="254" t="str">
        <f>IF(AND(A1538&lt;&gt;"",ISNUMBER(A1538)),VLOOKUP(A1538,Studies!A:BR,3,FALSE),"")</f>
        <v>https://www.ncbi.nlm.nih.gov/pubmed/17495878</v>
      </c>
      <c r="D1538" s="254" t="str">
        <f>IF(AND(A1538&lt;&gt;"",ISNUMBER(A1538)),VLOOKUP(A1538,Studies!A:BR,4,FALSE),"")</f>
        <v>Control pre-Goldenseal (Perpetrator Placebo)</v>
      </c>
      <c r="E1538" s="254" t="str">
        <f>IF(AND(A1538&lt;&gt;"",ISNUMBER(A1538)),VLOOKUP(A1538,Studies!A:BR,5,FALSE),"")</f>
        <v>Midazolam</v>
      </c>
      <c r="F1538" s="255"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53" t="str">
        <f>IF(AND(A1539&lt;&gt;"",ISNUMBER(A1539)),VLOOKUP(A1539,Studies!A:BR,2,FALSE),"")</f>
        <v>Gurley 2008a</v>
      </c>
      <c r="C1539" s="254" t="str">
        <f>IF(AND(A1539&lt;&gt;"",ISNUMBER(A1539)),VLOOKUP(A1539,Studies!A:BR,3,FALSE),"")</f>
        <v>https://www.ncbi.nlm.nih.gov/pubmed/17495878</v>
      </c>
      <c r="D1539" s="254" t="str">
        <f>IF(AND(A1539&lt;&gt;"",ISNUMBER(A1539)),VLOOKUP(A1539,Studies!A:BR,4,FALSE),"")</f>
        <v>Control pre-Goldenseal (Perpetrator Placebo)</v>
      </c>
      <c r="E1539" s="254" t="str">
        <f>IF(AND(A1539&lt;&gt;"",ISNUMBER(A1539)),VLOOKUP(A1539,Studies!A:BR,5,FALSE),"")</f>
        <v>Midazolam</v>
      </c>
      <c r="F1539" s="255"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53" t="str">
        <f>IF(AND(A1540&lt;&gt;"",ISNUMBER(A1540)),VLOOKUP(A1540,Studies!A:BR,2,FALSE),"")</f>
        <v>Gurley 2008a</v>
      </c>
      <c r="C1540" s="254" t="str">
        <f>IF(AND(A1540&lt;&gt;"",ISNUMBER(A1540)),VLOOKUP(A1540,Studies!A:BR,3,FALSE),"")</f>
        <v>https://www.ncbi.nlm.nih.gov/pubmed/17495878</v>
      </c>
      <c r="D1540" s="254" t="str">
        <f>IF(AND(A1540&lt;&gt;"",ISNUMBER(A1540)),VLOOKUP(A1540,Studies!A:BR,4,FALSE),"")</f>
        <v>Control pre-Goldenseal (Perpetrator Placebo)</v>
      </c>
      <c r="E1540" s="254" t="str">
        <f>IF(AND(A1540&lt;&gt;"",ISNUMBER(A1540)),VLOOKUP(A1540,Studies!A:BR,5,FALSE),"")</f>
        <v>Midazolam</v>
      </c>
      <c r="F1540" s="255"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53" t="str">
        <f>IF(AND(A1541&lt;&gt;"",ISNUMBER(A1541)),VLOOKUP(A1541,Studies!A:BR,2,FALSE),"")</f>
        <v>Gurley 2008a</v>
      </c>
      <c r="C1541" s="254" t="str">
        <f>IF(AND(A1541&lt;&gt;"",ISNUMBER(A1541)),VLOOKUP(A1541,Studies!A:BR,3,FALSE),"")</f>
        <v>https://www.ncbi.nlm.nih.gov/pubmed/17495878</v>
      </c>
      <c r="D1541" s="254" t="str">
        <f>IF(AND(A1541&lt;&gt;"",ISNUMBER(A1541)),VLOOKUP(A1541,Studies!A:BR,4,FALSE),"")</f>
        <v>Control pre-Goldenseal (Perpetrator Placebo)</v>
      </c>
      <c r="E1541" s="254" t="str">
        <f>IF(AND(A1541&lt;&gt;"",ISNUMBER(A1541)),VLOOKUP(A1541,Studies!A:BR,5,FALSE),"")</f>
        <v>Midazolam</v>
      </c>
      <c r="F1541" s="255"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53" t="str">
        <f>IF(AND(A1542&lt;&gt;"",ISNUMBER(A1542)),VLOOKUP(A1542,Studies!A:BR,2,FALSE),"")</f>
        <v>Gurley 2008a</v>
      </c>
      <c r="C1542" s="254" t="str">
        <f>IF(AND(A1542&lt;&gt;"",ISNUMBER(A1542)),VLOOKUP(A1542,Studies!A:BR,3,FALSE),"")</f>
        <v>https://www.ncbi.nlm.nih.gov/pubmed/17495878</v>
      </c>
      <c r="D1542" s="254" t="str">
        <f>IF(AND(A1542&lt;&gt;"",ISNUMBER(A1542)),VLOOKUP(A1542,Studies!A:BR,4,FALSE),"")</f>
        <v>Control pre-Goldenseal (Perpetrator Placebo)</v>
      </c>
      <c r="E1542" s="254" t="str">
        <f>IF(AND(A1542&lt;&gt;"",ISNUMBER(A1542)),VLOOKUP(A1542,Studies!A:BR,5,FALSE),"")</f>
        <v>Midazolam</v>
      </c>
      <c r="F1542" s="255"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53" t="str">
        <f>IF(AND(A1543&lt;&gt;"",ISNUMBER(A1543)),VLOOKUP(A1543,Studies!A:BR,2,FALSE),"")</f>
        <v>Gurley 2008a</v>
      </c>
      <c r="C1543" s="254" t="str">
        <f>IF(AND(A1543&lt;&gt;"",ISNUMBER(A1543)),VLOOKUP(A1543,Studies!A:BR,3,FALSE),"")</f>
        <v>https://www.ncbi.nlm.nih.gov/pubmed/17495878</v>
      </c>
      <c r="D1543" s="254" t="str">
        <f>IF(AND(A1543&lt;&gt;"",ISNUMBER(A1543)),VLOOKUP(A1543,Studies!A:BR,4,FALSE),"")</f>
        <v>Control pre-Goldenseal (Perpetrator Placebo)</v>
      </c>
      <c r="E1543" s="254" t="str">
        <f>IF(AND(A1543&lt;&gt;"",ISNUMBER(A1543)),VLOOKUP(A1543,Studies!A:BR,5,FALSE),"")</f>
        <v>Midazolam</v>
      </c>
      <c r="F1543" s="255"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53" t="str">
        <f>IF(AND(A1544&lt;&gt;"",ISNUMBER(A1544)),VLOOKUP(A1544,Studies!A:BR,2,FALSE),"")</f>
        <v>Gurley 2008a</v>
      </c>
      <c r="C1544" s="254" t="str">
        <f>IF(AND(A1544&lt;&gt;"",ISNUMBER(A1544)),VLOOKUP(A1544,Studies!A:BR,3,FALSE),"")</f>
        <v>https://www.ncbi.nlm.nih.gov/pubmed/17495878</v>
      </c>
      <c r="D1544" s="254" t="str">
        <f>IF(AND(A1544&lt;&gt;"",ISNUMBER(A1544)),VLOOKUP(A1544,Studies!A:BR,4,FALSE),"")</f>
        <v>Control pre-Kava kava (Perpetrator Placebo)</v>
      </c>
      <c r="E1544" s="254" t="str">
        <f>IF(AND(A1544&lt;&gt;"",ISNUMBER(A1544)),VLOOKUP(A1544,Studies!A:BR,5,FALSE),"")</f>
        <v>Midazolam</v>
      </c>
      <c r="F1544" s="255"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53" t="str">
        <f>IF(AND(A1545&lt;&gt;"",ISNUMBER(A1545)),VLOOKUP(A1545,Studies!A:BR,2,FALSE),"")</f>
        <v>Gurley 2008a</v>
      </c>
      <c r="C1545" s="254" t="str">
        <f>IF(AND(A1545&lt;&gt;"",ISNUMBER(A1545)),VLOOKUP(A1545,Studies!A:BR,3,FALSE),"")</f>
        <v>https://www.ncbi.nlm.nih.gov/pubmed/17495878</v>
      </c>
      <c r="D1545" s="254" t="str">
        <f>IF(AND(A1545&lt;&gt;"",ISNUMBER(A1545)),VLOOKUP(A1545,Studies!A:BR,4,FALSE),"")</f>
        <v>Control pre-Kava kava (Perpetrator Placebo)</v>
      </c>
      <c r="E1545" s="254" t="str">
        <f>IF(AND(A1545&lt;&gt;"",ISNUMBER(A1545)),VLOOKUP(A1545,Studies!A:BR,5,FALSE),"")</f>
        <v>Midazolam</v>
      </c>
      <c r="F1545" s="255"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53" t="str">
        <f>IF(AND(A1546&lt;&gt;"",ISNUMBER(A1546)),VLOOKUP(A1546,Studies!A:BR,2,FALSE),"")</f>
        <v>Gurley 2008a</v>
      </c>
      <c r="C1546" s="254" t="str">
        <f>IF(AND(A1546&lt;&gt;"",ISNUMBER(A1546)),VLOOKUP(A1546,Studies!A:BR,3,FALSE),"")</f>
        <v>https://www.ncbi.nlm.nih.gov/pubmed/17495878</v>
      </c>
      <c r="D1546" s="254" t="str">
        <f>IF(AND(A1546&lt;&gt;"",ISNUMBER(A1546)),VLOOKUP(A1546,Studies!A:BR,4,FALSE),"")</f>
        <v>Control pre-Kava kava (Perpetrator Placebo)</v>
      </c>
      <c r="E1546" s="254" t="str">
        <f>IF(AND(A1546&lt;&gt;"",ISNUMBER(A1546)),VLOOKUP(A1546,Studies!A:BR,5,FALSE),"")</f>
        <v>Midazolam</v>
      </c>
      <c r="F1546" s="255"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53" t="str">
        <f>IF(AND(A1547&lt;&gt;"",ISNUMBER(A1547)),VLOOKUP(A1547,Studies!A:BR,2,FALSE),"")</f>
        <v>Gurley 2008a</v>
      </c>
      <c r="C1547" s="254" t="str">
        <f>IF(AND(A1547&lt;&gt;"",ISNUMBER(A1547)),VLOOKUP(A1547,Studies!A:BR,3,FALSE),"")</f>
        <v>https://www.ncbi.nlm.nih.gov/pubmed/17495878</v>
      </c>
      <c r="D1547" s="254" t="str">
        <f>IF(AND(A1547&lt;&gt;"",ISNUMBER(A1547)),VLOOKUP(A1547,Studies!A:BR,4,FALSE),"")</f>
        <v>Control pre-Kava kava (Perpetrator Placebo)</v>
      </c>
      <c r="E1547" s="254" t="str">
        <f>IF(AND(A1547&lt;&gt;"",ISNUMBER(A1547)),VLOOKUP(A1547,Studies!A:BR,5,FALSE),"")</f>
        <v>Midazolam</v>
      </c>
      <c r="F1547" s="255"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53" t="str">
        <f>IF(AND(A1548&lt;&gt;"",ISNUMBER(A1548)),VLOOKUP(A1548,Studies!A:BR,2,FALSE),"")</f>
        <v>Gurley 2008a</v>
      </c>
      <c r="C1548" s="254" t="str">
        <f>IF(AND(A1548&lt;&gt;"",ISNUMBER(A1548)),VLOOKUP(A1548,Studies!A:BR,3,FALSE),"")</f>
        <v>https://www.ncbi.nlm.nih.gov/pubmed/17495878</v>
      </c>
      <c r="D1548" s="254" t="str">
        <f>IF(AND(A1548&lt;&gt;"",ISNUMBER(A1548)),VLOOKUP(A1548,Studies!A:BR,4,FALSE),"")</f>
        <v>Control pre-Kava kava (Perpetrator Placebo)</v>
      </c>
      <c r="E1548" s="254" t="str">
        <f>IF(AND(A1548&lt;&gt;"",ISNUMBER(A1548)),VLOOKUP(A1548,Studies!A:BR,5,FALSE),"")</f>
        <v>Midazolam</v>
      </c>
      <c r="F1548" s="255"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53" t="str">
        <f>IF(AND(A1549&lt;&gt;"",ISNUMBER(A1549)),VLOOKUP(A1549,Studies!A:BR,2,FALSE),"")</f>
        <v>Gurley 2008a</v>
      </c>
      <c r="C1549" s="254" t="str">
        <f>IF(AND(A1549&lt;&gt;"",ISNUMBER(A1549)),VLOOKUP(A1549,Studies!A:BR,3,FALSE),"")</f>
        <v>https://www.ncbi.nlm.nih.gov/pubmed/17495878</v>
      </c>
      <c r="D1549" s="254" t="str">
        <f>IF(AND(A1549&lt;&gt;"",ISNUMBER(A1549)),VLOOKUP(A1549,Studies!A:BR,4,FALSE),"")</f>
        <v>Control pre-Kava kava (Perpetrator Placebo)</v>
      </c>
      <c r="E1549" s="254" t="str">
        <f>IF(AND(A1549&lt;&gt;"",ISNUMBER(A1549)),VLOOKUP(A1549,Studies!A:BR,5,FALSE),"")</f>
        <v>Midazolam</v>
      </c>
      <c r="F1549" s="255"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53" t="str">
        <f>IF(AND(A1550&lt;&gt;"",ISNUMBER(A1550)),VLOOKUP(A1550,Studies!A:BR,2,FALSE),"")</f>
        <v>Gurley 2008a</v>
      </c>
      <c r="C1550" s="254" t="str">
        <f>IF(AND(A1550&lt;&gt;"",ISNUMBER(A1550)),VLOOKUP(A1550,Studies!A:BR,3,FALSE),"")</f>
        <v>https://www.ncbi.nlm.nih.gov/pubmed/17495878</v>
      </c>
      <c r="D1550" s="254" t="str">
        <f>IF(AND(A1550&lt;&gt;"",ISNUMBER(A1550)),VLOOKUP(A1550,Studies!A:BR,4,FALSE),"")</f>
        <v>Control pre-Kava kava (Perpetrator Placebo)</v>
      </c>
      <c r="E1550" s="254" t="str">
        <f>IF(AND(A1550&lt;&gt;"",ISNUMBER(A1550)),VLOOKUP(A1550,Studies!A:BR,5,FALSE),"")</f>
        <v>Midazolam</v>
      </c>
      <c r="F1550" s="255"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53" t="str">
        <f>IF(AND(A1551&lt;&gt;"",ISNUMBER(A1551)),VLOOKUP(A1551,Studies!A:BR,2,FALSE),"")</f>
        <v>Gurley 2008a</v>
      </c>
      <c r="C1551" s="254" t="str">
        <f>IF(AND(A1551&lt;&gt;"",ISNUMBER(A1551)),VLOOKUP(A1551,Studies!A:BR,3,FALSE),"")</f>
        <v>https://www.ncbi.nlm.nih.gov/pubmed/17495878</v>
      </c>
      <c r="D1551" s="254" t="str">
        <f>IF(AND(A1551&lt;&gt;"",ISNUMBER(A1551)),VLOOKUP(A1551,Studies!A:BR,4,FALSE),"")</f>
        <v>Control pre-Kava kava (Perpetrator Placebo)</v>
      </c>
      <c r="E1551" s="254" t="str">
        <f>IF(AND(A1551&lt;&gt;"",ISNUMBER(A1551)),VLOOKUP(A1551,Studies!A:BR,5,FALSE),"")</f>
        <v>Midazolam</v>
      </c>
      <c r="F1551" s="255"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53" t="str">
        <f>IF(AND(A1552&lt;&gt;"",ISNUMBER(A1552)),VLOOKUP(A1552,Studies!A:BR,2,FALSE),"")</f>
        <v>Gurley 2008a</v>
      </c>
      <c r="C1552" s="254" t="str">
        <f>IF(AND(A1552&lt;&gt;"",ISNUMBER(A1552)),VLOOKUP(A1552,Studies!A:BR,3,FALSE),"")</f>
        <v>https://www.ncbi.nlm.nih.gov/pubmed/17495878</v>
      </c>
      <c r="D1552" s="254" t="str">
        <f>IF(AND(A1552&lt;&gt;"",ISNUMBER(A1552)),VLOOKUP(A1552,Studies!A:BR,4,FALSE),"")</f>
        <v>Control pre-Kava kava (Perpetrator Placebo)</v>
      </c>
      <c r="E1552" s="254" t="str">
        <f>IF(AND(A1552&lt;&gt;"",ISNUMBER(A1552)),VLOOKUP(A1552,Studies!A:BR,5,FALSE),"")</f>
        <v>Midazolam</v>
      </c>
      <c r="F1552" s="255"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53" t="str">
        <f>IF(AND(A1553&lt;&gt;"",ISNUMBER(A1553)),VLOOKUP(A1553,Studies!A:BR,2,FALSE),"")</f>
        <v>Gurley 2008a</v>
      </c>
      <c r="C1553" s="254" t="str">
        <f>IF(AND(A1553&lt;&gt;"",ISNUMBER(A1553)),VLOOKUP(A1553,Studies!A:BR,3,FALSE),"")</f>
        <v>https://www.ncbi.nlm.nih.gov/pubmed/17495878</v>
      </c>
      <c r="D1553" s="254" t="str">
        <f>IF(AND(A1553&lt;&gt;"",ISNUMBER(A1553)),VLOOKUP(A1553,Studies!A:BR,4,FALSE),"")</f>
        <v>Control pre-Kava kava (Perpetrator Placebo)</v>
      </c>
      <c r="E1553" s="254" t="str">
        <f>IF(AND(A1553&lt;&gt;"",ISNUMBER(A1553)),VLOOKUP(A1553,Studies!A:BR,5,FALSE),"")</f>
        <v>Midazolam</v>
      </c>
      <c r="F1553" s="255"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53" t="str">
        <f>IF(AND(A1554&lt;&gt;"",ISNUMBER(A1554)),VLOOKUP(A1554,Studies!A:BR,2,FALSE),"")</f>
        <v>Gurley 2008a</v>
      </c>
      <c r="C1554" s="254" t="str">
        <f>IF(AND(A1554&lt;&gt;"",ISNUMBER(A1554)),VLOOKUP(A1554,Studies!A:BR,3,FALSE),"")</f>
        <v>https://www.ncbi.nlm.nih.gov/pubmed/17495878</v>
      </c>
      <c r="D1554" s="254" t="str">
        <f>IF(AND(A1554&lt;&gt;"",ISNUMBER(A1554)),VLOOKUP(A1554,Studies!A:BR,4,FALSE),"")</f>
        <v>Control pre-Kava kava (Perpetrator Placebo)</v>
      </c>
      <c r="E1554" s="254" t="str">
        <f>IF(AND(A1554&lt;&gt;"",ISNUMBER(A1554)),VLOOKUP(A1554,Studies!A:BR,5,FALSE),"")</f>
        <v>Midazolam</v>
      </c>
      <c r="F1554" s="255"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53" t="str">
        <f>IF(AND(A1555&lt;&gt;"",ISNUMBER(A1555)),VLOOKUP(A1555,Studies!A:BR,2,FALSE),"")</f>
        <v>Gurley 2008b</v>
      </c>
      <c r="C1555" s="254" t="str">
        <f>IF(AND(A1555&lt;&gt;"",ISNUMBER(A1555)),VLOOKUP(A1555,Studies!A:BR,3,FALSE),"")</f>
        <v>https://www.ncbi.nlm.nih.gov/pubmed/18214850</v>
      </c>
      <c r="D1555" s="254" t="str">
        <f>IF(AND(A1555&lt;&gt;"",ISNUMBER(A1555)),VLOOKUP(A1555,Studies!A:BR,4,FALSE),"")</f>
        <v>Control (Perpetrator Placebo)</v>
      </c>
      <c r="E1555" s="254" t="str">
        <f>IF(AND(A1555&lt;&gt;"",ISNUMBER(A1555)),VLOOKUP(A1555,Studies!A:BR,5,FALSE),"")</f>
        <v>Digoxin</v>
      </c>
      <c r="F1555" s="255"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53" t="str">
        <f>IF(AND(A1556&lt;&gt;"",ISNUMBER(A1556)),VLOOKUP(A1556,Studies!A:BR,2,FALSE),"")</f>
        <v>Gurley 2008b</v>
      </c>
      <c r="C1556" s="254" t="str">
        <f>IF(AND(A1556&lt;&gt;"",ISNUMBER(A1556)),VLOOKUP(A1556,Studies!A:BR,3,FALSE),"")</f>
        <v>https://www.ncbi.nlm.nih.gov/pubmed/18214850</v>
      </c>
      <c r="D1556" s="254" t="str">
        <f>IF(AND(A1556&lt;&gt;"",ISNUMBER(A1556)),VLOOKUP(A1556,Studies!A:BR,4,FALSE),"")</f>
        <v>Control (Perpetrator Placebo)</v>
      </c>
      <c r="E1556" s="254" t="str">
        <f>IF(AND(A1556&lt;&gt;"",ISNUMBER(A1556)),VLOOKUP(A1556,Studies!A:BR,5,FALSE),"")</f>
        <v>Digoxin</v>
      </c>
      <c r="F1556" s="255"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53" t="str">
        <f>IF(AND(A1557&lt;&gt;"",ISNUMBER(A1557)),VLOOKUP(A1557,Studies!A:BR,2,FALSE),"")</f>
        <v>Gurley 2008b</v>
      </c>
      <c r="C1557" s="254" t="str">
        <f>IF(AND(A1557&lt;&gt;"",ISNUMBER(A1557)),VLOOKUP(A1557,Studies!A:BR,3,FALSE),"")</f>
        <v>https://www.ncbi.nlm.nih.gov/pubmed/18214850</v>
      </c>
      <c r="D1557" s="254" t="str">
        <f>IF(AND(A1557&lt;&gt;"",ISNUMBER(A1557)),VLOOKUP(A1557,Studies!A:BR,4,FALSE),"")</f>
        <v>Control (Perpetrator Placebo)</v>
      </c>
      <c r="E1557" s="254" t="str">
        <f>IF(AND(A1557&lt;&gt;"",ISNUMBER(A1557)),VLOOKUP(A1557,Studies!A:BR,5,FALSE),"")</f>
        <v>Digoxin</v>
      </c>
      <c r="F1557" s="255"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53" t="str">
        <f>IF(AND(A1558&lt;&gt;"",ISNUMBER(A1558)),VLOOKUP(A1558,Studies!A:BR,2,FALSE),"")</f>
        <v>Gurley 2008b</v>
      </c>
      <c r="C1558" s="254" t="str">
        <f>IF(AND(A1558&lt;&gt;"",ISNUMBER(A1558)),VLOOKUP(A1558,Studies!A:BR,3,FALSE),"")</f>
        <v>https://www.ncbi.nlm.nih.gov/pubmed/18214850</v>
      </c>
      <c r="D1558" s="254" t="str">
        <f>IF(AND(A1558&lt;&gt;"",ISNUMBER(A1558)),VLOOKUP(A1558,Studies!A:BR,4,FALSE),"")</f>
        <v>Control (Perpetrator Placebo)</v>
      </c>
      <c r="E1558" s="254" t="str">
        <f>IF(AND(A1558&lt;&gt;"",ISNUMBER(A1558)),VLOOKUP(A1558,Studies!A:BR,5,FALSE),"")</f>
        <v>Digoxin</v>
      </c>
      <c r="F1558" s="255"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53" t="str">
        <f>IF(AND(A1559&lt;&gt;"",ISNUMBER(A1559)),VLOOKUP(A1559,Studies!A:BR,2,FALSE),"")</f>
        <v>Gurley 2008b</v>
      </c>
      <c r="C1559" s="254" t="str">
        <f>IF(AND(A1559&lt;&gt;"",ISNUMBER(A1559)),VLOOKUP(A1559,Studies!A:BR,3,FALSE),"")</f>
        <v>https://www.ncbi.nlm.nih.gov/pubmed/18214850</v>
      </c>
      <c r="D1559" s="254" t="str">
        <f>IF(AND(A1559&lt;&gt;"",ISNUMBER(A1559)),VLOOKUP(A1559,Studies!A:BR,4,FALSE),"")</f>
        <v>Control (Perpetrator Placebo)</v>
      </c>
      <c r="E1559" s="254" t="str">
        <f>IF(AND(A1559&lt;&gt;"",ISNUMBER(A1559)),VLOOKUP(A1559,Studies!A:BR,5,FALSE),"")</f>
        <v>Digoxin</v>
      </c>
      <c r="F1559" s="255"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53" t="str">
        <f>IF(AND(A1560&lt;&gt;"",ISNUMBER(A1560)),VLOOKUP(A1560,Studies!A:BR,2,FALSE),"")</f>
        <v>Gurley 2008b</v>
      </c>
      <c r="C1560" s="254" t="str">
        <f>IF(AND(A1560&lt;&gt;"",ISNUMBER(A1560)),VLOOKUP(A1560,Studies!A:BR,3,FALSE),"")</f>
        <v>https://www.ncbi.nlm.nih.gov/pubmed/18214850</v>
      </c>
      <c r="D1560" s="254" t="str">
        <f>IF(AND(A1560&lt;&gt;"",ISNUMBER(A1560)),VLOOKUP(A1560,Studies!A:BR,4,FALSE),"")</f>
        <v>Control (Perpetrator Placebo)</v>
      </c>
      <c r="E1560" s="254" t="str">
        <f>IF(AND(A1560&lt;&gt;"",ISNUMBER(A1560)),VLOOKUP(A1560,Studies!A:BR,5,FALSE),"")</f>
        <v>Digoxin</v>
      </c>
      <c r="F1560" s="255"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53" t="str">
        <f>IF(AND(A1561&lt;&gt;"",ISNUMBER(A1561)),VLOOKUP(A1561,Studies!A:BR,2,FALSE),"")</f>
        <v>Gurley 2008b</v>
      </c>
      <c r="C1561" s="254" t="str">
        <f>IF(AND(A1561&lt;&gt;"",ISNUMBER(A1561)),VLOOKUP(A1561,Studies!A:BR,3,FALSE),"")</f>
        <v>https://www.ncbi.nlm.nih.gov/pubmed/18214850</v>
      </c>
      <c r="D1561" s="254" t="str">
        <f>IF(AND(A1561&lt;&gt;"",ISNUMBER(A1561)),VLOOKUP(A1561,Studies!A:BR,4,FALSE),"")</f>
        <v>Control (Perpetrator Placebo)</v>
      </c>
      <c r="E1561" s="254" t="str">
        <f>IF(AND(A1561&lt;&gt;"",ISNUMBER(A1561)),VLOOKUP(A1561,Studies!A:BR,5,FALSE),"")</f>
        <v>Digoxin</v>
      </c>
      <c r="F1561" s="255"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53" t="str">
        <f>IF(AND(A1562&lt;&gt;"",ISNUMBER(A1562)),VLOOKUP(A1562,Studies!A:BR,2,FALSE),"")</f>
        <v>Gurley 2008b</v>
      </c>
      <c r="C1562" s="254" t="str">
        <f>IF(AND(A1562&lt;&gt;"",ISNUMBER(A1562)),VLOOKUP(A1562,Studies!A:BR,3,FALSE),"")</f>
        <v>https://www.ncbi.nlm.nih.gov/pubmed/18214850</v>
      </c>
      <c r="D1562" s="254" t="str">
        <f>IF(AND(A1562&lt;&gt;"",ISNUMBER(A1562)),VLOOKUP(A1562,Studies!A:BR,4,FALSE),"")</f>
        <v>Control (Perpetrator Placebo)</v>
      </c>
      <c r="E1562" s="254" t="str">
        <f>IF(AND(A1562&lt;&gt;"",ISNUMBER(A1562)),VLOOKUP(A1562,Studies!A:BR,5,FALSE),"")</f>
        <v>Digoxin</v>
      </c>
      <c r="F1562" s="255"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53" t="str">
        <f>IF(AND(A1563&lt;&gt;"",ISNUMBER(A1563)),VLOOKUP(A1563,Studies!A:BR,2,FALSE),"")</f>
        <v>Gurley 2008b</v>
      </c>
      <c r="C1563" s="254" t="str">
        <f>IF(AND(A1563&lt;&gt;"",ISNUMBER(A1563)),VLOOKUP(A1563,Studies!A:BR,3,FALSE),"")</f>
        <v>https://www.ncbi.nlm.nih.gov/pubmed/18214850</v>
      </c>
      <c r="D1563" s="254" t="str">
        <f>IF(AND(A1563&lt;&gt;"",ISNUMBER(A1563)),VLOOKUP(A1563,Studies!A:BR,4,FALSE),"")</f>
        <v>Control (Perpetrator Placebo)</v>
      </c>
      <c r="E1563" s="254" t="str">
        <f>IF(AND(A1563&lt;&gt;"",ISNUMBER(A1563)),VLOOKUP(A1563,Studies!A:BR,5,FALSE),"")</f>
        <v>Digoxin</v>
      </c>
      <c r="F1563" s="255"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53" t="str">
        <f>IF(AND(A1564&lt;&gt;"",ISNUMBER(A1564)),VLOOKUP(A1564,Studies!A:BR,2,FALSE),"")</f>
        <v>Gurley 2008b</v>
      </c>
      <c r="C1564" s="254" t="str">
        <f>IF(AND(A1564&lt;&gt;"",ISNUMBER(A1564)),VLOOKUP(A1564,Studies!A:BR,3,FALSE),"")</f>
        <v>https://www.ncbi.nlm.nih.gov/pubmed/18214850</v>
      </c>
      <c r="D1564" s="254" t="str">
        <f>IF(AND(A1564&lt;&gt;"",ISNUMBER(A1564)),VLOOKUP(A1564,Studies!A:BR,4,FALSE),"")</f>
        <v>Control (Perpetrator Placebo)</v>
      </c>
      <c r="E1564" s="254" t="str">
        <f>IF(AND(A1564&lt;&gt;"",ISNUMBER(A1564)),VLOOKUP(A1564,Studies!A:BR,5,FALSE),"")</f>
        <v>Digoxin</v>
      </c>
      <c r="F1564" s="255"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53" t="str">
        <f>IF(AND(A1565&lt;&gt;"",ISNUMBER(A1565)),VLOOKUP(A1565,Studies!A:BR,2,FALSE),"")</f>
        <v>Gurley 2008b</v>
      </c>
      <c r="C1565" s="254" t="str">
        <f>IF(AND(A1565&lt;&gt;"",ISNUMBER(A1565)),VLOOKUP(A1565,Studies!A:BR,3,FALSE),"")</f>
        <v>https://www.ncbi.nlm.nih.gov/pubmed/18214850</v>
      </c>
      <c r="D1565" s="254" t="str">
        <f>IF(AND(A1565&lt;&gt;"",ISNUMBER(A1565)),VLOOKUP(A1565,Studies!A:BR,4,FALSE),"")</f>
        <v>with Perpetrator (Rifampicin)</v>
      </c>
      <c r="E1565" s="254" t="str">
        <f>IF(AND(A1565&lt;&gt;"",ISNUMBER(A1565)),VLOOKUP(A1565,Studies!A:BR,5,FALSE),"")</f>
        <v>Digoxin</v>
      </c>
      <c r="F1565" s="255"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53" t="str">
        <f>IF(AND(A1566&lt;&gt;"",ISNUMBER(A1566)),VLOOKUP(A1566,Studies!A:BR,2,FALSE),"")</f>
        <v>Gurley 2008b</v>
      </c>
      <c r="C1566" s="254" t="str">
        <f>IF(AND(A1566&lt;&gt;"",ISNUMBER(A1566)),VLOOKUP(A1566,Studies!A:BR,3,FALSE),"")</f>
        <v>https://www.ncbi.nlm.nih.gov/pubmed/18214850</v>
      </c>
      <c r="D1566" s="254" t="str">
        <f>IF(AND(A1566&lt;&gt;"",ISNUMBER(A1566)),VLOOKUP(A1566,Studies!A:BR,4,FALSE),"")</f>
        <v>with Perpetrator (Rifampicin)</v>
      </c>
      <c r="E1566" s="254" t="str">
        <f>IF(AND(A1566&lt;&gt;"",ISNUMBER(A1566)),VLOOKUP(A1566,Studies!A:BR,5,FALSE),"")</f>
        <v>Digoxin</v>
      </c>
      <c r="F1566" s="255"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53" t="str">
        <f>IF(AND(A1567&lt;&gt;"",ISNUMBER(A1567)),VLOOKUP(A1567,Studies!A:BR,2,FALSE),"")</f>
        <v>Gurley 2008b</v>
      </c>
      <c r="C1567" s="254" t="str">
        <f>IF(AND(A1567&lt;&gt;"",ISNUMBER(A1567)),VLOOKUP(A1567,Studies!A:BR,3,FALSE),"")</f>
        <v>https://www.ncbi.nlm.nih.gov/pubmed/18214850</v>
      </c>
      <c r="D1567" s="254" t="str">
        <f>IF(AND(A1567&lt;&gt;"",ISNUMBER(A1567)),VLOOKUP(A1567,Studies!A:BR,4,FALSE),"")</f>
        <v>with Perpetrator (Rifampicin)</v>
      </c>
      <c r="E1567" s="254" t="str">
        <f>IF(AND(A1567&lt;&gt;"",ISNUMBER(A1567)),VLOOKUP(A1567,Studies!A:BR,5,FALSE),"")</f>
        <v>Digoxin</v>
      </c>
      <c r="F1567" s="255"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53" t="str">
        <f>IF(AND(A1568&lt;&gt;"",ISNUMBER(A1568)),VLOOKUP(A1568,Studies!A:BR,2,FALSE),"")</f>
        <v>Gurley 2008b</v>
      </c>
      <c r="C1568" s="254" t="str">
        <f>IF(AND(A1568&lt;&gt;"",ISNUMBER(A1568)),VLOOKUP(A1568,Studies!A:BR,3,FALSE),"")</f>
        <v>https://www.ncbi.nlm.nih.gov/pubmed/18214850</v>
      </c>
      <c r="D1568" s="254" t="str">
        <f>IF(AND(A1568&lt;&gt;"",ISNUMBER(A1568)),VLOOKUP(A1568,Studies!A:BR,4,FALSE),"")</f>
        <v>with Perpetrator (Rifampicin)</v>
      </c>
      <c r="E1568" s="254" t="str">
        <f>IF(AND(A1568&lt;&gt;"",ISNUMBER(A1568)),VLOOKUP(A1568,Studies!A:BR,5,FALSE),"")</f>
        <v>Digoxin</v>
      </c>
      <c r="F1568" s="255"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53" t="str">
        <f>IF(AND(A1569&lt;&gt;"",ISNUMBER(A1569)),VLOOKUP(A1569,Studies!A:BR,2,FALSE),"")</f>
        <v>Gurley 2008b</v>
      </c>
      <c r="C1569" s="254" t="str">
        <f>IF(AND(A1569&lt;&gt;"",ISNUMBER(A1569)),VLOOKUP(A1569,Studies!A:BR,3,FALSE),"")</f>
        <v>https://www.ncbi.nlm.nih.gov/pubmed/18214850</v>
      </c>
      <c r="D1569" s="254" t="str">
        <f>IF(AND(A1569&lt;&gt;"",ISNUMBER(A1569)),VLOOKUP(A1569,Studies!A:BR,4,FALSE),"")</f>
        <v>with Perpetrator (Rifampicin)</v>
      </c>
      <c r="E1569" s="254" t="str">
        <f>IF(AND(A1569&lt;&gt;"",ISNUMBER(A1569)),VLOOKUP(A1569,Studies!A:BR,5,FALSE),"")</f>
        <v>Digoxin</v>
      </c>
      <c r="F1569" s="255"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53" t="str">
        <f>IF(AND(A1570&lt;&gt;"",ISNUMBER(A1570)),VLOOKUP(A1570,Studies!A:BR,2,FALSE),"")</f>
        <v>Gurley 2008b</v>
      </c>
      <c r="C1570" s="254" t="str">
        <f>IF(AND(A1570&lt;&gt;"",ISNUMBER(A1570)),VLOOKUP(A1570,Studies!A:BR,3,FALSE),"")</f>
        <v>https://www.ncbi.nlm.nih.gov/pubmed/18214850</v>
      </c>
      <c r="D1570" s="254" t="str">
        <f>IF(AND(A1570&lt;&gt;"",ISNUMBER(A1570)),VLOOKUP(A1570,Studies!A:BR,4,FALSE),"")</f>
        <v>with Perpetrator (Rifampicin)</v>
      </c>
      <c r="E1570" s="254" t="str">
        <f>IF(AND(A1570&lt;&gt;"",ISNUMBER(A1570)),VLOOKUP(A1570,Studies!A:BR,5,FALSE),"")</f>
        <v>Digoxin</v>
      </c>
      <c r="F1570" s="255"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53" t="str">
        <f>IF(AND(A1571&lt;&gt;"",ISNUMBER(A1571)),VLOOKUP(A1571,Studies!A:BR,2,FALSE),"")</f>
        <v>Gurley 2008b</v>
      </c>
      <c r="C1571" s="254" t="str">
        <f>IF(AND(A1571&lt;&gt;"",ISNUMBER(A1571)),VLOOKUP(A1571,Studies!A:BR,3,FALSE),"")</f>
        <v>https://www.ncbi.nlm.nih.gov/pubmed/18214850</v>
      </c>
      <c r="D1571" s="254" t="str">
        <f>IF(AND(A1571&lt;&gt;"",ISNUMBER(A1571)),VLOOKUP(A1571,Studies!A:BR,4,FALSE),"")</f>
        <v>with Perpetrator (Rifampicin)</v>
      </c>
      <c r="E1571" s="254" t="str">
        <f>IF(AND(A1571&lt;&gt;"",ISNUMBER(A1571)),VLOOKUP(A1571,Studies!A:BR,5,FALSE),"")</f>
        <v>Digoxin</v>
      </c>
      <c r="F1571" s="255"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53" t="str">
        <f>IF(AND(A1572&lt;&gt;"",ISNUMBER(A1572)),VLOOKUP(A1572,Studies!A:BR,2,FALSE),"")</f>
        <v>Gurley 2008b</v>
      </c>
      <c r="C1572" s="254" t="str">
        <f>IF(AND(A1572&lt;&gt;"",ISNUMBER(A1572)),VLOOKUP(A1572,Studies!A:BR,3,FALSE),"")</f>
        <v>https://www.ncbi.nlm.nih.gov/pubmed/18214850</v>
      </c>
      <c r="D1572" s="254" t="str">
        <f>IF(AND(A1572&lt;&gt;"",ISNUMBER(A1572)),VLOOKUP(A1572,Studies!A:BR,4,FALSE),"")</f>
        <v>with Perpetrator (Rifampicin)</v>
      </c>
      <c r="E1572" s="254" t="str">
        <f>IF(AND(A1572&lt;&gt;"",ISNUMBER(A1572)),VLOOKUP(A1572,Studies!A:BR,5,FALSE),"")</f>
        <v>Digoxin</v>
      </c>
      <c r="F1572" s="255"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53" t="str">
        <f>IF(AND(A1573&lt;&gt;"",ISNUMBER(A1573)),VLOOKUP(A1573,Studies!A:BR,2,FALSE),"")</f>
        <v>Gurley 2008b</v>
      </c>
      <c r="C1573" s="254" t="str">
        <f>IF(AND(A1573&lt;&gt;"",ISNUMBER(A1573)),VLOOKUP(A1573,Studies!A:BR,3,FALSE),"")</f>
        <v>https://www.ncbi.nlm.nih.gov/pubmed/18214850</v>
      </c>
      <c r="D1573" s="254" t="str">
        <f>IF(AND(A1573&lt;&gt;"",ISNUMBER(A1573)),VLOOKUP(A1573,Studies!A:BR,4,FALSE),"")</f>
        <v>with Perpetrator (Rifampicin)</v>
      </c>
      <c r="E1573" s="254" t="str">
        <f>IF(AND(A1573&lt;&gt;"",ISNUMBER(A1573)),VLOOKUP(A1573,Studies!A:BR,5,FALSE),"")</f>
        <v>Digoxin</v>
      </c>
      <c r="F1573" s="255"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53" t="str">
        <f>IF(AND(A1574&lt;&gt;"",ISNUMBER(A1574)),VLOOKUP(A1574,Studies!A:BR,2,FALSE),"")</f>
        <v>Gurley 2008b</v>
      </c>
      <c r="C1574" s="254" t="str">
        <f>IF(AND(A1574&lt;&gt;"",ISNUMBER(A1574)),VLOOKUP(A1574,Studies!A:BR,3,FALSE),"")</f>
        <v>https://www.ncbi.nlm.nih.gov/pubmed/18214850</v>
      </c>
      <c r="D1574" s="254" t="str">
        <f>IF(AND(A1574&lt;&gt;"",ISNUMBER(A1574)),VLOOKUP(A1574,Studies!A:BR,4,FALSE),"")</f>
        <v>with Perpetrator (Rifampicin)</v>
      </c>
      <c r="E1574" s="254" t="str">
        <f>IF(AND(A1574&lt;&gt;"",ISNUMBER(A1574)),VLOOKUP(A1574,Studies!A:BR,5,FALSE),"")</f>
        <v>Digoxin</v>
      </c>
      <c r="F1574" s="255"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53" t="str">
        <f>IF(AND(A1575&lt;&gt;"",ISNUMBER(A1575)),VLOOKUP(A1575,Studies!A:BR,2,FALSE),"")</f>
        <v>Gurley 2008b</v>
      </c>
      <c r="C1575" s="254" t="str">
        <f>IF(AND(A1575&lt;&gt;"",ISNUMBER(A1575)),VLOOKUP(A1575,Studies!A:BR,3,FALSE),"")</f>
        <v>https://www.ncbi.nlm.nih.gov/pubmed/18214850</v>
      </c>
      <c r="D1575" s="254" t="str">
        <f>IF(AND(A1575&lt;&gt;"",ISNUMBER(A1575)),VLOOKUP(A1575,Studies!A:BR,4,FALSE),"")</f>
        <v>Control (Perpetrator Placebo)</v>
      </c>
      <c r="E1575" s="254" t="str">
        <f>IF(AND(A1575&lt;&gt;"",ISNUMBER(A1575)),VLOOKUP(A1575,Studies!A:BR,5,FALSE),"")</f>
        <v>Digoxin</v>
      </c>
      <c r="F1575" s="255"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53" t="str">
        <f>IF(AND(A1576&lt;&gt;"",ISNUMBER(A1576)),VLOOKUP(A1576,Studies!A:BR,2,FALSE),"")</f>
        <v>Gurley 2008b</v>
      </c>
      <c r="C1576" s="254" t="str">
        <f>IF(AND(A1576&lt;&gt;"",ISNUMBER(A1576)),VLOOKUP(A1576,Studies!A:BR,3,FALSE),"")</f>
        <v>https://www.ncbi.nlm.nih.gov/pubmed/18214850</v>
      </c>
      <c r="D1576" s="254" t="str">
        <f>IF(AND(A1576&lt;&gt;"",ISNUMBER(A1576)),VLOOKUP(A1576,Studies!A:BR,4,FALSE),"")</f>
        <v>Control (Perpetrator Placebo)</v>
      </c>
      <c r="E1576" s="254" t="str">
        <f>IF(AND(A1576&lt;&gt;"",ISNUMBER(A1576)),VLOOKUP(A1576,Studies!A:BR,5,FALSE),"")</f>
        <v>Digoxin</v>
      </c>
      <c r="F1576" s="255"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53" t="str">
        <f>IF(AND(A1577&lt;&gt;"",ISNUMBER(A1577)),VLOOKUP(A1577,Studies!A:BR,2,FALSE),"")</f>
        <v>Gurley 2008b</v>
      </c>
      <c r="C1577" s="254" t="str">
        <f>IF(AND(A1577&lt;&gt;"",ISNUMBER(A1577)),VLOOKUP(A1577,Studies!A:BR,3,FALSE),"")</f>
        <v>https://www.ncbi.nlm.nih.gov/pubmed/18214850</v>
      </c>
      <c r="D1577" s="254" t="str">
        <f>IF(AND(A1577&lt;&gt;"",ISNUMBER(A1577)),VLOOKUP(A1577,Studies!A:BR,4,FALSE),"")</f>
        <v>Control (Perpetrator Placebo)</v>
      </c>
      <c r="E1577" s="254" t="str">
        <f>IF(AND(A1577&lt;&gt;"",ISNUMBER(A1577)),VLOOKUP(A1577,Studies!A:BR,5,FALSE),"")</f>
        <v>Digoxin</v>
      </c>
      <c r="F1577" s="255"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53" t="str">
        <f>IF(AND(A1578&lt;&gt;"",ISNUMBER(A1578)),VLOOKUP(A1578,Studies!A:BR,2,FALSE),"")</f>
        <v>Gurley 2008b</v>
      </c>
      <c r="C1578" s="254" t="str">
        <f>IF(AND(A1578&lt;&gt;"",ISNUMBER(A1578)),VLOOKUP(A1578,Studies!A:BR,3,FALSE),"")</f>
        <v>https://www.ncbi.nlm.nih.gov/pubmed/18214850</v>
      </c>
      <c r="D1578" s="254" t="str">
        <f>IF(AND(A1578&lt;&gt;"",ISNUMBER(A1578)),VLOOKUP(A1578,Studies!A:BR,4,FALSE),"")</f>
        <v>Control (Perpetrator Placebo)</v>
      </c>
      <c r="E1578" s="254" t="str">
        <f>IF(AND(A1578&lt;&gt;"",ISNUMBER(A1578)),VLOOKUP(A1578,Studies!A:BR,5,FALSE),"")</f>
        <v>Digoxin</v>
      </c>
      <c r="F1578" s="255"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53" t="str">
        <f>IF(AND(A1579&lt;&gt;"",ISNUMBER(A1579)),VLOOKUP(A1579,Studies!A:BR,2,FALSE),"")</f>
        <v>Gurley 2008b</v>
      </c>
      <c r="C1579" s="254" t="str">
        <f>IF(AND(A1579&lt;&gt;"",ISNUMBER(A1579)),VLOOKUP(A1579,Studies!A:BR,3,FALSE),"")</f>
        <v>https://www.ncbi.nlm.nih.gov/pubmed/18214850</v>
      </c>
      <c r="D1579" s="254" t="str">
        <f>IF(AND(A1579&lt;&gt;"",ISNUMBER(A1579)),VLOOKUP(A1579,Studies!A:BR,4,FALSE),"")</f>
        <v>Control (Perpetrator Placebo)</v>
      </c>
      <c r="E1579" s="254" t="str">
        <f>IF(AND(A1579&lt;&gt;"",ISNUMBER(A1579)),VLOOKUP(A1579,Studies!A:BR,5,FALSE),"")</f>
        <v>Digoxin</v>
      </c>
      <c r="F1579" s="255"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53" t="str">
        <f>IF(AND(A1580&lt;&gt;"",ISNUMBER(A1580)),VLOOKUP(A1580,Studies!A:BR,2,FALSE),"")</f>
        <v>Gurley 2008b</v>
      </c>
      <c r="C1580" s="254" t="str">
        <f>IF(AND(A1580&lt;&gt;"",ISNUMBER(A1580)),VLOOKUP(A1580,Studies!A:BR,3,FALSE),"")</f>
        <v>https://www.ncbi.nlm.nih.gov/pubmed/18214850</v>
      </c>
      <c r="D1580" s="254" t="str">
        <f>IF(AND(A1580&lt;&gt;"",ISNUMBER(A1580)),VLOOKUP(A1580,Studies!A:BR,4,FALSE),"")</f>
        <v>Control (Perpetrator Placebo)</v>
      </c>
      <c r="E1580" s="254" t="str">
        <f>IF(AND(A1580&lt;&gt;"",ISNUMBER(A1580)),VLOOKUP(A1580,Studies!A:BR,5,FALSE),"")</f>
        <v>Digoxin</v>
      </c>
      <c r="F1580" s="255"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53" t="str">
        <f>IF(AND(A1581&lt;&gt;"",ISNUMBER(A1581)),VLOOKUP(A1581,Studies!A:BR,2,FALSE),"")</f>
        <v>Gurley 2008b</v>
      </c>
      <c r="C1581" s="254" t="str">
        <f>IF(AND(A1581&lt;&gt;"",ISNUMBER(A1581)),VLOOKUP(A1581,Studies!A:BR,3,FALSE),"")</f>
        <v>https://www.ncbi.nlm.nih.gov/pubmed/18214850</v>
      </c>
      <c r="D1581" s="254" t="str">
        <f>IF(AND(A1581&lt;&gt;"",ISNUMBER(A1581)),VLOOKUP(A1581,Studies!A:BR,4,FALSE),"")</f>
        <v>Control (Perpetrator Placebo)</v>
      </c>
      <c r="E1581" s="254" t="str">
        <f>IF(AND(A1581&lt;&gt;"",ISNUMBER(A1581)),VLOOKUP(A1581,Studies!A:BR,5,FALSE),"")</f>
        <v>Digoxin</v>
      </c>
      <c r="F1581" s="255"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53" t="str">
        <f>IF(AND(A1582&lt;&gt;"",ISNUMBER(A1582)),VLOOKUP(A1582,Studies!A:BR,2,FALSE),"")</f>
        <v>Gurley 2008b</v>
      </c>
      <c r="C1582" s="254" t="str">
        <f>IF(AND(A1582&lt;&gt;"",ISNUMBER(A1582)),VLOOKUP(A1582,Studies!A:BR,3,FALSE),"")</f>
        <v>https://www.ncbi.nlm.nih.gov/pubmed/18214850</v>
      </c>
      <c r="D1582" s="254" t="str">
        <f>IF(AND(A1582&lt;&gt;"",ISNUMBER(A1582)),VLOOKUP(A1582,Studies!A:BR,4,FALSE),"")</f>
        <v>Control (Perpetrator Placebo)</v>
      </c>
      <c r="E1582" s="254" t="str">
        <f>IF(AND(A1582&lt;&gt;"",ISNUMBER(A1582)),VLOOKUP(A1582,Studies!A:BR,5,FALSE),"")</f>
        <v>Digoxin</v>
      </c>
      <c r="F1582" s="255"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53" t="str">
        <f>IF(AND(A1583&lt;&gt;"",ISNUMBER(A1583)),VLOOKUP(A1583,Studies!A:BR,2,FALSE),"")</f>
        <v>Gurley 2008b</v>
      </c>
      <c r="C1583" s="254" t="str">
        <f>IF(AND(A1583&lt;&gt;"",ISNUMBER(A1583)),VLOOKUP(A1583,Studies!A:BR,3,FALSE),"")</f>
        <v>https://www.ncbi.nlm.nih.gov/pubmed/18214850</v>
      </c>
      <c r="D1583" s="254" t="str">
        <f>IF(AND(A1583&lt;&gt;"",ISNUMBER(A1583)),VLOOKUP(A1583,Studies!A:BR,4,FALSE),"")</f>
        <v>Control (Perpetrator Placebo)</v>
      </c>
      <c r="E1583" s="254" t="str">
        <f>IF(AND(A1583&lt;&gt;"",ISNUMBER(A1583)),VLOOKUP(A1583,Studies!A:BR,5,FALSE),"")</f>
        <v>Digoxin</v>
      </c>
      <c r="F1583" s="255"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53" t="str">
        <f>IF(AND(A1584&lt;&gt;"",ISNUMBER(A1584)),VLOOKUP(A1584,Studies!A:BR,2,FALSE),"")</f>
        <v>Gurley 2008b</v>
      </c>
      <c r="C1584" s="254" t="str">
        <f>IF(AND(A1584&lt;&gt;"",ISNUMBER(A1584)),VLOOKUP(A1584,Studies!A:BR,3,FALSE),"")</f>
        <v>https://www.ncbi.nlm.nih.gov/pubmed/18214850</v>
      </c>
      <c r="D1584" s="254" t="str">
        <f>IF(AND(A1584&lt;&gt;"",ISNUMBER(A1584)),VLOOKUP(A1584,Studies!A:BR,4,FALSE),"")</f>
        <v>Control (Perpetrator Placebo)</v>
      </c>
      <c r="E1584" s="254" t="str">
        <f>IF(AND(A1584&lt;&gt;"",ISNUMBER(A1584)),VLOOKUP(A1584,Studies!A:BR,5,FALSE),"")</f>
        <v>Digoxin</v>
      </c>
      <c r="F1584" s="255"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53" t="str">
        <f>IF(AND(A1585&lt;&gt;"",ISNUMBER(A1585)),VLOOKUP(A1585,Studies!A:BR,2,FALSE),"")</f>
        <v>Gurley 2008b</v>
      </c>
      <c r="C1585" s="254" t="str">
        <f>IF(AND(A1585&lt;&gt;"",ISNUMBER(A1585)),VLOOKUP(A1585,Studies!A:BR,3,FALSE),"")</f>
        <v>https://www.ncbi.nlm.nih.gov/pubmed/18214850</v>
      </c>
      <c r="D1585" s="254" t="str">
        <f>IF(AND(A1585&lt;&gt;"",ISNUMBER(A1585)),VLOOKUP(A1585,Studies!A:BR,4,FALSE),"")</f>
        <v>with Perpetrator (Clarithomycin)</v>
      </c>
      <c r="E1585" s="254" t="str">
        <f>IF(AND(A1585&lt;&gt;"",ISNUMBER(A1585)),VLOOKUP(A1585,Studies!A:BR,5,FALSE),"")</f>
        <v>Digoxin</v>
      </c>
      <c r="F1585" s="255"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53" t="str">
        <f>IF(AND(A1586&lt;&gt;"",ISNUMBER(A1586)),VLOOKUP(A1586,Studies!A:BR,2,FALSE),"")</f>
        <v>Gurley 2008b</v>
      </c>
      <c r="C1586" s="254" t="str">
        <f>IF(AND(A1586&lt;&gt;"",ISNUMBER(A1586)),VLOOKUP(A1586,Studies!A:BR,3,FALSE),"")</f>
        <v>https://www.ncbi.nlm.nih.gov/pubmed/18214850</v>
      </c>
      <c r="D1586" s="254" t="str">
        <f>IF(AND(A1586&lt;&gt;"",ISNUMBER(A1586)),VLOOKUP(A1586,Studies!A:BR,4,FALSE),"")</f>
        <v>with Perpetrator (Clarithomycin)</v>
      </c>
      <c r="E1586" s="254" t="str">
        <f>IF(AND(A1586&lt;&gt;"",ISNUMBER(A1586)),VLOOKUP(A1586,Studies!A:BR,5,FALSE),"")</f>
        <v>Digoxin</v>
      </c>
      <c r="F1586" s="255"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53" t="str">
        <f>IF(AND(A1587&lt;&gt;"",ISNUMBER(A1587)),VLOOKUP(A1587,Studies!A:BR,2,FALSE),"")</f>
        <v>Gurley 2008b</v>
      </c>
      <c r="C1587" s="254" t="str">
        <f>IF(AND(A1587&lt;&gt;"",ISNUMBER(A1587)),VLOOKUP(A1587,Studies!A:BR,3,FALSE),"")</f>
        <v>https://www.ncbi.nlm.nih.gov/pubmed/18214850</v>
      </c>
      <c r="D1587" s="254" t="str">
        <f>IF(AND(A1587&lt;&gt;"",ISNUMBER(A1587)),VLOOKUP(A1587,Studies!A:BR,4,FALSE),"")</f>
        <v>with Perpetrator (Clarithomycin)</v>
      </c>
      <c r="E1587" s="254" t="str">
        <f>IF(AND(A1587&lt;&gt;"",ISNUMBER(A1587)),VLOOKUP(A1587,Studies!A:BR,5,FALSE),"")</f>
        <v>Digoxin</v>
      </c>
      <c r="F1587" s="255"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53" t="str">
        <f>IF(AND(A1588&lt;&gt;"",ISNUMBER(A1588)),VLOOKUP(A1588,Studies!A:BR,2,FALSE),"")</f>
        <v>Gurley 2008b</v>
      </c>
      <c r="C1588" s="254" t="str">
        <f>IF(AND(A1588&lt;&gt;"",ISNUMBER(A1588)),VLOOKUP(A1588,Studies!A:BR,3,FALSE),"")</f>
        <v>https://www.ncbi.nlm.nih.gov/pubmed/18214850</v>
      </c>
      <c r="D1588" s="254" t="str">
        <f>IF(AND(A1588&lt;&gt;"",ISNUMBER(A1588)),VLOOKUP(A1588,Studies!A:BR,4,FALSE),"")</f>
        <v>with Perpetrator (Clarithomycin)</v>
      </c>
      <c r="E1588" s="254" t="str">
        <f>IF(AND(A1588&lt;&gt;"",ISNUMBER(A1588)),VLOOKUP(A1588,Studies!A:BR,5,FALSE),"")</f>
        <v>Digoxin</v>
      </c>
      <c r="F1588" s="255"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53" t="str">
        <f>IF(AND(A1589&lt;&gt;"",ISNUMBER(A1589)),VLOOKUP(A1589,Studies!A:BR,2,FALSE),"")</f>
        <v>Gurley 2008b</v>
      </c>
      <c r="C1589" s="254" t="str">
        <f>IF(AND(A1589&lt;&gt;"",ISNUMBER(A1589)),VLOOKUP(A1589,Studies!A:BR,3,FALSE),"")</f>
        <v>https://www.ncbi.nlm.nih.gov/pubmed/18214850</v>
      </c>
      <c r="D1589" s="254" t="str">
        <f>IF(AND(A1589&lt;&gt;"",ISNUMBER(A1589)),VLOOKUP(A1589,Studies!A:BR,4,FALSE),"")</f>
        <v>with Perpetrator (Clarithomycin)</v>
      </c>
      <c r="E1589" s="254" t="str">
        <f>IF(AND(A1589&lt;&gt;"",ISNUMBER(A1589)),VLOOKUP(A1589,Studies!A:BR,5,FALSE),"")</f>
        <v>Digoxin</v>
      </c>
      <c r="F1589" s="255"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53" t="str">
        <f>IF(AND(A1590&lt;&gt;"",ISNUMBER(A1590)),VLOOKUP(A1590,Studies!A:BR,2,FALSE),"")</f>
        <v>Gurley 2008b</v>
      </c>
      <c r="C1590" s="254" t="str">
        <f>IF(AND(A1590&lt;&gt;"",ISNUMBER(A1590)),VLOOKUP(A1590,Studies!A:BR,3,FALSE),"")</f>
        <v>https://www.ncbi.nlm.nih.gov/pubmed/18214850</v>
      </c>
      <c r="D1590" s="254" t="str">
        <f>IF(AND(A1590&lt;&gt;"",ISNUMBER(A1590)),VLOOKUP(A1590,Studies!A:BR,4,FALSE),"")</f>
        <v>with Perpetrator (Clarithomycin)</v>
      </c>
      <c r="E1590" s="254" t="str">
        <f>IF(AND(A1590&lt;&gt;"",ISNUMBER(A1590)),VLOOKUP(A1590,Studies!A:BR,5,FALSE),"")</f>
        <v>Digoxin</v>
      </c>
      <c r="F1590" s="255"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53" t="str">
        <f>IF(AND(A1591&lt;&gt;"",ISNUMBER(A1591)),VLOOKUP(A1591,Studies!A:BR,2,FALSE),"")</f>
        <v>Gurley 2008b</v>
      </c>
      <c r="C1591" s="254" t="str">
        <f>IF(AND(A1591&lt;&gt;"",ISNUMBER(A1591)),VLOOKUP(A1591,Studies!A:BR,3,FALSE),"")</f>
        <v>https://www.ncbi.nlm.nih.gov/pubmed/18214850</v>
      </c>
      <c r="D1591" s="254" t="str">
        <f>IF(AND(A1591&lt;&gt;"",ISNUMBER(A1591)),VLOOKUP(A1591,Studies!A:BR,4,FALSE),"")</f>
        <v>with Perpetrator (Clarithomycin)</v>
      </c>
      <c r="E1591" s="254" t="str">
        <f>IF(AND(A1591&lt;&gt;"",ISNUMBER(A1591)),VLOOKUP(A1591,Studies!A:BR,5,FALSE),"")</f>
        <v>Digoxin</v>
      </c>
      <c r="F1591" s="255"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53" t="str">
        <f>IF(AND(A1592&lt;&gt;"",ISNUMBER(A1592)),VLOOKUP(A1592,Studies!A:BR,2,FALSE),"")</f>
        <v>Gurley 2008b</v>
      </c>
      <c r="C1592" s="254" t="str">
        <f>IF(AND(A1592&lt;&gt;"",ISNUMBER(A1592)),VLOOKUP(A1592,Studies!A:BR,3,FALSE),"")</f>
        <v>https://www.ncbi.nlm.nih.gov/pubmed/18214850</v>
      </c>
      <c r="D1592" s="254" t="str">
        <f>IF(AND(A1592&lt;&gt;"",ISNUMBER(A1592)),VLOOKUP(A1592,Studies!A:BR,4,FALSE),"")</f>
        <v>with Perpetrator (Clarithomycin)</v>
      </c>
      <c r="E1592" s="254" t="str">
        <f>IF(AND(A1592&lt;&gt;"",ISNUMBER(A1592)),VLOOKUP(A1592,Studies!A:BR,5,FALSE),"")</f>
        <v>Digoxin</v>
      </c>
      <c r="F1592" s="255"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53" t="str">
        <f>IF(AND(A1593&lt;&gt;"",ISNUMBER(A1593)),VLOOKUP(A1593,Studies!A:BR,2,FALSE),"")</f>
        <v>Gurley 2008b</v>
      </c>
      <c r="C1593" s="254" t="str">
        <f>IF(AND(A1593&lt;&gt;"",ISNUMBER(A1593)),VLOOKUP(A1593,Studies!A:BR,3,FALSE),"")</f>
        <v>https://www.ncbi.nlm.nih.gov/pubmed/18214850</v>
      </c>
      <c r="D1593" s="254" t="str">
        <f>IF(AND(A1593&lt;&gt;"",ISNUMBER(A1593)),VLOOKUP(A1593,Studies!A:BR,4,FALSE),"")</f>
        <v>with Perpetrator (Clarithomycin)</v>
      </c>
      <c r="E1593" s="254" t="str">
        <f>IF(AND(A1593&lt;&gt;"",ISNUMBER(A1593)),VLOOKUP(A1593,Studies!A:BR,5,FALSE),"")</f>
        <v>Digoxin</v>
      </c>
      <c r="F1593" s="255"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53" t="str">
        <f>IF(AND(A1594&lt;&gt;"",ISNUMBER(A1594)),VLOOKUP(A1594,Studies!A:BR,2,FALSE),"")</f>
        <v>Gurley 2008b</v>
      </c>
      <c r="C1594" s="254" t="str">
        <f>IF(AND(A1594&lt;&gt;"",ISNUMBER(A1594)),VLOOKUP(A1594,Studies!A:BR,3,FALSE),"")</f>
        <v>https://www.ncbi.nlm.nih.gov/pubmed/18214850</v>
      </c>
      <c r="D1594" s="254" t="str">
        <f>IF(AND(A1594&lt;&gt;"",ISNUMBER(A1594)),VLOOKUP(A1594,Studies!A:BR,4,FALSE),"")</f>
        <v>with Perpetrator (Clarithomycin)</v>
      </c>
      <c r="E1594" s="254" t="str">
        <f>IF(AND(A1594&lt;&gt;"",ISNUMBER(A1594)),VLOOKUP(A1594,Studies!A:BR,5,FALSE),"")</f>
        <v>Digoxin</v>
      </c>
      <c r="F1594" s="255"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53" t="str">
        <f>IF(AND(A1595&lt;&gt;"",ISNUMBER(A1595)),VLOOKUP(A1595,Studies!A:BR,2,FALSE),"")</f>
        <v>Hanley 2013</v>
      </c>
      <c r="C1595" s="254" t="str">
        <f>IF(AND(A1595&lt;&gt;"",ISNUMBER(A1595)),VLOOKUP(A1595,Studies!A:BR,3,FALSE),"")</f>
        <v>https://www.ncbi.nlm.nih.gov/pubmed/22943633</v>
      </c>
      <c r="D1595" s="254" t="str">
        <f>IF(AND(A1595&lt;&gt;"",ISNUMBER(A1595)),VLOOKUP(A1595,Studies!A:BR,4,FALSE),"")</f>
        <v>Control (Perpetrator Placebo)</v>
      </c>
      <c r="E1595" s="254" t="str">
        <f>IF(AND(A1595&lt;&gt;"",ISNUMBER(A1595)),VLOOKUP(A1595,Studies!A:BR,5,FALSE),"")</f>
        <v>Buspirone</v>
      </c>
      <c r="F1595" s="255"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53" t="str">
        <f>IF(AND(A1596&lt;&gt;"",ISNUMBER(A1596)),VLOOKUP(A1596,Studies!A:BR,2,FALSE),"")</f>
        <v>Hanley 2013</v>
      </c>
      <c r="C1596" s="254" t="str">
        <f>IF(AND(A1596&lt;&gt;"",ISNUMBER(A1596)),VLOOKUP(A1596,Studies!A:BR,3,FALSE),"")</f>
        <v>https://www.ncbi.nlm.nih.gov/pubmed/22943633</v>
      </c>
      <c r="D1596" s="254" t="str">
        <f>IF(AND(A1596&lt;&gt;"",ISNUMBER(A1596)),VLOOKUP(A1596,Studies!A:BR,4,FALSE),"")</f>
        <v>Control (Perpetrator Placebo)</v>
      </c>
      <c r="E1596" s="254" t="str">
        <f>IF(AND(A1596&lt;&gt;"",ISNUMBER(A1596)),VLOOKUP(A1596,Studies!A:BR,5,FALSE),"")</f>
        <v>Buspirone</v>
      </c>
      <c r="F1596" s="255"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53" t="str">
        <f>IF(AND(A1597&lt;&gt;"",ISNUMBER(A1597)),VLOOKUP(A1597,Studies!A:BR,2,FALSE),"")</f>
        <v>Hanley 2013</v>
      </c>
      <c r="C1597" s="254" t="str">
        <f>IF(AND(A1597&lt;&gt;"",ISNUMBER(A1597)),VLOOKUP(A1597,Studies!A:BR,3,FALSE),"")</f>
        <v>https://www.ncbi.nlm.nih.gov/pubmed/22943633</v>
      </c>
      <c r="D1597" s="254" t="str">
        <f>IF(AND(A1597&lt;&gt;"",ISNUMBER(A1597)),VLOOKUP(A1597,Studies!A:BR,4,FALSE),"")</f>
        <v>Control (Perpetrator Placebo)</v>
      </c>
      <c r="E1597" s="254" t="str">
        <f>IF(AND(A1597&lt;&gt;"",ISNUMBER(A1597)),VLOOKUP(A1597,Studies!A:BR,5,FALSE),"")</f>
        <v>Buspirone</v>
      </c>
      <c r="F1597" s="255"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53" t="str">
        <f>IF(AND(A1598&lt;&gt;"",ISNUMBER(A1598)),VLOOKUP(A1598,Studies!A:BR,2,FALSE),"")</f>
        <v>Hanley 2013</v>
      </c>
      <c r="C1598" s="254" t="str">
        <f>IF(AND(A1598&lt;&gt;"",ISNUMBER(A1598)),VLOOKUP(A1598,Studies!A:BR,3,FALSE),"")</f>
        <v>https://www.ncbi.nlm.nih.gov/pubmed/22943633</v>
      </c>
      <c r="D1598" s="254" t="str">
        <f>IF(AND(A1598&lt;&gt;"",ISNUMBER(A1598)),VLOOKUP(A1598,Studies!A:BR,4,FALSE),"")</f>
        <v>Control (Perpetrator Placebo)</v>
      </c>
      <c r="E1598" s="254" t="str">
        <f>IF(AND(A1598&lt;&gt;"",ISNUMBER(A1598)),VLOOKUP(A1598,Studies!A:BR,5,FALSE),"")</f>
        <v>Buspirone</v>
      </c>
      <c r="F1598" s="255"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53" t="str">
        <f>IF(AND(A1599&lt;&gt;"",ISNUMBER(A1599)),VLOOKUP(A1599,Studies!A:BR,2,FALSE),"")</f>
        <v>Hanley 2013</v>
      </c>
      <c r="C1599" s="254" t="str">
        <f>IF(AND(A1599&lt;&gt;"",ISNUMBER(A1599)),VLOOKUP(A1599,Studies!A:BR,3,FALSE),"")</f>
        <v>https://www.ncbi.nlm.nih.gov/pubmed/22943633</v>
      </c>
      <c r="D1599" s="254" t="str">
        <f>IF(AND(A1599&lt;&gt;"",ISNUMBER(A1599)),VLOOKUP(A1599,Studies!A:BR,4,FALSE),"")</f>
        <v>Control (Perpetrator Placebo)</v>
      </c>
      <c r="E1599" s="254" t="str">
        <f>IF(AND(A1599&lt;&gt;"",ISNUMBER(A1599)),VLOOKUP(A1599,Studies!A:BR,5,FALSE),"")</f>
        <v>Buspirone</v>
      </c>
      <c r="F1599" s="255"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53" t="str">
        <f>IF(AND(A1600&lt;&gt;"",ISNUMBER(A1600)),VLOOKUP(A1600,Studies!A:BR,2,FALSE),"")</f>
        <v>Hanley 2013</v>
      </c>
      <c r="C1600" s="254" t="str">
        <f>IF(AND(A1600&lt;&gt;"",ISNUMBER(A1600)),VLOOKUP(A1600,Studies!A:BR,3,FALSE),"")</f>
        <v>https://www.ncbi.nlm.nih.gov/pubmed/22943633</v>
      </c>
      <c r="D1600" s="254" t="str">
        <f>IF(AND(A1600&lt;&gt;"",ISNUMBER(A1600)),VLOOKUP(A1600,Studies!A:BR,4,FALSE),"")</f>
        <v>Control (Perpetrator Placebo)</v>
      </c>
      <c r="E1600" s="254" t="str">
        <f>IF(AND(A1600&lt;&gt;"",ISNUMBER(A1600)),VLOOKUP(A1600,Studies!A:BR,5,FALSE),"")</f>
        <v>Buspirone</v>
      </c>
      <c r="F1600" s="255"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53" t="str">
        <f>IF(AND(A1601&lt;&gt;"",ISNUMBER(A1601)),VLOOKUP(A1601,Studies!A:BR,2,FALSE),"")</f>
        <v>Hanley 2013</v>
      </c>
      <c r="C1601" s="254" t="str">
        <f>IF(AND(A1601&lt;&gt;"",ISNUMBER(A1601)),VLOOKUP(A1601,Studies!A:BR,3,FALSE),"")</f>
        <v>https://www.ncbi.nlm.nih.gov/pubmed/22943633</v>
      </c>
      <c r="D1601" s="254" t="str">
        <f>IF(AND(A1601&lt;&gt;"",ISNUMBER(A1601)),VLOOKUP(A1601,Studies!A:BR,4,FALSE),"")</f>
        <v>Control (Perpetrator Placebo)</v>
      </c>
      <c r="E1601" s="254" t="str">
        <f>IF(AND(A1601&lt;&gt;"",ISNUMBER(A1601)),VLOOKUP(A1601,Studies!A:BR,5,FALSE),"")</f>
        <v>Buspirone</v>
      </c>
      <c r="F1601" s="255"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53" t="str">
        <f>IF(AND(A1602&lt;&gt;"",ISNUMBER(A1602)),VLOOKUP(A1602,Studies!A:BR,2,FALSE),"")</f>
        <v>Hanley 2013</v>
      </c>
      <c r="C1602" s="254" t="str">
        <f>IF(AND(A1602&lt;&gt;"",ISNUMBER(A1602)),VLOOKUP(A1602,Studies!A:BR,3,FALSE),"")</f>
        <v>https://www.ncbi.nlm.nih.gov/pubmed/22943633</v>
      </c>
      <c r="D1602" s="254" t="str">
        <f>IF(AND(A1602&lt;&gt;"",ISNUMBER(A1602)),VLOOKUP(A1602,Studies!A:BR,4,FALSE),"")</f>
        <v>Control (Perpetrator Placebo)</v>
      </c>
      <c r="E1602" s="254" t="str">
        <f>IF(AND(A1602&lt;&gt;"",ISNUMBER(A1602)),VLOOKUP(A1602,Studies!A:BR,5,FALSE),"")</f>
        <v>Buspirone</v>
      </c>
      <c r="F1602" s="255"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53" t="str">
        <f>IF(AND(A1603&lt;&gt;"",ISNUMBER(A1603)),VLOOKUP(A1603,Studies!A:BR,2,FALSE),"")</f>
        <v>Hanley 2013</v>
      </c>
      <c r="C1603" s="254" t="str">
        <f>IF(AND(A1603&lt;&gt;"",ISNUMBER(A1603)),VLOOKUP(A1603,Studies!A:BR,3,FALSE),"")</f>
        <v>https://www.ncbi.nlm.nih.gov/pubmed/22943633</v>
      </c>
      <c r="D1603" s="254" t="str">
        <f>IF(AND(A1603&lt;&gt;"",ISNUMBER(A1603)),VLOOKUP(A1603,Studies!A:BR,4,FALSE),"")</f>
        <v>Control (Perpetrator Placebo)</v>
      </c>
      <c r="E1603" s="254" t="str">
        <f>IF(AND(A1603&lt;&gt;"",ISNUMBER(A1603)),VLOOKUP(A1603,Studies!A:BR,5,FALSE),"")</f>
        <v>Buspirone</v>
      </c>
      <c r="F1603" s="255"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53" t="str">
        <f>IF(AND(A1604&lt;&gt;"",ISNUMBER(A1604)),VLOOKUP(A1604,Studies!A:BR,2,FALSE),"")</f>
        <v>Hanley 2013</v>
      </c>
      <c r="C1604" s="254" t="str">
        <f>IF(AND(A1604&lt;&gt;"",ISNUMBER(A1604)),VLOOKUP(A1604,Studies!A:BR,3,FALSE),"")</f>
        <v>https://www.ncbi.nlm.nih.gov/pubmed/22943633</v>
      </c>
      <c r="D1604" s="254" t="str">
        <f>IF(AND(A1604&lt;&gt;"",ISNUMBER(A1604)),VLOOKUP(A1604,Studies!A:BR,4,FALSE),"")</f>
        <v>Control (Perpetrator Placebo)</v>
      </c>
      <c r="E1604" s="254" t="str">
        <f>IF(AND(A1604&lt;&gt;"",ISNUMBER(A1604)),VLOOKUP(A1604,Studies!A:BR,5,FALSE),"")</f>
        <v>Buspirone</v>
      </c>
      <c r="F1604" s="255"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53" t="str">
        <f>IF(AND(A1605&lt;&gt;"",ISNUMBER(A1605)),VLOOKUP(A1605,Studies!A:BR,2,FALSE),"")</f>
        <v>Hanley 2013</v>
      </c>
      <c r="C1605" s="254" t="str">
        <f>IF(AND(A1605&lt;&gt;"",ISNUMBER(A1605)),VLOOKUP(A1605,Studies!A:BR,3,FALSE),"")</f>
        <v>https://www.ncbi.nlm.nih.gov/pubmed/22943633</v>
      </c>
      <c r="D1605" s="254" t="str">
        <f>IF(AND(A1605&lt;&gt;"",ISNUMBER(A1605)),VLOOKUP(A1605,Studies!A:BR,4,FALSE),"")</f>
        <v>Control (Perpetrator Placebo)</v>
      </c>
      <c r="E1605" s="254" t="str">
        <f>IF(AND(A1605&lt;&gt;"",ISNUMBER(A1605)),VLOOKUP(A1605,Studies!A:BR,5,FALSE),"")</f>
        <v>Buspirone</v>
      </c>
      <c r="F1605" s="255"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53" t="str">
        <f>IF(AND(A1606&lt;&gt;"",ISNUMBER(A1606)),VLOOKUP(A1606,Studies!A:BR,2,FALSE),"")</f>
        <v>Hanley 2013</v>
      </c>
      <c r="C1606" s="254" t="str">
        <f>IF(AND(A1606&lt;&gt;"",ISNUMBER(A1606)),VLOOKUP(A1606,Studies!A:BR,3,FALSE),"")</f>
        <v>https://www.ncbi.nlm.nih.gov/pubmed/22943633</v>
      </c>
      <c r="D1606" s="254" t="str">
        <f>IF(AND(A1606&lt;&gt;"",ISNUMBER(A1606)),VLOOKUP(A1606,Studies!A:BR,4,FALSE),"")</f>
        <v>with Perpetrator (GFJ)</v>
      </c>
      <c r="E1606" s="254" t="str">
        <f>IF(AND(A1606&lt;&gt;"",ISNUMBER(A1606)),VLOOKUP(A1606,Studies!A:BR,5,FALSE),"")</f>
        <v>Buspirone</v>
      </c>
      <c r="F1606" s="255"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53" t="str">
        <f>IF(AND(A1607&lt;&gt;"",ISNUMBER(A1607)),VLOOKUP(A1607,Studies!A:BR,2,FALSE),"")</f>
        <v>Hanley 2013</v>
      </c>
      <c r="C1607" s="254" t="str">
        <f>IF(AND(A1607&lt;&gt;"",ISNUMBER(A1607)),VLOOKUP(A1607,Studies!A:BR,3,FALSE),"")</f>
        <v>https://www.ncbi.nlm.nih.gov/pubmed/22943633</v>
      </c>
      <c r="D1607" s="254" t="str">
        <f>IF(AND(A1607&lt;&gt;"",ISNUMBER(A1607)),VLOOKUP(A1607,Studies!A:BR,4,FALSE),"")</f>
        <v>with Perpetrator (GFJ)</v>
      </c>
      <c r="E1607" s="254" t="str">
        <f>IF(AND(A1607&lt;&gt;"",ISNUMBER(A1607)),VLOOKUP(A1607,Studies!A:BR,5,FALSE),"")</f>
        <v>Buspirone</v>
      </c>
      <c r="F1607" s="255"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53" t="str">
        <f>IF(AND(A1608&lt;&gt;"",ISNUMBER(A1608)),VLOOKUP(A1608,Studies!A:BR,2,FALSE),"")</f>
        <v>Hanley 2013</v>
      </c>
      <c r="C1608" s="254" t="str">
        <f>IF(AND(A1608&lt;&gt;"",ISNUMBER(A1608)),VLOOKUP(A1608,Studies!A:BR,3,FALSE),"")</f>
        <v>https://www.ncbi.nlm.nih.gov/pubmed/22943633</v>
      </c>
      <c r="D1608" s="254" t="str">
        <f>IF(AND(A1608&lt;&gt;"",ISNUMBER(A1608)),VLOOKUP(A1608,Studies!A:BR,4,FALSE),"")</f>
        <v>with Perpetrator (GFJ)</v>
      </c>
      <c r="E1608" s="254" t="str">
        <f>IF(AND(A1608&lt;&gt;"",ISNUMBER(A1608)),VLOOKUP(A1608,Studies!A:BR,5,FALSE),"")</f>
        <v>Buspirone</v>
      </c>
      <c r="F1608" s="255"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53" t="str">
        <f>IF(AND(A1609&lt;&gt;"",ISNUMBER(A1609)),VLOOKUP(A1609,Studies!A:BR,2,FALSE),"")</f>
        <v>Hanley 2013</v>
      </c>
      <c r="C1609" s="254" t="str">
        <f>IF(AND(A1609&lt;&gt;"",ISNUMBER(A1609)),VLOOKUP(A1609,Studies!A:BR,3,FALSE),"")</f>
        <v>https://www.ncbi.nlm.nih.gov/pubmed/22943633</v>
      </c>
      <c r="D1609" s="254" t="str">
        <f>IF(AND(A1609&lt;&gt;"",ISNUMBER(A1609)),VLOOKUP(A1609,Studies!A:BR,4,FALSE),"")</f>
        <v>with Perpetrator (GFJ)</v>
      </c>
      <c r="E1609" s="254" t="str">
        <f>IF(AND(A1609&lt;&gt;"",ISNUMBER(A1609)),VLOOKUP(A1609,Studies!A:BR,5,FALSE),"")</f>
        <v>Buspirone</v>
      </c>
      <c r="F1609" s="255"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53" t="str">
        <f>IF(AND(A1610&lt;&gt;"",ISNUMBER(A1610)),VLOOKUP(A1610,Studies!A:BR,2,FALSE),"")</f>
        <v>Hanley 2013</v>
      </c>
      <c r="C1610" s="254" t="str">
        <f>IF(AND(A1610&lt;&gt;"",ISNUMBER(A1610)),VLOOKUP(A1610,Studies!A:BR,3,FALSE),"")</f>
        <v>https://www.ncbi.nlm.nih.gov/pubmed/22943633</v>
      </c>
      <c r="D1610" s="254" t="str">
        <f>IF(AND(A1610&lt;&gt;"",ISNUMBER(A1610)),VLOOKUP(A1610,Studies!A:BR,4,FALSE),"")</f>
        <v>with Perpetrator (GFJ)</v>
      </c>
      <c r="E1610" s="254" t="str">
        <f>IF(AND(A1610&lt;&gt;"",ISNUMBER(A1610)),VLOOKUP(A1610,Studies!A:BR,5,FALSE),"")</f>
        <v>Buspirone</v>
      </c>
      <c r="F1610" s="255"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53" t="str">
        <f>IF(AND(A1611&lt;&gt;"",ISNUMBER(A1611)),VLOOKUP(A1611,Studies!A:BR,2,FALSE),"")</f>
        <v>Hanley 2013</v>
      </c>
      <c r="C1611" s="254" t="str">
        <f>IF(AND(A1611&lt;&gt;"",ISNUMBER(A1611)),VLOOKUP(A1611,Studies!A:BR,3,FALSE),"")</f>
        <v>https://www.ncbi.nlm.nih.gov/pubmed/22943633</v>
      </c>
      <c r="D1611" s="254" t="str">
        <f>IF(AND(A1611&lt;&gt;"",ISNUMBER(A1611)),VLOOKUP(A1611,Studies!A:BR,4,FALSE),"")</f>
        <v>with Perpetrator (GFJ)</v>
      </c>
      <c r="E1611" s="254" t="str">
        <f>IF(AND(A1611&lt;&gt;"",ISNUMBER(A1611)),VLOOKUP(A1611,Studies!A:BR,5,FALSE),"")</f>
        <v>Buspirone</v>
      </c>
      <c r="F1611" s="255"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53" t="str">
        <f>IF(AND(A1612&lt;&gt;"",ISNUMBER(A1612)),VLOOKUP(A1612,Studies!A:BR,2,FALSE),"")</f>
        <v>Hanley 2013</v>
      </c>
      <c r="C1612" s="254" t="str">
        <f>IF(AND(A1612&lt;&gt;"",ISNUMBER(A1612)),VLOOKUP(A1612,Studies!A:BR,3,FALSE),"")</f>
        <v>https://www.ncbi.nlm.nih.gov/pubmed/22943633</v>
      </c>
      <c r="D1612" s="254" t="str">
        <f>IF(AND(A1612&lt;&gt;"",ISNUMBER(A1612)),VLOOKUP(A1612,Studies!A:BR,4,FALSE),"")</f>
        <v>with Perpetrator (GFJ)</v>
      </c>
      <c r="E1612" s="254" t="str">
        <f>IF(AND(A1612&lt;&gt;"",ISNUMBER(A1612)),VLOOKUP(A1612,Studies!A:BR,5,FALSE),"")</f>
        <v>Buspirone</v>
      </c>
      <c r="F1612" s="255"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53" t="str">
        <f>IF(AND(A1613&lt;&gt;"",ISNUMBER(A1613)),VLOOKUP(A1613,Studies!A:BR,2,FALSE),"")</f>
        <v>Hanley 2013</v>
      </c>
      <c r="C1613" s="254" t="str">
        <f>IF(AND(A1613&lt;&gt;"",ISNUMBER(A1613)),VLOOKUP(A1613,Studies!A:BR,3,FALSE),"")</f>
        <v>https://www.ncbi.nlm.nih.gov/pubmed/22943633</v>
      </c>
      <c r="D1613" s="254" t="str">
        <f>IF(AND(A1613&lt;&gt;"",ISNUMBER(A1613)),VLOOKUP(A1613,Studies!A:BR,4,FALSE),"")</f>
        <v>with Perpetrator (GFJ)</v>
      </c>
      <c r="E1613" s="254" t="str">
        <f>IF(AND(A1613&lt;&gt;"",ISNUMBER(A1613)),VLOOKUP(A1613,Studies!A:BR,5,FALSE),"")</f>
        <v>Buspirone</v>
      </c>
      <c r="F1613" s="255"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53" t="str">
        <f>IF(AND(A1614&lt;&gt;"",ISNUMBER(A1614)),VLOOKUP(A1614,Studies!A:BR,2,FALSE),"")</f>
        <v>Hanley 2013</v>
      </c>
      <c r="C1614" s="254" t="str">
        <f>IF(AND(A1614&lt;&gt;"",ISNUMBER(A1614)),VLOOKUP(A1614,Studies!A:BR,3,FALSE),"")</f>
        <v>https://www.ncbi.nlm.nih.gov/pubmed/22943633</v>
      </c>
      <c r="D1614" s="254" t="str">
        <f>IF(AND(A1614&lt;&gt;"",ISNUMBER(A1614)),VLOOKUP(A1614,Studies!A:BR,4,FALSE),"")</f>
        <v>with Perpetrator (GFJ)</v>
      </c>
      <c r="E1614" s="254" t="str">
        <f>IF(AND(A1614&lt;&gt;"",ISNUMBER(A1614)),VLOOKUP(A1614,Studies!A:BR,5,FALSE),"")</f>
        <v>Buspirone</v>
      </c>
      <c r="F1614" s="255"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53" t="str">
        <f>IF(AND(A1615&lt;&gt;"",ISNUMBER(A1615)),VLOOKUP(A1615,Studies!A:BR,2,FALSE),"")</f>
        <v>Hanley 2013</v>
      </c>
      <c r="C1615" s="254" t="str">
        <f>IF(AND(A1615&lt;&gt;"",ISNUMBER(A1615)),VLOOKUP(A1615,Studies!A:BR,3,FALSE),"")</f>
        <v>https://www.ncbi.nlm.nih.gov/pubmed/22943633</v>
      </c>
      <c r="D1615" s="254" t="str">
        <f>IF(AND(A1615&lt;&gt;"",ISNUMBER(A1615)),VLOOKUP(A1615,Studies!A:BR,4,FALSE),"")</f>
        <v>with Perpetrator (GFJ)</v>
      </c>
      <c r="E1615" s="254" t="str">
        <f>IF(AND(A1615&lt;&gt;"",ISNUMBER(A1615)),VLOOKUP(A1615,Studies!A:BR,5,FALSE),"")</f>
        <v>Buspirone</v>
      </c>
      <c r="F1615" s="255"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53" t="str">
        <f>IF(AND(A1616&lt;&gt;"",ISNUMBER(A1616)),VLOOKUP(A1616,Studies!A:BR,2,FALSE),"")</f>
        <v>Hanley 2013</v>
      </c>
      <c r="C1616" s="254" t="str">
        <f>IF(AND(A1616&lt;&gt;"",ISNUMBER(A1616)),VLOOKUP(A1616,Studies!A:BR,3,FALSE),"")</f>
        <v>https://www.ncbi.nlm.nih.gov/pubmed/22943633</v>
      </c>
      <c r="D1616" s="254" t="str">
        <f>IF(AND(A1616&lt;&gt;"",ISNUMBER(A1616)),VLOOKUP(A1616,Studies!A:BR,4,FALSE),"")</f>
        <v>with Perpetrator (GFJ)</v>
      </c>
      <c r="E1616" s="254" t="str">
        <f>IF(AND(A1616&lt;&gt;"",ISNUMBER(A1616)),VLOOKUP(A1616,Studies!A:BR,5,FALSE),"")</f>
        <v>Buspirone</v>
      </c>
      <c r="F1616" s="255"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53" t="str">
        <f>IF(AND(A1617&lt;&gt;"",ISNUMBER(A1617)),VLOOKUP(A1617,Studies!A:BR,2,FALSE),"")</f>
        <v>Hardin 1988</v>
      </c>
      <c r="C1617" s="254" t="str">
        <f>IF(AND(A1617&lt;&gt;"",ISNUMBER(A1617)),VLOOKUP(A1617,Studies!A:BR,3,FALSE),"")</f>
        <v>https://www.ncbi.nlm.nih.gov/pubmed/2848442</v>
      </c>
      <c r="D1617" s="254" t="str">
        <f>IF(AND(A1617&lt;&gt;"",ISNUMBER(A1617)),VLOOKUP(A1617,Studies!A:BR,4,FALSE),"")</f>
        <v>A 100 mg OD (day 1)</v>
      </c>
      <c r="E1617" s="254" t="str">
        <f>IF(AND(A1617&lt;&gt;"",ISNUMBER(A1617)),VLOOKUP(A1617,Studies!A:BR,5,FALSE),"")</f>
        <v>Itraconazole</v>
      </c>
      <c r="F1617" s="255"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53" t="str">
        <f>IF(AND(A1618&lt;&gt;"",ISNUMBER(A1618)),VLOOKUP(A1618,Studies!A:BR,2,FALSE),"")</f>
        <v>Hardin 1988</v>
      </c>
      <c r="C1618" s="254" t="str">
        <f>IF(AND(A1618&lt;&gt;"",ISNUMBER(A1618)),VLOOKUP(A1618,Studies!A:BR,3,FALSE),"")</f>
        <v>https://www.ncbi.nlm.nih.gov/pubmed/2848442</v>
      </c>
      <c r="D1618" s="254" t="str">
        <f>IF(AND(A1618&lt;&gt;"",ISNUMBER(A1618)),VLOOKUP(A1618,Studies!A:BR,4,FALSE),"")</f>
        <v>A 100 mg OD (day 1)</v>
      </c>
      <c r="E1618" s="254" t="str">
        <f>IF(AND(A1618&lt;&gt;"",ISNUMBER(A1618)),VLOOKUP(A1618,Studies!A:BR,5,FALSE),"")</f>
        <v>Itraconazole</v>
      </c>
      <c r="F1618" s="255"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53" t="str">
        <f>IF(AND(A1619&lt;&gt;"",ISNUMBER(A1619)),VLOOKUP(A1619,Studies!A:BR,2,FALSE),"")</f>
        <v>Hardin 1988</v>
      </c>
      <c r="C1619" s="254" t="str">
        <f>IF(AND(A1619&lt;&gt;"",ISNUMBER(A1619)),VLOOKUP(A1619,Studies!A:BR,3,FALSE),"")</f>
        <v>https://www.ncbi.nlm.nih.gov/pubmed/2848442</v>
      </c>
      <c r="D1619" s="254" t="str">
        <f>IF(AND(A1619&lt;&gt;"",ISNUMBER(A1619)),VLOOKUP(A1619,Studies!A:BR,4,FALSE),"")</f>
        <v>A 100 mg OD (day 1)</v>
      </c>
      <c r="E1619" s="254" t="str">
        <f>IF(AND(A1619&lt;&gt;"",ISNUMBER(A1619)),VLOOKUP(A1619,Studies!A:BR,5,FALSE),"")</f>
        <v>Itraconazole</v>
      </c>
      <c r="F1619" s="255"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53" t="str">
        <f>IF(AND(A1620&lt;&gt;"",ISNUMBER(A1620)),VLOOKUP(A1620,Studies!A:BR,2,FALSE),"")</f>
        <v>Hardin 1988</v>
      </c>
      <c r="C1620" s="254" t="str">
        <f>IF(AND(A1620&lt;&gt;"",ISNUMBER(A1620)),VLOOKUP(A1620,Studies!A:BR,3,FALSE),"")</f>
        <v>https://www.ncbi.nlm.nih.gov/pubmed/2848442</v>
      </c>
      <c r="D1620" s="254" t="str">
        <f>IF(AND(A1620&lt;&gt;"",ISNUMBER(A1620)),VLOOKUP(A1620,Studies!A:BR,4,FALSE),"")</f>
        <v>A 100 mg OD (day 1)</v>
      </c>
      <c r="E1620" s="254" t="str">
        <f>IF(AND(A1620&lt;&gt;"",ISNUMBER(A1620)),VLOOKUP(A1620,Studies!A:BR,5,FALSE),"")</f>
        <v>Itraconazole</v>
      </c>
      <c r="F1620" s="255"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53" t="str">
        <f>IF(AND(A1621&lt;&gt;"",ISNUMBER(A1621)),VLOOKUP(A1621,Studies!A:BR,2,FALSE),"")</f>
        <v>Hardin 1988</v>
      </c>
      <c r="C1621" s="254" t="str">
        <f>IF(AND(A1621&lt;&gt;"",ISNUMBER(A1621)),VLOOKUP(A1621,Studies!A:BR,3,FALSE),"")</f>
        <v>https://www.ncbi.nlm.nih.gov/pubmed/2848442</v>
      </c>
      <c r="D1621" s="254" t="str">
        <f>IF(AND(A1621&lt;&gt;"",ISNUMBER(A1621)),VLOOKUP(A1621,Studies!A:BR,4,FALSE),"")</f>
        <v>A 100 mg OD (day 1)</v>
      </c>
      <c r="E1621" s="254" t="str">
        <f>IF(AND(A1621&lt;&gt;"",ISNUMBER(A1621)),VLOOKUP(A1621,Studies!A:BR,5,FALSE),"")</f>
        <v>Itraconazole</v>
      </c>
      <c r="F1621" s="255"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53" t="str">
        <f>IF(AND(A1622&lt;&gt;"",ISNUMBER(A1622)),VLOOKUP(A1622,Studies!A:BR,2,FALSE),"")</f>
        <v>Hardin 1988</v>
      </c>
      <c r="C1622" s="254" t="str">
        <f>IF(AND(A1622&lt;&gt;"",ISNUMBER(A1622)),VLOOKUP(A1622,Studies!A:BR,3,FALSE),"")</f>
        <v>https://www.ncbi.nlm.nih.gov/pubmed/2848442</v>
      </c>
      <c r="D1622" s="254" t="str">
        <f>IF(AND(A1622&lt;&gt;"",ISNUMBER(A1622)),VLOOKUP(A1622,Studies!A:BR,4,FALSE),"")</f>
        <v>A 100 mg OD (day 1)</v>
      </c>
      <c r="E1622" s="254" t="str">
        <f>IF(AND(A1622&lt;&gt;"",ISNUMBER(A1622)),VLOOKUP(A1622,Studies!A:BR,5,FALSE),"")</f>
        <v>Itraconazole</v>
      </c>
      <c r="F1622" s="255"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53" t="str">
        <f>IF(AND(A1623&lt;&gt;"",ISNUMBER(A1623)),VLOOKUP(A1623,Studies!A:BR,2,FALSE),"")</f>
        <v>Hardin 1988</v>
      </c>
      <c r="C1623" s="254" t="str">
        <f>IF(AND(A1623&lt;&gt;"",ISNUMBER(A1623)),VLOOKUP(A1623,Studies!A:BR,3,FALSE),"")</f>
        <v>https://www.ncbi.nlm.nih.gov/pubmed/2848442</v>
      </c>
      <c r="D1623" s="254" t="str">
        <f>IF(AND(A1623&lt;&gt;"",ISNUMBER(A1623)),VLOOKUP(A1623,Studies!A:BR,4,FALSE),"")</f>
        <v>A 100 mg OD (day 1)</v>
      </c>
      <c r="E1623" s="254" t="str">
        <f>IF(AND(A1623&lt;&gt;"",ISNUMBER(A1623)),VLOOKUP(A1623,Studies!A:BR,5,FALSE),"")</f>
        <v>Itraconazole</v>
      </c>
      <c r="F1623" s="255"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53" t="str">
        <f>IF(AND(A1624&lt;&gt;"",ISNUMBER(A1624)),VLOOKUP(A1624,Studies!A:BR,2,FALSE),"")</f>
        <v>Hardin 1988</v>
      </c>
      <c r="C1624" s="254" t="str">
        <f>IF(AND(A1624&lt;&gt;"",ISNUMBER(A1624)),VLOOKUP(A1624,Studies!A:BR,3,FALSE),"")</f>
        <v>https://www.ncbi.nlm.nih.gov/pubmed/2848442</v>
      </c>
      <c r="D1624" s="254" t="str">
        <f>IF(AND(A1624&lt;&gt;"",ISNUMBER(A1624)),VLOOKUP(A1624,Studies!A:BR,4,FALSE),"")</f>
        <v>A 100 mg OD (day 1)</v>
      </c>
      <c r="E1624" s="254" t="str">
        <f>IF(AND(A1624&lt;&gt;"",ISNUMBER(A1624)),VLOOKUP(A1624,Studies!A:BR,5,FALSE),"")</f>
        <v>Itraconazole</v>
      </c>
      <c r="F1624" s="255"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53" t="str">
        <f>IF(AND(A1625&lt;&gt;"",ISNUMBER(A1625)),VLOOKUP(A1625,Studies!A:BR,2,FALSE),"")</f>
        <v>Hardin 1988</v>
      </c>
      <c r="C1625" s="254" t="str">
        <f>IF(AND(A1625&lt;&gt;"",ISNUMBER(A1625)),VLOOKUP(A1625,Studies!A:BR,3,FALSE),"")</f>
        <v>https://www.ncbi.nlm.nih.gov/pubmed/2848442</v>
      </c>
      <c r="D1625" s="254" t="str">
        <f>IF(AND(A1625&lt;&gt;"",ISNUMBER(A1625)),VLOOKUP(A1625,Studies!A:BR,4,FALSE),"")</f>
        <v>A 100 mg OD (day 1)</v>
      </c>
      <c r="E1625" s="254" t="str">
        <f>IF(AND(A1625&lt;&gt;"",ISNUMBER(A1625)),VLOOKUP(A1625,Studies!A:BR,5,FALSE),"")</f>
        <v>Itraconazole</v>
      </c>
      <c r="F1625" s="255"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53" t="str">
        <f>IF(AND(A1626&lt;&gt;"",ISNUMBER(A1626)),VLOOKUP(A1626,Studies!A:BR,2,FALSE),"")</f>
        <v>Hardin 1988</v>
      </c>
      <c r="C1626" s="254" t="str">
        <f>IF(AND(A1626&lt;&gt;"",ISNUMBER(A1626)),VLOOKUP(A1626,Studies!A:BR,3,FALSE),"")</f>
        <v>https://www.ncbi.nlm.nih.gov/pubmed/2848442</v>
      </c>
      <c r="D1626" s="254" t="str">
        <f>IF(AND(A1626&lt;&gt;"",ISNUMBER(A1626)),VLOOKUP(A1626,Studies!A:BR,4,FALSE),"")</f>
        <v>A 100 mg OD (day 1)</v>
      </c>
      <c r="E1626" s="254" t="str">
        <f>IF(AND(A1626&lt;&gt;"",ISNUMBER(A1626)),VLOOKUP(A1626,Studies!A:BR,5,FALSE),"")</f>
        <v>Itraconazole</v>
      </c>
      <c r="F1626" s="255"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53" t="str">
        <f>IF(AND(A1627&lt;&gt;"",ISNUMBER(A1627)),VLOOKUP(A1627,Studies!A:BR,2,FALSE),"")</f>
        <v>Hardin 1988</v>
      </c>
      <c r="C1627" s="254" t="str">
        <f>IF(AND(A1627&lt;&gt;"",ISNUMBER(A1627)),VLOOKUP(A1627,Studies!A:BR,3,FALSE),"")</f>
        <v>https://www.ncbi.nlm.nih.gov/pubmed/2848442</v>
      </c>
      <c r="D1627" s="254" t="str">
        <f>IF(AND(A1627&lt;&gt;"",ISNUMBER(A1627)),VLOOKUP(A1627,Studies!A:BR,4,FALSE),"")</f>
        <v>A 100 mg OD (day 1)</v>
      </c>
      <c r="E1627" s="254" t="str">
        <f>IF(AND(A1627&lt;&gt;"",ISNUMBER(A1627)),VLOOKUP(A1627,Studies!A:BR,5,FALSE),"")</f>
        <v>Itraconazole</v>
      </c>
      <c r="F1627" s="255"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53" t="str">
        <f>IF(AND(A1628&lt;&gt;"",ISNUMBER(A1628)),VLOOKUP(A1628,Studies!A:BR,2,FALSE),"")</f>
        <v>Hardin 1988</v>
      </c>
      <c r="C1628" s="254" t="str">
        <f>IF(AND(A1628&lt;&gt;"",ISNUMBER(A1628)),VLOOKUP(A1628,Studies!A:BR,3,FALSE),"")</f>
        <v>https://www.ncbi.nlm.nih.gov/pubmed/2848442</v>
      </c>
      <c r="D1628" s="254" t="str">
        <f>IF(AND(A1628&lt;&gt;"",ISNUMBER(A1628)),VLOOKUP(A1628,Studies!A:BR,4,FALSE),"")</f>
        <v>A 100 mg OD (day 7-15)</v>
      </c>
      <c r="E1628" s="254" t="str">
        <f>IF(AND(A1628&lt;&gt;"",ISNUMBER(A1628)),VLOOKUP(A1628,Studies!A:BR,5,FALSE),"")</f>
        <v>Itraconazole</v>
      </c>
      <c r="F1628" s="255"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53" t="str">
        <f>IF(AND(A1629&lt;&gt;"",ISNUMBER(A1629)),VLOOKUP(A1629,Studies!A:BR,2,FALSE),"")</f>
        <v>Hardin 1988</v>
      </c>
      <c r="C1629" s="254" t="str">
        <f>IF(AND(A1629&lt;&gt;"",ISNUMBER(A1629)),VLOOKUP(A1629,Studies!A:BR,3,FALSE),"")</f>
        <v>https://www.ncbi.nlm.nih.gov/pubmed/2848442</v>
      </c>
      <c r="D1629" s="254" t="str">
        <f>IF(AND(A1629&lt;&gt;"",ISNUMBER(A1629)),VLOOKUP(A1629,Studies!A:BR,4,FALSE),"")</f>
        <v>A 100 mg OD (day 7-15)</v>
      </c>
      <c r="E1629" s="254" t="str">
        <f>IF(AND(A1629&lt;&gt;"",ISNUMBER(A1629)),VLOOKUP(A1629,Studies!A:BR,5,FALSE),"")</f>
        <v>Itraconazole</v>
      </c>
      <c r="F1629" s="255"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53" t="str">
        <f>IF(AND(A1630&lt;&gt;"",ISNUMBER(A1630)),VLOOKUP(A1630,Studies!A:BR,2,FALSE),"")</f>
        <v>Hardin 1988</v>
      </c>
      <c r="C1630" s="254" t="str">
        <f>IF(AND(A1630&lt;&gt;"",ISNUMBER(A1630)),VLOOKUP(A1630,Studies!A:BR,3,FALSE),"")</f>
        <v>https://www.ncbi.nlm.nih.gov/pubmed/2848442</v>
      </c>
      <c r="D1630" s="254" t="str">
        <f>IF(AND(A1630&lt;&gt;"",ISNUMBER(A1630)),VLOOKUP(A1630,Studies!A:BR,4,FALSE),"")</f>
        <v>A 100 mg OD (day 7-15)</v>
      </c>
      <c r="E1630" s="254" t="str">
        <f>IF(AND(A1630&lt;&gt;"",ISNUMBER(A1630)),VLOOKUP(A1630,Studies!A:BR,5,FALSE),"")</f>
        <v>Itraconazole</v>
      </c>
      <c r="F1630" s="255"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53" t="str">
        <f>IF(AND(A1631&lt;&gt;"",ISNUMBER(A1631)),VLOOKUP(A1631,Studies!A:BR,2,FALSE),"")</f>
        <v>Hardin 1988</v>
      </c>
      <c r="C1631" s="254" t="str">
        <f>IF(AND(A1631&lt;&gt;"",ISNUMBER(A1631)),VLOOKUP(A1631,Studies!A:BR,3,FALSE),"")</f>
        <v>https://www.ncbi.nlm.nih.gov/pubmed/2848442</v>
      </c>
      <c r="D1631" s="254" t="str">
        <f>IF(AND(A1631&lt;&gt;"",ISNUMBER(A1631)),VLOOKUP(A1631,Studies!A:BR,4,FALSE),"")</f>
        <v>A 100 mg OD (day 7-15)</v>
      </c>
      <c r="E1631" s="254" t="str">
        <f>IF(AND(A1631&lt;&gt;"",ISNUMBER(A1631)),VLOOKUP(A1631,Studies!A:BR,5,FALSE),"")</f>
        <v>Itraconazole</v>
      </c>
      <c r="F1631" s="255"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53" t="str">
        <f>IF(AND(A1632&lt;&gt;"",ISNUMBER(A1632)),VLOOKUP(A1632,Studies!A:BR,2,FALSE),"")</f>
        <v>Hardin 1988</v>
      </c>
      <c r="C1632" s="254" t="str">
        <f>IF(AND(A1632&lt;&gt;"",ISNUMBER(A1632)),VLOOKUP(A1632,Studies!A:BR,3,FALSE),"")</f>
        <v>https://www.ncbi.nlm.nih.gov/pubmed/2848442</v>
      </c>
      <c r="D1632" s="254" t="str">
        <f>IF(AND(A1632&lt;&gt;"",ISNUMBER(A1632)),VLOOKUP(A1632,Studies!A:BR,4,FALSE),"")</f>
        <v>A 100 mg OD (day 15)</v>
      </c>
      <c r="E1632" s="254" t="str">
        <f>IF(AND(A1632&lt;&gt;"",ISNUMBER(A1632)),VLOOKUP(A1632,Studies!A:BR,5,FALSE),"")</f>
        <v>Itraconazole</v>
      </c>
      <c r="F1632" s="255"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53" t="str">
        <f>IF(AND(A1633&lt;&gt;"",ISNUMBER(A1633)),VLOOKUP(A1633,Studies!A:BR,2,FALSE),"")</f>
        <v>Hardin 1988</v>
      </c>
      <c r="C1633" s="254" t="str">
        <f>IF(AND(A1633&lt;&gt;"",ISNUMBER(A1633)),VLOOKUP(A1633,Studies!A:BR,3,FALSE),"")</f>
        <v>https://www.ncbi.nlm.nih.gov/pubmed/2848442</v>
      </c>
      <c r="D1633" s="254" t="str">
        <f>IF(AND(A1633&lt;&gt;"",ISNUMBER(A1633)),VLOOKUP(A1633,Studies!A:BR,4,FALSE),"")</f>
        <v>A 100 mg OD (day 15)</v>
      </c>
      <c r="E1633" s="254" t="str">
        <f>IF(AND(A1633&lt;&gt;"",ISNUMBER(A1633)),VLOOKUP(A1633,Studies!A:BR,5,FALSE),"")</f>
        <v>Itraconazole</v>
      </c>
      <c r="F1633" s="255"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53" t="str">
        <f>IF(AND(A1634&lt;&gt;"",ISNUMBER(A1634)),VLOOKUP(A1634,Studies!A:BR,2,FALSE),"")</f>
        <v>Hardin 1988</v>
      </c>
      <c r="C1634" s="254" t="str">
        <f>IF(AND(A1634&lt;&gt;"",ISNUMBER(A1634)),VLOOKUP(A1634,Studies!A:BR,3,FALSE),"")</f>
        <v>https://www.ncbi.nlm.nih.gov/pubmed/2848442</v>
      </c>
      <c r="D1634" s="254" t="str">
        <f>IF(AND(A1634&lt;&gt;"",ISNUMBER(A1634)),VLOOKUP(A1634,Studies!A:BR,4,FALSE),"")</f>
        <v>A 100 mg OD (day 15)</v>
      </c>
      <c r="E1634" s="254" t="str">
        <f>IF(AND(A1634&lt;&gt;"",ISNUMBER(A1634)),VLOOKUP(A1634,Studies!A:BR,5,FALSE),"")</f>
        <v>Itraconazole</v>
      </c>
      <c r="F1634" s="255"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53" t="str">
        <f>IF(AND(A1635&lt;&gt;"",ISNUMBER(A1635)),VLOOKUP(A1635,Studies!A:BR,2,FALSE),"")</f>
        <v>Hardin 1988</v>
      </c>
      <c r="C1635" s="254" t="str">
        <f>IF(AND(A1635&lt;&gt;"",ISNUMBER(A1635)),VLOOKUP(A1635,Studies!A:BR,3,FALSE),"")</f>
        <v>https://www.ncbi.nlm.nih.gov/pubmed/2848442</v>
      </c>
      <c r="D1635" s="254" t="str">
        <f>IF(AND(A1635&lt;&gt;"",ISNUMBER(A1635)),VLOOKUP(A1635,Studies!A:BR,4,FALSE),"")</f>
        <v>A 100 mg OD (day 15)</v>
      </c>
      <c r="E1635" s="254" t="str">
        <f>IF(AND(A1635&lt;&gt;"",ISNUMBER(A1635)),VLOOKUP(A1635,Studies!A:BR,5,FALSE),"")</f>
        <v>Itraconazole</v>
      </c>
      <c r="F1635" s="255"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53" t="str">
        <f>IF(AND(A1636&lt;&gt;"",ISNUMBER(A1636)),VLOOKUP(A1636,Studies!A:BR,2,FALSE),"")</f>
        <v>Hardin 1988</v>
      </c>
      <c r="C1636" s="254" t="str">
        <f>IF(AND(A1636&lt;&gt;"",ISNUMBER(A1636)),VLOOKUP(A1636,Studies!A:BR,3,FALSE),"")</f>
        <v>https://www.ncbi.nlm.nih.gov/pubmed/2848442</v>
      </c>
      <c r="D1636" s="254" t="str">
        <f>IF(AND(A1636&lt;&gt;"",ISNUMBER(A1636)),VLOOKUP(A1636,Studies!A:BR,4,FALSE),"")</f>
        <v>A 100 mg OD (day 15)</v>
      </c>
      <c r="E1636" s="254" t="str">
        <f>IF(AND(A1636&lt;&gt;"",ISNUMBER(A1636)),VLOOKUP(A1636,Studies!A:BR,5,FALSE),"")</f>
        <v>Itraconazole</v>
      </c>
      <c r="F1636" s="255"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53" t="str">
        <f>IF(AND(A1637&lt;&gt;"",ISNUMBER(A1637)),VLOOKUP(A1637,Studies!A:BR,2,FALSE),"")</f>
        <v>Hardin 1988</v>
      </c>
      <c r="C1637" s="254" t="str">
        <f>IF(AND(A1637&lt;&gt;"",ISNUMBER(A1637)),VLOOKUP(A1637,Studies!A:BR,3,FALSE),"")</f>
        <v>https://www.ncbi.nlm.nih.gov/pubmed/2848442</v>
      </c>
      <c r="D1637" s="254" t="str">
        <f>IF(AND(A1637&lt;&gt;"",ISNUMBER(A1637)),VLOOKUP(A1637,Studies!A:BR,4,FALSE),"")</f>
        <v>A 100 mg OD (day 15)</v>
      </c>
      <c r="E1637" s="254" t="str">
        <f>IF(AND(A1637&lt;&gt;"",ISNUMBER(A1637)),VLOOKUP(A1637,Studies!A:BR,5,FALSE),"")</f>
        <v>Itraconazole</v>
      </c>
      <c r="F1637" s="255"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53" t="str">
        <f>IF(AND(A1638&lt;&gt;"",ISNUMBER(A1638)),VLOOKUP(A1638,Studies!A:BR,2,FALSE),"")</f>
        <v>Hardin 1988</v>
      </c>
      <c r="C1638" s="254" t="str">
        <f>IF(AND(A1638&lt;&gt;"",ISNUMBER(A1638)),VLOOKUP(A1638,Studies!A:BR,3,FALSE),"")</f>
        <v>https://www.ncbi.nlm.nih.gov/pubmed/2848442</v>
      </c>
      <c r="D1638" s="254" t="str">
        <f>IF(AND(A1638&lt;&gt;"",ISNUMBER(A1638)),VLOOKUP(A1638,Studies!A:BR,4,FALSE),"")</f>
        <v>A 100 mg OD (day 15)</v>
      </c>
      <c r="E1638" s="254" t="str">
        <f>IF(AND(A1638&lt;&gt;"",ISNUMBER(A1638)),VLOOKUP(A1638,Studies!A:BR,5,FALSE),"")</f>
        <v>Itraconazole</v>
      </c>
      <c r="F1638" s="255"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53" t="str">
        <f>IF(AND(A1639&lt;&gt;"",ISNUMBER(A1639)),VLOOKUP(A1639,Studies!A:BR,2,FALSE),"")</f>
        <v>Hardin 1988</v>
      </c>
      <c r="C1639" s="254" t="str">
        <f>IF(AND(A1639&lt;&gt;"",ISNUMBER(A1639)),VLOOKUP(A1639,Studies!A:BR,3,FALSE),"")</f>
        <v>https://www.ncbi.nlm.nih.gov/pubmed/2848442</v>
      </c>
      <c r="D1639" s="254" t="str">
        <f>IF(AND(A1639&lt;&gt;"",ISNUMBER(A1639)),VLOOKUP(A1639,Studies!A:BR,4,FALSE),"")</f>
        <v>A 100 mg OD (day 15)</v>
      </c>
      <c r="E1639" s="254" t="str">
        <f>IF(AND(A1639&lt;&gt;"",ISNUMBER(A1639)),VLOOKUP(A1639,Studies!A:BR,5,FALSE),"")</f>
        <v>Itraconazole</v>
      </c>
      <c r="F1639" s="255"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53" t="str">
        <f>IF(AND(A1640&lt;&gt;"",ISNUMBER(A1640)),VLOOKUP(A1640,Studies!A:BR,2,FALSE),"")</f>
        <v>Hardin 1988</v>
      </c>
      <c r="C1640" s="254" t="str">
        <f>IF(AND(A1640&lt;&gt;"",ISNUMBER(A1640)),VLOOKUP(A1640,Studies!A:BR,3,FALSE),"")</f>
        <v>https://www.ncbi.nlm.nih.gov/pubmed/2848442</v>
      </c>
      <c r="D1640" s="254" t="str">
        <f>IF(AND(A1640&lt;&gt;"",ISNUMBER(A1640)),VLOOKUP(A1640,Studies!A:BR,4,FALSE),"")</f>
        <v>A 100 mg OD (day 15)</v>
      </c>
      <c r="E1640" s="254" t="str">
        <f>IF(AND(A1640&lt;&gt;"",ISNUMBER(A1640)),VLOOKUP(A1640,Studies!A:BR,5,FALSE),"")</f>
        <v>Itraconazole</v>
      </c>
      <c r="F1640" s="255"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53" t="str">
        <f>IF(AND(A1641&lt;&gt;"",ISNUMBER(A1641)),VLOOKUP(A1641,Studies!A:BR,2,FALSE),"")</f>
        <v>Hardin 1988</v>
      </c>
      <c r="C1641" s="254" t="str">
        <f>IF(AND(A1641&lt;&gt;"",ISNUMBER(A1641)),VLOOKUP(A1641,Studies!A:BR,3,FALSE),"")</f>
        <v>https://www.ncbi.nlm.nih.gov/pubmed/2848442</v>
      </c>
      <c r="D1641" s="254" t="str">
        <f>IF(AND(A1641&lt;&gt;"",ISNUMBER(A1641)),VLOOKUP(A1641,Studies!A:BR,4,FALSE),"")</f>
        <v>A 100 mg OD (day 15)</v>
      </c>
      <c r="E1641" s="254" t="str">
        <f>IF(AND(A1641&lt;&gt;"",ISNUMBER(A1641)),VLOOKUP(A1641,Studies!A:BR,5,FALSE),"")</f>
        <v>Itraconazole</v>
      </c>
      <c r="F1641" s="255"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53" t="str">
        <f>IF(AND(A1642&lt;&gt;"",ISNUMBER(A1642)),VLOOKUP(A1642,Studies!A:BR,2,FALSE),"")</f>
        <v>Hardin 1988</v>
      </c>
      <c r="C1642" s="254" t="str">
        <f>IF(AND(A1642&lt;&gt;"",ISNUMBER(A1642)),VLOOKUP(A1642,Studies!A:BR,3,FALSE),"")</f>
        <v>https://www.ncbi.nlm.nih.gov/pubmed/2848442</v>
      </c>
      <c r="D1642" s="254" t="str">
        <f>IF(AND(A1642&lt;&gt;"",ISNUMBER(A1642)),VLOOKUP(A1642,Studies!A:BR,4,FALSE),"")</f>
        <v>A 100 mg OD (day 15)</v>
      </c>
      <c r="E1642" s="254" t="str">
        <f>IF(AND(A1642&lt;&gt;"",ISNUMBER(A1642)),VLOOKUP(A1642,Studies!A:BR,5,FALSE),"")</f>
        <v>Itraconazole</v>
      </c>
      <c r="F1642" s="255"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53" t="str">
        <f>IF(AND(A1643&lt;&gt;"",ISNUMBER(A1643)),VLOOKUP(A1643,Studies!A:BR,2,FALSE),"")</f>
        <v>Hardin 1988</v>
      </c>
      <c r="C1643" s="254" t="str">
        <f>IF(AND(A1643&lt;&gt;"",ISNUMBER(A1643)),VLOOKUP(A1643,Studies!A:BR,3,FALSE),"")</f>
        <v>https://www.ncbi.nlm.nih.gov/pubmed/2848442</v>
      </c>
      <c r="D1643" s="254" t="str">
        <f>IF(AND(A1643&lt;&gt;"",ISNUMBER(A1643)),VLOOKUP(A1643,Studies!A:BR,4,FALSE),"")</f>
        <v>A 100 mg OD (day 15)</v>
      </c>
      <c r="E1643" s="254" t="str">
        <f>IF(AND(A1643&lt;&gt;"",ISNUMBER(A1643)),VLOOKUP(A1643,Studies!A:BR,5,FALSE),"")</f>
        <v>Itraconazole</v>
      </c>
      <c r="F1643" s="255"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53" t="str">
        <f>IF(AND(A1644&lt;&gt;"",ISNUMBER(A1644)),VLOOKUP(A1644,Studies!A:BR,2,FALSE),"")</f>
        <v>Hardin 1988</v>
      </c>
      <c r="C1644" s="254" t="str">
        <f>IF(AND(A1644&lt;&gt;"",ISNUMBER(A1644)),VLOOKUP(A1644,Studies!A:BR,3,FALSE),"")</f>
        <v>https://www.ncbi.nlm.nih.gov/pubmed/2848442</v>
      </c>
      <c r="D1644" s="254" t="str">
        <f>IF(AND(A1644&lt;&gt;"",ISNUMBER(A1644)),VLOOKUP(A1644,Studies!A:BR,4,FALSE),"")</f>
        <v>B 200 mg OD (day 1)</v>
      </c>
      <c r="E1644" s="254" t="str">
        <f>IF(AND(A1644&lt;&gt;"",ISNUMBER(A1644)),VLOOKUP(A1644,Studies!A:BR,5,FALSE),"")</f>
        <v>Itraconazole</v>
      </c>
      <c r="F1644" s="255"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53" t="str">
        <f>IF(AND(A1645&lt;&gt;"",ISNUMBER(A1645)),VLOOKUP(A1645,Studies!A:BR,2,FALSE),"")</f>
        <v>Hardin 1988</v>
      </c>
      <c r="C1645" s="254" t="str">
        <f>IF(AND(A1645&lt;&gt;"",ISNUMBER(A1645)),VLOOKUP(A1645,Studies!A:BR,3,FALSE),"")</f>
        <v>https://www.ncbi.nlm.nih.gov/pubmed/2848442</v>
      </c>
      <c r="D1645" s="254" t="str">
        <f>IF(AND(A1645&lt;&gt;"",ISNUMBER(A1645)),VLOOKUP(A1645,Studies!A:BR,4,FALSE),"")</f>
        <v>B 200 mg OD (day 1)</v>
      </c>
      <c r="E1645" s="254" t="str">
        <f>IF(AND(A1645&lt;&gt;"",ISNUMBER(A1645)),VLOOKUP(A1645,Studies!A:BR,5,FALSE),"")</f>
        <v>Itraconazole</v>
      </c>
      <c r="F1645" s="255"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53" t="str">
        <f>IF(AND(A1646&lt;&gt;"",ISNUMBER(A1646)),VLOOKUP(A1646,Studies!A:BR,2,FALSE),"")</f>
        <v>Hardin 1988</v>
      </c>
      <c r="C1646" s="254" t="str">
        <f>IF(AND(A1646&lt;&gt;"",ISNUMBER(A1646)),VLOOKUP(A1646,Studies!A:BR,3,FALSE),"")</f>
        <v>https://www.ncbi.nlm.nih.gov/pubmed/2848442</v>
      </c>
      <c r="D1646" s="254" t="str">
        <f>IF(AND(A1646&lt;&gt;"",ISNUMBER(A1646)),VLOOKUP(A1646,Studies!A:BR,4,FALSE),"")</f>
        <v>B 200 mg OD (day 1)</v>
      </c>
      <c r="E1646" s="254" t="str">
        <f>IF(AND(A1646&lt;&gt;"",ISNUMBER(A1646)),VLOOKUP(A1646,Studies!A:BR,5,FALSE),"")</f>
        <v>Itraconazole</v>
      </c>
      <c r="F1646" s="255"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53" t="str">
        <f>IF(AND(A1647&lt;&gt;"",ISNUMBER(A1647)),VLOOKUP(A1647,Studies!A:BR,2,FALSE),"")</f>
        <v>Hardin 1988</v>
      </c>
      <c r="C1647" s="254" t="str">
        <f>IF(AND(A1647&lt;&gt;"",ISNUMBER(A1647)),VLOOKUP(A1647,Studies!A:BR,3,FALSE),"")</f>
        <v>https://www.ncbi.nlm.nih.gov/pubmed/2848442</v>
      </c>
      <c r="D1647" s="254" t="str">
        <f>IF(AND(A1647&lt;&gt;"",ISNUMBER(A1647)),VLOOKUP(A1647,Studies!A:BR,4,FALSE),"")</f>
        <v>B 200 mg OD (day 1)</v>
      </c>
      <c r="E1647" s="254" t="str">
        <f>IF(AND(A1647&lt;&gt;"",ISNUMBER(A1647)),VLOOKUP(A1647,Studies!A:BR,5,FALSE),"")</f>
        <v>Itraconazole</v>
      </c>
      <c r="F1647" s="255"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53" t="str">
        <f>IF(AND(A1648&lt;&gt;"",ISNUMBER(A1648)),VLOOKUP(A1648,Studies!A:BR,2,FALSE),"")</f>
        <v>Hardin 1988</v>
      </c>
      <c r="C1648" s="254" t="str">
        <f>IF(AND(A1648&lt;&gt;"",ISNUMBER(A1648)),VLOOKUP(A1648,Studies!A:BR,3,FALSE),"")</f>
        <v>https://www.ncbi.nlm.nih.gov/pubmed/2848442</v>
      </c>
      <c r="D1648" s="254" t="str">
        <f>IF(AND(A1648&lt;&gt;"",ISNUMBER(A1648)),VLOOKUP(A1648,Studies!A:BR,4,FALSE),"")</f>
        <v>B 200 mg OD (day 1)</v>
      </c>
      <c r="E1648" s="254" t="str">
        <f>IF(AND(A1648&lt;&gt;"",ISNUMBER(A1648)),VLOOKUP(A1648,Studies!A:BR,5,FALSE),"")</f>
        <v>Itraconazole</v>
      </c>
      <c r="F1648" s="255"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53" t="str">
        <f>IF(AND(A1649&lt;&gt;"",ISNUMBER(A1649)),VLOOKUP(A1649,Studies!A:BR,2,FALSE),"")</f>
        <v>Hardin 1988</v>
      </c>
      <c r="C1649" s="254" t="str">
        <f>IF(AND(A1649&lt;&gt;"",ISNUMBER(A1649)),VLOOKUP(A1649,Studies!A:BR,3,FALSE),"")</f>
        <v>https://www.ncbi.nlm.nih.gov/pubmed/2848442</v>
      </c>
      <c r="D1649" s="254" t="str">
        <f>IF(AND(A1649&lt;&gt;"",ISNUMBER(A1649)),VLOOKUP(A1649,Studies!A:BR,4,FALSE),"")</f>
        <v>B 200 mg OD (day 1)</v>
      </c>
      <c r="E1649" s="254" t="str">
        <f>IF(AND(A1649&lt;&gt;"",ISNUMBER(A1649)),VLOOKUP(A1649,Studies!A:BR,5,FALSE),"")</f>
        <v>Itraconazole</v>
      </c>
      <c r="F1649" s="255"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53" t="str">
        <f>IF(AND(A1650&lt;&gt;"",ISNUMBER(A1650)),VLOOKUP(A1650,Studies!A:BR,2,FALSE),"")</f>
        <v>Hardin 1988</v>
      </c>
      <c r="C1650" s="254" t="str">
        <f>IF(AND(A1650&lt;&gt;"",ISNUMBER(A1650)),VLOOKUP(A1650,Studies!A:BR,3,FALSE),"")</f>
        <v>https://www.ncbi.nlm.nih.gov/pubmed/2848442</v>
      </c>
      <c r="D1650" s="254" t="str">
        <f>IF(AND(A1650&lt;&gt;"",ISNUMBER(A1650)),VLOOKUP(A1650,Studies!A:BR,4,FALSE),"")</f>
        <v>B 200 mg OD (day 1)</v>
      </c>
      <c r="E1650" s="254" t="str">
        <f>IF(AND(A1650&lt;&gt;"",ISNUMBER(A1650)),VLOOKUP(A1650,Studies!A:BR,5,FALSE),"")</f>
        <v>Itraconazole</v>
      </c>
      <c r="F1650" s="255"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53" t="str">
        <f>IF(AND(A1651&lt;&gt;"",ISNUMBER(A1651)),VLOOKUP(A1651,Studies!A:BR,2,FALSE),"")</f>
        <v>Hardin 1988</v>
      </c>
      <c r="C1651" s="254" t="str">
        <f>IF(AND(A1651&lt;&gt;"",ISNUMBER(A1651)),VLOOKUP(A1651,Studies!A:BR,3,FALSE),"")</f>
        <v>https://www.ncbi.nlm.nih.gov/pubmed/2848442</v>
      </c>
      <c r="D1651" s="254" t="str">
        <f>IF(AND(A1651&lt;&gt;"",ISNUMBER(A1651)),VLOOKUP(A1651,Studies!A:BR,4,FALSE),"")</f>
        <v>B 200 mg OD (day 1)</v>
      </c>
      <c r="E1651" s="254" t="str">
        <f>IF(AND(A1651&lt;&gt;"",ISNUMBER(A1651)),VLOOKUP(A1651,Studies!A:BR,5,FALSE),"")</f>
        <v>Itraconazole</v>
      </c>
      <c r="F1651" s="255"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53" t="str">
        <f>IF(AND(A1652&lt;&gt;"",ISNUMBER(A1652)),VLOOKUP(A1652,Studies!A:BR,2,FALSE),"")</f>
        <v>Hardin 1988</v>
      </c>
      <c r="C1652" s="254" t="str">
        <f>IF(AND(A1652&lt;&gt;"",ISNUMBER(A1652)),VLOOKUP(A1652,Studies!A:BR,3,FALSE),"")</f>
        <v>https://www.ncbi.nlm.nih.gov/pubmed/2848442</v>
      </c>
      <c r="D1652" s="254" t="str">
        <f>IF(AND(A1652&lt;&gt;"",ISNUMBER(A1652)),VLOOKUP(A1652,Studies!A:BR,4,FALSE),"")</f>
        <v>B 200 mg OD (day 1)</v>
      </c>
      <c r="E1652" s="254" t="str">
        <f>IF(AND(A1652&lt;&gt;"",ISNUMBER(A1652)),VLOOKUP(A1652,Studies!A:BR,5,FALSE),"")</f>
        <v>Itraconazole</v>
      </c>
      <c r="F1652" s="255"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53" t="str">
        <f>IF(AND(A1653&lt;&gt;"",ISNUMBER(A1653)),VLOOKUP(A1653,Studies!A:BR,2,FALSE),"")</f>
        <v>Hardin 1988</v>
      </c>
      <c r="C1653" s="254" t="str">
        <f>IF(AND(A1653&lt;&gt;"",ISNUMBER(A1653)),VLOOKUP(A1653,Studies!A:BR,3,FALSE),"")</f>
        <v>https://www.ncbi.nlm.nih.gov/pubmed/2848442</v>
      </c>
      <c r="D1653" s="254" t="str">
        <f>IF(AND(A1653&lt;&gt;"",ISNUMBER(A1653)),VLOOKUP(A1653,Studies!A:BR,4,FALSE),"")</f>
        <v>B 200 mg OD (day 1)</v>
      </c>
      <c r="E1653" s="254" t="str">
        <f>IF(AND(A1653&lt;&gt;"",ISNUMBER(A1653)),VLOOKUP(A1653,Studies!A:BR,5,FALSE),"")</f>
        <v>Itraconazole</v>
      </c>
      <c r="F1653" s="255"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53" t="str">
        <f>IF(AND(A1654&lt;&gt;"",ISNUMBER(A1654)),VLOOKUP(A1654,Studies!A:BR,2,FALSE),"")</f>
        <v>Hardin 1988</v>
      </c>
      <c r="C1654" s="254" t="str">
        <f>IF(AND(A1654&lt;&gt;"",ISNUMBER(A1654)),VLOOKUP(A1654,Studies!A:BR,3,FALSE),"")</f>
        <v>https://www.ncbi.nlm.nih.gov/pubmed/2848442</v>
      </c>
      <c r="D1654" s="254" t="str">
        <f>IF(AND(A1654&lt;&gt;"",ISNUMBER(A1654)),VLOOKUP(A1654,Studies!A:BR,4,FALSE),"")</f>
        <v>B 200 mg OD (day 1)</v>
      </c>
      <c r="E1654" s="254" t="str">
        <f>IF(AND(A1654&lt;&gt;"",ISNUMBER(A1654)),VLOOKUP(A1654,Studies!A:BR,5,FALSE),"")</f>
        <v>Itraconazole</v>
      </c>
      <c r="F1654" s="255"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53" t="str">
        <f>IF(AND(A1655&lt;&gt;"",ISNUMBER(A1655)),VLOOKUP(A1655,Studies!A:BR,2,FALSE),"")</f>
        <v>Hardin 1988</v>
      </c>
      <c r="C1655" s="254" t="str">
        <f>IF(AND(A1655&lt;&gt;"",ISNUMBER(A1655)),VLOOKUP(A1655,Studies!A:BR,3,FALSE),"")</f>
        <v>https://www.ncbi.nlm.nih.gov/pubmed/2848442</v>
      </c>
      <c r="D1655" s="254" t="str">
        <f>IF(AND(A1655&lt;&gt;"",ISNUMBER(A1655)),VLOOKUP(A1655,Studies!A:BR,4,FALSE),"")</f>
        <v>B 200 mg OD (day 1)</v>
      </c>
      <c r="E1655" s="254" t="str">
        <f>IF(AND(A1655&lt;&gt;"",ISNUMBER(A1655)),VLOOKUP(A1655,Studies!A:BR,5,FALSE),"")</f>
        <v>Itraconazole</v>
      </c>
      <c r="F1655" s="255"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53" t="str">
        <f>IF(AND(A1656&lt;&gt;"",ISNUMBER(A1656)),VLOOKUP(A1656,Studies!A:BR,2,FALSE),"")</f>
        <v>Hardin 1988</v>
      </c>
      <c r="C1656" s="254" t="str">
        <f>IF(AND(A1656&lt;&gt;"",ISNUMBER(A1656)),VLOOKUP(A1656,Studies!A:BR,3,FALSE),"")</f>
        <v>https://www.ncbi.nlm.nih.gov/pubmed/2848442</v>
      </c>
      <c r="D1656" s="254" t="str">
        <f>IF(AND(A1656&lt;&gt;"",ISNUMBER(A1656)),VLOOKUP(A1656,Studies!A:BR,4,FALSE),"")</f>
        <v>B 200 mg OD (day 7-15)</v>
      </c>
      <c r="E1656" s="254" t="str">
        <f>IF(AND(A1656&lt;&gt;"",ISNUMBER(A1656)),VLOOKUP(A1656,Studies!A:BR,5,FALSE),"")</f>
        <v>Itraconazole</v>
      </c>
      <c r="F1656" s="255"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53" t="str">
        <f>IF(AND(A1657&lt;&gt;"",ISNUMBER(A1657)),VLOOKUP(A1657,Studies!A:BR,2,FALSE),"")</f>
        <v>Hardin 1988</v>
      </c>
      <c r="C1657" s="254" t="str">
        <f>IF(AND(A1657&lt;&gt;"",ISNUMBER(A1657)),VLOOKUP(A1657,Studies!A:BR,3,FALSE),"")</f>
        <v>https://www.ncbi.nlm.nih.gov/pubmed/2848442</v>
      </c>
      <c r="D1657" s="254" t="str">
        <f>IF(AND(A1657&lt;&gt;"",ISNUMBER(A1657)),VLOOKUP(A1657,Studies!A:BR,4,FALSE),"")</f>
        <v>B 200 mg OD (day 7-15)</v>
      </c>
      <c r="E1657" s="254" t="str">
        <f>IF(AND(A1657&lt;&gt;"",ISNUMBER(A1657)),VLOOKUP(A1657,Studies!A:BR,5,FALSE),"")</f>
        <v>Itraconazole</v>
      </c>
      <c r="F1657" s="255"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53" t="str">
        <f>IF(AND(A1658&lt;&gt;"",ISNUMBER(A1658)),VLOOKUP(A1658,Studies!A:BR,2,FALSE),"")</f>
        <v>Hardin 1988</v>
      </c>
      <c r="C1658" s="254" t="str">
        <f>IF(AND(A1658&lt;&gt;"",ISNUMBER(A1658)),VLOOKUP(A1658,Studies!A:BR,3,FALSE),"")</f>
        <v>https://www.ncbi.nlm.nih.gov/pubmed/2848442</v>
      </c>
      <c r="D1658" s="254" t="str">
        <f>IF(AND(A1658&lt;&gt;"",ISNUMBER(A1658)),VLOOKUP(A1658,Studies!A:BR,4,FALSE),"")</f>
        <v>B 200 mg OD (day 7-15)</v>
      </c>
      <c r="E1658" s="254" t="str">
        <f>IF(AND(A1658&lt;&gt;"",ISNUMBER(A1658)),VLOOKUP(A1658,Studies!A:BR,5,FALSE),"")</f>
        <v>Itraconazole</v>
      </c>
      <c r="F1658" s="255"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53" t="str">
        <f>IF(AND(A1659&lt;&gt;"",ISNUMBER(A1659)),VLOOKUP(A1659,Studies!A:BR,2,FALSE),"")</f>
        <v>Hardin 1988</v>
      </c>
      <c r="C1659" s="254" t="str">
        <f>IF(AND(A1659&lt;&gt;"",ISNUMBER(A1659)),VLOOKUP(A1659,Studies!A:BR,3,FALSE),"")</f>
        <v>https://www.ncbi.nlm.nih.gov/pubmed/2848442</v>
      </c>
      <c r="D1659" s="254" t="str">
        <f>IF(AND(A1659&lt;&gt;"",ISNUMBER(A1659)),VLOOKUP(A1659,Studies!A:BR,4,FALSE),"")</f>
        <v>B 200 mg OD (day 7-15)</v>
      </c>
      <c r="E1659" s="254" t="str">
        <f>IF(AND(A1659&lt;&gt;"",ISNUMBER(A1659)),VLOOKUP(A1659,Studies!A:BR,5,FALSE),"")</f>
        <v>Itraconazole</v>
      </c>
      <c r="F1659" s="255"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53" t="str">
        <f>IF(AND(A1660&lt;&gt;"",ISNUMBER(A1660)),VLOOKUP(A1660,Studies!A:BR,2,FALSE),"")</f>
        <v>Hardin 1988</v>
      </c>
      <c r="C1660" s="254" t="str">
        <f>IF(AND(A1660&lt;&gt;"",ISNUMBER(A1660)),VLOOKUP(A1660,Studies!A:BR,3,FALSE),"")</f>
        <v>https://www.ncbi.nlm.nih.gov/pubmed/2848442</v>
      </c>
      <c r="D1660" s="254" t="str">
        <f>IF(AND(A1660&lt;&gt;"",ISNUMBER(A1660)),VLOOKUP(A1660,Studies!A:BR,4,FALSE),"")</f>
        <v>B 200 mg OD (day 15)</v>
      </c>
      <c r="E1660" s="254" t="str">
        <f>IF(AND(A1660&lt;&gt;"",ISNUMBER(A1660)),VLOOKUP(A1660,Studies!A:BR,5,FALSE),"")</f>
        <v>Itraconazole</v>
      </c>
      <c r="F1660" s="255"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53" t="str">
        <f>IF(AND(A1661&lt;&gt;"",ISNUMBER(A1661)),VLOOKUP(A1661,Studies!A:BR,2,FALSE),"")</f>
        <v>Hardin 1988</v>
      </c>
      <c r="C1661" s="254" t="str">
        <f>IF(AND(A1661&lt;&gt;"",ISNUMBER(A1661)),VLOOKUP(A1661,Studies!A:BR,3,FALSE),"")</f>
        <v>https://www.ncbi.nlm.nih.gov/pubmed/2848442</v>
      </c>
      <c r="D1661" s="254" t="str">
        <f>IF(AND(A1661&lt;&gt;"",ISNUMBER(A1661)),VLOOKUP(A1661,Studies!A:BR,4,FALSE),"")</f>
        <v>B 200 mg OD (day 15)</v>
      </c>
      <c r="E1661" s="254" t="str">
        <f>IF(AND(A1661&lt;&gt;"",ISNUMBER(A1661)),VLOOKUP(A1661,Studies!A:BR,5,FALSE),"")</f>
        <v>Itraconazole</v>
      </c>
      <c r="F1661" s="255"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53" t="str">
        <f>IF(AND(A1662&lt;&gt;"",ISNUMBER(A1662)),VLOOKUP(A1662,Studies!A:BR,2,FALSE),"")</f>
        <v>Hardin 1988</v>
      </c>
      <c r="C1662" s="254" t="str">
        <f>IF(AND(A1662&lt;&gt;"",ISNUMBER(A1662)),VLOOKUP(A1662,Studies!A:BR,3,FALSE),"")</f>
        <v>https://www.ncbi.nlm.nih.gov/pubmed/2848442</v>
      </c>
      <c r="D1662" s="254" t="str">
        <f>IF(AND(A1662&lt;&gt;"",ISNUMBER(A1662)),VLOOKUP(A1662,Studies!A:BR,4,FALSE),"")</f>
        <v>B 200 mg OD (day 15)</v>
      </c>
      <c r="E1662" s="254" t="str">
        <f>IF(AND(A1662&lt;&gt;"",ISNUMBER(A1662)),VLOOKUP(A1662,Studies!A:BR,5,FALSE),"")</f>
        <v>Itraconazole</v>
      </c>
      <c r="F1662" s="255"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53" t="str">
        <f>IF(AND(A1663&lt;&gt;"",ISNUMBER(A1663)),VLOOKUP(A1663,Studies!A:BR,2,FALSE),"")</f>
        <v>Hardin 1988</v>
      </c>
      <c r="C1663" s="254" t="str">
        <f>IF(AND(A1663&lt;&gt;"",ISNUMBER(A1663)),VLOOKUP(A1663,Studies!A:BR,3,FALSE),"")</f>
        <v>https://www.ncbi.nlm.nih.gov/pubmed/2848442</v>
      </c>
      <c r="D1663" s="254" t="str">
        <f>IF(AND(A1663&lt;&gt;"",ISNUMBER(A1663)),VLOOKUP(A1663,Studies!A:BR,4,FALSE),"")</f>
        <v>B 200 mg OD (day 15)</v>
      </c>
      <c r="E1663" s="254" t="str">
        <f>IF(AND(A1663&lt;&gt;"",ISNUMBER(A1663)),VLOOKUP(A1663,Studies!A:BR,5,FALSE),"")</f>
        <v>Itraconazole</v>
      </c>
      <c r="F1663" s="255"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53" t="str">
        <f>IF(AND(A1664&lt;&gt;"",ISNUMBER(A1664)),VLOOKUP(A1664,Studies!A:BR,2,FALSE),"")</f>
        <v>Hardin 1988</v>
      </c>
      <c r="C1664" s="254" t="str">
        <f>IF(AND(A1664&lt;&gt;"",ISNUMBER(A1664)),VLOOKUP(A1664,Studies!A:BR,3,FALSE),"")</f>
        <v>https://www.ncbi.nlm.nih.gov/pubmed/2848442</v>
      </c>
      <c r="D1664" s="254" t="str">
        <f>IF(AND(A1664&lt;&gt;"",ISNUMBER(A1664)),VLOOKUP(A1664,Studies!A:BR,4,FALSE),"")</f>
        <v>B 200 mg OD (day 15)</v>
      </c>
      <c r="E1664" s="254" t="str">
        <f>IF(AND(A1664&lt;&gt;"",ISNUMBER(A1664)),VLOOKUP(A1664,Studies!A:BR,5,FALSE),"")</f>
        <v>Itraconazole</v>
      </c>
      <c r="F1664" s="255"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53" t="str">
        <f>IF(AND(A1665&lt;&gt;"",ISNUMBER(A1665)),VLOOKUP(A1665,Studies!A:BR,2,FALSE),"")</f>
        <v>Hardin 1988</v>
      </c>
      <c r="C1665" s="254" t="str">
        <f>IF(AND(A1665&lt;&gt;"",ISNUMBER(A1665)),VLOOKUP(A1665,Studies!A:BR,3,FALSE),"")</f>
        <v>https://www.ncbi.nlm.nih.gov/pubmed/2848442</v>
      </c>
      <c r="D1665" s="254" t="str">
        <f>IF(AND(A1665&lt;&gt;"",ISNUMBER(A1665)),VLOOKUP(A1665,Studies!A:BR,4,FALSE),"")</f>
        <v>B 200 mg OD (day 15)</v>
      </c>
      <c r="E1665" s="254" t="str">
        <f>IF(AND(A1665&lt;&gt;"",ISNUMBER(A1665)),VLOOKUP(A1665,Studies!A:BR,5,FALSE),"")</f>
        <v>Itraconazole</v>
      </c>
      <c r="F1665" s="255"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53" t="str">
        <f>IF(AND(A1666&lt;&gt;"",ISNUMBER(A1666)),VLOOKUP(A1666,Studies!A:BR,2,FALSE),"")</f>
        <v>Hardin 1988</v>
      </c>
      <c r="C1666" s="254" t="str">
        <f>IF(AND(A1666&lt;&gt;"",ISNUMBER(A1666)),VLOOKUP(A1666,Studies!A:BR,3,FALSE),"")</f>
        <v>https://www.ncbi.nlm.nih.gov/pubmed/2848442</v>
      </c>
      <c r="D1666" s="254" t="str">
        <f>IF(AND(A1666&lt;&gt;"",ISNUMBER(A1666)),VLOOKUP(A1666,Studies!A:BR,4,FALSE),"")</f>
        <v>B 200 mg OD (day 15)</v>
      </c>
      <c r="E1666" s="254" t="str">
        <f>IF(AND(A1666&lt;&gt;"",ISNUMBER(A1666)),VLOOKUP(A1666,Studies!A:BR,5,FALSE),"")</f>
        <v>Itraconazole</v>
      </c>
      <c r="F1666" s="255"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53" t="str">
        <f>IF(AND(A1667&lt;&gt;"",ISNUMBER(A1667)),VLOOKUP(A1667,Studies!A:BR,2,FALSE),"")</f>
        <v>Hardin 1988</v>
      </c>
      <c r="C1667" s="254" t="str">
        <f>IF(AND(A1667&lt;&gt;"",ISNUMBER(A1667)),VLOOKUP(A1667,Studies!A:BR,3,FALSE),"")</f>
        <v>https://www.ncbi.nlm.nih.gov/pubmed/2848442</v>
      </c>
      <c r="D1667" s="254" t="str">
        <f>IF(AND(A1667&lt;&gt;"",ISNUMBER(A1667)),VLOOKUP(A1667,Studies!A:BR,4,FALSE),"")</f>
        <v>B 200 mg OD (day 15)</v>
      </c>
      <c r="E1667" s="254" t="str">
        <f>IF(AND(A1667&lt;&gt;"",ISNUMBER(A1667)),VLOOKUP(A1667,Studies!A:BR,5,FALSE),"")</f>
        <v>Itraconazole</v>
      </c>
      <c r="F1667" s="255"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53" t="str">
        <f>IF(AND(A1668&lt;&gt;"",ISNUMBER(A1668)),VLOOKUP(A1668,Studies!A:BR,2,FALSE),"")</f>
        <v>Hardin 1988</v>
      </c>
      <c r="C1668" s="254" t="str">
        <f>IF(AND(A1668&lt;&gt;"",ISNUMBER(A1668)),VLOOKUP(A1668,Studies!A:BR,3,FALSE),"")</f>
        <v>https://www.ncbi.nlm.nih.gov/pubmed/2848442</v>
      </c>
      <c r="D1668" s="254" t="str">
        <f>IF(AND(A1668&lt;&gt;"",ISNUMBER(A1668)),VLOOKUP(A1668,Studies!A:BR,4,FALSE),"")</f>
        <v>B 200 mg OD (day 15)</v>
      </c>
      <c r="E1668" s="254" t="str">
        <f>IF(AND(A1668&lt;&gt;"",ISNUMBER(A1668)),VLOOKUP(A1668,Studies!A:BR,5,FALSE),"")</f>
        <v>Itraconazole</v>
      </c>
      <c r="F1668" s="255"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53" t="str">
        <f>IF(AND(A1669&lt;&gt;"",ISNUMBER(A1669)),VLOOKUP(A1669,Studies!A:BR,2,FALSE),"")</f>
        <v>Hardin 1988</v>
      </c>
      <c r="C1669" s="254" t="str">
        <f>IF(AND(A1669&lt;&gt;"",ISNUMBER(A1669)),VLOOKUP(A1669,Studies!A:BR,3,FALSE),"")</f>
        <v>https://www.ncbi.nlm.nih.gov/pubmed/2848442</v>
      </c>
      <c r="D1669" s="254" t="str">
        <f>IF(AND(A1669&lt;&gt;"",ISNUMBER(A1669)),VLOOKUP(A1669,Studies!A:BR,4,FALSE),"")</f>
        <v>B 200 mg OD (day 15)</v>
      </c>
      <c r="E1669" s="254" t="str">
        <f>IF(AND(A1669&lt;&gt;"",ISNUMBER(A1669)),VLOOKUP(A1669,Studies!A:BR,5,FALSE),"")</f>
        <v>Itraconazole</v>
      </c>
      <c r="F1669" s="255"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53" t="str">
        <f>IF(AND(A1670&lt;&gt;"",ISNUMBER(A1670)),VLOOKUP(A1670,Studies!A:BR,2,FALSE),"")</f>
        <v>Hardin 1988</v>
      </c>
      <c r="C1670" s="254" t="str">
        <f>IF(AND(A1670&lt;&gt;"",ISNUMBER(A1670)),VLOOKUP(A1670,Studies!A:BR,3,FALSE),"")</f>
        <v>https://www.ncbi.nlm.nih.gov/pubmed/2848442</v>
      </c>
      <c r="D1670" s="254" t="str">
        <f>IF(AND(A1670&lt;&gt;"",ISNUMBER(A1670)),VLOOKUP(A1670,Studies!A:BR,4,FALSE),"")</f>
        <v>B 200 mg OD (day 15)</v>
      </c>
      <c r="E1670" s="254" t="str">
        <f>IF(AND(A1670&lt;&gt;"",ISNUMBER(A1670)),VLOOKUP(A1670,Studies!A:BR,5,FALSE),"")</f>
        <v>Itraconazole</v>
      </c>
      <c r="F1670" s="255"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53" t="str">
        <f>IF(AND(A1671&lt;&gt;"",ISNUMBER(A1671)),VLOOKUP(A1671,Studies!A:BR,2,FALSE),"")</f>
        <v>Hardin 1988</v>
      </c>
      <c r="C1671" s="254" t="str">
        <f>IF(AND(A1671&lt;&gt;"",ISNUMBER(A1671)),VLOOKUP(A1671,Studies!A:BR,3,FALSE),"")</f>
        <v>https://www.ncbi.nlm.nih.gov/pubmed/2848442</v>
      </c>
      <c r="D1671" s="254" t="str">
        <f>IF(AND(A1671&lt;&gt;"",ISNUMBER(A1671)),VLOOKUP(A1671,Studies!A:BR,4,FALSE),"")</f>
        <v>B 200 mg OD (day 15)</v>
      </c>
      <c r="E1671" s="254" t="str">
        <f>IF(AND(A1671&lt;&gt;"",ISNUMBER(A1671)),VLOOKUP(A1671,Studies!A:BR,5,FALSE),"")</f>
        <v>Itraconazole</v>
      </c>
      <c r="F1671" s="255"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53" t="str">
        <f>IF(AND(A1672&lt;&gt;"",ISNUMBER(A1672)),VLOOKUP(A1672,Studies!A:BR,2,FALSE),"")</f>
        <v>Hardin 1988</v>
      </c>
      <c r="C1672" s="254" t="str">
        <f>IF(AND(A1672&lt;&gt;"",ISNUMBER(A1672)),VLOOKUP(A1672,Studies!A:BR,3,FALSE),"")</f>
        <v>https://www.ncbi.nlm.nih.gov/pubmed/2848442</v>
      </c>
      <c r="D1672" s="254" t="str">
        <f>IF(AND(A1672&lt;&gt;"",ISNUMBER(A1672)),VLOOKUP(A1672,Studies!A:BR,4,FALSE),"")</f>
        <v>C 200 mg BID (day 1)</v>
      </c>
      <c r="E1672" s="254" t="str">
        <f>IF(AND(A1672&lt;&gt;"",ISNUMBER(A1672)),VLOOKUP(A1672,Studies!A:BR,5,FALSE),"")</f>
        <v>Itraconazole</v>
      </c>
      <c r="F1672" s="255"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53" t="str">
        <f>IF(AND(A1673&lt;&gt;"",ISNUMBER(A1673)),VLOOKUP(A1673,Studies!A:BR,2,FALSE),"")</f>
        <v>Hardin 1988</v>
      </c>
      <c r="C1673" s="254" t="str">
        <f>IF(AND(A1673&lt;&gt;"",ISNUMBER(A1673)),VLOOKUP(A1673,Studies!A:BR,3,FALSE),"")</f>
        <v>https://www.ncbi.nlm.nih.gov/pubmed/2848442</v>
      </c>
      <c r="D1673" s="254" t="str">
        <f>IF(AND(A1673&lt;&gt;"",ISNUMBER(A1673)),VLOOKUP(A1673,Studies!A:BR,4,FALSE),"")</f>
        <v>C 200 mg BID (day 1)</v>
      </c>
      <c r="E1673" s="254" t="str">
        <f>IF(AND(A1673&lt;&gt;"",ISNUMBER(A1673)),VLOOKUP(A1673,Studies!A:BR,5,FALSE),"")</f>
        <v>Itraconazole</v>
      </c>
      <c r="F1673" s="255"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53" t="str">
        <f>IF(AND(A1674&lt;&gt;"",ISNUMBER(A1674)),VLOOKUP(A1674,Studies!A:BR,2,FALSE),"")</f>
        <v>Hardin 1988</v>
      </c>
      <c r="C1674" s="254" t="str">
        <f>IF(AND(A1674&lt;&gt;"",ISNUMBER(A1674)),VLOOKUP(A1674,Studies!A:BR,3,FALSE),"")</f>
        <v>https://www.ncbi.nlm.nih.gov/pubmed/2848442</v>
      </c>
      <c r="D1674" s="254" t="str">
        <f>IF(AND(A1674&lt;&gt;"",ISNUMBER(A1674)),VLOOKUP(A1674,Studies!A:BR,4,FALSE),"")</f>
        <v>C 200 mg BID (day 1)</v>
      </c>
      <c r="E1674" s="254" t="str">
        <f>IF(AND(A1674&lt;&gt;"",ISNUMBER(A1674)),VLOOKUP(A1674,Studies!A:BR,5,FALSE),"")</f>
        <v>Itraconazole</v>
      </c>
      <c r="F1674" s="255"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53" t="str">
        <f>IF(AND(A1675&lt;&gt;"",ISNUMBER(A1675)),VLOOKUP(A1675,Studies!A:BR,2,FALSE),"")</f>
        <v>Hardin 1988</v>
      </c>
      <c r="C1675" s="254" t="str">
        <f>IF(AND(A1675&lt;&gt;"",ISNUMBER(A1675)),VLOOKUP(A1675,Studies!A:BR,3,FALSE),"")</f>
        <v>https://www.ncbi.nlm.nih.gov/pubmed/2848442</v>
      </c>
      <c r="D1675" s="254" t="str">
        <f>IF(AND(A1675&lt;&gt;"",ISNUMBER(A1675)),VLOOKUP(A1675,Studies!A:BR,4,FALSE),"")</f>
        <v>C 200 mg BID (day 1)</v>
      </c>
      <c r="E1675" s="254" t="str">
        <f>IF(AND(A1675&lt;&gt;"",ISNUMBER(A1675)),VLOOKUP(A1675,Studies!A:BR,5,FALSE),"")</f>
        <v>Itraconazole</v>
      </c>
      <c r="F1675" s="255"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53" t="str">
        <f>IF(AND(A1676&lt;&gt;"",ISNUMBER(A1676)),VLOOKUP(A1676,Studies!A:BR,2,FALSE),"")</f>
        <v>Hardin 1988</v>
      </c>
      <c r="C1676" s="254" t="str">
        <f>IF(AND(A1676&lt;&gt;"",ISNUMBER(A1676)),VLOOKUP(A1676,Studies!A:BR,3,FALSE),"")</f>
        <v>https://www.ncbi.nlm.nih.gov/pubmed/2848442</v>
      </c>
      <c r="D1676" s="254" t="str">
        <f>IF(AND(A1676&lt;&gt;"",ISNUMBER(A1676)),VLOOKUP(A1676,Studies!A:BR,4,FALSE),"")</f>
        <v>C 200 mg BID (day 1)</v>
      </c>
      <c r="E1676" s="254" t="str">
        <f>IF(AND(A1676&lt;&gt;"",ISNUMBER(A1676)),VLOOKUP(A1676,Studies!A:BR,5,FALSE),"")</f>
        <v>Itraconazole</v>
      </c>
      <c r="F1676" s="255"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53" t="str">
        <f>IF(AND(A1677&lt;&gt;"",ISNUMBER(A1677)),VLOOKUP(A1677,Studies!A:BR,2,FALSE),"")</f>
        <v>Hardin 1988</v>
      </c>
      <c r="C1677" s="254" t="str">
        <f>IF(AND(A1677&lt;&gt;"",ISNUMBER(A1677)),VLOOKUP(A1677,Studies!A:BR,3,FALSE),"")</f>
        <v>https://www.ncbi.nlm.nih.gov/pubmed/2848442</v>
      </c>
      <c r="D1677" s="254" t="str">
        <f>IF(AND(A1677&lt;&gt;"",ISNUMBER(A1677)),VLOOKUP(A1677,Studies!A:BR,4,FALSE),"")</f>
        <v>C 200 mg BID (day 1)</v>
      </c>
      <c r="E1677" s="254" t="str">
        <f>IF(AND(A1677&lt;&gt;"",ISNUMBER(A1677)),VLOOKUP(A1677,Studies!A:BR,5,FALSE),"")</f>
        <v>Itraconazole</v>
      </c>
      <c r="F1677" s="255"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53" t="str">
        <f>IF(AND(A1678&lt;&gt;"",ISNUMBER(A1678)),VLOOKUP(A1678,Studies!A:BR,2,FALSE),"")</f>
        <v>Hardin 1988</v>
      </c>
      <c r="C1678" s="254" t="str">
        <f>IF(AND(A1678&lt;&gt;"",ISNUMBER(A1678)),VLOOKUP(A1678,Studies!A:BR,3,FALSE),"")</f>
        <v>https://www.ncbi.nlm.nih.gov/pubmed/2848442</v>
      </c>
      <c r="D1678" s="254" t="str">
        <f>IF(AND(A1678&lt;&gt;"",ISNUMBER(A1678)),VLOOKUP(A1678,Studies!A:BR,4,FALSE),"")</f>
        <v>C 200 mg BID (day 1)</v>
      </c>
      <c r="E1678" s="254" t="str">
        <f>IF(AND(A1678&lt;&gt;"",ISNUMBER(A1678)),VLOOKUP(A1678,Studies!A:BR,5,FALSE),"")</f>
        <v>Itraconazole</v>
      </c>
      <c r="F1678" s="255"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53" t="str">
        <f>IF(AND(A1679&lt;&gt;"",ISNUMBER(A1679)),VLOOKUP(A1679,Studies!A:BR,2,FALSE),"")</f>
        <v>Hardin 1988</v>
      </c>
      <c r="C1679" s="254" t="str">
        <f>IF(AND(A1679&lt;&gt;"",ISNUMBER(A1679)),VLOOKUP(A1679,Studies!A:BR,3,FALSE),"")</f>
        <v>https://www.ncbi.nlm.nih.gov/pubmed/2848442</v>
      </c>
      <c r="D1679" s="254" t="str">
        <f>IF(AND(A1679&lt;&gt;"",ISNUMBER(A1679)),VLOOKUP(A1679,Studies!A:BR,4,FALSE),"")</f>
        <v>C 200 mg BID (day 1)</v>
      </c>
      <c r="E1679" s="254" t="str">
        <f>IF(AND(A1679&lt;&gt;"",ISNUMBER(A1679)),VLOOKUP(A1679,Studies!A:BR,5,FALSE),"")</f>
        <v>Itraconazole</v>
      </c>
      <c r="F1679" s="255"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53" t="str">
        <f>IF(AND(A1680&lt;&gt;"",ISNUMBER(A1680)),VLOOKUP(A1680,Studies!A:BR,2,FALSE),"")</f>
        <v>Hardin 1988</v>
      </c>
      <c r="C1680" s="254" t="str">
        <f>IF(AND(A1680&lt;&gt;"",ISNUMBER(A1680)),VLOOKUP(A1680,Studies!A:BR,3,FALSE),"")</f>
        <v>https://www.ncbi.nlm.nih.gov/pubmed/2848442</v>
      </c>
      <c r="D1680" s="254" t="str">
        <f>IF(AND(A1680&lt;&gt;"",ISNUMBER(A1680)),VLOOKUP(A1680,Studies!A:BR,4,FALSE),"")</f>
        <v>C 200 mg BID (day 1)</v>
      </c>
      <c r="E1680" s="254" t="str">
        <f>IF(AND(A1680&lt;&gt;"",ISNUMBER(A1680)),VLOOKUP(A1680,Studies!A:BR,5,FALSE),"")</f>
        <v>Itraconazole</v>
      </c>
      <c r="F1680" s="255"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53" t="str">
        <f>IF(AND(A1681&lt;&gt;"",ISNUMBER(A1681)),VLOOKUP(A1681,Studies!A:BR,2,FALSE),"")</f>
        <v>Hardin 1988</v>
      </c>
      <c r="C1681" s="254" t="str">
        <f>IF(AND(A1681&lt;&gt;"",ISNUMBER(A1681)),VLOOKUP(A1681,Studies!A:BR,3,FALSE),"")</f>
        <v>https://www.ncbi.nlm.nih.gov/pubmed/2848442</v>
      </c>
      <c r="D1681" s="254" t="str">
        <f>IF(AND(A1681&lt;&gt;"",ISNUMBER(A1681)),VLOOKUP(A1681,Studies!A:BR,4,FALSE),"")</f>
        <v>C 200 mg BID (day 1)</v>
      </c>
      <c r="E1681" s="254" t="str">
        <f>IF(AND(A1681&lt;&gt;"",ISNUMBER(A1681)),VLOOKUP(A1681,Studies!A:BR,5,FALSE),"")</f>
        <v>Itraconazole</v>
      </c>
      <c r="F1681" s="255"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53" t="str">
        <f>IF(AND(A1682&lt;&gt;"",ISNUMBER(A1682)),VLOOKUP(A1682,Studies!A:BR,2,FALSE),"")</f>
        <v>Hardin 1988</v>
      </c>
      <c r="C1682" s="254" t="str">
        <f>IF(AND(A1682&lt;&gt;"",ISNUMBER(A1682)),VLOOKUP(A1682,Studies!A:BR,3,FALSE),"")</f>
        <v>https://www.ncbi.nlm.nih.gov/pubmed/2848442</v>
      </c>
      <c r="D1682" s="254" t="str">
        <f>IF(AND(A1682&lt;&gt;"",ISNUMBER(A1682)),VLOOKUP(A1682,Studies!A:BR,4,FALSE),"")</f>
        <v>C 200 mg BID (day 1)</v>
      </c>
      <c r="E1682" s="254" t="str">
        <f>IF(AND(A1682&lt;&gt;"",ISNUMBER(A1682)),VLOOKUP(A1682,Studies!A:BR,5,FALSE),"")</f>
        <v>Itraconazole</v>
      </c>
      <c r="F1682" s="255"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53" t="str">
        <f>IF(AND(A1683&lt;&gt;"",ISNUMBER(A1683)),VLOOKUP(A1683,Studies!A:BR,2,FALSE),"")</f>
        <v>Hardin 1988</v>
      </c>
      <c r="C1683" s="254" t="str">
        <f>IF(AND(A1683&lt;&gt;"",ISNUMBER(A1683)),VLOOKUP(A1683,Studies!A:BR,3,FALSE),"")</f>
        <v>https://www.ncbi.nlm.nih.gov/pubmed/2848442</v>
      </c>
      <c r="D1683" s="254" t="str">
        <f>IF(AND(A1683&lt;&gt;"",ISNUMBER(A1683)),VLOOKUP(A1683,Studies!A:BR,4,FALSE),"")</f>
        <v>C 200 mg BID (day 1)</v>
      </c>
      <c r="E1683" s="254" t="str">
        <f>IF(AND(A1683&lt;&gt;"",ISNUMBER(A1683)),VLOOKUP(A1683,Studies!A:BR,5,FALSE),"")</f>
        <v>Itraconazole</v>
      </c>
      <c r="F1683" s="255"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53" t="str">
        <f>IF(AND(A1684&lt;&gt;"",ISNUMBER(A1684)),VLOOKUP(A1684,Studies!A:BR,2,FALSE),"")</f>
        <v>Hardin 1988</v>
      </c>
      <c r="C1684" s="254" t="str">
        <f>IF(AND(A1684&lt;&gt;"",ISNUMBER(A1684)),VLOOKUP(A1684,Studies!A:BR,3,FALSE),"")</f>
        <v>https://www.ncbi.nlm.nih.gov/pubmed/2848442</v>
      </c>
      <c r="D1684" s="254" t="str">
        <f>IF(AND(A1684&lt;&gt;"",ISNUMBER(A1684)),VLOOKUP(A1684,Studies!A:BR,4,FALSE),"")</f>
        <v>C 200 mg BID (day 7-15)</v>
      </c>
      <c r="E1684" s="254" t="str">
        <f>IF(AND(A1684&lt;&gt;"",ISNUMBER(A1684)),VLOOKUP(A1684,Studies!A:BR,5,FALSE),"")</f>
        <v>Itraconazole</v>
      </c>
      <c r="F1684" s="255"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53" t="str">
        <f>IF(AND(A1685&lt;&gt;"",ISNUMBER(A1685)),VLOOKUP(A1685,Studies!A:BR,2,FALSE),"")</f>
        <v>Hardin 1988</v>
      </c>
      <c r="C1685" s="254" t="str">
        <f>IF(AND(A1685&lt;&gt;"",ISNUMBER(A1685)),VLOOKUP(A1685,Studies!A:BR,3,FALSE),"")</f>
        <v>https://www.ncbi.nlm.nih.gov/pubmed/2848442</v>
      </c>
      <c r="D1685" s="254" t="str">
        <f>IF(AND(A1685&lt;&gt;"",ISNUMBER(A1685)),VLOOKUP(A1685,Studies!A:BR,4,FALSE),"")</f>
        <v>C 200 mg BID (day 7-15)</v>
      </c>
      <c r="E1685" s="254" t="str">
        <f>IF(AND(A1685&lt;&gt;"",ISNUMBER(A1685)),VLOOKUP(A1685,Studies!A:BR,5,FALSE),"")</f>
        <v>Itraconazole</v>
      </c>
      <c r="F1685" s="255"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53" t="str">
        <f>IF(AND(A1686&lt;&gt;"",ISNUMBER(A1686)),VLOOKUP(A1686,Studies!A:BR,2,FALSE),"")</f>
        <v>Hardin 1988</v>
      </c>
      <c r="C1686" s="254" t="str">
        <f>IF(AND(A1686&lt;&gt;"",ISNUMBER(A1686)),VLOOKUP(A1686,Studies!A:BR,3,FALSE),"")</f>
        <v>https://www.ncbi.nlm.nih.gov/pubmed/2848442</v>
      </c>
      <c r="D1686" s="254" t="str">
        <f>IF(AND(A1686&lt;&gt;"",ISNUMBER(A1686)),VLOOKUP(A1686,Studies!A:BR,4,FALSE),"")</f>
        <v>C 200 mg BID (day 7-15)</v>
      </c>
      <c r="E1686" s="254" t="str">
        <f>IF(AND(A1686&lt;&gt;"",ISNUMBER(A1686)),VLOOKUP(A1686,Studies!A:BR,5,FALSE),"")</f>
        <v>Itraconazole</v>
      </c>
      <c r="F1686" s="255"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53" t="str">
        <f>IF(AND(A1687&lt;&gt;"",ISNUMBER(A1687)),VLOOKUP(A1687,Studies!A:BR,2,FALSE),"")</f>
        <v>Hardin 1988</v>
      </c>
      <c r="C1687" s="254" t="str">
        <f>IF(AND(A1687&lt;&gt;"",ISNUMBER(A1687)),VLOOKUP(A1687,Studies!A:BR,3,FALSE),"")</f>
        <v>https://www.ncbi.nlm.nih.gov/pubmed/2848442</v>
      </c>
      <c r="D1687" s="254" t="str">
        <f>IF(AND(A1687&lt;&gt;"",ISNUMBER(A1687)),VLOOKUP(A1687,Studies!A:BR,4,FALSE),"")</f>
        <v>C 200 mg BID (day 7-15)</v>
      </c>
      <c r="E1687" s="254" t="str">
        <f>IF(AND(A1687&lt;&gt;"",ISNUMBER(A1687)),VLOOKUP(A1687,Studies!A:BR,5,FALSE),"")</f>
        <v>Itraconazole</v>
      </c>
      <c r="F1687" s="255"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53" t="str">
        <f>IF(AND(A1688&lt;&gt;"",ISNUMBER(A1688)),VLOOKUP(A1688,Studies!A:BR,2,FALSE),"")</f>
        <v>Hardin 1988</v>
      </c>
      <c r="C1688" s="254" t="str">
        <f>IF(AND(A1688&lt;&gt;"",ISNUMBER(A1688)),VLOOKUP(A1688,Studies!A:BR,3,FALSE),"")</f>
        <v>https://www.ncbi.nlm.nih.gov/pubmed/2848442</v>
      </c>
      <c r="D1688" s="254" t="str">
        <f>IF(AND(A1688&lt;&gt;"",ISNUMBER(A1688)),VLOOKUP(A1688,Studies!A:BR,4,FALSE),"")</f>
        <v>C 200 mg BID (day 15)</v>
      </c>
      <c r="E1688" s="254" t="str">
        <f>IF(AND(A1688&lt;&gt;"",ISNUMBER(A1688)),VLOOKUP(A1688,Studies!A:BR,5,FALSE),"")</f>
        <v>Itraconazole</v>
      </c>
      <c r="F1688" s="255"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53" t="str">
        <f>IF(AND(A1689&lt;&gt;"",ISNUMBER(A1689)),VLOOKUP(A1689,Studies!A:BR,2,FALSE),"")</f>
        <v>Hardin 1988</v>
      </c>
      <c r="C1689" s="254" t="str">
        <f>IF(AND(A1689&lt;&gt;"",ISNUMBER(A1689)),VLOOKUP(A1689,Studies!A:BR,3,FALSE),"")</f>
        <v>https://www.ncbi.nlm.nih.gov/pubmed/2848442</v>
      </c>
      <c r="D1689" s="254" t="str">
        <f>IF(AND(A1689&lt;&gt;"",ISNUMBER(A1689)),VLOOKUP(A1689,Studies!A:BR,4,FALSE),"")</f>
        <v>C 200 mg BID (day 15)</v>
      </c>
      <c r="E1689" s="254" t="str">
        <f>IF(AND(A1689&lt;&gt;"",ISNUMBER(A1689)),VLOOKUP(A1689,Studies!A:BR,5,FALSE),"")</f>
        <v>Itraconazole</v>
      </c>
      <c r="F1689" s="255"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53" t="str">
        <f>IF(AND(A1690&lt;&gt;"",ISNUMBER(A1690)),VLOOKUP(A1690,Studies!A:BR,2,FALSE),"")</f>
        <v>Hardin 1988</v>
      </c>
      <c r="C1690" s="254" t="str">
        <f>IF(AND(A1690&lt;&gt;"",ISNUMBER(A1690)),VLOOKUP(A1690,Studies!A:BR,3,FALSE),"")</f>
        <v>https://www.ncbi.nlm.nih.gov/pubmed/2848442</v>
      </c>
      <c r="D1690" s="254" t="str">
        <f>IF(AND(A1690&lt;&gt;"",ISNUMBER(A1690)),VLOOKUP(A1690,Studies!A:BR,4,FALSE),"")</f>
        <v>C 200 mg BID (day 15)</v>
      </c>
      <c r="E1690" s="254" t="str">
        <f>IF(AND(A1690&lt;&gt;"",ISNUMBER(A1690)),VLOOKUP(A1690,Studies!A:BR,5,FALSE),"")</f>
        <v>Itraconazole</v>
      </c>
      <c r="F1690" s="255"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53" t="str">
        <f>IF(AND(A1691&lt;&gt;"",ISNUMBER(A1691)),VLOOKUP(A1691,Studies!A:BR,2,FALSE),"")</f>
        <v>Hardin 1988</v>
      </c>
      <c r="C1691" s="254" t="str">
        <f>IF(AND(A1691&lt;&gt;"",ISNUMBER(A1691)),VLOOKUP(A1691,Studies!A:BR,3,FALSE),"")</f>
        <v>https://www.ncbi.nlm.nih.gov/pubmed/2848442</v>
      </c>
      <c r="D1691" s="254" t="str">
        <f>IF(AND(A1691&lt;&gt;"",ISNUMBER(A1691)),VLOOKUP(A1691,Studies!A:BR,4,FALSE),"")</f>
        <v>C 200 mg BID (day 15)</v>
      </c>
      <c r="E1691" s="254" t="str">
        <f>IF(AND(A1691&lt;&gt;"",ISNUMBER(A1691)),VLOOKUP(A1691,Studies!A:BR,5,FALSE),"")</f>
        <v>Itraconazole</v>
      </c>
      <c r="F1691" s="255"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53" t="str">
        <f>IF(AND(A1692&lt;&gt;"",ISNUMBER(A1692)),VLOOKUP(A1692,Studies!A:BR,2,FALSE),"")</f>
        <v>Hardin 1988</v>
      </c>
      <c r="C1692" s="254" t="str">
        <f>IF(AND(A1692&lt;&gt;"",ISNUMBER(A1692)),VLOOKUP(A1692,Studies!A:BR,3,FALSE),"")</f>
        <v>https://www.ncbi.nlm.nih.gov/pubmed/2848442</v>
      </c>
      <c r="D1692" s="254" t="str">
        <f>IF(AND(A1692&lt;&gt;"",ISNUMBER(A1692)),VLOOKUP(A1692,Studies!A:BR,4,FALSE),"")</f>
        <v>C 200 mg BID (day 15)</v>
      </c>
      <c r="E1692" s="254" t="str">
        <f>IF(AND(A1692&lt;&gt;"",ISNUMBER(A1692)),VLOOKUP(A1692,Studies!A:BR,5,FALSE),"")</f>
        <v>Itraconazole</v>
      </c>
      <c r="F1692" s="255"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53" t="str">
        <f>IF(AND(A1693&lt;&gt;"",ISNUMBER(A1693)),VLOOKUP(A1693,Studies!A:BR,2,FALSE),"")</f>
        <v>Hardin 1988</v>
      </c>
      <c r="C1693" s="254" t="str">
        <f>IF(AND(A1693&lt;&gt;"",ISNUMBER(A1693)),VLOOKUP(A1693,Studies!A:BR,3,FALSE),"")</f>
        <v>https://www.ncbi.nlm.nih.gov/pubmed/2848442</v>
      </c>
      <c r="D1693" s="254" t="str">
        <f>IF(AND(A1693&lt;&gt;"",ISNUMBER(A1693)),VLOOKUP(A1693,Studies!A:BR,4,FALSE),"")</f>
        <v>C 200 mg BID (day 15)</v>
      </c>
      <c r="E1693" s="254" t="str">
        <f>IF(AND(A1693&lt;&gt;"",ISNUMBER(A1693)),VLOOKUP(A1693,Studies!A:BR,5,FALSE),"")</f>
        <v>Itraconazole</v>
      </c>
      <c r="F1693" s="255"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53" t="str">
        <f>IF(AND(A1694&lt;&gt;"",ISNUMBER(A1694)),VLOOKUP(A1694,Studies!A:BR,2,FALSE),"")</f>
        <v>Hardin 1988</v>
      </c>
      <c r="C1694" s="254" t="str">
        <f>IF(AND(A1694&lt;&gt;"",ISNUMBER(A1694)),VLOOKUP(A1694,Studies!A:BR,3,FALSE),"")</f>
        <v>https://www.ncbi.nlm.nih.gov/pubmed/2848442</v>
      </c>
      <c r="D1694" s="254" t="str">
        <f>IF(AND(A1694&lt;&gt;"",ISNUMBER(A1694)),VLOOKUP(A1694,Studies!A:BR,4,FALSE),"")</f>
        <v>C 200 mg BID (day 15)</v>
      </c>
      <c r="E1694" s="254" t="str">
        <f>IF(AND(A1694&lt;&gt;"",ISNUMBER(A1694)),VLOOKUP(A1694,Studies!A:BR,5,FALSE),"")</f>
        <v>Itraconazole</v>
      </c>
      <c r="F1694" s="255"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53" t="str">
        <f>IF(AND(A1695&lt;&gt;"",ISNUMBER(A1695)),VLOOKUP(A1695,Studies!A:BR,2,FALSE),"")</f>
        <v>Hardin 1988</v>
      </c>
      <c r="C1695" s="254" t="str">
        <f>IF(AND(A1695&lt;&gt;"",ISNUMBER(A1695)),VLOOKUP(A1695,Studies!A:BR,3,FALSE),"")</f>
        <v>https://www.ncbi.nlm.nih.gov/pubmed/2848442</v>
      </c>
      <c r="D1695" s="254" t="str">
        <f>IF(AND(A1695&lt;&gt;"",ISNUMBER(A1695)),VLOOKUP(A1695,Studies!A:BR,4,FALSE),"")</f>
        <v>C 200 mg BID (day 15)</v>
      </c>
      <c r="E1695" s="254" t="str">
        <f>IF(AND(A1695&lt;&gt;"",ISNUMBER(A1695)),VLOOKUP(A1695,Studies!A:BR,5,FALSE),"")</f>
        <v>Itraconazole</v>
      </c>
      <c r="F1695" s="255"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53" t="str">
        <f>IF(AND(A1696&lt;&gt;"",ISNUMBER(A1696)),VLOOKUP(A1696,Studies!A:BR,2,FALSE),"")</f>
        <v>Hardin 1988</v>
      </c>
      <c r="C1696" s="254" t="str">
        <f>IF(AND(A1696&lt;&gt;"",ISNUMBER(A1696)),VLOOKUP(A1696,Studies!A:BR,3,FALSE),"")</f>
        <v>https://www.ncbi.nlm.nih.gov/pubmed/2848442</v>
      </c>
      <c r="D1696" s="254" t="str">
        <f>IF(AND(A1696&lt;&gt;"",ISNUMBER(A1696)),VLOOKUP(A1696,Studies!A:BR,4,FALSE),"")</f>
        <v>C 200 mg BID (day 15)</v>
      </c>
      <c r="E1696" s="254" t="str">
        <f>IF(AND(A1696&lt;&gt;"",ISNUMBER(A1696)),VLOOKUP(A1696,Studies!A:BR,5,FALSE),"")</f>
        <v>Itraconazole</v>
      </c>
      <c r="F1696" s="255"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53" t="str">
        <f>IF(AND(A1697&lt;&gt;"",ISNUMBER(A1697)),VLOOKUP(A1697,Studies!A:BR,2,FALSE),"")</f>
        <v>Hardin 1988</v>
      </c>
      <c r="C1697" s="254" t="str">
        <f>IF(AND(A1697&lt;&gt;"",ISNUMBER(A1697)),VLOOKUP(A1697,Studies!A:BR,3,FALSE),"")</f>
        <v>https://www.ncbi.nlm.nih.gov/pubmed/2848442</v>
      </c>
      <c r="D1697" s="254" t="str">
        <f>IF(AND(A1697&lt;&gt;"",ISNUMBER(A1697)),VLOOKUP(A1697,Studies!A:BR,4,FALSE),"")</f>
        <v>C 200 mg BID (day 15)</v>
      </c>
      <c r="E1697" s="254" t="str">
        <f>IF(AND(A1697&lt;&gt;"",ISNUMBER(A1697)),VLOOKUP(A1697,Studies!A:BR,5,FALSE),"")</f>
        <v>Itraconazole</v>
      </c>
      <c r="F1697" s="255"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53" t="str">
        <f>IF(AND(A1698&lt;&gt;"",ISNUMBER(A1698)),VLOOKUP(A1698,Studies!A:BR,2,FALSE),"")</f>
        <v>Hardin 1988</v>
      </c>
      <c r="C1698" s="254" t="str">
        <f>IF(AND(A1698&lt;&gt;"",ISNUMBER(A1698)),VLOOKUP(A1698,Studies!A:BR,3,FALSE),"")</f>
        <v>https://www.ncbi.nlm.nih.gov/pubmed/2848442</v>
      </c>
      <c r="D1698" s="254" t="str">
        <f>IF(AND(A1698&lt;&gt;"",ISNUMBER(A1698)),VLOOKUP(A1698,Studies!A:BR,4,FALSE),"")</f>
        <v>C 200 mg BID (day 15)</v>
      </c>
      <c r="E1698" s="254" t="str">
        <f>IF(AND(A1698&lt;&gt;"",ISNUMBER(A1698)),VLOOKUP(A1698,Studies!A:BR,5,FALSE),"")</f>
        <v>Itraconazole</v>
      </c>
      <c r="F1698" s="255"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53" t="str">
        <f>IF(AND(A1699&lt;&gt;"",ISNUMBER(A1699)),VLOOKUP(A1699,Studies!A:BR,2,FALSE),"")</f>
        <v>Hardin 1988</v>
      </c>
      <c r="C1699" s="254" t="str">
        <f>IF(AND(A1699&lt;&gt;"",ISNUMBER(A1699)),VLOOKUP(A1699,Studies!A:BR,3,FALSE),"")</f>
        <v>https://www.ncbi.nlm.nih.gov/pubmed/2848442</v>
      </c>
      <c r="D1699" s="254" t="str">
        <f>IF(AND(A1699&lt;&gt;"",ISNUMBER(A1699)),VLOOKUP(A1699,Studies!A:BR,4,FALSE),"")</f>
        <v>C 200 mg BID (day 15)</v>
      </c>
      <c r="E1699" s="254" t="str">
        <f>IF(AND(A1699&lt;&gt;"",ISNUMBER(A1699)),VLOOKUP(A1699,Studies!A:BR,5,FALSE),"")</f>
        <v>Itraconazole</v>
      </c>
      <c r="F1699" s="255"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53" t="str">
        <f>IF(AND(A1700&lt;&gt;"",ISNUMBER(A1700)),VLOOKUP(A1700,Studies!A:BR,2,FALSE),"")</f>
        <v>Heizmann 1983</v>
      </c>
      <c r="C1700" s="254" t="str">
        <f>IF(AND(A1700&lt;&gt;"",ISNUMBER(A1700)),VLOOKUP(A1700,Studies!A:BR,3,FALSE),"")</f>
        <v>http://www.ncbi.nlm.nih.gov/pubmed/6138080</v>
      </c>
      <c r="D1700" s="254" t="str">
        <f>IF(AND(A1700&lt;&gt;"",ISNUMBER(A1700)),VLOOKUP(A1700,Studies!A:BR,4,FALSE),"")</f>
        <v>iv 0.15 mg/kg - Indiv. CH.B.</v>
      </c>
      <c r="E1700" s="254" t="str">
        <f>IF(AND(A1700&lt;&gt;"",ISNUMBER(A1700)),VLOOKUP(A1700,Studies!A:BR,5,FALSE),"")</f>
        <v>Midazolam</v>
      </c>
      <c r="F1700" s="255"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53" t="str">
        <f>IF(AND(A1701&lt;&gt;"",ISNUMBER(A1701)),VLOOKUP(A1701,Studies!A:BR,2,FALSE),"")</f>
        <v>Heizmann 1983</v>
      </c>
      <c r="C1701" s="254" t="str">
        <f>IF(AND(A1701&lt;&gt;"",ISNUMBER(A1701)),VLOOKUP(A1701,Studies!A:BR,3,FALSE),"")</f>
        <v>http://www.ncbi.nlm.nih.gov/pubmed/6138080</v>
      </c>
      <c r="D1701" s="254" t="str">
        <f>IF(AND(A1701&lt;&gt;"",ISNUMBER(A1701)),VLOOKUP(A1701,Studies!A:BR,4,FALSE),"")</f>
        <v>iv 0.15 mg/kg - Indiv. CH.B.</v>
      </c>
      <c r="E1701" s="254" t="str">
        <f>IF(AND(A1701&lt;&gt;"",ISNUMBER(A1701)),VLOOKUP(A1701,Studies!A:BR,5,FALSE),"")</f>
        <v>Midazolam</v>
      </c>
      <c r="F1701" s="255"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53" t="str">
        <f>IF(AND(A1702&lt;&gt;"",ISNUMBER(A1702)),VLOOKUP(A1702,Studies!A:BR,2,FALSE),"")</f>
        <v>Heizmann 1983</v>
      </c>
      <c r="C1702" s="254" t="str">
        <f>IF(AND(A1702&lt;&gt;"",ISNUMBER(A1702)),VLOOKUP(A1702,Studies!A:BR,3,FALSE),"")</f>
        <v>http://www.ncbi.nlm.nih.gov/pubmed/6138080</v>
      </c>
      <c r="D1702" s="254" t="str">
        <f>IF(AND(A1702&lt;&gt;"",ISNUMBER(A1702)),VLOOKUP(A1702,Studies!A:BR,4,FALSE),"")</f>
        <v>iv 0.15 mg/kg - Indiv. CH.B.</v>
      </c>
      <c r="E1702" s="254" t="str">
        <f>IF(AND(A1702&lt;&gt;"",ISNUMBER(A1702)),VLOOKUP(A1702,Studies!A:BR,5,FALSE),"")</f>
        <v>Midazolam</v>
      </c>
      <c r="F1702" s="255"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53" t="str">
        <f>IF(AND(A1703&lt;&gt;"",ISNUMBER(A1703)),VLOOKUP(A1703,Studies!A:BR,2,FALSE),"")</f>
        <v>Heizmann 1983</v>
      </c>
      <c r="C1703" s="254" t="str">
        <f>IF(AND(A1703&lt;&gt;"",ISNUMBER(A1703)),VLOOKUP(A1703,Studies!A:BR,3,FALSE),"")</f>
        <v>http://www.ncbi.nlm.nih.gov/pubmed/6138080</v>
      </c>
      <c r="D1703" s="254" t="str">
        <f>IF(AND(A1703&lt;&gt;"",ISNUMBER(A1703)),VLOOKUP(A1703,Studies!A:BR,4,FALSE),"")</f>
        <v>iv 0.15 mg/kg - Indiv. CH.B.</v>
      </c>
      <c r="E1703" s="254" t="str">
        <f>IF(AND(A1703&lt;&gt;"",ISNUMBER(A1703)),VLOOKUP(A1703,Studies!A:BR,5,FALSE),"")</f>
        <v>Midazolam</v>
      </c>
      <c r="F1703" s="255"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53" t="str">
        <f>IF(AND(A1704&lt;&gt;"",ISNUMBER(A1704)),VLOOKUP(A1704,Studies!A:BR,2,FALSE),"")</f>
        <v>Heizmann 1983</v>
      </c>
      <c r="C1704" s="254" t="str">
        <f>IF(AND(A1704&lt;&gt;"",ISNUMBER(A1704)),VLOOKUP(A1704,Studies!A:BR,3,FALSE),"")</f>
        <v>http://www.ncbi.nlm.nih.gov/pubmed/6138080</v>
      </c>
      <c r="D1704" s="254" t="str">
        <f>IF(AND(A1704&lt;&gt;"",ISNUMBER(A1704)),VLOOKUP(A1704,Studies!A:BR,4,FALSE),"")</f>
        <v>iv 0.15 mg/kg - Indiv. CH.B.</v>
      </c>
      <c r="E1704" s="254" t="str">
        <f>IF(AND(A1704&lt;&gt;"",ISNUMBER(A1704)),VLOOKUP(A1704,Studies!A:BR,5,FALSE),"")</f>
        <v>Midazolam</v>
      </c>
      <c r="F1704" s="255"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53" t="str">
        <f>IF(AND(A1705&lt;&gt;"",ISNUMBER(A1705)),VLOOKUP(A1705,Studies!A:BR,2,FALSE),"")</f>
        <v>Heizmann 1983</v>
      </c>
      <c r="C1705" s="254" t="str">
        <f>IF(AND(A1705&lt;&gt;"",ISNUMBER(A1705)),VLOOKUP(A1705,Studies!A:BR,3,FALSE),"")</f>
        <v>http://www.ncbi.nlm.nih.gov/pubmed/6138080</v>
      </c>
      <c r="D1705" s="254" t="str">
        <f>IF(AND(A1705&lt;&gt;"",ISNUMBER(A1705)),VLOOKUP(A1705,Studies!A:BR,4,FALSE),"")</f>
        <v>iv 0.15 mg/kg - Indiv. CH.B.</v>
      </c>
      <c r="E1705" s="254" t="str">
        <f>IF(AND(A1705&lt;&gt;"",ISNUMBER(A1705)),VLOOKUP(A1705,Studies!A:BR,5,FALSE),"")</f>
        <v>Midazolam</v>
      </c>
      <c r="F1705" s="255"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53" t="str">
        <f>IF(AND(A1706&lt;&gt;"",ISNUMBER(A1706)),VLOOKUP(A1706,Studies!A:BR,2,FALSE),"")</f>
        <v>Heizmann 1983</v>
      </c>
      <c r="C1706" s="254" t="str">
        <f>IF(AND(A1706&lt;&gt;"",ISNUMBER(A1706)),VLOOKUP(A1706,Studies!A:BR,3,FALSE),"")</f>
        <v>http://www.ncbi.nlm.nih.gov/pubmed/6138080</v>
      </c>
      <c r="D1706" s="254" t="str">
        <f>IF(AND(A1706&lt;&gt;"",ISNUMBER(A1706)),VLOOKUP(A1706,Studies!A:BR,4,FALSE),"")</f>
        <v>iv 0.15 mg/kg - Indiv. CH.B.</v>
      </c>
      <c r="E1706" s="254" t="str">
        <f>IF(AND(A1706&lt;&gt;"",ISNUMBER(A1706)),VLOOKUP(A1706,Studies!A:BR,5,FALSE),"")</f>
        <v>Midazolam</v>
      </c>
      <c r="F1706" s="255"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53" t="str">
        <f>IF(AND(A1707&lt;&gt;"",ISNUMBER(A1707)),VLOOKUP(A1707,Studies!A:BR,2,FALSE),"")</f>
        <v>Heizmann 1983</v>
      </c>
      <c r="C1707" s="254" t="str">
        <f>IF(AND(A1707&lt;&gt;"",ISNUMBER(A1707)),VLOOKUP(A1707,Studies!A:BR,3,FALSE),"")</f>
        <v>http://www.ncbi.nlm.nih.gov/pubmed/6138080</v>
      </c>
      <c r="D1707" s="254" t="str">
        <f>IF(AND(A1707&lt;&gt;"",ISNUMBER(A1707)),VLOOKUP(A1707,Studies!A:BR,4,FALSE),"")</f>
        <v>iv 0.15 mg/kg - Indiv. CH.B.</v>
      </c>
      <c r="E1707" s="254" t="str">
        <f>IF(AND(A1707&lt;&gt;"",ISNUMBER(A1707)),VLOOKUP(A1707,Studies!A:BR,5,FALSE),"")</f>
        <v>Midazolam</v>
      </c>
      <c r="F1707" s="255"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53" t="str">
        <f>IF(AND(A1708&lt;&gt;"",ISNUMBER(A1708)),VLOOKUP(A1708,Studies!A:BR,2,FALSE),"")</f>
        <v>Heizmann 1983</v>
      </c>
      <c r="C1708" s="254" t="str">
        <f>IF(AND(A1708&lt;&gt;"",ISNUMBER(A1708)),VLOOKUP(A1708,Studies!A:BR,3,FALSE),"")</f>
        <v>http://www.ncbi.nlm.nih.gov/pubmed/6138080</v>
      </c>
      <c r="D1708" s="254" t="str">
        <f>IF(AND(A1708&lt;&gt;"",ISNUMBER(A1708)),VLOOKUP(A1708,Studies!A:BR,4,FALSE),"")</f>
        <v>iv 0.15 mg/kg - Indiv. CH.B.</v>
      </c>
      <c r="E1708" s="254" t="str">
        <f>IF(AND(A1708&lt;&gt;"",ISNUMBER(A1708)),VLOOKUP(A1708,Studies!A:BR,5,FALSE),"")</f>
        <v>Midazolam</v>
      </c>
      <c r="F1708" s="255"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53" t="str">
        <f>IF(AND(A1709&lt;&gt;"",ISNUMBER(A1709)),VLOOKUP(A1709,Studies!A:BR,2,FALSE),"")</f>
        <v>Heizmann 1983</v>
      </c>
      <c r="C1709" s="254" t="str">
        <f>IF(AND(A1709&lt;&gt;"",ISNUMBER(A1709)),VLOOKUP(A1709,Studies!A:BR,3,FALSE),"")</f>
        <v>http://www.ncbi.nlm.nih.gov/pubmed/6138080</v>
      </c>
      <c r="D1709" s="254" t="str">
        <f>IF(AND(A1709&lt;&gt;"",ISNUMBER(A1709)),VLOOKUP(A1709,Studies!A:BR,4,FALSE),"")</f>
        <v>iv 0.15 mg/kg - Indiv. CH.B.</v>
      </c>
      <c r="E1709" s="254" t="str">
        <f>IF(AND(A1709&lt;&gt;"",ISNUMBER(A1709)),VLOOKUP(A1709,Studies!A:BR,5,FALSE),"")</f>
        <v>Midazolam</v>
      </c>
      <c r="F1709" s="255"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53" t="str">
        <f>IF(AND(A1710&lt;&gt;"",ISNUMBER(A1710)),VLOOKUP(A1710,Studies!A:BR,2,FALSE),"")</f>
        <v>Heizmann 1983</v>
      </c>
      <c r="C1710" s="254" t="str">
        <f>IF(AND(A1710&lt;&gt;"",ISNUMBER(A1710)),VLOOKUP(A1710,Studies!A:BR,3,FALSE),"")</f>
        <v>http://www.ncbi.nlm.nih.gov/pubmed/6138080</v>
      </c>
      <c r="D1710" s="254" t="str">
        <f>IF(AND(A1710&lt;&gt;"",ISNUMBER(A1710)),VLOOKUP(A1710,Studies!A:BR,4,FALSE),"")</f>
        <v>iv 0.15 mg/kg - Indiv. CH.B.</v>
      </c>
      <c r="E1710" s="254" t="str">
        <f>IF(AND(A1710&lt;&gt;"",ISNUMBER(A1710)),VLOOKUP(A1710,Studies!A:BR,5,FALSE),"")</f>
        <v>Midazolam</v>
      </c>
      <c r="F1710" s="255"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53" t="str">
        <f>IF(AND(A1711&lt;&gt;"",ISNUMBER(A1711)),VLOOKUP(A1711,Studies!A:BR,2,FALSE),"")</f>
        <v>Heizmann 1983</v>
      </c>
      <c r="C1711" s="254" t="str">
        <f>IF(AND(A1711&lt;&gt;"",ISNUMBER(A1711)),VLOOKUP(A1711,Studies!A:BR,3,FALSE),"")</f>
        <v>http://www.ncbi.nlm.nih.gov/pubmed/6138080</v>
      </c>
      <c r="D1711" s="254" t="str">
        <f>IF(AND(A1711&lt;&gt;"",ISNUMBER(A1711)),VLOOKUP(A1711,Studies!A:BR,4,FALSE),"")</f>
        <v>iv 0.15 mg/kg - Indiv. CH.B.</v>
      </c>
      <c r="E1711" s="254" t="str">
        <f>IF(AND(A1711&lt;&gt;"",ISNUMBER(A1711)),VLOOKUP(A1711,Studies!A:BR,5,FALSE),"")</f>
        <v>Midazolam</v>
      </c>
      <c r="F1711" s="255"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53" t="str">
        <f>IF(AND(A1712&lt;&gt;"",ISNUMBER(A1712)),VLOOKUP(A1712,Studies!A:BR,2,FALSE),"")</f>
        <v>Heizmann 1983</v>
      </c>
      <c r="C1712" s="254" t="str">
        <f>IF(AND(A1712&lt;&gt;"",ISNUMBER(A1712)),VLOOKUP(A1712,Studies!A:BR,3,FALSE),"")</f>
        <v>http://www.ncbi.nlm.nih.gov/pubmed/6138080</v>
      </c>
      <c r="D1712" s="254" t="str">
        <f>IF(AND(A1712&lt;&gt;"",ISNUMBER(A1712)),VLOOKUP(A1712,Studies!A:BR,4,FALSE),"")</f>
        <v>iv 0.15 mg/kg - Indiv. CH.B.</v>
      </c>
      <c r="E1712" s="254" t="str">
        <f>IF(AND(A1712&lt;&gt;"",ISNUMBER(A1712)),VLOOKUP(A1712,Studies!A:BR,5,FALSE),"")</f>
        <v>Midazolam</v>
      </c>
      <c r="F1712" s="255"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53" t="str">
        <f>IF(AND(A1713&lt;&gt;"",ISNUMBER(A1713)),VLOOKUP(A1713,Studies!A:BR,2,FALSE),"")</f>
        <v>Heizmann 1983</v>
      </c>
      <c r="C1713" s="254" t="str">
        <f>IF(AND(A1713&lt;&gt;"",ISNUMBER(A1713)),VLOOKUP(A1713,Studies!A:BR,3,FALSE),"")</f>
        <v>http://www.ncbi.nlm.nih.gov/pubmed/6138080</v>
      </c>
      <c r="D1713" s="254" t="str">
        <f>IF(AND(A1713&lt;&gt;"",ISNUMBER(A1713)),VLOOKUP(A1713,Studies!A:BR,4,FALSE),"")</f>
        <v>iv 0.15 mg/kg - Indiv. CH.B.</v>
      </c>
      <c r="E1713" s="254" t="str">
        <f>IF(AND(A1713&lt;&gt;"",ISNUMBER(A1713)),VLOOKUP(A1713,Studies!A:BR,5,FALSE),"")</f>
        <v>Midazolam</v>
      </c>
      <c r="F1713" s="255"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53" t="str">
        <f>IF(AND(A1714&lt;&gt;"",ISNUMBER(A1714)),VLOOKUP(A1714,Studies!A:BR,2,FALSE),"")</f>
        <v>Heizmann 1983</v>
      </c>
      <c r="C1714" s="254" t="str">
        <f>IF(AND(A1714&lt;&gt;"",ISNUMBER(A1714)),VLOOKUP(A1714,Studies!A:BR,3,FALSE),"")</f>
        <v>http://www.ncbi.nlm.nih.gov/pubmed/6138080</v>
      </c>
      <c r="D1714" s="254" t="str">
        <f>IF(AND(A1714&lt;&gt;"",ISNUMBER(A1714)),VLOOKUP(A1714,Studies!A:BR,4,FALSE),"")</f>
        <v>iv 0.15 mg/kg - Indiv. CH.B.</v>
      </c>
      <c r="E1714" s="254" t="str">
        <f>IF(AND(A1714&lt;&gt;"",ISNUMBER(A1714)),VLOOKUP(A1714,Studies!A:BR,5,FALSE),"")</f>
        <v>Midazolam</v>
      </c>
      <c r="F1714" s="255"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53" t="str">
        <f>IF(AND(A1715&lt;&gt;"",ISNUMBER(A1715)),VLOOKUP(A1715,Studies!A:BR,2,FALSE),"")</f>
        <v>Heizmann 1983</v>
      </c>
      <c r="C1715" s="254" t="str">
        <f>IF(AND(A1715&lt;&gt;"",ISNUMBER(A1715)),VLOOKUP(A1715,Studies!A:BR,3,FALSE),"")</f>
        <v>http://www.ncbi.nlm.nih.gov/pubmed/6138080</v>
      </c>
      <c r="D1715" s="254" t="str">
        <f>IF(AND(A1715&lt;&gt;"",ISNUMBER(A1715)),VLOOKUP(A1715,Studies!A:BR,4,FALSE),"")</f>
        <v>iv 0.15 mg/kg - Indiv. K.M.</v>
      </c>
      <c r="E1715" s="254" t="str">
        <f>IF(AND(A1715&lt;&gt;"",ISNUMBER(A1715)),VLOOKUP(A1715,Studies!A:BR,5,FALSE),"")</f>
        <v>Midazolam</v>
      </c>
      <c r="F1715" s="255"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53" t="str">
        <f>IF(AND(A1716&lt;&gt;"",ISNUMBER(A1716)),VLOOKUP(A1716,Studies!A:BR,2,FALSE),"")</f>
        <v>Heizmann 1983</v>
      </c>
      <c r="C1716" s="254" t="str">
        <f>IF(AND(A1716&lt;&gt;"",ISNUMBER(A1716)),VLOOKUP(A1716,Studies!A:BR,3,FALSE),"")</f>
        <v>http://www.ncbi.nlm.nih.gov/pubmed/6138080</v>
      </c>
      <c r="D1716" s="254" t="str">
        <f>IF(AND(A1716&lt;&gt;"",ISNUMBER(A1716)),VLOOKUP(A1716,Studies!A:BR,4,FALSE),"")</f>
        <v>iv 0.15 mg/kg - Indiv. K.M.</v>
      </c>
      <c r="E1716" s="254" t="str">
        <f>IF(AND(A1716&lt;&gt;"",ISNUMBER(A1716)),VLOOKUP(A1716,Studies!A:BR,5,FALSE),"")</f>
        <v>Midazolam</v>
      </c>
      <c r="F1716" s="255"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53" t="str">
        <f>IF(AND(A1717&lt;&gt;"",ISNUMBER(A1717)),VLOOKUP(A1717,Studies!A:BR,2,FALSE),"")</f>
        <v>Heizmann 1983</v>
      </c>
      <c r="C1717" s="254" t="str">
        <f>IF(AND(A1717&lt;&gt;"",ISNUMBER(A1717)),VLOOKUP(A1717,Studies!A:BR,3,FALSE),"")</f>
        <v>http://www.ncbi.nlm.nih.gov/pubmed/6138080</v>
      </c>
      <c r="D1717" s="254" t="str">
        <f>IF(AND(A1717&lt;&gt;"",ISNUMBER(A1717)),VLOOKUP(A1717,Studies!A:BR,4,FALSE),"")</f>
        <v>iv 0.15 mg/kg - Indiv. K.M.</v>
      </c>
      <c r="E1717" s="254" t="str">
        <f>IF(AND(A1717&lt;&gt;"",ISNUMBER(A1717)),VLOOKUP(A1717,Studies!A:BR,5,FALSE),"")</f>
        <v>Midazolam</v>
      </c>
      <c r="F1717" s="255"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53" t="str">
        <f>IF(AND(A1718&lt;&gt;"",ISNUMBER(A1718)),VLOOKUP(A1718,Studies!A:BR,2,FALSE),"")</f>
        <v>Heizmann 1983</v>
      </c>
      <c r="C1718" s="254" t="str">
        <f>IF(AND(A1718&lt;&gt;"",ISNUMBER(A1718)),VLOOKUP(A1718,Studies!A:BR,3,FALSE),"")</f>
        <v>http://www.ncbi.nlm.nih.gov/pubmed/6138080</v>
      </c>
      <c r="D1718" s="254" t="str">
        <f>IF(AND(A1718&lt;&gt;"",ISNUMBER(A1718)),VLOOKUP(A1718,Studies!A:BR,4,FALSE),"")</f>
        <v>iv 0.15 mg/kg - Indiv. K.M.</v>
      </c>
      <c r="E1718" s="254" t="str">
        <f>IF(AND(A1718&lt;&gt;"",ISNUMBER(A1718)),VLOOKUP(A1718,Studies!A:BR,5,FALSE),"")</f>
        <v>Midazolam</v>
      </c>
      <c r="F1718" s="255"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53" t="str">
        <f>IF(AND(A1719&lt;&gt;"",ISNUMBER(A1719)),VLOOKUP(A1719,Studies!A:BR,2,FALSE),"")</f>
        <v>Heizmann 1983</v>
      </c>
      <c r="C1719" s="254" t="str">
        <f>IF(AND(A1719&lt;&gt;"",ISNUMBER(A1719)),VLOOKUP(A1719,Studies!A:BR,3,FALSE),"")</f>
        <v>http://www.ncbi.nlm.nih.gov/pubmed/6138080</v>
      </c>
      <c r="D1719" s="254" t="str">
        <f>IF(AND(A1719&lt;&gt;"",ISNUMBER(A1719)),VLOOKUP(A1719,Studies!A:BR,4,FALSE),"")</f>
        <v>iv 0.15 mg/kg - Indiv. K.M.</v>
      </c>
      <c r="E1719" s="254" t="str">
        <f>IF(AND(A1719&lt;&gt;"",ISNUMBER(A1719)),VLOOKUP(A1719,Studies!A:BR,5,FALSE),"")</f>
        <v>Midazolam</v>
      </c>
      <c r="F1719" s="255"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53" t="str">
        <f>IF(AND(A1720&lt;&gt;"",ISNUMBER(A1720)),VLOOKUP(A1720,Studies!A:BR,2,FALSE),"")</f>
        <v>Heizmann 1983</v>
      </c>
      <c r="C1720" s="254" t="str">
        <f>IF(AND(A1720&lt;&gt;"",ISNUMBER(A1720)),VLOOKUP(A1720,Studies!A:BR,3,FALSE),"")</f>
        <v>http://www.ncbi.nlm.nih.gov/pubmed/6138080</v>
      </c>
      <c r="D1720" s="254" t="str">
        <f>IF(AND(A1720&lt;&gt;"",ISNUMBER(A1720)),VLOOKUP(A1720,Studies!A:BR,4,FALSE),"")</f>
        <v>iv 0.15 mg/kg - Indiv. K.M.</v>
      </c>
      <c r="E1720" s="254" t="str">
        <f>IF(AND(A1720&lt;&gt;"",ISNUMBER(A1720)),VLOOKUP(A1720,Studies!A:BR,5,FALSE),"")</f>
        <v>Midazolam</v>
      </c>
      <c r="F1720" s="255"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53" t="str">
        <f>IF(AND(A1721&lt;&gt;"",ISNUMBER(A1721)),VLOOKUP(A1721,Studies!A:BR,2,FALSE),"")</f>
        <v>Heizmann 1983</v>
      </c>
      <c r="C1721" s="254" t="str">
        <f>IF(AND(A1721&lt;&gt;"",ISNUMBER(A1721)),VLOOKUP(A1721,Studies!A:BR,3,FALSE),"")</f>
        <v>http://www.ncbi.nlm.nih.gov/pubmed/6138080</v>
      </c>
      <c r="D1721" s="254" t="str">
        <f>IF(AND(A1721&lt;&gt;"",ISNUMBER(A1721)),VLOOKUP(A1721,Studies!A:BR,4,FALSE),"")</f>
        <v>iv 0.15 mg/kg - Indiv. K.M.</v>
      </c>
      <c r="E1721" s="254" t="str">
        <f>IF(AND(A1721&lt;&gt;"",ISNUMBER(A1721)),VLOOKUP(A1721,Studies!A:BR,5,FALSE),"")</f>
        <v>Midazolam</v>
      </c>
      <c r="F1721" s="255"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53" t="str">
        <f>IF(AND(A1722&lt;&gt;"",ISNUMBER(A1722)),VLOOKUP(A1722,Studies!A:BR,2,FALSE),"")</f>
        <v>Heizmann 1983</v>
      </c>
      <c r="C1722" s="254" t="str">
        <f>IF(AND(A1722&lt;&gt;"",ISNUMBER(A1722)),VLOOKUP(A1722,Studies!A:BR,3,FALSE),"")</f>
        <v>http://www.ncbi.nlm.nih.gov/pubmed/6138080</v>
      </c>
      <c r="D1722" s="254" t="str">
        <f>IF(AND(A1722&lt;&gt;"",ISNUMBER(A1722)),VLOOKUP(A1722,Studies!A:BR,4,FALSE),"")</f>
        <v>iv 0.15 mg/kg - Indiv. K.M.</v>
      </c>
      <c r="E1722" s="254" t="str">
        <f>IF(AND(A1722&lt;&gt;"",ISNUMBER(A1722)),VLOOKUP(A1722,Studies!A:BR,5,FALSE),"")</f>
        <v>Midazolam</v>
      </c>
      <c r="F1722" s="255"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53" t="str">
        <f>IF(AND(A1723&lt;&gt;"",ISNUMBER(A1723)),VLOOKUP(A1723,Studies!A:BR,2,FALSE),"")</f>
        <v>Heizmann 1983</v>
      </c>
      <c r="C1723" s="254" t="str">
        <f>IF(AND(A1723&lt;&gt;"",ISNUMBER(A1723)),VLOOKUP(A1723,Studies!A:BR,3,FALSE),"")</f>
        <v>http://www.ncbi.nlm.nih.gov/pubmed/6138080</v>
      </c>
      <c r="D1723" s="254" t="str">
        <f>IF(AND(A1723&lt;&gt;"",ISNUMBER(A1723)),VLOOKUP(A1723,Studies!A:BR,4,FALSE),"")</f>
        <v>iv 0.15 mg/kg - Indiv. K.M.</v>
      </c>
      <c r="E1723" s="254" t="str">
        <f>IF(AND(A1723&lt;&gt;"",ISNUMBER(A1723)),VLOOKUP(A1723,Studies!A:BR,5,FALSE),"")</f>
        <v>Midazolam</v>
      </c>
      <c r="F1723" s="255"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53" t="str">
        <f>IF(AND(A1724&lt;&gt;"",ISNUMBER(A1724)),VLOOKUP(A1724,Studies!A:BR,2,FALSE),"")</f>
        <v>Heizmann 1983</v>
      </c>
      <c r="C1724" s="254" t="str">
        <f>IF(AND(A1724&lt;&gt;"",ISNUMBER(A1724)),VLOOKUP(A1724,Studies!A:BR,3,FALSE),"")</f>
        <v>http://www.ncbi.nlm.nih.gov/pubmed/6138080</v>
      </c>
      <c r="D1724" s="254" t="str">
        <f>IF(AND(A1724&lt;&gt;"",ISNUMBER(A1724)),VLOOKUP(A1724,Studies!A:BR,4,FALSE),"")</f>
        <v>iv 0.15 mg/kg - Indiv. K.M.</v>
      </c>
      <c r="E1724" s="254" t="str">
        <f>IF(AND(A1724&lt;&gt;"",ISNUMBER(A1724)),VLOOKUP(A1724,Studies!A:BR,5,FALSE),"")</f>
        <v>Midazolam</v>
      </c>
      <c r="F1724" s="255"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53" t="str">
        <f>IF(AND(A1725&lt;&gt;"",ISNUMBER(A1725)),VLOOKUP(A1725,Studies!A:BR,2,FALSE),"")</f>
        <v>Heizmann 1983</v>
      </c>
      <c r="C1725" s="254" t="str">
        <f>IF(AND(A1725&lt;&gt;"",ISNUMBER(A1725)),VLOOKUP(A1725,Studies!A:BR,3,FALSE),"")</f>
        <v>http://www.ncbi.nlm.nih.gov/pubmed/6138080</v>
      </c>
      <c r="D1725" s="254" t="str">
        <f>IF(AND(A1725&lt;&gt;"",ISNUMBER(A1725)),VLOOKUP(A1725,Studies!A:BR,4,FALSE),"")</f>
        <v>iv 0.15 mg/kg - Indiv. K.M.</v>
      </c>
      <c r="E1725" s="254" t="str">
        <f>IF(AND(A1725&lt;&gt;"",ISNUMBER(A1725)),VLOOKUP(A1725,Studies!A:BR,5,FALSE),"")</f>
        <v>Midazolam</v>
      </c>
      <c r="F1725" s="255"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53" t="str">
        <f>IF(AND(A1726&lt;&gt;"",ISNUMBER(A1726)),VLOOKUP(A1726,Studies!A:BR,2,FALSE),"")</f>
        <v>Heizmann 1983</v>
      </c>
      <c r="C1726" s="254" t="str">
        <f>IF(AND(A1726&lt;&gt;"",ISNUMBER(A1726)),VLOOKUP(A1726,Studies!A:BR,3,FALSE),"")</f>
        <v>http://www.ncbi.nlm.nih.gov/pubmed/6138080</v>
      </c>
      <c r="D1726" s="254" t="str">
        <f>IF(AND(A1726&lt;&gt;"",ISNUMBER(A1726)),VLOOKUP(A1726,Studies!A:BR,4,FALSE),"")</f>
        <v>iv 0.15 mg/kg - Indiv. K.M.</v>
      </c>
      <c r="E1726" s="254" t="str">
        <f>IF(AND(A1726&lt;&gt;"",ISNUMBER(A1726)),VLOOKUP(A1726,Studies!A:BR,5,FALSE),"")</f>
        <v>Midazolam</v>
      </c>
      <c r="F1726" s="255"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53" t="str">
        <f>IF(AND(A1727&lt;&gt;"",ISNUMBER(A1727)),VLOOKUP(A1727,Studies!A:BR,2,FALSE),"")</f>
        <v>Heizmann 1983</v>
      </c>
      <c r="C1727" s="254" t="str">
        <f>IF(AND(A1727&lt;&gt;"",ISNUMBER(A1727)),VLOOKUP(A1727,Studies!A:BR,3,FALSE),"")</f>
        <v>http://www.ncbi.nlm.nih.gov/pubmed/6138080</v>
      </c>
      <c r="D1727" s="254" t="str">
        <f>IF(AND(A1727&lt;&gt;"",ISNUMBER(A1727)),VLOOKUP(A1727,Studies!A:BR,4,FALSE),"")</f>
        <v>iv 0.15 mg/kg - Indiv. K.M.</v>
      </c>
      <c r="E1727" s="254" t="str">
        <f>IF(AND(A1727&lt;&gt;"",ISNUMBER(A1727)),VLOOKUP(A1727,Studies!A:BR,5,FALSE),"")</f>
        <v>Midazolam</v>
      </c>
      <c r="F1727" s="255"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53" t="str">
        <f>IF(AND(A1728&lt;&gt;"",ISNUMBER(A1728)),VLOOKUP(A1728,Studies!A:BR,2,FALSE),"")</f>
        <v>Heizmann 1983</v>
      </c>
      <c r="C1728" s="254" t="str">
        <f>IF(AND(A1728&lt;&gt;"",ISNUMBER(A1728)),VLOOKUP(A1728,Studies!A:BR,3,FALSE),"")</f>
        <v>http://www.ncbi.nlm.nih.gov/pubmed/6138080</v>
      </c>
      <c r="D1728" s="254" t="str">
        <f>IF(AND(A1728&lt;&gt;"",ISNUMBER(A1728)),VLOOKUP(A1728,Studies!A:BR,4,FALSE),"")</f>
        <v>iv 0.15 mg/kg - Indiv. K.M.</v>
      </c>
      <c r="E1728" s="254" t="str">
        <f>IF(AND(A1728&lt;&gt;"",ISNUMBER(A1728)),VLOOKUP(A1728,Studies!A:BR,5,FALSE),"")</f>
        <v>Midazolam</v>
      </c>
      <c r="F1728" s="255"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53" t="str">
        <f>IF(AND(A1729&lt;&gt;"",ISNUMBER(A1729)),VLOOKUP(A1729,Studies!A:BR,2,FALSE),"")</f>
        <v>Heizmann 1983</v>
      </c>
      <c r="C1729" s="254" t="str">
        <f>IF(AND(A1729&lt;&gt;"",ISNUMBER(A1729)),VLOOKUP(A1729,Studies!A:BR,3,FALSE),"")</f>
        <v>http://www.ncbi.nlm.nih.gov/pubmed/6138080</v>
      </c>
      <c r="D1729" s="254" t="str">
        <f>IF(AND(A1729&lt;&gt;"",ISNUMBER(A1729)),VLOOKUP(A1729,Studies!A:BR,4,FALSE),"")</f>
        <v>iv 0.15 mg/kg - Indiv. K.M.</v>
      </c>
      <c r="E1729" s="254" t="str">
        <f>IF(AND(A1729&lt;&gt;"",ISNUMBER(A1729)),VLOOKUP(A1729,Studies!A:BR,5,FALSE),"")</f>
        <v>Midazolam</v>
      </c>
      <c r="F1729" s="255"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53" t="str">
        <f>IF(AND(A1730&lt;&gt;"",ISNUMBER(A1730)),VLOOKUP(A1730,Studies!A:BR,2,FALSE),"")</f>
        <v>Heizmann 1983</v>
      </c>
      <c r="C1730" s="254" t="str">
        <f>IF(AND(A1730&lt;&gt;"",ISNUMBER(A1730)),VLOOKUP(A1730,Studies!A:BR,3,FALSE),"")</f>
        <v>http://www.ncbi.nlm.nih.gov/pubmed/6138080</v>
      </c>
      <c r="D1730" s="254" t="str">
        <f>IF(AND(A1730&lt;&gt;"",ISNUMBER(A1730)),VLOOKUP(A1730,Studies!A:BR,4,FALSE),"")</f>
        <v>iv 0.15 mg/kg - Indiv. E.Sch.</v>
      </c>
      <c r="E1730" s="254" t="str">
        <f>IF(AND(A1730&lt;&gt;"",ISNUMBER(A1730)),VLOOKUP(A1730,Studies!A:BR,5,FALSE),"")</f>
        <v>Midazolam</v>
      </c>
      <c r="F1730" s="255"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53" t="str">
        <f>IF(AND(A1731&lt;&gt;"",ISNUMBER(A1731)),VLOOKUP(A1731,Studies!A:BR,2,FALSE),"")</f>
        <v>Heizmann 1983</v>
      </c>
      <c r="C1731" s="254" t="str">
        <f>IF(AND(A1731&lt;&gt;"",ISNUMBER(A1731)),VLOOKUP(A1731,Studies!A:BR,3,FALSE),"")</f>
        <v>http://www.ncbi.nlm.nih.gov/pubmed/6138080</v>
      </c>
      <c r="D1731" s="254" t="str">
        <f>IF(AND(A1731&lt;&gt;"",ISNUMBER(A1731)),VLOOKUP(A1731,Studies!A:BR,4,FALSE),"")</f>
        <v>iv 0.15 mg/kg - Indiv. E.Sch.</v>
      </c>
      <c r="E1731" s="254" t="str">
        <f>IF(AND(A1731&lt;&gt;"",ISNUMBER(A1731)),VLOOKUP(A1731,Studies!A:BR,5,FALSE),"")</f>
        <v>Midazolam</v>
      </c>
      <c r="F1731" s="255"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53" t="str">
        <f>IF(AND(A1732&lt;&gt;"",ISNUMBER(A1732)),VLOOKUP(A1732,Studies!A:BR,2,FALSE),"")</f>
        <v>Heizmann 1983</v>
      </c>
      <c r="C1732" s="254" t="str">
        <f>IF(AND(A1732&lt;&gt;"",ISNUMBER(A1732)),VLOOKUP(A1732,Studies!A:BR,3,FALSE),"")</f>
        <v>http://www.ncbi.nlm.nih.gov/pubmed/6138080</v>
      </c>
      <c r="D1732" s="254" t="str">
        <f>IF(AND(A1732&lt;&gt;"",ISNUMBER(A1732)),VLOOKUP(A1732,Studies!A:BR,4,FALSE),"")</f>
        <v>iv 0.15 mg/kg - Indiv. E.Sch.</v>
      </c>
      <c r="E1732" s="254" t="str">
        <f>IF(AND(A1732&lt;&gt;"",ISNUMBER(A1732)),VLOOKUP(A1732,Studies!A:BR,5,FALSE),"")</f>
        <v>Midazolam</v>
      </c>
      <c r="F1732" s="255"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53" t="str">
        <f>IF(AND(A1733&lt;&gt;"",ISNUMBER(A1733)),VLOOKUP(A1733,Studies!A:BR,2,FALSE),"")</f>
        <v>Heizmann 1983</v>
      </c>
      <c r="C1733" s="254" t="str">
        <f>IF(AND(A1733&lt;&gt;"",ISNUMBER(A1733)),VLOOKUP(A1733,Studies!A:BR,3,FALSE),"")</f>
        <v>http://www.ncbi.nlm.nih.gov/pubmed/6138080</v>
      </c>
      <c r="D1733" s="254" t="str">
        <f>IF(AND(A1733&lt;&gt;"",ISNUMBER(A1733)),VLOOKUP(A1733,Studies!A:BR,4,FALSE),"")</f>
        <v>iv 0.15 mg/kg - Indiv. E.Sch.</v>
      </c>
      <c r="E1733" s="254" t="str">
        <f>IF(AND(A1733&lt;&gt;"",ISNUMBER(A1733)),VLOOKUP(A1733,Studies!A:BR,5,FALSE),"")</f>
        <v>Midazolam</v>
      </c>
      <c r="F1733" s="255"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53" t="str">
        <f>IF(AND(A1734&lt;&gt;"",ISNUMBER(A1734)),VLOOKUP(A1734,Studies!A:BR,2,FALSE),"")</f>
        <v>Heizmann 1983</v>
      </c>
      <c r="C1734" s="254" t="str">
        <f>IF(AND(A1734&lt;&gt;"",ISNUMBER(A1734)),VLOOKUP(A1734,Studies!A:BR,3,FALSE),"")</f>
        <v>http://www.ncbi.nlm.nih.gov/pubmed/6138080</v>
      </c>
      <c r="D1734" s="254" t="str">
        <f>IF(AND(A1734&lt;&gt;"",ISNUMBER(A1734)),VLOOKUP(A1734,Studies!A:BR,4,FALSE),"")</f>
        <v>iv 0.15 mg/kg - Indiv. E.Sch.</v>
      </c>
      <c r="E1734" s="254" t="str">
        <f>IF(AND(A1734&lt;&gt;"",ISNUMBER(A1734)),VLOOKUP(A1734,Studies!A:BR,5,FALSE),"")</f>
        <v>Midazolam</v>
      </c>
      <c r="F1734" s="255"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53" t="str">
        <f>IF(AND(A1735&lt;&gt;"",ISNUMBER(A1735)),VLOOKUP(A1735,Studies!A:BR,2,FALSE),"")</f>
        <v>Heizmann 1983</v>
      </c>
      <c r="C1735" s="254" t="str">
        <f>IF(AND(A1735&lt;&gt;"",ISNUMBER(A1735)),VLOOKUP(A1735,Studies!A:BR,3,FALSE),"")</f>
        <v>http://www.ncbi.nlm.nih.gov/pubmed/6138080</v>
      </c>
      <c r="D1735" s="254" t="str">
        <f>IF(AND(A1735&lt;&gt;"",ISNUMBER(A1735)),VLOOKUP(A1735,Studies!A:BR,4,FALSE),"")</f>
        <v>iv 0.15 mg/kg - Indiv. E.Sch.</v>
      </c>
      <c r="E1735" s="254" t="str">
        <f>IF(AND(A1735&lt;&gt;"",ISNUMBER(A1735)),VLOOKUP(A1735,Studies!A:BR,5,FALSE),"")</f>
        <v>Midazolam</v>
      </c>
      <c r="F1735" s="255"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53" t="str">
        <f>IF(AND(A1736&lt;&gt;"",ISNUMBER(A1736)),VLOOKUP(A1736,Studies!A:BR,2,FALSE),"")</f>
        <v>Heizmann 1983</v>
      </c>
      <c r="C1736" s="254" t="str">
        <f>IF(AND(A1736&lt;&gt;"",ISNUMBER(A1736)),VLOOKUP(A1736,Studies!A:BR,3,FALSE),"")</f>
        <v>http://www.ncbi.nlm.nih.gov/pubmed/6138080</v>
      </c>
      <c r="D1736" s="254" t="str">
        <f>IF(AND(A1736&lt;&gt;"",ISNUMBER(A1736)),VLOOKUP(A1736,Studies!A:BR,4,FALSE),"")</f>
        <v>iv 0.15 mg/kg - Indiv. E.Sch.</v>
      </c>
      <c r="E1736" s="254" t="str">
        <f>IF(AND(A1736&lt;&gt;"",ISNUMBER(A1736)),VLOOKUP(A1736,Studies!A:BR,5,FALSE),"")</f>
        <v>Midazolam</v>
      </c>
      <c r="F1736" s="255"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53" t="str">
        <f>IF(AND(A1737&lt;&gt;"",ISNUMBER(A1737)),VLOOKUP(A1737,Studies!A:BR,2,FALSE),"")</f>
        <v>Heizmann 1983</v>
      </c>
      <c r="C1737" s="254" t="str">
        <f>IF(AND(A1737&lt;&gt;"",ISNUMBER(A1737)),VLOOKUP(A1737,Studies!A:BR,3,FALSE),"")</f>
        <v>http://www.ncbi.nlm.nih.gov/pubmed/6138080</v>
      </c>
      <c r="D1737" s="254" t="str">
        <f>IF(AND(A1737&lt;&gt;"",ISNUMBER(A1737)),VLOOKUP(A1737,Studies!A:BR,4,FALSE),"")</f>
        <v>iv 0.15 mg/kg - Indiv. E.Sch.</v>
      </c>
      <c r="E1737" s="254" t="str">
        <f>IF(AND(A1737&lt;&gt;"",ISNUMBER(A1737)),VLOOKUP(A1737,Studies!A:BR,5,FALSE),"")</f>
        <v>Midazolam</v>
      </c>
      <c r="F1737" s="255"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53" t="str">
        <f>IF(AND(A1738&lt;&gt;"",ISNUMBER(A1738)),VLOOKUP(A1738,Studies!A:BR,2,FALSE),"")</f>
        <v>Heizmann 1983</v>
      </c>
      <c r="C1738" s="254" t="str">
        <f>IF(AND(A1738&lt;&gt;"",ISNUMBER(A1738)),VLOOKUP(A1738,Studies!A:BR,3,FALSE),"")</f>
        <v>http://www.ncbi.nlm.nih.gov/pubmed/6138080</v>
      </c>
      <c r="D1738" s="254" t="str">
        <f>IF(AND(A1738&lt;&gt;"",ISNUMBER(A1738)),VLOOKUP(A1738,Studies!A:BR,4,FALSE),"")</f>
        <v>iv 0.15 mg/kg - Indiv. E.Sch.</v>
      </c>
      <c r="E1738" s="254" t="str">
        <f>IF(AND(A1738&lt;&gt;"",ISNUMBER(A1738)),VLOOKUP(A1738,Studies!A:BR,5,FALSE),"")</f>
        <v>Midazolam</v>
      </c>
      <c r="F1738" s="255"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53" t="str">
        <f>IF(AND(A1739&lt;&gt;"",ISNUMBER(A1739)),VLOOKUP(A1739,Studies!A:BR,2,FALSE),"")</f>
        <v>Heizmann 1983</v>
      </c>
      <c r="C1739" s="254" t="str">
        <f>IF(AND(A1739&lt;&gt;"",ISNUMBER(A1739)),VLOOKUP(A1739,Studies!A:BR,3,FALSE),"")</f>
        <v>http://www.ncbi.nlm.nih.gov/pubmed/6138080</v>
      </c>
      <c r="D1739" s="254" t="str">
        <f>IF(AND(A1739&lt;&gt;"",ISNUMBER(A1739)),VLOOKUP(A1739,Studies!A:BR,4,FALSE),"")</f>
        <v>iv 0.15 mg/kg - Indiv. E.Sch.</v>
      </c>
      <c r="E1739" s="254" t="str">
        <f>IF(AND(A1739&lt;&gt;"",ISNUMBER(A1739)),VLOOKUP(A1739,Studies!A:BR,5,FALSE),"")</f>
        <v>Midazolam</v>
      </c>
      <c r="F1739" s="255"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53" t="str">
        <f>IF(AND(A1740&lt;&gt;"",ISNUMBER(A1740)),VLOOKUP(A1740,Studies!A:BR,2,FALSE),"")</f>
        <v>Heizmann 1983</v>
      </c>
      <c r="C1740" s="254" t="str">
        <f>IF(AND(A1740&lt;&gt;"",ISNUMBER(A1740)),VLOOKUP(A1740,Studies!A:BR,3,FALSE),"")</f>
        <v>http://www.ncbi.nlm.nih.gov/pubmed/6138080</v>
      </c>
      <c r="D1740" s="254" t="str">
        <f>IF(AND(A1740&lt;&gt;"",ISNUMBER(A1740)),VLOOKUP(A1740,Studies!A:BR,4,FALSE),"")</f>
        <v>iv 0.15 mg/kg - Indiv. E.Sch.</v>
      </c>
      <c r="E1740" s="254" t="str">
        <f>IF(AND(A1740&lt;&gt;"",ISNUMBER(A1740)),VLOOKUP(A1740,Studies!A:BR,5,FALSE),"")</f>
        <v>Midazolam</v>
      </c>
      <c r="F1740" s="255"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53" t="str">
        <f>IF(AND(A1741&lt;&gt;"",ISNUMBER(A1741)),VLOOKUP(A1741,Studies!A:BR,2,FALSE),"")</f>
        <v>Heizmann 1983</v>
      </c>
      <c r="C1741" s="254" t="str">
        <f>IF(AND(A1741&lt;&gt;"",ISNUMBER(A1741)),VLOOKUP(A1741,Studies!A:BR,3,FALSE),"")</f>
        <v>http://www.ncbi.nlm.nih.gov/pubmed/6138080</v>
      </c>
      <c r="D1741" s="254" t="str">
        <f>IF(AND(A1741&lt;&gt;"",ISNUMBER(A1741)),VLOOKUP(A1741,Studies!A:BR,4,FALSE),"")</f>
        <v>iv 0.15 mg/kg - Indiv. E.Sch.</v>
      </c>
      <c r="E1741" s="254" t="str">
        <f>IF(AND(A1741&lt;&gt;"",ISNUMBER(A1741)),VLOOKUP(A1741,Studies!A:BR,5,FALSE),"")</f>
        <v>Midazolam</v>
      </c>
      <c r="F1741" s="255"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53" t="str">
        <f>IF(AND(A1742&lt;&gt;"",ISNUMBER(A1742)),VLOOKUP(A1742,Studies!A:BR,2,FALSE),"")</f>
        <v>Heizmann 1983</v>
      </c>
      <c r="C1742" s="254" t="str">
        <f>IF(AND(A1742&lt;&gt;"",ISNUMBER(A1742)),VLOOKUP(A1742,Studies!A:BR,3,FALSE),"")</f>
        <v>http://www.ncbi.nlm.nih.gov/pubmed/6138080</v>
      </c>
      <c r="D1742" s="254" t="str">
        <f>IF(AND(A1742&lt;&gt;"",ISNUMBER(A1742)),VLOOKUP(A1742,Studies!A:BR,4,FALSE),"")</f>
        <v>iv 0.15 mg/kg - Indiv. E.Sch.</v>
      </c>
      <c r="E1742" s="254" t="str">
        <f>IF(AND(A1742&lt;&gt;"",ISNUMBER(A1742)),VLOOKUP(A1742,Studies!A:BR,5,FALSE),"")</f>
        <v>Midazolam</v>
      </c>
      <c r="F1742" s="255"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53" t="str">
        <f>IF(AND(A1743&lt;&gt;"",ISNUMBER(A1743)),VLOOKUP(A1743,Studies!A:BR,2,FALSE),"")</f>
        <v>Heizmann 1983</v>
      </c>
      <c r="C1743" s="254" t="str">
        <f>IF(AND(A1743&lt;&gt;"",ISNUMBER(A1743)),VLOOKUP(A1743,Studies!A:BR,3,FALSE),"")</f>
        <v>http://www.ncbi.nlm.nih.gov/pubmed/6138080</v>
      </c>
      <c r="D1743" s="254" t="str">
        <f>IF(AND(A1743&lt;&gt;"",ISNUMBER(A1743)),VLOOKUP(A1743,Studies!A:BR,4,FALSE),"")</f>
        <v>iv 0.15 mg/kg - Indiv. E.Sch.</v>
      </c>
      <c r="E1743" s="254" t="str">
        <f>IF(AND(A1743&lt;&gt;"",ISNUMBER(A1743)),VLOOKUP(A1743,Studies!A:BR,5,FALSE),"")</f>
        <v>Midazolam</v>
      </c>
      <c r="F1743" s="255"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53" t="str">
        <f>IF(AND(A1744&lt;&gt;"",ISNUMBER(A1744)),VLOOKUP(A1744,Studies!A:BR,2,FALSE),"")</f>
        <v>Heizmann 1983</v>
      </c>
      <c r="C1744" s="254" t="str">
        <f>IF(AND(A1744&lt;&gt;"",ISNUMBER(A1744)),VLOOKUP(A1744,Studies!A:BR,3,FALSE),"")</f>
        <v>http://www.ncbi.nlm.nih.gov/pubmed/6138080</v>
      </c>
      <c r="D1744" s="254" t="str">
        <f>IF(AND(A1744&lt;&gt;"",ISNUMBER(A1744)),VLOOKUP(A1744,Studies!A:BR,4,FALSE),"")</f>
        <v>iv 0.15 mg/kg - Indiv. E.Sch.</v>
      </c>
      <c r="E1744" s="254" t="str">
        <f>IF(AND(A1744&lt;&gt;"",ISNUMBER(A1744)),VLOOKUP(A1744,Studies!A:BR,5,FALSE),"")</f>
        <v>Midazolam</v>
      </c>
      <c r="F1744" s="255"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53" t="str">
        <f>IF(AND(A1745&lt;&gt;"",ISNUMBER(A1745)),VLOOKUP(A1745,Studies!A:BR,2,FALSE),"")</f>
        <v>Heizmann 1983</v>
      </c>
      <c r="C1745" s="254" t="str">
        <f>IF(AND(A1745&lt;&gt;"",ISNUMBER(A1745)),VLOOKUP(A1745,Studies!A:BR,3,FALSE),"")</f>
        <v>http://www.ncbi.nlm.nih.gov/pubmed/6138080</v>
      </c>
      <c r="D1745" s="254" t="str">
        <f>IF(AND(A1745&lt;&gt;"",ISNUMBER(A1745)),VLOOKUP(A1745,Studies!A:BR,4,FALSE),"")</f>
        <v>iv 0.15 mg/kg - Indiv. R.H.</v>
      </c>
      <c r="E1745" s="254" t="str">
        <f>IF(AND(A1745&lt;&gt;"",ISNUMBER(A1745)),VLOOKUP(A1745,Studies!A:BR,5,FALSE),"")</f>
        <v>Midazolam</v>
      </c>
      <c r="F1745" s="255"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53" t="str">
        <f>IF(AND(A1746&lt;&gt;"",ISNUMBER(A1746)),VLOOKUP(A1746,Studies!A:BR,2,FALSE),"")</f>
        <v>Heizmann 1983</v>
      </c>
      <c r="C1746" s="254" t="str">
        <f>IF(AND(A1746&lt;&gt;"",ISNUMBER(A1746)),VLOOKUP(A1746,Studies!A:BR,3,FALSE),"")</f>
        <v>http://www.ncbi.nlm.nih.gov/pubmed/6138080</v>
      </c>
      <c r="D1746" s="254" t="str">
        <f>IF(AND(A1746&lt;&gt;"",ISNUMBER(A1746)),VLOOKUP(A1746,Studies!A:BR,4,FALSE),"")</f>
        <v>iv 0.15 mg/kg - Indiv. R.H.</v>
      </c>
      <c r="E1746" s="254" t="str">
        <f>IF(AND(A1746&lt;&gt;"",ISNUMBER(A1746)),VLOOKUP(A1746,Studies!A:BR,5,FALSE),"")</f>
        <v>Midazolam</v>
      </c>
      <c r="F1746" s="255"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53" t="str">
        <f>IF(AND(A1747&lt;&gt;"",ISNUMBER(A1747)),VLOOKUP(A1747,Studies!A:BR,2,FALSE),"")</f>
        <v>Heizmann 1983</v>
      </c>
      <c r="C1747" s="254" t="str">
        <f>IF(AND(A1747&lt;&gt;"",ISNUMBER(A1747)),VLOOKUP(A1747,Studies!A:BR,3,FALSE),"")</f>
        <v>http://www.ncbi.nlm.nih.gov/pubmed/6138080</v>
      </c>
      <c r="D1747" s="254" t="str">
        <f>IF(AND(A1747&lt;&gt;"",ISNUMBER(A1747)),VLOOKUP(A1747,Studies!A:BR,4,FALSE),"")</f>
        <v>iv 0.15 mg/kg - Indiv. R.H.</v>
      </c>
      <c r="E1747" s="254" t="str">
        <f>IF(AND(A1747&lt;&gt;"",ISNUMBER(A1747)),VLOOKUP(A1747,Studies!A:BR,5,FALSE),"")</f>
        <v>Midazolam</v>
      </c>
      <c r="F1747" s="255"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53" t="str">
        <f>IF(AND(A1748&lt;&gt;"",ISNUMBER(A1748)),VLOOKUP(A1748,Studies!A:BR,2,FALSE),"")</f>
        <v>Heizmann 1983</v>
      </c>
      <c r="C1748" s="254" t="str">
        <f>IF(AND(A1748&lt;&gt;"",ISNUMBER(A1748)),VLOOKUP(A1748,Studies!A:BR,3,FALSE),"")</f>
        <v>http://www.ncbi.nlm.nih.gov/pubmed/6138080</v>
      </c>
      <c r="D1748" s="254" t="str">
        <f>IF(AND(A1748&lt;&gt;"",ISNUMBER(A1748)),VLOOKUP(A1748,Studies!A:BR,4,FALSE),"")</f>
        <v>iv 0.15 mg/kg - Indiv. R.H.</v>
      </c>
      <c r="E1748" s="254" t="str">
        <f>IF(AND(A1748&lt;&gt;"",ISNUMBER(A1748)),VLOOKUP(A1748,Studies!A:BR,5,FALSE),"")</f>
        <v>Midazolam</v>
      </c>
      <c r="F1748" s="255"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53" t="str">
        <f>IF(AND(A1749&lt;&gt;"",ISNUMBER(A1749)),VLOOKUP(A1749,Studies!A:BR,2,FALSE),"")</f>
        <v>Heizmann 1983</v>
      </c>
      <c r="C1749" s="254" t="str">
        <f>IF(AND(A1749&lt;&gt;"",ISNUMBER(A1749)),VLOOKUP(A1749,Studies!A:BR,3,FALSE),"")</f>
        <v>http://www.ncbi.nlm.nih.gov/pubmed/6138080</v>
      </c>
      <c r="D1749" s="254" t="str">
        <f>IF(AND(A1749&lt;&gt;"",ISNUMBER(A1749)),VLOOKUP(A1749,Studies!A:BR,4,FALSE),"")</f>
        <v>iv 0.15 mg/kg - Indiv. R.H.</v>
      </c>
      <c r="E1749" s="254" t="str">
        <f>IF(AND(A1749&lt;&gt;"",ISNUMBER(A1749)),VLOOKUP(A1749,Studies!A:BR,5,FALSE),"")</f>
        <v>Midazolam</v>
      </c>
      <c r="F1749" s="255"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53" t="str">
        <f>IF(AND(A1750&lt;&gt;"",ISNUMBER(A1750)),VLOOKUP(A1750,Studies!A:BR,2,FALSE),"")</f>
        <v>Heizmann 1983</v>
      </c>
      <c r="C1750" s="254" t="str">
        <f>IF(AND(A1750&lt;&gt;"",ISNUMBER(A1750)),VLOOKUP(A1750,Studies!A:BR,3,FALSE),"")</f>
        <v>http://www.ncbi.nlm.nih.gov/pubmed/6138080</v>
      </c>
      <c r="D1750" s="254" t="str">
        <f>IF(AND(A1750&lt;&gt;"",ISNUMBER(A1750)),VLOOKUP(A1750,Studies!A:BR,4,FALSE),"")</f>
        <v>iv 0.15 mg/kg - Indiv. R.H.</v>
      </c>
      <c r="E1750" s="254" t="str">
        <f>IF(AND(A1750&lt;&gt;"",ISNUMBER(A1750)),VLOOKUP(A1750,Studies!A:BR,5,FALSE),"")</f>
        <v>Midazolam</v>
      </c>
      <c r="F1750" s="255"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53" t="str">
        <f>IF(AND(A1751&lt;&gt;"",ISNUMBER(A1751)),VLOOKUP(A1751,Studies!A:BR,2,FALSE),"")</f>
        <v>Heizmann 1983</v>
      </c>
      <c r="C1751" s="254" t="str">
        <f>IF(AND(A1751&lt;&gt;"",ISNUMBER(A1751)),VLOOKUP(A1751,Studies!A:BR,3,FALSE),"")</f>
        <v>http://www.ncbi.nlm.nih.gov/pubmed/6138080</v>
      </c>
      <c r="D1751" s="254" t="str">
        <f>IF(AND(A1751&lt;&gt;"",ISNUMBER(A1751)),VLOOKUP(A1751,Studies!A:BR,4,FALSE),"")</f>
        <v>iv 0.15 mg/kg - Indiv. R.H.</v>
      </c>
      <c r="E1751" s="254" t="str">
        <f>IF(AND(A1751&lt;&gt;"",ISNUMBER(A1751)),VLOOKUP(A1751,Studies!A:BR,5,FALSE),"")</f>
        <v>Midazolam</v>
      </c>
      <c r="F1751" s="255"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53" t="str">
        <f>IF(AND(A1752&lt;&gt;"",ISNUMBER(A1752)),VLOOKUP(A1752,Studies!A:BR,2,FALSE),"")</f>
        <v>Heizmann 1983</v>
      </c>
      <c r="C1752" s="254" t="str">
        <f>IF(AND(A1752&lt;&gt;"",ISNUMBER(A1752)),VLOOKUP(A1752,Studies!A:BR,3,FALSE),"")</f>
        <v>http://www.ncbi.nlm.nih.gov/pubmed/6138080</v>
      </c>
      <c r="D1752" s="254" t="str">
        <f>IF(AND(A1752&lt;&gt;"",ISNUMBER(A1752)),VLOOKUP(A1752,Studies!A:BR,4,FALSE),"")</f>
        <v>iv 0.15 mg/kg - Indiv. R.H.</v>
      </c>
      <c r="E1752" s="254" t="str">
        <f>IF(AND(A1752&lt;&gt;"",ISNUMBER(A1752)),VLOOKUP(A1752,Studies!A:BR,5,FALSE),"")</f>
        <v>Midazolam</v>
      </c>
      <c r="F1752" s="255"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53" t="str">
        <f>IF(AND(A1753&lt;&gt;"",ISNUMBER(A1753)),VLOOKUP(A1753,Studies!A:BR,2,FALSE),"")</f>
        <v>Heizmann 1983</v>
      </c>
      <c r="C1753" s="254" t="str">
        <f>IF(AND(A1753&lt;&gt;"",ISNUMBER(A1753)),VLOOKUP(A1753,Studies!A:BR,3,FALSE),"")</f>
        <v>http://www.ncbi.nlm.nih.gov/pubmed/6138080</v>
      </c>
      <c r="D1753" s="254" t="str">
        <f>IF(AND(A1753&lt;&gt;"",ISNUMBER(A1753)),VLOOKUP(A1753,Studies!A:BR,4,FALSE),"")</f>
        <v>iv 0.15 mg/kg - Indiv. R.H.</v>
      </c>
      <c r="E1753" s="254" t="str">
        <f>IF(AND(A1753&lt;&gt;"",ISNUMBER(A1753)),VLOOKUP(A1753,Studies!A:BR,5,FALSE),"")</f>
        <v>Midazolam</v>
      </c>
      <c r="F1753" s="255"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53" t="str">
        <f>IF(AND(A1754&lt;&gt;"",ISNUMBER(A1754)),VLOOKUP(A1754,Studies!A:BR,2,FALSE),"")</f>
        <v>Heizmann 1983</v>
      </c>
      <c r="C1754" s="254" t="str">
        <f>IF(AND(A1754&lt;&gt;"",ISNUMBER(A1754)),VLOOKUP(A1754,Studies!A:BR,3,FALSE),"")</f>
        <v>http://www.ncbi.nlm.nih.gov/pubmed/6138080</v>
      </c>
      <c r="D1754" s="254" t="str">
        <f>IF(AND(A1754&lt;&gt;"",ISNUMBER(A1754)),VLOOKUP(A1754,Studies!A:BR,4,FALSE),"")</f>
        <v>iv 0.15 mg/kg - Indiv. R.H.</v>
      </c>
      <c r="E1754" s="254" t="str">
        <f>IF(AND(A1754&lt;&gt;"",ISNUMBER(A1754)),VLOOKUP(A1754,Studies!A:BR,5,FALSE),"")</f>
        <v>Midazolam</v>
      </c>
      <c r="F1754" s="255"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53" t="str">
        <f>IF(AND(A1755&lt;&gt;"",ISNUMBER(A1755)),VLOOKUP(A1755,Studies!A:BR,2,FALSE),"")</f>
        <v>Heizmann 1983</v>
      </c>
      <c r="C1755" s="254" t="str">
        <f>IF(AND(A1755&lt;&gt;"",ISNUMBER(A1755)),VLOOKUP(A1755,Studies!A:BR,3,FALSE),"")</f>
        <v>http://www.ncbi.nlm.nih.gov/pubmed/6138080</v>
      </c>
      <c r="D1755" s="254" t="str">
        <f>IF(AND(A1755&lt;&gt;"",ISNUMBER(A1755)),VLOOKUP(A1755,Studies!A:BR,4,FALSE),"")</f>
        <v>iv 0.15 mg/kg - Indiv. R.H.</v>
      </c>
      <c r="E1755" s="254" t="str">
        <f>IF(AND(A1755&lt;&gt;"",ISNUMBER(A1755)),VLOOKUP(A1755,Studies!A:BR,5,FALSE),"")</f>
        <v>Midazolam</v>
      </c>
      <c r="F1755" s="255"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53" t="str">
        <f>IF(AND(A1756&lt;&gt;"",ISNUMBER(A1756)),VLOOKUP(A1756,Studies!A:BR,2,FALSE),"")</f>
        <v>Heizmann 1983</v>
      </c>
      <c r="C1756" s="254" t="str">
        <f>IF(AND(A1756&lt;&gt;"",ISNUMBER(A1756)),VLOOKUP(A1756,Studies!A:BR,3,FALSE),"")</f>
        <v>http://www.ncbi.nlm.nih.gov/pubmed/6138080</v>
      </c>
      <c r="D1756" s="254" t="str">
        <f>IF(AND(A1756&lt;&gt;"",ISNUMBER(A1756)),VLOOKUP(A1756,Studies!A:BR,4,FALSE),"")</f>
        <v>iv 0.15 mg/kg - Indiv. R.H.</v>
      </c>
      <c r="E1756" s="254" t="str">
        <f>IF(AND(A1756&lt;&gt;"",ISNUMBER(A1756)),VLOOKUP(A1756,Studies!A:BR,5,FALSE),"")</f>
        <v>Midazolam</v>
      </c>
      <c r="F1756" s="255"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53" t="str">
        <f>IF(AND(A1757&lt;&gt;"",ISNUMBER(A1757)),VLOOKUP(A1757,Studies!A:BR,2,FALSE),"")</f>
        <v>Heizmann 1983</v>
      </c>
      <c r="C1757" s="254" t="str">
        <f>IF(AND(A1757&lt;&gt;"",ISNUMBER(A1757)),VLOOKUP(A1757,Studies!A:BR,3,FALSE),"")</f>
        <v>http://www.ncbi.nlm.nih.gov/pubmed/6138080</v>
      </c>
      <c r="D1757" s="254" t="str">
        <f>IF(AND(A1757&lt;&gt;"",ISNUMBER(A1757)),VLOOKUP(A1757,Studies!A:BR,4,FALSE),"")</f>
        <v>iv 0.15 mg/kg - Indiv. R.H.</v>
      </c>
      <c r="E1757" s="254" t="str">
        <f>IF(AND(A1757&lt;&gt;"",ISNUMBER(A1757)),VLOOKUP(A1757,Studies!A:BR,5,FALSE),"")</f>
        <v>Midazolam</v>
      </c>
      <c r="F1757" s="255"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53" t="str">
        <f>IF(AND(A1758&lt;&gt;"",ISNUMBER(A1758)),VLOOKUP(A1758,Studies!A:BR,2,FALSE),"")</f>
        <v>Heizmann 1983</v>
      </c>
      <c r="C1758" s="254" t="str">
        <f>IF(AND(A1758&lt;&gt;"",ISNUMBER(A1758)),VLOOKUP(A1758,Studies!A:BR,3,FALSE),"")</f>
        <v>http://www.ncbi.nlm.nih.gov/pubmed/6138080</v>
      </c>
      <c r="D1758" s="254" t="str">
        <f>IF(AND(A1758&lt;&gt;"",ISNUMBER(A1758)),VLOOKUP(A1758,Studies!A:BR,4,FALSE),"")</f>
        <v>iv 0.15 mg/kg - Indiv. R.H.</v>
      </c>
      <c r="E1758" s="254" t="str">
        <f>IF(AND(A1758&lt;&gt;"",ISNUMBER(A1758)),VLOOKUP(A1758,Studies!A:BR,5,FALSE),"")</f>
        <v>Midazolam</v>
      </c>
      <c r="F1758" s="255"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53" t="str">
        <f>IF(AND(A1759&lt;&gt;"",ISNUMBER(A1759)),VLOOKUP(A1759,Studies!A:BR,2,FALSE),"")</f>
        <v>Heizmann 1983</v>
      </c>
      <c r="C1759" s="254" t="str">
        <f>IF(AND(A1759&lt;&gt;"",ISNUMBER(A1759)),VLOOKUP(A1759,Studies!A:BR,3,FALSE),"")</f>
        <v>http://www.ncbi.nlm.nih.gov/pubmed/6138080</v>
      </c>
      <c r="D1759" s="254" t="str">
        <f>IF(AND(A1759&lt;&gt;"",ISNUMBER(A1759)),VLOOKUP(A1759,Studies!A:BR,4,FALSE),"")</f>
        <v>iv 0.15 mg/kg - Indiv. R.H.</v>
      </c>
      <c r="E1759" s="254" t="str">
        <f>IF(AND(A1759&lt;&gt;"",ISNUMBER(A1759)),VLOOKUP(A1759,Studies!A:BR,5,FALSE),"")</f>
        <v>Midazolam</v>
      </c>
      <c r="F1759" s="255"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53" t="str">
        <f>IF(AND(A1760&lt;&gt;"",ISNUMBER(A1760)),VLOOKUP(A1760,Studies!A:BR,2,FALSE),"")</f>
        <v>Heizmann 1983</v>
      </c>
      <c r="C1760" s="254" t="str">
        <f>IF(AND(A1760&lt;&gt;"",ISNUMBER(A1760)),VLOOKUP(A1760,Studies!A:BR,3,FALSE),"")</f>
        <v>http://www.ncbi.nlm.nih.gov/pubmed/6138080</v>
      </c>
      <c r="D1760" s="254" t="str">
        <f>IF(AND(A1760&lt;&gt;"",ISNUMBER(A1760)),VLOOKUP(A1760,Studies!A:BR,4,FALSE),"")</f>
        <v>iv 0.15 mg/kg - Indiv. A.St.</v>
      </c>
      <c r="E1760" s="254" t="str">
        <f>IF(AND(A1760&lt;&gt;"",ISNUMBER(A1760)),VLOOKUP(A1760,Studies!A:BR,5,FALSE),"")</f>
        <v>Midazolam</v>
      </c>
      <c r="F1760" s="255"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53" t="str">
        <f>IF(AND(A1761&lt;&gt;"",ISNUMBER(A1761)),VLOOKUP(A1761,Studies!A:BR,2,FALSE),"")</f>
        <v>Heizmann 1983</v>
      </c>
      <c r="C1761" s="254" t="str">
        <f>IF(AND(A1761&lt;&gt;"",ISNUMBER(A1761)),VLOOKUP(A1761,Studies!A:BR,3,FALSE),"")</f>
        <v>http://www.ncbi.nlm.nih.gov/pubmed/6138080</v>
      </c>
      <c r="D1761" s="254" t="str">
        <f>IF(AND(A1761&lt;&gt;"",ISNUMBER(A1761)),VLOOKUP(A1761,Studies!A:BR,4,FALSE),"")</f>
        <v>iv 0.15 mg/kg - Indiv. A.St.</v>
      </c>
      <c r="E1761" s="254" t="str">
        <f>IF(AND(A1761&lt;&gt;"",ISNUMBER(A1761)),VLOOKUP(A1761,Studies!A:BR,5,FALSE),"")</f>
        <v>Midazolam</v>
      </c>
      <c r="F1761" s="255"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53" t="str">
        <f>IF(AND(A1762&lt;&gt;"",ISNUMBER(A1762)),VLOOKUP(A1762,Studies!A:BR,2,FALSE),"")</f>
        <v>Heizmann 1983</v>
      </c>
      <c r="C1762" s="254" t="str">
        <f>IF(AND(A1762&lt;&gt;"",ISNUMBER(A1762)),VLOOKUP(A1762,Studies!A:BR,3,FALSE),"")</f>
        <v>http://www.ncbi.nlm.nih.gov/pubmed/6138080</v>
      </c>
      <c r="D1762" s="254" t="str">
        <f>IF(AND(A1762&lt;&gt;"",ISNUMBER(A1762)),VLOOKUP(A1762,Studies!A:BR,4,FALSE),"")</f>
        <v>iv 0.15 mg/kg - Indiv. A.St.</v>
      </c>
      <c r="E1762" s="254" t="str">
        <f>IF(AND(A1762&lt;&gt;"",ISNUMBER(A1762)),VLOOKUP(A1762,Studies!A:BR,5,FALSE),"")</f>
        <v>Midazolam</v>
      </c>
      <c r="F1762" s="255"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53" t="str">
        <f>IF(AND(A1763&lt;&gt;"",ISNUMBER(A1763)),VLOOKUP(A1763,Studies!A:BR,2,FALSE),"")</f>
        <v>Heizmann 1983</v>
      </c>
      <c r="C1763" s="254" t="str">
        <f>IF(AND(A1763&lt;&gt;"",ISNUMBER(A1763)),VLOOKUP(A1763,Studies!A:BR,3,FALSE),"")</f>
        <v>http://www.ncbi.nlm.nih.gov/pubmed/6138080</v>
      </c>
      <c r="D1763" s="254" t="str">
        <f>IF(AND(A1763&lt;&gt;"",ISNUMBER(A1763)),VLOOKUP(A1763,Studies!A:BR,4,FALSE),"")</f>
        <v>iv 0.15 mg/kg - Indiv. A.St.</v>
      </c>
      <c r="E1763" s="254" t="str">
        <f>IF(AND(A1763&lt;&gt;"",ISNUMBER(A1763)),VLOOKUP(A1763,Studies!A:BR,5,FALSE),"")</f>
        <v>Midazolam</v>
      </c>
      <c r="F1763" s="255"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53" t="str">
        <f>IF(AND(A1764&lt;&gt;"",ISNUMBER(A1764)),VLOOKUP(A1764,Studies!A:BR,2,FALSE),"")</f>
        <v>Heizmann 1983</v>
      </c>
      <c r="C1764" s="254" t="str">
        <f>IF(AND(A1764&lt;&gt;"",ISNUMBER(A1764)),VLOOKUP(A1764,Studies!A:BR,3,FALSE),"")</f>
        <v>http://www.ncbi.nlm.nih.gov/pubmed/6138080</v>
      </c>
      <c r="D1764" s="254" t="str">
        <f>IF(AND(A1764&lt;&gt;"",ISNUMBER(A1764)),VLOOKUP(A1764,Studies!A:BR,4,FALSE),"")</f>
        <v>iv 0.15 mg/kg - Indiv. A.St.</v>
      </c>
      <c r="E1764" s="254" t="str">
        <f>IF(AND(A1764&lt;&gt;"",ISNUMBER(A1764)),VLOOKUP(A1764,Studies!A:BR,5,FALSE),"")</f>
        <v>Midazolam</v>
      </c>
      <c r="F1764" s="255"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53" t="str">
        <f>IF(AND(A1765&lt;&gt;"",ISNUMBER(A1765)),VLOOKUP(A1765,Studies!A:BR,2,FALSE),"")</f>
        <v>Heizmann 1983</v>
      </c>
      <c r="C1765" s="254" t="str">
        <f>IF(AND(A1765&lt;&gt;"",ISNUMBER(A1765)),VLOOKUP(A1765,Studies!A:BR,3,FALSE),"")</f>
        <v>http://www.ncbi.nlm.nih.gov/pubmed/6138080</v>
      </c>
      <c r="D1765" s="254" t="str">
        <f>IF(AND(A1765&lt;&gt;"",ISNUMBER(A1765)),VLOOKUP(A1765,Studies!A:BR,4,FALSE),"")</f>
        <v>iv 0.15 mg/kg - Indiv. A.St.</v>
      </c>
      <c r="E1765" s="254" t="str">
        <f>IF(AND(A1765&lt;&gt;"",ISNUMBER(A1765)),VLOOKUP(A1765,Studies!A:BR,5,FALSE),"")</f>
        <v>Midazolam</v>
      </c>
      <c r="F1765" s="255"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53" t="str">
        <f>IF(AND(A1766&lt;&gt;"",ISNUMBER(A1766)),VLOOKUP(A1766,Studies!A:BR,2,FALSE),"")</f>
        <v>Heizmann 1983</v>
      </c>
      <c r="C1766" s="254" t="str">
        <f>IF(AND(A1766&lt;&gt;"",ISNUMBER(A1766)),VLOOKUP(A1766,Studies!A:BR,3,FALSE),"")</f>
        <v>http://www.ncbi.nlm.nih.gov/pubmed/6138080</v>
      </c>
      <c r="D1766" s="254" t="str">
        <f>IF(AND(A1766&lt;&gt;"",ISNUMBER(A1766)),VLOOKUP(A1766,Studies!A:BR,4,FALSE),"")</f>
        <v>iv 0.15 mg/kg - Indiv. A.St.</v>
      </c>
      <c r="E1766" s="254" t="str">
        <f>IF(AND(A1766&lt;&gt;"",ISNUMBER(A1766)),VLOOKUP(A1766,Studies!A:BR,5,FALSE),"")</f>
        <v>Midazolam</v>
      </c>
      <c r="F1766" s="255"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53" t="str">
        <f>IF(AND(A1767&lt;&gt;"",ISNUMBER(A1767)),VLOOKUP(A1767,Studies!A:BR,2,FALSE),"")</f>
        <v>Heizmann 1983</v>
      </c>
      <c r="C1767" s="254" t="str">
        <f>IF(AND(A1767&lt;&gt;"",ISNUMBER(A1767)),VLOOKUP(A1767,Studies!A:BR,3,FALSE),"")</f>
        <v>http://www.ncbi.nlm.nih.gov/pubmed/6138080</v>
      </c>
      <c r="D1767" s="254" t="str">
        <f>IF(AND(A1767&lt;&gt;"",ISNUMBER(A1767)),VLOOKUP(A1767,Studies!A:BR,4,FALSE),"")</f>
        <v>iv 0.15 mg/kg - Indiv. A.St.</v>
      </c>
      <c r="E1767" s="254" t="str">
        <f>IF(AND(A1767&lt;&gt;"",ISNUMBER(A1767)),VLOOKUP(A1767,Studies!A:BR,5,FALSE),"")</f>
        <v>Midazolam</v>
      </c>
      <c r="F1767" s="255"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53" t="str">
        <f>IF(AND(A1768&lt;&gt;"",ISNUMBER(A1768)),VLOOKUP(A1768,Studies!A:BR,2,FALSE),"")</f>
        <v>Heizmann 1983</v>
      </c>
      <c r="C1768" s="254" t="str">
        <f>IF(AND(A1768&lt;&gt;"",ISNUMBER(A1768)),VLOOKUP(A1768,Studies!A:BR,3,FALSE),"")</f>
        <v>http://www.ncbi.nlm.nih.gov/pubmed/6138080</v>
      </c>
      <c r="D1768" s="254" t="str">
        <f>IF(AND(A1768&lt;&gt;"",ISNUMBER(A1768)),VLOOKUP(A1768,Studies!A:BR,4,FALSE),"")</f>
        <v>iv 0.15 mg/kg - Indiv. A.St.</v>
      </c>
      <c r="E1768" s="254" t="str">
        <f>IF(AND(A1768&lt;&gt;"",ISNUMBER(A1768)),VLOOKUP(A1768,Studies!A:BR,5,FALSE),"")</f>
        <v>Midazolam</v>
      </c>
      <c r="F1768" s="255"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53" t="str">
        <f>IF(AND(A1769&lt;&gt;"",ISNUMBER(A1769)),VLOOKUP(A1769,Studies!A:BR,2,FALSE),"")</f>
        <v>Heizmann 1983</v>
      </c>
      <c r="C1769" s="254" t="str">
        <f>IF(AND(A1769&lt;&gt;"",ISNUMBER(A1769)),VLOOKUP(A1769,Studies!A:BR,3,FALSE),"")</f>
        <v>http://www.ncbi.nlm.nih.gov/pubmed/6138080</v>
      </c>
      <c r="D1769" s="254" t="str">
        <f>IF(AND(A1769&lt;&gt;"",ISNUMBER(A1769)),VLOOKUP(A1769,Studies!A:BR,4,FALSE),"")</f>
        <v>iv 0.15 mg/kg - Indiv. A.St.</v>
      </c>
      <c r="E1769" s="254" t="str">
        <f>IF(AND(A1769&lt;&gt;"",ISNUMBER(A1769)),VLOOKUP(A1769,Studies!A:BR,5,FALSE),"")</f>
        <v>Midazolam</v>
      </c>
      <c r="F1769" s="255"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53" t="str">
        <f>IF(AND(A1770&lt;&gt;"",ISNUMBER(A1770)),VLOOKUP(A1770,Studies!A:BR,2,FALSE),"")</f>
        <v>Heizmann 1983</v>
      </c>
      <c r="C1770" s="254" t="str">
        <f>IF(AND(A1770&lt;&gt;"",ISNUMBER(A1770)),VLOOKUP(A1770,Studies!A:BR,3,FALSE),"")</f>
        <v>http://www.ncbi.nlm.nih.gov/pubmed/6138080</v>
      </c>
      <c r="D1770" s="254" t="str">
        <f>IF(AND(A1770&lt;&gt;"",ISNUMBER(A1770)),VLOOKUP(A1770,Studies!A:BR,4,FALSE),"")</f>
        <v>iv 0.15 mg/kg - Indiv. A.St.</v>
      </c>
      <c r="E1770" s="254" t="str">
        <f>IF(AND(A1770&lt;&gt;"",ISNUMBER(A1770)),VLOOKUP(A1770,Studies!A:BR,5,FALSE),"")</f>
        <v>Midazolam</v>
      </c>
      <c r="F1770" s="255"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53" t="str">
        <f>IF(AND(A1771&lt;&gt;"",ISNUMBER(A1771)),VLOOKUP(A1771,Studies!A:BR,2,FALSE),"")</f>
        <v>Heizmann 1983</v>
      </c>
      <c r="C1771" s="254" t="str">
        <f>IF(AND(A1771&lt;&gt;"",ISNUMBER(A1771)),VLOOKUP(A1771,Studies!A:BR,3,FALSE),"")</f>
        <v>http://www.ncbi.nlm.nih.gov/pubmed/6138080</v>
      </c>
      <c r="D1771" s="254" t="str">
        <f>IF(AND(A1771&lt;&gt;"",ISNUMBER(A1771)),VLOOKUP(A1771,Studies!A:BR,4,FALSE),"")</f>
        <v>iv 0.15 mg/kg - Indiv. A.St.</v>
      </c>
      <c r="E1771" s="254" t="str">
        <f>IF(AND(A1771&lt;&gt;"",ISNUMBER(A1771)),VLOOKUP(A1771,Studies!A:BR,5,FALSE),"")</f>
        <v>Midazolam</v>
      </c>
      <c r="F1771" s="255"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53" t="str">
        <f>IF(AND(A1772&lt;&gt;"",ISNUMBER(A1772)),VLOOKUP(A1772,Studies!A:BR,2,FALSE),"")</f>
        <v>Heizmann 1983</v>
      </c>
      <c r="C1772" s="254" t="str">
        <f>IF(AND(A1772&lt;&gt;"",ISNUMBER(A1772)),VLOOKUP(A1772,Studies!A:BR,3,FALSE),"")</f>
        <v>http://www.ncbi.nlm.nih.gov/pubmed/6138080</v>
      </c>
      <c r="D1772" s="254" t="str">
        <f>IF(AND(A1772&lt;&gt;"",ISNUMBER(A1772)),VLOOKUP(A1772,Studies!A:BR,4,FALSE),"")</f>
        <v>iv 0.15 mg/kg - Indiv. A.St.</v>
      </c>
      <c r="E1772" s="254" t="str">
        <f>IF(AND(A1772&lt;&gt;"",ISNUMBER(A1772)),VLOOKUP(A1772,Studies!A:BR,5,FALSE),"")</f>
        <v>Midazolam</v>
      </c>
      <c r="F1772" s="255"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53" t="str">
        <f>IF(AND(A1773&lt;&gt;"",ISNUMBER(A1773)),VLOOKUP(A1773,Studies!A:BR,2,FALSE),"")</f>
        <v>Heizmann 1983</v>
      </c>
      <c r="C1773" s="254" t="str">
        <f>IF(AND(A1773&lt;&gt;"",ISNUMBER(A1773)),VLOOKUP(A1773,Studies!A:BR,3,FALSE),"")</f>
        <v>http://www.ncbi.nlm.nih.gov/pubmed/6138080</v>
      </c>
      <c r="D1773" s="254" t="str">
        <f>IF(AND(A1773&lt;&gt;"",ISNUMBER(A1773)),VLOOKUP(A1773,Studies!A:BR,4,FALSE),"")</f>
        <v>iv 0.15 mg/kg - Indiv. A.St.</v>
      </c>
      <c r="E1773" s="254" t="str">
        <f>IF(AND(A1773&lt;&gt;"",ISNUMBER(A1773)),VLOOKUP(A1773,Studies!A:BR,5,FALSE),"")</f>
        <v>Midazolam</v>
      </c>
      <c r="F1773" s="255"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53" t="str">
        <f>IF(AND(A1774&lt;&gt;"",ISNUMBER(A1774)),VLOOKUP(A1774,Studies!A:BR,2,FALSE),"")</f>
        <v>Heizmann 1983</v>
      </c>
      <c r="C1774" s="254" t="str">
        <f>IF(AND(A1774&lt;&gt;"",ISNUMBER(A1774)),VLOOKUP(A1774,Studies!A:BR,3,FALSE),"")</f>
        <v>http://www.ncbi.nlm.nih.gov/pubmed/6138080</v>
      </c>
      <c r="D1774" s="254" t="str">
        <f>IF(AND(A1774&lt;&gt;"",ISNUMBER(A1774)),VLOOKUP(A1774,Studies!A:BR,4,FALSE),"")</f>
        <v>iv 0.15 mg/kg - Indiv. A.St.</v>
      </c>
      <c r="E1774" s="254" t="str">
        <f>IF(AND(A1774&lt;&gt;"",ISNUMBER(A1774)),VLOOKUP(A1774,Studies!A:BR,5,FALSE),"")</f>
        <v>Midazolam</v>
      </c>
      <c r="F1774" s="255"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53" t="str">
        <f>IF(AND(A1775&lt;&gt;"",ISNUMBER(A1775)),VLOOKUP(A1775,Studies!A:BR,2,FALSE),"")</f>
        <v>Heizmann 1983</v>
      </c>
      <c r="C1775" s="254" t="str">
        <f>IF(AND(A1775&lt;&gt;"",ISNUMBER(A1775)),VLOOKUP(A1775,Studies!A:BR,3,FALSE),"")</f>
        <v>http://www.ncbi.nlm.nih.gov/pubmed/6138080</v>
      </c>
      <c r="D1775" s="254" t="str">
        <f>IF(AND(A1775&lt;&gt;"",ISNUMBER(A1775)),VLOOKUP(A1775,Studies!A:BR,4,FALSE),"")</f>
        <v>iv 0.15 mg/kg - Indiv. O.A.</v>
      </c>
      <c r="E1775" s="254" t="str">
        <f>IF(AND(A1775&lt;&gt;"",ISNUMBER(A1775)),VLOOKUP(A1775,Studies!A:BR,5,FALSE),"")</f>
        <v>Midazolam</v>
      </c>
      <c r="F1775" s="255"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53" t="str">
        <f>IF(AND(A1776&lt;&gt;"",ISNUMBER(A1776)),VLOOKUP(A1776,Studies!A:BR,2,FALSE),"")</f>
        <v>Heizmann 1983</v>
      </c>
      <c r="C1776" s="254" t="str">
        <f>IF(AND(A1776&lt;&gt;"",ISNUMBER(A1776)),VLOOKUP(A1776,Studies!A:BR,3,FALSE),"")</f>
        <v>http://www.ncbi.nlm.nih.gov/pubmed/6138080</v>
      </c>
      <c r="D1776" s="254" t="str">
        <f>IF(AND(A1776&lt;&gt;"",ISNUMBER(A1776)),VLOOKUP(A1776,Studies!A:BR,4,FALSE),"")</f>
        <v>iv 0.15 mg/kg - Indiv. O.A.</v>
      </c>
      <c r="E1776" s="254" t="str">
        <f>IF(AND(A1776&lt;&gt;"",ISNUMBER(A1776)),VLOOKUP(A1776,Studies!A:BR,5,FALSE),"")</f>
        <v>Midazolam</v>
      </c>
      <c r="F1776" s="255"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53" t="str">
        <f>IF(AND(A1777&lt;&gt;"",ISNUMBER(A1777)),VLOOKUP(A1777,Studies!A:BR,2,FALSE),"")</f>
        <v>Heizmann 1983</v>
      </c>
      <c r="C1777" s="254" t="str">
        <f>IF(AND(A1777&lt;&gt;"",ISNUMBER(A1777)),VLOOKUP(A1777,Studies!A:BR,3,FALSE),"")</f>
        <v>http://www.ncbi.nlm.nih.gov/pubmed/6138080</v>
      </c>
      <c r="D1777" s="254" t="str">
        <f>IF(AND(A1777&lt;&gt;"",ISNUMBER(A1777)),VLOOKUP(A1777,Studies!A:BR,4,FALSE),"")</f>
        <v>iv 0.15 mg/kg - Indiv. O.A.</v>
      </c>
      <c r="E1777" s="254" t="str">
        <f>IF(AND(A1777&lt;&gt;"",ISNUMBER(A1777)),VLOOKUP(A1777,Studies!A:BR,5,FALSE),"")</f>
        <v>Midazolam</v>
      </c>
      <c r="F1777" s="255"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53" t="str">
        <f>IF(AND(A1778&lt;&gt;"",ISNUMBER(A1778)),VLOOKUP(A1778,Studies!A:BR,2,FALSE),"")</f>
        <v>Heizmann 1983</v>
      </c>
      <c r="C1778" s="254" t="str">
        <f>IF(AND(A1778&lt;&gt;"",ISNUMBER(A1778)),VLOOKUP(A1778,Studies!A:BR,3,FALSE),"")</f>
        <v>http://www.ncbi.nlm.nih.gov/pubmed/6138080</v>
      </c>
      <c r="D1778" s="254" t="str">
        <f>IF(AND(A1778&lt;&gt;"",ISNUMBER(A1778)),VLOOKUP(A1778,Studies!A:BR,4,FALSE),"")</f>
        <v>iv 0.15 mg/kg - Indiv. O.A.</v>
      </c>
      <c r="E1778" s="254" t="str">
        <f>IF(AND(A1778&lt;&gt;"",ISNUMBER(A1778)),VLOOKUP(A1778,Studies!A:BR,5,FALSE),"")</f>
        <v>Midazolam</v>
      </c>
      <c r="F1778" s="255"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53" t="str">
        <f>IF(AND(A1779&lt;&gt;"",ISNUMBER(A1779)),VLOOKUP(A1779,Studies!A:BR,2,FALSE),"")</f>
        <v>Heizmann 1983</v>
      </c>
      <c r="C1779" s="254" t="str">
        <f>IF(AND(A1779&lt;&gt;"",ISNUMBER(A1779)),VLOOKUP(A1779,Studies!A:BR,3,FALSE),"")</f>
        <v>http://www.ncbi.nlm.nih.gov/pubmed/6138080</v>
      </c>
      <c r="D1779" s="254" t="str">
        <f>IF(AND(A1779&lt;&gt;"",ISNUMBER(A1779)),VLOOKUP(A1779,Studies!A:BR,4,FALSE),"")</f>
        <v>iv 0.15 mg/kg - Indiv. O.A.</v>
      </c>
      <c r="E1779" s="254" t="str">
        <f>IF(AND(A1779&lt;&gt;"",ISNUMBER(A1779)),VLOOKUP(A1779,Studies!A:BR,5,FALSE),"")</f>
        <v>Midazolam</v>
      </c>
      <c r="F1779" s="255"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53" t="str">
        <f>IF(AND(A1780&lt;&gt;"",ISNUMBER(A1780)),VLOOKUP(A1780,Studies!A:BR,2,FALSE),"")</f>
        <v>Heizmann 1983</v>
      </c>
      <c r="C1780" s="254" t="str">
        <f>IF(AND(A1780&lt;&gt;"",ISNUMBER(A1780)),VLOOKUP(A1780,Studies!A:BR,3,FALSE),"")</f>
        <v>http://www.ncbi.nlm.nih.gov/pubmed/6138080</v>
      </c>
      <c r="D1780" s="254" t="str">
        <f>IF(AND(A1780&lt;&gt;"",ISNUMBER(A1780)),VLOOKUP(A1780,Studies!A:BR,4,FALSE),"")</f>
        <v>iv 0.15 mg/kg - Indiv. O.A.</v>
      </c>
      <c r="E1780" s="254" t="str">
        <f>IF(AND(A1780&lt;&gt;"",ISNUMBER(A1780)),VLOOKUP(A1780,Studies!A:BR,5,FALSE),"")</f>
        <v>Midazolam</v>
      </c>
      <c r="F1780" s="255"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53" t="str">
        <f>IF(AND(A1781&lt;&gt;"",ISNUMBER(A1781)),VLOOKUP(A1781,Studies!A:BR,2,FALSE),"")</f>
        <v>Heizmann 1983</v>
      </c>
      <c r="C1781" s="254" t="str">
        <f>IF(AND(A1781&lt;&gt;"",ISNUMBER(A1781)),VLOOKUP(A1781,Studies!A:BR,3,FALSE),"")</f>
        <v>http://www.ncbi.nlm.nih.gov/pubmed/6138080</v>
      </c>
      <c r="D1781" s="254" t="str">
        <f>IF(AND(A1781&lt;&gt;"",ISNUMBER(A1781)),VLOOKUP(A1781,Studies!A:BR,4,FALSE),"")</f>
        <v>iv 0.15 mg/kg - Indiv. O.A.</v>
      </c>
      <c r="E1781" s="254" t="str">
        <f>IF(AND(A1781&lt;&gt;"",ISNUMBER(A1781)),VLOOKUP(A1781,Studies!A:BR,5,FALSE),"")</f>
        <v>Midazolam</v>
      </c>
      <c r="F1781" s="255"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53" t="str">
        <f>IF(AND(A1782&lt;&gt;"",ISNUMBER(A1782)),VLOOKUP(A1782,Studies!A:BR,2,FALSE),"")</f>
        <v>Heizmann 1983</v>
      </c>
      <c r="C1782" s="254" t="str">
        <f>IF(AND(A1782&lt;&gt;"",ISNUMBER(A1782)),VLOOKUP(A1782,Studies!A:BR,3,FALSE),"")</f>
        <v>http://www.ncbi.nlm.nih.gov/pubmed/6138080</v>
      </c>
      <c r="D1782" s="254" t="str">
        <f>IF(AND(A1782&lt;&gt;"",ISNUMBER(A1782)),VLOOKUP(A1782,Studies!A:BR,4,FALSE),"")</f>
        <v>iv 0.15 mg/kg - Indiv. O.A.</v>
      </c>
      <c r="E1782" s="254" t="str">
        <f>IF(AND(A1782&lt;&gt;"",ISNUMBER(A1782)),VLOOKUP(A1782,Studies!A:BR,5,FALSE),"")</f>
        <v>Midazolam</v>
      </c>
      <c r="F1782" s="255"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53" t="str">
        <f>IF(AND(A1783&lt;&gt;"",ISNUMBER(A1783)),VLOOKUP(A1783,Studies!A:BR,2,FALSE),"")</f>
        <v>Heizmann 1983</v>
      </c>
      <c r="C1783" s="254" t="str">
        <f>IF(AND(A1783&lt;&gt;"",ISNUMBER(A1783)),VLOOKUP(A1783,Studies!A:BR,3,FALSE),"")</f>
        <v>http://www.ncbi.nlm.nih.gov/pubmed/6138080</v>
      </c>
      <c r="D1783" s="254" t="str">
        <f>IF(AND(A1783&lt;&gt;"",ISNUMBER(A1783)),VLOOKUP(A1783,Studies!A:BR,4,FALSE),"")</f>
        <v>iv 0.15 mg/kg - Indiv. O.A.</v>
      </c>
      <c r="E1783" s="254" t="str">
        <f>IF(AND(A1783&lt;&gt;"",ISNUMBER(A1783)),VLOOKUP(A1783,Studies!A:BR,5,FALSE),"")</f>
        <v>Midazolam</v>
      </c>
      <c r="F1783" s="255"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53" t="str">
        <f>IF(AND(A1784&lt;&gt;"",ISNUMBER(A1784)),VLOOKUP(A1784,Studies!A:BR,2,FALSE),"")</f>
        <v>Heizmann 1983</v>
      </c>
      <c r="C1784" s="254" t="str">
        <f>IF(AND(A1784&lt;&gt;"",ISNUMBER(A1784)),VLOOKUP(A1784,Studies!A:BR,3,FALSE),"")</f>
        <v>http://www.ncbi.nlm.nih.gov/pubmed/6138080</v>
      </c>
      <c r="D1784" s="254" t="str">
        <f>IF(AND(A1784&lt;&gt;"",ISNUMBER(A1784)),VLOOKUP(A1784,Studies!A:BR,4,FALSE),"")</f>
        <v>iv 0.15 mg/kg - Indiv. O.A.</v>
      </c>
      <c r="E1784" s="254" t="str">
        <f>IF(AND(A1784&lt;&gt;"",ISNUMBER(A1784)),VLOOKUP(A1784,Studies!A:BR,5,FALSE),"")</f>
        <v>Midazolam</v>
      </c>
      <c r="F1784" s="255"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53" t="str">
        <f>IF(AND(A1785&lt;&gt;"",ISNUMBER(A1785)),VLOOKUP(A1785,Studies!A:BR,2,FALSE),"")</f>
        <v>Heizmann 1983</v>
      </c>
      <c r="C1785" s="254" t="str">
        <f>IF(AND(A1785&lt;&gt;"",ISNUMBER(A1785)),VLOOKUP(A1785,Studies!A:BR,3,FALSE),"")</f>
        <v>http://www.ncbi.nlm.nih.gov/pubmed/6138080</v>
      </c>
      <c r="D1785" s="254" t="str">
        <f>IF(AND(A1785&lt;&gt;"",ISNUMBER(A1785)),VLOOKUP(A1785,Studies!A:BR,4,FALSE),"")</f>
        <v>iv 0.15 mg/kg - Indiv. O.A.</v>
      </c>
      <c r="E1785" s="254" t="str">
        <f>IF(AND(A1785&lt;&gt;"",ISNUMBER(A1785)),VLOOKUP(A1785,Studies!A:BR,5,FALSE),"")</f>
        <v>Midazolam</v>
      </c>
      <c r="F1785" s="255"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53" t="str">
        <f>IF(AND(A1786&lt;&gt;"",ISNUMBER(A1786)),VLOOKUP(A1786,Studies!A:BR,2,FALSE),"")</f>
        <v>Heizmann 1983</v>
      </c>
      <c r="C1786" s="254" t="str">
        <f>IF(AND(A1786&lt;&gt;"",ISNUMBER(A1786)),VLOOKUP(A1786,Studies!A:BR,3,FALSE),"")</f>
        <v>http://www.ncbi.nlm.nih.gov/pubmed/6138080</v>
      </c>
      <c r="D1786" s="254" t="str">
        <f>IF(AND(A1786&lt;&gt;"",ISNUMBER(A1786)),VLOOKUP(A1786,Studies!A:BR,4,FALSE),"")</f>
        <v>iv 0.15 mg/kg - Indiv. O.A.</v>
      </c>
      <c r="E1786" s="254" t="str">
        <f>IF(AND(A1786&lt;&gt;"",ISNUMBER(A1786)),VLOOKUP(A1786,Studies!A:BR,5,FALSE),"")</f>
        <v>Midazolam</v>
      </c>
      <c r="F1786" s="255"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53" t="str">
        <f>IF(AND(A1787&lt;&gt;"",ISNUMBER(A1787)),VLOOKUP(A1787,Studies!A:BR,2,FALSE),"")</f>
        <v>Heizmann 1983</v>
      </c>
      <c r="C1787" s="254" t="str">
        <f>IF(AND(A1787&lt;&gt;"",ISNUMBER(A1787)),VLOOKUP(A1787,Studies!A:BR,3,FALSE),"")</f>
        <v>http://www.ncbi.nlm.nih.gov/pubmed/6138080</v>
      </c>
      <c r="D1787" s="254" t="str">
        <f>IF(AND(A1787&lt;&gt;"",ISNUMBER(A1787)),VLOOKUP(A1787,Studies!A:BR,4,FALSE),"")</f>
        <v>iv 0.15 mg/kg - Indiv. O.A.</v>
      </c>
      <c r="E1787" s="254" t="str">
        <f>IF(AND(A1787&lt;&gt;"",ISNUMBER(A1787)),VLOOKUP(A1787,Studies!A:BR,5,FALSE),"")</f>
        <v>Midazolam</v>
      </c>
      <c r="F1787" s="255"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53" t="str">
        <f>IF(AND(A1788&lt;&gt;"",ISNUMBER(A1788)),VLOOKUP(A1788,Studies!A:BR,2,FALSE),"")</f>
        <v>Heizmann 1983</v>
      </c>
      <c r="C1788" s="254" t="str">
        <f>IF(AND(A1788&lt;&gt;"",ISNUMBER(A1788)),VLOOKUP(A1788,Studies!A:BR,3,FALSE),"")</f>
        <v>http://www.ncbi.nlm.nih.gov/pubmed/6138080</v>
      </c>
      <c r="D1788" s="254" t="str">
        <f>IF(AND(A1788&lt;&gt;"",ISNUMBER(A1788)),VLOOKUP(A1788,Studies!A:BR,4,FALSE),"")</f>
        <v>iv 0.15 mg/kg - Indiv. O.A.</v>
      </c>
      <c r="E1788" s="254" t="str">
        <f>IF(AND(A1788&lt;&gt;"",ISNUMBER(A1788)),VLOOKUP(A1788,Studies!A:BR,5,FALSE),"")</f>
        <v>Midazolam</v>
      </c>
      <c r="F1788" s="255"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53" t="str">
        <f>IF(AND(A1789&lt;&gt;"",ISNUMBER(A1789)),VLOOKUP(A1789,Studies!A:BR,2,FALSE),"")</f>
        <v>Heizmann 1983</v>
      </c>
      <c r="C1789" s="254" t="str">
        <f>IF(AND(A1789&lt;&gt;"",ISNUMBER(A1789)),VLOOKUP(A1789,Studies!A:BR,3,FALSE),"")</f>
        <v>http://www.ncbi.nlm.nih.gov/pubmed/6138080</v>
      </c>
      <c r="D1789" s="254" t="str">
        <f>IF(AND(A1789&lt;&gt;"",ISNUMBER(A1789)),VLOOKUP(A1789,Studies!A:BR,4,FALSE),"")</f>
        <v>iv 0.15 mg/kg - Indiv. O.A.</v>
      </c>
      <c r="E1789" s="254" t="str">
        <f>IF(AND(A1789&lt;&gt;"",ISNUMBER(A1789)),VLOOKUP(A1789,Studies!A:BR,5,FALSE),"")</f>
        <v>Midazolam</v>
      </c>
      <c r="F1789" s="255"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53" t="str">
        <f>IF(AND(A1790&lt;&gt;"",ISNUMBER(A1790)),VLOOKUP(A1790,Studies!A:BR,2,FALSE),"")</f>
        <v>Heizmann 1983</v>
      </c>
      <c r="C1790" s="254" t="str">
        <f>IF(AND(A1790&lt;&gt;"",ISNUMBER(A1790)),VLOOKUP(A1790,Studies!A:BR,3,FALSE),"")</f>
        <v>http://www.ncbi.nlm.nih.gov/pubmed/6138080</v>
      </c>
      <c r="D1790" s="254" t="str">
        <f>IF(AND(A1790&lt;&gt;"",ISNUMBER(A1790)),VLOOKUP(A1790,Studies!A:BR,4,FALSE),"")</f>
        <v>po 10 mg - Indiv. K.M.</v>
      </c>
      <c r="E1790" s="254" t="str">
        <f>IF(AND(A1790&lt;&gt;"",ISNUMBER(A1790)),VLOOKUP(A1790,Studies!A:BR,5,FALSE),"")</f>
        <v>Midazolam</v>
      </c>
      <c r="F1790" s="255"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53" t="str">
        <f>IF(AND(A1791&lt;&gt;"",ISNUMBER(A1791)),VLOOKUP(A1791,Studies!A:BR,2,FALSE),"")</f>
        <v>Heizmann 1983</v>
      </c>
      <c r="C1791" s="254" t="str">
        <f>IF(AND(A1791&lt;&gt;"",ISNUMBER(A1791)),VLOOKUP(A1791,Studies!A:BR,3,FALSE),"")</f>
        <v>http://www.ncbi.nlm.nih.gov/pubmed/6138080</v>
      </c>
      <c r="D1791" s="254" t="str">
        <f>IF(AND(A1791&lt;&gt;"",ISNUMBER(A1791)),VLOOKUP(A1791,Studies!A:BR,4,FALSE),"")</f>
        <v>po 10 mg - Indiv. K.M.</v>
      </c>
      <c r="E1791" s="254" t="str">
        <f>IF(AND(A1791&lt;&gt;"",ISNUMBER(A1791)),VLOOKUP(A1791,Studies!A:BR,5,FALSE),"")</f>
        <v>Midazolam</v>
      </c>
      <c r="F1791" s="255"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53" t="str">
        <f>IF(AND(A1792&lt;&gt;"",ISNUMBER(A1792)),VLOOKUP(A1792,Studies!A:BR,2,FALSE),"")</f>
        <v>Heizmann 1983</v>
      </c>
      <c r="C1792" s="254" t="str">
        <f>IF(AND(A1792&lt;&gt;"",ISNUMBER(A1792)),VLOOKUP(A1792,Studies!A:BR,3,FALSE),"")</f>
        <v>http://www.ncbi.nlm.nih.gov/pubmed/6138080</v>
      </c>
      <c r="D1792" s="254" t="str">
        <f>IF(AND(A1792&lt;&gt;"",ISNUMBER(A1792)),VLOOKUP(A1792,Studies!A:BR,4,FALSE),"")</f>
        <v>po 10 mg - Indiv. K.M.</v>
      </c>
      <c r="E1792" s="254" t="str">
        <f>IF(AND(A1792&lt;&gt;"",ISNUMBER(A1792)),VLOOKUP(A1792,Studies!A:BR,5,FALSE),"")</f>
        <v>Midazolam</v>
      </c>
      <c r="F1792" s="255"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53" t="str">
        <f>IF(AND(A1793&lt;&gt;"",ISNUMBER(A1793)),VLOOKUP(A1793,Studies!A:BR,2,FALSE),"")</f>
        <v>Heizmann 1983</v>
      </c>
      <c r="C1793" s="254" t="str">
        <f>IF(AND(A1793&lt;&gt;"",ISNUMBER(A1793)),VLOOKUP(A1793,Studies!A:BR,3,FALSE),"")</f>
        <v>http://www.ncbi.nlm.nih.gov/pubmed/6138080</v>
      </c>
      <c r="D1793" s="254" t="str">
        <f>IF(AND(A1793&lt;&gt;"",ISNUMBER(A1793)),VLOOKUP(A1793,Studies!A:BR,4,FALSE),"")</f>
        <v>po 10 mg - Indiv. K.M.</v>
      </c>
      <c r="E1793" s="254" t="str">
        <f>IF(AND(A1793&lt;&gt;"",ISNUMBER(A1793)),VLOOKUP(A1793,Studies!A:BR,5,FALSE),"")</f>
        <v>Midazolam</v>
      </c>
      <c r="F1793" s="255"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53" t="str">
        <f>IF(AND(A1794&lt;&gt;"",ISNUMBER(A1794)),VLOOKUP(A1794,Studies!A:BR,2,FALSE),"")</f>
        <v>Heizmann 1983</v>
      </c>
      <c r="C1794" s="254" t="str">
        <f>IF(AND(A1794&lt;&gt;"",ISNUMBER(A1794)),VLOOKUP(A1794,Studies!A:BR,3,FALSE),"")</f>
        <v>http://www.ncbi.nlm.nih.gov/pubmed/6138080</v>
      </c>
      <c r="D1794" s="254" t="str">
        <f>IF(AND(A1794&lt;&gt;"",ISNUMBER(A1794)),VLOOKUP(A1794,Studies!A:BR,4,FALSE),"")</f>
        <v>po 10 mg - Indiv. K.M.</v>
      </c>
      <c r="E1794" s="254" t="str">
        <f>IF(AND(A1794&lt;&gt;"",ISNUMBER(A1794)),VLOOKUP(A1794,Studies!A:BR,5,FALSE),"")</f>
        <v>Midazolam</v>
      </c>
      <c r="F1794" s="255"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53" t="str">
        <f>IF(AND(A1795&lt;&gt;"",ISNUMBER(A1795)),VLOOKUP(A1795,Studies!A:BR,2,FALSE),"")</f>
        <v>Heizmann 1983</v>
      </c>
      <c r="C1795" s="254" t="str">
        <f>IF(AND(A1795&lt;&gt;"",ISNUMBER(A1795)),VLOOKUP(A1795,Studies!A:BR,3,FALSE),"")</f>
        <v>http://www.ncbi.nlm.nih.gov/pubmed/6138080</v>
      </c>
      <c r="D1795" s="254" t="str">
        <f>IF(AND(A1795&lt;&gt;"",ISNUMBER(A1795)),VLOOKUP(A1795,Studies!A:BR,4,FALSE),"")</f>
        <v>po 10 mg - Indiv. K.M.</v>
      </c>
      <c r="E1795" s="254" t="str">
        <f>IF(AND(A1795&lt;&gt;"",ISNUMBER(A1795)),VLOOKUP(A1795,Studies!A:BR,5,FALSE),"")</f>
        <v>Midazolam</v>
      </c>
      <c r="F1795" s="255"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53" t="str">
        <f>IF(AND(A1796&lt;&gt;"",ISNUMBER(A1796)),VLOOKUP(A1796,Studies!A:BR,2,FALSE),"")</f>
        <v>Heizmann 1983</v>
      </c>
      <c r="C1796" s="254" t="str">
        <f>IF(AND(A1796&lt;&gt;"",ISNUMBER(A1796)),VLOOKUP(A1796,Studies!A:BR,3,FALSE),"")</f>
        <v>http://www.ncbi.nlm.nih.gov/pubmed/6138080</v>
      </c>
      <c r="D1796" s="254" t="str">
        <f>IF(AND(A1796&lt;&gt;"",ISNUMBER(A1796)),VLOOKUP(A1796,Studies!A:BR,4,FALSE),"")</f>
        <v>po 10 mg - Indiv. K.M.</v>
      </c>
      <c r="E1796" s="254" t="str">
        <f>IF(AND(A1796&lt;&gt;"",ISNUMBER(A1796)),VLOOKUP(A1796,Studies!A:BR,5,FALSE),"")</f>
        <v>Midazolam</v>
      </c>
      <c r="F1796" s="255"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53" t="str">
        <f>IF(AND(A1797&lt;&gt;"",ISNUMBER(A1797)),VLOOKUP(A1797,Studies!A:BR,2,FALSE),"")</f>
        <v>Heizmann 1983</v>
      </c>
      <c r="C1797" s="254" t="str">
        <f>IF(AND(A1797&lt;&gt;"",ISNUMBER(A1797)),VLOOKUP(A1797,Studies!A:BR,3,FALSE),"")</f>
        <v>http://www.ncbi.nlm.nih.gov/pubmed/6138080</v>
      </c>
      <c r="D1797" s="254" t="str">
        <f>IF(AND(A1797&lt;&gt;"",ISNUMBER(A1797)),VLOOKUP(A1797,Studies!A:BR,4,FALSE),"")</f>
        <v>po 10 mg - Indiv. K.M.</v>
      </c>
      <c r="E1797" s="254" t="str">
        <f>IF(AND(A1797&lt;&gt;"",ISNUMBER(A1797)),VLOOKUP(A1797,Studies!A:BR,5,FALSE),"")</f>
        <v>Midazolam</v>
      </c>
      <c r="F1797" s="255"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53" t="str">
        <f>IF(AND(A1798&lt;&gt;"",ISNUMBER(A1798)),VLOOKUP(A1798,Studies!A:BR,2,FALSE),"")</f>
        <v>Heizmann 1983</v>
      </c>
      <c r="C1798" s="254" t="str">
        <f>IF(AND(A1798&lt;&gt;"",ISNUMBER(A1798)),VLOOKUP(A1798,Studies!A:BR,3,FALSE),"")</f>
        <v>http://www.ncbi.nlm.nih.gov/pubmed/6138080</v>
      </c>
      <c r="D1798" s="254" t="str">
        <f>IF(AND(A1798&lt;&gt;"",ISNUMBER(A1798)),VLOOKUP(A1798,Studies!A:BR,4,FALSE),"")</f>
        <v>po 10 mg - Indiv. K.M.</v>
      </c>
      <c r="E1798" s="254" t="str">
        <f>IF(AND(A1798&lt;&gt;"",ISNUMBER(A1798)),VLOOKUP(A1798,Studies!A:BR,5,FALSE),"")</f>
        <v>Midazolam</v>
      </c>
      <c r="F1798" s="255"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53" t="str">
        <f>IF(AND(A1799&lt;&gt;"",ISNUMBER(A1799)),VLOOKUP(A1799,Studies!A:BR,2,FALSE),"")</f>
        <v>Heizmann 1983</v>
      </c>
      <c r="C1799" s="254" t="str">
        <f>IF(AND(A1799&lt;&gt;"",ISNUMBER(A1799)),VLOOKUP(A1799,Studies!A:BR,3,FALSE),"")</f>
        <v>http://www.ncbi.nlm.nih.gov/pubmed/6138080</v>
      </c>
      <c r="D1799" s="254" t="str">
        <f>IF(AND(A1799&lt;&gt;"",ISNUMBER(A1799)),VLOOKUP(A1799,Studies!A:BR,4,FALSE),"")</f>
        <v>po 10 mg - Indiv. K.M.</v>
      </c>
      <c r="E1799" s="254" t="str">
        <f>IF(AND(A1799&lt;&gt;"",ISNUMBER(A1799)),VLOOKUP(A1799,Studies!A:BR,5,FALSE),"")</f>
        <v>Midazolam</v>
      </c>
      <c r="F1799" s="255"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53" t="str">
        <f>IF(AND(A1800&lt;&gt;"",ISNUMBER(A1800)),VLOOKUP(A1800,Studies!A:BR,2,FALSE),"")</f>
        <v>Heizmann 1983</v>
      </c>
      <c r="C1800" s="254" t="str">
        <f>IF(AND(A1800&lt;&gt;"",ISNUMBER(A1800)),VLOOKUP(A1800,Studies!A:BR,3,FALSE),"")</f>
        <v>http://www.ncbi.nlm.nih.gov/pubmed/6138080</v>
      </c>
      <c r="D1800" s="254" t="str">
        <f>IF(AND(A1800&lt;&gt;"",ISNUMBER(A1800)),VLOOKUP(A1800,Studies!A:BR,4,FALSE),"")</f>
        <v>po 10 mg - Indiv. K.M.</v>
      </c>
      <c r="E1800" s="254" t="str">
        <f>IF(AND(A1800&lt;&gt;"",ISNUMBER(A1800)),VLOOKUP(A1800,Studies!A:BR,5,FALSE),"")</f>
        <v>Midazolam</v>
      </c>
      <c r="F1800" s="255"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53" t="str">
        <f>IF(AND(A1801&lt;&gt;"",ISNUMBER(A1801)),VLOOKUP(A1801,Studies!A:BR,2,FALSE),"")</f>
        <v>Heizmann 1983</v>
      </c>
      <c r="C1801" s="254" t="str">
        <f>IF(AND(A1801&lt;&gt;"",ISNUMBER(A1801)),VLOOKUP(A1801,Studies!A:BR,3,FALSE),"")</f>
        <v>http://www.ncbi.nlm.nih.gov/pubmed/6138080</v>
      </c>
      <c r="D1801" s="254" t="str">
        <f>IF(AND(A1801&lt;&gt;"",ISNUMBER(A1801)),VLOOKUP(A1801,Studies!A:BR,4,FALSE),"")</f>
        <v>po 10 mg - Indiv. K.M.</v>
      </c>
      <c r="E1801" s="254" t="str">
        <f>IF(AND(A1801&lt;&gt;"",ISNUMBER(A1801)),VLOOKUP(A1801,Studies!A:BR,5,FALSE),"")</f>
        <v>Midazolam</v>
      </c>
      <c r="F1801" s="255"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53" t="str">
        <f>IF(AND(A1802&lt;&gt;"",ISNUMBER(A1802)),VLOOKUP(A1802,Studies!A:BR,2,FALSE),"")</f>
        <v>Heizmann 1983</v>
      </c>
      <c r="C1802" s="254" t="str">
        <f>IF(AND(A1802&lt;&gt;"",ISNUMBER(A1802)),VLOOKUP(A1802,Studies!A:BR,3,FALSE),"")</f>
        <v>http://www.ncbi.nlm.nih.gov/pubmed/6138080</v>
      </c>
      <c r="D1802" s="254" t="str">
        <f>IF(AND(A1802&lt;&gt;"",ISNUMBER(A1802)),VLOOKUP(A1802,Studies!A:BR,4,FALSE),"")</f>
        <v>po 10 mg - Indiv. K.M.</v>
      </c>
      <c r="E1802" s="254" t="str">
        <f>IF(AND(A1802&lt;&gt;"",ISNUMBER(A1802)),VLOOKUP(A1802,Studies!A:BR,5,FALSE),"")</f>
        <v>Midazolam</v>
      </c>
      <c r="F1802" s="255"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53" t="str">
        <f>IF(AND(A1803&lt;&gt;"",ISNUMBER(A1803)),VLOOKUP(A1803,Studies!A:BR,2,FALSE),"")</f>
        <v>Heizmann 1983</v>
      </c>
      <c r="C1803" s="254" t="str">
        <f>IF(AND(A1803&lt;&gt;"",ISNUMBER(A1803)),VLOOKUP(A1803,Studies!A:BR,3,FALSE),"")</f>
        <v>http://www.ncbi.nlm.nih.gov/pubmed/6138080</v>
      </c>
      <c r="D1803" s="254" t="str">
        <f>IF(AND(A1803&lt;&gt;"",ISNUMBER(A1803)),VLOOKUP(A1803,Studies!A:BR,4,FALSE),"")</f>
        <v>po 10 mg - Indiv. O.A.</v>
      </c>
      <c r="E1803" s="254" t="str">
        <f>IF(AND(A1803&lt;&gt;"",ISNUMBER(A1803)),VLOOKUP(A1803,Studies!A:BR,5,FALSE),"")</f>
        <v>Midazolam</v>
      </c>
      <c r="F1803" s="255"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53" t="str">
        <f>IF(AND(A1804&lt;&gt;"",ISNUMBER(A1804)),VLOOKUP(A1804,Studies!A:BR,2,FALSE),"")</f>
        <v>Heizmann 1983</v>
      </c>
      <c r="C1804" s="254" t="str">
        <f>IF(AND(A1804&lt;&gt;"",ISNUMBER(A1804)),VLOOKUP(A1804,Studies!A:BR,3,FALSE),"")</f>
        <v>http://www.ncbi.nlm.nih.gov/pubmed/6138080</v>
      </c>
      <c r="D1804" s="254" t="str">
        <f>IF(AND(A1804&lt;&gt;"",ISNUMBER(A1804)),VLOOKUP(A1804,Studies!A:BR,4,FALSE),"")</f>
        <v>po 10 mg - Indiv. O.A.</v>
      </c>
      <c r="E1804" s="254" t="str">
        <f>IF(AND(A1804&lt;&gt;"",ISNUMBER(A1804)),VLOOKUP(A1804,Studies!A:BR,5,FALSE),"")</f>
        <v>Midazolam</v>
      </c>
      <c r="F1804" s="255"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53" t="str">
        <f>IF(AND(A1805&lt;&gt;"",ISNUMBER(A1805)),VLOOKUP(A1805,Studies!A:BR,2,FALSE),"")</f>
        <v>Heizmann 1983</v>
      </c>
      <c r="C1805" s="254" t="str">
        <f>IF(AND(A1805&lt;&gt;"",ISNUMBER(A1805)),VLOOKUP(A1805,Studies!A:BR,3,FALSE),"")</f>
        <v>http://www.ncbi.nlm.nih.gov/pubmed/6138080</v>
      </c>
      <c r="D1805" s="254" t="str">
        <f>IF(AND(A1805&lt;&gt;"",ISNUMBER(A1805)),VLOOKUP(A1805,Studies!A:BR,4,FALSE),"")</f>
        <v>po 10 mg - Indiv. O.A.</v>
      </c>
      <c r="E1805" s="254" t="str">
        <f>IF(AND(A1805&lt;&gt;"",ISNUMBER(A1805)),VLOOKUP(A1805,Studies!A:BR,5,FALSE),"")</f>
        <v>Midazolam</v>
      </c>
      <c r="F1805" s="255"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53" t="str">
        <f>IF(AND(A1806&lt;&gt;"",ISNUMBER(A1806)),VLOOKUP(A1806,Studies!A:BR,2,FALSE),"")</f>
        <v>Heizmann 1983</v>
      </c>
      <c r="C1806" s="254" t="str">
        <f>IF(AND(A1806&lt;&gt;"",ISNUMBER(A1806)),VLOOKUP(A1806,Studies!A:BR,3,FALSE),"")</f>
        <v>http://www.ncbi.nlm.nih.gov/pubmed/6138080</v>
      </c>
      <c r="D1806" s="254" t="str">
        <f>IF(AND(A1806&lt;&gt;"",ISNUMBER(A1806)),VLOOKUP(A1806,Studies!A:BR,4,FALSE),"")</f>
        <v>po 10 mg - Indiv. O.A.</v>
      </c>
      <c r="E1806" s="254" t="str">
        <f>IF(AND(A1806&lt;&gt;"",ISNUMBER(A1806)),VLOOKUP(A1806,Studies!A:BR,5,FALSE),"")</f>
        <v>Midazolam</v>
      </c>
      <c r="F1806" s="255"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53" t="str">
        <f>IF(AND(A1807&lt;&gt;"",ISNUMBER(A1807)),VLOOKUP(A1807,Studies!A:BR,2,FALSE),"")</f>
        <v>Heizmann 1983</v>
      </c>
      <c r="C1807" s="254" t="str">
        <f>IF(AND(A1807&lt;&gt;"",ISNUMBER(A1807)),VLOOKUP(A1807,Studies!A:BR,3,FALSE),"")</f>
        <v>http://www.ncbi.nlm.nih.gov/pubmed/6138080</v>
      </c>
      <c r="D1807" s="254" t="str">
        <f>IF(AND(A1807&lt;&gt;"",ISNUMBER(A1807)),VLOOKUP(A1807,Studies!A:BR,4,FALSE),"")</f>
        <v>po 10 mg - Indiv. O.A.</v>
      </c>
      <c r="E1807" s="254" t="str">
        <f>IF(AND(A1807&lt;&gt;"",ISNUMBER(A1807)),VLOOKUP(A1807,Studies!A:BR,5,FALSE),"")</f>
        <v>Midazolam</v>
      </c>
      <c r="F1807" s="255"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53" t="str">
        <f>IF(AND(A1808&lt;&gt;"",ISNUMBER(A1808)),VLOOKUP(A1808,Studies!A:BR,2,FALSE),"")</f>
        <v>Heizmann 1983</v>
      </c>
      <c r="C1808" s="254" t="str">
        <f>IF(AND(A1808&lt;&gt;"",ISNUMBER(A1808)),VLOOKUP(A1808,Studies!A:BR,3,FALSE),"")</f>
        <v>http://www.ncbi.nlm.nih.gov/pubmed/6138080</v>
      </c>
      <c r="D1808" s="254" t="str">
        <f>IF(AND(A1808&lt;&gt;"",ISNUMBER(A1808)),VLOOKUP(A1808,Studies!A:BR,4,FALSE),"")</f>
        <v>po 10 mg - Indiv. O.A.</v>
      </c>
      <c r="E1808" s="254" t="str">
        <f>IF(AND(A1808&lt;&gt;"",ISNUMBER(A1808)),VLOOKUP(A1808,Studies!A:BR,5,FALSE),"")</f>
        <v>Midazolam</v>
      </c>
      <c r="F1808" s="255"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53" t="str">
        <f>IF(AND(A1809&lt;&gt;"",ISNUMBER(A1809)),VLOOKUP(A1809,Studies!A:BR,2,FALSE),"")</f>
        <v>Heizmann 1983</v>
      </c>
      <c r="C1809" s="254" t="str">
        <f>IF(AND(A1809&lt;&gt;"",ISNUMBER(A1809)),VLOOKUP(A1809,Studies!A:BR,3,FALSE),"")</f>
        <v>http://www.ncbi.nlm.nih.gov/pubmed/6138080</v>
      </c>
      <c r="D1809" s="254" t="str">
        <f>IF(AND(A1809&lt;&gt;"",ISNUMBER(A1809)),VLOOKUP(A1809,Studies!A:BR,4,FALSE),"")</f>
        <v>po 10 mg - Indiv. O.A.</v>
      </c>
      <c r="E1809" s="254" t="str">
        <f>IF(AND(A1809&lt;&gt;"",ISNUMBER(A1809)),VLOOKUP(A1809,Studies!A:BR,5,FALSE),"")</f>
        <v>Midazolam</v>
      </c>
      <c r="F1809" s="255"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53" t="str">
        <f>IF(AND(A1810&lt;&gt;"",ISNUMBER(A1810)),VLOOKUP(A1810,Studies!A:BR,2,FALSE),"")</f>
        <v>Heizmann 1983</v>
      </c>
      <c r="C1810" s="254" t="str">
        <f>IF(AND(A1810&lt;&gt;"",ISNUMBER(A1810)),VLOOKUP(A1810,Studies!A:BR,3,FALSE),"")</f>
        <v>http://www.ncbi.nlm.nih.gov/pubmed/6138080</v>
      </c>
      <c r="D1810" s="254" t="str">
        <f>IF(AND(A1810&lt;&gt;"",ISNUMBER(A1810)),VLOOKUP(A1810,Studies!A:BR,4,FALSE),"")</f>
        <v>po 10 mg - Indiv. O.A.</v>
      </c>
      <c r="E1810" s="254" t="str">
        <f>IF(AND(A1810&lt;&gt;"",ISNUMBER(A1810)),VLOOKUP(A1810,Studies!A:BR,5,FALSE),"")</f>
        <v>Midazolam</v>
      </c>
      <c r="F1810" s="255"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53" t="str">
        <f>IF(AND(A1811&lt;&gt;"",ISNUMBER(A1811)),VLOOKUP(A1811,Studies!A:BR,2,FALSE),"")</f>
        <v>Heizmann 1983</v>
      </c>
      <c r="C1811" s="254" t="str">
        <f>IF(AND(A1811&lt;&gt;"",ISNUMBER(A1811)),VLOOKUP(A1811,Studies!A:BR,3,FALSE),"")</f>
        <v>http://www.ncbi.nlm.nih.gov/pubmed/6138080</v>
      </c>
      <c r="D1811" s="254" t="str">
        <f>IF(AND(A1811&lt;&gt;"",ISNUMBER(A1811)),VLOOKUP(A1811,Studies!A:BR,4,FALSE),"")</f>
        <v>po 10 mg - Indiv. O.A.</v>
      </c>
      <c r="E1811" s="254" t="str">
        <f>IF(AND(A1811&lt;&gt;"",ISNUMBER(A1811)),VLOOKUP(A1811,Studies!A:BR,5,FALSE),"")</f>
        <v>Midazolam</v>
      </c>
      <c r="F1811" s="255"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53" t="str">
        <f>IF(AND(A1812&lt;&gt;"",ISNUMBER(A1812)),VLOOKUP(A1812,Studies!A:BR,2,FALSE),"")</f>
        <v>Heizmann 1983</v>
      </c>
      <c r="C1812" s="254" t="str">
        <f>IF(AND(A1812&lt;&gt;"",ISNUMBER(A1812)),VLOOKUP(A1812,Studies!A:BR,3,FALSE),"")</f>
        <v>http://www.ncbi.nlm.nih.gov/pubmed/6138080</v>
      </c>
      <c r="D1812" s="254" t="str">
        <f>IF(AND(A1812&lt;&gt;"",ISNUMBER(A1812)),VLOOKUP(A1812,Studies!A:BR,4,FALSE),"")</f>
        <v>po 10 mg - Indiv. O.A.</v>
      </c>
      <c r="E1812" s="254" t="str">
        <f>IF(AND(A1812&lt;&gt;"",ISNUMBER(A1812)),VLOOKUP(A1812,Studies!A:BR,5,FALSE),"")</f>
        <v>Midazolam</v>
      </c>
      <c r="F1812" s="255"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53" t="str">
        <f>IF(AND(A1813&lt;&gt;"",ISNUMBER(A1813)),VLOOKUP(A1813,Studies!A:BR,2,FALSE),"")</f>
        <v>Heizmann 1983</v>
      </c>
      <c r="C1813" s="254" t="str">
        <f>IF(AND(A1813&lt;&gt;"",ISNUMBER(A1813)),VLOOKUP(A1813,Studies!A:BR,3,FALSE),"")</f>
        <v>http://www.ncbi.nlm.nih.gov/pubmed/6138080</v>
      </c>
      <c r="D1813" s="254" t="str">
        <f>IF(AND(A1813&lt;&gt;"",ISNUMBER(A1813)),VLOOKUP(A1813,Studies!A:BR,4,FALSE),"")</f>
        <v>po 10 mg - Indiv. O.A.</v>
      </c>
      <c r="E1813" s="254" t="str">
        <f>IF(AND(A1813&lt;&gt;"",ISNUMBER(A1813)),VLOOKUP(A1813,Studies!A:BR,5,FALSE),"")</f>
        <v>Midazolam</v>
      </c>
      <c r="F1813" s="255"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53" t="str">
        <f>IF(AND(A1814&lt;&gt;"",ISNUMBER(A1814)),VLOOKUP(A1814,Studies!A:BR,2,FALSE),"")</f>
        <v>Heizmann 1983</v>
      </c>
      <c r="C1814" s="254" t="str">
        <f>IF(AND(A1814&lt;&gt;"",ISNUMBER(A1814)),VLOOKUP(A1814,Studies!A:BR,3,FALSE),"")</f>
        <v>http://www.ncbi.nlm.nih.gov/pubmed/6138080</v>
      </c>
      <c r="D1814" s="254" t="str">
        <f>IF(AND(A1814&lt;&gt;"",ISNUMBER(A1814)),VLOOKUP(A1814,Studies!A:BR,4,FALSE),"")</f>
        <v>po 10 mg - Indiv. O.A.</v>
      </c>
      <c r="E1814" s="254" t="str">
        <f>IF(AND(A1814&lt;&gt;"",ISNUMBER(A1814)),VLOOKUP(A1814,Studies!A:BR,5,FALSE),"")</f>
        <v>Midazolam</v>
      </c>
      <c r="F1814" s="255"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53" t="str">
        <f>IF(AND(A1815&lt;&gt;"",ISNUMBER(A1815)),VLOOKUP(A1815,Studies!A:BR,2,FALSE),"")</f>
        <v>Heizmann 1983</v>
      </c>
      <c r="C1815" s="254" t="str">
        <f>IF(AND(A1815&lt;&gt;"",ISNUMBER(A1815)),VLOOKUP(A1815,Studies!A:BR,3,FALSE),"")</f>
        <v>http://www.ncbi.nlm.nih.gov/pubmed/6138080</v>
      </c>
      <c r="D1815" s="254" t="str">
        <f>IF(AND(A1815&lt;&gt;"",ISNUMBER(A1815)),VLOOKUP(A1815,Studies!A:BR,4,FALSE),"")</f>
        <v>po 10 mg - Indiv. O.A.</v>
      </c>
      <c r="E1815" s="254" t="str">
        <f>IF(AND(A1815&lt;&gt;"",ISNUMBER(A1815)),VLOOKUP(A1815,Studies!A:BR,5,FALSE),"")</f>
        <v>Midazolam</v>
      </c>
      <c r="F1815" s="255"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53" t="str">
        <f>IF(AND(A1816&lt;&gt;"",ISNUMBER(A1816)),VLOOKUP(A1816,Studies!A:BR,2,FALSE),"")</f>
        <v>Heizmann 1983</v>
      </c>
      <c r="C1816" s="254" t="str">
        <f>IF(AND(A1816&lt;&gt;"",ISNUMBER(A1816)),VLOOKUP(A1816,Studies!A:BR,3,FALSE),"")</f>
        <v>http://www.ncbi.nlm.nih.gov/pubmed/6138080</v>
      </c>
      <c r="D1816" s="254" t="str">
        <f>IF(AND(A1816&lt;&gt;"",ISNUMBER(A1816)),VLOOKUP(A1816,Studies!A:BR,4,FALSE),"")</f>
        <v>po 10 mg - Indiv. R.H.</v>
      </c>
      <c r="E1816" s="254" t="str">
        <f>IF(AND(A1816&lt;&gt;"",ISNUMBER(A1816)),VLOOKUP(A1816,Studies!A:BR,5,FALSE),"")</f>
        <v>Midazolam</v>
      </c>
      <c r="F1816" s="255"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53" t="str">
        <f>IF(AND(A1817&lt;&gt;"",ISNUMBER(A1817)),VLOOKUP(A1817,Studies!A:BR,2,FALSE),"")</f>
        <v>Heizmann 1983</v>
      </c>
      <c r="C1817" s="254" t="str">
        <f>IF(AND(A1817&lt;&gt;"",ISNUMBER(A1817)),VLOOKUP(A1817,Studies!A:BR,3,FALSE),"")</f>
        <v>http://www.ncbi.nlm.nih.gov/pubmed/6138080</v>
      </c>
      <c r="D1817" s="254" t="str">
        <f>IF(AND(A1817&lt;&gt;"",ISNUMBER(A1817)),VLOOKUP(A1817,Studies!A:BR,4,FALSE),"")</f>
        <v>po 10 mg - Indiv. R.H.</v>
      </c>
      <c r="E1817" s="254" t="str">
        <f>IF(AND(A1817&lt;&gt;"",ISNUMBER(A1817)),VLOOKUP(A1817,Studies!A:BR,5,FALSE),"")</f>
        <v>Midazolam</v>
      </c>
      <c r="F1817" s="255"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53" t="str">
        <f>IF(AND(A1818&lt;&gt;"",ISNUMBER(A1818)),VLOOKUP(A1818,Studies!A:BR,2,FALSE),"")</f>
        <v>Heizmann 1983</v>
      </c>
      <c r="C1818" s="254" t="str">
        <f>IF(AND(A1818&lt;&gt;"",ISNUMBER(A1818)),VLOOKUP(A1818,Studies!A:BR,3,FALSE),"")</f>
        <v>http://www.ncbi.nlm.nih.gov/pubmed/6138080</v>
      </c>
      <c r="D1818" s="254" t="str">
        <f>IF(AND(A1818&lt;&gt;"",ISNUMBER(A1818)),VLOOKUP(A1818,Studies!A:BR,4,FALSE),"")</f>
        <v>po 10 mg - Indiv. R.H.</v>
      </c>
      <c r="E1818" s="254" t="str">
        <f>IF(AND(A1818&lt;&gt;"",ISNUMBER(A1818)),VLOOKUP(A1818,Studies!A:BR,5,FALSE),"")</f>
        <v>Midazolam</v>
      </c>
      <c r="F1818" s="255"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53" t="str">
        <f>IF(AND(A1819&lt;&gt;"",ISNUMBER(A1819)),VLOOKUP(A1819,Studies!A:BR,2,FALSE),"")</f>
        <v>Heizmann 1983</v>
      </c>
      <c r="C1819" s="254" t="str">
        <f>IF(AND(A1819&lt;&gt;"",ISNUMBER(A1819)),VLOOKUP(A1819,Studies!A:BR,3,FALSE),"")</f>
        <v>http://www.ncbi.nlm.nih.gov/pubmed/6138080</v>
      </c>
      <c r="D1819" s="254" t="str">
        <f>IF(AND(A1819&lt;&gt;"",ISNUMBER(A1819)),VLOOKUP(A1819,Studies!A:BR,4,FALSE),"")</f>
        <v>po 10 mg - Indiv. R.H.</v>
      </c>
      <c r="E1819" s="254" t="str">
        <f>IF(AND(A1819&lt;&gt;"",ISNUMBER(A1819)),VLOOKUP(A1819,Studies!A:BR,5,FALSE),"")</f>
        <v>Midazolam</v>
      </c>
      <c r="F1819" s="255"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53" t="str">
        <f>IF(AND(A1820&lt;&gt;"",ISNUMBER(A1820)),VLOOKUP(A1820,Studies!A:BR,2,FALSE),"")</f>
        <v>Heizmann 1983</v>
      </c>
      <c r="C1820" s="254" t="str">
        <f>IF(AND(A1820&lt;&gt;"",ISNUMBER(A1820)),VLOOKUP(A1820,Studies!A:BR,3,FALSE),"")</f>
        <v>http://www.ncbi.nlm.nih.gov/pubmed/6138080</v>
      </c>
      <c r="D1820" s="254" t="str">
        <f>IF(AND(A1820&lt;&gt;"",ISNUMBER(A1820)),VLOOKUP(A1820,Studies!A:BR,4,FALSE),"")</f>
        <v>po 10 mg - Indiv. R.H.</v>
      </c>
      <c r="E1820" s="254" t="str">
        <f>IF(AND(A1820&lt;&gt;"",ISNUMBER(A1820)),VLOOKUP(A1820,Studies!A:BR,5,FALSE),"")</f>
        <v>Midazolam</v>
      </c>
      <c r="F1820" s="255"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53" t="str">
        <f>IF(AND(A1821&lt;&gt;"",ISNUMBER(A1821)),VLOOKUP(A1821,Studies!A:BR,2,FALSE),"")</f>
        <v>Heizmann 1983</v>
      </c>
      <c r="C1821" s="254" t="str">
        <f>IF(AND(A1821&lt;&gt;"",ISNUMBER(A1821)),VLOOKUP(A1821,Studies!A:BR,3,FALSE),"")</f>
        <v>http://www.ncbi.nlm.nih.gov/pubmed/6138080</v>
      </c>
      <c r="D1821" s="254" t="str">
        <f>IF(AND(A1821&lt;&gt;"",ISNUMBER(A1821)),VLOOKUP(A1821,Studies!A:BR,4,FALSE),"")</f>
        <v>po 10 mg - Indiv. R.H.</v>
      </c>
      <c r="E1821" s="254" t="str">
        <f>IF(AND(A1821&lt;&gt;"",ISNUMBER(A1821)),VLOOKUP(A1821,Studies!A:BR,5,FALSE),"")</f>
        <v>Midazolam</v>
      </c>
      <c r="F1821" s="255"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53" t="str">
        <f>IF(AND(A1822&lt;&gt;"",ISNUMBER(A1822)),VLOOKUP(A1822,Studies!A:BR,2,FALSE),"")</f>
        <v>Heizmann 1983</v>
      </c>
      <c r="C1822" s="254" t="str">
        <f>IF(AND(A1822&lt;&gt;"",ISNUMBER(A1822)),VLOOKUP(A1822,Studies!A:BR,3,FALSE),"")</f>
        <v>http://www.ncbi.nlm.nih.gov/pubmed/6138080</v>
      </c>
      <c r="D1822" s="254" t="str">
        <f>IF(AND(A1822&lt;&gt;"",ISNUMBER(A1822)),VLOOKUP(A1822,Studies!A:BR,4,FALSE),"")</f>
        <v>po 10 mg - Indiv. R.H.</v>
      </c>
      <c r="E1822" s="254" t="str">
        <f>IF(AND(A1822&lt;&gt;"",ISNUMBER(A1822)),VLOOKUP(A1822,Studies!A:BR,5,FALSE),"")</f>
        <v>Midazolam</v>
      </c>
      <c r="F1822" s="255"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53" t="str">
        <f>IF(AND(A1823&lt;&gt;"",ISNUMBER(A1823)),VLOOKUP(A1823,Studies!A:BR,2,FALSE),"")</f>
        <v>Heizmann 1983</v>
      </c>
      <c r="C1823" s="254" t="str">
        <f>IF(AND(A1823&lt;&gt;"",ISNUMBER(A1823)),VLOOKUP(A1823,Studies!A:BR,3,FALSE),"")</f>
        <v>http://www.ncbi.nlm.nih.gov/pubmed/6138080</v>
      </c>
      <c r="D1823" s="254" t="str">
        <f>IF(AND(A1823&lt;&gt;"",ISNUMBER(A1823)),VLOOKUP(A1823,Studies!A:BR,4,FALSE),"")</f>
        <v>po 10 mg - Indiv. R.H.</v>
      </c>
      <c r="E1823" s="254" t="str">
        <f>IF(AND(A1823&lt;&gt;"",ISNUMBER(A1823)),VLOOKUP(A1823,Studies!A:BR,5,FALSE),"")</f>
        <v>Midazolam</v>
      </c>
      <c r="F1823" s="255"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53" t="str">
        <f>IF(AND(A1824&lt;&gt;"",ISNUMBER(A1824)),VLOOKUP(A1824,Studies!A:BR,2,FALSE),"")</f>
        <v>Heizmann 1983</v>
      </c>
      <c r="C1824" s="254" t="str">
        <f>IF(AND(A1824&lt;&gt;"",ISNUMBER(A1824)),VLOOKUP(A1824,Studies!A:BR,3,FALSE),"")</f>
        <v>http://www.ncbi.nlm.nih.gov/pubmed/6138080</v>
      </c>
      <c r="D1824" s="254" t="str">
        <f>IF(AND(A1824&lt;&gt;"",ISNUMBER(A1824)),VLOOKUP(A1824,Studies!A:BR,4,FALSE),"")</f>
        <v>po 10 mg - Indiv. R.H.</v>
      </c>
      <c r="E1824" s="254" t="str">
        <f>IF(AND(A1824&lt;&gt;"",ISNUMBER(A1824)),VLOOKUP(A1824,Studies!A:BR,5,FALSE),"")</f>
        <v>Midazolam</v>
      </c>
      <c r="F1824" s="255"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53" t="str">
        <f>IF(AND(A1825&lt;&gt;"",ISNUMBER(A1825)),VLOOKUP(A1825,Studies!A:BR,2,FALSE),"")</f>
        <v>Heizmann 1983</v>
      </c>
      <c r="C1825" s="254" t="str">
        <f>IF(AND(A1825&lt;&gt;"",ISNUMBER(A1825)),VLOOKUP(A1825,Studies!A:BR,3,FALSE),"")</f>
        <v>http://www.ncbi.nlm.nih.gov/pubmed/6138080</v>
      </c>
      <c r="D1825" s="254" t="str">
        <f>IF(AND(A1825&lt;&gt;"",ISNUMBER(A1825)),VLOOKUP(A1825,Studies!A:BR,4,FALSE),"")</f>
        <v>po 10 mg - Indiv. R.H.</v>
      </c>
      <c r="E1825" s="254" t="str">
        <f>IF(AND(A1825&lt;&gt;"",ISNUMBER(A1825)),VLOOKUP(A1825,Studies!A:BR,5,FALSE),"")</f>
        <v>Midazolam</v>
      </c>
      <c r="F1825" s="255"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53" t="str">
        <f>IF(AND(A1826&lt;&gt;"",ISNUMBER(A1826)),VLOOKUP(A1826,Studies!A:BR,2,FALSE),"")</f>
        <v>Heizmann 1983</v>
      </c>
      <c r="C1826" s="254" t="str">
        <f>IF(AND(A1826&lt;&gt;"",ISNUMBER(A1826)),VLOOKUP(A1826,Studies!A:BR,3,FALSE),"")</f>
        <v>http://www.ncbi.nlm.nih.gov/pubmed/6138080</v>
      </c>
      <c r="D1826" s="254" t="str">
        <f>IF(AND(A1826&lt;&gt;"",ISNUMBER(A1826)),VLOOKUP(A1826,Studies!A:BR,4,FALSE),"")</f>
        <v>po 10 mg - Indiv. R.H.</v>
      </c>
      <c r="E1826" s="254" t="str">
        <f>IF(AND(A1826&lt;&gt;"",ISNUMBER(A1826)),VLOOKUP(A1826,Studies!A:BR,5,FALSE),"")</f>
        <v>Midazolam</v>
      </c>
      <c r="F1826" s="255"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53" t="str">
        <f>IF(AND(A1827&lt;&gt;"",ISNUMBER(A1827)),VLOOKUP(A1827,Studies!A:BR,2,FALSE),"")</f>
        <v>Heizmann 1983</v>
      </c>
      <c r="C1827" s="254" t="str">
        <f>IF(AND(A1827&lt;&gt;"",ISNUMBER(A1827)),VLOOKUP(A1827,Studies!A:BR,3,FALSE),"")</f>
        <v>http://www.ncbi.nlm.nih.gov/pubmed/6138080</v>
      </c>
      <c r="D1827" s="254" t="str">
        <f>IF(AND(A1827&lt;&gt;"",ISNUMBER(A1827)),VLOOKUP(A1827,Studies!A:BR,4,FALSE),"")</f>
        <v>po 10 mg - Indiv. R.H.</v>
      </c>
      <c r="E1827" s="254" t="str">
        <f>IF(AND(A1827&lt;&gt;"",ISNUMBER(A1827)),VLOOKUP(A1827,Studies!A:BR,5,FALSE),"")</f>
        <v>Midazolam</v>
      </c>
      <c r="F1827" s="255"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53" t="str">
        <f>IF(AND(A1828&lt;&gt;"",ISNUMBER(A1828)),VLOOKUP(A1828,Studies!A:BR,2,FALSE),"")</f>
        <v>Heizmann 1983</v>
      </c>
      <c r="C1828" s="254" t="str">
        <f>IF(AND(A1828&lt;&gt;"",ISNUMBER(A1828)),VLOOKUP(A1828,Studies!A:BR,3,FALSE),"")</f>
        <v>http://www.ncbi.nlm.nih.gov/pubmed/6138080</v>
      </c>
      <c r="D1828" s="254" t="str">
        <f>IF(AND(A1828&lt;&gt;"",ISNUMBER(A1828)),VLOOKUP(A1828,Studies!A:BR,4,FALSE),"")</f>
        <v>po 10 mg - Indiv. R.H.</v>
      </c>
      <c r="E1828" s="254" t="str">
        <f>IF(AND(A1828&lt;&gt;"",ISNUMBER(A1828)),VLOOKUP(A1828,Studies!A:BR,5,FALSE),"")</f>
        <v>Midazolam</v>
      </c>
      <c r="F1828" s="255"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53" t="str">
        <f>IF(AND(A1829&lt;&gt;"",ISNUMBER(A1829)),VLOOKUP(A1829,Studies!A:BR,2,FALSE),"")</f>
        <v>Heizmann 1983</v>
      </c>
      <c r="C1829" s="254" t="str">
        <f>IF(AND(A1829&lt;&gt;"",ISNUMBER(A1829)),VLOOKUP(A1829,Studies!A:BR,3,FALSE),"")</f>
        <v>http://www.ncbi.nlm.nih.gov/pubmed/6138080</v>
      </c>
      <c r="D1829" s="254" t="str">
        <f>IF(AND(A1829&lt;&gt;"",ISNUMBER(A1829)),VLOOKUP(A1829,Studies!A:BR,4,FALSE),"")</f>
        <v>po 20 mg - Indiv. A.St.</v>
      </c>
      <c r="E1829" s="254" t="str">
        <f>IF(AND(A1829&lt;&gt;"",ISNUMBER(A1829)),VLOOKUP(A1829,Studies!A:BR,5,FALSE),"")</f>
        <v>Midazolam</v>
      </c>
      <c r="F1829" s="255"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53" t="str">
        <f>IF(AND(A1830&lt;&gt;"",ISNUMBER(A1830)),VLOOKUP(A1830,Studies!A:BR,2,FALSE),"")</f>
        <v>Heizmann 1983</v>
      </c>
      <c r="C1830" s="254" t="str">
        <f>IF(AND(A1830&lt;&gt;"",ISNUMBER(A1830)),VLOOKUP(A1830,Studies!A:BR,3,FALSE),"")</f>
        <v>http://www.ncbi.nlm.nih.gov/pubmed/6138080</v>
      </c>
      <c r="D1830" s="254" t="str">
        <f>IF(AND(A1830&lt;&gt;"",ISNUMBER(A1830)),VLOOKUP(A1830,Studies!A:BR,4,FALSE),"")</f>
        <v>po 20 mg - Indiv. A.St.</v>
      </c>
      <c r="E1830" s="254" t="str">
        <f>IF(AND(A1830&lt;&gt;"",ISNUMBER(A1830)),VLOOKUP(A1830,Studies!A:BR,5,FALSE),"")</f>
        <v>Midazolam</v>
      </c>
      <c r="F1830" s="255"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53" t="str">
        <f>IF(AND(A1831&lt;&gt;"",ISNUMBER(A1831)),VLOOKUP(A1831,Studies!A:BR,2,FALSE),"")</f>
        <v>Heizmann 1983</v>
      </c>
      <c r="C1831" s="254" t="str">
        <f>IF(AND(A1831&lt;&gt;"",ISNUMBER(A1831)),VLOOKUP(A1831,Studies!A:BR,3,FALSE),"")</f>
        <v>http://www.ncbi.nlm.nih.gov/pubmed/6138080</v>
      </c>
      <c r="D1831" s="254" t="str">
        <f>IF(AND(A1831&lt;&gt;"",ISNUMBER(A1831)),VLOOKUP(A1831,Studies!A:BR,4,FALSE),"")</f>
        <v>po 20 mg - Indiv. A.St.</v>
      </c>
      <c r="E1831" s="254" t="str">
        <f>IF(AND(A1831&lt;&gt;"",ISNUMBER(A1831)),VLOOKUP(A1831,Studies!A:BR,5,FALSE),"")</f>
        <v>Midazolam</v>
      </c>
      <c r="F1831" s="255"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53" t="str">
        <f>IF(AND(A1832&lt;&gt;"",ISNUMBER(A1832)),VLOOKUP(A1832,Studies!A:BR,2,FALSE),"")</f>
        <v>Heizmann 1983</v>
      </c>
      <c r="C1832" s="254" t="str">
        <f>IF(AND(A1832&lt;&gt;"",ISNUMBER(A1832)),VLOOKUP(A1832,Studies!A:BR,3,FALSE),"")</f>
        <v>http://www.ncbi.nlm.nih.gov/pubmed/6138080</v>
      </c>
      <c r="D1832" s="254" t="str">
        <f>IF(AND(A1832&lt;&gt;"",ISNUMBER(A1832)),VLOOKUP(A1832,Studies!A:BR,4,FALSE),"")</f>
        <v>po 20 mg - Indiv. A.St.</v>
      </c>
      <c r="E1832" s="254" t="str">
        <f>IF(AND(A1832&lt;&gt;"",ISNUMBER(A1832)),VLOOKUP(A1832,Studies!A:BR,5,FALSE),"")</f>
        <v>Midazolam</v>
      </c>
      <c r="F1832" s="255"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53" t="str">
        <f>IF(AND(A1833&lt;&gt;"",ISNUMBER(A1833)),VLOOKUP(A1833,Studies!A:BR,2,FALSE),"")</f>
        <v>Heizmann 1983</v>
      </c>
      <c r="C1833" s="254" t="str">
        <f>IF(AND(A1833&lt;&gt;"",ISNUMBER(A1833)),VLOOKUP(A1833,Studies!A:BR,3,FALSE),"")</f>
        <v>http://www.ncbi.nlm.nih.gov/pubmed/6138080</v>
      </c>
      <c r="D1833" s="254" t="str">
        <f>IF(AND(A1833&lt;&gt;"",ISNUMBER(A1833)),VLOOKUP(A1833,Studies!A:BR,4,FALSE),"")</f>
        <v>po 20 mg - Indiv. A.St.</v>
      </c>
      <c r="E1833" s="254" t="str">
        <f>IF(AND(A1833&lt;&gt;"",ISNUMBER(A1833)),VLOOKUP(A1833,Studies!A:BR,5,FALSE),"")</f>
        <v>Midazolam</v>
      </c>
      <c r="F1833" s="255"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53" t="str">
        <f>IF(AND(A1834&lt;&gt;"",ISNUMBER(A1834)),VLOOKUP(A1834,Studies!A:BR,2,FALSE),"")</f>
        <v>Heizmann 1983</v>
      </c>
      <c r="C1834" s="254" t="str">
        <f>IF(AND(A1834&lt;&gt;"",ISNUMBER(A1834)),VLOOKUP(A1834,Studies!A:BR,3,FALSE),"")</f>
        <v>http://www.ncbi.nlm.nih.gov/pubmed/6138080</v>
      </c>
      <c r="D1834" s="254" t="str">
        <f>IF(AND(A1834&lt;&gt;"",ISNUMBER(A1834)),VLOOKUP(A1834,Studies!A:BR,4,FALSE),"")</f>
        <v>po 20 mg - Indiv. A.St.</v>
      </c>
      <c r="E1834" s="254" t="str">
        <f>IF(AND(A1834&lt;&gt;"",ISNUMBER(A1834)),VLOOKUP(A1834,Studies!A:BR,5,FALSE),"")</f>
        <v>Midazolam</v>
      </c>
      <c r="F1834" s="255"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53" t="str">
        <f>IF(AND(A1835&lt;&gt;"",ISNUMBER(A1835)),VLOOKUP(A1835,Studies!A:BR,2,FALSE),"")</f>
        <v>Heizmann 1983</v>
      </c>
      <c r="C1835" s="254" t="str">
        <f>IF(AND(A1835&lt;&gt;"",ISNUMBER(A1835)),VLOOKUP(A1835,Studies!A:BR,3,FALSE),"")</f>
        <v>http://www.ncbi.nlm.nih.gov/pubmed/6138080</v>
      </c>
      <c r="D1835" s="254" t="str">
        <f>IF(AND(A1835&lt;&gt;"",ISNUMBER(A1835)),VLOOKUP(A1835,Studies!A:BR,4,FALSE),"")</f>
        <v>po 20 mg - Indiv. A.St.</v>
      </c>
      <c r="E1835" s="254" t="str">
        <f>IF(AND(A1835&lt;&gt;"",ISNUMBER(A1835)),VLOOKUP(A1835,Studies!A:BR,5,FALSE),"")</f>
        <v>Midazolam</v>
      </c>
      <c r="F1835" s="255"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53" t="str">
        <f>IF(AND(A1836&lt;&gt;"",ISNUMBER(A1836)),VLOOKUP(A1836,Studies!A:BR,2,FALSE),"")</f>
        <v>Heizmann 1983</v>
      </c>
      <c r="C1836" s="254" t="str">
        <f>IF(AND(A1836&lt;&gt;"",ISNUMBER(A1836)),VLOOKUP(A1836,Studies!A:BR,3,FALSE),"")</f>
        <v>http://www.ncbi.nlm.nih.gov/pubmed/6138080</v>
      </c>
      <c r="D1836" s="254" t="str">
        <f>IF(AND(A1836&lt;&gt;"",ISNUMBER(A1836)),VLOOKUP(A1836,Studies!A:BR,4,FALSE),"")</f>
        <v>po 20 mg - Indiv. A.St.</v>
      </c>
      <c r="E1836" s="254" t="str">
        <f>IF(AND(A1836&lt;&gt;"",ISNUMBER(A1836)),VLOOKUP(A1836,Studies!A:BR,5,FALSE),"")</f>
        <v>Midazolam</v>
      </c>
      <c r="F1836" s="255"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53" t="str">
        <f>IF(AND(A1837&lt;&gt;"",ISNUMBER(A1837)),VLOOKUP(A1837,Studies!A:BR,2,FALSE),"")</f>
        <v>Heizmann 1983</v>
      </c>
      <c r="C1837" s="254" t="str">
        <f>IF(AND(A1837&lt;&gt;"",ISNUMBER(A1837)),VLOOKUP(A1837,Studies!A:BR,3,FALSE),"")</f>
        <v>http://www.ncbi.nlm.nih.gov/pubmed/6138080</v>
      </c>
      <c r="D1837" s="254" t="str">
        <f>IF(AND(A1837&lt;&gt;"",ISNUMBER(A1837)),VLOOKUP(A1837,Studies!A:BR,4,FALSE),"")</f>
        <v>po 20 mg - Indiv. A.St.</v>
      </c>
      <c r="E1837" s="254" t="str">
        <f>IF(AND(A1837&lt;&gt;"",ISNUMBER(A1837)),VLOOKUP(A1837,Studies!A:BR,5,FALSE),"")</f>
        <v>Midazolam</v>
      </c>
      <c r="F1837" s="255"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53" t="str">
        <f>IF(AND(A1838&lt;&gt;"",ISNUMBER(A1838)),VLOOKUP(A1838,Studies!A:BR,2,FALSE),"")</f>
        <v>Heizmann 1983</v>
      </c>
      <c r="C1838" s="254" t="str">
        <f>IF(AND(A1838&lt;&gt;"",ISNUMBER(A1838)),VLOOKUP(A1838,Studies!A:BR,3,FALSE),"")</f>
        <v>http://www.ncbi.nlm.nih.gov/pubmed/6138080</v>
      </c>
      <c r="D1838" s="254" t="str">
        <f>IF(AND(A1838&lt;&gt;"",ISNUMBER(A1838)),VLOOKUP(A1838,Studies!A:BR,4,FALSE),"")</f>
        <v>po 20 mg - Indiv. A.St.</v>
      </c>
      <c r="E1838" s="254" t="str">
        <f>IF(AND(A1838&lt;&gt;"",ISNUMBER(A1838)),VLOOKUP(A1838,Studies!A:BR,5,FALSE),"")</f>
        <v>Midazolam</v>
      </c>
      <c r="F1838" s="255"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53" t="str">
        <f>IF(AND(A1839&lt;&gt;"",ISNUMBER(A1839)),VLOOKUP(A1839,Studies!A:BR,2,FALSE),"")</f>
        <v>Heizmann 1983</v>
      </c>
      <c r="C1839" s="254" t="str">
        <f>IF(AND(A1839&lt;&gt;"",ISNUMBER(A1839)),VLOOKUP(A1839,Studies!A:BR,3,FALSE),"")</f>
        <v>http://www.ncbi.nlm.nih.gov/pubmed/6138080</v>
      </c>
      <c r="D1839" s="254" t="str">
        <f>IF(AND(A1839&lt;&gt;"",ISNUMBER(A1839)),VLOOKUP(A1839,Studies!A:BR,4,FALSE),"")</f>
        <v>po 20 mg - Indiv. A.St.</v>
      </c>
      <c r="E1839" s="254" t="str">
        <f>IF(AND(A1839&lt;&gt;"",ISNUMBER(A1839)),VLOOKUP(A1839,Studies!A:BR,5,FALSE),"")</f>
        <v>Midazolam</v>
      </c>
      <c r="F1839" s="255"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53" t="str">
        <f>IF(AND(A1840&lt;&gt;"",ISNUMBER(A1840)),VLOOKUP(A1840,Studies!A:BR,2,FALSE),"")</f>
        <v>Heizmann 1983</v>
      </c>
      <c r="C1840" s="254" t="str">
        <f>IF(AND(A1840&lt;&gt;"",ISNUMBER(A1840)),VLOOKUP(A1840,Studies!A:BR,3,FALSE),"")</f>
        <v>http://www.ncbi.nlm.nih.gov/pubmed/6138080</v>
      </c>
      <c r="D1840" s="254" t="str">
        <f>IF(AND(A1840&lt;&gt;"",ISNUMBER(A1840)),VLOOKUP(A1840,Studies!A:BR,4,FALSE),"")</f>
        <v>po 20 mg - Indiv. A.St.</v>
      </c>
      <c r="E1840" s="254" t="str">
        <f>IF(AND(A1840&lt;&gt;"",ISNUMBER(A1840)),VLOOKUP(A1840,Studies!A:BR,5,FALSE),"")</f>
        <v>Midazolam</v>
      </c>
      <c r="F1840" s="255"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53" t="str">
        <f>IF(AND(A1841&lt;&gt;"",ISNUMBER(A1841)),VLOOKUP(A1841,Studies!A:BR,2,FALSE),"")</f>
        <v>Heizmann 1983</v>
      </c>
      <c r="C1841" s="254" t="str">
        <f>IF(AND(A1841&lt;&gt;"",ISNUMBER(A1841)),VLOOKUP(A1841,Studies!A:BR,3,FALSE),"")</f>
        <v>http://www.ncbi.nlm.nih.gov/pubmed/6138080</v>
      </c>
      <c r="D1841" s="254" t="str">
        <f>IF(AND(A1841&lt;&gt;"",ISNUMBER(A1841)),VLOOKUP(A1841,Studies!A:BR,4,FALSE),"")</f>
        <v>po 20 mg - Indiv. A.St.</v>
      </c>
      <c r="E1841" s="254" t="str">
        <f>IF(AND(A1841&lt;&gt;"",ISNUMBER(A1841)),VLOOKUP(A1841,Studies!A:BR,5,FALSE),"")</f>
        <v>Midazolam</v>
      </c>
      <c r="F1841" s="255"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53" t="str">
        <f>IF(AND(A1842&lt;&gt;"",ISNUMBER(A1842)),VLOOKUP(A1842,Studies!A:BR,2,FALSE),"")</f>
        <v>Heizmann 1983</v>
      </c>
      <c r="C1842" s="254" t="str">
        <f>IF(AND(A1842&lt;&gt;"",ISNUMBER(A1842)),VLOOKUP(A1842,Studies!A:BR,3,FALSE),"")</f>
        <v>http://www.ncbi.nlm.nih.gov/pubmed/6138080</v>
      </c>
      <c r="D1842" s="254" t="str">
        <f>IF(AND(A1842&lt;&gt;"",ISNUMBER(A1842)),VLOOKUP(A1842,Studies!A:BR,4,FALSE),"")</f>
        <v>po 20 mg - Indiv. CH.B.</v>
      </c>
      <c r="E1842" s="254" t="str">
        <f>IF(AND(A1842&lt;&gt;"",ISNUMBER(A1842)),VLOOKUP(A1842,Studies!A:BR,5,FALSE),"")</f>
        <v>Midazolam</v>
      </c>
      <c r="F1842" s="255"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53" t="str">
        <f>IF(AND(A1843&lt;&gt;"",ISNUMBER(A1843)),VLOOKUP(A1843,Studies!A:BR,2,FALSE),"")</f>
        <v>Heizmann 1983</v>
      </c>
      <c r="C1843" s="254" t="str">
        <f>IF(AND(A1843&lt;&gt;"",ISNUMBER(A1843)),VLOOKUP(A1843,Studies!A:BR,3,FALSE),"")</f>
        <v>http://www.ncbi.nlm.nih.gov/pubmed/6138080</v>
      </c>
      <c r="D1843" s="254" t="str">
        <f>IF(AND(A1843&lt;&gt;"",ISNUMBER(A1843)),VLOOKUP(A1843,Studies!A:BR,4,FALSE),"")</f>
        <v>po 20 mg - Indiv. CH.B.</v>
      </c>
      <c r="E1843" s="254" t="str">
        <f>IF(AND(A1843&lt;&gt;"",ISNUMBER(A1843)),VLOOKUP(A1843,Studies!A:BR,5,FALSE),"")</f>
        <v>Midazolam</v>
      </c>
      <c r="F1843" s="255"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53" t="str">
        <f>IF(AND(A1844&lt;&gt;"",ISNUMBER(A1844)),VLOOKUP(A1844,Studies!A:BR,2,FALSE),"")</f>
        <v>Heizmann 1983</v>
      </c>
      <c r="C1844" s="254" t="str">
        <f>IF(AND(A1844&lt;&gt;"",ISNUMBER(A1844)),VLOOKUP(A1844,Studies!A:BR,3,FALSE),"")</f>
        <v>http://www.ncbi.nlm.nih.gov/pubmed/6138080</v>
      </c>
      <c r="D1844" s="254" t="str">
        <f>IF(AND(A1844&lt;&gt;"",ISNUMBER(A1844)),VLOOKUP(A1844,Studies!A:BR,4,FALSE),"")</f>
        <v>po 20 mg - Indiv. CH.B.</v>
      </c>
      <c r="E1844" s="254" t="str">
        <f>IF(AND(A1844&lt;&gt;"",ISNUMBER(A1844)),VLOOKUP(A1844,Studies!A:BR,5,FALSE),"")</f>
        <v>Midazolam</v>
      </c>
      <c r="F1844" s="255"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53" t="str">
        <f>IF(AND(A1845&lt;&gt;"",ISNUMBER(A1845)),VLOOKUP(A1845,Studies!A:BR,2,FALSE),"")</f>
        <v>Heizmann 1983</v>
      </c>
      <c r="C1845" s="254" t="str">
        <f>IF(AND(A1845&lt;&gt;"",ISNUMBER(A1845)),VLOOKUP(A1845,Studies!A:BR,3,FALSE),"")</f>
        <v>http://www.ncbi.nlm.nih.gov/pubmed/6138080</v>
      </c>
      <c r="D1845" s="254" t="str">
        <f>IF(AND(A1845&lt;&gt;"",ISNUMBER(A1845)),VLOOKUP(A1845,Studies!A:BR,4,FALSE),"")</f>
        <v>po 20 mg - Indiv. CH.B.</v>
      </c>
      <c r="E1845" s="254" t="str">
        <f>IF(AND(A1845&lt;&gt;"",ISNUMBER(A1845)),VLOOKUP(A1845,Studies!A:BR,5,FALSE),"")</f>
        <v>Midazolam</v>
      </c>
      <c r="F1845" s="255"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53" t="str">
        <f>IF(AND(A1846&lt;&gt;"",ISNUMBER(A1846)),VLOOKUP(A1846,Studies!A:BR,2,FALSE),"")</f>
        <v>Heizmann 1983</v>
      </c>
      <c r="C1846" s="254" t="str">
        <f>IF(AND(A1846&lt;&gt;"",ISNUMBER(A1846)),VLOOKUP(A1846,Studies!A:BR,3,FALSE),"")</f>
        <v>http://www.ncbi.nlm.nih.gov/pubmed/6138080</v>
      </c>
      <c r="D1846" s="254" t="str">
        <f>IF(AND(A1846&lt;&gt;"",ISNUMBER(A1846)),VLOOKUP(A1846,Studies!A:BR,4,FALSE),"")</f>
        <v>po 20 mg - Indiv. CH.B.</v>
      </c>
      <c r="E1846" s="254" t="str">
        <f>IF(AND(A1846&lt;&gt;"",ISNUMBER(A1846)),VLOOKUP(A1846,Studies!A:BR,5,FALSE),"")</f>
        <v>Midazolam</v>
      </c>
      <c r="F1846" s="255"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53" t="str">
        <f>IF(AND(A1847&lt;&gt;"",ISNUMBER(A1847)),VLOOKUP(A1847,Studies!A:BR,2,FALSE),"")</f>
        <v>Heizmann 1983</v>
      </c>
      <c r="C1847" s="254" t="str">
        <f>IF(AND(A1847&lt;&gt;"",ISNUMBER(A1847)),VLOOKUP(A1847,Studies!A:BR,3,FALSE),"")</f>
        <v>http://www.ncbi.nlm.nih.gov/pubmed/6138080</v>
      </c>
      <c r="D1847" s="254" t="str">
        <f>IF(AND(A1847&lt;&gt;"",ISNUMBER(A1847)),VLOOKUP(A1847,Studies!A:BR,4,FALSE),"")</f>
        <v>po 20 mg - Indiv. CH.B.</v>
      </c>
      <c r="E1847" s="254" t="str">
        <f>IF(AND(A1847&lt;&gt;"",ISNUMBER(A1847)),VLOOKUP(A1847,Studies!A:BR,5,FALSE),"")</f>
        <v>Midazolam</v>
      </c>
      <c r="F1847" s="255"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53" t="str">
        <f>IF(AND(A1848&lt;&gt;"",ISNUMBER(A1848)),VLOOKUP(A1848,Studies!A:BR,2,FALSE),"")</f>
        <v>Heizmann 1983</v>
      </c>
      <c r="C1848" s="254" t="str">
        <f>IF(AND(A1848&lt;&gt;"",ISNUMBER(A1848)),VLOOKUP(A1848,Studies!A:BR,3,FALSE),"")</f>
        <v>http://www.ncbi.nlm.nih.gov/pubmed/6138080</v>
      </c>
      <c r="D1848" s="254" t="str">
        <f>IF(AND(A1848&lt;&gt;"",ISNUMBER(A1848)),VLOOKUP(A1848,Studies!A:BR,4,FALSE),"")</f>
        <v>po 20 mg - Indiv. CH.B.</v>
      </c>
      <c r="E1848" s="254" t="str">
        <f>IF(AND(A1848&lt;&gt;"",ISNUMBER(A1848)),VLOOKUP(A1848,Studies!A:BR,5,FALSE),"")</f>
        <v>Midazolam</v>
      </c>
      <c r="F1848" s="255"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53" t="str">
        <f>IF(AND(A1849&lt;&gt;"",ISNUMBER(A1849)),VLOOKUP(A1849,Studies!A:BR,2,FALSE),"")</f>
        <v>Heizmann 1983</v>
      </c>
      <c r="C1849" s="254" t="str">
        <f>IF(AND(A1849&lt;&gt;"",ISNUMBER(A1849)),VLOOKUP(A1849,Studies!A:BR,3,FALSE),"")</f>
        <v>http://www.ncbi.nlm.nih.gov/pubmed/6138080</v>
      </c>
      <c r="D1849" s="254" t="str">
        <f>IF(AND(A1849&lt;&gt;"",ISNUMBER(A1849)),VLOOKUP(A1849,Studies!A:BR,4,FALSE),"")</f>
        <v>po 20 mg - Indiv. CH.B.</v>
      </c>
      <c r="E1849" s="254" t="str">
        <f>IF(AND(A1849&lt;&gt;"",ISNUMBER(A1849)),VLOOKUP(A1849,Studies!A:BR,5,FALSE),"")</f>
        <v>Midazolam</v>
      </c>
      <c r="F1849" s="255"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53" t="str">
        <f>IF(AND(A1850&lt;&gt;"",ISNUMBER(A1850)),VLOOKUP(A1850,Studies!A:BR,2,FALSE),"")</f>
        <v>Heizmann 1983</v>
      </c>
      <c r="C1850" s="254" t="str">
        <f>IF(AND(A1850&lt;&gt;"",ISNUMBER(A1850)),VLOOKUP(A1850,Studies!A:BR,3,FALSE),"")</f>
        <v>http://www.ncbi.nlm.nih.gov/pubmed/6138080</v>
      </c>
      <c r="D1850" s="254" t="str">
        <f>IF(AND(A1850&lt;&gt;"",ISNUMBER(A1850)),VLOOKUP(A1850,Studies!A:BR,4,FALSE),"")</f>
        <v>po 20 mg - Indiv. CH.B.</v>
      </c>
      <c r="E1850" s="254" t="str">
        <f>IF(AND(A1850&lt;&gt;"",ISNUMBER(A1850)),VLOOKUP(A1850,Studies!A:BR,5,FALSE),"")</f>
        <v>Midazolam</v>
      </c>
      <c r="F1850" s="255"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53" t="str">
        <f>IF(AND(A1851&lt;&gt;"",ISNUMBER(A1851)),VLOOKUP(A1851,Studies!A:BR,2,FALSE),"")</f>
        <v>Heizmann 1983</v>
      </c>
      <c r="C1851" s="254" t="str">
        <f>IF(AND(A1851&lt;&gt;"",ISNUMBER(A1851)),VLOOKUP(A1851,Studies!A:BR,3,FALSE),"")</f>
        <v>http://www.ncbi.nlm.nih.gov/pubmed/6138080</v>
      </c>
      <c r="D1851" s="254" t="str">
        <f>IF(AND(A1851&lt;&gt;"",ISNUMBER(A1851)),VLOOKUP(A1851,Studies!A:BR,4,FALSE),"")</f>
        <v>po 20 mg - Indiv. CH.B.</v>
      </c>
      <c r="E1851" s="254" t="str">
        <f>IF(AND(A1851&lt;&gt;"",ISNUMBER(A1851)),VLOOKUP(A1851,Studies!A:BR,5,FALSE),"")</f>
        <v>Midazolam</v>
      </c>
      <c r="F1851" s="255"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53" t="str">
        <f>IF(AND(A1852&lt;&gt;"",ISNUMBER(A1852)),VLOOKUP(A1852,Studies!A:BR,2,FALSE),"")</f>
        <v>Heizmann 1983</v>
      </c>
      <c r="C1852" s="254" t="str">
        <f>IF(AND(A1852&lt;&gt;"",ISNUMBER(A1852)),VLOOKUP(A1852,Studies!A:BR,3,FALSE),"")</f>
        <v>http://www.ncbi.nlm.nih.gov/pubmed/6138080</v>
      </c>
      <c r="D1852" s="254" t="str">
        <f>IF(AND(A1852&lt;&gt;"",ISNUMBER(A1852)),VLOOKUP(A1852,Studies!A:BR,4,FALSE),"")</f>
        <v>po 20 mg - Indiv. CH.B.</v>
      </c>
      <c r="E1852" s="254" t="str">
        <f>IF(AND(A1852&lt;&gt;"",ISNUMBER(A1852)),VLOOKUP(A1852,Studies!A:BR,5,FALSE),"")</f>
        <v>Midazolam</v>
      </c>
      <c r="F1852" s="255"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53" t="str">
        <f>IF(AND(A1853&lt;&gt;"",ISNUMBER(A1853)),VLOOKUP(A1853,Studies!A:BR,2,FALSE),"")</f>
        <v>Heizmann 1983</v>
      </c>
      <c r="C1853" s="254" t="str">
        <f>IF(AND(A1853&lt;&gt;"",ISNUMBER(A1853)),VLOOKUP(A1853,Studies!A:BR,3,FALSE),"")</f>
        <v>http://www.ncbi.nlm.nih.gov/pubmed/6138080</v>
      </c>
      <c r="D1853" s="254" t="str">
        <f>IF(AND(A1853&lt;&gt;"",ISNUMBER(A1853)),VLOOKUP(A1853,Studies!A:BR,4,FALSE),"")</f>
        <v>po 20 mg - Indiv. CH.B.</v>
      </c>
      <c r="E1853" s="254" t="str">
        <f>IF(AND(A1853&lt;&gt;"",ISNUMBER(A1853)),VLOOKUP(A1853,Studies!A:BR,5,FALSE),"")</f>
        <v>Midazolam</v>
      </c>
      <c r="F1853" s="255"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53" t="str">
        <f>IF(AND(A1854&lt;&gt;"",ISNUMBER(A1854)),VLOOKUP(A1854,Studies!A:BR,2,FALSE),"")</f>
        <v>Heizmann 1983</v>
      </c>
      <c r="C1854" s="254" t="str">
        <f>IF(AND(A1854&lt;&gt;"",ISNUMBER(A1854)),VLOOKUP(A1854,Studies!A:BR,3,FALSE),"")</f>
        <v>http://www.ncbi.nlm.nih.gov/pubmed/6138080</v>
      </c>
      <c r="D1854" s="254" t="str">
        <f>IF(AND(A1854&lt;&gt;"",ISNUMBER(A1854)),VLOOKUP(A1854,Studies!A:BR,4,FALSE),"")</f>
        <v>po 20 mg - Indiv. CH.B.</v>
      </c>
      <c r="E1854" s="254" t="str">
        <f>IF(AND(A1854&lt;&gt;"",ISNUMBER(A1854)),VLOOKUP(A1854,Studies!A:BR,5,FALSE),"")</f>
        <v>Midazolam</v>
      </c>
      <c r="F1854" s="255"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53" t="str">
        <f>IF(AND(A1855&lt;&gt;"",ISNUMBER(A1855)),VLOOKUP(A1855,Studies!A:BR,2,FALSE),"")</f>
        <v>Heizmann 1983</v>
      </c>
      <c r="C1855" s="254" t="str">
        <f>IF(AND(A1855&lt;&gt;"",ISNUMBER(A1855)),VLOOKUP(A1855,Studies!A:BR,3,FALSE),"")</f>
        <v>http://www.ncbi.nlm.nih.gov/pubmed/6138080</v>
      </c>
      <c r="D1855" s="254" t="str">
        <f>IF(AND(A1855&lt;&gt;"",ISNUMBER(A1855)),VLOOKUP(A1855,Studies!A:BR,4,FALSE),"")</f>
        <v>po 20 mg - Indiv. E.Sch.</v>
      </c>
      <c r="E1855" s="254" t="str">
        <f>IF(AND(A1855&lt;&gt;"",ISNUMBER(A1855)),VLOOKUP(A1855,Studies!A:BR,5,FALSE),"")</f>
        <v>Midazolam</v>
      </c>
      <c r="F1855" s="255"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53" t="str">
        <f>IF(AND(A1856&lt;&gt;"",ISNUMBER(A1856)),VLOOKUP(A1856,Studies!A:BR,2,FALSE),"")</f>
        <v>Heizmann 1983</v>
      </c>
      <c r="C1856" s="254" t="str">
        <f>IF(AND(A1856&lt;&gt;"",ISNUMBER(A1856)),VLOOKUP(A1856,Studies!A:BR,3,FALSE),"")</f>
        <v>http://www.ncbi.nlm.nih.gov/pubmed/6138080</v>
      </c>
      <c r="D1856" s="254" t="str">
        <f>IF(AND(A1856&lt;&gt;"",ISNUMBER(A1856)),VLOOKUP(A1856,Studies!A:BR,4,FALSE),"")</f>
        <v>po 20 mg - Indiv. E.Sch.</v>
      </c>
      <c r="E1856" s="254" t="str">
        <f>IF(AND(A1856&lt;&gt;"",ISNUMBER(A1856)),VLOOKUP(A1856,Studies!A:BR,5,FALSE),"")</f>
        <v>Midazolam</v>
      </c>
      <c r="F1856" s="255"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53" t="str">
        <f>IF(AND(A1857&lt;&gt;"",ISNUMBER(A1857)),VLOOKUP(A1857,Studies!A:BR,2,FALSE),"")</f>
        <v>Heizmann 1983</v>
      </c>
      <c r="C1857" s="254" t="str">
        <f>IF(AND(A1857&lt;&gt;"",ISNUMBER(A1857)),VLOOKUP(A1857,Studies!A:BR,3,FALSE),"")</f>
        <v>http://www.ncbi.nlm.nih.gov/pubmed/6138080</v>
      </c>
      <c r="D1857" s="254" t="str">
        <f>IF(AND(A1857&lt;&gt;"",ISNUMBER(A1857)),VLOOKUP(A1857,Studies!A:BR,4,FALSE),"")</f>
        <v>po 20 mg - Indiv. E.Sch.</v>
      </c>
      <c r="E1857" s="254" t="str">
        <f>IF(AND(A1857&lt;&gt;"",ISNUMBER(A1857)),VLOOKUP(A1857,Studies!A:BR,5,FALSE),"")</f>
        <v>Midazolam</v>
      </c>
      <c r="F1857" s="255"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53" t="str">
        <f>IF(AND(A1858&lt;&gt;"",ISNUMBER(A1858)),VLOOKUP(A1858,Studies!A:BR,2,FALSE),"")</f>
        <v>Heizmann 1983</v>
      </c>
      <c r="C1858" s="254" t="str">
        <f>IF(AND(A1858&lt;&gt;"",ISNUMBER(A1858)),VLOOKUP(A1858,Studies!A:BR,3,FALSE),"")</f>
        <v>http://www.ncbi.nlm.nih.gov/pubmed/6138080</v>
      </c>
      <c r="D1858" s="254" t="str">
        <f>IF(AND(A1858&lt;&gt;"",ISNUMBER(A1858)),VLOOKUP(A1858,Studies!A:BR,4,FALSE),"")</f>
        <v>po 20 mg - Indiv. E.Sch.</v>
      </c>
      <c r="E1858" s="254" t="str">
        <f>IF(AND(A1858&lt;&gt;"",ISNUMBER(A1858)),VLOOKUP(A1858,Studies!A:BR,5,FALSE),"")</f>
        <v>Midazolam</v>
      </c>
      <c r="F1858" s="255"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53" t="str">
        <f>IF(AND(A1859&lt;&gt;"",ISNUMBER(A1859)),VLOOKUP(A1859,Studies!A:BR,2,FALSE),"")</f>
        <v>Heizmann 1983</v>
      </c>
      <c r="C1859" s="254" t="str">
        <f>IF(AND(A1859&lt;&gt;"",ISNUMBER(A1859)),VLOOKUP(A1859,Studies!A:BR,3,FALSE),"")</f>
        <v>http://www.ncbi.nlm.nih.gov/pubmed/6138080</v>
      </c>
      <c r="D1859" s="254" t="str">
        <f>IF(AND(A1859&lt;&gt;"",ISNUMBER(A1859)),VLOOKUP(A1859,Studies!A:BR,4,FALSE),"")</f>
        <v>po 20 mg - Indiv. E.Sch.</v>
      </c>
      <c r="E1859" s="254" t="str">
        <f>IF(AND(A1859&lt;&gt;"",ISNUMBER(A1859)),VLOOKUP(A1859,Studies!A:BR,5,FALSE),"")</f>
        <v>Midazolam</v>
      </c>
      <c r="F1859" s="255"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53" t="str">
        <f>IF(AND(A1860&lt;&gt;"",ISNUMBER(A1860)),VLOOKUP(A1860,Studies!A:BR,2,FALSE),"")</f>
        <v>Heizmann 1983</v>
      </c>
      <c r="C1860" s="254" t="str">
        <f>IF(AND(A1860&lt;&gt;"",ISNUMBER(A1860)),VLOOKUP(A1860,Studies!A:BR,3,FALSE),"")</f>
        <v>http://www.ncbi.nlm.nih.gov/pubmed/6138080</v>
      </c>
      <c r="D1860" s="254" t="str">
        <f>IF(AND(A1860&lt;&gt;"",ISNUMBER(A1860)),VLOOKUP(A1860,Studies!A:BR,4,FALSE),"")</f>
        <v>po 20 mg - Indiv. E.Sch.</v>
      </c>
      <c r="E1860" s="254" t="str">
        <f>IF(AND(A1860&lt;&gt;"",ISNUMBER(A1860)),VLOOKUP(A1860,Studies!A:BR,5,FALSE),"")</f>
        <v>Midazolam</v>
      </c>
      <c r="F1860" s="255"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53" t="str">
        <f>IF(AND(A1861&lt;&gt;"",ISNUMBER(A1861)),VLOOKUP(A1861,Studies!A:BR,2,FALSE),"")</f>
        <v>Heizmann 1983</v>
      </c>
      <c r="C1861" s="254" t="str">
        <f>IF(AND(A1861&lt;&gt;"",ISNUMBER(A1861)),VLOOKUP(A1861,Studies!A:BR,3,FALSE),"")</f>
        <v>http://www.ncbi.nlm.nih.gov/pubmed/6138080</v>
      </c>
      <c r="D1861" s="254" t="str">
        <f>IF(AND(A1861&lt;&gt;"",ISNUMBER(A1861)),VLOOKUP(A1861,Studies!A:BR,4,FALSE),"")</f>
        <v>po 20 mg - Indiv. E.Sch.</v>
      </c>
      <c r="E1861" s="254" t="str">
        <f>IF(AND(A1861&lt;&gt;"",ISNUMBER(A1861)),VLOOKUP(A1861,Studies!A:BR,5,FALSE),"")</f>
        <v>Midazolam</v>
      </c>
      <c r="F1861" s="255"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53" t="str">
        <f>IF(AND(A1862&lt;&gt;"",ISNUMBER(A1862)),VLOOKUP(A1862,Studies!A:BR,2,FALSE),"")</f>
        <v>Heizmann 1983</v>
      </c>
      <c r="C1862" s="254" t="str">
        <f>IF(AND(A1862&lt;&gt;"",ISNUMBER(A1862)),VLOOKUP(A1862,Studies!A:BR,3,FALSE),"")</f>
        <v>http://www.ncbi.nlm.nih.gov/pubmed/6138080</v>
      </c>
      <c r="D1862" s="254" t="str">
        <f>IF(AND(A1862&lt;&gt;"",ISNUMBER(A1862)),VLOOKUP(A1862,Studies!A:BR,4,FALSE),"")</f>
        <v>po 20 mg - Indiv. E.Sch.</v>
      </c>
      <c r="E1862" s="254" t="str">
        <f>IF(AND(A1862&lt;&gt;"",ISNUMBER(A1862)),VLOOKUP(A1862,Studies!A:BR,5,FALSE),"")</f>
        <v>Midazolam</v>
      </c>
      <c r="F1862" s="255"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53" t="str">
        <f>IF(AND(A1863&lt;&gt;"",ISNUMBER(A1863)),VLOOKUP(A1863,Studies!A:BR,2,FALSE),"")</f>
        <v>Heizmann 1983</v>
      </c>
      <c r="C1863" s="254" t="str">
        <f>IF(AND(A1863&lt;&gt;"",ISNUMBER(A1863)),VLOOKUP(A1863,Studies!A:BR,3,FALSE),"")</f>
        <v>http://www.ncbi.nlm.nih.gov/pubmed/6138080</v>
      </c>
      <c r="D1863" s="254" t="str">
        <f>IF(AND(A1863&lt;&gt;"",ISNUMBER(A1863)),VLOOKUP(A1863,Studies!A:BR,4,FALSE),"")</f>
        <v>po 20 mg - Indiv. E.Sch.</v>
      </c>
      <c r="E1863" s="254" t="str">
        <f>IF(AND(A1863&lt;&gt;"",ISNUMBER(A1863)),VLOOKUP(A1863,Studies!A:BR,5,FALSE),"")</f>
        <v>Midazolam</v>
      </c>
      <c r="F1863" s="255"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53" t="str">
        <f>IF(AND(A1864&lt;&gt;"",ISNUMBER(A1864)),VLOOKUP(A1864,Studies!A:BR,2,FALSE),"")</f>
        <v>Heizmann 1983</v>
      </c>
      <c r="C1864" s="254" t="str">
        <f>IF(AND(A1864&lt;&gt;"",ISNUMBER(A1864)),VLOOKUP(A1864,Studies!A:BR,3,FALSE),"")</f>
        <v>http://www.ncbi.nlm.nih.gov/pubmed/6138080</v>
      </c>
      <c r="D1864" s="254" t="str">
        <f>IF(AND(A1864&lt;&gt;"",ISNUMBER(A1864)),VLOOKUP(A1864,Studies!A:BR,4,FALSE),"")</f>
        <v>po 20 mg - Indiv. E.Sch.</v>
      </c>
      <c r="E1864" s="254" t="str">
        <f>IF(AND(A1864&lt;&gt;"",ISNUMBER(A1864)),VLOOKUP(A1864,Studies!A:BR,5,FALSE),"")</f>
        <v>Midazolam</v>
      </c>
      <c r="F1864" s="255"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53" t="str">
        <f>IF(AND(A1865&lt;&gt;"",ISNUMBER(A1865)),VLOOKUP(A1865,Studies!A:BR,2,FALSE),"")</f>
        <v>Heizmann 1983</v>
      </c>
      <c r="C1865" s="254" t="str">
        <f>IF(AND(A1865&lt;&gt;"",ISNUMBER(A1865)),VLOOKUP(A1865,Studies!A:BR,3,FALSE),"")</f>
        <v>http://www.ncbi.nlm.nih.gov/pubmed/6138080</v>
      </c>
      <c r="D1865" s="254" t="str">
        <f>IF(AND(A1865&lt;&gt;"",ISNUMBER(A1865)),VLOOKUP(A1865,Studies!A:BR,4,FALSE),"")</f>
        <v>po 20 mg - Indiv. E.Sch.</v>
      </c>
      <c r="E1865" s="254" t="str">
        <f>IF(AND(A1865&lt;&gt;"",ISNUMBER(A1865)),VLOOKUP(A1865,Studies!A:BR,5,FALSE),"")</f>
        <v>Midazolam</v>
      </c>
      <c r="F1865" s="255"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53" t="str">
        <f>IF(AND(A1866&lt;&gt;"",ISNUMBER(A1866)),VLOOKUP(A1866,Studies!A:BR,2,FALSE),"")</f>
        <v>Heizmann 1983</v>
      </c>
      <c r="C1866" s="254" t="str">
        <f>IF(AND(A1866&lt;&gt;"",ISNUMBER(A1866)),VLOOKUP(A1866,Studies!A:BR,3,FALSE),"")</f>
        <v>http://www.ncbi.nlm.nih.gov/pubmed/6138080</v>
      </c>
      <c r="D1866" s="254" t="str">
        <f>IF(AND(A1866&lt;&gt;"",ISNUMBER(A1866)),VLOOKUP(A1866,Studies!A:BR,4,FALSE),"")</f>
        <v>po 20 mg - Indiv. E.Sch.</v>
      </c>
      <c r="E1866" s="254" t="str">
        <f>IF(AND(A1866&lt;&gt;"",ISNUMBER(A1866)),VLOOKUP(A1866,Studies!A:BR,5,FALSE),"")</f>
        <v>Midazolam</v>
      </c>
      <c r="F1866" s="255"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53" t="str">
        <f>IF(AND(A1867&lt;&gt;"",ISNUMBER(A1867)),VLOOKUP(A1867,Studies!A:BR,2,FALSE),"")</f>
        <v>Heizmann 1983</v>
      </c>
      <c r="C1867" s="254" t="str">
        <f>IF(AND(A1867&lt;&gt;"",ISNUMBER(A1867)),VLOOKUP(A1867,Studies!A:BR,3,FALSE),"")</f>
        <v>http://www.ncbi.nlm.nih.gov/pubmed/6138080</v>
      </c>
      <c r="D1867" s="254" t="str">
        <f>IF(AND(A1867&lt;&gt;"",ISNUMBER(A1867)),VLOOKUP(A1867,Studies!A:BR,4,FALSE),"")</f>
        <v>po 20 mg - Indiv. E.Sch.</v>
      </c>
      <c r="E1867" s="254" t="str">
        <f>IF(AND(A1867&lt;&gt;"",ISNUMBER(A1867)),VLOOKUP(A1867,Studies!A:BR,5,FALSE),"")</f>
        <v>Midazolam</v>
      </c>
      <c r="F1867" s="255"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53" t="str">
        <f>IF(AND(A1868&lt;&gt;"",ISNUMBER(A1868)),VLOOKUP(A1868,Studies!A:BR,2,FALSE),"")</f>
        <v>Heizmann 1983</v>
      </c>
      <c r="C1868" s="254" t="str">
        <f>IF(AND(A1868&lt;&gt;"",ISNUMBER(A1868)),VLOOKUP(A1868,Studies!A:BR,3,FALSE),"")</f>
        <v>http://www.ncbi.nlm.nih.gov/pubmed/6138080</v>
      </c>
      <c r="D1868" s="254" t="str">
        <f>IF(AND(A1868&lt;&gt;"",ISNUMBER(A1868)),VLOOKUP(A1868,Studies!A:BR,4,FALSE),"")</f>
        <v>po 20 mg - Indiv. K.M.</v>
      </c>
      <c r="E1868" s="254" t="str">
        <f>IF(AND(A1868&lt;&gt;"",ISNUMBER(A1868)),VLOOKUP(A1868,Studies!A:BR,5,FALSE),"")</f>
        <v>Midazolam</v>
      </c>
      <c r="F1868" s="255"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53" t="str">
        <f>IF(AND(A1869&lt;&gt;"",ISNUMBER(A1869)),VLOOKUP(A1869,Studies!A:BR,2,FALSE),"")</f>
        <v>Heizmann 1983</v>
      </c>
      <c r="C1869" s="254" t="str">
        <f>IF(AND(A1869&lt;&gt;"",ISNUMBER(A1869)),VLOOKUP(A1869,Studies!A:BR,3,FALSE),"")</f>
        <v>http://www.ncbi.nlm.nih.gov/pubmed/6138080</v>
      </c>
      <c r="D1869" s="254" t="str">
        <f>IF(AND(A1869&lt;&gt;"",ISNUMBER(A1869)),VLOOKUP(A1869,Studies!A:BR,4,FALSE),"")</f>
        <v>po 20 mg - Indiv. K.M.</v>
      </c>
      <c r="E1869" s="254" t="str">
        <f>IF(AND(A1869&lt;&gt;"",ISNUMBER(A1869)),VLOOKUP(A1869,Studies!A:BR,5,FALSE),"")</f>
        <v>Midazolam</v>
      </c>
      <c r="F1869" s="255"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53" t="str">
        <f>IF(AND(A1870&lt;&gt;"",ISNUMBER(A1870)),VLOOKUP(A1870,Studies!A:BR,2,FALSE),"")</f>
        <v>Heizmann 1983</v>
      </c>
      <c r="C1870" s="254" t="str">
        <f>IF(AND(A1870&lt;&gt;"",ISNUMBER(A1870)),VLOOKUP(A1870,Studies!A:BR,3,FALSE),"")</f>
        <v>http://www.ncbi.nlm.nih.gov/pubmed/6138080</v>
      </c>
      <c r="D1870" s="254" t="str">
        <f>IF(AND(A1870&lt;&gt;"",ISNUMBER(A1870)),VLOOKUP(A1870,Studies!A:BR,4,FALSE),"")</f>
        <v>po 20 mg - Indiv. K.M.</v>
      </c>
      <c r="E1870" s="254" t="str">
        <f>IF(AND(A1870&lt;&gt;"",ISNUMBER(A1870)),VLOOKUP(A1870,Studies!A:BR,5,FALSE),"")</f>
        <v>Midazolam</v>
      </c>
      <c r="F1870" s="255"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53" t="str">
        <f>IF(AND(A1871&lt;&gt;"",ISNUMBER(A1871)),VLOOKUP(A1871,Studies!A:BR,2,FALSE),"")</f>
        <v>Heizmann 1983</v>
      </c>
      <c r="C1871" s="254" t="str">
        <f>IF(AND(A1871&lt;&gt;"",ISNUMBER(A1871)),VLOOKUP(A1871,Studies!A:BR,3,FALSE),"")</f>
        <v>http://www.ncbi.nlm.nih.gov/pubmed/6138080</v>
      </c>
      <c r="D1871" s="254" t="str">
        <f>IF(AND(A1871&lt;&gt;"",ISNUMBER(A1871)),VLOOKUP(A1871,Studies!A:BR,4,FALSE),"")</f>
        <v>po 20 mg - Indiv. K.M.</v>
      </c>
      <c r="E1871" s="254" t="str">
        <f>IF(AND(A1871&lt;&gt;"",ISNUMBER(A1871)),VLOOKUP(A1871,Studies!A:BR,5,FALSE),"")</f>
        <v>Midazolam</v>
      </c>
      <c r="F1871" s="255"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53" t="str">
        <f>IF(AND(A1872&lt;&gt;"",ISNUMBER(A1872)),VLOOKUP(A1872,Studies!A:BR,2,FALSE),"")</f>
        <v>Heizmann 1983</v>
      </c>
      <c r="C1872" s="254" t="str">
        <f>IF(AND(A1872&lt;&gt;"",ISNUMBER(A1872)),VLOOKUP(A1872,Studies!A:BR,3,FALSE),"")</f>
        <v>http://www.ncbi.nlm.nih.gov/pubmed/6138080</v>
      </c>
      <c r="D1872" s="254" t="str">
        <f>IF(AND(A1872&lt;&gt;"",ISNUMBER(A1872)),VLOOKUP(A1872,Studies!A:BR,4,FALSE),"")</f>
        <v>po 20 mg - Indiv. K.M.</v>
      </c>
      <c r="E1872" s="254" t="str">
        <f>IF(AND(A1872&lt;&gt;"",ISNUMBER(A1872)),VLOOKUP(A1872,Studies!A:BR,5,FALSE),"")</f>
        <v>Midazolam</v>
      </c>
      <c r="F1872" s="255"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53" t="str">
        <f>IF(AND(A1873&lt;&gt;"",ISNUMBER(A1873)),VLOOKUP(A1873,Studies!A:BR,2,FALSE),"")</f>
        <v>Heizmann 1983</v>
      </c>
      <c r="C1873" s="254" t="str">
        <f>IF(AND(A1873&lt;&gt;"",ISNUMBER(A1873)),VLOOKUP(A1873,Studies!A:BR,3,FALSE),"")</f>
        <v>http://www.ncbi.nlm.nih.gov/pubmed/6138080</v>
      </c>
      <c r="D1873" s="254" t="str">
        <f>IF(AND(A1873&lt;&gt;"",ISNUMBER(A1873)),VLOOKUP(A1873,Studies!A:BR,4,FALSE),"")</f>
        <v>po 20 mg - Indiv. K.M.</v>
      </c>
      <c r="E1873" s="254" t="str">
        <f>IF(AND(A1873&lt;&gt;"",ISNUMBER(A1873)),VLOOKUP(A1873,Studies!A:BR,5,FALSE),"")</f>
        <v>Midazolam</v>
      </c>
      <c r="F1873" s="255"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53" t="str">
        <f>IF(AND(A1874&lt;&gt;"",ISNUMBER(A1874)),VLOOKUP(A1874,Studies!A:BR,2,FALSE),"")</f>
        <v>Heizmann 1983</v>
      </c>
      <c r="C1874" s="254" t="str">
        <f>IF(AND(A1874&lt;&gt;"",ISNUMBER(A1874)),VLOOKUP(A1874,Studies!A:BR,3,FALSE),"")</f>
        <v>http://www.ncbi.nlm.nih.gov/pubmed/6138080</v>
      </c>
      <c r="D1874" s="254" t="str">
        <f>IF(AND(A1874&lt;&gt;"",ISNUMBER(A1874)),VLOOKUP(A1874,Studies!A:BR,4,FALSE),"")</f>
        <v>po 20 mg - Indiv. K.M.</v>
      </c>
      <c r="E1874" s="254" t="str">
        <f>IF(AND(A1874&lt;&gt;"",ISNUMBER(A1874)),VLOOKUP(A1874,Studies!A:BR,5,FALSE),"")</f>
        <v>Midazolam</v>
      </c>
      <c r="F1874" s="255"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53" t="str">
        <f>IF(AND(A1875&lt;&gt;"",ISNUMBER(A1875)),VLOOKUP(A1875,Studies!A:BR,2,FALSE),"")</f>
        <v>Heizmann 1983</v>
      </c>
      <c r="C1875" s="254" t="str">
        <f>IF(AND(A1875&lt;&gt;"",ISNUMBER(A1875)),VLOOKUP(A1875,Studies!A:BR,3,FALSE),"")</f>
        <v>http://www.ncbi.nlm.nih.gov/pubmed/6138080</v>
      </c>
      <c r="D1875" s="254" t="str">
        <f>IF(AND(A1875&lt;&gt;"",ISNUMBER(A1875)),VLOOKUP(A1875,Studies!A:BR,4,FALSE),"")</f>
        <v>po 20 mg - Indiv. K.M.</v>
      </c>
      <c r="E1875" s="254" t="str">
        <f>IF(AND(A1875&lt;&gt;"",ISNUMBER(A1875)),VLOOKUP(A1875,Studies!A:BR,5,FALSE),"")</f>
        <v>Midazolam</v>
      </c>
      <c r="F1875" s="255"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53" t="str">
        <f>IF(AND(A1876&lt;&gt;"",ISNUMBER(A1876)),VLOOKUP(A1876,Studies!A:BR,2,FALSE),"")</f>
        <v>Heizmann 1983</v>
      </c>
      <c r="C1876" s="254" t="str">
        <f>IF(AND(A1876&lt;&gt;"",ISNUMBER(A1876)),VLOOKUP(A1876,Studies!A:BR,3,FALSE),"")</f>
        <v>http://www.ncbi.nlm.nih.gov/pubmed/6138080</v>
      </c>
      <c r="D1876" s="254" t="str">
        <f>IF(AND(A1876&lt;&gt;"",ISNUMBER(A1876)),VLOOKUP(A1876,Studies!A:BR,4,FALSE),"")</f>
        <v>po 20 mg - Indiv. K.M.</v>
      </c>
      <c r="E1876" s="254" t="str">
        <f>IF(AND(A1876&lt;&gt;"",ISNUMBER(A1876)),VLOOKUP(A1876,Studies!A:BR,5,FALSE),"")</f>
        <v>Midazolam</v>
      </c>
      <c r="F1876" s="255"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53" t="str">
        <f>IF(AND(A1877&lt;&gt;"",ISNUMBER(A1877)),VLOOKUP(A1877,Studies!A:BR,2,FALSE),"")</f>
        <v>Heizmann 1983</v>
      </c>
      <c r="C1877" s="254" t="str">
        <f>IF(AND(A1877&lt;&gt;"",ISNUMBER(A1877)),VLOOKUP(A1877,Studies!A:BR,3,FALSE),"")</f>
        <v>http://www.ncbi.nlm.nih.gov/pubmed/6138080</v>
      </c>
      <c r="D1877" s="254" t="str">
        <f>IF(AND(A1877&lt;&gt;"",ISNUMBER(A1877)),VLOOKUP(A1877,Studies!A:BR,4,FALSE),"")</f>
        <v>po 20 mg - Indiv. K.M.</v>
      </c>
      <c r="E1877" s="254" t="str">
        <f>IF(AND(A1877&lt;&gt;"",ISNUMBER(A1877)),VLOOKUP(A1877,Studies!A:BR,5,FALSE),"")</f>
        <v>Midazolam</v>
      </c>
      <c r="F1877" s="255"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53" t="str">
        <f>IF(AND(A1878&lt;&gt;"",ISNUMBER(A1878)),VLOOKUP(A1878,Studies!A:BR,2,FALSE),"")</f>
        <v>Heizmann 1983</v>
      </c>
      <c r="C1878" s="254" t="str">
        <f>IF(AND(A1878&lt;&gt;"",ISNUMBER(A1878)),VLOOKUP(A1878,Studies!A:BR,3,FALSE),"")</f>
        <v>http://www.ncbi.nlm.nih.gov/pubmed/6138080</v>
      </c>
      <c r="D1878" s="254" t="str">
        <f>IF(AND(A1878&lt;&gt;"",ISNUMBER(A1878)),VLOOKUP(A1878,Studies!A:BR,4,FALSE),"")</f>
        <v>po 20 mg - Indiv. K.M.</v>
      </c>
      <c r="E1878" s="254" t="str">
        <f>IF(AND(A1878&lt;&gt;"",ISNUMBER(A1878)),VLOOKUP(A1878,Studies!A:BR,5,FALSE),"")</f>
        <v>Midazolam</v>
      </c>
      <c r="F1878" s="255"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53" t="str">
        <f>IF(AND(A1879&lt;&gt;"",ISNUMBER(A1879)),VLOOKUP(A1879,Studies!A:BR,2,FALSE),"")</f>
        <v>Heizmann 1983</v>
      </c>
      <c r="C1879" s="254" t="str">
        <f>IF(AND(A1879&lt;&gt;"",ISNUMBER(A1879)),VLOOKUP(A1879,Studies!A:BR,3,FALSE),"")</f>
        <v>http://www.ncbi.nlm.nih.gov/pubmed/6138080</v>
      </c>
      <c r="D1879" s="254" t="str">
        <f>IF(AND(A1879&lt;&gt;"",ISNUMBER(A1879)),VLOOKUP(A1879,Studies!A:BR,4,FALSE),"")</f>
        <v>po 20 mg - Indiv. K.M.</v>
      </c>
      <c r="E1879" s="254" t="str">
        <f>IF(AND(A1879&lt;&gt;"",ISNUMBER(A1879)),VLOOKUP(A1879,Studies!A:BR,5,FALSE),"")</f>
        <v>Midazolam</v>
      </c>
      <c r="F1879" s="255"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53" t="str">
        <f>IF(AND(A1880&lt;&gt;"",ISNUMBER(A1880)),VLOOKUP(A1880,Studies!A:BR,2,FALSE),"")</f>
        <v>Heizmann 1983</v>
      </c>
      <c r="C1880" s="254" t="str">
        <f>IF(AND(A1880&lt;&gt;"",ISNUMBER(A1880)),VLOOKUP(A1880,Studies!A:BR,3,FALSE),"")</f>
        <v>http://www.ncbi.nlm.nih.gov/pubmed/6138080</v>
      </c>
      <c r="D1880" s="254" t="str">
        <f>IF(AND(A1880&lt;&gt;"",ISNUMBER(A1880)),VLOOKUP(A1880,Studies!A:BR,4,FALSE),"")</f>
        <v>po 20 mg - Indiv. K.M.</v>
      </c>
      <c r="E1880" s="254" t="str">
        <f>IF(AND(A1880&lt;&gt;"",ISNUMBER(A1880)),VLOOKUP(A1880,Studies!A:BR,5,FALSE),"")</f>
        <v>Midazolam</v>
      </c>
      <c r="F1880" s="255"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53" t="str">
        <f>IF(AND(A1881&lt;&gt;"",ISNUMBER(A1881)),VLOOKUP(A1881,Studies!A:BR,2,FALSE),"")</f>
        <v>Heizmann 1983</v>
      </c>
      <c r="C1881" s="254" t="str">
        <f>IF(AND(A1881&lt;&gt;"",ISNUMBER(A1881)),VLOOKUP(A1881,Studies!A:BR,3,FALSE),"")</f>
        <v>http://www.ncbi.nlm.nih.gov/pubmed/6138080</v>
      </c>
      <c r="D1881" s="254" t="str">
        <f>IF(AND(A1881&lt;&gt;"",ISNUMBER(A1881)),VLOOKUP(A1881,Studies!A:BR,4,FALSE),"")</f>
        <v>po 20 mg - Indiv. O.A.</v>
      </c>
      <c r="E1881" s="254" t="str">
        <f>IF(AND(A1881&lt;&gt;"",ISNUMBER(A1881)),VLOOKUP(A1881,Studies!A:BR,5,FALSE),"")</f>
        <v>Midazolam</v>
      </c>
      <c r="F1881" s="255"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53" t="str">
        <f>IF(AND(A1882&lt;&gt;"",ISNUMBER(A1882)),VLOOKUP(A1882,Studies!A:BR,2,FALSE),"")</f>
        <v>Heizmann 1983</v>
      </c>
      <c r="C1882" s="254" t="str">
        <f>IF(AND(A1882&lt;&gt;"",ISNUMBER(A1882)),VLOOKUP(A1882,Studies!A:BR,3,FALSE),"")</f>
        <v>http://www.ncbi.nlm.nih.gov/pubmed/6138080</v>
      </c>
      <c r="D1882" s="254" t="str">
        <f>IF(AND(A1882&lt;&gt;"",ISNUMBER(A1882)),VLOOKUP(A1882,Studies!A:BR,4,FALSE),"")</f>
        <v>po 20 mg - Indiv. O.A.</v>
      </c>
      <c r="E1882" s="254" t="str">
        <f>IF(AND(A1882&lt;&gt;"",ISNUMBER(A1882)),VLOOKUP(A1882,Studies!A:BR,5,FALSE),"")</f>
        <v>Midazolam</v>
      </c>
      <c r="F1882" s="255"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53" t="str">
        <f>IF(AND(A1883&lt;&gt;"",ISNUMBER(A1883)),VLOOKUP(A1883,Studies!A:BR,2,FALSE),"")</f>
        <v>Heizmann 1983</v>
      </c>
      <c r="C1883" s="254" t="str">
        <f>IF(AND(A1883&lt;&gt;"",ISNUMBER(A1883)),VLOOKUP(A1883,Studies!A:BR,3,FALSE),"")</f>
        <v>http://www.ncbi.nlm.nih.gov/pubmed/6138080</v>
      </c>
      <c r="D1883" s="254" t="str">
        <f>IF(AND(A1883&lt;&gt;"",ISNUMBER(A1883)),VLOOKUP(A1883,Studies!A:BR,4,FALSE),"")</f>
        <v>po 20 mg - Indiv. O.A.</v>
      </c>
      <c r="E1883" s="254" t="str">
        <f>IF(AND(A1883&lt;&gt;"",ISNUMBER(A1883)),VLOOKUP(A1883,Studies!A:BR,5,FALSE),"")</f>
        <v>Midazolam</v>
      </c>
      <c r="F1883" s="255"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53" t="str">
        <f>IF(AND(A1884&lt;&gt;"",ISNUMBER(A1884)),VLOOKUP(A1884,Studies!A:BR,2,FALSE),"")</f>
        <v>Heizmann 1983</v>
      </c>
      <c r="C1884" s="254" t="str">
        <f>IF(AND(A1884&lt;&gt;"",ISNUMBER(A1884)),VLOOKUP(A1884,Studies!A:BR,3,FALSE),"")</f>
        <v>http://www.ncbi.nlm.nih.gov/pubmed/6138080</v>
      </c>
      <c r="D1884" s="254" t="str">
        <f>IF(AND(A1884&lt;&gt;"",ISNUMBER(A1884)),VLOOKUP(A1884,Studies!A:BR,4,FALSE),"")</f>
        <v>po 20 mg - Indiv. O.A.</v>
      </c>
      <c r="E1884" s="254" t="str">
        <f>IF(AND(A1884&lt;&gt;"",ISNUMBER(A1884)),VLOOKUP(A1884,Studies!A:BR,5,FALSE),"")</f>
        <v>Midazolam</v>
      </c>
      <c r="F1884" s="255"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53" t="str">
        <f>IF(AND(A1885&lt;&gt;"",ISNUMBER(A1885)),VLOOKUP(A1885,Studies!A:BR,2,FALSE),"")</f>
        <v>Heizmann 1983</v>
      </c>
      <c r="C1885" s="254" t="str">
        <f>IF(AND(A1885&lt;&gt;"",ISNUMBER(A1885)),VLOOKUP(A1885,Studies!A:BR,3,FALSE),"")</f>
        <v>http://www.ncbi.nlm.nih.gov/pubmed/6138080</v>
      </c>
      <c r="D1885" s="254" t="str">
        <f>IF(AND(A1885&lt;&gt;"",ISNUMBER(A1885)),VLOOKUP(A1885,Studies!A:BR,4,FALSE),"")</f>
        <v>po 20 mg - Indiv. O.A.</v>
      </c>
      <c r="E1885" s="254" t="str">
        <f>IF(AND(A1885&lt;&gt;"",ISNUMBER(A1885)),VLOOKUP(A1885,Studies!A:BR,5,FALSE),"")</f>
        <v>Midazolam</v>
      </c>
      <c r="F1885" s="255"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53" t="str">
        <f>IF(AND(A1886&lt;&gt;"",ISNUMBER(A1886)),VLOOKUP(A1886,Studies!A:BR,2,FALSE),"")</f>
        <v>Heizmann 1983</v>
      </c>
      <c r="C1886" s="254" t="str">
        <f>IF(AND(A1886&lt;&gt;"",ISNUMBER(A1886)),VLOOKUP(A1886,Studies!A:BR,3,FALSE),"")</f>
        <v>http://www.ncbi.nlm.nih.gov/pubmed/6138080</v>
      </c>
      <c r="D1886" s="254" t="str">
        <f>IF(AND(A1886&lt;&gt;"",ISNUMBER(A1886)),VLOOKUP(A1886,Studies!A:BR,4,FALSE),"")</f>
        <v>po 20 mg - Indiv. O.A.</v>
      </c>
      <c r="E1886" s="254" t="str">
        <f>IF(AND(A1886&lt;&gt;"",ISNUMBER(A1886)),VLOOKUP(A1886,Studies!A:BR,5,FALSE),"")</f>
        <v>Midazolam</v>
      </c>
      <c r="F1886" s="255"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53" t="str">
        <f>IF(AND(A1887&lt;&gt;"",ISNUMBER(A1887)),VLOOKUP(A1887,Studies!A:BR,2,FALSE),"")</f>
        <v>Heizmann 1983</v>
      </c>
      <c r="C1887" s="254" t="str">
        <f>IF(AND(A1887&lt;&gt;"",ISNUMBER(A1887)),VLOOKUP(A1887,Studies!A:BR,3,FALSE),"")</f>
        <v>http://www.ncbi.nlm.nih.gov/pubmed/6138080</v>
      </c>
      <c r="D1887" s="254" t="str">
        <f>IF(AND(A1887&lt;&gt;"",ISNUMBER(A1887)),VLOOKUP(A1887,Studies!A:BR,4,FALSE),"")</f>
        <v>po 20 mg - Indiv. O.A.</v>
      </c>
      <c r="E1887" s="254" t="str">
        <f>IF(AND(A1887&lt;&gt;"",ISNUMBER(A1887)),VLOOKUP(A1887,Studies!A:BR,5,FALSE),"")</f>
        <v>Midazolam</v>
      </c>
      <c r="F1887" s="255"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53" t="str">
        <f>IF(AND(A1888&lt;&gt;"",ISNUMBER(A1888)),VLOOKUP(A1888,Studies!A:BR,2,FALSE),"")</f>
        <v>Heizmann 1983</v>
      </c>
      <c r="C1888" s="254" t="str">
        <f>IF(AND(A1888&lt;&gt;"",ISNUMBER(A1888)),VLOOKUP(A1888,Studies!A:BR,3,FALSE),"")</f>
        <v>http://www.ncbi.nlm.nih.gov/pubmed/6138080</v>
      </c>
      <c r="D1888" s="254" t="str">
        <f>IF(AND(A1888&lt;&gt;"",ISNUMBER(A1888)),VLOOKUP(A1888,Studies!A:BR,4,FALSE),"")</f>
        <v>po 20 mg - Indiv. O.A.</v>
      </c>
      <c r="E1888" s="254" t="str">
        <f>IF(AND(A1888&lt;&gt;"",ISNUMBER(A1888)),VLOOKUP(A1888,Studies!A:BR,5,FALSE),"")</f>
        <v>Midazolam</v>
      </c>
      <c r="F1888" s="255"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53" t="str">
        <f>IF(AND(A1889&lt;&gt;"",ISNUMBER(A1889)),VLOOKUP(A1889,Studies!A:BR,2,FALSE),"")</f>
        <v>Heizmann 1983</v>
      </c>
      <c r="C1889" s="254" t="str">
        <f>IF(AND(A1889&lt;&gt;"",ISNUMBER(A1889)),VLOOKUP(A1889,Studies!A:BR,3,FALSE),"")</f>
        <v>http://www.ncbi.nlm.nih.gov/pubmed/6138080</v>
      </c>
      <c r="D1889" s="254" t="str">
        <f>IF(AND(A1889&lt;&gt;"",ISNUMBER(A1889)),VLOOKUP(A1889,Studies!A:BR,4,FALSE),"")</f>
        <v>po 20 mg - Indiv. O.A.</v>
      </c>
      <c r="E1889" s="254" t="str">
        <f>IF(AND(A1889&lt;&gt;"",ISNUMBER(A1889)),VLOOKUP(A1889,Studies!A:BR,5,FALSE),"")</f>
        <v>Midazolam</v>
      </c>
      <c r="F1889" s="255"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53" t="str">
        <f>IF(AND(A1890&lt;&gt;"",ISNUMBER(A1890)),VLOOKUP(A1890,Studies!A:BR,2,FALSE),"")</f>
        <v>Heizmann 1983</v>
      </c>
      <c r="C1890" s="254" t="str">
        <f>IF(AND(A1890&lt;&gt;"",ISNUMBER(A1890)),VLOOKUP(A1890,Studies!A:BR,3,FALSE),"")</f>
        <v>http://www.ncbi.nlm.nih.gov/pubmed/6138080</v>
      </c>
      <c r="D1890" s="254" t="str">
        <f>IF(AND(A1890&lt;&gt;"",ISNUMBER(A1890)),VLOOKUP(A1890,Studies!A:BR,4,FALSE),"")</f>
        <v>po 20 mg - Indiv. O.A.</v>
      </c>
      <c r="E1890" s="254" t="str">
        <f>IF(AND(A1890&lt;&gt;"",ISNUMBER(A1890)),VLOOKUP(A1890,Studies!A:BR,5,FALSE),"")</f>
        <v>Midazolam</v>
      </c>
      <c r="F1890" s="255"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53" t="str">
        <f>IF(AND(A1891&lt;&gt;"",ISNUMBER(A1891)),VLOOKUP(A1891,Studies!A:BR,2,FALSE),"")</f>
        <v>Heizmann 1983</v>
      </c>
      <c r="C1891" s="254" t="str">
        <f>IF(AND(A1891&lt;&gt;"",ISNUMBER(A1891)),VLOOKUP(A1891,Studies!A:BR,3,FALSE),"")</f>
        <v>http://www.ncbi.nlm.nih.gov/pubmed/6138080</v>
      </c>
      <c r="D1891" s="254" t="str">
        <f>IF(AND(A1891&lt;&gt;"",ISNUMBER(A1891)),VLOOKUP(A1891,Studies!A:BR,4,FALSE),"")</f>
        <v>po 20 mg - Indiv. O.A.</v>
      </c>
      <c r="E1891" s="254" t="str">
        <f>IF(AND(A1891&lt;&gt;"",ISNUMBER(A1891)),VLOOKUP(A1891,Studies!A:BR,5,FALSE),"")</f>
        <v>Midazolam</v>
      </c>
      <c r="F1891" s="255"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53" t="str">
        <f>IF(AND(A1892&lt;&gt;"",ISNUMBER(A1892)),VLOOKUP(A1892,Studies!A:BR,2,FALSE),"")</f>
        <v>Heizmann 1983</v>
      </c>
      <c r="C1892" s="254" t="str">
        <f>IF(AND(A1892&lt;&gt;"",ISNUMBER(A1892)),VLOOKUP(A1892,Studies!A:BR,3,FALSE),"")</f>
        <v>http://www.ncbi.nlm.nih.gov/pubmed/6138080</v>
      </c>
      <c r="D1892" s="254" t="str">
        <f>IF(AND(A1892&lt;&gt;"",ISNUMBER(A1892)),VLOOKUP(A1892,Studies!A:BR,4,FALSE),"")</f>
        <v>po 20 mg - Indiv. O.A.</v>
      </c>
      <c r="E1892" s="254" t="str">
        <f>IF(AND(A1892&lt;&gt;"",ISNUMBER(A1892)),VLOOKUP(A1892,Studies!A:BR,5,FALSE),"")</f>
        <v>Midazolam</v>
      </c>
      <c r="F1892" s="255"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53" t="str">
        <f>IF(AND(A1893&lt;&gt;"",ISNUMBER(A1893)),VLOOKUP(A1893,Studies!A:BR,2,FALSE),"")</f>
        <v>Heizmann 1983</v>
      </c>
      <c r="C1893" s="254" t="str">
        <f>IF(AND(A1893&lt;&gt;"",ISNUMBER(A1893)),VLOOKUP(A1893,Studies!A:BR,3,FALSE),"")</f>
        <v>http://www.ncbi.nlm.nih.gov/pubmed/6138080</v>
      </c>
      <c r="D1893" s="254" t="str">
        <f>IF(AND(A1893&lt;&gt;"",ISNUMBER(A1893)),VLOOKUP(A1893,Studies!A:BR,4,FALSE),"")</f>
        <v>po 20 mg - Indiv. O.A.</v>
      </c>
      <c r="E1893" s="254" t="str">
        <f>IF(AND(A1893&lt;&gt;"",ISNUMBER(A1893)),VLOOKUP(A1893,Studies!A:BR,5,FALSE),"")</f>
        <v>Midazolam</v>
      </c>
      <c r="F1893" s="255"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53" t="str">
        <f>IF(AND(A1894&lt;&gt;"",ISNUMBER(A1894)),VLOOKUP(A1894,Studies!A:BR,2,FALSE),"")</f>
        <v>Heizmann 1983</v>
      </c>
      <c r="C1894" s="254" t="str">
        <f>IF(AND(A1894&lt;&gt;"",ISNUMBER(A1894)),VLOOKUP(A1894,Studies!A:BR,3,FALSE),"")</f>
        <v>http://www.ncbi.nlm.nih.gov/pubmed/6138080</v>
      </c>
      <c r="D1894" s="254" t="str">
        <f>IF(AND(A1894&lt;&gt;"",ISNUMBER(A1894)),VLOOKUP(A1894,Studies!A:BR,4,FALSE),"")</f>
        <v>po 20 mg - Indiv. R.H.</v>
      </c>
      <c r="E1894" s="254" t="str">
        <f>IF(AND(A1894&lt;&gt;"",ISNUMBER(A1894)),VLOOKUP(A1894,Studies!A:BR,5,FALSE),"")</f>
        <v>Midazolam</v>
      </c>
      <c r="F1894" s="255"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53" t="str">
        <f>IF(AND(A1895&lt;&gt;"",ISNUMBER(A1895)),VLOOKUP(A1895,Studies!A:BR,2,FALSE),"")</f>
        <v>Heizmann 1983</v>
      </c>
      <c r="C1895" s="254" t="str">
        <f>IF(AND(A1895&lt;&gt;"",ISNUMBER(A1895)),VLOOKUP(A1895,Studies!A:BR,3,FALSE),"")</f>
        <v>http://www.ncbi.nlm.nih.gov/pubmed/6138080</v>
      </c>
      <c r="D1895" s="254" t="str">
        <f>IF(AND(A1895&lt;&gt;"",ISNUMBER(A1895)),VLOOKUP(A1895,Studies!A:BR,4,FALSE),"")</f>
        <v>po 20 mg - Indiv. R.H.</v>
      </c>
      <c r="E1895" s="254" t="str">
        <f>IF(AND(A1895&lt;&gt;"",ISNUMBER(A1895)),VLOOKUP(A1895,Studies!A:BR,5,FALSE),"")</f>
        <v>Midazolam</v>
      </c>
      <c r="F1895" s="255"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53" t="str">
        <f>IF(AND(A1896&lt;&gt;"",ISNUMBER(A1896)),VLOOKUP(A1896,Studies!A:BR,2,FALSE),"")</f>
        <v>Heizmann 1983</v>
      </c>
      <c r="C1896" s="254" t="str">
        <f>IF(AND(A1896&lt;&gt;"",ISNUMBER(A1896)),VLOOKUP(A1896,Studies!A:BR,3,FALSE),"")</f>
        <v>http://www.ncbi.nlm.nih.gov/pubmed/6138080</v>
      </c>
      <c r="D1896" s="254" t="str">
        <f>IF(AND(A1896&lt;&gt;"",ISNUMBER(A1896)),VLOOKUP(A1896,Studies!A:BR,4,FALSE),"")</f>
        <v>po 20 mg - Indiv. R.H.</v>
      </c>
      <c r="E1896" s="254" t="str">
        <f>IF(AND(A1896&lt;&gt;"",ISNUMBER(A1896)),VLOOKUP(A1896,Studies!A:BR,5,FALSE),"")</f>
        <v>Midazolam</v>
      </c>
      <c r="F1896" s="255"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53" t="str">
        <f>IF(AND(A1897&lt;&gt;"",ISNUMBER(A1897)),VLOOKUP(A1897,Studies!A:BR,2,FALSE),"")</f>
        <v>Heizmann 1983</v>
      </c>
      <c r="C1897" s="254" t="str">
        <f>IF(AND(A1897&lt;&gt;"",ISNUMBER(A1897)),VLOOKUP(A1897,Studies!A:BR,3,FALSE),"")</f>
        <v>http://www.ncbi.nlm.nih.gov/pubmed/6138080</v>
      </c>
      <c r="D1897" s="254" t="str">
        <f>IF(AND(A1897&lt;&gt;"",ISNUMBER(A1897)),VLOOKUP(A1897,Studies!A:BR,4,FALSE),"")</f>
        <v>po 20 mg - Indiv. R.H.</v>
      </c>
      <c r="E1897" s="254" t="str">
        <f>IF(AND(A1897&lt;&gt;"",ISNUMBER(A1897)),VLOOKUP(A1897,Studies!A:BR,5,FALSE),"")</f>
        <v>Midazolam</v>
      </c>
      <c r="F1897" s="255"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53" t="str">
        <f>IF(AND(A1898&lt;&gt;"",ISNUMBER(A1898)),VLOOKUP(A1898,Studies!A:BR,2,FALSE),"")</f>
        <v>Heizmann 1983</v>
      </c>
      <c r="C1898" s="254" t="str">
        <f>IF(AND(A1898&lt;&gt;"",ISNUMBER(A1898)),VLOOKUP(A1898,Studies!A:BR,3,FALSE),"")</f>
        <v>http://www.ncbi.nlm.nih.gov/pubmed/6138080</v>
      </c>
      <c r="D1898" s="254" t="str">
        <f>IF(AND(A1898&lt;&gt;"",ISNUMBER(A1898)),VLOOKUP(A1898,Studies!A:BR,4,FALSE),"")</f>
        <v>po 20 mg - Indiv. R.H.</v>
      </c>
      <c r="E1898" s="254" t="str">
        <f>IF(AND(A1898&lt;&gt;"",ISNUMBER(A1898)),VLOOKUP(A1898,Studies!A:BR,5,FALSE),"")</f>
        <v>Midazolam</v>
      </c>
      <c r="F1898" s="255"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53" t="str">
        <f>IF(AND(A1899&lt;&gt;"",ISNUMBER(A1899)),VLOOKUP(A1899,Studies!A:BR,2,FALSE),"")</f>
        <v>Heizmann 1983</v>
      </c>
      <c r="C1899" s="254" t="str">
        <f>IF(AND(A1899&lt;&gt;"",ISNUMBER(A1899)),VLOOKUP(A1899,Studies!A:BR,3,FALSE),"")</f>
        <v>http://www.ncbi.nlm.nih.gov/pubmed/6138080</v>
      </c>
      <c r="D1899" s="254" t="str">
        <f>IF(AND(A1899&lt;&gt;"",ISNUMBER(A1899)),VLOOKUP(A1899,Studies!A:BR,4,FALSE),"")</f>
        <v>po 20 mg - Indiv. R.H.</v>
      </c>
      <c r="E1899" s="254" t="str">
        <f>IF(AND(A1899&lt;&gt;"",ISNUMBER(A1899)),VLOOKUP(A1899,Studies!A:BR,5,FALSE),"")</f>
        <v>Midazolam</v>
      </c>
      <c r="F1899" s="255"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53" t="str">
        <f>IF(AND(A1900&lt;&gt;"",ISNUMBER(A1900)),VLOOKUP(A1900,Studies!A:BR,2,FALSE),"")</f>
        <v>Heizmann 1983</v>
      </c>
      <c r="C1900" s="254" t="str">
        <f>IF(AND(A1900&lt;&gt;"",ISNUMBER(A1900)),VLOOKUP(A1900,Studies!A:BR,3,FALSE),"")</f>
        <v>http://www.ncbi.nlm.nih.gov/pubmed/6138080</v>
      </c>
      <c r="D1900" s="254" t="str">
        <f>IF(AND(A1900&lt;&gt;"",ISNUMBER(A1900)),VLOOKUP(A1900,Studies!A:BR,4,FALSE),"")</f>
        <v>po 20 mg - Indiv. R.H.</v>
      </c>
      <c r="E1900" s="254" t="str">
        <f>IF(AND(A1900&lt;&gt;"",ISNUMBER(A1900)),VLOOKUP(A1900,Studies!A:BR,5,FALSE),"")</f>
        <v>Midazolam</v>
      </c>
      <c r="F1900" s="255"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53" t="str">
        <f>IF(AND(A1901&lt;&gt;"",ISNUMBER(A1901)),VLOOKUP(A1901,Studies!A:BR,2,FALSE),"")</f>
        <v>Heizmann 1983</v>
      </c>
      <c r="C1901" s="254" t="str">
        <f>IF(AND(A1901&lt;&gt;"",ISNUMBER(A1901)),VLOOKUP(A1901,Studies!A:BR,3,FALSE),"")</f>
        <v>http://www.ncbi.nlm.nih.gov/pubmed/6138080</v>
      </c>
      <c r="D1901" s="254" t="str">
        <f>IF(AND(A1901&lt;&gt;"",ISNUMBER(A1901)),VLOOKUP(A1901,Studies!A:BR,4,FALSE),"")</f>
        <v>po 20 mg - Indiv. R.H.</v>
      </c>
      <c r="E1901" s="254" t="str">
        <f>IF(AND(A1901&lt;&gt;"",ISNUMBER(A1901)),VLOOKUP(A1901,Studies!A:BR,5,FALSE),"")</f>
        <v>Midazolam</v>
      </c>
      <c r="F1901" s="255"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53" t="str">
        <f>IF(AND(A1902&lt;&gt;"",ISNUMBER(A1902)),VLOOKUP(A1902,Studies!A:BR,2,FALSE),"")</f>
        <v>Heizmann 1983</v>
      </c>
      <c r="C1902" s="254" t="str">
        <f>IF(AND(A1902&lt;&gt;"",ISNUMBER(A1902)),VLOOKUP(A1902,Studies!A:BR,3,FALSE),"")</f>
        <v>http://www.ncbi.nlm.nih.gov/pubmed/6138080</v>
      </c>
      <c r="D1902" s="254" t="str">
        <f>IF(AND(A1902&lt;&gt;"",ISNUMBER(A1902)),VLOOKUP(A1902,Studies!A:BR,4,FALSE),"")</f>
        <v>po 20 mg - Indiv. R.H.</v>
      </c>
      <c r="E1902" s="254" t="str">
        <f>IF(AND(A1902&lt;&gt;"",ISNUMBER(A1902)),VLOOKUP(A1902,Studies!A:BR,5,FALSE),"")</f>
        <v>Midazolam</v>
      </c>
      <c r="F1902" s="255"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53" t="str">
        <f>IF(AND(A1903&lt;&gt;"",ISNUMBER(A1903)),VLOOKUP(A1903,Studies!A:BR,2,FALSE),"")</f>
        <v>Heizmann 1983</v>
      </c>
      <c r="C1903" s="254" t="str">
        <f>IF(AND(A1903&lt;&gt;"",ISNUMBER(A1903)),VLOOKUP(A1903,Studies!A:BR,3,FALSE),"")</f>
        <v>http://www.ncbi.nlm.nih.gov/pubmed/6138080</v>
      </c>
      <c r="D1903" s="254" t="str">
        <f>IF(AND(A1903&lt;&gt;"",ISNUMBER(A1903)),VLOOKUP(A1903,Studies!A:BR,4,FALSE),"")</f>
        <v>po 20 mg - Indiv. R.H.</v>
      </c>
      <c r="E1903" s="254" t="str">
        <f>IF(AND(A1903&lt;&gt;"",ISNUMBER(A1903)),VLOOKUP(A1903,Studies!A:BR,5,FALSE),"")</f>
        <v>Midazolam</v>
      </c>
      <c r="F1903" s="255"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53" t="str">
        <f>IF(AND(A1904&lt;&gt;"",ISNUMBER(A1904)),VLOOKUP(A1904,Studies!A:BR,2,FALSE),"")</f>
        <v>Heizmann 1983</v>
      </c>
      <c r="C1904" s="254" t="str">
        <f>IF(AND(A1904&lt;&gt;"",ISNUMBER(A1904)),VLOOKUP(A1904,Studies!A:BR,3,FALSE),"")</f>
        <v>http://www.ncbi.nlm.nih.gov/pubmed/6138080</v>
      </c>
      <c r="D1904" s="254" t="str">
        <f>IF(AND(A1904&lt;&gt;"",ISNUMBER(A1904)),VLOOKUP(A1904,Studies!A:BR,4,FALSE),"")</f>
        <v>po 20 mg - Indiv. R.H.</v>
      </c>
      <c r="E1904" s="254" t="str">
        <f>IF(AND(A1904&lt;&gt;"",ISNUMBER(A1904)),VLOOKUP(A1904,Studies!A:BR,5,FALSE),"")</f>
        <v>Midazolam</v>
      </c>
      <c r="F1904" s="255"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53" t="str">
        <f>IF(AND(A1905&lt;&gt;"",ISNUMBER(A1905)),VLOOKUP(A1905,Studies!A:BR,2,FALSE),"")</f>
        <v>Heizmann 1983</v>
      </c>
      <c r="C1905" s="254" t="str">
        <f>IF(AND(A1905&lt;&gt;"",ISNUMBER(A1905)),VLOOKUP(A1905,Studies!A:BR,3,FALSE),"")</f>
        <v>http://www.ncbi.nlm.nih.gov/pubmed/6138080</v>
      </c>
      <c r="D1905" s="254" t="str">
        <f>IF(AND(A1905&lt;&gt;"",ISNUMBER(A1905)),VLOOKUP(A1905,Studies!A:BR,4,FALSE),"")</f>
        <v>po 20 mg - Indiv. R.H.</v>
      </c>
      <c r="E1905" s="254" t="str">
        <f>IF(AND(A1905&lt;&gt;"",ISNUMBER(A1905)),VLOOKUP(A1905,Studies!A:BR,5,FALSE),"")</f>
        <v>Midazolam</v>
      </c>
      <c r="F1905" s="255"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53" t="str">
        <f>IF(AND(A1906&lt;&gt;"",ISNUMBER(A1906)),VLOOKUP(A1906,Studies!A:BR,2,FALSE),"")</f>
        <v>Heizmann 1983</v>
      </c>
      <c r="C1906" s="254" t="str">
        <f>IF(AND(A1906&lt;&gt;"",ISNUMBER(A1906)),VLOOKUP(A1906,Studies!A:BR,3,FALSE),"")</f>
        <v>http://www.ncbi.nlm.nih.gov/pubmed/6138080</v>
      </c>
      <c r="D1906" s="254" t="str">
        <f>IF(AND(A1906&lt;&gt;"",ISNUMBER(A1906)),VLOOKUP(A1906,Studies!A:BR,4,FALSE),"")</f>
        <v>po 20 mg - Indiv. R.H.</v>
      </c>
      <c r="E1906" s="254" t="str">
        <f>IF(AND(A1906&lt;&gt;"",ISNUMBER(A1906)),VLOOKUP(A1906,Studies!A:BR,5,FALSE),"")</f>
        <v>Midazolam</v>
      </c>
      <c r="F1906" s="255"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53" t="str">
        <f>IF(AND(A1907&lt;&gt;"",ISNUMBER(A1907)),VLOOKUP(A1907,Studies!A:BR,2,FALSE),"")</f>
        <v>Heizmann 1983</v>
      </c>
      <c r="C1907" s="254" t="str">
        <f>IF(AND(A1907&lt;&gt;"",ISNUMBER(A1907)),VLOOKUP(A1907,Studies!A:BR,3,FALSE),"")</f>
        <v>http://www.ncbi.nlm.nih.gov/pubmed/6138080</v>
      </c>
      <c r="D1907" s="254" t="str">
        <f>IF(AND(A1907&lt;&gt;"",ISNUMBER(A1907)),VLOOKUP(A1907,Studies!A:BR,4,FALSE),"")</f>
        <v>po 40 mg - Indiv. A.St.</v>
      </c>
      <c r="E1907" s="254" t="str">
        <f>IF(AND(A1907&lt;&gt;"",ISNUMBER(A1907)),VLOOKUP(A1907,Studies!A:BR,5,FALSE),"")</f>
        <v>Midazolam</v>
      </c>
      <c r="F1907" s="255"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53" t="str">
        <f>IF(AND(A1908&lt;&gt;"",ISNUMBER(A1908)),VLOOKUP(A1908,Studies!A:BR,2,FALSE),"")</f>
        <v>Heizmann 1983</v>
      </c>
      <c r="C1908" s="254" t="str">
        <f>IF(AND(A1908&lt;&gt;"",ISNUMBER(A1908)),VLOOKUP(A1908,Studies!A:BR,3,FALSE),"")</f>
        <v>http://www.ncbi.nlm.nih.gov/pubmed/6138080</v>
      </c>
      <c r="D1908" s="254" t="str">
        <f>IF(AND(A1908&lt;&gt;"",ISNUMBER(A1908)),VLOOKUP(A1908,Studies!A:BR,4,FALSE),"")</f>
        <v>po 40 mg - Indiv. A.St.</v>
      </c>
      <c r="E1908" s="254" t="str">
        <f>IF(AND(A1908&lt;&gt;"",ISNUMBER(A1908)),VLOOKUP(A1908,Studies!A:BR,5,FALSE),"")</f>
        <v>Midazolam</v>
      </c>
      <c r="F1908" s="255"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53" t="str">
        <f>IF(AND(A1909&lt;&gt;"",ISNUMBER(A1909)),VLOOKUP(A1909,Studies!A:BR,2,FALSE),"")</f>
        <v>Heizmann 1983</v>
      </c>
      <c r="C1909" s="254" t="str">
        <f>IF(AND(A1909&lt;&gt;"",ISNUMBER(A1909)),VLOOKUP(A1909,Studies!A:BR,3,FALSE),"")</f>
        <v>http://www.ncbi.nlm.nih.gov/pubmed/6138080</v>
      </c>
      <c r="D1909" s="254" t="str">
        <f>IF(AND(A1909&lt;&gt;"",ISNUMBER(A1909)),VLOOKUP(A1909,Studies!A:BR,4,FALSE),"")</f>
        <v>po 40 mg - Indiv. A.St.</v>
      </c>
      <c r="E1909" s="254" t="str">
        <f>IF(AND(A1909&lt;&gt;"",ISNUMBER(A1909)),VLOOKUP(A1909,Studies!A:BR,5,FALSE),"")</f>
        <v>Midazolam</v>
      </c>
      <c r="F1909" s="255"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53" t="str">
        <f>IF(AND(A1910&lt;&gt;"",ISNUMBER(A1910)),VLOOKUP(A1910,Studies!A:BR,2,FALSE),"")</f>
        <v>Heizmann 1983</v>
      </c>
      <c r="C1910" s="254" t="str">
        <f>IF(AND(A1910&lt;&gt;"",ISNUMBER(A1910)),VLOOKUP(A1910,Studies!A:BR,3,FALSE),"")</f>
        <v>http://www.ncbi.nlm.nih.gov/pubmed/6138080</v>
      </c>
      <c r="D1910" s="254" t="str">
        <f>IF(AND(A1910&lt;&gt;"",ISNUMBER(A1910)),VLOOKUP(A1910,Studies!A:BR,4,FALSE),"")</f>
        <v>po 40 mg - Indiv. A.St.</v>
      </c>
      <c r="E1910" s="254" t="str">
        <f>IF(AND(A1910&lt;&gt;"",ISNUMBER(A1910)),VLOOKUP(A1910,Studies!A:BR,5,FALSE),"")</f>
        <v>Midazolam</v>
      </c>
      <c r="F1910" s="255"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53" t="str">
        <f>IF(AND(A1911&lt;&gt;"",ISNUMBER(A1911)),VLOOKUP(A1911,Studies!A:BR,2,FALSE),"")</f>
        <v>Heizmann 1983</v>
      </c>
      <c r="C1911" s="254" t="str">
        <f>IF(AND(A1911&lt;&gt;"",ISNUMBER(A1911)),VLOOKUP(A1911,Studies!A:BR,3,FALSE),"")</f>
        <v>http://www.ncbi.nlm.nih.gov/pubmed/6138080</v>
      </c>
      <c r="D1911" s="254" t="str">
        <f>IF(AND(A1911&lt;&gt;"",ISNUMBER(A1911)),VLOOKUP(A1911,Studies!A:BR,4,FALSE),"")</f>
        <v>po 40 mg - Indiv. A.St.</v>
      </c>
      <c r="E1911" s="254" t="str">
        <f>IF(AND(A1911&lt;&gt;"",ISNUMBER(A1911)),VLOOKUP(A1911,Studies!A:BR,5,FALSE),"")</f>
        <v>Midazolam</v>
      </c>
      <c r="F1911" s="255"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53" t="str">
        <f>IF(AND(A1912&lt;&gt;"",ISNUMBER(A1912)),VLOOKUP(A1912,Studies!A:BR,2,FALSE),"")</f>
        <v>Heizmann 1983</v>
      </c>
      <c r="C1912" s="254" t="str">
        <f>IF(AND(A1912&lt;&gt;"",ISNUMBER(A1912)),VLOOKUP(A1912,Studies!A:BR,3,FALSE),"")</f>
        <v>http://www.ncbi.nlm.nih.gov/pubmed/6138080</v>
      </c>
      <c r="D1912" s="254" t="str">
        <f>IF(AND(A1912&lt;&gt;"",ISNUMBER(A1912)),VLOOKUP(A1912,Studies!A:BR,4,FALSE),"")</f>
        <v>po 40 mg - Indiv. A.St.</v>
      </c>
      <c r="E1912" s="254" t="str">
        <f>IF(AND(A1912&lt;&gt;"",ISNUMBER(A1912)),VLOOKUP(A1912,Studies!A:BR,5,FALSE),"")</f>
        <v>Midazolam</v>
      </c>
      <c r="F1912" s="255"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53" t="str">
        <f>IF(AND(A1913&lt;&gt;"",ISNUMBER(A1913)),VLOOKUP(A1913,Studies!A:BR,2,FALSE),"")</f>
        <v>Heizmann 1983</v>
      </c>
      <c r="C1913" s="254" t="str">
        <f>IF(AND(A1913&lt;&gt;"",ISNUMBER(A1913)),VLOOKUP(A1913,Studies!A:BR,3,FALSE),"")</f>
        <v>http://www.ncbi.nlm.nih.gov/pubmed/6138080</v>
      </c>
      <c r="D1913" s="254" t="str">
        <f>IF(AND(A1913&lt;&gt;"",ISNUMBER(A1913)),VLOOKUP(A1913,Studies!A:BR,4,FALSE),"")</f>
        <v>po 40 mg - Indiv. A.St.</v>
      </c>
      <c r="E1913" s="254" t="str">
        <f>IF(AND(A1913&lt;&gt;"",ISNUMBER(A1913)),VLOOKUP(A1913,Studies!A:BR,5,FALSE),"")</f>
        <v>Midazolam</v>
      </c>
      <c r="F1913" s="255"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53" t="str">
        <f>IF(AND(A1914&lt;&gt;"",ISNUMBER(A1914)),VLOOKUP(A1914,Studies!A:BR,2,FALSE),"")</f>
        <v>Heizmann 1983</v>
      </c>
      <c r="C1914" s="254" t="str">
        <f>IF(AND(A1914&lt;&gt;"",ISNUMBER(A1914)),VLOOKUP(A1914,Studies!A:BR,3,FALSE),"")</f>
        <v>http://www.ncbi.nlm.nih.gov/pubmed/6138080</v>
      </c>
      <c r="D1914" s="254" t="str">
        <f>IF(AND(A1914&lt;&gt;"",ISNUMBER(A1914)),VLOOKUP(A1914,Studies!A:BR,4,FALSE),"")</f>
        <v>po 40 mg - Indiv. A.St.</v>
      </c>
      <c r="E1914" s="254" t="str">
        <f>IF(AND(A1914&lt;&gt;"",ISNUMBER(A1914)),VLOOKUP(A1914,Studies!A:BR,5,FALSE),"")</f>
        <v>Midazolam</v>
      </c>
      <c r="F1914" s="255"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53" t="str">
        <f>IF(AND(A1915&lt;&gt;"",ISNUMBER(A1915)),VLOOKUP(A1915,Studies!A:BR,2,FALSE),"")</f>
        <v>Heizmann 1983</v>
      </c>
      <c r="C1915" s="254" t="str">
        <f>IF(AND(A1915&lt;&gt;"",ISNUMBER(A1915)),VLOOKUP(A1915,Studies!A:BR,3,FALSE),"")</f>
        <v>http://www.ncbi.nlm.nih.gov/pubmed/6138080</v>
      </c>
      <c r="D1915" s="254" t="str">
        <f>IF(AND(A1915&lt;&gt;"",ISNUMBER(A1915)),VLOOKUP(A1915,Studies!A:BR,4,FALSE),"")</f>
        <v>po 40 mg - Indiv. A.St.</v>
      </c>
      <c r="E1915" s="254" t="str">
        <f>IF(AND(A1915&lt;&gt;"",ISNUMBER(A1915)),VLOOKUP(A1915,Studies!A:BR,5,FALSE),"")</f>
        <v>Midazolam</v>
      </c>
      <c r="F1915" s="255"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53" t="str">
        <f>IF(AND(A1916&lt;&gt;"",ISNUMBER(A1916)),VLOOKUP(A1916,Studies!A:BR,2,FALSE),"")</f>
        <v>Heizmann 1983</v>
      </c>
      <c r="C1916" s="254" t="str">
        <f>IF(AND(A1916&lt;&gt;"",ISNUMBER(A1916)),VLOOKUP(A1916,Studies!A:BR,3,FALSE),"")</f>
        <v>http://www.ncbi.nlm.nih.gov/pubmed/6138080</v>
      </c>
      <c r="D1916" s="254" t="str">
        <f>IF(AND(A1916&lt;&gt;"",ISNUMBER(A1916)),VLOOKUP(A1916,Studies!A:BR,4,FALSE),"")</f>
        <v>po 40 mg - Indiv. A.St.</v>
      </c>
      <c r="E1916" s="254" t="str">
        <f>IF(AND(A1916&lt;&gt;"",ISNUMBER(A1916)),VLOOKUP(A1916,Studies!A:BR,5,FALSE),"")</f>
        <v>Midazolam</v>
      </c>
      <c r="F1916" s="255"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53" t="str">
        <f>IF(AND(A1917&lt;&gt;"",ISNUMBER(A1917)),VLOOKUP(A1917,Studies!A:BR,2,FALSE),"")</f>
        <v>Heizmann 1983</v>
      </c>
      <c r="C1917" s="254" t="str">
        <f>IF(AND(A1917&lt;&gt;"",ISNUMBER(A1917)),VLOOKUP(A1917,Studies!A:BR,3,FALSE),"")</f>
        <v>http://www.ncbi.nlm.nih.gov/pubmed/6138080</v>
      </c>
      <c r="D1917" s="254" t="str">
        <f>IF(AND(A1917&lt;&gt;"",ISNUMBER(A1917)),VLOOKUP(A1917,Studies!A:BR,4,FALSE),"")</f>
        <v>po 40 mg - Indiv. A.St.</v>
      </c>
      <c r="E1917" s="254" t="str">
        <f>IF(AND(A1917&lt;&gt;"",ISNUMBER(A1917)),VLOOKUP(A1917,Studies!A:BR,5,FALSE),"")</f>
        <v>Midazolam</v>
      </c>
      <c r="F1917" s="255"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53" t="str">
        <f>IF(AND(A1918&lt;&gt;"",ISNUMBER(A1918)),VLOOKUP(A1918,Studies!A:BR,2,FALSE),"")</f>
        <v>Heizmann 1983</v>
      </c>
      <c r="C1918" s="254" t="str">
        <f>IF(AND(A1918&lt;&gt;"",ISNUMBER(A1918)),VLOOKUP(A1918,Studies!A:BR,3,FALSE),"")</f>
        <v>http://www.ncbi.nlm.nih.gov/pubmed/6138080</v>
      </c>
      <c r="D1918" s="254" t="str">
        <f>IF(AND(A1918&lt;&gt;"",ISNUMBER(A1918)),VLOOKUP(A1918,Studies!A:BR,4,FALSE),"")</f>
        <v>po 40 mg - Indiv. A.St.</v>
      </c>
      <c r="E1918" s="254" t="str">
        <f>IF(AND(A1918&lt;&gt;"",ISNUMBER(A1918)),VLOOKUP(A1918,Studies!A:BR,5,FALSE),"")</f>
        <v>Midazolam</v>
      </c>
      <c r="F1918" s="255"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53" t="str">
        <f>IF(AND(A1919&lt;&gt;"",ISNUMBER(A1919)),VLOOKUP(A1919,Studies!A:BR,2,FALSE),"")</f>
        <v>Heizmann 1983</v>
      </c>
      <c r="C1919" s="254" t="str">
        <f>IF(AND(A1919&lt;&gt;"",ISNUMBER(A1919)),VLOOKUP(A1919,Studies!A:BR,3,FALSE),"")</f>
        <v>http://www.ncbi.nlm.nih.gov/pubmed/6138080</v>
      </c>
      <c r="D1919" s="254" t="str">
        <f>IF(AND(A1919&lt;&gt;"",ISNUMBER(A1919)),VLOOKUP(A1919,Studies!A:BR,4,FALSE),"")</f>
        <v>po 40 mg - Indiv. A.St.</v>
      </c>
      <c r="E1919" s="254" t="str">
        <f>IF(AND(A1919&lt;&gt;"",ISNUMBER(A1919)),VLOOKUP(A1919,Studies!A:BR,5,FALSE),"")</f>
        <v>Midazolam</v>
      </c>
      <c r="F1919" s="255"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53" t="str">
        <f>IF(AND(A1920&lt;&gt;"",ISNUMBER(A1920)),VLOOKUP(A1920,Studies!A:BR,2,FALSE),"")</f>
        <v>Heizmann 1983</v>
      </c>
      <c r="C1920" s="254" t="str">
        <f>IF(AND(A1920&lt;&gt;"",ISNUMBER(A1920)),VLOOKUP(A1920,Studies!A:BR,3,FALSE),"")</f>
        <v>http://www.ncbi.nlm.nih.gov/pubmed/6138080</v>
      </c>
      <c r="D1920" s="254" t="str">
        <f>IF(AND(A1920&lt;&gt;"",ISNUMBER(A1920)),VLOOKUP(A1920,Studies!A:BR,4,FALSE),"")</f>
        <v>po 40 mg - Indiv. CH.B.</v>
      </c>
      <c r="E1920" s="254" t="str">
        <f>IF(AND(A1920&lt;&gt;"",ISNUMBER(A1920)),VLOOKUP(A1920,Studies!A:BR,5,FALSE),"")</f>
        <v>Midazolam</v>
      </c>
      <c r="F1920" s="255"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53" t="str">
        <f>IF(AND(A1921&lt;&gt;"",ISNUMBER(A1921)),VLOOKUP(A1921,Studies!A:BR,2,FALSE),"")</f>
        <v>Heizmann 1983</v>
      </c>
      <c r="C1921" s="254" t="str">
        <f>IF(AND(A1921&lt;&gt;"",ISNUMBER(A1921)),VLOOKUP(A1921,Studies!A:BR,3,FALSE),"")</f>
        <v>http://www.ncbi.nlm.nih.gov/pubmed/6138080</v>
      </c>
      <c r="D1921" s="254" t="str">
        <f>IF(AND(A1921&lt;&gt;"",ISNUMBER(A1921)),VLOOKUP(A1921,Studies!A:BR,4,FALSE),"")</f>
        <v>po 40 mg - Indiv. CH.B.</v>
      </c>
      <c r="E1921" s="254" t="str">
        <f>IF(AND(A1921&lt;&gt;"",ISNUMBER(A1921)),VLOOKUP(A1921,Studies!A:BR,5,FALSE),"")</f>
        <v>Midazolam</v>
      </c>
      <c r="F1921" s="255"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53" t="str">
        <f>IF(AND(A1922&lt;&gt;"",ISNUMBER(A1922)),VLOOKUP(A1922,Studies!A:BR,2,FALSE),"")</f>
        <v>Heizmann 1983</v>
      </c>
      <c r="C1922" s="254" t="str">
        <f>IF(AND(A1922&lt;&gt;"",ISNUMBER(A1922)),VLOOKUP(A1922,Studies!A:BR,3,FALSE),"")</f>
        <v>http://www.ncbi.nlm.nih.gov/pubmed/6138080</v>
      </c>
      <c r="D1922" s="254" t="str">
        <f>IF(AND(A1922&lt;&gt;"",ISNUMBER(A1922)),VLOOKUP(A1922,Studies!A:BR,4,FALSE),"")</f>
        <v>po 40 mg - Indiv. CH.B.</v>
      </c>
      <c r="E1922" s="254" t="str">
        <f>IF(AND(A1922&lt;&gt;"",ISNUMBER(A1922)),VLOOKUP(A1922,Studies!A:BR,5,FALSE),"")</f>
        <v>Midazolam</v>
      </c>
      <c r="F1922" s="255"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53" t="str">
        <f>IF(AND(A1923&lt;&gt;"",ISNUMBER(A1923)),VLOOKUP(A1923,Studies!A:BR,2,FALSE),"")</f>
        <v>Heizmann 1983</v>
      </c>
      <c r="C1923" s="254" t="str">
        <f>IF(AND(A1923&lt;&gt;"",ISNUMBER(A1923)),VLOOKUP(A1923,Studies!A:BR,3,FALSE),"")</f>
        <v>http://www.ncbi.nlm.nih.gov/pubmed/6138080</v>
      </c>
      <c r="D1923" s="254" t="str">
        <f>IF(AND(A1923&lt;&gt;"",ISNUMBER(A1923)),VLOOKUP(A1923,Studies!A:BR,4,FALSE),"")</f>
        <v>po 40 mg - Indiv. CH.B.</v>
      </c>
      <c r="E1923" s="254" t="str">
        <f>IF(AND(A1923&lt;&gt;"",ISNUMBER(A1923)),VLOOKUP(A1923,Studies!A:BR,5,FALSE),"")</f>
        <v>Midazolam</v>
      </c>
      <c r="F1923" s="255"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53" t="str">
        <f>IF(AND(A1924&lt;&gt;"",ISNUMBER(A1924)),VLOOKUP(A1924,Studies!A:BR,2,FALSE),"")</f>
        <v>Heizmann 1983</v>
      </c>
      <c r="C1924" s="254" t="str">
        <f>IF(AND(A1924&lt;&gt;"",ISNUMBER(A1924)),VLOOKUP(A1924,Studies!A:BR,3,FALSE),"")</f>
        <v>http://www.ncbi.nlm.nih.gov/pubmed/6138080</v>
      </c>
      <c r="D1924" s="254" t="str">
        <f>IF(AND(A1924&lt;&gt;"",ISNUMBER(A1924)),VLOOKUP(A1924,Studies!A:BR,4,FALSE),"")</f>
        <v>po 40 mg - Indiv. CH.B.</v>
      </c>
      <c r="E1924" s="254" t="str">
        <f>IF(AND(A1924&lt;&gt;"",ISNUMBER(A1924)),VLOOKUP(A1924,Studies!A:BR,5,FALSE),"")</f>
        <v>Midazolam</v>
      </c>
      <c r="F1924" s="255"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53" t="str">
        <f>IF(AND(A1925&lt;&gt;"",ISNUMBER(A1925)),VLOOKUP(A1925,Studies!A:BR,2,FALSE),"")</f>
        <v>Heizmann 1983</v>
      </c>
      <c r="C1925" s="254" t="str">
        <f>IF(AND(A1925&lt;&gt;"",ISNUMBER(A1925)),VLOOKUP(A1925,Studies!A:BR,3,FALSE),"")</f>
        <v>http://www.ncbi.nlm.nih.gov/pubmed/6138080</v>
      </c>
      <c r="D1925" s="254" t="str">
        <f>IF(AND(A1925&lt;&gt;"",ISNUMBER(A1925)),VLOOKUP(A1925,Studies!A:BR,4,FALSE),"")</f>
        <v>po 40 mg - Indiv. CH.B.</v>
      </c>
      <c r="E1925" s="254" t="str">
        <f>IF(AND(A1925&lt;&gt;"",ISNUMBER(A1925)),VLOOKUP(A1925,Studies!A:BR,5,FALSE),"")</f>
        <v>Midazolam</v>
      </c>
      <c r="F1925" s="255"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53" t="str">
        <f>IF(AND(A1926&lt;&gt;"",ISNUMBER(A1926)),VLOOKUP(A1926,Studies!A:BR,2,FALSE),"")</f>
        <v>Heizmann 1983</v>
      </c>
      <c r="C1926" s="254" t="str">
        <f>IF(AND(A1926&lt;&gt;"",ISNUMBER(A1926)),VLOOKUP(A1926,Studies!A:BR,3,FALSE),"")</f>
        <v>http://www.ncbi.nlm.nih.gov/pubmed/6138080</v>
      </c>
      <c r="D1926" s="254" t="str">
        <f>IF(AND(A1926&lt;&gt;"",ISNUMBER(A1926)),VLOOKUP(A1926,Studies!A:BR,4,FALSE),"")</f>
        <v>po 40 mg - Indiv. CH.B.</v>
      </c>
      <c r="E1926" s="254" t="str">
        <f>IF(AND(A1926&lt;&gt;"",ISNUMBER(A1926)),VLOOKUP(A1926,Studies!A:BR,5,FALSE),"")</f>
        <v>Midazolam</v>
      </c>
      <c r="F1926" s="255"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53" t="str">
        <f>IF(AND(A1927&lt;&gt;"",ISNUMBER(A1927)),VLOOKUP(A1927,Studies!A:BR,2,FALSE),"")</f>
        <v>Heizmann 1983</v>
      </c>
      <c r="C1927" s="254" t="str">
        <f>IF(AND(A1927&lt;&gt;"",ISNUMBER(A1927)),VLOOKUP(A1927,Studies!A:BR,3,FALSE),"")</f>
        <v>http://www.ncbi.nlm.nih.gov/pubmed/6138080</v>
      </c>
      <c r="D1927" s="254" t="str">
        <f>IF(AND(A1927&lt;&gt;"",ISNUMBER(A1927)),VLOOKUP(A1927,Studies!A:BR,4,FALSE),"")</f>
        <v>po 40 mg - Indiv. CH.B.</v>
      </c>
      <c r="E1927" s="254" t="str">
        <f>IF(AND(A1927&lt;&gt;"",ISNUMBER(A1927)),VLOOKUP(A1927,Studies!A:BR,5,FALSE),"")</f>
        <v>Midazolam</v>
      </c>
      <c r="F1927" s="255"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53" t="str">
        <f>IF(AND(A1928&lt;&gt;"",ISNUMBER(A1928)),VLOOKUP(A1928,Studies!A:BR,2,FALSE),"")</f>
        <v>Heizmann 1983</v>
      </c>
      <c r="C1928" s="254" t="str">
        <f>IF(AND(A1928&lt;&gt;"",ISNUMBER(A1928)),VLOOKUP(A1928,Studies!A:BR,3,FALSE),"")</f>
        <v>http://www.ncbi.nlm.nih.gov/pubmed/6138080</v>
      </c>
      <c r="D1928" s="254" t="str">
        <f>IF(AND(A1928&lt;&gt;"",ISNUMBER(A1928)),VLOOKUP(A1928,Studies!A:BR,4,FALSE),"")</f>
        <v>po 40 mg - Indiv. CH.B.</v>
      </c>
      <c r="E1928" s="254" t="str">
        <f>IF(AND(A1928&lt;&gt;"",ISNUMBER(A1928)),VLOOKUP(A1928,Studies!A:BR,5,FALSE),"")</f>
        <v>Midazolam</v>
      </c>
      <c r="F1928" s="255"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53" t="str">
        <f>IF(AND(A1929&lt;&gt;"",ISNUMBER(A1929)),VLOOKUP(A1929,Studies!A:BR,2,FALSE),"")</f>
        <v>Heizmann 1983</v>
      </c>
      <c r="C1929" s="254" t="str">
        <f>IF(AND(A1929&lt;&gt;"",ISNUMBER(A1929)),VLOOKUP(A1929,Studies!A:BR,3,FALSE),"")</f>
        <v>http://www.ncbi.nlm.nih.gov/pubmed/6138080</v>
      </c>
      <c r="D1929" s="254" t="str">
        <f>IF(AND(A1929&lt;&gt;"",ISNUMBER(A1929)),VLOOKUP(A1929,Studies!A:BR,4,FALSE),"")</f>
        <v>po 40 mg - Indiv. CH.B.</v>
      </c>
      <c r="E1929" s="254" t="str">
        <f>IF(AND(A1929&lt;&gt;"",ISNUMBER(A1929)),VLOOKUP(A1929,Studies!A:BR,5,FALSE),"")</f>
        <v>Midazolam</v>
      </c>
      <c r="F1929" s="255"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53" t="str">
        <f>IF(AND(A1930&lt;&gt;"",ISNUMBER(A1930)),VLOOKUP(A1930,Studies!A:BR,2,FALSE),"")</f>
        <v>Heizmann 1983</v>
      </c>
      <c r="C1930" s="254" t="str">
        <f>IF(AND(A1930&lt;&gt;"",ISNUMBER(A1930)),VLOOKUP(A1930,Studies!A:BR,3,FALSE),"")</f>
        <v>http://www.ncbi.nlm.nih.gov/pubmed/6138080</v>
      </c>
      <c r="D1930" s="254" t="str">
        <f>IF(AND(A1930&lt;&gt;"",ISNUMBER(A1930)),VLOOKUP(A1930,Studies!A:BR,4,FALSE),"")</f>
        <v>po 40 mg - Indiv. CH.B.</v>
      </c>
      <c r="E1930" s="254" t="str">
        <f>IF(AND(A1930&lt;&gt;"",ISNUMBER(A1930)),VLOOKUP(A1930,Studies!A:BR,5,FALSE),"")</f>
        <v>Midazolam</v>
      </c>
      <c r="F1930" s="255"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53" t="str">
        <f>IF(AND(A1931&lt;&gt;"",ISNUMBER(A1931)),VLOOKUP(A1931,Studies!A:BR,2,FALSE),"")</f>
        <v>Heizmann 1983</v>
      </c>
      <c r="C1931" s="254" t="str">
        <f>IF(AND(A1931&lt;&gt;"",ISNUMBER(A1931)),VLOOKUP(A1931,Studies!A:BR,3,FALSE),"")</f>
        <v>http://www.ncbi.nlm.nih.gov/pubmed/6138080</v>
      </c>
      <c r="D1931" s="254" t="str">
        <f>IF(AND(A1931&lt;&gt;"",ISNUMBER(A1931)),VLOOKUP(A1931,Studies!A:BR,4,FALSE),"")</f>
        <v>po 40 mg - Indiv. CH.B.</v>
      </c>
      <c r="E1931" s="254" t="str">
        <f>IF(AND(A1931&lt;&gt;"",ISNUMBER(A1931)),VLOOKUP(A1931,Studies!A:BR,5,FALSE),"")</f>
        <v>Midazolam</v>
      </c>
      <c r="F1931" s="255"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53" t="str">
        <f>IF(AND(A1932&lt;&gt;"",ISNUMBER(A1932)),VLOOKUP(A1932,Studies!A:BR,2,FALSE),"")</f>
        <v>Heizmann 1983</v>
      </c>
      <c r="C1932" s="254" t="str">
        <f>IF(AND(A1932&lt;&gt;"",ISNUMBER(A1932)),VLOOKUP(A1932,Studies!A:BR,3,FALSE),"")</f>
        <v>http://www.ncbi.nlm.nih.gov/pubmed/6138080</v>
      </c>
      <c r="D1932" s="254" t="str">
        <f>IF(AND(A1932&lt;&gt;"",ISNUMBER(A1932)),VLOOKUP(A1932,Studies!A:BR,4,FALSE),"")</f>
        <v>po 40 mg - Indiv. CH.B.</v>
      </c>
      <c r="E1932" s="254" t="str">
        <f>IF(AND(A1932&lt;&gt;"",ISNUMBER(A1932)),VLOOKUP(A1932,Studies!A:BR,5,FALSE),"")</f>
        <v>Midazolam</v>
      </c>
      <c r="F1932" s="255"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53" t="str">
        <f>IF(AND(A1933&lt;&gt;"",ISNUMBER(A1933)),VLOOKUP(A1933,Studies!A:BR,2,FALSE),"")</f>
        <v>Heizmann 1983</v>
      </c>
      <c r="C1933" s="254" t="str">
        <f>IF(AND(A1933&lt;&gt;"",ISNUMBER(A1933)),VLOOKUP(A1933,Studies!A:BR,3,FALSE),"")</f>
        <v>http://www.ncbi.nlm.nih.gov/pubmed/6138080</v>
      </c>
      <c r="D1933" s="254" t="str">
        <f>IF(AND(A1933&lt;&gt;"",ISNUMBER(A1933)),VLOOKUP(A1933,Studies!A:BR,4,FALSE),"")</f>
        <v>po 40 mg - Indiv. E.Sch.</v>
      </c>
      <c r="E1933" s="254" t="str">
        <f>IF(AND(A1933&lt;&gt;"",ISNUMBER(A1933)),VLOOKUP(A1933,Studies!A:BR,5,FALSE),"")</f>
        <v>Midazolam</v>
      </c>
      <c r="F1933" s="255"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53" t="str">
        <f>IF(AND(A1934&lt;&gt;"",ISNUMBER(A1934)),VLOOKUP(A1934,Studies!A:BR,2,FALSE),"")</f>
        <v>Heizmann 1983</v>
      </c>
      <c r="C1934" s="254" t="str">
        <f>IF(AND(A1934&lt;&gt;"",ISNUMBER(A1934)),VLOOKUP(A1934,Studies!A:BR,3,FALSE),"")</f>
        <v>http://www.ncbi.nlm.nih.gov/pubmed/6138080</v>
      </c>
      <c r="D1934" s="254" t="str">
        <f>IF(AND(A1934&lt;&gt;"",ISNUMBER(A1934)),VLOOKUP(A1934,Studies!A:BR,4,FALSE),"")</f>
        <v>po 40 mg - Indiv. E.Sch.</v>
      </c>
      <c r="E1934" s="254" t="str">
        <f>IF(AND(A1934&lt;&gt;"",ISNUMBER(A1934)),VLOOKUP(A1934,Studies!A:BR,5,FALSE),"")</f>
        <v>Midazolam</v>
      </c>
      <c r="F1934" s="255"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53" t="str">
        <f>IF(AND(A1935&lt;&gt;"",ISNUMBER(A1935)),VLOOKUP(A1935,Studies!A:BR,2,FALSE),"")</f>
        <v>Heizmann 1983</v>
      </c>
      <c r="C1935" s="254" t="str">
        <f>IF(AND(A1935&lt;&gt;"",ISNUMBER(A1935)),VLOOKUP(A1935,Studies!A:BR,3,FALSE),"")</f>
        <v>http://www.ncbi.nlm.nih.gov/pubmed/6138080</v>
      </c>
      <c r="D1935" s="254" t="str">
        <f>IF(AND(A1935&lt;&gt;"",ISNUMBER(A1935)),VLOOKUP(A1935,Studies!A:BR,4,FALSE),"")</f>
        <v>po 40 mg - Indiv. E.Sch.</v>
      </c>
      <c r="E1935" s="254" t="str">
        <f>IF(AND(A1935&lt;&gt;"",ISNUMBER(A1935)),VLOOKUP(A1935,Studies!A:BR,5,FALSE),"")</f>
        <v>Midazolam</v>
      </c>
      <c r="F1935" s="255"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53" t="str">
        <f>IF(AND(A1936&lt;&gt;"",ISNUMBER(A1936)),VLOOKUP(A1936,Studies!A:BR,2,FALSE),"")</f>
        <v>Heizmann 1983</v>
      </c>
      <c r="C1936" s="254" t="str">
        <f>IF(AND(A1936&lt;&gt;"",ISNUMBER(A1936)),VLOOKUP(A1936,Studies!A:BR,3,FALSE),"")</f>
        <v>http://www.ncbi.nlm.nih.gov/pubmed/6138080</v>
      </c>
      <c r="D1936" s="254" t="str">
        <f>IF(AND(A1936&lt;&gt;"",ISNUMBER(A1936)),VLOOKUP(A1936,Studies!A:BR,4,FALSE),"")</f>
        <v>po 40 mg - Indiv. E.Sch.</v>
      </c>
      <c r="E1936" s="254" t="str">
        <f>IF(AND(A1936&lt;&gt;"",ISNUMBER(A1936)),VLOOKUP(A1936,Studies!A:BR,5,FALSE),"")</f>
        <v>Midazolam</v>
      </c>
      <c r="F1936" s="255"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53" t="str">
        <f>IF(AND(A1937&lt;&gt;"",ISNUMBER(A1937)),VLOOKUP(A1937,Studies!A:BR,2,FALSE),"")</f>
        <v>Heizmann 1983</v>
      </c>
      <c r="C1937" s="254" t="str">
        <f>IF(AND(A1937&lt;&gt;"",ISNUMBER(A1937)),VLOOKUP(A1937,Studies!A:BR,3,FALSE),"")</f>
        <v>http://www.ncbi.nlm.nih.gov/pubmed/6138080</v>
      </c>
      <c r="D1937" s="254" t="str">
        <f>IF(AND(A1937&lt;&gt;"",ISNUMBER(A1937)),VLOOKUP(A1937,Studies!A:BR,4,FALSE),"")</f>
        <v>po 40 mg - Indiv. E.Sch.</v>
      </c>
      <c r="E1937" s="254" t="str">
        <f>IF(AND(A1937&lt;&gt;"",ISNUMBER(A1937)),VLOOKUP(A1937,Studies!A:BR,5,FALSE),"")</f>
        <v>Midazolam</v>
      </c>
      <c r="F1937" s="255"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53" t="str">
        <f>IF(AND(A1938&lt;&gt;"",ISNUMBER(A1938)),VLOOKUP(A1938,Studies!A:BR,2,FALSE),"")</f>
        <v>Heizmann 1983</v>
      </c>
      <c r="C1938" s="254" t="str">
        <f>IF(AND(A1938&lt;&gt;"",ISNUMBER(A1938)),VLOOKUP(A1938,Studies!A:BR,3,FALSE),"")</f>
        <v>http://www.ncbi.nlm.nih.gov/pubmed/6138080</v>
      </c>
      <c r="D1938" s="254" t="str">
        <f>IF(AND(A1938&lt;&gt;"",ISNUMBER(A1938)),VLOOKUP(A1938,Studies!A:BR,4,FALSE),"")</f>
        <v>po 40 mg - Indiv. E.Sch.</v>
      </c>
      <c r="E1938" s="254" t="str">
        <f>IF(AND(A1938&lt;&gt;"",ISNUMBER(A1938)),VLOOKUP(A1938,Studies!A:BR,5,FALSE),"")</f>
        <v>Midazolam</v>
      </c>
      <c r="F1938" s="255"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53" t="str">
        <f>IF(AND(A1939&lt;&gt;"",ISNUMBER(A1939)),VLOOKUP(A1939,Studies!A:BR,2,FALSE),"")</f>
        <v>Heizmann 1983</v>
      </c>
      <c r="C1939" s="254" t="str">
        <f>IF(AND(A1939&lt;&gt;"",ISNUMBER(A1939)),VLOOKUP(A1939,Studies!A:BR,3,FALSE),"")</f>
        <v>http://www.ncbi.nlm.nih.gov/pubmed/6138080</v>
      </c>
      <c r="D1939" s="254" t="str">
        <f>IF(AND(A1939&lt;&gt;"",ISNUMBER(A1939)),VLOOKUP(A1939,Studies!A:BR,4,FALSE),"")</f>
        <v>po 40 mg - Indiv. E.Sch.</v>
      </c>
      <c r="E1939" s="254" t="str">
        <f>IF(AND(A1939&lt;&gt;"",ISNUMBER(A1939)),VLOOKUP(A1939,Studies!A:BR,5,FALSE),"")</f>
        <v>Midazolam</v>
      </c>
      <c r="F1939" s="255"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53" t="str">
        <f>IF(AND(A1940&lt;&gt;"",ISNUMBER(A1940)),VLOOKUP(A1940,Studies!A:BR,2,FALSE),"")</f>
        <v>Heizmann 1983</v>
      </c>
      <c r="C1940" s="254" t="str">
        <f>IF(AND(A1940&lt;&gt;"",ISNUMBER(A1940)),VLOOKUP(A1940,Studies!A:BR,3,FALSE),"")</f>
        <v>http://www.ncbi.nlm.nih.gov/pubmed/6138080</v>
      </c>
      <c r="D1940" s="254" t="str">
        <f>IF(AND(A1940&lt;&gt;"",ISNUMBER(A1940)),VLOOKUP(A1940,Studies!A:BR,4,FALSE),"")</f>
        <v>po 40 mg - Indiv. E.Sch.</v>
      </c>
      <c r="E1940" s="254" t="str">
        <f>IF(AND(A1940&lt;&gt;"",ISNUMBER(A1940)),VLOOKUP(A1940,Studies!A:BR,5,FALSE),"")</f>
        <v>Midazolam</v>
      </c>
      <c r="F1940" s="255"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53" t="str">
        <f>IF(AND(A1941&lt;&gt;"",ISNUMBER(A1941)),VLOOKUP(A1941,Studies!A:BR,2,FALSE),"")</f>
        <v>Heizmann 1983</v>
      </c>
      <c r="C1941" s="254" t="str">
        <f>IF(AND(A1941&lt;&gt;"",ISNUMBER(A1941)),VLOOKUP(A1941,Studies!A:BR,3,FALSE),"")</f>
        <v>http://www.ncbi.nlm.nih.gov/pubmed/6138080</v>
      </c>
      <c r="D1941" s="254" t="str">
        <f>IF(AND(A1941&lt;&gt;"",ISNUMBER(A1941)),VLOOKUP(A1941,Studies!A:BR,4,FALSE),"")</f>
        <v>po 40 mg - Indiv. E.Sch.</v>
      </c>
      <c r="E1941" s="254" t="str">
        <f>IF(AND(A1941&lt;&gt;"",ISNUMBER(A1941)),VLOOKUP(A1941,Studies!A:BR,5,FALSE),"")</f>
        <v>Midazolam</v>
      </c>
      <c r="F1941" s="255"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53" t="str">
        <f>IF(AND(A1942&lt;&gt;"",ISNUMBER(A1942)),VLOOKUP(A1942,Studies!A:BR,2,FALSE),"")</f>
        <v>Heizmann 1983</v>
      </c>
      <c r="C1942" s="254" t="str">
        <f>IF(AND(A1942&lt;&gt;"",ISNUMBER(A1942)),VLOOKUP(A1942,Studies!A:BR,3,FALSE),"")</f>
        <v>http://www.ncbi.nlm.nih.gov/pubmed/6138080</v>
      </c>
      <c r="D1942" s="254" t="str">
        <f>IF(AND(A1942&lt;&gt;"",ISNUMBER(A1942)),VLOOKUP(A1942,Studies!A:BR,4,FALSE),"")</f>
        <v>po 40 mg - Indiv. E.Sch.</v>
      </c>
      <c r="E1942" s="254" t="str">
        <f>IF(AND(A1942&lt;&gt;"",ISNUMBER(A1942)),VLOOKUP(A1942,Studies!A:BR,5,FALSE),"")</f>
        <v>Midazolam</v>
      </c>
      <c r="F1942" s="255"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53" t="str">
        <f>IF(AND(A1943&lt;&gt;"",ISNUMBER(A1943)),VLOOKUP(A1943,Studies!A:BR,2,FALSE),"")</f>
        <v>Heizmann 1983</v>
      </c>
      <c r="C1943" s="254" t="str">
        <f>IF(AND(A1943&lt;&gt;"",ISNUMBER(A1943)),VLOOKUP(A1943,Studies!A:BR,3,FALSE),"")</f>
        <v>http://www.ncbi.nlm.nih.gov/pubmed/6138080</v>
      </c>
      <c r="D1943" s="254" t="str">
        <f>IF(AND(A1943&lt;&gt;"",ISNUMBER(A1943)),VLOOKUP(A1943,Studies!A:BR,4,FALSE),"")</f>
        <v>po 40 mg - Indiv. E.Sch.</v>
      </c>
      <c r="E1943" s="254" t="str">
        <f>IF(AND(A1943&lt;&gt;"",ISNUMBER(A1943)),VLOOKUP(A1943,Studies!A:BR,5,FALSE),"")</f>
        <v>Midazolam</v>
      </c>
      <c r="F1943" s="255"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53" t="str">
        <f>IF(AND(A1944&lt;&gt;"",ISNUMBER(A1944)),VLOOKUP(A1944,Studies!A:BR,2,FALSE),"")</f>
        <v>Heizmann 1983</v>
      </c>
      <c r="C1944" s="254" t="str">
        <f>IF(AND(A1944&lt;&gt;"",ISNUMBER(A1944)),VLOOKUP(A1944,Studies!A:BR,3,FALSE),"")</f>
        <v>http://www.ncbi.nlm.nih.gov/pubmed/6138080</v>
      </c>
      <c r="D1944" s="254" t="str">
        <f>IF(AND(A1944&lt;&gt;"",ISNUMBER(A1944)),VLOOKUP(A1944,Studies!A:BR,4,FALSE),"")</f>
        <v>po 40 mg - Indiv. E.Sch.</v>
      </c>
      <c r="E1944" s="254" t="str">
        <f>IF(AND(A1944&lt;&gt;"",ISNUMBER(A1944)),VLOOKUP(A1944,Studies!A:BR,5,FALSE),"")</f>
        <v>Midazolam</v>
      </c>
      <c r="F1944" s="255"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53" t="str">
        <f>IF(AND(A1945&lt;&gt;"",ISNUMBER(A1945)),VLOOKUP(A1945,Studies!A:BR,2,FALSE),"")</f>
        <v>Heizmann 1983</v>
      </c>
      <c r="C1945" s="254" t="str">
        <f>IF(AND(A1945&lt;&gt;"",ISNUMBER(A1945)),VLOOKUP(A1945,Studies!A:BR,3,FALSE),"")</f>
        <v>http://www.ncbi.nlm.nih.gov/pubmed/6138080</v>
      </c>
      <c r="D1945" s="254" t="str">
        <f>IF(AND(A1945&lt;&gt;"",ISNUMBER(A1945)),VLOOKUP(A1945,Studies!A:BR,4,FALSE),"")</f>
        <v>po 40 mg - Indiv. E.Sch.</v>
      </c>
      <c r="E1945" s="254" t="str">
        <f>IF(AND(A1945&lt;&gt;"",ISNUMBER(A1945)),VLOOKUP(A1945,Studies!A:BR,5,FALSE),"")</f>
        <v>Midazolam</v>
      </c>
      <c r="F1945" s="255"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53" t="str">
        <f>IF(AND(A1946&lt;&gt;"",ISNUMBER(A1946)),VLOOKUP(A1946,Studies!A:BR,2,FALSE),"")</f>
        <v>Hohmann 2015</v>
      </c>
      <c r="C1946" s="254" t="str">
        <f>IF(AND(A1946&lt;&gt;"",ISNUMBER(A1946)),VLOOKUP(A1946,Studies!A:BR,3,FALSE),"")</f>
        <v>https://www.ncbi.nlm.nih.gov/pubmed/25588320</v>
      </c>
      <c r="D1946" s="254" t="str">
        <f>IF(AND(A1946&lt;&gt;"",ISNUMBER(A1946)),VLOOKUP(A1946,Studies!A:BR,4,FALSE),"")</f>
        <v>iv 0.001 mg</v>
      </c>
      <c r="E1946" s="254" t="str">
        <f>IF(AND(A1946&lt;&gt;"",ISNUMBER(A1946)),VLOOKUP(A1946,Studies!A:BR,5,FALSE),"")</f>
        <v>Midazolam</v>
      </c>
      <c r="F1946" s="255"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53" t="str">
        <f>IF(AND(A1947&lt;&gt;"",ISNUMBER(A1947)),VLOOKUP(A1947,Studies!A:BR,2,FALSE),"")</f>
        <v>Hohmann 2015</v>
      </c>
      <c r="C1947" s="254" t="str">
        <f>IF(AND(A1947&lt;&gt;"",ISNUMBER(A1947)),VLOOKUP(A1947,Studies!A:BR,3,FALSE),"")</f>
        <v>https://www.ncbi.nlm.nih.gov/pubmed/25588320</v>
      </c>
      <c r="D1947" s="254" t="str">
        <f>IF(AND(A1947&lt;&gt;"",ISNUMBER(A1947)),VLOOKUP(A1947,Studies!A:BR,4,FALSE),"")</f>
        <v>iv 0.001 mg</v>
      </c>
      <c r="E1947" s="254" t="str">
        <f>IF(AND(A1947&lt;&gt;"",ISNUMBER(A1947)),VLOOKUP(A1947,Studies!A:BR,5,FALSE),"")</f>
        <v>Midazolam</v>
      </c>
      <c r="F1947" s="255"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53" t="str">
        <f>IF(AND(A1948&lt;&gt;"",ISNUMBER(A1948)),VLOOKUP(A1948,Studies!A:BR,2,FALSE),"")</f>
        <v>Hohmann 2015</v>
      </c>
      <c r="C1948" s="254" t="str">
        <f>IF(AND(A1948&lt;&gt;"",ISNUMBER(A1948)),VLOOKUP(A1948,Studies!A:BR,3,FALSE),"")</f>
        <v>https://www.ncbi.nlm.nih.gov/pubmed/25588320</v>
      </c>
      <c r="D1948" s="254" t="str">
        <f>IF(AND(A1948&lt;&gt;"",ISNUMBER(A1948)),VLOOKUP(A1948,Studies!A:BR,4,FALSE),"")</f>
        <v>iv 0.001 mg</v>
      </c>
      <c r="E1948" s="254" t="str">
        <f>IF(AND(A1948&lt;&gt;"",ISNUMBER(A1948)),VLOOKUP(A1948,Studies!A:BR,5,FALSE),"")</f>
        <v>Midazolam</v>
      </c>
      <c r="F1948" s="255"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53" t="str">
        <f>IF(AND(A1949&lt;&gt;"",ISNUMBER(A1949)),VLOOKUP(A1949,Studies!A:BR,2,FALSE),"")</f>
        <v>Hohmann 2015</v>
      </c>
      <c r="C1949" s="254" t="str">
        <f>IF(AND(A1949&lt;&gt;"",ISNUMBER(A1949)),VLOOKUP(A1949,Studies!A:BR,3,FALSE),"")</f>
        <v>https://www.ncbi.nlm.nih.gov/pubmed/25588320</v>
      </c>
      <c r="D1949" s="254" t="str">
        <f>IF(AND(A1949&lt;&gt;"",ISNUMBER(A1949)),VLOOKUP(A1949,Studies!A:BR,4,FALSE),"")</f>
        <v>iv 0.001 mg</v>
      </c>
      <c r="E1949" s="254" t="str">
        <f>IF(AND(A1949&lt;&gt;"",ISNUMBER(A1949)),VLOOKUP(A1949,Studies!A:BR,5,FALSE),"")</f>
        <v>Midazolam</v>
      </c>
      <c r="F1949" s="255"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53" t="str">
        <f>IF(AND(A1950&lt;&gt;"",ISNUMBER(A1950)),VLOOKUP(A1950,Studies!A:BR,2,FALSE),"")</f>
        <v>Hohmann 2015</v>
      </c>
      <c r="C1950" s="254" t="str">
        <f>IF(AND(A1950&lt;&gt;"",ISNUMBER(A1950)),VLOOKUP(A1950,Studies!A:BR,3,FALSE),"")</f>
        <v>https://www.ncbi.nlm.nih.gov/pubmed/25588320</v>
      </c>
      <c r="D1950" s="254" t="str">
        <f>IF(AND(A1950&lt;&gt;"",ISNUMBER(A1950)),VLOOKUP(A1950,Studies!A:BR,4,FALSE),"")</f>
        <v>iv 0.001 mg</v>
      </c>
      <c r="E1950" s="254" t="str">
        <f>IF(AND(A1950&lt;&gt;"",ISNUMBER(A1950)),VLOOKUP(A1950,Studies!A:BR,5,FALSE),"")</f>
        <v>Midazolam</v>
      </c>
      <c r="F1950" s="255"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53" t="str">
        <f>IF(AND(A1951&lt;&gt;"",ISNUMBER(A1951)),VLOOKUP(A1951,Studies!A:BR,2,FALSE),"")</f>
        <v>Hohmann 2015</v>
      </c>
      <c r="C1951" s="254" t="str">
        <f>IF(AND(A1951&lt;&gt;"",ISNUMBER(A1951)),VLOOKUP(A1951,Studies!A:BR,3,FALSE),"")</f>
        <v>https://www.ncbi.nlm.nih.gov/pubmed/25588320</v>
      </c>
      <c r="D1951" s="254" t="str">
        <f>IF(AND(A1951&lt;&gt;"",ISNUMBER(A1951)),VLOOKUP(A1951,Studies!A:BR,4,FALSE),"")</f>
        <v>iv 0.001 mg</v>
      </c>
      <c r="E1951" s="254" t="str">
        <f>IF(AND(A1951&lt;&gt;"",ISNUMBER(A1951)),VLOOKUP(A1951,Studies!A:BR,5,FALSE),"")</f>
        <v>Midazolam</v>
      </c>
      <c r="F1951" s="255"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53" t="str">
        <f>IF(AND(A1952&lt;&gt;"",ISNUMBER(A1952)),VLOOKUP(A1952,Studies!A:BR,2,FALSE),"")</f>
        <v>Hohmann 2015</v>
      </c>
      <c r="C1952" s="254" t="str">
        <f>IF(AND(A1952&lt;&gt;"",ISNUMBER(A1952)),VLOOKUP(A1952,Studies!A:BR,3,FALSE),"")</f>
        <v>https://www.ncbi.nlm.nih.gov/pubmed/25588320</v>
      </c>
      <c r="D1952" s="254" t="str">
        <f>IF(AND(A1952&lt;&gt;"",ISNUMBER(A1952)),VLOOKUP(A1952,Studies!A:BR,4,FALSE),"")</f>
        <v>iv 0.001 mg</v>
      </c>
      <c r="E1952" s="254" t="str">
        <f>IF(AND(A1952&lt;&gt;"",ISNUMBER(A1952)),VLOOKUP(A1952,Studies!A:BR,5,FALSE),"")</f>
        <v>Midazolam</v>
      </c>
      <c r="F1952" s="255"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53" t="str">
        <f>IF(AND(A1953&lt;&gt;"",ISNUMBER(A1953)),VLOOKUP(A1953,Studies!A:BR,2,FALSE),"")</f>
        <v>Hohmann 2015</v>
      </c>
      <c r="C1953" s="254" t="str">
        <f>IF(AND(A1953&lt;&gt;"",ISNUMBER(A1953)),VLOOKUP(A1953,Studies!A:BR,3,FALSE),"")</f>
        <v>https://www.ncbi.nlm.nih.gov/pubmed/25588320</v>
      </c>
      <c r="D1953" s="254" t="str">
        <f>IF(AND(A1953&lt;&gt;"",ISNUMBER(A1953)),VLOOKUP(A1953,Studies!A:BR,4,FALSE),"")</f>
        <v>iv 0.001 mg</v>
      </c>
      <c r="E1953" s="254" t="str">
        <f>IF(AND(A1953&lt;&gt;"",ISNUMBER(A1953)),VLOOKUP(A1953,Studies!A:BR,5,FALSE),"")</f>
        <v>Midazolam</v>
      </c>
      <c r="F1953" s="255"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53" t="str">
        <f>IF(AND(A1954&lt;&gt;"",ISNUMBER(A1954)),VLOOKUP(A1954,Studies!A:BR,2,FALSE),"")</f>
        <v>Hohmann 2015</v>
      </c>
      <c r="C1954" s="254" t="str">
        <f>IF(AND(A1954&lt;&gt;"",ISNUMBER(A1954)),VLOOKUP(A1954,Studies!A:BR,3,FALSE),"")</f>
        <v>https://www.ncbi.nlm.nih.gov/pubmed/25588320</v>
      </c>
      <c r="D1954" s="254" t="str">
        <f>IF(AND(A1954&lt;&gt;"",ISNUMBER(A1954)),VLOOKUP(A1954,Studies!A:BR,4,FALSE),"")</f>
        <v>iv 0.001 mg</v>
      </c>
      <c r="E1954" s="254" t="str">
        <f>IF(AND(A1954&lt;&gt;"",ISNUMBER(A1954)),VLOOKUP(A1954,Studies!A:BR,5,FALSE),"")</f>
        <v>Midazolam</v>
      </c>
      <c r="F1954" s="255"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53" t="str">
        <f>IF(AND(A1955&lt;&gt;"",ISNUMBER(A1955)),VLOOKUP(A1955,Studies!A:BR,2,FALSE),"")</f>
        <v>Hohmann 2015</v>
      </c>
      <c r="C1955" s="254" t="str">
        <f>IF(AND(A1955&lt;&gt;"",ISNUMBER(A1955)),VLOOKUP(A1955,Studies!A:BR,3,FALSE),"")</f>
        <v>https://www.ncbi.nlm.nih.gov/pubmed/25588320</v>
      </c>
      <c r="D1955" s="254" t="str">
        <f>IF(AND(A1955&lt;&gt;"",ISNUMBER(A1955)),VLOOKUP(A1955,Studies!A:BR,4,FALSE),"")</f>
        <v>iv 0.001 mg</v>
      </c>
      <c r="E1955" s="254" t="str">
        <f>IF(AND(A1955&lt;&gt;"",ISNUMBER(A1955)),VLOOKUP(A1955,Studies!A:BR,5,FALSE),"")</f>
        <v>Midazolam</v>
      </c>
      <c r="F1955" s="255"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53" t="str">
        <f>IF(AND(A1956&lt;&gt;"",ISNUMBER(A1956)),VLOOKUP(A1956,Studies!A:BR,2,FALSE),"")</f>
        <v>Hohmann 2015</v>
      </c>
      <c r="C1956" s="254" t="str">
        <f>IF(AND(A1956&lt;&gt;"",ISNUMBER(A1956)),VLOOKUP(A1956,Studies!A:BR,3,FALSE),"")</f>
        <v>https://www.ncbi.nlm.nih.gov/pubmed/25588320</v>
      </c>
      <c r="D1956" s="254" t="str">
        <f>IF(AND(A1956&lt;&gt;"",ISNUMBER(A1956)),VLOOKUP(A1956,Studies!A:BR,4,FALSE),"")</f>
        <v>iv 0.001 mg</v>
      </c>
      <c r="E1956" s="254" t="str">
        <f>IF(AND(A1956&lt;&gt;"",ISNUMBER(A1956)),VLOOKUP(A1956,Studies!A:BR,5,FALSE),"")</f>
        <v>Midazolam</v>
      </c>
      <c r="F1956" s="255"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53" t="str">
        <f>IF(AND(A1957&lt;&gt;"",ISNUMBER(A1957)),VLOOKUP(A1957,Studies!A:BR,2,FALSE),"")</f>
        <v>Hohmann 2015</v>
      </c>
      <c r="C1957" s="254" t="str">
        <f>IF(AND(A1957&lt;&gt;"",ISNUMBER(A1957)),VLOOKUP(A1957,Studies!A:BR,3,FALSE),"")</f>
        <v>https://www.ncbi.nlm.nih.gov/pubmed/25588320</v>
      </c>
      <c r="D1957" s="254" t="str">
        <f>IF(AND(A1957&lt;&gt;"",ISNUMBER(A1957)),VLOOKUP(A1957,Studies!A:BR,4,FALSE),"")</f>
        <v>iv 0.001 mg</v>
      </c>
      <c r="E1957" s="254" t="str">
        <f>IF(AND(A1957&lt;&gt;"",ISNUMBER(A1957)),VLOOKUP(A1957,Studies!A:BR,5,FALSE),"")</f>
        <v>Midazolam</v>
      </c>
      <c r="F1957" s="255"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53" t="str">
        <f>IF(AND(A1958&lt;&gt;"",ISNUMBER(A1958)),VLOOKUP(A1958,Studies!A:BR,2,FALSE),"")</f>
        <v>Hohmann 2015</v>
      </c>
      <c r="C1958" s="254" t="str">
        <f>IF(AND(A1958&lt;&gt;"",ISNUMBER(A1958)),VLOOKUP(A1958,Studies!A:BR,3,FALSE),"")</f>
        <v>https://www.ncbi.nlm.nih.gov/pubmed/25588320</v>
      </c>
      <c r="D1958" s="254" t="str">
        <f>IF(AND(A1958&lt;&gt;"",ISNUMBER(A1958)),VLOOKUP(A1958,Studies!A:BR,4,FALSE),"")</f>
        <v>iv 0.001 mg</v>
      </c>
      <c r="E1958" s="254" t="str">
        <f>IF(AND(A1958&lt;&gt;"",ISNUMBER(A1958)),VLOOKUP(A1958,Studies!A:BR,5,FALSE),"")</f>
        <v>Midazolam</v>
      </c>
      <c r="F1958" s="255"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53" t="str">
        <f>IF(AND(A1959&lt;&gt;"",ISNUMBER(A1959)),VLOOKUP(A1959,Studies!A:BR,2,FALSE),"")</f>
        <v>Hohmann 2015</v>
      </c>
      <c r="C1959" s="254" t="str">
        <f>IF(AND(A1959&lt;&gt;"",ISNUMBER(A1959)),VLOOKUP(A1959,Studies!A:BR,3,FALSE),"")</f>
        <v>https://www.ncbi.nlm.nih.gov/pubmed/25588320</v>
      </c>
      <c r="D1959" s="254" t="str">
        <f>IF(AND(A1959&lt;&gt;"",ISNUMBER(A1959)),VLOOKUP(A1959,Studies!A:BR,4,FALSE),"")</f>
        <v>iv 0.001 mg</v>
      </c>
      <c r="E1959" s="254" t="str">
        <f>IF(AND(A1959&lt;&gt;"",ISNUMBER(A1959)),VLOOKUP(A1959,Studies!A:BR,5,FALSE),"")</f>
        <v>Midazolam</v>
      </c>
      <c r="F1959" s="255"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53" t="str">
        <f>IF(AND(A1960&lt;&gt;"",ISNUMBER(A1960)),VLOOKUP(A1960,Studies!A:BR,2,FALSE),"")</f>
        <v>Hohmann 2015</v>
      </c>
      <c r="C1960" s="254" t="str">
        <f>IF(AND(A1960&lt;&gt;"",ISNUMBER(A1960)),VLOOKUP(A1960,Studies!A:BR,3,FALSE),"")</f>
        <v>https://www.ncbi.nlm.nih.gov/pubmed/25588320</v>
      </c>
      <c r="D1960" s="254" t="str">
        <f>IF(AND(A1960&lt;&gt;"",ISNUMBER(A1960)),VLOOKUP(A1960,Studies!A:BR,4,FALSE),"")</f>
        <v>iv 1 mg</v>
      </c>
      <c r="E1960" s="254" t="str">
        <f>IF(AND(A1960&lt;&gt;"",ISNUMBER(A1960)),VLOOKUP(A1960,Studies!A:BR,5,FALSE),"")</f>
        <v>Midazolam</v>
      </c>
      <c r="F1960" s="255"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53" t="str">
        <f>IF(AND(A1961&lt;&gt;"",ISNUMBER(A1961)),VLOOKUP(A1961,Studies!A:BR,2,FALSE),"")</f>
        <v>Hohmann 2015</v>
      </c>
      <c r="C1961" s="254" t="str">
        <f>IF(AND(A1961&lt;&gt;"",ISNUMBER(A1961)),VLOOKUP(A1961,Studies!A:BR,3,FALSE),"")</f>
        <v>https://www.ncbi.nlm.nih.gov/pubmed/25588320</v>
      </c>
      <c r="D1961" s="254" t="str">
        <f>IF(AND(A1961&lt;&gt;"",ISNUMBER(A1961)),VLOOKUP(A1961,Studies!A:BR,4,FALSE),"")</f>
        <v>iv 1 mg</v>
      </c>
      <c r="E1961" s="254" t="str">
        <f>IF(AND(A1961&lt;&gt;"",ISNUMBER(A1961)),VLOOKUP(A1961,Studies!A:BR,5,FALSE),"")</f>
        <v>Midazolam</v>
      </c>
      <c r="F1961" s="255"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53" t="str">
        <f>IF(AND(A1962&lt;&gt;"",ISNUMBER(A1962)),VLOOKUP(A1962,Studies!A:BR,2,FALSE),"")</f>
        <v>Hohmann 2015</v>
      </c>
      <c r="C1962" s="254" t="str">
        <f>IF(AND(A1962&lt;&gt;"",ISNUMBER(A1962)),VLOOKUP(A1962,Studies!A:BR,3,FALSE),"")</f>
        <v>https://www.ncbi.nlm.nih.gov/pubmed/25588320</v>
      </c>
      <c r="D1962" s="254" t="str">
        <f>IF(AND(A1962&lt;&gt;"",ISNUMBER(A1962)),VLOOKUP(A1962,Studies!A:BR,4,FALSE),"")</f>
        <v>iv 1 mg</v>
      </c>
      <c r="E1962" s="254" t="str">
        <f>IF(AND(A1962&lt;&gt;"",ISNUMBER(A1962)),VLOOKUP(A1962,Studies!A:BR,5,FALSE),"")</f>
        <v>Midazolam</v>
      </c>
      <c r="F1962" s="255"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53" t="str">
        <f>IF(AND(A1963&lt;&gt;"",ISNUMBER(A1963)),VLOOKUP(A1963,Studies!A:BR,2,FALSE),"")</f>
        <v>Hohmann 2015</v>
      </c>
      <c r="C1963" s="254" t="str">
        <f>IF(AND(A1963&lt;&gt;"",ISNUMBER(A1963)),VLOOKUP(A1963,Studies!A:BR,3,FALSE),"")</f>
        <v>https://www.ncbi.nlm.nih.gov/pubmed/25588320</v>
      </c>
      <c r="D1963" s="254" t="str">
        <f>IF(AND(A1963&lt;&gt;"",ISNUMBER(A1963)),VLOOKUP(A1963,Studies!A:BR,4,FALSE),"")</f>
        <v>iv 1 mg</v>
      </c>
      <c r="E1963" s="254" t="str">
        <f>IF(AND(A1963&lt;&gt;"",ISNUMBER(A1963)),VLOOKUP(A1963,Studies!A:BR,5,FALSE),"")</f>
        <v>Midazolam</v>
      </c>
      <c r="F1963" s="255"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53" t="str">
        <f>IF(AND(A1964&lt;&gt;"",ISNUMBER(A1964)),VLOOKUP(A1964,Studies!A:BR,2,FALSE),"")</f>
        <v>Hohmann 2015</v>
      </c>
      <c r="C1964" s="254" t="str">
        <f>IF(AND(A1964&lt;&gt;"",ISNUMBER(A1964)),VLOOKUP(A1964,Studies!A:BR,3,FALSE),"")</f>
        <v>https://www.ncbi.nlm.nih.gov/pubmed/25588320</v>
      </c>
      <c r="D1964" s="254" t="str">
        <f>IF(AND(A1964&lt;&gt;"",ISNUMBER(A1964)),VLOOKUP(A1964,Studies!A:BR,4,FALSE),"")</f>
        <v>iv 1 mg</v>
      </c>
      <c r="E1964" s="254" t="str">
        <f>IF(AND(A1964&lt;&gt;"",ISNUMBER(A1964)),VLOOKUP(A1964,Studies!A:BR,5,FALSE),"")</f>
        <v>Midazolam</v>
      </c>
      <c r="F1964" s="255"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53" t="str">
        <f>IF(AND(A1965&lt;&gt;"",ISNUMBER(A1965)),VLOOKUP(A1965,Studies!A:BR,2,FALSE),"")</f>
        <v>Hohmann 2015</v>
      </c>
      <c r="C1965" s="254" t="str">
        <f>IF(AND(A1965&lt;&gt;"",ISNUMBER(A1965)),VLOOKUP(A1965,Studies!A:BR,3,FALSE),"")</f>
        <v>https://www.ncbi.nlm.nih.gov/pubmed/25588320</v>
      </c>
      <c r="D1965" s="254" t="str">
        <f>IF(AND(A1965&lt;&gt;"",ISNUMBER(A1965)),VLOOKUP(A1965,Studies!A:BR,4,FALSE),"")</f>
        <v>iv 1 mg</v>
      </c>
      <c r="E1965" s="254" t="str">
        <f>IF(AND(A1965&lt;&gt;"",ISNUMBER(A1965)),VLOOKUP(A1965,Studies!A:BR,5,FALSE),"")</f>
        <v>Midazolam</v>
      </c>
      <c r="F1965" s="255"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53" t="str">
        <f>IF(AND(A1966&lt;&gt;"",ISNUMBER(A1966)),VLOOKUP(A1966,Studies!A:BR,2,FALSE),"")</f>
        <v>Hohmann 2015</v>
      </c>
      <c r="C1966" s="254" t="str">
        <f>IF(AND(A1966&lt;&gt;"",ISNUMBER(A1966)),VLOOKUP(A1966,Studies!A:BR,3,FALSE),"")</f>
        <v>https://www.ncbi.nlm.nih.gov/pubmed/25588320</v>
      </c>
      <c r="D1966" s="254" t="str">
        <f>IF(AND(A1966&lt;&gt;"",ISNUMBER(A1966)),VLOOKUP(A1966,Studies!A:BR,4,FALSE),"")</f>
        <v>iv 1 mg</v>
      </c>
      <c r="E1966" s="254" t="str">
        <f>IF(AND(A1966&lt;&gt;"",ISNUMBER(A1966)),VLOOKUP(A1966,Studies!A:BR,5,FALSE),"")</f>
        <v>Midazolam</v>
      </c>
      <c r="F1966" s="255"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53" t="str">
        <f>IF(AND(A1967&lt;&gt;"",ISNUMBER(A1967)),VLOOKUP(A1967,Studies!A:BR,2,FALSE),"")</f>
        <v>Hohmann 2015</v>
      </c>
      <c r="C1967" s="254" t="str">
        <f>IF(AND(A1967&lt;&gt;"",ISNUMBER(A1967)),VLOOKUP(A1967,Studies!A:BR,3,FALSE),"")</f>
        <v>https://www.ncbi.nlm.nih.gov/pubmed/25588320</v>
      </c>
      <c r="D1967" s="254" t="str">
        <f>IF(AND(A1967&lt;&gt;"",ISNUMBER(A1967)),VLOOKUP(A1967,Studies!A:BR,4,FALSE),"")</f>
        <v>iv 1 mg</v>
      </c>
      <c r="E1967" s="254" t="str">
        <f>IF(AND(A1967&lt;&gt;"",ISNUMBER(A1967)),VLOOKUP(A1967,Studies!A:BR,5,FALSE),"")</f>
        <v>Midazolam</v>
      </c>
      <c r="F1967" s="255"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53" t="str">
        <f>IF(AND(A1968&lt;&gt;"",ISNUMBER(A1968)),VLOOKUP(A1968,Studies!A:BR,2,FALSE),"")</f>
        <v>Hohmann 2015</v>
      </c>
      <c r="C1968" s="254" t="str">
        <f>IF(AND(A1968&lt;&gt;"",ISNUMBER(A1968)),VLOOKUP(A1968,Studies!A:BR,3,FALSE),"")</f>
        <v>https://www.ncbi.nlm.nih.gov/pubmed/25588320</v>
      </c>
      <c r="D1968" s="254" t="str">
        <f>IF(AND(A1968&lt;&gt;"",ISNUMBER(A1968)),VLOOKUP(A1968,Studies!A:BR,4,FALSE),"")</f>
        <v>iv 1 mg</v>
      </c>
      <c r="E1968" s="254" t="str">
        <f>IF(AND(A1968&lt;&gt;"",ISNUMBER(A1968)),VLOOKUP(A1968,Studies!A:BR,5,FALSE),"")</f>
        <v>Midazolam</v>
      </c>
      <c r="F1968" s="255"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53" t="str">
        <f>IF(AND(A1969&lt;&gt;"",ISNUMBER(A1969)),VLOOKUP(A1969,Studies!A:BR,2,FALSE),"")</f>
        <v>Hohmann 2015</v>
      </c>
      <c r="C1969" s="254" t="str">
        <f>IF(AND(A1969&lt;&gt;"",ISNUMBER(A1969)),VLOOKUP(A1969,Studies!A:BR,3,FALSE),"")</f>
        <v>https://www.ncbi.nlm.nih.gov/pubmed/25588320</v>
      </c>
      <c r="D1969" s="254" t="str">
        <f>IF(AND(A1969&lt;&gt;"",ISNUMBER(A1969)),VLOOKUP(A1969,Studies!A:BR,4,FALSE),"")</f>
        <v>iv 1 mg</v>
      </c>
      <c r="E1969" s="254" t="str">
        <f>IF(AND(A1969&lt;&gt;"",ISNUMBER(A1969)),VLOOKUP(A1969,Studies!A:BR,5,FALSE),"")</f>
        <v>Midazolam</v>
      </c>
      <c r="F1969" s="255"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53" t="str">
        <f>IF(AND(A1970&lt;&gt;"",ISNUMBER(A1970)),VLOOKUP(A1970,Studies!A:BR,2,FALSE),"")</f>
        <v>Hohmann 2015</v>
      </c>
      <c r="C1970" s="254" t="str">
        <f>IF(AND(A1970&lt;&gt;"",ISNUMBER(A1970)),VLOOKUP(A1970,Studies!A:BR,3,FALSE),"")</f>
        <v>https://www.ncbi.nlm.nih.gov/pubmed/25588320</v>
      </c>
      <c r="D1970" s="254" t="str">
        <f>IF(AND(A1970&lt;&gt;"",ISNUMBER(A1970)),VLOOKUP(A1970,Studies!A:BR,4,FALSE),"")</f>
        <v>iv 1 mg</v>
      </c>
      <c r="E1970" s="254" t="str">
        <f>IF(AND(A1970&lt;&gt;"",ISNUMBER(A1970)),VLOOKUP(A1970,Studies!A:BR,5,FALSE),"")</f>
        <v>Midazolam</v>
      </c>
      <c r="F1970" s="255"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53" t="str">
        <f>IF(AND(A1971&lt;&gt;"",ISNUMBER(A1971)),VLOOKUP(A1971,Studies!A:BR,2,FALSE),"")</f>
        <v>Hohmann 2015</v>
      </c>
      <c r="C1971" s="254" t="str">
        <f>IF(AND(A1971&lt;&gt;"",ISNUMBER(A1971)),VLOOKUP(A1971,Studies!A:BR,3,FALSE),"")</f>
        <v>https://www.ncbi.nlm.nih.gov/pubmed/25588320</v>
      </c>
      <c r="D1971" s="254" t="str">
        <f>IF(AND(A1971&lt;&gt;"",ISNUMBER(A1971)),VLOOKUP(A1971,Studies!A:BR,4,FALSE),"")</f>
        <v>iv 1 mg</v>
      </c>
      <c r="E1971" s="254" t="str">
        <f>IF(AND(A1971&lt;&gt;"",ISNUMBER(A1971)),VLOOKUP(A1971,Studies!A:BR,5,FALSE),"")</f>
        <v>Midazolam</v>
      </c>
      <c r="F1971" s="255"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53" t="str">
        <f>IF(AND(A1972&lt;&gt;"",ISNUMBER(A1972)),VLOOKUP(A1972,Studies!A:BR,2,FALSE),"")</f>
        <v>Hohmann 2015</v>
      </c>
      <c r="C1972" s="254" t="str">
        <f>IF(AND(A1972&lt;&gt;"",ISNUMBER(A1972)),VLOOKUP(A1972,Studies!A:BR,3,FALSE),"")</f>
        <v>https://www.ncbi.nlm.nih.gov/pubmed/25588320</v>
      </c>
      <c r="D1972" s="254" t="str">
        <f>IF(AND(A1972&lt;&gt;"",ISNUMBER(A1972)),VLOOKUP(A1972,Studies!A:BR,4,FALSE),"")</f>
        <v>iv 1 mg</v>
      </c>
      <c r="E1972" s="254" t="str">
        <f>IF(AND(A1972&lt;&gt;"",ISNUMBER(A1972)),VLOOKUP(A1972,Studies!A:BR,5,FALSE),"")</f>
        <v>Midazolam</v>
      </c>
      <c r="F1972" s="255"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53" t="str">
        <f>IF(AND(A1973&lt;&gt;"",ISNUMBER(A1973)),VLOOKUP(A1973,Studies!A:BR,2,FALSE),"")</f>
        <v>Hohmann 2015</v>
      </c>
      <c r="C1973" s="254" t="str">
        <f>IF(AND(A1973&lt;&gt;"",ISNUMBER(A1973)),VLOOKUP(A1973,Studies!A:BR,3,FALSE),"")</f>
        <v>https://www.ncbi.nlm.nih.gov/pubmed/25588320</v>
      </c>
      <c r="D1973" s="254" t="str">
        <f>IF(AND(A1973&lt;&gt;"",ISNUMBER(A1973)),VLOOKUP(A1973,Studies!A:BR,4,FALSE),"")</f>
        <v>iv 1 mg</v>
      </c>
      <c r="E1973" s="254" t="str">
        <f>IF(AND(A1973&lt;&gt;"",ISNUMBER(A1973)),VLOOKUP(A1973,Studies!A:BR,5,FALSE),"")</f>
        <v>Midazolam</v>
      </c>
      <c r="F1973" s="255"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53" t="str">
        <f>IF(AND(A1974&lt;&gt;"",ISNUMBER(A1974)),VLOOKUP(A1974,Studies!A:BR,2,FALSE),"")</f>
        <v>Hohmann 2015</v>
      </c>
      <c r="C1974" s="254" t="str">
        <f>IF(AND(A1974&lt;&gt;"",ISNUMBER(A1974)),VLOOKUP(A1974,Studies!A:BR,3,FALSE),"")</f>
        <v>https://www.ncbi.nlm.nih.gov/pubmed/25588320</v>
      </c>
      <c r="D1974" s="254" t="str">
        <f>IF(AND(A1974&lt;&gt;"",ISNUMBER(A1974)),VLOOKUP(A1974,Studies!A:BR,4,FALSE),"")</f>
        <v>po 0.003 mg</v>
      </c>
      <c r="E1974" s="254" t="str">
        <f>IF(AND(A1974&lt;&gt;"",ISNUMBER(A1974)),VLOOKUP(A1974,Studies!A:BR,5,FALSE),"")</f>
        <v>Midazolam</v>
      </c>
      <c r="F1974" s="255"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53" t="str">
        <f>IF(AND(A1975&lt;&gt;"",ISNUMBER(A1975)),VLOOKUP(A1975,Studies!A:BR,2,FALSE),"")</f>
        <v>Hohmann 2015</v>
      </c>
      <c r="C1975" s="254" t="str">
        <f>IF(AND(A1975&lt;&gt;"",ISNUMBER(A1975)),VLOOKUP(A1975,Studies!A:BR,3,FALSE),"")</f>
        <v>https://www.ncbi.nlm.nih.gov/pubmed/25588320</v>
      </c>
      <c r="D1975" s="254" t="str">
        <f>IF(AND(A1975&lt;&gt;"",ISNUMBER(A1975)),VLOOKUP(A1975,Studies!A:BR,4,FALSE),"")</f>
        <v>po 0.003 mg</v>
      </c>
      <c r="E1975" s="254" t="str">
        <f>IF(AND(A1975&lt;&gt;"",ISNUMBER(A1975)),VLOOKUP(A1975,Studies!A:BR,5,FALSE),"")</f>
        <v>Midazolam</v>
      </c>
      <c r="F1975" s="255"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53" t="str">
        <f>IF(AND(A1976&lt;&gt;"",ISNUMBER(A1976)),VLOOKUP(A1976,Studies!A:BR,2,FALSE),"")</f>
        <v>Hohmann 2015</v>
      </c>
      <c r="C1976" s="254" t="str">
        <f>IF(AND(A1976&lt;&gt;"",ISNUMBER(A1976)),VLOOKUP(A1976,Studies!A:BR,3,FALSE),"")</f>
        <v>https://www.ncbi.nlm.nih.gov/pubmed/25588320</v>
      </c>
      <c r="D1976" s="254" t="str">
        <f>IF(AND(A1976&lt;&gt;"",ISNUMBER(A1976)),VLOOKUP(A1976,Studies!A:BR,4,FALSE),"")</f>
        <v>po 0.003 mg</v>
      </c>
      <c r="E1976" s="254" t="str">
        <f>IF(AND(A1976&lt;&gt;"",ISNUMBER(A1976)),VLOOKUP(A1976,Studies!A:BR,5,FALSE),"")</f>
        <v>Midazolam</v>
      </c>
      <c r="F1976" s="255"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53" t="str">
        <f>IF(AND(A1977&lt;&gt;"",ISNUMBER(A1977)),VLOOKUP(A1977,Studies!A:BR,2,FALSE),"")</f>
        <v>Hohmann 2015</v>
      </c>
      <c r="C1977" s="254" t="str">
        <f>IF(AND(A1977&lt;&gt;"",ISNUMBER(A1977)),VLOOKUP(A1977,Studies!A:BR,3,FALSE),"")</f>
        <v>https://www.ncbi.nlm.nih.gov/pubmed/25588320</v>
      </c>
      <c r="D1977" s="254" t="str">
        <f>IF(AND(A1977&lt;&gt;"",ISNUMBER(A1977)),VLOOKUP(A1977,Studies!A:BR,4,FALSE),"")</f>
        <v>po 0.003 mg</v>
      </c>
      <c r="E1977" s="254" t="str">
        <f>IF(AND(A1977&lt;&gt;"",ISNUMBER(A1977)),VLOOKUP(A1977,Studies!A:BR,5,FALSE),"")</f>
        <v>Midazolam</v>
      </c>
      <c r="F1977" s="255"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53" t="str">
        <f>IF(AND(A1978&lt;&gt;"",ISNUMBER(A1978)),VLOOKUP(A1978,Studies!A:BR,2,FALSE),"")</f>
        <v>Hohmann 2015</v>
      </c>
      <c r="C1978" s="254" t="str">
        <f>IF(AND(A1978&lt;&gt;"",ISNUMBER(A1978)),VLOOKUP(A1978,Studies!A:BR,3,FALSE),"")</f>
        <v>https://www.ncbi.nlm.nih.gov/pubmed/25588320</v>
      </c>
      <c r="D1978" s="254" t="str">
        <f>IF(AND(A1978&lt;&gt;"",ISNUMBER(A1978)),VLOOKUP(A1978,Studies!A:BR,4,FALSE),"")</f>
        <v>po 0.003 mg</v>
      </c>
      <c r="E1978" s="254" t="str">
        <f>IF(AND(A1978&lt;&gt;"",ISNUMBER(A1978)),VLOOKUP(A1978,Studies!A:BR,5,FALSE),"")</f>
        <v>Midazolam</v>
      </c>
      <c r="F1978" s="255"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53" t="str">
        <f>IF(AND(A1979&lt;&gt;"",ISNUMBER(A1979)),VLOOKUP(A1979,Studies!A:BR,2,FALSE),"")</f>
        <v>Hohmann 2015</v>
      </c>
      <c r="C1979" s="254" t="str">
        <f>IF(AND(A1979&lt;&gt;"",ISNUMBER(A1979)),VLOOKUP(A1979,Studies!A:BR,3,FALSE),"")</f>
        <v>https://www.ncbi.nlm.nih.gov/pubmed/25588320</v>
      </c>
      <c r="D1979" s="254" t="str">
        <f>IF(AND(A1979&lt;&gt;"",ISNUMBER(A1979)),VLOOKUP(A1979,Studies!A:BR,4,FALSE),"")</f>
        <v>po 0.003 mg</v>
      </c>
      <c r="E1979" s="254" t="str">
        <f>IF(AND(A1979&lt;&gt;"",ISNUMBER(A1979)),VLOOKUP(A1979,Studies!A:BR,5,FALSE),"")</f>
        <v>Midazolam</v>
      </c>
      <c r="F1979" s="255"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53" t="str">
        <f>IF(AND(A1980&lt;&gt;"",ISNUMBER(A1980)),VLOOKUP(A1980,Studies!A:BR,2,FALSE),"")</f>
        <v>Hohmann 2015</v>
      </c>
      <c r="C1980" s="254" t="str">
        <f>IF(AND(A1980&lt;&gt;"",ISNUMBER(A1980)),VLOOKUP(A1980,Studies!A:BR,3,FALSE),"")</f>
        <v>https://www.ncbi.nlm.nih.gov/pubmed/25588320</v>
      </c>
      <c r="D1980" s="254" t="str">
        <f>IF(AND(A1980&lt;&gt;"",ISNUMBER(A1980)),VLOOKUP(A1980,Studies!A:BR,4,FALSE),"")</f>
        <v>po 0.003 mg</v>
      </c>
      <c r="E1980" s="254" t="str">
        <f>IF(AND(A1980&lt;&gt;"",ISNUMBER(A1980)),VLOOKUP(A1980,Studies!A:BR,5,FALSE),"")</f>
        <v>Midazolam</v>
      </c>
      <c r="F1980" s="255"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53" t="str">
        <f>IF(AND(A1981&lt;&gt;"",ISNUMBER(A1981)),VLOOKUP(A1981,Studies!A:BR,2,FALSE),"")</f>
        <v>Hohmann 2015</v>
      </c>
      <c r="C1981" s="254" t="str">
        <f>IF(AND(A1981&lt;&gt;"",ISNUMBER(A1981)),VLOOKUP(A1981,Studies!A:BR,3,FALSE),"")</f>
        <v>https://www.ncbi.nlm.nih.gov/pubmed/25588320</v>
      </c>
      <c r="D1981" s="254" t="str">
        <f>IF(AND(A1981&lt;&gt;"",ISNUMBER(A1981)),VLOOKUP(A1981,Studies!A:BR,4,FALSE),"")</f>
        <v>po 0.003 mg</v>
      </c>
      <c r="E1981" s="254" t="str">
        <f>IF(AND(A1981&lt;&gt;"",ISNUMBER(A1981)),VLOOKUP(A1981,Studies!A:BR,5,FALSE),"")</f>
        <v>Midazolam</v>
      </c>
      <c r="F1981" s="255"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53" t="str">
        <f>IF(AND(A1982&lt;&gt;"",ISNUMBER(A1982)),VLOOKUP(A1982,Studies!A:BR,2,FALSE),"")</f>
        <v>Hohmann 2015</v>
      </c>
      <c r="C1982" s="254" t="str">
        <f>IF(AND(A1982&lt;&gt;"",ISNUMBER(A1982)),VLOOKUP(A1982,Studies!A:BR,3,FALSE),"")</f>
        <v>https://www.ncbi.nlm.nih.gov/pubmed/25588320</v>
      </c>
      <c r="D1982" s="254" t="str">
        <f>IF(AND(A1982&lt;&gt;"",ISNUMBER(A1982)),VLOOKUP(A1982,Studies!A:BR,4,FALSE),"")</f>
        <v>po 0.003 mg</v>
      </c>
      <c r="E1982" s="254" t="str">
        <f>IF(AND(A1982&lt;&gt;"",ISNUMBER(A1982)),VLOOKUP(A1982,Studies!A:BR,5,FALSE),"")</f>
        <v>Midazolam</v>
      </c>
      <c r="F1982" s="255"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53" t="str">
        <f>IF(AND(A1983&lt;&gt;"",ISNUMBER(A1983)),VLOOKUP(A1983,Studies!A:BR,2,FALSE),"")</f>
        <v>Hohmann 2015</v>
      </c>
      <c r="C1983" s="254" t="str">
        <f>IF(AND(A1983&lt;&gt;"",ISNUMBER(A1983)),VLOOKUP(A1983,Studies!A:BR,3,FALSE),"")</f>
        <v>https://www.ncbi.nlm.nih.gov/pubmed/25588320</v>
      </c>
      <c r="D1983" s="254" t="str">
        <f>IF(AND(A1983&lt;&gt;"",ISNUMBER(A1983)),VLOOKUP(A1983,Studies!A:BR,4,FALSE),"")</f>
        <v>po 0.003 mg</v>
      </c>
      <c r="E1983" s="254" t="str">
        <f>IF(AND(A1983&lt;&gt;"",ISNUMBER(A1983)),VLOOKUP(A1983,Studies!A:BR,5,FALSE),"")</f>
        <v>Midazolam</v>
      </c>
      <c r="F1983" s="255"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53" t="str">
        <f>IF(AND(A1984&lt;&gt;"",ISNUMBER(A1984)),VLOOKUP(A1984,Studies!A:BR,2,FALSE),"")</f>
        <v>Hohmann 2015</v>
      </c>
      <c r="C1984" s="254" t="str">
        <f>IF(AND(A1984&lt;&gt;"",ISNUMBER(A1984)),VLOOKUP(A1984,Studies!A:BR,3,FALSE),"")</f>
        <v>https://www.ncbi.nlm.nih.gov/pubmed/25588320</v>
      </c>
      <c r="D1984" s="254" t="str">
        <f>IF(AND(A1984&lt;&gt;"",ISNUMBER(A1984)),VLOOKUP(A1984,Studies!A:BR,4,FALSE),"")</f>
        <v>po 0.003 mg</v>
      </c>
      <c r="E1984" s="254" t="str">
        <f>IF(AND(A1984&lt;&gt;"",ISNUMBER(A1984)),VLOOKUP(A1984,Studies!A:BR,5,FALSE),"")</f>
        <v>Midazolam</v>
      </c>
      <c r="F1984" s="255"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53" t="str">
        <f>IF(AND(A1985&lt;&gt;"",ISNUMBER(A1985)),VLOOKUP(A1985,Studies!A:BR,2,FALSE),"")</f>
        <v>Hohmann 2015</v>
      </c>
      <c r="C1985" s="254" t="str">
        <f>IF(AND(A1985&lt;&gt;"",ISNUMBER(A1985)),VLOOKUP(A1985,Studies!A:BR,3,FALSE),"")</f>
        <v>https://www.ncbi.nlm.nih.gov/pubmed/25588320</v>
      </c>
      <c r="D1985" s="254" t="str">
        <f>IF(AND(A1985&lt;&gt;"",ISNUMBER(A1985)),VLOOKUP(A1985,Studies!A:BR,4,FALSE),"")</f>
        <v>po 0.003 mg</v>
      </c>
      <c r="E1985" s="254" t="str">
        <f>IF(AND(A1985&lt;&gt;"",ISNUMBER(A1985)),VLOOKUP(A1985,Studies!A:BR,5,FALSE),"")</f>
        <v>Midazolam</v>
      </c>
      <c r="F1985" s="255"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53" t="str">
        <f>IF(AND(A1986&lt;&gt;"",ISNUMBER(A1986)),VLOOKUP(A1986,Studies!A:BR,2,FALSE),"")</f>
        <v>Hohmann 2015</v>
      </c>
      <c r="C1986" s="254" t="str">
        <f>IF(AND(A1986&lt;&gt;"",ISNUMBER(A1986)),VLOOKUP(A1986,Studies!A:BR,3,FALSE),"")</f>
        <v>https://www.ncbi.nlm.nih.gov/pubmed/25588320</v>
      </c>
      <c r="D1986" s="254" t="str">
        <f>IF(AND(A1986&lt;&gt;"",ISNUMBER(A1986)),VLOOKUP(A1986,Studies!A:BR,4,FALSE),"")</f>
        <v>po 0.003 mg</v>
      </c>
      <c r="E1986" s="254" t="str">
        <f>IF(AND(A1986&lt;&gt;"",ISNUMBER(A1986)),VLOOKUP(A1986,Studies!A:BR,5,FALSE),"")</f>
        <v>Midazolam</v>
      </c>
      <c r="F1986" s="255"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53" t="str">
        <f>IF(AND(A1987&lt;&gt;"",ISNUMBER(A1987)),VLOOKUP(A1987,Studies!A:BR,2,FALSE),"")</f>
        <v>Hohmann 2015</v>
      </c>
      <c r="C1987" s="254" t="str">
        <f>IF(AND(A1987&lt;&gt;"",ISNUMBER(A1987)),VLOOKUP(A1987,Studies!A:BR,3,FALSE),"")</f>
        <v>https://www.ncbi.nlm.nih.gov/pubmed/25588320</v>
      </c>
      <c r="D1987" s="254" t="str">
        <f>IF(AND(A1987&lt;&gt;"",ISNUMBER(A1987)),VLOOKUP(A1987,Studies!A:BR,4,FALSE),"")</f>
        <v>po 3 mg</v>
      </c>
      <c r="E1987" s="254" t="str">
        <f>IF(AND(A1987&lt;&gt;"",ISNUMBER(A1987)),VLOOKUP(A1987,Studies!A:BR,5,FALSE),"")</f>
        <v>Midazolam</v>
      </c>
      <c r="F1987" s="255"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53" t="str">
        <f>IF(AND(A1988&lt;&gt;"",ISNUMBER(A1988)),VLOOKUP(A1988,Studies!A:BR,2,FALSE),"")</f>
        <v>Hohmann 2015</v>
      </c>
      <c r="C1988" s="254" t="str">
        <f>IF(AND(A1988&lt;&gt;"",ISNUMBER(A1988)),VLOOKUP(A1988,Studies!A:BR,3,FALSE),"")</f>
        <v>https://www.ncbi.nlm.nih.gov/pubmed/25588320</v>
      </c>
      <c r="D1988" s="254" t="str">
        <f>IF(AND(A1988&lt;&gt;"",ISNUMBER(A1988)),VLOOKUP(A1988,Studies!A:BR,4,FALSE),"")</f>
        <v>po 3 mg</v>
      </c>
      <c r="E1988" s="254" t="str">
        <f>IF(AND(A1988&lt;&gt;"",ISNUMBER(A1988)),VLOOKUP(A1988,Studies!A:BR,5,FALSE),"")</f>
        <v>Midazolam</v>
      </c>
      <c r="F1988" s="255"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53" t="str">
        <f>IF(AND(A1989&lt;&gt;"",ISNUMBER(A1989)),VLOOKUP(A1989,Studies!A:BR,2,FALSE),"")</f>
        <v>Hohmann 2015</v>
      </c>
      <c r="C1989" s="254" t="str">
        <f>IF(AND(A1989&lt;&gt;"",ISNUMBER(A1989)),VLOOKUP(A1989,Studies!A:BR,3,FALSE),"")</f>
        <v>https://www.ncbi.nlm.nih.gov/pubmed/25588320</v>
      </c>
      <c r="D1989" s="254" t="str">
        <f>IF(AND(A1989&lt;&gt;"",ISNUMBER(A1989)),VLOOKUP(A1989,Studies!A:BR,4,FALSE),"")</f>
        <v>po 3 mg</v>
      </c>
      <c r="E1989" s="254" t="str">
        <f>IF(AND(A1989&lt;&gt;"",ISNUMBER(A1989)),VLOOKUP(A1989,Studies!A:BR,5,FALSE),"")</f>
        <v>Midazolam</v>
      </c>
      <c r="F1989" s="255"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53" t="str">
        <f>IF(AND(A1990&lt;&gt;"",ISNUMBER(A1990)),VLOOKUP(A1990,Studies!A:BR,2,FALSE),"")</f>
        <v>Hohmann 2015</v>
      </c>
      <c r="C1990" s="254" t="str">
        <f>IF(AND(A1990&lt;&gt;"",ISNUMBER(A1990)),VLOOKUP(A1990,Studies!A:BR,3,FALSE),"")</f>
        <v>https://www.ncbi.nlm.nih.gov/pubmed/25588320</v>
      </c>
      <c r="D1990" s="254" t="str">
        <f>IF(AND(A1990&lt;&gt;"",ISNUMBER(A1990)),VLOOKUP(A1990,Studies!A:BR,4,FALSE),"")</f>
        <v>po 3 mg</v>
      </c>
      <c r="E1990" s="254" t="str">
        <f>IF(AND(A1990&lt;&gt;"",ISNUMBER(A1990)),VLOOKUP(A1990,Studies!A:BR,5,FALSE),"")</f>
        <v>Midazolam</v>
      </c>
      <c r="F1990" s="255"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53" t="str">
        <f>IF(AND(A1991&lt;&gt;"",ISNUMBER(A1991)),VLOOKUP(A1991,Studies!A:BR,2,FALSE),"")</f>
        <v>Hohmann 2015</v>
      </c>
      <c r="C1991" s="254" t="str">
        <f>IF(AND(A1991&lt;&gt;"",ISNUMBER(A1991)),VLOOKUP(A1991,Studies!A:BR,3,FALSE),"")</f>
        <v>https://www.ncbi.nlm.nih.gov/pubmed/25588320</v>
      </c>
      <c r="D1991" s="254" t="str">
        <f>IF(AND(A1991&lt;&gt;"",ISNUMBER(A1991)),VLOOKUP(A1991,Studies!A:BR,4,FALSE),"")</f>
        <v>po 3 mg</v>
      </c>
      <c r="E1991" s="254" t="str">
        <f>IF(AND(A1991&lt;&gt;"",ISNUMBER(A1991)),VLOOKUP(A1991,Studies!A:BR,5,FALSE),"")</f>
        <v>Midazolam</v>
      </c>
      <c r="F1991" s="255"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53" t="str">
        <f>IF(AND(A1992&lt;&gt;"",ISNUMBER(A1992)),VLOOKUP(A1992,Studies!A:BR,2,FALSE),"")</f>
        <v>Hohmann 2015</v>
      </c>
      <c r="C1992" s="254" t="str">
        <f>IF(AND(A1992&lt;&gt;"",ISNUMBER(A1992)),VLOOKUP(A1992,Studies!A:BR,3,FALSE),"")</f>
        <v>https://www.ncbi.nlm.nih.gov/pubmed/25588320</v>
      </c>
      <c r="D1992" s="254" t="str">
        <f>IF(AND(A1992&lt;&gt;"",ISNUMBER(A1992)),VLOOKUP(A1992,Studies!A:BR,4,FALSE),"")</f>
        <v>po 3 mg</v>
      </c>
      <c r="E1992" s="254" t="str">
        <f>IF(AND(A1992&lt;&gt;"",ISNUMBER(A1992)),VLOOKUP(A1992,Studies!A:BR,5,FALSE),"")</f>
        <v>Midazolam</v>
      </c>
      <c r="F1992" s="255"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53" t="str">
        <f>IF(AND(A1993&lt;&gt;"",ISNUMBER(A1993)),VLOOKUP(A1993,Studies!A:BR,2,FALSE),"")</f>
        <v>Hohmann 2015</v>
      </c>
      <c r="C1993" s="254" t="str">
        <f>IF(AND(A1993&lt;&gt;"",ISNUMBER(A1993)),VLOOKUP(A1993,Studies!A:BR,3,FALSE),"")</f>
        <v>https://www.ncbi.nlm.nih.gov/pubmed/25588320</v>
      </c>
      <c r="D1993" s="254" t="str">
        <f>IF(AND(A1993&lt;&gt;"",ISNUMBER(A1993)),VLOOKUP(A1993,Studies!A:BR,4,FALSE),"")</f>
        <v>po 3 mg</v>
      </c>
      <c r="E1993" s="254" t="str">
        <f>IF(AND(A1993&lt;&gt;"",ISNUMBER(A1993)),VLOOKUP(A1993,Studies!A:BR,5,FALSE),"")</f>
        <v>Midazolam</v>
      </c>
      <c r="F1993" s="255"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53" t="str">
        <f>IF(AND(A1994&lt;&gt;"",ISNUMBER(A1994)),VLOOKUP(A1994,Studies!A:BR,2,FALSE),"")</f>
        <v>Hohmann 2015</v>
      </c>
      <c r="C1994" s="254" t="str">
        <f>IF(AND(A1994&lt;&gt;"",ISNUMBER(A1994)),VLOOKUP(A1994,Studies!A:BR,3,FALSE),"")</f>
        <v>https://www.ncbi.nlm.nih.gov/pubmed/25588320</v>
      </c>
      <c r="D1994" s="254" t="str">
        <f>IF(AND(A1994&lt;&gt;"",ISNUMBER(A1994)),VLOOKUP(A1994,Studies!A:BR,4,FALSE),"")</f>
        <v>po 3 mg</v>
      </c>
      <c r="E1994" s="254" t="str">
        <f>IF(AND(A1994&lt;&gt;"",ISNUMBER(A1994)),VLOOKUP(A1994,Studies!A:BR,5,FALSE),"")</f>
        <v>Midazolam</v>
      </c>
      <c r="F1994" s="255"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53" t="str">
        <f>IF(AND(A1995&lt;&gt;"",ISNUMBER(A1995)),VLOOKUP(A1995,Studies!A:BR,2,FALSE),"")</f>
        <v>Hohmann 2015</v>
      </c>
      <c r="C1995" s="254" t="str">
        <f>IF(AND(A1995&lt;&gt;"",ISNUMBER(A1995)),VLOOKUP(A1995,Studies!A:BR,3,FALSE),"")</f>
        <v>https://www.ncbi.nlm.nih.gov/pubmed/25588320</v>
      </c>
      <c r="D1995" s="254" t="str">
        <f>IF(AND(A1995&lt;&gt;"",ISNUMBER(A1995)),VLOOKUP(A1995,Studies!A:BR,4,FALSE),"")</f>
        <v>po 3 mg</v>
      </c>
      <c r="E1995" s="254" t="str">
        <f>IF(AND(A1995&lt;&gt;"",ISNUMBER(A1995)),VLOOKUP(A1995,Studies!A:BR,5,FALSE),"")</f>
        <v>Midazolam</v>
      </c>
      <c r="F1995" s="255"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53" t="str">
        <f>IF(AND(A1996&lt;&gt;"",ISNUMBER(A1996)),VLOOKUP(A1996,Studies!A:BR,2,FALSE),"")</f>
        <v>Hohmann 2015</v>
      </c>
      <c r="C1996" s="254" t="str">
        <f>IF(AND(A1996&lt;&gt;"",ISNUMBER(A1996)),VLOOKUP(A1996,Studies!A:BR,3,FALSE),"")</f>
        <v>https://www.ncbi.nlm.nih.gov/pubmed/25588320</v>
      </c>
      <c r="D1996" s="254" t="str">
        <f>IF(AND(A1996&lt;&gt;"",ISNUMBER(A1996)),VLOOKUP(A1996,Studies!A:BR,4,FALSE),"")</f>
        <v>po 3 mg</v>
      </c>
      <c r="E1996" s="254" t="str">
        <f>IF(AND(A1996&lt;&gt;"",ISNUMBER(A1996)),VLOOKUP(A1996,Studies!A:BR,5,FALSE),"")</f>
        <v>Midazolam</v>
      </c>
      <c r="F1996" s="255"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53" t="str">
        <f>IF(AND(A1997&lt;&gt;"",ISNUMBER(A1997)),VLOOKUP(A1997,Studies!A:BR,2,FALSE),"")</f>
        <v>Hohmann 2015</v>
      </c>
      <c r="C1997" s="254" t="str">
        <f>IF(AND(A1997&lt;&gt;"",ISNUMBER(A1997)),VLOOKUP(A1997,Studies!A:BR,3,FALSE),"")</f>
        <v>https://www.ncbi.nlm.nih.gov/pubmed/25588320</v>
      </c>
      <c r="D1997" s="254" t="str">
        <f>IF(AND(A1997&lt;&gt;"",ISNUMBER(A1997)),VLOOKUP(A1997,Studies!A:BR,4,FALSE),"")</f>
        <v>po 3 mg</v>
      </c>
      <c r="E1997" s="254" t="str">
        <f>IF(AND(A1997&lt;&gt;"",ISNUMBER(A1997)),VLOOKUP(A1997,Studies!A:BR,5,FALSE),"")</f>
        <v>Midazolam</v>
      </c>
      <c r="F1997" s="255"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53" t="str">
        <f>IF(AND(A1998&lt;&gt;"",ISNUMBER(A1998)),VLOOKUP(A1998,Studies!A:BR,2,FALSE),"")</f>
        <v>Hohmann 2015</v>
      </c>
      <c r="C1998" s="254" t="str">
        <f>IF(AND(A1998&lt;&gt;"",ISNUMBER(A1998)),VLOOKUP(A1998,Studies!A:BR,3,FALSE),"")</f>
        <v>https://www.ncbi.nlm.nih.gov/pubmed/25588320</v>
      </c>
      <c r="D1998" s="254" t="str">
        <f>IF(AND(A1998&lt;&gt;"",ISNUMBER(A1998)),VLOOKUP(A1998,Studies!A:BR,4,FALSE),"")</f>
        <v>po 3 mg</v>
      </c>
      <c r="E1998" s="254" t="str">
        <f>IF(AND(A1998&lt;&gt;"",ISNUMBER(A1998)),VLOOKUP(A1998,Studies!A:BR,5,FALSE),"")</f>
        <v>Midazolam</v>
      </c>
      <c r="F1998" s="255"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53" t="str">
        <f>IF(AND(A1999&lt;&gt;"",ISNUMBER(A1999)),VLOOKUP(A1999,Studies!A:BR,2,FALSE),"")</f>
        <v>Hohmann 2015</v>
      </c>
      <c r="C1999" s="254" t="str">
        <f>IF(AND(A1999&lt;&gt;"",ISNUMBER(A1999)),VLOOKUP(A1999,Studies!A:BR,3,FALSE),"")</f>
        <v>https://www.ncbi.nlm.nih.gov/pubmed/25588320</v>
      </c>
      <c r="D1999" s="254" t="str">
        <f>IF(AND(A1999&lt;&gt;"",ISNUMBER(A1999)),VLOOKUP(A1999,Studies!A:BR,4,FALSE),"")</f>
        <v>po 3 mg</v>
      </c>
      <c r="E1999" s="254" t="str">
        <f>IF(AND(A1999&lt;&gt;"",ISNUMBER(A1999)),VLOOKUP(A1999,Studies!A:BR,5,FALSE),"")</f>
        <v>Midazolam</v>
      </c>
      <c r="F1999" s="255"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53" t="str">
        <f>IF(AND(A2000&lt;&gt;"",ISNUMBER(A2000)),VLOOKUP(A2000,Studies!A:BR,2,FALSE),"")</f>
        <v>Hyland 2009</v>
      </c>
      <c r="C2000" s="254" t="str">
        <f>IF(AND(A2000&lt;&gt;"",ISNUMBER(A2000)),VLOOKUP(A2000,Studies!A:BR,3,FALSE),"")</f>
        <v>https://www.ncbi.nlm.nih.gov/pubmed/19371318</v>
      </c>
      <c r="D2000" s="254" t="str">
        <f>IF(AND(A2000&lt;&gt;"",ISNUMBER(A2000)),VLOOKUP(A2000,Studies!A:BR,4,FALSE),"")</f>
        <v>3-mg oral dose</v>
      </c>
      <c r="E2000" s="254" t="str">
        <f>IF(AND(A2000&lt;&gt;"",ISNUMBER(A2000)),VLOOKUP(A2000,Studies!A:BR,5,FALSE),"")</f>
        <v>Midazolam-N-Glucuronide</v>
      </c>
      <c r="F2000" s="255"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53" t="str">
        <f>IF(AND(A2001&lt;&gt;"",ISNUMBER(A2001)),VLOOKUP(A2001,Studies!A:BR,2,FALSE),"")</f>
        <v>Hyland 2009</v>
      </c>
      <c r="C2001" s="254" t="str">
        <f>IF(AND(A2001&lt;&gt;"",ISNUMBER(A2001)),VLOOKUP(A2001,Studies!A:BR,3,FALSE),"")</f>
        <v>https://www.ncbi.nlm.nih.gov/pubmed/19371318</v>
      </c>
      <c r="D2001" s="254" t="str">
        <f>IF(AND(A2001&lt;&gt;"",ISNUMBER(A2001)),VLOOKUP(A2001,Studies!A:BR,4,FALSE),"")</f>
        <v>1-mg i.v. dose</v>
      </c>
      <c r="E2001" s="254" t="str">
        <f>IF(AND(A2001&lt;&gt;"",ISNUMBER(A2001)),VLOOKUP(A2001,Studies!A:BR,5,FALSE),"")</f>
        <v>Midazolam-N-Glucuronide</v>
      </c>
      <c r="F2001" s="255"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53" t="str">
        <f>IF(AND(A2002&lt;&gt;"",ISNUMBER(A2002)),VLOOKUP(A2002,Studies!A:BR,2,FALSE),"")</f>
        <v>Hyland 2009</v>
      </c>
      <c r="C2002" s="254" t="str">
        <f>IF(AND(A2002&lt;&gt;"",ISNUMBER(A2002)),VLOOKUP(A2002,Studies!A:BR,3,FALSE),"")</f>
        <v>https://www.ncbi.nlm.nih.gov/pubmed/19371318</v>
      </c>
      <c r="D2002" s="254" t="str">
        <f>IF(AND(A2002&lt;&gt;"",ISNUMBER(A2002)),VLOOKUP(A2002,Studies!A:BR,4,FALSE),"")</f>
        <v>3-mg oral dose (as fraction of dose)</v>
      </c>
      <c r="E2002" s="254" t="str">
        <f>IF(AND(A2002&lt;&gt;"",ISNUMBER(A2002)),VLOOKUP(A2002,Studies!A:BR,5,FALSE),"")</f>
        <v>Midazolam-N-Glucuronide</v>
      </c>
      <c r="F2002" s="255"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53" t="str">
        <f>IF(AND(A2003&lt;&gt;"",ISNUMBER(A2003)),VLOOKUP(A2003,Studies!A:BR,2,FALSE),"")</f>
        <v>Hyland 2009</v>
      </c>
      <c r="C2003" s="254" t="str">
        <f>IF(AND(A2003&lt;&gt;"",ISNUMBER(A2003)),VLOOKUP(A2003,Studies!A:BR,3,FALSE),"")</f>
        <v>https://www.ncbi.nlm.nih.gov/pubmed/19371318</v>
      </c>
      <c r="D2003" s="254" t="str">
        <f>IF(AND(A2003&lt;&gt;"",ISNUMBER(A2003)),VLOOKUP(A2003,Studies!A:BR,4,FALSE),"")</f>
        <v>1-mg i.v. dose (as fraction of dose)</v>
      </c>
      <c r="E2003" s="254" t="str">
        <f>IF(AND(A2003&lt;&gt;"",ISNUMBER(A2003)),VLOOKUP(A2003,Studies!A:BR,5,FALSE),"")</f>
        <v>Midazolam-N-Glucuronide</v>
      </c>
      <c r="F2003" s="255"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53" t="str">
        <f>IF(AND(A2004&lt;&gt;"",ISNUMBER(A2004)),VLOOKUP(A2004,Studies!A:BR,2,FALSE),"")</f>
        <v>Jajoo 1989</v>
      </c>
      <c r="C2004" s="254" t="str">
        <f>IF(AND(A2004&lt;&gt;"",ISNUMBER(A2004)),VLOOKUP(A2004,Studies!A:BR,3,FALSE),"")</f>
        <v>https://www.ncbi.nlm.nih.gov/pubmed/2575499</v>
      </c>
      <c r="D2004" s="254" t="str">
        <f>IF(AND(A2004&lt;&gt;"",ISNUMBER(A2004)),VLOOKUP(A2004,Studies!A:BR,4,FALSE),"")</f>
        <v>Healthy Volunteers</v>
      </c>
      <c r="E2004" s="254" t="str">
        <f>IF(AND(A2004&lt;&gt;"",ISNUMBER(A2004)),VLOOKUP(A2004,Studies!A:BR,5,FALSE),"")</f>
        <v>Buspirone</v>
      </c>
      <c r="F2004" s="255"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53" t="str">
        <f>IF(AND(A2005&lt;&gt;"",ISNUMBER(A2005)),VLOOKUP(A2005,Studies!A:BR,2,FALSE),"")</f>
        <v>Jalava 1997</v>
      </c>
      <c r="C2005" s="254" t="str">
        <f>IF(AND(A2005&lt;&gt;"",ISNUMBER(A2005)),VLOOKUP(A2005,Studies!A:BR,3,FALSE),"")</f>
        <v>https://www.ncbi.nlm.nih.gov/pubmed/9421099</v>
      </c>
      <c r="D2005" s="254" t="str">
        <f>IF(AND(A2005&lt;&gt;"",ISNUMBER(A2005)),VLOOKUP(A2005,Studies!A:BR,4,FALSE),"")</f>
        <v>po Control (Perpetrator Placebo)</v>
      </c>
      <c r="E2005" s="254" t="str">
        <f>IF(AND(A2005&lt;&gt;"",ISNUMBER(A2005)),VLOOKUP(A2005,Studies!A:BR,5,FALSE),"")</f>
        <v>Digoxin</v>
      </c>
      <c r="F2005" s="255"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53" t="str">
        <f>IF(AND(A2006&lt;&gt;"",ISNUMBER(A2006)),VLOOKUP(A2006,Studies!A:BR,2,FALSE),"")</f>
        <v>Jalava 1997</v>
      </c>
      <c r="C2006" s="254" t="str">
        <f>IF(AND(A2006&lt;&gt;"",ISNUMBER(A2006)),VLOOKUP(A2006,Studies!A:BR,3,FALSE),"")</f>
        <v>https://www.ncbi.nlm.nih.gov/pubmed/9421099</v>
      </c>
      <c r="D2006" s="254" t="str">
        <f>IF(AND(A2006&lt;&gt;"",ISNUMBER(A2006)),VLOOKUP(A2006,Studies!A:BR,4,FALSE),"")</f>
        <v>po Control (Perpetrator Placebo)</v>
      </c>
      <c r="E2006" s="254" t="str">
        <f>IF(AND(A2006&lt;&gt;"",ISNUMBER(A2006)),VLOOKUP(A2006,Studies!A:BR,5,FALSE),"")</f>
        <v>Digoxin</v>
      </c>
      <c r="F2006" s="255"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53" t="str">
        <f>IF(AND(A2007&lt;&gt;"",ISNUMBER(A2007)),VLOOKUP(A2007,Studies!A:BR,2,FALSE),"")</f>
        <v>Jalava 1997</v>
      </c>
      <c r="C2007" s="254" t="str">
        <f>IF(AND(A2007&lt;&gt;"",ISNUMBER(A2007)),VLOOKUP(A2007,Studies!A:BR,3,FALSE),"")</f>
        <v>https://www.ncbi.nlm.nih.gov/pubmed/9421099</v>
      </c>
      <c r="D2007" s="254" t="str">
        <f>IF(AND(A2007&lt;&gt;"",ISNUMBER(A2007)),VLOOKUP(A2007,Studies!A:BR,4,FALSE),"")</f>
        <v>po Control (Perpetrator Placebo)</v>
      </c>
      <c r="E2007" s="254" t="str">
        <f>IF(AND(A2007&lt;&gt;"",ISNUMBER(A2007)),VLOOKUP(A2007,Studies!A:BR,5,FALSE),"")</f>
        <v>Digoxin</v>
      </c>
      <c r="F2007" s="255"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53" t="str">
        <f>IF(AND(A2008&lt;&gt;"",ISNUMBER(A2008)),VLOOKUP(A2008,Studies!A:BR,2,FALSE),"")</f>
        <v>Jalava 1997</v>
      </c>
      <c r="C2008" s="254" t="str">
        <f>IF(AND(A2008&lt;&gt;"",ISNUMBER(A2008)),VLOOKUP(A2008,Studies!A:BR,3,FALSE),"")</f>
        <v>https://www.ncbi.nlm.nih.gov/pubmed/9421099</v>
      </c>
      <c r="D2008" s="254" t="str">
        <f>IF(AND(A2008&lt;&gt;"",ISNUMBER(A2008)),VLOOKUP(A2008,Studies!A:BR,4,FALSE),"")</f>
        <v>po Control (Perpetrator Placebo)</v>
      </c>
      <c r="E2008" s="254" t="str">
        <f>IF(AND(A2008&lt;&gt;"",ISNUMBER(A2008)),VLOOKUP(A2008,Studies!A:BR,5,FALSE),"")</f>
        <v>Digoxin</v>
      </c>
      <c r="F2008" s="255"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53" t="str">
        <f>IF(AND(A2009&lt;&gt;"",ISNUMBER(A2009)),VLOOKUP(A2009,Studies!A:BR,2,FALSE),"")</f>
        <v>Jalava 1997</v>
      </c>
      <c r="C2009" s="254" t="str">
        <f>IF(AND(A2009&lt;&gt;"",ISNUMBER(A2009)),VLOOKUP(A2009,Studies!A:BR,3,FALSE),"")</f>
        <v>https://www.ncbi.nlm.nih.gov/pubmed/9421099</v>
      </c>
      <c r="D2009" s="254" t="str">
        <f>IF(AND(A2009&lt;&gt;"",ISNUMBER(A2009)),VLOOKUP(A2009,Studies!A:BR,4,FALSE),"")</f>
        <v>po Control (Perpetrator Placebo)</v>
      </c>
      <c r="E2009" s="254" t="str">
        <f>IF(AND(A2009&lt;&gt;"",ISNUMBER(A2009)),VLOOKUP(A2009,Studies!A:BR,5,FALSE),"")</f>
        <v>Digoxin</v>
      </c>
      <c r="F2009" s="255"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53" t="str">
        <f>IF(AND(A2010&lt;&gt;"",ISNUMBER(A2010)),VLOOKUP(A2010,Studies!A:BR,2,FALSE),"")</f>
        <v>Jalava 1997</v>
      </c>
      <c r="C2010" s="254" t="str">
        <f>IF(AND(A2010&lt;&gt;"",ISNUMBER(A2010)),VLOOKUP(A2010,Studies!A:BR,3,FALSE),"")</f>
        <v>https://www.ncbi.nlm.nih.gov/pubmed/9421099</v>
      </c>
      <c r="D2010" s="254" t="str">
        <f>IF(AND(A2010&lt;&gt;"",ISNUMBER(A2010)),VLOOKUP(A2010,Studies!A:BR,4,FALSE),"")</f>
        <v>po Control (Perpetrator Placebo)</v>
      </c>
      <c r="E2010" s="254" t="str">
        <f>IF(AND(A2010&lt;&gt;"",ISNUMBER(A2010)),VLOOKUP(A2010,Studies!A:BR,5,FALSE),"")</f>
        <v>Digoxin</v>
      </c>
      <c r="F2010" s="255"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53" t="str">
        <f>IF(AND(A2011&lt;&gt;"",ISNUMBER(A2011)),VLOOKUP(A2011,Studies!A:BR,2,FALSE),"")</f>
        <v>Jalava 1997</v>
      </c>
      <c r="C2011" s="254" t="str">
        <f>IF(AND(A2011&lt;&gt;"",ISNUMBER(A2011)),VLOOKUP(A2011,Studies!A:BR,3,FALSE),"")</f>
        <v>https://www.ncbi.nlm.nih.gov/pubmed/9421099</v>
      </c>
      <c r="D2011" s="254" t="str">
        <f>IF(AND(A2011&lt;&gt;"",ISNUMBER(A2011)),VLOOKUP(A2011,Studies!A:BR,4,FALSE),"")</f>
        <v>po Control (Perpetrator Placebo)</v>
      </c>
      <c r="E2011" s="254" t="str">
        <f>IF(AND(A2011&lt;&gt;"",ISNUMBER(A2011)),VLOOKUP(A2011,Studies!A:BR,5,FALSE),"")</f>
        <v>Digoxin</v>
      </c>
      <c r="F2011" s="255"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x14ac:dyDescent="0.2">
      <c r="A2012" s="189">
        <v>271</v>
      </c>
      <c r="B2012" s="253" t="str">
        <f>IF(AND(A2012&lt;&gt;"",ISNUMBER(A2012)),VLOOKUP(A2012,Studies!A:BR,2,FALSE),"")</f>
        <v>Jalava 1997</v>
      </c>
      <c r="C2012" s="254" t="str">
        <f>IF(AND(A2012&lt;&gt;"",ISNUMBER(A2012)),VLOOKUP(A2012,Studies!A:BR,3,FALSE),"")</f>
        <v>https://www.ncbi.nlm.nih.gov/pubmed/9421099</v>
      </c>
      <c r="D2012" s="254" t="str">
        <f>IF(AND(A2012&lt;&gt;"",ISNUMBER(A2012)),VLOOKUP(A2012,Studies!A:BR,4,FALSE),"")</f>
        <v>po with Perpetrator (Itraconazole)</v>
      </c>
      <c r="E2012" s="254" t="str">
        <f>IF(AND(A2012&lt;&gt;"",ISNUMBER(A2012)),VLOOKUP(A2012,Studies!A:BR,5,FALSE),"")</f>
        <v>Digoxin</v>
      </c>
      <c r="F2012" s="255"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53" t="str">
        <f>IF(AND(A2013&lt;&gt;"",ISNUMBER(A2013)),VLOOKUP(A2013,Studies!A:BR,2,FALSE),"")</f>
        <v>Jalava 1997</v>
      </c>
      <c r="C2013" s="254" t="str">
        <f>IF(AND(A2013&lt;&gt;"",ISNUMBER(A2013)),VLOOKUP(A2013,Studies!A:BR,3,FALSE),"")</f>
        <v>https://www.ncbi.nlm.nih.gov/pubmed/9421099</v>
      </c>
      <c r="D2013" s="254" t="str">
        <f>IF(AND(A2013&lt;&gt;"",ISNUMBER(A2013)),VLOOKUP(A2013,Studies!A:BR,4,FALSE),"")</f>
        <v>po with Perpetrator (Itraconazole)</v>
      </c>
      <c r="E2013" s="254" t="str">
        <f>IF(AND(A2013&lt;&gt;"",ISNUMBER(A2013)),VLOOKUP(A2013,Studies!A:BR,5,FALSE),"")</f>
        <v>Digoxin</v>
      </c>
      <c r="F2013" s="255"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53" t="str">
        <f>IF(AND(A2014&lt;&gt;"",ISNUMBER(A2014)),VLOOKUP(A2014,Studies!A:BR,2,FALSE),"")</f>
        <v>Jalava 1997</v>
      </c>
      <c r="C2014" s="254" t="str">
        <f>IF(AND(A2014&lt;&gt;"",ISNUMBER(A2014)),VLOOKUP(A2014,Studies!A:BR,3,FALSE),"")</f>
        <v>https://www.ncbi.nlm.nih.gov/pubmed/9421099</v>
      </c>
      <c r="D2014" s="254" t="str">
        <f>IF(AND(A2014&lt;&gt;"",ISNUMBER(A2014)),VLOOKUP(A2014,Studies!A:BR,4,FALSE),"")</f>
        <v>po with Perpetrator (Itraconazole)</v>
      </c>
      <c r="E2014" s="254" t="str">
        <f>IF(AND(A2014&lt;&gt;"",ISNUMBER(A2014)),VLOOKUP(A2014,Studies!A:BR,5,FALSE),"")</f>
        <v>Digoxin</v>
      </c>
      <c r="F2014" s="255"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53" t="str">
        <f>IF(AND(A2015&lt;&gt;"",ISNUMBER(A2015)),VLOOKUP(A2015,Studies!A:BR,2,FALSE),"")</f>
        <v>Jalava 1997</v>
      </c>
      <c r="C2015" s="254" t="str">
        <f>IF(AND(A2015&lt;&gt;"",ISNUMBER(A2015)),VLOOKUP(A2015,Studies!A:BR,3,FALSE),"")</f>
        <v>https://www.ncbi.nlm.nih.gov/pubmed/9421099</v>
      </c>
      <c r="D2015" s="254" t="str">
        <f>IF(AND(A2015&lt;&gt;"",ISNUMBER(A2015)),VLOOKUP(A2015,Studies!A:BR,4,FALSE),"")</f>
        <v>po with Perpetrator (Itraconazole)</v>
      </c>
      <c r="E2015" s="254" t="str">
        <f>IF(AND(A2015&lt;&gt;"",ISNUMBER(A2015)),VLOOKUP(A2015,Studies!A:BR,5,FALSE),"")</f>
        <v>Digoxin</v>
      </c>
      <c r="F2015" s="255"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53" t="str">
        <f>IF(AND(A2016&lt;&gt;"",ISNUMBER(A2016)),VLOOKUP(A2016,Studies!A:BR,2,FALSE),"")</f>
        <v>Jalava 1997</v>
      </c>
      <c r="C2016" s="254" t="str">
        <f>IF(AND(A2016&lt;&gt;"",ISNUMBER(A2016)),VLOOKUP(A2016,Studies!A:BR,3,FALSE),"")</f>
        <v>https://www.ncbi.nlm.nih.gov/pubmed/9421099</v>
      </c>
      <c r="D2016" s="254" t="str">
        <f>IF(AND(A2016&lt;&gt;"",ISNUMBER(A2016)),VLOOKUP(A2016,Studies!A:BR,4,FALSE),"")</f>
        <v>po with Perpetrator (Itraconazole)</v>
      </c>
      <c r="E2016" s="254" t="str">
        <f>IF(AND(A2016&lt;&gt;"",ISNUMBER(A2016)),VLOOKUP(A2016,Studies!A:BR,5,FALSE),"")</f>
        <v>Digoxin</v>
      </c>
      <c r="F2016" s="255"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53" t="str">
        <f>IF(AND(A2017&lt;&gt;"",ISNUMBER(A2017)),VLOOKUP(A2017,Studies!A:BR,2,FALSE),"")</f>
        <v>Jalava 1997</v>
      </c>
      <c r="C2017" s="254" t="str">
        <f>IF(AND(A2017&lt;&gt;"",ISNUMBER(A2017)),VLOOKUP(A2017,Studies!A:BR,3,FALSE),"")</f>
        <v>https://www.ncbi.nlm.nih.gov/pubmed/9421099</v>
      </c>
      <c r="D2017" s="254" t="str">
        <f>IF(AND(A2017&lt;&gt;"",ISNUMBER(A2017)),VLOOKUP(A2017,Studies!A:BR,4,FALSE),"")</f>
        <v>po with Perpetrator (Itraconazole)</v>
      </c>
      <c r="E2017" s="254" t="str">
        <f>IF(AND(A2017&lt;&gt;"",ISNUMBER(A2017)),VLOOKUP(A2017,Studies!A:BR,5,FALSE),"")</f>
        <v>Digoxin</v>
      </c>
      <c r="F2017" s="255"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53" t="str">
        <f>IF(AND(A2018&lt;&gt;"",ISNUMBER(A2018)),VLOOKUP(A2018,Studies!A:BR,2,FALSE),"")</f>
        <v>Jalava 1997</v>
      </c>
      <c r="C2018" s="254" t="str">
        <f>IF(AND(A2018&lt;&gt;"",ISNUMBER(A2018)),VLOOKUP(A2018,Studies!A:BR,3,FALSE),"")</f>
        <v>https://www.ncbi.nlm.nih.gov/pubmed/9421099</v>
      </c>
      <c r="D2018" s="254" t="str">
        <f>IF(AND(A2018&lt;&gt;"",ISNUMBER(A2018)),VLOOKUP(A2018,Studies!A:BR,4,FALSE),"")</f>
        <v>po with Perpetrator (Itraconazole)</v>
      </c>
      <c r="E2018" s="254" t="str">
        <f>IF(AND(A2018&lt;&gt;"",ISNUMBER(A2018)),VLOOKUP(A2018,Studies!A:BR,5,FALSE),"")</f>
        <v>Digoxin</v>
      </c>
      <c r="F2018" s="255"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53" t="str">
        <f>IF(AND(A2019&lt;&gt;"",ISNUMBER(A2019)),VLOOKUP(A2019,Studies!A:BR,2,FALSE),"")</f>
        <v>Jalava 1997</v>
      </c>
      <c r="C2019" s="254" t="str">
        <f>IF(AND(A2019&lt;&gt;"",ISNUMBER(A2019)),VLOOKUP(A2019,Studies!A:BR,3,FALSE),"")</f>
        <v>https://www.ncbi.nlm.nih.gov/pubmed/9421099</v>
      </c>
      <c r="D2019" s="254" t="str">
        <f>IF(AND(A2019&lt;&gt;"",ISNUMBER(A2019)),VLOOKUP(A2019,Studies!A:BR,4,FALSE),"")</f>
        <v>po with Perpetrator (Itraconazole)</v>
      </c>
      <c r="E2019" s="254" t="str">
        <f>IF(AND(A2019&lt;&gt;"",ISNUMBER(A2019)),VLOOKUP(A2019,Studies!A:BR,5,FALSE),"")</f>
        <v>Digoxin</v>
      </c>
      <c r="F2019" s="255"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53" t="str">
        <f>IF(AND(A2020&lt;&gt;"",ISNUMBER(A2020)),VLOOKUP(A2020,Studies!A:BR,2,FALSE),"")</f>
        <v>Jalava 1997</v>
      </c>
      <c r="C2020" s="254" t="str">
        <f>IF(AND(A2020&lt;&gt;"",ISNUMBER(A2020)),VLOOKUP(A2020,Studies!A:BR,3,FALSE),"")</f>
        <v>https://www.ncbi.nlm.nih.gov/pubmed/9421099</v>
      </c>
      <c r="D2020" s="254" t="str">
        <f>IF(AND(A2020&lt;&gt;"",ISNUMBER(A2020)),VLOOKUP(A2020,Studies!A:BR,4,FALSE),"")</f>
        <v>po with Perpetrator (Itraconazole)</v>
      </c>
      <c r="E2020" s="254" t="str">
        <f>IF(AND(A2020&lt;&gt;"",ISNUMBER(A2020)),VLOOKUP(A2020,Studies!A:BR,5,FALSE),"")</f>
        <v>Itraconazole</v>
      </c>
      <c r="F2020" s="255"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x14ac:dyDescent="0.2">
      <c r="A2021" s="189">
        <v>272</v>
      </c>
      <c r="B2021" s="253" t="str">
        <f>IF(AND(A2021&lt;&gt;"",ISNUMBER(A2021)),VLOOKUP(A2021,Studies!A:BR,2,FALSE),"")</f>
        <v>Jalava 1997</v>
      </c>
      <c r="C2021" s="254" t="str">
        <f>IF(AND(A2021&lt;&gt;"",ISNUMBER(A2021)),VLOOKUP(A2021,Studies!A:BR,3,FALSE),"")</f>
        <v>https://www.ncbi.nlm.nih.gov/pubmed/9421099</v>
      </c>
      <c r="D2021" s="254" t="str">
        <f>IF(AND(A2021&lt;&gt;"",ISNUMBER(A2021)),VLOOKUP(A2021,Studies!A:BR,4,FALSE),"")</f>
        <v>po with Perpetrator (Itraconazole)</v>
      </c>
      <c r="E2021" s="254" t="str">
        <f>IF(AND(A2021&lt;&gt;"",ISNUMBER(A2021)),VLOOKUP(A2021,Studies!A:BR,5,FALSE),"")</f>
        <v>Itraconazole</v>
      </c>
      <c r="F2021" s="255"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x14ac:dyDescent="0.2">
      <c r="A2022" s="189">
        <v>272</v>
      </c>
      <c r="B2022" s="253" t="str">
        <f>IF(AND(A2022&lt;&gt;"",ISNUMBER(A2022)),VLOOKUP(A2022,Studies!A:BR,2,FALSE),"")</f>
        <v>Jalava 1997</v>
      </c>
      <c r="C2022" s="254" t="str">
        <f>IF(AND(A2022&lt;&gt;"",ISNUMBER(A2022)),VLOOKUP(A2022,Studies!A:BR,3,FALSE),"")</f>
        <v>https://www.ncbi.nlm.nih.gov/pubmed/9421099</v>
      </c>
      <c r="D2022" s="254" t="str">
        <f>IF(AND(A2022&lt;&gt;"",ISNUMBER(A2022)),VLOOKUP(A2022,Studies!A:BR,4,FALSE),"")</f>
        <v>po with Perpetrator (Itraconazole)</v>
      </c>
      <c r="E2022" s="254" t="str">
        <f>IF(AND(A2022&lt;&gt;"",ISNUMBER(A2022)),VLOOKUP(A2022,Studies!A:BR,5,FALSE),"")</f>
        <v>Itraconazole</v>
      </c>
      <c r="F2022" s="255"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x14ac:dyDescent="0.2">
      <c r="A2023" s="189">
        <v>272</v>
      </c>
      <c r="B2023" s="253" t="str">
        <f>IF(AND(A2023&lt;&gt;"",ISNUMBER(A2023)),VLOOKUP(A2023,Studies!A:BR,2,FALSE),"")</f>
        <v>Jalava 1997</v>
      </c>
      <c r="C2023" s="254" t="str">
        <f>IF(AND(A2023&lt;&gt;"",ISNUMBER(A2023)),VLOOKUP(A2023,Studies!A:BR,3,FALSE),"")</f>
        <v>https://www.ncbi.nlm.nih.gov/pubmed/9421099</v>
      </c>
      <c r="D2023" s="254" t="str">
        <f>IF(AND(A2023&lt;&gt;"",ISNUMBER(A2023)),VLOOKUP(A2023,Studies!A:BR,4,FALSE),"")</f>
        <v>po with Perpetrator (Itraconazole)</v>
      </c>
      <c r="E2023" s="254" t="str">
        <f>IF(AND(A2023&lt;&gt;"",ISNUMBER(A2023)),VLOOKUP(A2023,Studies!A:BR,5,FALSE),"")</f>
        <v>Itraconazole</v>
      </c>
      <c r="F2023" s="255"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x14ac:dyDescent="0.2">
      <c r="A2024" s="189">
        <v>272</v>
      </c>
      <c r="B2024" s="253" t="str">
        <f>IF(AND(A2024&lt;&gt;"",ISNUMBER(A2024)),VLOOKUP(A2024,Studies!A:BR,2,FALSE),"")</f>
        <v>Jalava 1997</v>
      </c>
      <c r="C2024" s="254" t="str">
        <f>IF(AND(A2024&lt;&gt;"",ISNUMBER(A2024)),VLOOKUP(A2024,Studies!A:BR,3,FALSE),"")</f>
        <v>https://www.ncbi.nlm.nih.gov/pubmed/9421099</v>
      </c>
      <c r="D2024" s="254" t="str">
        <f>IF(AND(A2024&lt;&gt;"",ISNUMBER(A2024)),VLOOKUP(A2024,Studies!A:BR,4,FALSE),"")</f>
        <v>po with Perpetrator (Itraconazole)</v>
      </c>
      <c r="E2024" s="254" t="str">
        <f>IF(AND(A2024&lt;&gt;"",ISNUMBER(A2024)),VLOOKUP(A2024,Studies!A:BR,5,FALSE),"")</f>
        <v>Itraconazole</v>
      </c>
      <c r="F2024" s="255"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x14ac:dyDescent="0.2">
      <c r="A2025" s="189">
        <v>272</v>
      </c>
      <c r="B2025" s="253" t="str">
        <f>IF(AND(A2025&lt;&gt;"",ISNUMBER(A2025)),VLOOKUP(A2025,Studies!A:BR,2,FALSE),"")</f>
        <v>Jalava 1997</v>
      </c>
      <c r="C2025" s="254" t="str">
        <f>IF(AND(A2025&lt;&gt;"",ISNUMBER(A2025)),VLOOKUP(A2025,Studies!A:BR,3,FALSE),"")</f>
        <v>https://www.ncbi.nlm.nih.gov/pubmed/9421099</v>
      </c>
      <c r="D2025" s="254" t="str">
        <f>IF(AND(A2025&lt;&gt;"",ISNUMBER(A2025)),VLOOKUP(A2025,Studies!A:BR,4,FALSE),"")</f>
        <v>po with Perpetrator (Itraconazole)</v>
      </c>
      <c r="E2025" s="254" t="str">
        <f>IF(AND(A2025&lt;&gt;"",ISNUMBER(A2025)),VLOOKUP(A2025,Studies!A:BR,5,FALSE),"")</f>
        <v>Itraconazole</v>
      </c>
      <c r="F2025" s="255"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x14ac:dyDescent="0.2">
      <c r="A2026" s="189">
        <v>272</v>
      </c>
      <c r="B2026" s="253" t="str">
        <f>IF(AND(A2026&lt;&gt;"",ISNUMBER(A2026)),VLOOKUP(A2026,Studies!A:BR,2,FALSE),"")</f>
        <v>Jalava 1997</v>
      </c>
      <c r="C2026" s="254" t="str">
        <f>IF(AND(A2026&lt;&gt;"",ISNUMBER(A2026)),VLOOKUP(A2026,Studies!A:BR,3,FALSE),"")</f>
        <v>https://www.ncbi.nlm.nih.gov/pubmed/9421099</v>
      </c>
      <c r="D2026" s="254" t="str">
        <f>IF(AND(A2026&lt;&gt;"",ISNUMBER(A2026)),VLOOKUP(A2026,Studies!A:BR,4,FALSE),"")</f>
        <v>po with Perpetrator (Itraconazole)</v>
      </c>
      <c r="E2026" s="254" t="str">
        <f>IF(AND(A2026&lt;&gt;"",ISNUMBER(A2026)),VLOOKUP(A2026,Studies!A:BR,5,FALSE),"")</f>
        <v>Itraconazole</v>
      </c>
      <c r="F2026" s="255"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x14ac:dyDescent="0.2">
      <c r="A2027" s="189">
        <v>272</v>
      </c>
      <c r="B2027" s="253" t="str">
        <f>IF(AND(A2027&lt;&gt;"",ISNUMBER(A2027)),VLOOKUP(A2027,Studies!A:BR,2,FALSE),"")</f>
        <v>Jalava 1997</v>
      </c>
      <c r="C2027" s="254" t="str">
        <f>IF(AND(A2027&lt;&gt;"",ISNUMBER(A2027)),VLOOKUP(A2027,Studies!A:BR,3,FALSE),"")</f>
        <v>https://www.ncbi.nlm.nih.gov/pubmed/9421099</v>
      </c>
      <c r="D2027" s="254" t="str">
        <f>IF(AND(A2027&lt;&gt;"",ISNUMBER(A2027)),VLOOKUP(A2027,Studies!A:BR,4,FALSE),"")</f>
        <v>po with Perpetrator (Itraconazole)</v>
      </c>
      <c r="E2027" s="254" t="str">
        <f>IF(AND(A2027&lt;&gt;"",ISNUMBER(A2027)),VLOOKUP(A2027,Studies!A:BR,5,FALSE),"")</f>
        <v>Itraconazole</v>
      </c>
      <c r="F2027" s="255"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x14ac:dyDescent="0.2">
      <c r="A2028" s="189">
        <v>273</v>
      </c>
      <c r="B2028" s="253" t="str">
        <f>IF(AND(A2028&lt;&gt;"",ISNUMBER(A2028)),VLOOKUP(A2028,Studies!A:BR,2,FALSE),"")</f>
        <v>Jalava 1997</v>
      </c>
      <c r="C2028" s="254" t="str">
        <f>IF(AND(A2028&lt;&gt;"",ISNUMBER(A2028)),VLOOKUP(A2028,Studies!A:BR,3,FALSE),"")</f>
        <v>https://www.ncbi.nlm.nih.gov/pubmed/9421099</v>
      </c>
      <c r="D2028" s="254" t="str">
        <f>IF(AND(A2028&lt;&gt;"",ISNUMBER(A2028)),VLOOKUP(A2028,Studies!A:BR,4,FALSE),"")</f>
        <v>po Control (Perpetrator Placebo)</v>
      </c>
      <c r="E2028" s="254" t="str">
        <f>IF(AND(A2028&lt;&gt;"",ISNUMBER(A2028)),VLOOKUP(A2028,Studies!A:BR,5,FALSE),"")</f>
        <v>Digoxin</v>
      </c>
      <c r="F2028" s="255"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53" t="str">
        <f>IF(AND(A2029&lt;&gt;"",ISNUMBER(A2029)),VLOOKUP(A2029,Studies!A:BR,2,FALSE),"")</f>
        <v>Jalava 1997</v>
      </c>
      <c r="C2029" s="254" t="str">
        <f>IF(AND(A2029&lt;&gt;"",ISNUMBER(A2029)),VLOOKUP(A2029,Studies!A:BR,3,FALSE),"")</f>
        <v>https://www.ncbi.nlm.nih.gov/pubmed/9421099</v>
      </c>
      <c r="D2029" s="254" t="str">
        <f>IF(AND(A2029&lt;&gt;"",ISNUMBER(A2029)),VLOOKUP(A2029,Studies!A:BR,4,FALSE),"")</f>
        <v>po with Perpetrator (Itraconazole)</v>
      </c>
      <c r="E2029" s="254" t="str">
        <f>IF(AND(A2029&lt;&gt;"",ISNUMBER(A2029)),VLOOKUP(A2029,Studies!A:BR,5,FALSE),"")</f>
        <v>Digoxin</v>
      </c>
      <c r="F2029" s="255"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53" t="str">
        <f>IF(AND(A2030&lt;&gt;"",ISNUMBER(A2030)),VLOOKUP(A2030,Studies!A:BR,2,FALSE),"")</f>
        <v>Kharasch 1997</v>
      </c>
      <c r="C2030" s="254" t="str">
        <f>IF(AND(A2030&lt;&gt;"",ISNUMBER(A2030)),VLOOKUP(A2030,Studies!A:BR,3,FALSE),"")</f>
        <v>https://www.ncbi.nlm.nih.gov/pubmed/9232132</v>
      </c>
      <c r="D2030" s="254" t="str">
        <f>IF(AND(A2030&lt;&gt;"",ISNUMBER(A2030)),VLOOKUP(A2030,Studies!A:BR,4,FALSE),"")</f>
        <v>Control (Perpetrator Placebo)</v>
      </c>
      <c r="E2030" s="254" t="str">
        <f>IF(AND(A2030&lt;&gt;"",ISNUMBER(A2030)),VLOOKUP(A2030,Studies!A:BR,5,FALSE),"")</f>
        <v>Midazolam</v>
      </c>
      <c r="F2030" s="255"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53" t="str">
        <f>IF(AND(A2031&lt;&gt;"",ISNUMBER(A2031)),VLOOKUP(A2031,Studies!A:BR,2,FALSE),"")</f>
        <v>Kharasch 1997</v>
      </c>
      <c r="C2031" s="254" t="str">
        <f>IF(AND(A2031&lt;&gt;"",ISNUMBER(A2031)),VLOOKUP(A2031,Studies!A:BR,3,FALSE),"")</f>
        <v>https://www.ncbi.nlm.nih.gov/pubmed/9232132</v>
      </c>
      <c r="D2031" s="254" t="str">
        <f>IF(AND(A2031&lt;&gt;"",ISNUMBER(A2031)),VLOOKUP(A2031,Studies!A:BR,4,FALSE),"")</f>
        <v>Control (Perpetrator Placebo)</v>
      </c>
      <c r="E2031" s="254" t="str">
        <f>IF(AND(A2031&lt;&gt;"",ISNUMBER(A2031)),VLOOKUP(A2031,Studies!A:BR,5,FALSE),"")</f>
        <v>Midazolam</v>
      </c>
      <c r="F2031" s="255"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53" t="str">
        <f>IF(AND(A2032&lt;&gt;"",ISNUMBER(A2032)),VLOOKUP(A2032,Studies!A:BR,2,FALSE),"")</f>
        <v>Kharasch 1997</v>
      </c>
      <c r="C2032" s="254" t="str">
        <f>IF(AND(A2032&lt;&gt;"",ISNUMBER(A2032)),VLOOKUP(A2032,Studies!A:BR,3,FALSE),"")</f>
        <v>https://www.ncbi.nlm.nih.gov/pubmed/9232132</v>
      </c>
      <c r="D2032" s="254" t="str">
        <f>IF(AND(A2032&lt;&gt;"",ISNUMBER(A2032)),VLOOKUP(A2032,Studies!A:BR,4,FALSE),"")</f>
        <v>Control (Perpetrator Placebo)</v>
      </c>
      <c r="E2032" s="254" t="str">
        <f>IF(AND(A2032&lt;&gt;"",ISNUMBER(A2032)),VLOOKUP(A2032,Studies!A:BR,5,FALSE),"")</f>
        <v>Midazolam</v>
      </c>
      <c r="F2032" s="255"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53" t="str">
        <f>IF(AND(A2033&lt;&gt;"",ISNUMBER(A2033)),VLOOKUP(A2033,Studies!A:BR,2,FALSE),"")</f>
        <v>Kharasch 1997</v>
      </c>
      <c r="C2033" s="254" t="str">
        <f>IF(AND(A2033&lt;&gt;"",ISNUMBER(A2033)),VLOOKUP(A2033,Studies!A:BR,3,FALSE),"")</f>
        <v>https://www.ncbi.nlm.nih.gov/pubmed/9232132</v>
      </c>
      <c r="D2033" s="254" t="str">
        <f>IF(AND(A2033&lt;&gt;"",ISNUMBER(A2033)),VLOOKUP(A2033,Studies!A:BR,4,FALSE),"")</f>
        <v>Control (Perpetrator Placebo)</v>
      </c>
      <c r="E2033" s="254" t="str">
        <f>IF(AND(A2033&lt;&gt;"",ISNUMBER(A2033)),VLOOKUP(A2033,Studies!A:BR,5,FALSE),"")</f>
        <v>Midazolam</v>
      </c>
      <c r="F2033" s="255"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53" t="str">
        <f>IF(AND(A2034&lt;&gt;"",ISNUMBER(A2034)),VLOOKUP(A2034,Studies!A:BR,2,FALSE),"")</f>
        <v>Kharasch 1997</v>
      </c>
      <c r="C2034" s="254" t="str">
        <f>IF(AND(A2034&lt;&gt;"",ISNUMBER(A2034)),VLOOKUP(A2034,Studies!A:BR,3,FALSE),"")</f>
        <v>https://www.ncbi.nlm.nih.gov/pubmed/9232132</v>
      </c>
      <c r="D2034" s="254" t="str">
        <f>IF(AND(A2034&lt;&gt;"",ISNUMBER(A2034)),VLOOKUP(A2034,Studies!A:BR,4,FALSE),"")</f>
        <v>Control (Perpetrator Placebo)</v>
      </c>
      <c r="E2034" s="254" t="str">
        <f>IF(AND(A2034&lt;&gt;"",ISNUMBER(A2034)),VLOOKUP(A2034,Studies!A:BR,5,FALSE),"")</f>
        <v>Midazolam</v>
      </c>
      <c r="F2034" s="255"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53" t="str">
        <f>IF(AND(A2035&lt;&gt;"",ISNUMBER(A2035)),VLOOKUP(A2035,Studies!A:BR,2,FALSE),"")</f>
        <v>Kharasch 1997</v>
      </c>
      <c r="C2035" s="254" t="str">
        <f>IF(AND(A2035&lt;&gt;"",ISNUMBER(A2035)),VLOOKUP(A2035,Studies!A:BR,3,FALSE),"")</f>
        <v>https://www.ncbi.nlm.nih.gov/pubmed/9232132</v>
      </c>
      <c r="D2035" s="254" t="str">
        <f>IF(AND(A2035&lt;&gt;"",ISNUMBER(A2035)),VLOOKUP(A2035,Studies!A:BR,4,FALSE),"")</f>
        <v>Control (Perpetrator Placebo)</v>
      </c>
      <c r="E2035" s="254" t="str">
        <f>IF(AND(A2035&lt;&gt;"",ISNUMBER(A2035)),VLOOKUP(A2035,Studies!A:BR,5,FALSE),"")</f>
        <v>Midazolam</v>
      </c>
      <c r="F2035" s="255"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53" t="str">
        <f>IF(AND(A2036&lt;&gt;"",ISNUMBER(A2036)),VLOOKUP(A2036,Studies!A:BR,2,FALSE),"")</f>
        <v>Kharasch 1997</v>
      </c>
      <c r="C2036" s="254" t="str">
        <f>IF(AND(A2036&lt;&gt;"",ISNUMBER(A2036)),VLOOKUP(A2036,Studies!A:BR,3,FALSE),"")</f>
        <v>https://www.ncbi.nlm.nih.gov/pubmed/9232132</v>
      </c>
      <c r="D2036" s="254" t="str">
        <f>IF(AND(A2036&lt;&gt;"",ISNUMBER(A2036)),VLOOKUP(A2036,Studies!A:BR,4,FALSE),"")</f>
        <v>Control (Perpetrator Placebo)</v>
      </c>
      <c r="E2036" s="254" t="str">
        <f>IF(AND(A2036&lt;&gt;"",ISNUMBER(A2036)),VLOOKUP(A2036,Studies!A:BR,5,FALSE),"")</f>
        <v>Midazolam</v>
      </c>
      <c r="F2036" s="255"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53" t="str">
        <f>IF(AND(A2037&lt;&gt;"",ISNUMBER(A2037)),VLOOKUP(A2037,Studies!A:BR,2,FALSE),"")</f>
        <v>Kharasch 1997</v>
      </c>
      <c r="C2037" s="254" t="str">
        <f>IF(AND(A2037&lt;&gt;"",ISNUMBER(A2037)),VLOOKUP(A2037,Studies!A:BR,3,FALSE),"")</f>
        <v>https://www.ncbi.nlm.nih.gov/pubmed/9232132</v>
      </c>
      <c r="D2037" s="254" t="str">
        <f>IF(AND(A2037&lt;&gt;"",ISNUMBER(A2037)),VLOOKUP(A2037,Studies!A:BR,4,FALSE),"")</f>
        <v>Control (Perpetrator Placebo)</v>
      </c>
      <c r="E2037" s="254" t="str">
        <f>IF(AND(A2037&lt;&gt;"",ISNUMBER(A2037)),VLOOKUP(A2037,Studies!A:BR,5,FALSE),"")</f>
        <v>Midazolam</v>
      </c>
      <c r="F2037" s="255"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53" t="str">
        <f>IF(AND(A2038&lt;&gt;"",ISNUMBER(A2038)),VLOOKUP(A2038,Studies!A:BR,2,FALSE),"")</f>
        <v>Kharasch 1997</v>
      </c>
      <c r="C2038" s="254" t="str">
        <f>IF(AND(A2038&lt;&gt;"",ISNUMBER(A2038)),VLOOKUP(A2038,Studies!A:BR,3,FALSE),"")</f>
        <v>https://www.ncbi.nlm.nih.gov/pubmed/9232132</v>
      </c>
      <c r="D2038" s="254" t="str">
        <f>IF(AND(A2038&lt;&gt;"",ISNUMBER(A2038)),VLOOKUP(A2038,Studies!A:BR,4,FALSE),"")</f>
        <v>Control (Perpetrator Placebo)</v>
      </c>
      <c r="E2038" s="254" t="str">
        <f>IF(AND(A2038&lt;&gt;"",ISNUMBER(A2038)),VLOOKUP(A2038,Studies!A:BR,5,FALSE),"")</f>
        <v>Midazolam</v>
      </c>
      <c r="F2038" s="255"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53" t="str">
        <f>IF(AND(A2039&lt;&gt;"",ISNUMBER(A2039)),VLOOKUP(A2039,Studies!A:BR,2,FALSE),"")</f>
        <v>Kharasch 1997</v>
      </c>
      <c r="C2039" s="254" t="str">
        <f>IF(AND(A2039&lt;&gt;"",ISNUMBER(A2039)),VLOOKUP(A2039,Studies!A:BR,3,FALSE),"")</f>
        <v>https://www.ncbi.nlm.nih.gov/pubmed/9232132</v>
      </c>
      <c r="D2039" s="254" t="str">
        <f>IF(AND(A2039&lt;&gt;"",ISNUMBER(A2039)),VLOOKUP(A2039,Studies!A:BR,4,FALSE),"")</f>
        <v>Control (Perpetrator Placebo)</v>
      </c>
      <c r="E2039" s="254" t="str">
        <f>IF(AND(A2039&lt;&gt;"",ISNUMBER(A2039)),VLOOKUP(A2039,Studies!A:BR,5,FALSE),"")</f>
        <v>Midazolam</v>
      </c>
      <c r="F2039" s="255"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53" t="str">
        <f>IF(AND(A2040&lt;&gt;"",ISNUMBER(A2040)),VLOOKUP(A2040,Studies!A:BR,2,FALSE),"")</f>
        <v>Kharasch 1997</v>
      </c>
      <c r="C2040" s="254" t="str">
        <f>IF(AND(A2040&lt;&gt;"",ISNUMBER(A2040)),VLOOKUP(A2040,Studies!A:BR,3,FALSE),"")</f>
        <v>https://www.ncbi.nlm.nih.gov/pubmed/9232132</v>
      </c>
      <c r="D2040" s="254" t="str">
        <f>IF(AND(A2040&lt;&gt;"",ISNUMBER(A2040)),VLOOKUP(A2040,Studies!A:BR,4,FALSE),"")</f>
        <v>Control (Perpetrator Placebo)</v>
      </c>
      <c r="E2040" s="254" t="str">
        <f>IF(AND(A2040&lt;&gt;"",ISNUMBER(A2040)),VLOOKUP(A2040,Studies!A:BR,5,FALSE),"")</f>
        <v>Midazolam</v>
      </c>
      <c r="F2040" s="255"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53" t="str">
        <f>IF(AND(A2041&lt;&gt;"",ISNUMBER(A2041)),VLOOKUP(A2041,Studies!A:BR,2,FALSE),"")</f>
        <v>Kharasch 1997</v>
      </c>
      <c r="C2041" s="254" t="str">
        <f>IF(AND(A2041&lt;&gt;"",ISNUMBER(A2041)),VLOOKUP(A2041,Studies!A:BR,3,FALSE),"")</f>
        <v>https://www.ncbi.nlm.nih.gov/pubmed/9232132</v>
      </c>
      <c r="D2041" s="254" t="str">
        <f>IF(AND(A2041&lt;&gt;"",ISNUMBER(A2041)),VLOOKUP(A2041,Studies!A:BR,4,FALSE),"")</f>
        <v>with Perpetrator (Rifampicin)</v>
      </c>
      <c r="E2041" s="254" t="str">
        <f>IF(AND(A2041&lt;&gt;"",ISNUMBER(A2041)),VLOOKUP(A2041,Studies!A:BR,5,FALSE),"")</f>
        <v>Midazolam</v>
      </c>
      <c r="F2041" s="255"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53" t="str">
        <f>IF(AND(A2042&lt;&gt;"",ISNUMBER(A2042)),VLOOKUP(A2042,Studies!A:BR,2,FALSE),"")</f>
        <v>Kharasch 1997</v>
      </c>
      <c r="C2042" s="254" t="str">
        <f>IF(AND(A2042&lt;&gt;"",ISNUMBER(A2042)),VLOOKUP(A2042,Studies!A:BR,3,FALSE),"")</f>
        <v>https://www.ncbi.nlm.nih.gov/pubmed/9232132</v>
      </c>
      <c r="D2042" s="254" t="str">
        <f>IF(AND(A2042&lt;&gt;"",ISNUMBER(A2042)),VLOOKUP(A2042,Studies!A:BR,4,FALSE),"")</f>
        <v>with Perpetrator (Rifampicin)</v>
      </c>
      <c r="E2042" s="254" t="str">
        <f>IF(AND(A2042&lt;&gt;"",ISNUMBER(A2042)),VLOOKUP(A2042,Studies!A:BR,5,FALSE),"")</f>
        <v>Midazolam</v>
      </c>
      <c r="F2042" s="255"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53" t="str">
        <f>IF(AND(A2043&lt;&gt;"",ISNUMBER(A2043)),VLOOKUP(A2043,Studies!A:BR,2,FALSE),"")</f>
        <v>Kharasch 1997</v>
      </c>
      <c r="C2043" s="254" t="str">
        <f>IF(AND(A2043&lt;&gt;"",ISNUMBER(A2043)),VLOOKUP(A2043,Studies!A:BR,3,FALSE),"")</f>
        <v>https://www.ncbi.nlm.nih.gov/pubmed/9232132</v>
      </c>
      <c r="D2043" s="254" t="str">
        <f>IF(AND(A2043&lt;&gt;"",ISNUMBER(A2043)),VLOOKUP(A2043,Studies!A:BR,4,FALSE),"")</f>
        <v>with Perpetrator (Rifampicin)</v>
      </c>
      <c r="E2043" s="254" t="str">
        <f>IF(AND(A2043&lt;&gt;"",ISNUMBER(A2043)),VLOOKUP(A2043,Studies!A:BR,5,FALSE),"")</f>
        <v>Midazolam</v>
      </c>
      <c r="F2043" s="255"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53" t="str">
        <f>IF(AND(A2044&lt;&gt;"",ISNUMBER(A2044)),VLOOKUP(A2044,Studies!A:BR,2,FALSE),"")</f>
        <v>Kharasch 1997</v>
      </c>
      <c r="C2044" s="254" t="str">
        <f>IF(AND(A2044&lt;&gt;"",ISNUMBER(A2044)),VLOOKUP(A2044,Studies!A:BR,3,FALSE),"")</f>
        <v>https://www.ncbi.nlm.nih.gov/pubmed/9232132</v>
      </c>
      <c r="D2044" s="254" t="str">
        <f>IF(AND(A2044&lt;&gt;"",ISNUMBER(A2044)),VLOOKUP(A2044,Studies!A:BR,4,FALSE),"")</f>
        <v>with Perpetrator (Rifampicin)</v>
      </c>
      <c r="E2044" s="254" t="str">
        <f>IF(AND(A2044&lt;&gt;"",ISNUMBER(A2044)),VLOOKUP(A2044,Studies!A:BR,5,FALSE),"")</f>
        <v>Midazolam</v>
      </c>
      <c r="F2044" s="255"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53" t="str">
        <f>IF(AND(A2045&lt;&gt;"",ISNUMBER(A2045)),VLOOKUP(A2045,Studies!A:BR,2,FALSE),"")</f>
        <v>Kharasch 1997</v>
      </c>
      <c r="C2045" s="254" t="str">
        <f>IF(AND(A2045&lt;&gt;"",ISNUMBER(A2045)),VLOOKUP(A2045,Studies!A:BR,3,FALSE),"")</f>
        <v>https://www.ncbi.nlm.nih.gov/pubmed/9232132</v>
      </c>
      <c r="D2045" s="254" t="str">
        <f>IF(AND(A2045&lt;&gt;"",ISNUMBER(A2045)),VLOOKUP(A2045,Studies!A:BR,4,FALSE),"")</f>
        <v>with Perpetrator (Rifampicin)</v>
      </c>
      <c r="E2045" s="254" t="str">
        <f>IF(AND(A2045&lt;&gt;"",ISNUMBER(A2045)),VLOOKUP(A2045,Studies!A:BR,5,FALSE),"")</f>
        <v>Midazolam</v>
      </c>
      <c r="F2045" s="255"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53" t="str">
        <f>IF(AND(A2046&lt;&gt;"",ISNUMBER(A2046)),VLOOKUP(A2046,Studies!A:BR,2,FALSE),"")</f>
        <v>Kharasch 1997</v>
      </c>
      <c r="C2046" s="254" t="str">
        <f>IF(AND(A2046&lt;&gt;"",ISNUMBER(A2046)),VLOOKUP(A2046,Studies!A:BR,3,FALSE),"")</f>
        <v>https://www.ncbi.nlm.nih.gov/pubmed/9232132</v>
      </c>
      <c r="D2046" s="254" t="str">
        <f>IF(AND(A2046&lt;&gt;"",ISNUMBER(A2046)),VLOOKUP(A2046,Studies!A:BR,4,FALSE),"")</f>
        <v>with Perpetrator (Rifampicin)</v>
      </c>
      <c r="E2046" s="254" t="str">
        <f>IF(AND(A2046&lt;&gt;"",ISNUMBER(A2046)),VLOOKUP(A2046,Studies!A:BR,5,FALSE),"")</f>
        <v>Midazolam</v>
      </c>
      <c r="F2046" s="255"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53" t="str">
        <f>IF(AND(A2047&lt;&gt;"",ISNUMBER(A2047)),VLOOKUP(A2047,Studies!A:BR,2,FALSE),"")</f>
        <v>Kharasch 1997</v>
      </c>
      <c r="C2047" s="254" t="str">
        <f>IF(AND(A2047&lt;&gt;"",ISNUMBER(A2047)),VLOOKUP(A2047,Studies!A:BR,3,FALSE),"")</f>
        <v>https://www.ncbi.nlm.nih.gov/pubmed/9232132</v>
      </c>
      <c r="D2047" s="254" t="str">
        <f>IF(AND(A2047&lt;&gt;"",ISNUMBER(A2047)),VLOOKUP(A2047,Studies!A:BR,4,FALSE),"")</f>
        <v>with Perpetrator (Rifampicin)</v>
      </c>
      <c r="E2047" s="254" t="str">
        <f>IF(AND(A2047&lt;&gt;"",ISNUMBER(A2047)),VLOOKUP(A2047,Studies!A:BR,5,FALSE),"")</f>
        <v>Midazolam</v>
      </c>
      <c r="F2047" s="255"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53" t="str">
        <f>IF(AND(A2048&lt;&gt;"",ISNUMBER(A2048)),VLOOKUP(A2048,Studies!A:BR,2,FALSE),"")</f>
        <v>Kharasch 1997</v>
      </c>
      <c r="C2048" s="254" t="str">
        <f>IF(AND(A2048&lt;&gt;"",ISNUMBER(A2048)),VLOOKUP(A2048,Studies!A:BR,3,FALSE),"")</f>
        <v>https://www.ncbi.nlm.nih.gov/pubmed/9232132</v>
      </c>
      <c r="D2048" s="254" t="str">
        <f>IF(AND(A2048&lt;&gt;"",ISNUMBER(A2048)),VLOOKUP(A2048,Studies!A:BR,4,FALSE),"")</f>
        <v>with Perpetrator (Rifampicin)</v>
      </c>
      <c r="E2048" s="254" t="str">
        <f>IF(AND(A2048&lt;&gt;"",ISNUMBER(A2048)),VLOOKUP(A2048,Studies!A:BR,5,FALSE),"")</f>
        <v>Midazolam</v>
      </c>
      <c r="F2048" s="255"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53" t="str">
        <f>IF(AND(A2049&lt;&gt;"",ISNUMBER(A2049)),VLOOKUP(A2049,Studies!A:BR,2,FALSE),"")</f>
        <v>Kharasch 1997</v>
      </c>
      <c r="C2049" s="254" t="str">
        <f>IF(AND(A2049&lt;&gt;"",ISNUMBER(A2049)),VLOOKUP(A2049,Studies!A:BR,3,FALSE),"")</f>
        <v>https://www.ncbi.nlm.nih.gov/pubmed/9232132</v>
      </c>
      <c r="D2049" s="254" t="str">
        <f>IF(AND(A2049&lt;&gt;"",ISNUMBER(A2049)),VLOOKUP(A2049,Studies!A:BR,4,FALSE),"")</f>
        <v>with Perpetrator (Rifampicin)</v>
      </c>
      <c r="E2049" s="254" t="str">
        <f>IF(AND(A2049&lt;&gt;"",ISNUMBER(A2049)),VLOOKUP(A2049,Studies!A:BR,5,FALSE),"")</f>
        <v>Midazolam</v>
      </c>
      <c r="F2049" s="255"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53" t="str">
        <f>IF(AND(A2050&lt;&gt;"",ISNUMBER(A2050)),VLOOKUP(A2050,Studies!A:BR,2,FALSE),"")</f>
        <v>Kharasch 1997</v>
      </c>
      <c r="C2050" s="254" t="str">
        <f>IF(AND(A2050&lt;&gt;"",ISNUMBER(A2050)),VLOOKUP(A2050,Studies!A:BR,3,FALSE),"")</f>
        <v>https://www.ncbi.nlm.nih.gov/pubmed/9232132</v>
      </c>
      <c r="D2050" s="254" t="str">
        <f>IF(AND(A2050&lt;&gt;"",ISNUMBER(A2050)),VLOOKUP(A2050,Studies!A:BR,4,FALSE),"")</f>
        <v>Control (Perpetrator Placebo)</v>
      </c>
      <c r="E2050" s="254" t="str">
        <f>IF(AND(A2050&lt;&gt;"",ISNUMBER(A2050)),VLOOKUP(A2050,Studies!A:BR,5,FALSE),"")</f>
        <v>Alfentanil</v>
      </c>
      <c r="F2050" s="255"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53" t="str">
        <f>IF(AND(A2051&lt;&gt;"",ISNUMBER(A2051)),VLOOKUP(A2051,Studies!A:BR,2,FALSE),"")</f>
        <v>Kharasch 1997</v>
      </c>
      <c r="C2051" s="254" t="str">
        <f>IF(AND(A2051&lt;&gt;"",ISNUMBER(A2051)),VLOOKUP(A2051,Studies!A:BR,3,FALSE),"")</f>
        <v>https://www.ncbi.nlm.nih.gov/pubmed/9232132</v>
      </c>
      <c r="D2051" s="254" t="str">
        <f>IF(AND(A2051&lt;&gt;"",ISNUMBER(A2051)),VLOOKUP(A2051,Studies!A:BR,4,FALSE),"")</f>
        <v>Control (Perpetrator Placebo)</v>
      </c>
      <c r="E2051" s="254" t="str">
        <f>IF(AND(A2051&lt;&gt;"",ISNUMBER(A2051)),VLOOKUP(A2051,Studies!A:BR,5,FALSE),"")</f>
        <v>Alfentanil</v>
      </c>
      <c r="F2051" s="255"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53" t="str">
        <f>IF(AND(A2052&lt;&gt;"",ISNUMBER(A2052)),VLOOKUP(A2052,Studies!A:BR,2,FALSE),"")</f>
        <v>Kharasch 1997</v>
      </c>
      <c r="C2052" s="254" t="str">
        <f>IF(AND(A2052&lt;&gt;"",ISNUMBER(A2052)),VLOOKUP(A2052,Studies!A:BR,3,FALSE),"")</f>
        <v>https://www.ncbi.nlm.nih.gov/pubmed/9232132</v>
      </c>
      <c r="D2052" s="254" t="str">
        <f>IF(AND(A2052&lt;&gt;"",ISNUMBER(A2052)),VLOOKUP(A2052,Studies!A:BR,4,FALSE),"")</f>
        <v>Control (Perpetrator Placebo)</v>
      </c>
      <c r="E2052" s="254" t="str">
        <f>IF(AND(A2052&lt;&gt;"",ISNUMBER(A2052)),VLOOKUP(A2052,Studies!A:BR,5,FALSE),"")</f>
        <v>Alfentanil</v>
      </c>
      <c r="F2052" s="255"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53" t="str">
        <f>IF(AND(A2053&lt;&gt;"",ISNUMBER(A2053)),VLOOKUP(A2053,Studies!A:BR,2,FALSE),"")</f>
        <v>Kharasch 1997</v>
      </c>
      <c r="C2053" s="254" t="str">
        <f>IF(AND(A2053&lt;&gt;"",ISNUMBER(A2053)),VLOOKUP(A2053,Studies!A:BR,3,FALSE),"")</f>
        <v>https://www.ncbi.nlm.nih.gov/pubmed/9232132</v>
      </c>
      <c r="D2053" s="254" t="str">
        <f>IF(AND(A2053&lt;&gt;"",ISNUMBER(A2053)),VLOOKUP(A2053,Studies!A:BR,4,FALSE),"")</f>
        <v>Control (Perpetrator Placebo)</v>
      </c>
      <c r="E2053" s="254" t="str">
        <f>IF(AND(A2053&lt;&gt;"",ISNUMBER(A2053)),VLOOKUP(A2053,Studies!A:BR,5,FALSE),"")</f>
        <v>Alfentanil</v>
      </c>
      <c r="F2053" s="255"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53" t="str">
        <f>IF(AND(A2054&lt;&gt;"",ISNUMBER(A2054)),VLOOKUP(A2054,Studies!A:BR,2,FALSE),"")</f>
        <v>Kharasch 1997</v>
      </c>
      <c r="C2054" s="254" t="str">
        <f>IF(AND(A2054&lt;&gt;"",ISNUMBER(A2054)),VLOOKUP(A2054,Studies!A:BR,3,FALSE),"")</f>
        <v>https://www.ncbi.nlm.nih.gov/pubmed/9232132</v>
      </c>
      <c r="D2054" s="254" t="str">
        <f>IF(AND(A2054&lt;&gt;"",ISNUMBER(A2054)),VLOOKUP(A2054,Studies!A:BR,4,FALSE),"")</f>
        <v>Control (Perpetrator Placebo)</v>
      </c>
      <c r="E2054" s="254" t="str">
        <f>IF(AND(A2054&lt;&gt;"",ISNUMBER(A2054)),VLOOKUP(A2054,Studies!A:BR,5,FALSE),"")</f>
        <v>Alfentanil</v>
      </c>
      <c r="F2054" s="255"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53" t="str">
        <f>IF(AND(A2055&lt;&gt;"",ISNUMBER(A2055)),VLOOKUP(A2055,Studies!A:BR,2,FALSE),"")</f>
        <v>Kharasch 1997</v>
      </c>
      <c r="C2055" s="254" t="str">
        <f>IF(AND(A2055&lt;&gt;"",ISNUMBER(A2055)),VLOOKUP(A2055,Studies!A:BR,3,FALSE),"")</f>
        <v>https://www.ncbi.nlm.nih.gov/pubmed/9232132</v>
      </c>
      <c r="D2055" s="254" t="str">
        <f>IF(AND(A2055&lt;&gt;"",ISNUMBER(A2055)),VLOOKUP(A2055,Studies!A:BR,4,FALSE),"")</f>
        <v>Control (Perpetrator Placebo)</v>
      </c>
      <c r="E2055" s="254" t="str">
        <f>IF(AND(A2055&lt;&gt;"",ISNUMBER(A2055)),VLOOKUP(A2055,Studies!A:BR,5,FALSE),"")</f>
        <v>Alfentanil</v>
      </c>
      <c r="F2055" s="255"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53" t="str">
        <f>IF(AND(A2056&lt;&gt;"",ISNUMBER(A2056)),VLOOKUP(A2056,Studies!A:BR,2,FALSE),"")</f>
        <v>Kharasch 1997</v>
      </c>
      <c r="C2056" s="254" t="str">
        <f>IF(AND(A2056&lt;&gt;"",ISNUMBER(A2056)),VLOOKUP(A2056,Studies!A:BR,3,FALSE),"")</f>
        <v>https://www.ncbi.nlm.nih.gov/pubmed/9232132</v>
      </c>
      <c r="D2056" s="254" t="str">
        <f>IF(AND(A2056&lt;&gt;"",ISNUMBER(A2056)),VLOOKUP(A2056,Studies!A:BR,4,FALSE),"")</f>
        <v>Control (Perpetrator Placebo)</v>
      </c>
      <c r="E2056" s="254" t="str">
        <f>IF(AND(A2056&lt;&gt;"",ISNUMBER(A2056)),VLOOKUP(A2056,Studies!A:BR,5,FALSE),"")</f>
        <v>Alfentanil</v>
      </c>
      <c r="F2056" s="255"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53" t="str">
        <f>IF(AND(A2057&lt;&gt;"",ISNUMBER(A2057)),VLOOKUP(A2057,Studies!A:BR,2,FALSE),"")</f>
        <v>Kharasch 1997</v>
      </c>
      <c r="C2057" s="254" t="str">
        <f>IF(AND(A2057&lt;&gt;"",ISNUMBER(A2057)),VLOOKUP(A2057,Studies!A:BR,3,FALSE),"")</f>
        <v>https://www.ncbi.nlm.nih.gov/pubmed/9232132</v>
      </c>
      <c r="D2057" s="254" t="str">
        <f>IF(AND(A2057&lt;&gt;"",ISNUMBER(A2057)),VLOOKUP(A2057,Studies!A:BR,4,FALSE),"")</f>
        <v>Control (Perpetrator Placebo)</v>
      </c>
      <c r="E2057" s="254" t="str">
        <f>IF(AND(A2057&lt;&gt;"",ISNUMBER(A2057)),VLOOKUP(A2057,Studies!A:BR,5,FALSE),"")</f>
        <v>Alfentanil</v>
      </c>
      <c r="F2057" s="255"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53" t="str">
        <f>IF(AND(A2058&lt;&gt;"",ISNUMBER(A2058)),VLOOKUP(A2058,Studies!A:BR,2,FALSE),"")</f>
        <v>Kharasch 1997</v>
      </c>
      <c r="C2058" s="254" t="str">
        <f>IF(AND(A2058&lt;&gt;"",ISNUMBER(A2058)),VLOOKUP(A2058,Studies!A:BR,3,FALSE),"")</f>
        <v>https://www.ncbi.nlm.nih.gov/pubmed/9232132</v>
      </c>
      <c r="D2058" s="254" t="str">
        <f>IF(AND(A2058&lt;&gt;"",ISNUMBER(A2058)),VLOOKUP(A2058,Studies!A:BR,4,FALSE),"")</f>
        <v>Control (Perpetrator Placebo)</v>
      </c>
      <c r="E2058" s="254" t="str">
        <f>IF(AND(A2058&lt;&gt;"",ISNUMBER(A2058)),VLOOKUP(A2058,Studies!A:BR,5,FALSE),"")</f>
        <v>Alfentanil</v>
      </c>
      <c r="F2058" s="255"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53" t="str">
        <f>IF(AND(A2059&lt;&gt;"",ISNUMBER(A2059)),VLOOKUP(A2059,Studies!A:BR,2,FALSE),"")</f>
        <v>Kharasch 1997</v>
      </c>
      <c r="C2059" s="254" t="str">
        <f>IF(AND(A2059&lt;&gt;"",ISNUMBER(A2059)),VLOOKUP(A2059,Studies!A:BR,3,FALSE),"")</f>
        <v>https://www.ncbi.nlm.nih.gov/pubmed/9232132</v>
      </c>
      <c r="D2059" s="254" t="str">
        <f>IF(AND(A2059&lt;&gt;"",ISNUMBER(A2059)),VLOOKUP(A2059,Studies!A:BR,4,FALSE),"")</f>
        <v>Control (Perpetrator Placebo)</v>
      </c>
      <c r="E2059" s="254" t="str">
        <f>IF(AND(A2059&lt;&gt;"",ISNUMBER(A2059)),VLOOKUP(A2059,Studies!A:BR,5,FALSE),"")</f>
        <v>Alfentanil</v>
      </c>
      <c r="F2059" s="255"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53" t="str">
        <f>IF(AND(A2060&lt;&gt;"",ISNUMBER(A2060)),VLOOKUP(A2060,Studies!A:BR,2,FALSE),"")</f>
        <v>Kharasch 1997</v>
      </c>
      <c r="C2060" s="254" t="str">
        <f>IF(AND(A2060&lt;&gt;"",ISNUMBER(A2060)),VLOOKUP(A2060,Studies!A:BR,3,FALSE),"")</f>
        <v>https://www.ncbi.nlm.nih.gov/pubmed/9232132</v>
      </c>
      <c r="D2060" s="254" t="str">
        <f>IF(AND(A2060&lt;&gt;"",ISNUMBER(A2060)),VLOOKUP(A2060,Studies!A:BR,4,FALSE),"")</f>
        <v>Control (Perpetrator Placebo)</v>
      </c>
      <c r="E2060" s="254" t="str">
        <f>IF(AND(A2060&lt;&gt;"",ISNUMBER(A2060)),VLOOKUP(A2060,Studies!A:BR,5,FALSE),"")</f>
        <v>Alfentanil</v>
      </c>
      <c r="F2060" s="255"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53" t="str">
        <f>IF(AND(A2061&lt;&gt;"",ISNUMBER(A2061)),VLOOKUP(A2061,Studies!A:BR,2,FALSE),"")</f>
        <v>Kharasch 1997</v>
      </c>
      <c r="C2061" s="254" t="str">
        <f>IF(AND(A2061&lt;&gt;"",ISNUMBER(A2061)),VLOOKUP(A2061,Studies!A:BR,3,FALSE),"")</f>
        <v>https://www.ncbi.nlm.nih.gov/pubmed/9232132</v>
      </c>
      <c r="D2061" s="254" t="str">
        <f>IF(AND(A2061&lt;&gt;"",ISNUMBER(A2061)),VLOOKUP(A2061,Studies!A:BR,4,FALSE),"")</f>
        <v>Control (Perpetrator Placebo)</v>
      </c>
      <c r="E2061" s="254" t="str">
        <f>IF(AND(A2061&lt;&gt;"",ISNUMBER(A2061)),VLOOKUP(A2061,Studies!A:BR,5,FALSE),"")</f>
        <v>Alfentanil</v>
      </c>
      <c r="F2061" s="255"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53" t="str">
        <f>IF(AND(A2062&lt;&gt;"",ISNUMBER(A2062)),VLOOKUP(A2062,Studies!A:BR,2,FALSE),"")</f>
        <v>Kharasch 1997</v>
      </c>
      <c r="C2062" s="254" t="str">
        <f>IF(AND(A2062&lt;&gt;"",ISNUMBER(A2062)),VLOOKUP(A2062,Studies!A:BR,3,FALSE),"")</f>
        <v>https://www.ncbi.nlm.nih.gov/pubmed/9232132</v>
      </c>
      <c r="D2062" s="254" t="str">
        <f>IF(AND(A2062&lt;&gt;"",ISNUMBER(A2062)),VLOOKUP(A2062,Studies!A:BR,4,FALSE),"")</f>
        <v>Control (Perpetrator Placebo)</v>
      </c>
      <c r="E2062" s="254" t="str">
        <f>IF(AND(A2062&lt;&gt;"",ISNUMBER(A2062)),VLOOKUP(A2062,Studies!A:BR,5,FALSE),"")</f>
        <v>Alfentanil</v>
      </c>
      <c r="F2062" s="255"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53" t="str">
        <f>IF(AND(A2063&lt;&gt;"",ISNUMBER(A2063)),VLOOKUP(A2063,Studies!A:BR,2,FALSE),"")</f>
        <v>Kharasch 1997</v>
      </c>
      <c r="C2063" s="254" t="str">
        <f>IF(AND(A2063&lt;&gt;"",ISNUMBER(A2063)),VLOOKUP(A2063,Studies!A:BR,3,FALSE),"")</f>
        <v>https://www.ncbi.nlm.nih.gov/pubmed/9232132</v>
      </c>
      <c r="D2063" s="254" t="str">
        <f>IF(AND(A2063&lt;&gt;"",ISNUMBER(A2063)),VLOOKUP(A2063,Studies!A:BR,4,FALSE),"")</f>
        <v>Control (Perpetrator Placebo)</v>
      </c>
      <c r="E2063" s="254" t="str">
        <f>IF(AND(A2063&lt;&gt;"",ISNUMBER(A2063)),VLOOKUP(A2063,Studies!A:BR,5,FALSE),"")</f>
        <v>Alfentanil</v>
      </c>
      <c r="F2063" s="255"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53" t="str">
        <f>IF(AND(A2064&lt;&gt;"",ISNUMBER(A2064)),VLOOKUP(A2064,Studies!A:BR,2,FALSE),"")</f>
        <v>Kharasch 1997</v>
      </c>
      <c r="C2064" s="254" t="str">
        <f>IF(AND(A2064&lt;&gt;"",ISNUMBER(A2064)),VLOOKUP(A2064,Studies!A:BR,3,FALSE),"")</f>
        <v>https://www.ncbi.nlm.nih.gov/pubmed/9232132</v>
      </c>
      <c r="D2064" s="254" t="str">
        <f>IF(AND(A2064&lt;&gt;"",ISNUMBER(A2064)),VLOOKUP(A2064,Studies!A:BR,4,FALSE),"")</f>
        <v>with Perpetrator (Rifampicin)</v>
      </c>
      <c r="E2064" s="254" t="str">
        <f>IF(AND(A2064&lt;&gt;"",ISNUMBER(A2064)),VLOOKUP(A2064,Studies!A:BR,5,FALSE),"")</f>
        <v>Alfentanil</v>
      </c>
      <c r="F2064" s="255"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53" t="str">
        <f>IF(AND(A2065&lt;&gt;"",ISNUMBER(A2065)),VLOOKUP(A2065,Studies!A:BR,2,FALSE),"")</f>
        <v>Kharasch 1997</v>
      </c>
      <c r="C2065" s="254" t="str">
        <f>IF(AND(A2065&lt;&gt;"",ISNUMBER(A2065)),VLOOKUP(A2065,Studies!A:BR,3,FALSE),"")</f>
        <v>https://www.ncbi.nlm.nih.gov/pubmed/9232132</v>
      </c>
      <c r="D2065" s="254" t="str">
        <f>IF(AND(A2065&lt;&gt;"",ISNUMBER(A2065)),VLOOKUP(A2065,Studies!A:BR,4,FALSE),"")</f>
        <v>with Perpetrator (Rifampicin)</v>
      </c>
      <c r="E2065" s="254" t="str">
        <f>IF(AND(A2065&lt;&gt;"",ISNUMBER(A2065)),VLOOKUP(A2065,Studies!A:BR,5,FALSE),"")</f>
        <v>Alfentanil</v>
      </c>
      <c r="F2065" s="255"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53" t="str">
        <f>IF(AND(A2066&lt;&gt;"",ISNUMBER(A2066)),VLOOKUP(A2066,Studies!A:BR,2,FALSE),"")</f>
        <v>Kharasch 1997</v>
      </c>
      <c r="C2066" s="254" t="str">
        <f>IF(AND(A2066&lt;&gt;"",ISNUMBER(A2066)),VLOOKUP(A2066,Studies!A:BR,3,FALSE),"")</f>
        <v>https://www.ncbi.nlm.nih.gov/pubmed/9232132</v>
      </c>
      <c r="D2066" s="254" t="str">
        <f>IF(AND(A2066&lt;&gt;"",ISNUMBER(A2066)),VLOOKUP(A2066,Studies!A:BR,4,FALSE),"")</f>
        <v>with Perpetrator (Rifampicin)</v>
      </c>
      <c r="E2066" s="254" t="str">
        <f>IF(AND(A2066&lt;&gt;"",ISNUMBER(A2066)),VLOOKUP(A2066,Studies!A:BR,5,FALSE),"")</f>
        <v>Alfentanil</v>
      </c>
      <c r="F2066" s="255"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53" t="str">
        <f>IF(AND(A2067&lt;&gt;"",ISNUMBER(A2067)),VLOOKUP(A2067,Studies!A:BR,2,FALSE),"")</f>
        <v>Kharasch 1997</v>
      </c>
      <c r="C2067" s="254" t="str">
        <f>IF(AND(A2067&lt;&gt;"",ISNUMBER(A2067)),VLOOKUP(A2067,Studies!A:BR,3,FALSE),"")</f>
        <v>https://www.ncbi.nlm.nih.gov/pubmed/9232132</v>
      </c>
      <c r="D2067" s="254" t="str">
        <f>IF(AND(A2067&lt;&gt;"",ISNUMBER(A2067)),VLOOKUP(A2067,Studies!A:BR,4,FALSE),"")</f>
        <v>with Perpetrator (Rifampicin)</v>
      </c>
      <c r="E2067" s="254" t="str">
        <f>IF(AND(A2067&lt;&gt;"",ISNUMBER(A2067)),VLOOKUP(A2067,Studies!A:BR,5,FALSE),"")</f>
        <v>Alfentanil</v>
      </c>
      <c r="F2067" s="255"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53" t="str">
        <f>IF(AND(A2068&lt;&gt;"",ISNUMBER(A2068)),VLOOKUP(A2068,Studies!A:BR,2,FALSE),"")</f>
        <v>Kharasch 1997</v>
      </c>
      <c r="C2068" s="254" t="str">
        <f>IF(AND(A2068&lt;&gt;"",ISNUMBER(A2068)),VLOOKUP(A2068,Studies!A:BR,3,FALSE),"")</f>
        <v>https://www.ncbi.nlm.nih.gov/pubmed/9232132</v>
      </c>
      <c r="D2068" s="254" t="str">
        <f>IF(AND(A2068&lt;&gt;"",ISNUMBER(A2068)),VLOOKUP(A2068,Studies!A:BR,4,FALSE),"")</f>
        <v>with Perpetrator (Rifampicin)</v>
      </c>
      <c r="E2068" s="254" t="str">
        <f>IF(AND(A2068&lt;&gt;"",ISNUMBER(A2068)),VLOOKUP(A2068,Studies!A:BR,5,FALSE),"")</f>
        <v>Alfentanil</v>
      </c>
      <c r="F2068" s="255"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53" t="str">
        <f>IF(AND(A2069&lt;&gt;"",ISNUMBER(A2069)),VLOOKUP(A2069,Studies!A:BR,2,FALSE),"")</f>
        <v>Kharasch 1997</v>
      </c>
      <c r="C2069" s="254" t="str">
        <f>IF(AND(A2069&lt;&gt;"",ISNUMBER(A2069)),VLOOKUP(A2069,Studies!A:BR,3,FALSE),"")</f>
        <v>https://www.ncbi.nlm.nih.gov/pubmed/9232132</v>
      </c>
      <c r="D2069" s="254" t="str">
        <f>IF(AND(A2069&lt;&gt;"",ISNUMBER(A2069)),VLOOKUP(A2069,Studies!A:BR,4,FALSE),"")</f>
        <v>with Perpetrator (Rifampicin)</v>
      </c>
      <c r="E2069" s="254" t="str">
        <f>IF(AND(A2069&lt;&gt;"",ISNUMBER(A2069)),VLOOKUP(A2069,Studies!A:BR,5,FALSE),"")</f>
        <v>Alfentanil</v>
      </c>
      <c r="F2069" s="255"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53" t="str">
        <f>IF(AND(A2070&lt;&gt;"",ISNUMBER(A2070)),VLOOKUP(A2070,Studies!A:BR,2,FALSE),"")</f>
        <v>Kharasch 1997</v>
      </c>
      <c r="C2070" s="254" t="str">
        <f>IF(AND(A2070&lt;&gt;"",ISNUMBER(A2070)),VLOOKUP(A2070,Studies!A:BR,3,FALSE),"")</f>
        <v>https://www.ncbi.nlm.nih.gov/pubmed/9232132</v>
      </c>
      <c r="D2070" s="254" t="str">
        <f>IF(AND(A2070&lt;&gt;"",ISNUMBER(A2070)),VLOOKUP(A2070,Studies!A:BR,4,FALSE),"")</f>
        <v>with Perpetrator (Rifampicin)</v>
      </c>
      <c r="E2070" s="254" t="str">
        <f>IF(AND(A2070&lt;&gt;"",ISNUMBER(A2070)),VLOOKUP(A2070,Studies!A:BR,5,FALSE),"")</f>
        <v>Alfentanil</v>
      </c>
      <c r="F2070" s="255"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53" t="str">
        <f>IF(AND(A2071&lt;&gt;"",ISNUMBER(A2071)),VLOOKUP(A2071,Studies!A:BR,2,FALSE),"")</f>
        <v>Kharasch 1997</v>
      </c>
      <c r="C2071" s="254" t="str">
        <f>IF(AND(A2071&lt;&gt;"",ISNUMBER(A2071)),VLOOKUP(A2071,Studies!A:BR,3,FALSE),"")</f>
        <v>https://www.ncbi.nlm.nih.gov/pubmed/9232132</v>
      </c>
      <c r="D2071" s="254" t="str">
        <f>IF(AND(A2071&lt;&gt;"",ISNUMBER(A2071)),VLOOKUP(A2071,Studies!A:BR,4,FALSE),"")</f>
        <v>with Perpetrator (Rifampicin)</v>
      </c>
      <c r="E2071" s="254" t="str">
        <f>IF(AND(A2071&lt;&gt;"",ISNUMBER(A2071)),VLOOKUP(A2071,Studies!A:BR,5,FALSE),"")</f>
        <v>Alfentanil</v>
      </c>
      <c r="F2071" s="255"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53" t="str">
        <f>IF(AND(A2072&lt;&gt;"",ISNUMBER(A2072)),VLOOKUP(A2072,Studies!A:BR,2,FALSE),"")</f>
        <v>Kharasch 1997</v>
      </c>
      <c r="C2072" s="254" t="str">
        <f>IF(AND(A2072&lt;&gt;"",ISNUMBER(A2072)),VLOOKUP(A2072,Studies!A:BR,3,FALSE),"")</f>
        <v>https://www.ncbi.nlm.nih.gov/pubmed/9232132</v>
      </c>
      <c r="D2072" s="254" t="str">
        <f>IF(AND(A2072&lt;&gt;"",ISNUMBER(A2072)),VLOOKUP(A2072,Studies!A:BR,4,FALSE),"")</f>
        <v>with Perpetrator (Rifampicin)</v>
      </c>
      <c r="E2072" s="254" t="str">
        <f>IF(AND(A2072&lt;&gt;"",ISNUMBER(A2072)),VLOOKUP(A2072,Studies!A:BR,5,FALSE),"")</f>
        <v>Alfentanil</v>
      </c>
      <c r="F2072" s="255"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53" t="str">
        <f>IF(AND(A2073&lt;&gt;"",ISNUMBER(A2073)),VLOOKUP(A2073,Studies!A:BR,2,FALSE),"")</f>
        <v>Kharasch 1997</v>
      </c>
      <c r="C2073" s="254" t="str">
        <f>IF(AND(A2073&lt;&gt;"",ISNUMBER(A2073)),VLOOKUP(A2073,Studies!A:BR,3,FALSE),"")</f>
        <v>https://www.ncbi.nlm.nih.gov/pubmed/9232132</v>
      </c>
      <c r="D2073" s="254" t="str">
        <f>IF(AND(A2073&lt;&gt;"",ISNUMBER(A2073)),VLOOKUP(A2073,Studies!A:BR,4,FALSE),"")</f>
        <v>with Perpetrator (Rifampicin)</v>
      </c>
      <c r="E2073" s="254" t="str">
        <f>IF(AND(A2073&lt;&gt;"",ISNUMBER(A2073)),VLOOKUP(A2073,Studies!A:BR,5,FALSE),"")</f>
        <v>Alfentanil</v>
      </c>
      <c r="F2073" s="255"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53" t="str">
        <f>IF(AND(A2074&lt;&gt;"",ISNUMBER(A2074)),VLOOKUP(A2074,Studies!A:BR,2,FALSE),"")</f>
        <v>Kharasch 1997</v>
      </c>
      <c r="C2074" s="254" t="str">
        <f>IF(AND(A2074&lt;&gt;"",ISNUMBER(A2074)),VLOOKUP(A2074,Studies!A:BR,3,FALSE),"")</f>
        <v>https://www.ncbi.nlm.nih.gov/pubmed/9232132</v>
      </c>
      <c r="D2074" s="254" t="str">
        <f>IF(AND(A2074&lt;&gt;"",ISNUMBER(A2074)),VLOOKUP(A2074,Studies!A:BR,4,FALSE),"")</f>
        <v>with Perpetrator (Rifampicin)</v>
      </c>
      <c r="E2074" s="254" t="str">
        <f>IF(AND(A2074&lt;&gt;"",ISNUMBER(A2074)),VLOOKUP(A2074,Studies!A:BR,5,FALSE),"")</f>
        <v>Alfentanil</v>
      </c>
      <c r="F2074" s="255"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53" t="str">
        <f>IF(AND(A2075&lt;&gt;"",ISNUMBER(A2075)),VLOOKUP(A2075,Studies!A:BR,2,FALSE),"")</f>
        <v>Kharasch 1997</v>
      </c>
      <c r="C2075" s="254" t="str">
        <f>IF(AND(A2075&lt;&gt;"",ISNUMBER(A2075)),VLOOKUP(A2075,Studies!A:BR,3,FALSE),"")</f>
        <v>https://www.ncbi.nlm.nih.gov/pubmed/9232132</v>
      </c>
      <c r="D2075" s="254" t="str">
        <f>IF(AND(A2075&lt;&gt;"",ISNUMBER(A2075)),VLOOKUP(A2075,Studies!A:BR,4,FALSE),"")</f>
        <v>with Perpetrator (Rifampicin)</v>
      </c>
      <c r="E2075" s="254" t="str">
        <f>IF(AND(A2075&lt;&gt;"",ISNUMBER(A2075)),VLOOKUP(A2075,Studies!A:BR,5,FALSE),"")</f>
        <v>Alfentanil</v>
      </c>
      <c r="F2075" s="255"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53" t="str">
        <f>IF(AND(A2076&lt;&gt;"",ISNUMBER(A2076)),VLOOKUP(A2076,Studies!A:BR,2,FALSE),"")</f>
        <v>Kharasch 2004</v>
      </c>
      <c r="C2076" s="254" t="str">
        <f>IF(AND(A2076&lt;&gt;"",ISNUMBER(A2076)),VLOOKUP(A2076,Studies!A:BR,3,FALSE),"")</f>
        <v>https://www.ncbi.nlm.nih.gov/pubmed/15536460</v>
      </c>
      <c r="D2076" s="254" t="str">
        <f>IF(AND(A2076&lt;&gt;"",ISNUMBER(A2076)),VLOOKUP(A2076,Studies!A:BR,4,FALSE),"")</f>
        <v>iv Control (Perpetrator Placebo)</v>
      </c>
      <c r="E2076" s="254" t="str">
        <f>IF(AND(A2076&lt;&gt;"",ISNUMBER(A2076)),VLOOKUP(A2076,Studies!A:BR,5,FALSE),"")</f>
        <v>Midazolam</v>
      </c>
      <c r="F2076" s="255"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53" t="str">
        <f>IF(AND(A2077&lt;&gt;"",ISNUMBER(A2077)),VLOOKUP(A2077,Studies!A:BR,2,FALSE),"")</f>
        <v>Kharasch 2004</v>
      </c>
      <c r="C2077" s="254" t="str">
        <f>IF(AND(A2077&lt;&gt;"",ISNUMBER(A2077)),VLOOKUP(A2077,Studies!A:BR,3,FALSE),"")</f>
        <v>https://www.ncbi.nlm.nih.gov/pubmed/15536460</v>
      </c>
      <c r="D2077" s="254" t="str">
        <f>IF(AND(A2077&lt;&gt;"",ISNUMBER(A2077)),VLOOKUP(A2077,Studies!A:BR,4,FALSE),"")</f>
        <v>iv Control (Perpetrator Placebo)</v>
      </c>
      <c r="E2077" s="254" t="str">
        <f>IF(AND(A2077&lt;&gt;"",ISNUMBER(A2077)),VLOOKUP(A2077,Studies!A:BR,5,FALSE),"")</f>
        <v>Midazolam</v>
      </c>
      <c r="F2077" s="255"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53" t="str">
        <f>IF(AND(A2078&lt;&gt;"",ISNUMBER(A2078)),VLOOKUP(A2078,Studies!A:BR,2,FALSE),"")</f>
        <v>Kharasch 2004</v>
      </c>
      <c r="C2078" s="254" t="str">
        <f>IF(AND(A2078&lt;&gt;"",ISNUMBER(A2078)),VLOOKUP(A2078,Studies!A:BR,3,FALSE),"")</f>
        <v>https://www.ncbi.nlm.nih.gov/pubmed/15536460</v>
      </c>
      <c r="D2078" s="254" t="str">
        <f>IF(AND(A2078&lt;&gt;"",ISNUMBER(A2078)),VLOOKUP(A2078,Studies!A:BR,4,FALSE),"")</f>
        <v>iv Control (Perpetrator Placebo)</v>
      </c>
      <c r="E2078" s="254" t="str">
        <f>IF(AND(A2078&lt;&gt;"",ISNUMBER(A2078)),VLOOKUP(A2078,Studies!A:BR,5,FALSE),"")</f>
        <v>Midazolam</v>
      </c>
      <c r="F2078" s="255"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53" t="str">
        <f>IF(AND(A2079&lt;&gt;"",ISNUMBER(A2079)),VLOOKUP(A2079,Studies!A:BR,2,FALSE),"")</f>
        <v>Kharasch 2004</v>
      </c>
      <c r="C2079" s="254" t="str">
        <f>IF(AND(A2079&lt;&gt;"",ISNUMBER(A2079)),VLOOKUP(A2079,Studies!A:BR,3,FALSE),"")</f>
        <v>https://www.ncbi.nlm.nih.gov/pubmed/15536460</v>
      </c>
      <c r="D2079" s="254" t="str">
        <f>IF(AND(A2079&lt;&gt;"",ISNUMBER(A2079)),VLOOKUP(A2079,Studies!A:BR,4,FALSE),"")</f>
        <v>iv Control (Perpetrator Placebo)</v>
      </c>
      <c r="E2079" s="254" t="str">
        <f>IF(AND(A2079&lt;&gt;"",ISNUMBER(A2079)),VLOOKUP(A2079,Studies!A:BR,5,FALSE),"")</f>
        <v>Midazolam</v>
      </c>
      <c r="F2079" s="255"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53" t="str">
        <f>IF(AND(A2080&lt;&gt;"",ISNUMBER(A2080)),VLOOKUP(A2080,Studies!A:BR,2,FALSE),"")</f>
        <v>Kharasch 2004</v>
      </c>
      <c r="C2080" s="254" t="str">
        <f>IF(AND(A2080&lt;&gt;"",ISNUMBER(A2080)),VLOOKUP(A2080,Studies!A:BR,3,FALSE),"")</f>
        <v>https://www.ncbi.nlm.nih.gov/pubmed/15536460</v>
      </c>
      <c r="D2080" s="254" t="str">
        <f>IF(AND(A2080&lt;&gt;"",ISNUMBER(A2080)),VLOOKUP(A2080,Studies!A:BR,4,FALSE),"")</f>
        <v>iv Control (Perpetrator Placebo)</v>
      </c>
      <c r="E2080" s="254" t="str">
        <f>IF(AND(A2080&lt;&gt;"",ISNUMBER(A2080)),VLOOKUP(A2080,Studies!A:BR,5,FALSE),"")</f>
        <v>Midazolam</v>
      </c>
      <c r="F2080" s="255"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53" t="str">
        <f>IF(AND(A2081&lt;&gt;"",ISNUMBER(A2081)),VLOOKUP(A2081,Studies!A:BR,2,FALSE),"")</f>
        <v>Kharasch 2004</v>
      </c>
      <c r="C2081" s="254" t="str">
        <f>IF(AND(A2081&lt;&gt;"",ISNUMBER(A2081)),VLOOKUP(A2081,Studies!A:BR,3,FALSE),"")</f>
        <v>https://www.ncbi.nlm.nih.gov/pubmed/15536460</v>
      </c>
      <c r="D2081" s="254" t="str">
        <f>IF(AND(A2081&lt;&gt;"",ISNUMBER(A2081)),VLOOKUP(A2081,Studies!A:BR,4,FALSE),"")</f>
        <v>iv Control (Perpetrator Placebo)</v>
      </c>
      <c r="E2081" s="254" t="str">
        <f>IF(AND(A2081&lt;&gt;"",ISNUMBER(A2081)),VLOOKUP(A2081,Studies!A:BR,5,FALSE),"")</f>
        <v>Midazolam</v>
      </c>
      <c r="F2081" s="255"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53" t="str">
        <f>IF(AND(A2082&lt;&gt;"",ISNUMBER(A2082)),VLOOKUP(A2082,Studies!A:BR,2,FALSE),"")</f>
        <v>Kharasch 2004</v>
      </c>
      <c r="C2082" s="254" t="str">
        <f>IF(AND(A2082&lt;&gt;"",ISNUMBER(A2082)),VLOOKUP(A2082,Studies!A:BR,3,FALSE),"")</f>
        <v>https://www.ncbi.nlm.nih.gov/pubmed/15536460</v>
      </c>
      <c r="D2082" s="254" t="str">
        <f>IF(AND(A2082&lt;&gt;"",ISNUMBER(A2082)),VLOOKUP(A2082,Studies!A:BR,4,FALSE),"")</f>
        <v>iv Control (Perpetrator Placebo)</v>
      </c>
      <c r="E2082" s="254" t="str">
        <f>IF(AND(A2082&lt;&gt;"",ISNUMBER(A2082)),VLOOKUP(A2082,Studies!A:BR,5,FALSE),"")</f>
        <v>Midazolam</v>
      </c>
      <c r="F2082" s="255"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53" t="str">
        <f>IF(AND(A2083&lt;&gt;"",ISNUMBER(A2083)),VLOOKUP(A2083,Studies!A:BR,2,FALSE),"")</f>
        <v>Kharasch 2004</v>
      </c>
      <c r="C2083" s="254" t="str">
        <f>IF(AND(A2083&lt;&gt;"",ISNUMBER(A2083)),VLOOKUP(A2083,Studies!A:BR,3,FALSE),"")</f>
        <v>https://www.ncbi.nlm.nih.gov/pubmed/15536460</v>
      </c>
      <c r="D2083" s="254" t="str">
        <f>IF(AND(A2083&lt;&gt;"",ISNUMBER(A2083)),VLOOKUP(A2083,Studies!A:BR,4,FALSE),"")</f>
        <v>iv Control (Perpetrator Placebo)</v>
      </c>
      <c r="E2083" s="254" t="str">
        <f>IF(AND(A2083&lt;&gt;"",ISNUMBER(A2083)),VLOOKUP(A2083,Studies!A:BR,5,FALSE),"")</f>
        <v>Midazolam</v>
      </c>
      <c r="F2083" s="255"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53" t="str">
        <f>IF(AND(A2084&lt;&gt;"",ISNUMBER(A2084)),VLOOKUP(A2084,Studies!A:BR,2,FALSE),"")</f>
        <v>Kharasch 2004</v>
      </c>
      <c r="C2084" s="254" t="str">
        <f>IF(AND(A2084&lt;&gt;"",ISNUMBER(A2084)),VLOOKUP(A2084,Studies!A:BR,3,FALSE),"")</f>
        <v>https://www.ncbi.nlm.nih.gov/pubmed/15536460</v>
      </c>
      <c r="D2084" s="254" t="str">
        <f>IF(AND(A2084&lt;&gt;"",ISNUMBER(A2084)),VLOOKUP(A2084,Studies!A:BR,4,FALSE),"")</f>
        <v>iv Control (Perpetrator Placebo)</v>
      </c>
      <c r="E2084" s="254" t="str">
        <f>IF(AND(A2084&lt;&gt;"",ISNUMBER(A2084)),VLOOKUP(A2084,Studies!A:BR,5,FALSE),"")</f>
        <v>Midazolam</v>
      </c>
      <c r="F2084" s="255"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53" t="str">
        <f>IF(AND(A2085&lt;&gt;"",ISNUMBER(A2085)),VLOOKUP(A2085,Studies!A:BR,2,FALSE),"")</f>
        <v>Kharasch 2004</v>
      </c>
      <c r="C2085" s="254" t="str">
        <f>IF(AND(A2085&lt;&gt;"",ISNUMBER(A2085)),VLOOKUP(A2085,Studies!A:BR,3,FALSE),"")</f>
        <v>https://www.ncbi.nlm.nih.gov/pubmed/15536460</v>
      </c>
      <c r="D2085" s="254" t="str">
        <f>IF(AND(A2085&lt;&gt;"",ISNUMBER(A2085)),VLOOKUP(A2085,Studies!A:BR,4,FALSE),"")</f>
        <v>iv Control (Perpetrator Placebo)</v>
      </c>
      <c r="E2085" s="254" t="str">
        <f>IF(AND(A2085&lt;&gt;"",ISNUMBER(A2085)),VLOOKUP(A2085,Studies!A:BR,5,FALSE),"")</f>
        <v>Midazolam</v>
      </c>
      <c r="F2085" s="255"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53" t="str">
        <f>IF(AND(A2086&lt;&gt;"",ISNUMBER(A2086)),VLOOKUP(A2086,Studies!A:BR,2,FALSE),"")</f>
        <v>Kharasch 2004</v>
      </c>
      <c r="C2086" s="254" t="str">
        <f>IF(AND(A2086&lt;&gt;"",ISNUMBER(A2086)),VLOOKUP(A2086,Studies!A:BR,3,FALSE),"")</f>
        <v>https://www.ncbi.nlm.nih.gov/pubmed/15536460</v>
      </c>
      <c r="D2086" s="254" t="str">
        <f>IF(AND(A2086&lt;&gt;"",ISNUMBER(A2086)),VLOOKUP(A2086,Studies!A:BR,4,FALSE),"")</f>
        <v>iv Control (Perpetrator Placebo)</v>
      </c>
      <c r="E2086" s="254" t="str">
        <f>IF(AND(A2086&lt;&gt;"",ISNUMBER(A2086)),VLOOKUP(A2086,Studies!A:BR,5,FALSE),"")</f>
        <v>Midazolam</v>
      </c>
      <c r="F2086" s="255"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53" t="str">
        <f>IF(AND(A2087&lt;&gt;"",ISNUMBER(A2087)),VLOOKUP(A2087,Studies!A:BR,2,FALSE),"")</f>
        <v>Kharasch 2004</v>
      </c>
      <c r="C2087" s="254" t="str">
        <f>IF(AND(A2087&lt;&gt;"",ISNUMBER(A2087)),VLOOKUP(A2087,Studies!A:BR,3,FALSE),"")</f>
        <v>https://www.ncbi.nlm.nih.gov/pubmed/15536460</v>
      </c>
      <c r="D2087" s="254" t="str">
        <f>IF(AND(A2087&lt;&gt;"",ISNUMBER(A2087)),VLOOKUP(A2087,Studies!A:BR,4,FALSE),"")</f>
        <v>iv Control (Perpetrator Placebo)</v>
      </c>
      <c r="E2087" s="254" t="str">
        <f>IF(AND(A2087&lt;&gt;"",ISNUMBER(A2087)),VLOOKUP(A2087,Studies!A:BR,5,FALSE),"")</f>
        <v>Midazolam</v>
      </c>
      <c r="F2087" s="255"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53" t="str">
        <f>IF(AND(A2088&lt;&gt;"",ISNUMBER(A2088)),VLOOKUP(A2088,Studies!A:BR,2,FALSE),"")</f>
        <v>Kharasch 2004</v>
      </c>
      <c r="C2088" s="254" t="str">
        <f>IF(AND(A2088&lt;&gt;"",ISNUMBER(A2088)),VLOOKUP(A2088,Studies!A:BR,3,FALSE),"")</f>
        <v>https://www.ncbi.nlm.nih.gov/pubmed/15536460</v>
      </c>
      <c r="D2088" s="254" t="str">
        <f>IF(AND(A2088&lt;&gt;"",ISNUMBER(A2088)),VLOOKUP(A2088,Studies!A:BR,4,FALSE),"")</f>
        <v>iv Control (Perpetrator Placebo)</v>
      </c>
      <c r="E2088" s="254" t="str">
        <f>IF(AND(A2088&lt;&gt;"",ISNUMBER(A2088)),VLOOKUP(A2088,Studies!A:BR,5,FALSE),"")</f>
        <v>Midazolam</v>
      </c>
      <c r="F2088" s="255"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53" t="str">
        <f>IF(AND(A2089&lt;&gt;"",ISNUMBER(A2089)),VLOOKUP(A2089,Studies!A:BR,2,FALSE),"")</f>
        <v>Kharasch 2004</v>
      </c>
      <c r="C2089" s="254" t="str">
        <f>IF(AND(A2089&lt;&gt;"",ISNUMBER(A2089)),VLOOKUP(A2089,Studies!A:BR,3,FALSE),"")</f>
        <v>https://www.ncbi.nlm.nih.gov/pubmed/15536460</v>
      </c>
      <c r="D2089" s="254" t="str">
        <f>IF(AND(A2089&lt;&gt;"",ISNUMBER(A2089)),VLOOKUP(A2089,Studies!A:BR,4,FALSE),"")</f>
        <v>iv Control (Perpetrator Placebo)</v>
      </c>
      <c r="E2089" s="254" t="str">
        <f>IF(AND(A2089&lt;&gt;"",ISNUMBER(A2089)),VLOOKUP(A2089,Studies!A:BR,5,FALSE),"")</f>
        <v>Midazolam</v>
      </c>
      <c r="F2089" s="255"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53" t="str">
        <f>IF(AND(A2090&lt;&gt;"",ISNUMBER(A2090)),VLOOKUP(A2090,Studies!A:BR,2,FALSE),"")</f>
        <v>Kharasch 2004</v>
      </c>
      <c r="C2090" s="254" t="str">
        <f>IF(AND(A2090&lt;&gt;"",ISNUMBER(A2090)),VLOOKUP(A2090,Studies!A:BR,3,FALSE),"")</f>
        <v>https://www.ncbi.nlm.nih.gov/pubmed/15536460</v>
      </c>
      <c r="D2090" s="254" t="str">
        <f>IF(AND(A2090&lt;&gt;"",ISNUMBER(A2090)),VLOOKUP(A2090,Studies!A:BR,4,FALSE),"")</f>
        <v>iv Control (Perpetrator Placebo)</v>
      </c>
      <c r="E2090" s="254" t="str">
        <f>IF(AND(A2090&lt;&gt;"",ISNUMBER(A2090)),VLOOKUP(A2090,Studies!A:BR,5,FALSE),"")</f>
        <v>Midazolam</v>
      </c>
      <c r="F2090" s="255"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53" t="str">
        <f>IF(AND(A2091&lt;&gt;"",ISNUMBER(A2091)),VLOOKUP(A2091,Studies!A:BR,2,FALSE),"")</f>
        <v>Kharasch 2004</v>
      </c>
      <c r="C2091" s="254" t="str">
        <f>IF(AND(A2091&lt;&gt;"",ISNUMBER(A2091)),VLOOKUP(A2091,Studies!A:BR,3,FALSE),"")</f>
        <v>https://www.ncbi.nlm.nih.gov/pubmed/15536460</v>
      </c>
      <c r="D2091" s="254" t="str">
        <f>IF(AND(A2091&lt;&gt;"",ISNUMBER(A2091)),VLOOKUP(A2091,Studies!A:BR,4,FALSE),"")</f>
        <v>iv with Perpetrator (Rifampicin)</v>
      </c>
      <c r="E2091" s="254" t="str">
        <f>IF(AND(A2091&lt;&gt;"",ISNUMBER(A2091)),VLOOKUP(A2091,Studies!A:BR,5,FALSE),"")</f>
        <v>Midazolam</v>
      </c>
      <c r="F2091" s="255"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53" t="str">
        <f>IF(AND(A2092&lt;&gt;"",ISNUMBER(A2092)),VLOOKUP(A2092,Studies!A:BR,2,FALSE),"")</f>
        <v>Kharasch 2004</v>
      </c>
      <c r="C2092" s="254" t="str">
        <f>IF(AND(A2092&lt;&gt;"",ISNUMBER(A2092)),VLOOKUP(A2092,Studies!A:BR,3,FALSE),"")</f>
        <v>https://www.ncbi.nlm.nih.gov/pubmed/15536460</v>
      </c>
      <c r="D2092" s="254" t="str">
        <f>IF(AND(A2092&lt;&gt;"",ISNUMBER(A2092)),VLOOKUP(A2092,Studies!A:BR,4,FALSE),"")</f>
        <v>iv with Perpetrator (Rifampicin)</v>
      </c>
      <c r="E2092" s="254" t="str">
        <f>IF(AND(A2092&lt;&gt;"",ISNUMBER(A2092)),VLOOKUP(A2092,Studies!A:BR,5,FALSE),"")</f>
        <v>Midazolam</v>
      </c>
      <c r="F2092" s="255"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53" t="str">
        <f>IF(AND(A2093&lt;&gt;"",ISNUMBER(A2093)),VLOOKUP(A2093,Studies!A:BR,2,FALSE),"")</f>
        <v>Kharasch 2004</v>
      </c>
      <c r="C2093" s="254" t="str">
        <f>IF(AND(A2093&lt;&gt;"",ISNUMBER(A2093)),VLOOKUP(A2093,Studies!A:BR,3,FALSE),"")</f>
        <v>https://www.ncbi.nlm.nih.gov/pubmed/15536460</v>
      </c>
      <c r="D2093" s="254" t="str">
        <f>IF(AND(A2093&lt;&gt;"",ISNUMBER(A2093)),VLOOKUP(A2093,Studies!A:BR,4,FALSE),"")</f>
        <v>iv with Perpetrator (Rifampicin)</v>
      </c>
      <c r="E2093" s="254" t="str">
        <f>IF(AND(A2093&lt;&gt;"",ISNUMBER(A2093)),VLOOKUP(A2093,Studies!A:BR,5,FALSE),"")</f>
        <v>Midazolam</v>
      </c>
      <c r="F2093" s="255"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53" t="str">
        <f>IF(AND(A2094&lt;&gt;"",ISNUMBER(A2094)),VLOOKUP(A2094,Studies!A:BR,2,FALSE),"")</f>
        <v>Kharasch 2004</v>
      </c>
      <c r="C2094" s="254" t="str">
        <f>IF(AND(A2094&lt;&gt;"",ISNUMBER(A2094)),VLOOKUP(A2094,Studies!A:BR,3,FALSE),"")</f>
        <v>https://www.ncbi.nlm.nih.gov/pubmed/15536460</v>
      </c>
      <c r="D2094" s="254" t="str">
        <f>IF(AND(A2094&lt;&gt;"",ISNUMBER(A2094)),VLOOKUP(A2094,Studies!A:BR,4,FALSE),"")</f>
        <v>iv with Perpetrator (Rifampicin)</v>
      </c>
      <c r="E2094" s="254" t="str">
        <f>IF(AND(A2094&lt;&gt;"",ISNUMBER(A2094)),VLOOKUP(A2094,Studies!A:BR,5,FALSE),"")</f>
        <v>Midazolam</v>
      </c>
      <c r="F2094" s="255"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53" t="str">
        <f>IF(AND(A2095&lt;&gt;"",ISNUMBER(A2095)),VLOOKUP(A2095,Studies!A:BR,2,FALSE),"")</f>
        <v>Kharasch 2004</v>
      </c>
      <c r="C2095" s="254" t="str">
        <f>IF(AND(A2095&lt;&gt;"",ISNUMBER(A2095)),VLOOKUP(A2095,Studies!A:BR,3,FALSE),"")</f>
        <v>https://www.ncbi.nlm.nih.gov/pubmed/15536460</v>
      </c>
      <c r="D2095" s="254" t="str">
        <f>IF(AND(A2095&lt;&gt;"",ISNUMBER(A2095)),VLOOKUP(A2095,Studies!A:BR,4,FALSE),"")</f>
        <v>iv with Perpetrator (Rifampicin)</v>
      </c>
      <c r="E2095" s="254" t="str">
        <f>IF(AND(A2095&lt;&gt;"",ISNUMBER(A2095)),VLOOKUP(A2095,Studies!A:BR,5,FALSE),"")</f>
        <v>Midazolam</v>
      </c>
      <c r="F2095" s="255"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53" t="str">
        <f>IF(AND(A2096&lt;&gt;"",ISNUMBER(A2096)),VLOOKUP(A2096,Studies!A:BR,2,FALSE),"")</f>
        <v>Kharasch 2004</v>
      </c>
      <c r="C2096" s="254" t="str">
        <f>IF(AND(A2096&lt;&gt;"",ISNUMBER(A2096)),VLOOKUP(A2096,Studies!A:BR,3,FALSE),"")</f>
        <v>https://www.ncbi.nlm.nih.gov/pubmed/15536460</v>
      </c>
      <c r="D2096" s="254" t="str">
        <f>IF(AND(A2096&lt;&gt;"",ISNUMBER(A2096)),VLOOKUP(A2096,Studies!A:BR,4,FALSE),"")</f>
        <v>iv with Perpetrator (Rifampicin)</v>
      </c>
      <c r="E2096" s="254" t="str">
        <f>IF(AND(A2096&lt;&gt;"",ISNUMBER(A2096)),VLOOKUP(A2096,Studies!A:BR,5,FALSE),"")</f>
        <v>Midazolam</v>
      </c>
      <c r="F2096" s="255"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53" t="str">
        <f>IF(AND(A2097&lt;&gt;"",ISNUMBER(A2097)),VLOOKUP(A2097,Studies!A:BR,2,FALSE),"")</f>
        <v>Kharasch 2004</v>
      </c>
      <c r="C2097" s="254" t="str">
        <f>IF(AND(A2097&lt;&gt;"",ISNUMBER(A2097)),VLOOKUP(A2097,Studies!A:BR,3,FALSE),"")</f>
        <v>https://www.ncbi.nlm.nih.gov/pubmed/15536460</v>
      </c>
      <c r="D2097" s="254" t="str">
        <f>IF(AND(A2097&lt;&gt;"",ISNUMBER(A2097)),VLOOKUP(A2097,Studies!A:BR,4,FALSE),"")</f>
        <v>iv with Perpetrator (Rifampicin)</v>
      </c>
      <c r="E2097" s="254" t="str">
        <f>IF(AND(A2097&lt;&gt;"",ISNUMBER(A2097)),VLOOKUP(A2097,Studies!A:BR,5,FALSE),"")</f>
        <v>Midazolam</v>
      </c>
      <c r="F2097" s="255"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53" t="str">
        <f>IF(AND(A2098&lt;&gt;"",ISNUMBER(A2098)),VLOOKUP(A2098,Studies!A:BR,2,FALSE),"")</f>
        <v>Kharasch 2004</v>
      </c>
      <c r="C2098" s="254" t="str">
        <f>IF(AND(A2098&lt;&gt;"",ISNUMBER(A2098)),VLOOKUP(A2098,Studies!A:BR,3,FALSE),"")</f>
        <v>https://www.ncbi.nlm.nih.gov/pubmed/15536460</v>
      </c>
      <c r="D2098" s="254" t="str">
        <f>IF(AND(A2098&lt;&gt;"",ISNUMBER(A2098)),VLOOKUP(A2098,Studies!A:BR,4,FALSE),"")</f>
        <v>iv with Perpetrator (Rifampicin)</v>
      </c>
      <c r="E2098" s="254" t="str">
        <f>IF(AND(A2098&lt;&gt;"",ISNUMBER(A2098)),VLOOKUP(A2098,Studies!A:BR,5,FALSE),"")</f>
        <v>Midazolam</v>
      </c>
      <c r="F2098" s="255"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53" t="str">
        <f>IF(AND(A2099&lt;&gt;"",ISNUMBER(A2099)),VLOOKUP(A2099,Studies!A:BR,2,FALSE),"")</f>
        <v>Kharasch 2004</v>
      </c>
      <c r="C2099" s="254" t="str">
        <f>IF(AND(A2099&lt;&gt;"",ISNUMBER(A2099)),VLOOKUP(A2099,Studies!A:BR,3,FALSE),"")</f>
        <v>https://www.ncbi.nlm.nih.gov/pubmed/15536460</v>
      </c>
      <c r="D2099" s="254" t="str">
        <f>IF(AND(A2099&lt;&gt;"",ISNUMBER(A2099)),VLOOKUP(A2099,Studies!A:BR,4,FALSE),"")</f>
        <v>iv with Perpetrator (Rifampicin)</v>
      </c>
      <c r="E2099" s="254" t="str">
        <f>IF(AND(A2099&lt;&gt;"",ISNUMBER(A2099)),VLOOKUP(A2099,Studies!A:BR,5,FALSE),"")</f>
        <v>Midazolam</v>
      </c>
      <c r="F2099" s="255"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53" t="str">
        <f>IF(AND(A2100&lt;&gt;"",ISNUMBER(A2100)),VLOOKUP(A2100,Studies!A:BR,2,FALSE),"")</f>
        <v>Kharasch 2004</v>
      </c>
      <c r="C2100" s="254" t="str">
        <f>IF(AND(A2100&lt;&gt;"",ISNUMBER(A2100)),VLOOKUP(A2100,Studies!A:BR,3,FALSE),"")</f>
        <v>https://www.ncbi.nlm.nih.gov/pubmed/15536460</v>
      </c>
      <c r="D2100" s="254" t="str">
        <f>IF(AND(A2100&lt;&gt;"",ISNUMBER(A2100)),VLOOKUP(A2100,Studies!A:BR,4,FALSE),"")</f>
        <v>iv with Perpetrator (Rifampicin)</v>
      </c>
      <c r="E2100" s="254" t="str">
        <f>IF(AND(A2100&lt;&gt;"",ISNUMBER(A2100)),VLOOKUP(A2100,Studies!A:BR,5,FALSE),"")</f>
        <v>Midazolam</v>
      </c>
      <c r="F2100" s="255"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53" t="str">
        <f>IF(AND(A2101&lt;&gt;"",ISNUMBER(A2101)),VLOOKUP(A2101,Studies!A:BR,2,FALSE),"")</f>
        <v>Kharasch 2004</v>
      </c>
      <c r="C2101" s="254" t="str">
        <f>IF(AND(A2101&lt;&gt;"",ISNUMBER(A2101)),VLOOKUP(A2101,Studies!A:BR,3,FALSE),"")</f>
        <v>https://www.ncbi.nlm.nih.gov/pubmed/15536460</v>
      </c>
      <c r="D2101" s="254" t="str">
        <f>IF(AND(A2101&lt;&gt;"",ISNUMBER(A2101)),VLOOKUP(A2101,Studies!A:BR,4,FALSE),"")</f>
        <v>iv with Perpetrator (Rifampicin)</v>
      </c>
      <c r="E2101" s="254" t="str">
        <f>IF(AND(A2101&lt;&gt;"",ISNUMBER(A2101)),VLOOKUP(A2101,Studies!A:BR,5,FALSE),"")</f>
        <v>Midazolam</v>
      </c>
      <c r="F2101" s="255"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53" t="str">
        <f>IF(AND(A2102&lt;&gt;"",ISNUMBER(A2102)),VLOOKUP(A2102,Studies!A:BR,2,FALSE),"")</f>
        <v>Kharasch 2004</v>
      </c>
      <c r="C2102" s="254" t="str">
        <f>IF(AND(A2102&lt;&gt;"",ISNUMBER(A2102)),VLOOKUP(A2102,Studies!A:BR,3,FALSE),"")</f>
        <v>https://www.ncbi.nlm.nih.gov/pubmed/15536460</v>
      </c>
      <c r="D2102" s="254" t="str">
        <f>IF(AND(A2102&lt;&gt;"",ISNUMBER(A2102)),VLOOKUP(A2102,Studies!A:BR,4,FALSE),"")</f>
        <v>iv with Perpetrator (Rifampicin)</v>
      </c>
      <c r="E2102" s="254" t="str">
        <f>IF(AND(A2102&lt;&gt;"",ISNUMBER(A2102)),VLOOKUP(A2102,Studies!A:BR,5,FALSE),"")</f>
        <v>Midazolam</v>
      </c>
      <c r="F2102" s="255"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53" t="str">
        <f>IF(AND(A2103&lt;&gt;"",ISNUMBER(A2103)),VLOOKUP(A2103,Studies!A:BR,2,FALSE),"")</f>
        <v>Kharasch 2004</v>
      </c>
      <c r="C2103" s="254" t="str">
        <f>IF(AND(A2103&lt;&gt;"",ISNUMBER(A2103)),VLOOKUP(A2103,Studies!A:BR,3,FALSE),"")</f>
        <v>https://www.ncbi.nlm.nih.gov/pubmed/15536460</v>
      </c>
      <c r="D2103" s="254" t="str">
        <f>IF(AND(A2103&lt;&gt;"",ISNUMBER(A2103)),VLOOKUP(A2103,Studies!A:BR,4,FALSE),"")</f>
        <v>iv with Perpetrator (Rifampicin)</v>
      </c>
      <c r="E2103" s="254" t="str">
        <f>IF(AND(A2103&lt;&gt;"",ISNUMBER(A2103)),VLOOKUP(A2103,Studies!A:BR,5,FALSE),"")</f>
        <v>Midazolam</v>
      </c>
      <c r="F2103" s="255"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53" t="str">
        <f>IF(AND(A2104&lt;&gt;"",ISNUMBER(A2104)),VLOOKUP(A2104,Studies!A:BR,2,FALSE),"")</f>
        <v>Kharasch 2004</v>
      </c>
      <c r="C2104" s="254" t="str">
        <f>IF(AND(A2104&lt;&gt;"",ISNUMBER(A2104)),VLOOKUP(A2104,Studies!A:BR,3,FALSE),"")</f>
        <v>https://www.ncbi.nlm.nih.gov/pubmed/15536460</v>
      </c>
      <c r="D2104" s="254" t="str">
        <f>IF(AND(A2104&lt;&gt;"",ISNUMBER(A2104)),VLOOKUP(A2104,Studies!A:BR,4,FALSE),"")</f>
        <v>iv with Perpetrator (Rifampicin)</v>
      </c>
      <c r="E2104" s="254" t="str">
        <f>IF(AND(A2104&lt;&gt;"",ISNUMBER(A2104)),VLOOKUP(A2104,Studies!A:BR,5,FALSE),"")</f>
        <v>Midazolam</v>
      </c>
      <c r="F2104" s="255"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53" t="str">
        <f>IF(AND(A2105&lt;&gt;"",ISNUMBER(A2105)),VLOOKUP(A2105,Studies!A:BR,2,FALSE),"")</f>
        <v>Kharasch 2004</v>
      </c>
      <c r="C2105" s="254" t="str">
        <f>IF(AND(A2105&lt;&gt;"",ISNUMBER(A2105)),VLOOKUP(A2105,Studies!A:BR,3,FALSE),"")</f>
        <v>https://www.ncbi.nlm.nih.gov/pubmed/15536460</v>
      </c>
      <c r="D2105" s="254" t="str">
        <f>IF(AND(A2105&lt;&gt;"",ISNUMBER(A2105)),VLOOKUP(A2105,Studies!A:BR,4,FALSE),"")</f>
        <v>iv Control (Perpetrator Placebo)</v>
      </c>
      <c r="E2105" s="254" t="str">
        <f>IF(AND(A2105&lt;&gt;"",ISNUMBER(A2105)),VLOOKUP(A2105,Studies!A:BR,5,FALSE),"")</f>
        <v>Alfentanil</v>
      </c>
      <c r="F2105" s="255"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53" t="str">
        <f>IF(AND(A2106&lt;&gt;"",ISNUMBER(A2106)),VLOOKUP(A2106,Studies!A:BR,2,FALSE),"")</f>
        <v>Kharasch 2004</v>
      </c>
      <c r="C2106" s="254" t="str">
        <f>IF(AND(A2106&lt;&gt;"",ISNUMBER(A2106)),VLOOKUP(A2106,Studies!A:BR,3,FALSE),"")</f>
        <v>https://www.ncbi.nlm.nih.gov/pubmed/15536460</v>
      </c>
      <c r="D2106" s="254" t="str">
        <f>IF(AND(A2106&lt;&gt;"",ISNUMBER(A2106)),VLOOKUP(A2106,Studies!A:BR,4,FALSE),"")</f>
        <v>iv Control (Perpetrator Placebo)</v>
      </c>
      <c r="E2106" s="254" t="str">
        <f>IF(AND(A2106&lt;&gt;"",ISNUMBER(A2106)),VLOOKUP(A2106,Studies!A:BR,5,FALSE),"")</f>
        <v>Alfentanil</v>
      </c>
      <c r="F2106" s="255"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53" t="str">
        <f>IF(AND(A2107&lt;&gt;"",ISNUMBER(A2107)),VLOOKUP(A2107,Studies!A:BR,2,FALSE),"")</f>
        <v>Kharasch 2004</v>
      </c>
      <c r="C2107" s="254" t="str">
        <f>IF(AND(A2107&lt;&gt;"",ISNUMBER(A2107)),VLOOKUP(A2107,Studies!A:BR,3,FALSE),"")</f>
        <v>https://www.ncbi.nlm.nih.gov/pubmed/15536460</v>
      </c>
      <c r="D2107" s="254" t="str">
        <f>IF(AND(A2107&lt;&gt;"",ISNUMBER(A2107)),VLOOKUP(A2107,Studies!A:BR,4,FALSE),"")</f>
        <v>iv Control (Perpetrator Placebo)</v>
      </c>
      <c r="E2107" s="254" t="str">
        <f>IF(AND(A2107&lt;&gt;"",ISNUMBER(A2107)),VLOOKUP(A2107,Studies!A:BR,5,FALSE),"")</f>
        <v>Alfentanil</v>
      </c>
      <c r="F2107" s="255"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53" t="str">
        <f>IF(AND(A2108&lt;&gt;"",ISNUMBER(A2108)),VLOOKUP(A2108,Studies!A:BR,2,FALSE),"")</f>
        <v>Kharasch 2004</v>
      </c>
      <c r="C2108" s="254" t="str">
        <f>IF(AND(A2108&lt;&gt;"",ISNUMBER(A2108)),VLOOKUP(A2108,Studies!A:BR,3,FALSE),"")</f>
        <v>https://www.ncbi.nlm.nih.gov/pubmed/15536460</v>
      </c>
      <c r="D2108" s="254" t="str">
        <f>IF(AND(A2108&lt;&gt;"",ISNUMBER(A2108)),VLOOKUP(A2108,Studies!A:BR,4,FALSE),"")</f>
        <v>iv Control (Perpetrator Placebo)</v>
      </c>
      <c r="E2108" s="254" t="str">
        <f>IF(AND(A2108&lt;&gt;"",ISNUMBER(A2108)),VLOOKUP(A2108,Studies!A:BR,5,FALSE),"")</f>
        <v>Alfentanil</v>
      </c>
      <c r="F2108" s="255"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53" t="str">
        <f>IF(AND(A2109&lt;&gt;"",ISNUMBER(A2109)),VLOOKUP(A2109,Studies!A:BR,2,FALSE),"")</f>
        <v>Kharasch 2004</v>
      </c>
      <c r="C2109" s="254" t="str">
        <f>IF(AND(A2109&lt;&gt;"",ISNUMBER(A2109)),VLOOKUP(A2109,Studies!A:BR,3,FALSE),"")</f>
        <v>https://www.ncbi.nlm.nih.gov/pubmed/15536460</v>
      </c>
      <c r="D2109" s="254" t="str">
        <f>IF(AND(A2109&lt;&gt;"",ISNUMBER(A2109)),VLOOKUP(A2109,Studies!A:BR,4,FALSE),"")</f>
        <v>iv Control (Perpetrator Placebo)</v>
      </c>
      <c r="E2109" s="254" t="str">
        <f>IF(AND(A2109&lt;&gt;"",ISNUMBER(A2109)),VLOOKUP(A2109,Studies!A:BR,5,FALSE),"")</f>
        <v>Alfentanil</v>
      </c>
      <c r="F2109" s="255"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53" t="str">
        <f>IF(AND(A2110&lt;&gt;"",ISNUMBER(A2110)),VLOOKUP(A2110,Studies!A:BR,2,FALSE),"")</f>
        <v>Kharasch 2004</v>
      </c>
      <c r="C2110" s="254" t="str">
        <f>IF(AND(A2110&lt;&gt;"",ISNUMBER(A2110)),VLOOKUP(A2110,Studies!A:BR,3,FALSE),"")</f>
        <v>https://www.ncbi.nlm.nih.gov/pubmed/15536460</v>
      </c>
      <c r="D2110" s="254" t="str">
        <f>IF(AND(A2110&lt;&gt;"",ISNUMBER(A2110)),VLOOKUP(A2110,Studies!A:BR,4,FALSE),"")</f>
        <v>iv Control (Perpetrator Placebo)</v>
      </c>
      <c r="E2110" s="254" t="str">
        <f>IF(AND(A2110&lt;&gt;"",ISNUMBER(A2110)),VLOOKUP(A2110,Studies!A:BR,5,FALSE),"")</f>
        <v>Alfentanil</v>
      </c>
      <c r="F2110" s="255"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53" t="str">
        <f>IF(AND(A2111&lt;&gt;"",ISNUMBER(A2111)),VLOOKUP(A2111,Studies!A:BR,2,FALSE),"")</f>
        <v>Kharasch 2004</v>
      </c>
      <c r="C2111" s="254" t="str">
        <f>IF(AND(A2111&lt;&gt;"",ISNUMBER(A2111)),VLOOKUP(A2111,Studies!A:BR,3,FALSE),"")</f>
        <v>https://www.ncbi.nlm.nih.gov/pubmed/15536460</v>
      </c>
      <c r="D2111" s="254" t="str">
        <f>IF(AND(A2111&lt;&gt;"",ISNUMBER(A2111)),VLOOKUP(A2111,Studies!A:BR,4,FALSE),"")</f>
        <v>iv Control (Perpetrator Placebo)</v>
      </c>
      <c r="E2111" s="254" t="str">
        <f>IF(AND(A2111&lt;&gt;"",ISNUMBER(A2111)),VLOOKUP(A2111,Studies!A:BR,5,FALSE),"")</f>
        <v>Alfentanil</v>
      </c>
      <c r="F2111" s="255"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53" t="str">
        <f>IF(AND(A2112&lt;&gt;"",ISNUMBER(A2112)),VLOOKUP(A2112,Studies!A:BR,2,FALSE),"")</f>
        <v>Kharasch 2004</v>
      </c>
      <c r="C2112" s="254" t="str">
        <f>IF(AND(A2112&lt;&gt;"",ISNUMBER(A2112)),VLOOKUP(A2112,Studies!A:BR,3,FALSE),"")</f>
        <v>https://www.ncbi.nlm.nih.gov/pubmed/15536460</v>
      </c>
      <c r="D2112" s="254" t="str">
        <f>IF(AND(A2112&lt;&gt;"",ISNUMBER(A2112)),VLOOKUP(A2112,Studies!A:BR,4,FALSE),"")</f>
        <v>iv Control (Perpetrator Placebo)</v>
      </c>
      <c r="E2112" s="254" t="str">
        <f>IF(AND(A2112&lt;&gt;"",ISNUMBER(A2112)),VLOOKUP(A2112,Studies!A:BR,5,FALSE),"")</f>
        <v>Alfentanil</v>
      </c>
      <c r="F2112" s="255"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53" t="str">
        <f>IF(AND(A2113&lt;&gt;"",ISNUMBER(A2113)),VLOOKUP(A2113,Studies!A:BR,2,FALSE),"")</f>
        <v>Kharasch 2004</v>
      </c>
      <c r="C2113" s="254" t="str">
        <f>IF(AND(A2113&lt;&gt;"",ISNUMBER(A2113)),VLOOKUP(A2113,Studies!A:BR,3,FALSE),"")</f>
        <v>https://www.ncbi.nlm.nih.gov/pubmed/15536460</v>
      </c>
      <c r="D2113" s="254" t="str">
        <f>IF(AND(A2113&lt;&gt;"",ISNUMBER(A2113)),VLOOKUP(A2113,Studies!A:BR,4,FALSE),"")</f>
        <v>iv Control (Perpetrator Placebo)</v>
      </c>
      <c r="E2113" s="254" t="str">
        <f>IF(AND(A2113&lt;&gt;"",ISNUMBER(A2113)),VLOOKUP(A2113,Studies!A:BR,5,FALSE),"")</f>
        <v>Alfentanil</v>
      </c>
      <c r="F2113" s="255"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53" t="str">
        <f>IF(AND(A2114&lt;&gt;"",ISNUMBER(A2114)),VLOOKUP(A2114,Studies!A:BR,2,FALSE),"")</f>
        <v>Kharasch 2004</v>
      </c>
      <c r="C2114" s="254" t="str">
        <f>IF(AND(A2114&lt;&gt;"",ISNUMBER(A2114)),VLOOKUP(A2114,Studies!A:BR,3,FALSE),"")</f>
        <v>https://www.ncbi.nlm.nih.gov/pubmed/15536460</v>
      </c>
      <c r="D2114" s="254" t="str">
        <f>IF(AND(A2114&lt;&gt;"",ISNUMBER(A2114)),VLOOKUP(A2114,Studies!A:BR,4,FALSE),"")</f>
        <v>iv Control (Perpetrator Placebo)</v>
      </c>
      <c r="E2114" s="254" t="str">
        <f>IF(AND(A2114&lt;&gt;"",ISNUMBER(A2114)),VLOOKUP(A2114,Studies!A:BR,5,FALSE),"")</f>
        <v>Alfentanil</v>
      </c>
      <c r="F2114" s="255"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53" t="str">
        <f>IF(AND(A2115&lt;&gt;"",ISNUMBER(A2115)),VLOOKUP(A2115,Studies!A:BR,2,FALSE),"")</f>
        <v>Kharasch 2004</v>
      </c>
      <c r="C2115" s="254" t="str">
        <f>IF(AND(A2115&lt;&gt;"",ISNUMBER(A2115)),VLOOKUP(A2115,Studies!A:BR,3,FALSE),"")</f>
        <v>https://www.ncbi.nlm.nih.gov/pubmed/15536460</v>
      </c>
      <c r="D2115" s="254" t="str">
        <f>IF(AND(A2115&lt;&gt;"",ISNUMBER(A2115)),VLOOKUP(A2115,Studies!A:BR,4,FALSE),"")</f>
        <v>iv Control (Perpetrator Placebo)</v>
      </c>
      <c r="E2115" s="254" t="str">
        <f>IF(AND(A2115&lt;&gt;"",ISNUMBER(A2115)),VLOOKUP(A2115,Studies!A:BR,5,FALSE),"")</f>
        <v>Alfentanil</v>
      </c>
      <c r="F2115" s="255"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53" t="str">
        <f>IF(AND(A2116&lt;&gt;"",ISNUMBER(A2116)),VLOOKUP(A2116,Studies!A:BR,2,FALSE),"")</f>
        <v>Kharasch 2004</v>
      </c>
      <c r="C2116" s="254" t="str">
        <f>IF(AND(A2116&lt;&gt;"",ISNUMBER(A2116)),VLOOKUP(A2116,Studies!A:BR,3,FALSE),"")</f>
        <v>https://www.ncbi.nlm.nih.gov/pubmed/15536460</v>
      </c>
      <c r="D2116" s="254" t="str">
        <f>IF(AND(A2116&lt;&gt;"",ISNUMBER(A2116)),VLOOKUP(A2116,Studies!A:BR,4,FALSE),"")</f>
        <v>iv Control (Perpetrator Placebo)</v>
      </c>
      <c r="E2116" s="254" t="str">
        <f>IF(AND(A2116&lt;&gt;"",ISNUMBER(A2116)),VLOOKUP(A2116,Studies!A:BR,5,FALSE),"")</f>
        <v>Alfentanil</v>
      </c>
      <c r="F2116" s="255"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53" t="str">
        <f>IF(AND(A2117&lt;&gt;"",ISNUMBER(A2117)),VLOOKUP(A2117,Studies!A:BR,2,FALSE),"")</f>
        <v>Kharasch 2004</v>
      </c>
      <c r="C2117" s="254" t="str">
        <f>IF(AND(A2117&lt;&gt;"",ISNUMBER(A2117)),VLOOKUP(A2117,Studies!A:BR,3,FALSE),"")</f>
        <v>https://www.ncbi.nlm.nih.gov/pubmed/15536460</v>
      </c>
      <c r="D2117" s="254" t="str">
        <f>IF(AND(A2117&lt;&gt;"",ISNUMBER(A2117)),VLOOKUP(A2117,Studies!A:BR,4,FALSE),"")</f>
        <v>iv Control (Perpetrator Placebo)</v>
      </c>
      <c r="E2117" s="254" t="str">
        <f>IF(AND(A2117&lt;&gt;"",ISNUMBER(A2117)),VLOOKUP(A2117,Studies!A:BR,5,FALSE),"")</f>
        <v>Alfentanil</v>
      </c>
      <c r="F2117" s="255"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53" t="str">
        <f>IF(AND(A2118&lt;&gt;"",ISNUMBER(A2118)),VLOOKUP(A2118,Studies!A:BR,2,FALSE),"")</f>
        <v>Kharasch 2004</v>
      </c>
      <c r="C2118" s="254" t="str">
        <f>IF(AND(A2118&lt;&gt;"",ISNUMBER(A2118)),VLOOKUP(A2118,Studies!A:BR,3,FALSE),"")</f>
        <v>https://www.ncbi.nlm.nih.gov/pubmed/15536460</v>
      </c>
      <c r="D2118" s="254" t="str">
        <f>IF(AND(A2118&lt;&gt;"",ISNUMBER(A2118)),VLOOKUP(A2118,Studies!A:BR,4,FALSE),"")</f>
        <v>iv with Perpetrator (Rifampicin)</v>
      </c>
      <c r="E2118" s="254" t="str">
        <f>IF(AND(A2118&lt;&gt;"",ISNUMBER(A2118)),VLOOKUP(A2118,Studies!A:BR,5,FALSE),"")</f>
        <v>Alfentanil</v>
      </c>
      <c r="F2118" s="255"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53" t="str">
        <f>IF(AND(A2119&lt;&gt;"",ISNUMBER(A2119)),VLOOKUP(A2119,Studies!A:BR,2,FALSE),"")</f>
        <v>Kharasch 2004</v>
      </c>
      <c r="C2119" s="254" t="str">
        <f>IF(AND(A2119&lt;&gt;"",ISNUMBER(A2119)),VLOOKUP(A2119,Studies!A:BR,3,FALSE),"")</f>
        <v>https://www.ncbi.nlm.nih.gov/pubmed/15536460</v>
      </c>
      <c r="D2119" s="254" t="str">
        <f>IF(AND(A2119&lt;&gt;"",ISNUMBER(A2119)),VLOOKUP(A2119,Studies!A:BR,4,FALSE),"")</f>
        <v>iv with Perpetrator (Rifampicin)</v>
      </c>
      <c r="E2119" s="254" t="str">
        <f>IF(AND(A2119&lt;&gt;"",ISNUMBER(A2119)),VLOOKUP(A2119,Studies!A:BR,5,FALSE),"")</f>
        <v>Alfentanil</v>
      </c>
      <c r="F2119" s="255"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53" t="str">
        <f>IF(AND(A2120&lt;&gt;"",ISNUMBER(A2120)),VLOOKUP(A2120,Studies!A:BR,2,FALSE),"")</f>
        <v>Kharasch 2004</v>
      </c>
      <c r="C2120" s="254" t="str">
        <f>IF(AND(A2120&lt;&gt;"",ISNUMBER(A2120)),VLOOKUP(A2120,Studies!A:BR,3,FALSE),"")</f>
        <v>https://www.ncbi.nlm.nih.gov/pubmed/15536460</v>
      </c>
      <c r="D2120" s="254" t="str">
        <f>IF(AND(A2120&lt;&gt;"",ISNUMBER(A2120)),VLOOKUP(A2120,Studies!A:BR,4,FALSE),"")</f>
        <v>iv with Perpetrator (Rifampicin)</v>
      </c>
      <c r="E2120" s="254" t="str">
        <f>IF(AND(A2120&lt;&gt;"",ISNUMBER(A2120)),VLOOKUP(A2120,Studies!A:BR,5,FALSE),"")</f>
        <v>Alfentanil</v>
      </c>
      <c r="F2120" s="255"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53" t="str">
        <f>IF(AND(A2121&lt;&gt;"",ISNUMBER(A2121)),VLOOKUP(A2121,Studies!A:BR,2,FALSE),"")</f>
        <v>Kharasch 2004</v>
      </c>
      <c r="C2121" s="254" t="str">
        <f>IF(AND(A2121&lt;&gt;"",ISNUMBER(A2121)),VLOOKUP(A2121,Studies!A:BR,3,FALSE),"")</f>
        <v>https://www.ncbi.nlm.nih.gov/pubmed/15536460</v>
      </c>
      <c r="D2121" s="254" t="str">
        <f>IF(AND(A2121&lt;&gt;"",ISNUMBER(A2121)),VLOOKUP(A2121,Studies!A:BR,4,FALSE),"")</f>
        <v>iv with Perpetrator (Rifampicin)</v>
      </c>
      <c r="E2121" s="254" t="str">
        <f>IF(AND(A2121&lt;&gt;"",ISNUMBER(A2121)),VLOOKUP(A2121,Studies!A:BR,5,FALSE),"")</f>
        <v>Alfentanil</v>
      </c>
      <c r="F2121" s="255"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53" t="str">
        <f>IF(AND(A2122&lt;&gt;"",ISNUMBER(A2122)),VLOOKUP(A2122,Studies!A:BR,2,FALSE),"")</f>
        <v>Kharasch 2004</v>
      </c>
      <c r="C2122" s="254" t="str">
        <f>IF(AND(A2122&lt;&gt;"",ISNUMBER(A2122)),VLOOKUP(A2122,Studies!A:BR,3,FALSE),"")</f>
        <v>https://www.ncbi.nlm.nih.gov/pubmed/15536460</v>
      </c>
      <c r="D2122" s="254" t="str">
        <f>IF(AND(A2122&lt;&gt;"",ISNUMBER(A2122)),VLOOKUP(A2122,Studies!A:BR,4,FALSE),"")</f>
        <v>iv with Perpetrator (Rifampicin)</v>
      </c>
      <c r="E2122" s="254" t="str">
        <f>IF(AND(A2122&lt;&gt;"",ISNUMBER(A2122)),VLOOKUP(A2122,Studies!A:BR,5,FALSE),"")</f>
        <v>Alfentanil</v>
      </c>
      <c r="F2122" s="255"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53" t="str">
        <f>IF(AND(A2123&lt;&gt;"",ISNUMBER(A2123)),VLOOKUP(A2123,Studies!A:BR,2,FALSE),"")</f>
        <v>Kharasch 2004</v>
      </c>
      <c r="C2123" s="254" t="str">
        <f>IF(AND(A2123&lt;&gt;"",ISNUMBER(A2123)),VLOOKUP(A2123,Studies!A:BR,3,FALSE),"")</f>
        <v>https://www.ncbi.nlm.nih.gov/pubmed/15536460</v>
      </c>
      <c r="D2123" s="254" t="str">
        <f>IF(AND(A2123&lt;&gt;"",ISNUMBER(A2123)),VLOOKUP(A2123,Studies!A:BR,4,FALSE),"")</f>
        <v>iv with Perpetrator (Rifampicin)</v>
      </c>
      <c r="E2123" s="254" t="str">
        <f>IF(AND(A2123&lt;&gt;"",ISNUMBER(A2123)),VLOOKUP(A2123,Studies!A:BR,5,FALSE),"")</f>
        <v>Alfentanil</v>
      </c>
      <c r="F2123" s="255"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53" t="str">
        <f>IF(AND(A2124&lt;&gt;"",ISNUMBER(A2124)),VLOOKUP(A2124,Studies!A:BR,2,FALSE),"")</f>
        <v>Kharasch 2004</v>
      </c>
      <c r="C2124" s="254" t="str">
        <f>IF(AND(A2124&lt;&gt;"",ISNUMBER(A2124)),VLOOKUP(A2124,Studies!A:BR,3,FALSE),"")</f>
        <v>https://www.ncbi.nlm.nih.gov/pubmed/15536460</v>
      </c>
      <c r="D2124" s="254" t="str">
        <f>IF(AND(A2124&lt;&gt;"",ISNUMBER(A2124)),VLOOKUP(A2124,Studies!A:BR,4,FALSE),"")</f>
        <v>iv with Perpetrator (Rifampicin)</v>
      </c>
      <c r="E2124" s="254" t="str">
        <f>IF(AND(A2124&lt;&gt;"",ISNUMBER(A2124)),VLOOKUP(A2124,Studies!A:BR,5,FALSE),"")</f>
        <v>Alfentanil</v>
      </c>
      <c r="F2124" s="255"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53" t="str">
        <f>IF(AND(A2125&lt;&gt;"",ISNUMBER(A2125)),VLOOKUP(A2125,Studies!A:BR,2,FALSE),"")</f>
        <v>Kharasch 2004</v>
      </c>
      <c r="C2125" s="254" t="str">
        <f>IF(AND(A2125&lt;&gt;"",ISNUMBER(A2125)),VLOOKUP(A2125,Studies!A:BR,3,FALSE),"")</f>
        <v>https://www.ncbi.nlm.nih.gov/pubmed/15536460</v>
      </c>
      <c r="D2125" s="254" t="str">
        <f>IF(AND(A2125&lt;&gt;"",ISNUMBER(A2125)),VLOOKUP(A2125,Studies!A:BR,4,FALSE),"")</f>
        <v>iv with Perpetrator (Rifampicin)</v>
      </c>
      <c r="E2125" s="254" t="str">
        <f>IF(AND(A2125&lt;&gt;"",ISNUMBER(A2125)),VLOOKUP(A2125,Studies!A:BR,5,FALSE),"")</f>
        <v>Alfentanil</v>
      </c>
      <c r="F2125" s="255"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53" t="str">
        <f>IF(AND(A2126&lt;&gt;"",ISNUMBER(A2126)),VLOOKUP(A2126,Studies!A:BR,2,FALSE),"")</f>
        <v>Kharasch 2004</v>
      </c>
      <c r="C2126" s="254" t="str">
        <f>IF(AND(A2126&lt;&gt;"",ISNUMBER(A2126)),VLOOKUP(A2126,Studies!A:BR,3,FALSE),"")</f>
        <v>https://www.ncbi.nlm.nih.gov/pubmed/15536460</v>
      </c>
      <c r="D2126" s="254" t="str">
        <f>IF(AND(A2126&lt;&gt;"",ISNUMBER(A2126)),VLOOKUP(A2126,Studies!A:BR,4,FALSE),"")</f>
        <v>iv with Perpetrator (Rifampicin)</v>
      </c>
      <c r="E2126" s="254" t="str">
        <f>IF(AND(A2126&lt;&gt;"",ISNUMBER(A2126)),VLOOKUP(A2126,Studies!A:BR,5,FALSE),"")</f>
        <v>Alfentanil</v>
      </c>
      <c r="F2126" s="255"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53" t="str">
        <f>IF(AND(A2127&lt;&gt;"",ISNUMBER(A2127)),VLOOKUP(A2127,Studies!A:BR,2,FALSE),"")</f>
        <v>Kharasch 2004</v>
      </c>
      <c r="C2127" s="254" t="str">
        <f>IF(AND(A2127&lt;&gt;"",ISNUMBER(A2127)),VLOOKUP(A2127,Studies!A:BR,3,FALSE),"")</f>
        <v>https://www.ncbi.nlm.nih.gov/pubmed/15536460</v>
      </c>
      <c r="D2127" s="254" t="str">
        <f>IF(AND(A2127&lt;&gt;"",ISNUMBER(A2127)),VLOOKUP(A2127,Studies!A:BR,4,FALSE),"")</f>
        <v>iv with Perpetrator (Rifampicin)</v>
      </c>
      <c r="E2127" s="254" t="str">
        <f>IF(AND(A2127&lt;&gt;"",ISNUMBER(A2127)),VLOOKUP(A2127,Studies!A:BR,5,FALSE),"")</f>
        <v>Alfentanil</v>
      </c>
      <c r="F2127" s="255"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53" t="str">
        <f>IF(AND(A2128&lt;&gt;"",ISNUMBER(A2128)),VLOOKUP(A2128,Studies!A:BR,2,FALSE),"")</f>
        <v>Kharasch 2004</v>
      </c>
      <c r="C2128" s="254" t="str">
        <f>IF(AND(A2128&lt;&gt;"",ISNUMBER(A2128)),VLOOKUP(A2128,Studies!A:BR,3,FALSE),"")</f>
        <v>https://www.ncbi.nlm.nih.gov/pubmed/15536460</v>
      </c>
      <c r="D2128" s="254" t="str">
        <f>IF(AND(A2128&lt;&gt;"",ISNUMBER(A2128)),VLOOKUP(A2128,Studies!A:BR,4,FALSE),"")</f>
        <v>iv with Perpetrator (Rifampicin)</v>
      </c>
      <c r="E2128" s="254" t="str">
        <f>IF(AND(A2128&lt;&gt;"",ISNUMBER(A2128)),VLOOKUP(A2128,Studies!A:BR,5,FALSE),"")</f>
        <v>Alfentanil</v>
      </c>
      <c r="F2128" s="255"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53" t="str">
        <f>IF(AND(A2129&lt;&gt;"",ISNUMBER(A2129)),VLOOKUP(A2129,Studies!A:BR,2,FALSE),"")</f>
        <v>Kharasch 2004</v>
      </c>
      <c r="C2129" s="254" t="str">
        <f>IF(AND(A2129&lt;&gt;"",ISNUMBER(A2129)),VLOOKUP(A2129,Studies!A:BR,3,FALSE),"")</f>
        <v>https://www.ncbi.nlm.nih.gov/pubmed/15536460</v>
      </c>
      <c r="D2129" s="254" t="str">
        <f>IF(AND(A2129&lt;&gt;"",ISNUMBER(A2129)),VLOOKUP(A2129,Studies!A:BR,4,FALSE),"")</f>
        <v>po #1 Control (Perpetrator Placebo)</v>
      </c>
      <c r="E2129" s="254" t="str">
        <f>IF(AND(A2129&lt;&gt;"",ISNUMBER(A2129)),VLOOKUP(A2129,Studies!A:BR,5,FALSE),"")</f>
        <v>Midazolam</v>
      </c>
      <c r="F2129" s="255"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53" t="str">
        <f>IF(AND(A2130&lt;&gt;"",ISNUMBER(A2130)),VLOOKUP(A2130,Studies!A:BR,2,FALSE),"")</f>
        <v>Kharasch 2004</v>
      </c>
      <c r="C2130" s="254" t="str">
        <f>IF(AND(A2130&lt;&gt;"",ISNUMBER(A2130)),VLOOKUP(A2130,Studies!A:BR,3,FALSE),"")</f>
        <v>https://www.ncbi.nlm.nih.gov/pubmed/15536460</v>
      </c>
      <c r="D2130" s="254" t="str">
        <f>IF(AND(A2130&lt;&gt;"",ISNUMBER(A2130)),VLOOKUP(A2130,Studies!A:BR,4,FALSE),"")</f>
        <v>po #1 Control (Perpetrator Placebo)</v>
      </c>
      <c r="E2130" s="254" t="str">
        <f>IF(AND(A2130&lt;&gt;"",ISNUMBER(A2130)),VLOOKUP(A2130,Studies!A:BR,5,FALSE),"")</f>
        <v>Midazolam</v>
      </c>
      <c r="F2130" s="255"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53" t="str">
        <f>IF(AND(A2131&lt;&gt;"",ISNUMBER(A2131)),VLOOKUP(A2131,Studies!A:BR,2,FALSE),"")</f>
        <v>Kharasch 2004</v>
      </c>
      <c r="C2131" s="254" t="str">
        <f>IF(AND(A2131&lt;&gt;"",ISNUMBER(A2131)),VLOOKUP(A2131,Studies!A:BR,3,FALSE),"")</f>
        <v>https://www.ncbi.nlm.nih.gov/pubmed/15536460</v>
      </c>
      <c r="D2131" s="254" t="str">
        <f>IF(AND(A2131&lt;&gt;"",ISNUMBER(A2131)),VLOOKUP(A2131,Studies!A:BR,4,FALSE),"")</f>
        <v>po #1 Control (Perpetrator Placebo)</v>
      </c>
      <c r="E2131" s="254" t="str">
        <f>IF(AND(A2131&lt;&gt;"",ISNUMBER(A2131)),VLOOKUP(A2131,Studies!A:BR,5,FALSE),"")</f>
        <v>Midazolam</v>
      </c>
      <c r="F2131" s="255"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53" t="str">
        <f>IF(AND(A2132&lt;&gt;"",ISNUMBER(A2132)),VLOOKUP(A2132,Studies!A:BR,2,FALSE),"")</f>
        <v>Kharasch 2004</v>
      </c>
      <c r="C2132" s="254" t="str">
        <f>IF(AND(A2132&lt;&gt;"",ISNUMBER(A2132)),VLOOKUP(A2132,Studies!A:BR,3,FALSE),"")</f>
        <v>https://www.ncbi.nlm.nih.gov/pubmed/15536460</v>
      </c>
      <c r="D2132" s="254" t="str">
        <f>IF(AND(A2132&lt;&gt;"",ISNUMBER(A2132)),VLOOKUP(A2132,Studies!A:BR,4,FALSE),"")</f>
        <v>po #1 Control (Perpetrator Placebo)</v>
      </c>
      <c r="E2132" s="254" t="str">
        <f>IF(AND(A2132&lt;&gt;"",ISNUMBER(A2132)),VLOOKUP(A2132,Studies!A:BR,5,FALSE),"")</f>
        <v>Midazolam</v>
      </c>
      <c r="F2132" s="255"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53" t="str">
        <f>IF(AND(A2133&lt;&gt;"",ISNUMBER(A2133)),VLOOKUP(A2133,Studies!A:BR,2,FALSE),"")</f>
        <v>Kharasch 2004</v>
      </c>
      <c r="C2133" s="254" t="str">
        <f>IF(AND(A2133&lt;&gt;"",ISNUMBER(A2133)),VLOOKUP(A2133,Studies!A:BR,3,FALSE),"")</f>
        <v>https://www.ncbi.nlm.nih.gov/pubmed/15536460</v>
      </c>
      <c r="D2133" s="254" t="str">
        <f>IF(AND(A2133&lt;&gt;"",ISNUMBER(A2133)),VLOOKUP(A2133,Studies!A:BR,4,FALSE),"")</f>
        <v>po #1 Control (Perpetrator Placebo)</v>
      </c>
      <c r="E2133" s="254" t="str">
        <f>IF(AND(A2133&lt;&gt;"",ISNUMBER(A2133)),VLOOKUP(A2133,Studies!A:BR,5,FALSE),"")</f>
        <v>Midazolam</v>
      </c>
      <c r="F2133" s="255"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53" t="str">
        <f>IF(AND(A2134&lt;&gt;"",ISNUMBER(A2134)),VLOOKUP(A2134,Studies!A:BR,2,FALSE),"")</f>
        <v>Kharasch 2004</v>
      </c>
      <c r="C2134" s="254" t="str">
        <f>IF(AND(A2134&lt;&gt;"",ISNUMBER(A2134)),VLOOKUP(A2134,Studies!A:BR,3,FALSE),"")</f>
        <v>https://www.ncbi.nlm.nih.gov/pubmed/15536460</v>
      </c>
      <c r="D2134" s="254" t="str">
        <f>IF(AND(A2134&lt;&gt;"",ISNUMBER(A2134)),VLOOKUP(A2134,Studies!A:BR,4,FALSE),"")</f>
        <v>po #1 Control (Perpetrator Placebo)</v>
      </c>
      <c r="E2134" s="254" t="str">
        <f>IF(AND(A2134&lt;&gt;"",ISNUMBER(A2134)),VLOOKUP(A2134,Studies!A:BR,5,FALSE),"")</f>
        <v>Midazolam</v>
      </c>
      <c r="F2134" s="255"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53" t="str">
        <f>IF(AND(A2135&lt;&gt;"",ISNUMBER(A2135)),VLOOKUP(A2135,Studies!A:BR,2,FALSE),"")</f>
        <v>Kharasch 2004</v>
      </c>
      <c r="C2135" s="254" t="str">
        <f>IF(AND(A2135&lt;&gt;"",ISNUMBER(A2135)),VLOOKUP(A2135,Studies!A:BR,3,FALSE),"")</f>
        <v>https://www.ncbi.nlm.nih.gov/pubmed/15536460</v>
      </c>
      <c r="D2135" s="254" t="str">
        <f>IF(AND(A2135&lt;&gt;"",ISNUMBER(A2135)),VLOOKUP(A2135,Studies!A:BR,4,FALSE),"")</f>
        <v>po #1 Control (Perpetrator Placebo)</v>
      </c>
      <c r="E2135" s="254" t="str">
        <f>IF(AND(A2135&lt;&gt;"",ISNUMBER(A2135)),VLOOKUP(A2135,Studies!A:BR,5,FALSE),"")</f>
        <v>Midazolam</v>
      </c>
      <c r="F2135" s="255"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53" t="str">
        <f>IF(AND(A2136&lt;&gt;"",ISNUMBER(A2136)),VLOOKUP(A2136,Studies!A:BR,2,FALSE),"")</f>
        <v>Kharasch 2004</v>
      </c>
      <c r="C2136" s="254" t="str">
        <f>IF(AND(A2136&lt;&gt;"",ISNUMBER(A2136)),VLOOKUP(A2136,Studies!A:BR,3,FALSE),"")</f>
        <v>https://www.ncbi.nlm.nih.gov/pubmed/15536460</v>
      </c>
      <c r="D2136" s="254" t="str">
        <f>IF(AND(A2136&lt;&gt;"",ISNUMBER(A2136)),VLOOKUP(A2136,Studies!A:BR,4,FALSE),"")</f>
        <v>po #1 Control (Perpetrator Placebo)</v>
      </c>
      <c r="E2136" s="254" t="str">
        <f>IF(AND(A2136&lt;&gt;"",ISNUMBER(A2136)),VLOOKUP(A2136,Studies!A:BR,5,FALSE),"")</f>
        <v>Midazolam</v>
      </c>
      <c r="F2136" s="255"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53" t="str">
        <f>IF(AND(A2137&lt;&gt;"",ISNUMBER(A2137)),VLOOKUP(A2137,Studies!A:BR,2,FALSE),"")</f>
        <v>Kharasch 2004</v>
      </c>
      <c r="C2137" s="254" t="str">
        <f>IF(AND(A2137&lt;&gt;"",ISNUMBER(A2137)),VLOOKUP(A2137,Studies!A:BR,3,FALSE),"")</f>
        <v>https://www.ncbi.nlm.nih.gov/pubmed/15536460</v>
      </c>
      <c r="D2137" s="254" t="str">
        <f>IF(AND(A2137&lt;&gt;"",ISNUMBER(A2137)),VLOOKUP(A2137,Studies!A:BR,4,FALSE),"")</f>
        <v>po #1 Control (Perpetrator Placebo)</v>
      </c>
      <c r="E2137" s="254" t="str">
        <f>IF(AND(A2137&lt;&gt;"",ISNUMBER(A2137)),VLOOKUP(A2137,Studies!A:BR,5,FALSE),"")</f>
        <v>Midazolam</v>
      </c>
      <c r="F2137" s="255"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53" t="str">
        <f>IF(AND(A2138&lt;&gt;"",ISNUMBER(A2138)),VLOOKUP(A2138,Studies!A:BR,2,FALSE),"")</f>
        <v>Kharasch 2004</v>
      </c>
      <c r="C2138" s="254" t="str">
        <f>IF(AND(A2138&lt;&gt;"",ISNUMBER(A2138)),VLOOKUP(A2138,Studies!A:BR,3,FALSE),"")</f>
        <v>https://www.ncbi.nlm.nih.gov/pubmed/15536460</v>
      </c>
      <c r="D2138" s="254" t="str">
        <f>IF(AND(A2138&lt;&gt;"",ISNUMBER(A2138)),VLOOKUP(A2138,Studies!A:BR,4,FALSE),"")</f>
        <v>po #1 Control (Perpetrator Placebo)</v>
      </c>
      <c r="E2138" s="254" t="str">
        <f>IF(AND(A2138&lt;&gt;"",ISNUMBER(A2138)),VLOOKUP(A2138,Studies!A:BR,5,FALSE),"")</f>
        <v>Midazolam</v>
      </c>
      <c r="F2138" s="255"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53" t="str">
        <f>IF(AND(A2139&lt;&gt;"",ISNUMBER(A2139)),VLOOKUP(A2139,Studies!A:BR,2,FALSE),"")</f>
        <v>Kharasch 2004</v>
      </c>
      <c r="C2139" s="254" t="str">
        <f>IF(AND(A2139&lt;&gt;"",ISNUMBER(A2139)),VLOOKUP(A2139,Studies!A:BR,3,FALSE),"")</f>
        <v>https://www.ncbi.nlm.nih.gov/pubmed/15536460</v>
      </c>
      <c r="D2139" s="254" t="str">
        <f>IF(AND(A2139&lt;&gt;"",ISNUMBER(A2139)),VLOOKUP(A2139,Studies!A:BR,4,FALSE),"")</f>
        <v>po #1 Control (Perpetrator Placebo)</v>
      </c>
      <c r="E2139" s="254" t="str">
        <f>IF(AND(A2139&lt;&gt;"",ISNUMBER(A2139)),VLOOKUP(A2139,Studies!A:BR,5,FALSE),"")</f>
        <v>Midazolam</v>
      </c>
      <c r="F2139" s="255"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53" t="str">
        <f>IF(AND(A2140&lt;&gt;"",ISNUMBER(A2140)),VLOOKUP(A2140,Studies!A:BR,2,FALSE),"")</f>
        <v>Kharasch 2004</v>
      </c>
      <c r="C2140" s="254" t="str">
        <f>IF(AND(A2140&lt;&gt;"",ISNUMBER(A2140)),VLOOKUP(A2140,Studies!A:BR,3,FALSE),"")</f>
        <v>https://www.ncbi.nlm.nih.gov/pubmed/15536460</v>
      </c>
      <c r="D2140" s="254" t="str">
        <f>IF(AND(A2140&lt;&gt;"",ISNUMBER(A2140)),VLOOKUP(A2140,Studies!A:BR,4,FALSE),"")</f>
        <v>po #1 Control (Perpetrator Placebo)</v>
      </c>
      <c r="E2140" s="254" t="str">
        <f>IF(AND(A2140&lt;&gt;"",ISNUMBER(A2140)),VLOOKUP(A2140,Studies!A:BR,5,FALSE),"")</f>
        <v>Midazolam</v>
      </c>
      <c r="F2140" s="255"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53" t="str">
        <f>IF(AND(A2141&lt;&gt;"",ISNUMBER(A2141)),VLOOKUP(A2141,Studies!A:BR,2,FALSE),"")</f>
        <v>Kharasch 2004</v>
      </c>
      <c r="C2141" s="254" t="str">
        <f>IF(AND(A2141&lt;&gt;"",ISNUMBER(A2141)),VLOOKUP(A2141,Studies!A:BR,3,FALSE),"")</f>
        <v>https://www.ncbi.nlm.nih.gov/pubmed/15536460</v>
      </c>
      <c r="D2141" s="254" t="str">
        <f>IF(AND(A2141&lt;&gt;"",ISNUMBER(A2141)),VLOOKUP(A2141,Studies!A:BR,4,FALSE),"")</f>
        <v>po #1 Control (Perpetrator Placebo)</v>
      </c>
      <c r="E2141" s="254" t="str">
        <f>IF(AND(A2141&lt;&gt;"",ISNUMBER(A2141)),VLOOKUP(A2141,Studies!A:BR,5,FALSE),"")</f>
        <v>Midazolam</v>
      </c>
      <c r="F2141" s="255"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53" t="str">
        <f>IF(AND(A2142&lt;&gt;"",ISNUMBER(A2142)),VLOOKUP(A2142,Studies!A:BR,2,FALSE),"")</f>
        <v>Kharasch 2004</v>
      </c>
      <c r="C2142" s="254" t="str">
        <f>IF(AND(A2142&lt;&gt;"",ISNUMBER(A2142)),VLOOKUP(A2142,Studies!A:BR,3,FALSE),"")</f>
        <v>https://www.ncbi.nlm.nih.gov/pubmed/15536460</v>
      </c>
      <c r="D2142" s="254" t="str">
        <f>IF(AND(A2142&lt;&gt;"",ISNUMBER(A2142)),VLOOKUP(A2142,Studies!A:BR,4,FALSE),"")</f>
        <v>po #1 Control (Perpetrator Placebo)</v>
      </c>
      <c r="E2142" s="254" t="str">
        <f>IF(AND(A2142&lt;&gt;"",ISNUMBER(A2142)),VLOOKUP(A2142,Studies!A:BR,5,FALSE),"")</f>
        <v>Midazolam</v>
      </c>
      <c r="F2142" s="255"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53" t="str">
        <f>IF(AND(A2143&lt;&gt;"",ISNUMBER(A2143)),VLOOKUP(A2143,Studies!A:BR,2,FALSE),"")</f>
        <v>Kharasch 2004</v>
      </c>
      <c r="C2143" s="254" t="str">
        <f>IF(AND(A2143&lt;&gt;"",ISNUMBER(A2143)),VLOOKUP(A2143,Studies!A:BR,3,FALSE),"")</f>
        <v>https://www.ncbi.nlm.nih.gov/pubmed/15536460</v>
      </c>
      <c r="D2143" s="254" t="str">
        <f>IF(AND(A2143&lt;&gt;"",ISNUMBER(A2143)),VLOOKUP(A2143,Studies!A:BR,4,FALSE),"")</f>
        <v>po #1 Control (Perpetrator Placebo)</v>
      </c>
      <c r="E2143" s="254" t="str">
        <f>IF(AND(A2143&lt;&gt;"",ISNUMBER(A2143)),VLOOKUP(A2143,Studies!A:BR,5,FALSE),"")</f>
        <v>Midazolam</v>
      </c>
      <c r="F2143" s="255"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53" t="str">
        <f>IF(AND(A2144&lt;&gt;"",ISNUMBER(A2144)),VLOOKUP(A2144,Studies!A:BR,2,FALSE),"")</f>
        <v>Kharasch 2004</v>
      </c>
      <c r="C2144" s="254" t="str">
        <f>IF(AND(A2144&lt;&gt;"",ISNUMBER(A2144)),VLOOKUP(A2144,Studies!A:BR,3,FALSE),"")</f>
        <v>https://www.ncbi.nlm.nih.gov/pubmed/15536460</v>
      </c>
      <c r="D2144" s="254" t="str">
        <f>IF(AND(A2144&lt;&gt;"",ISNUMBER(A2144)),VLOOKUP(A2144,Studies!A:BR,4,FALSE),"")</f>
        <v>po #1 Control (Perpetrator Placebo)</v>
      </c>
      <c r="E2144" s="254" t="str">
        <f>IF(AND(A2144&lt;&gt;"",ISNUMBER(A2144)),VLOOKUP(A2144,Studies!A:BR,5,FALSE),"")</f>
        <v>Midazolam</v>
      </c>
      <c r="F2144" s="255"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53" t="str">
        <f>IF(AND(A2145&lt;&gt;"",ISNUMBER(A2145)),VLOOKUP(A2145,Studies!A:BR,2,FALSE),"")</f>
        <v>Kharasch 2004</v>
      </c>
      <c r="C2145" s="254" t="str">
        <f>IF(AND(A2145&lt;&gt;"",ISNUMBER(A2145)),VLOOKUP(A2145,Studies!A:BR,3,FALSE),"")</f>
        <v>https://www.ncbi.nlm.nih.gov/pubmed/15536460</v>
      </c>
      <c r="D2145" s="254" t="str">
        <f>IF(AND(A2145&lt;&gt;"",ISNUMBER(A2145)),VLOOKUP(A2145,Studies!A:BR,4,FALSE),"")</f>
        <v>po #1 with Perpetrator (Rifampicin)</v>
      </c>
      <c r="E2145" s="254" t="str">
        <f>IF(AND(A2145&lt;&gt;"",ISNUMBER(A2145)),VLOOKUP(A2145,Studies!A:BR,5,FALSE),"")</f>
        <v>Midazolam</v>
      </c>
      <c r="F2145" s="255"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53" t="str">
        <f>IF(AND(A2146&lt;&gt;"",ISNUMBER(A2146)),VLOOKUP(A2146,Studies!A:BR,2,FALSE),"")</f>
        <v>Kharasch 2004</v>
      </c>
      <c r="C2146" s="254" t="str">
        <f>IF(AND(A2146&lt;&gt;"",ISNUMBER(A2146)),VLOOKUP(A2146,Studies!A:BR,3,FALSE),"")</f>
        <v>https://www.ncbi.nlm.nih.gov/pubmed/15536460</v>
      </c>
      <c r="D2146" s="254" t="str">
        <f>IF(AND(A2146&lt;&gt;"",ISNUMBER(A2146)),VLOOKUP(A2146,Studies!A:BR,4,FALSE),"")</f>
        <v>po #1 with Perpetrator (Rifampicin)</v>
      </c>
      <c r="E2146" s="254" t="str">
        <f>IF(AND(A2146&lt;&gt;"",ISNUMBER(A2146)),VLOOKUP(A2146,Studies!A:BR,5,FALSE),"")</f>
        <v>Midazolam</v>
      </c>
      <c r="F2146" s="255"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53" t="str">
        <f>IF(AND(A2147&lt;&gt;"",ISNUMBER(A2147)),VLOOKUP(A2147,Studies!A:BR,2,FALSE),"")</f>
        <v>Kharasch 2004</v>
      </c>
      <c r="C2147" s="254" t="str">
        <f>IF(AND(A2147&lt;&gt;"",ISNUMBER(A2147)),VLOOKUP(A2147,Studies!A:BR,3,FALSE),"")</f>
        <v>https://www.ncbi.nlm.nih.gov/pubmed/15536460</v>
      </c>
      <c r="D2147" s="254" t="str">
        <f>IF(AND(A2147&lt;&gt;"",ISNUMBER(A2147)),VLOOKUP(A2147,Studies!A:BR,4,FALSE),"")</f>
        <v>po #1 with Perpetrator (Rifampicin)</v>
      </c>
      <c r="E2147" s="254" t="str">
        <f>IF(AND(A2147&lt;&gt;"",ISNUMBER(A2147)),VLOOKUP(A2147,Studies!A:BR,5,FALSE),"")</f>
        <v>Midazolam</v>
      </c>
      <c r="F2147" s="255"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53" t="str">
        <f>IF(AND(A2148&lt;&gt;"",ISNUMBER(A2148)),VLOOKUP(A2148,Studies!A:BR,2,FALSE),"")</f>
        <v>Kharasch 2004</v>
      </c>
      <c r="C2148" s="254" t="str">
        <f>IF(AND(A2148&lt;&gt;"",ISNUMBER(A2148)),VLOOKUP(A2148,Studies!A:BR,3,FALSE),"")</f>
        <v>https://www.ncbi.nlm.nih.gov/pubmed/15536460</v>
      </c>
      <c r="D2148" s="254" t="str">
        <f>IF(AND(A2148&lt;&gt;"",ISNUMBER(A2148)),VLOOKUP(A2148,Studies!A:BR,4,FALSE),"")</f>
        <v>po #1 with Perpetrator (Rifampicin)</v>
      </c>
      <c r="E2148" s="254" t="str">
        <f>IF(AND(A2148&lt;&gt;"",ISNUMBER(A2148)),VLOOKUP(A2148,Studies!A:BR,5,FALSE),"")</f>
        <v>Midazolam</v>
      </c>
      <c r="F2148" s="255"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53" t="str">
        <f>IF(AND(A2149&lt;&gt;"",ISNUMBER(A2149)),VLOOKUP(A2149,Studies!A:BR,2,FALSE),"")</f>
        <v>Kharasch 2004</v>
      </c>
      <c r="C2149" s="254" t="str">
        <f>IF(AND(A2149&lt;&gt;"",ISNUMBER(A2149)),VLOOKUP(A2149,Studies!A:BR,3,FALSE),"")</f>
        <v>https://www.ncbi.nlm.nih.gov/pubmed/15536460</v>
      </c>
      <c r="D2149" s="254" t="str">
        <f>IF(AND(A2149&lt;&gt;"",ISNUMBER(A2149)),VLOOKUP(A2149,Studies!A:BR,4,FALSE),"")</f>
        <v>po #1 with Perpetrator (Rifampicin)</v>
      </c>
      <c r="E2149" s="254" t="str">
        <f>IF(AND(A2149&lt;&gt;"",ISNUMBER(A2149)),VLOOKUP(A2149,Studies!A:BR,5,FALSE),"")</f>
        <v>Midazolam</v>
      </c>
      <c r="F2149" s="255"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53" t="str">
        <f>IF(AND(A2150&lt;&gt;"",ISNUMBER(A2150)),VLOOKUP(A2150,Studies!A:BR,2,FALSE),"")</f>
        <v>Kharasch 2004</v>
      </c>
      <c r="C2150" s="254" t="str">
        <f>IF(AND(A2150&lt;&gt;"",ISNUMBER(A2150)),VLOOKUP(A2150,Studies!A:BR,3,FALSE),"")</f>
        <v>https://www.ncbi.nlm.nih.gov/pubmed/15536460</v>
      </c>
      <c r="D2150" s="254" t="str">
        <f>IF(AND(A2150&lt;&gt;"",ISNUMBER(A2150)),VLOOKUP(A2150,Studies!A:BR,4,FALSE),"")</f>
        <v>po #1 with Perpetrator (Rifampicin)</v>
      </c>
      <c r="E2150" s="254" t="str">
        <f>IF(AND(A2150&lt;&gt;"",ISNUMBER(A2150)),VLOOKUP(A2150,Studies!A:BR,5,FALSE),"")</f>
        <v>Midazolam</v>
      </c>
      <c r="F2150" s="255"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53" t="str">
        <f>IF(AND(A2151&lt;&gt;"",ISNUMBER(A2151)),VLOOKUP(A2151,Studies!A:BR,2,FALSE),"")</f>
        <v>Kharasch 2004</v>
      </c>
      <c r="C2151" s="254" t="str">
        <f>IF(AND(A2151&lt;&gt;"",ISNUMBER(A2151)),VLOOKUP(A2151,Studies!A:BR,3,FALSE),"")</f>
        <v>https://www.ncbi.nlm.nih.gov/pubmed/15536460</v>
      </c>
      <c r="D2151" s="254" t="str">
        <f>IF(AND(A2151&lt;&gt;"",ISNUMBER(A2151)),VLOOKUP(A2151,Studies!A:BR,4,FALSE),"")</f>
        <v>po #1 with Perpetrator (Rifampicin)</v>
      </c>
      <c r="E2151" s="254" t="str">
        <f>IF(AND(A2151&lt;&gt;"",ISNUMBER(A2151)),VLOOKUP(A2151,Studies!A:BR,5,FALSE),"")</f>
        <v>Midazolam</v>
      </c>
      <c r="F2151" s="255"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53" t="str">
        <f>IF(AND(A2152&lt;&gt;"",ISNUMBER(A2152)),VLOOKUP(A2152,Studies!A:BR,2,FALSE),"")</f>
        <v>Kharasch 2004</v>
      </c>
      <c r="C2152" s="254" t="str">
        <f>IF(AND(A2152&lt;&gt;"",ISNUMBER(A2152)),VLOOKUP(A2152,Studies!A:BR,3,FALSE),"")</f>
        <v>https://www.ncbi.nlm.nih.gov/pubmed/15536460</v>
      </c>
      <c r="D2152" s="254" t="str">
        <f>IF(AND(A2152&lt;&gt;"",ISNUMBER(A2152)),VLOOKUP(A2152,Studies!A:BR,4,FALSE),"")</f>
        <v>po #1 with Perpetrator (Rifampicin)</v>
      </c>
      <c r="E2152" s="254" t="str">
        <f>IF(AND(A2152&lt;&gt;"",ISNUMBER(A2152)),VLOOKUP(A2152,Studies!A:BR,5,FALSE),"")</f>
        <v>Midazolam</v>
      </c>
      <c r="F2152" s="255"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53" t="str">
        <f>IF(AND(A2153&lt;&gt;"",ISNUMBER(A2153)),VLOOKUP(A2153,Studies!A:BR,2,FALSE),"")</f>
        <v>Kharasch 2004</v>
      </c>
      <c r="C2153" s="254" t="str">
        <f>IF(AND(A2153&lt;&gt;"",ISNUMBER(A2153)),VLOOKUP(A2153,Studies!A:BR,3,FALSE),"")</f>
        <v>https://www.ncbi.nlm.nih.gov/pubmed/15536460</v>
      </c>
      <c r="D2153" s="254" t="str">
        <f>IF(AND(A2153&lt;&gt;"",ISNUMBER(A2153)),VLOOKUP(A2153,Studies!A:BR,4,FALSE),"")</f>
        <v>po #1 with Perpetrator (Rifampicin)</v>
      </c>
      <c r="E2153" s="254" t="str">
        <f>IF(AND(A2153&lt;&gt;"",ISNUMBER(A2153)),VLOOKUP(A2153,Studies!A:BR,5,FALSE),"")</f>
        <v>Midazolam</v>
      </c>
      <c r="F2153" s="255"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53" t="str">
        <f>IF(AND(A2154&lt;&gt;"",ISNUMBER(A2154)),VLOOKUP(A2154,Studies!A:BR,2,FALSE),"")</f>
        <v>Kharasch 2004</v>
      </c>
      <c r="C2154" s="254" t="str">
        <f>IF(AND(A2154&lt;&gt;"",ISNUMBER(A2154)),VLOOKUP(A2154,Studies!A:BR,3,FALSE),"")</f>
        <v>https://www.ncbi.nlm.nih.gov/pubmed/15536460</v>
      </c>
      <c r="D2154" s="254" t="str">
        <f>IF(AND(A2154&lt;&gt;"",ISNUMBER(A2154)),VLOOKUP(A2154,Studies!A:BR,4,FALSE),"")</f>
        <v>po #1 with Perpetrator (Rifampicin)</v>
      </c>
      <c r="E2154" s="254" t="str">
        <f>IF(AND(A2154&lt;&gt;"",ISNUMBER(A2154)),VLOOKUP(A2154,Studies!A:BR,5,FALSE),"")</f>
        <v>Midazolam</v>
      </c>
      <c r="F2154" s="255"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53" t="str">
        <f>IF(AND(A2155&lt;&gt;"",ISNUMBER(A2155)),VLOOKUP(A2155,Studies!A:BR,2,FALSE),"")</f>
        <v>Kharasch 2004</v>
      </c>
      <c r="C2155" s="254" t="str">
        <f>IF(AND(A2155&lt;&gt;"",ISNUMBER(A2155)),VLOOKUP(A2155,Studies!A:BR,3,FALSE),"")</f>
        <v>https://www.ncbi.nlm.nih.gov/pubmed/15536460</v>
      </c>
      <c r="D2155" s="254" t="str">
        <f>IF(AND(A2155&lt;&gt;"",ISNUMBER(A2155)),VLOOKUP(A2155,Studies!A:BR,4,FALSE),"")</f>
        <v>po #1 with Perpetrator (Rifampicin)</v>
      </c>
      <c r="E2155" s="254" t="str">
        <f>IF(AND(A2155&lt;&gt;"",ISNUMBER(A2155)),VLOOKUP(A2155,Studies!A:BR,5,FALSE),"")</f>
        <v>Midazolam</v>
      </c>
      <c r="F2155" s="255"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53" t="str">
        <f>IF(AND(A2156&lt;&gt;"",ISNUMBER(A2156)),VLOOKUP(A2156,Studies!A:BR,2,FALSE),"")</f>
        <v>Kharasch 2004</v>
      </c>
      <c r="C2156" s="254" t="str">
        <f>IF(AND(A2156&lt;&gt;"",ISNUMBER(A2156)),VLOOKUP(A2156,Studies!A:BR,3,FALSE),"")</f>
        <v>https://www.ncbi.nlm.nih.gov/pubmed/15536460</v>
      </c>
      <c r="D2156" s="254" t="str">
        <f>IF(AND(A2156&lt;&gt;"",ISNUMBER(A2156)),VLOOKUP(A2156,Studies!A:BR,4,FALSE),"")</f>
        <v>po #1 with Perpetrator (Rifampicin)</v>
      </c>
      <c r="E2156" s="254" t="str">
        <f>IF(AND(A2156&lt;&gt;"",ISNUMBER(A2156)),VLOOKUP(A2156,Studies!A:BR,5,FALSE),"")</f>
        <v>Midazolam</v>
      </c>
      <c r="F2156" s="255"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53" t="str">
        <f>IF(AND(A2157&lt;&gt;"",ISNUMBER(A2157)),VLOOKUP(A2157,Studies!A:BR,2,FALSE),"")</f>
        <v>Kharasch 2004</v>
      </c>
      <c r="C2157" s="254" t="str">
        <f>IF(AND(A2157&lt;&gt;"",ISNUMBER(A2157)),VLOOKUP(A2157,Studies!A:BR,3,FALSE),"")</f>
        <v>https://www.ncbi.nlm.nih.gov/pubmed/15536460</v>
      </c>
      <c r="D2157" s="254" t="str">
        <f>IF(AND(A2157&lt;&gt;"",ISNUMBER(A2157)),VLOOKUP(A2157,Studies!A:BR,4,FALSE),"")</f>
        <v>po #1 with Perpetrator (Rifampicin)</v>
      </c>
      <c r="E2157" s="254" t="str">
        <f>IF(AND(A2157&lt;&gt;"",ISNUMBER(A2157)),VLOOKUP(A2157,Studies!A:BR,5,FALSE),"")</f>
        <v>Midazolam</v>
      </c>
      <c r="F2157" s="255"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53" t="str">
        <f>IF(AND(A2158&lt;&gt;"",ISNUMBER(A2158)),VLOOKUP(A2158,Studies!A:BR,2,FALSE),"")</f>
        <v>Kharasch 2004</v>
      </c>
      <c r="C2158" s="254" t="str">
        <f>IF(AND(A2158&lt;&gt;"",ISNUMBER(A2158)),VLOOKUP(A2158,Studies!A:BR,3,FALSE),"")</f>
        <v>https://www.ncbi.nlm.nih.gov/pubmed/15536460</v>
      </c>
      <c r="D2158" s="254" t="str">
        <f>IF(AND(A2158&lt;&gt;"",ISNUMBER(A2158)),VLOOKUP(A2158,Studies!A:BR,4,FALSE),"")</f>
        <v>po #1 (60 µg/kg) Control (Perpetrator Placebo)</v>
      </c>
      <c r="E2158" s="254" t="str">
        <f>IF(AND(A2158&lt;&gt;"",ISNUMBER(A2158)),VLOOKUP(A2158,Studies!A:BR,5,FALSE),"")</f>
        <v>Alfentanil</v>
      </c>
      <c r="F2158" s="255"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53" t="str">
        <f>IF(AND(A2159&lt;&gt;"",ISNUMBER(A2159)),VLOOKUP(A2159,Studies!A:BR,2,FALSE),"")</f>
        <v>Kharasch 2004</v>
      </c>
      <c r="C2159" s="254" t="str">
        <f>IF(AND(A2159&lt;&gt;"",ISNUMBER(A2159)),VLOOKUP(A2159,Studies!A:BR,3,FALSE),"")</f>
        <v>https://www.ncbi.nlm.nih.gov/pubmed/15536460</v>
      </c>
      <c r="D2159" s="254" t="str">
        <f>IF(AND(A2159&lt;&gt;"",ISNUMBER(A2159)),VLOOKUP(A2159,Studies!A:BR,4,FALSE),"")</f>
        <v>po #1 (60 µg/kg) Control (Perpetrator Placebo)</v>
      </c>
      <c r="E2159" s="254" t="str">
        <f>IF(AND(A2159&lt;&gt;"",ISNUMBER(A2159)),VLOOKUP(A2159,Studies!A:BR,5,FALSE),"")</f>
        <v>Alfentanil</v>
      </c>
      <c r="F2159" s="255"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53" t="str">
        <f>IF(AND(A2160&lt;&gt;"",ISNUMBER(A2160)),VLOOKUP(A2160,Studies!A:BR,2,FALSE),"")</f>
        <v>Kharasch 2004</v>
      </c>
      <c r="C2160" s="254" t="str">
        <f>IF(AND(A2160&lt;&gt;"",ISNUMBER(A2160)),VLOOKUP(A2160,Studies!A:BR,3,FALSE),"")</f>
        <v>https://www.ncbi.nlm.nih.gov/pubmed/15536460</v>
      </c>
      <c r="D2160" s="254" t="str">
        <f>IF(AND(A2160&lt;&gt;"",ISNUMBER(A2160)),VLOOKUP(A2160,Studies!A:BR,4,FALSE),"")</f>
        <v>po #1 (60 µg/kg) Control (Perpetrator Placebo)</v>
      </c>
      <c r="E2160" s="254" t="str">
        <f>IF(AND(A2160&lt;&gt;"",ISNUMBER(A2160)),VLOOKUP(A2160,Studies!A:BR,5,FALSE),"")</f>
        <v>Alfentanil</v>
      </c>
      <c r="F2160" s="255"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53" t="str">
        <f>IF(AND(A2161&lt;&gt;"",ISNUMBER(A2161)),VLOOKUP(A2161,Studies!A:BR,2,FALSE),"")</f>
        <v>Kharasch 2004</v>
      </c>
      <c r="C2161" s="254" t="str">
        <f>IF(AND(A2161&lt;&gt;"",ISNUMBER(A2161)),VLOOKUP(A2161,Studies!A:BR,3,FALSE),"")</f>
        <v>https://www.ncbi.nlm.nih.gov/pubmed/15536460</v>
      </c>
      <c r="D2161" s="254" t="str">
        <f>IF(AND(A2161&lt;&gt;"",ISNUMBER(A2161)),VLOOKUP(A2161,Studies!A:BR,4,FALSE),"")</f>
        <v>po #1 (60 µg/kg) Control (Perpetrator Placebo)</v>
      </c>
      <c r="E2161" s="254" t="str">
        <f>IF(AND(A2161&lt;&gt;"",ISNUMBER(A2161)),VLOOKUP(A2161,Studies!A:BR,5,FALSE),"")</f>
        <v>Alfentanil</v>
      </c>
      <c r="F2161" s="255"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53" t="str">
        <f>IF(AND(A2162&lt;&gt;"",ISNUMBER(A2162)),VLOOKUP(A2162,Studies!A:BR,2,FALSE),"")</f>
        <v>Kharasch 2004</v>
      </c>
      <c r="C2162" s="254" t="str">
        <f>IF(AND(A2162&lt;&gt;"",ISNUMBER(A2162)),VLOOKUP(A2162,Studies!A:BR,3,FALSE),"")</f>
        <v>https://www.ncbi.nlm.nih.gov/pubmed/15536460</v>
      </c>
      <c r="D2162" s="254" t="str">
        <f>IF(AND(A2162&lt;&gt;"",ISNUMBER(A2162)),VLOOKUP(A2162,Studies!A:BR,4,FALSE),"")</f>
        <v>po #1 (60 µg/kg) Control (Perpetrator Placebo)</v>
      </c>
      <c r="E2162" s="254" t="str">
        <f>IF(AND(A2162&lt;&gt;"",ISNUMBER(A2162)),VLOOKUP(A2162,Studies!A:BR,5,FALSE),"")</f>
        <v>Alfentanil</v>
      </c>
      <c r="F2162" s="255"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53" t="str">
        <f>IF(AND(A2163&lt;&gt;"",ISNUMBER(A2163)),VLOOKUP(A2163,Studies!A:BR,2,FALSE),"")</f>
        <v>Kharasch 2004</v>
      </c>
      <c r="C2163" s="254" t="str">
        <f>IF(AND(A2163&lt;&gt;"",ISNUMBER(A2163)),VLOOKUP(A2163,Studies!A:BR,3,FALSE),"")</f>
        <v>https://www.ncbi.nlm.nih.gov/pubmed/15536460</v>
      </c>
      <c r="D2163" s="254" t="str">
        <f>IF(AND(A2163&lt;&gt;"",ISNUMBER(A2163)),VLOOKUP(A2163,Studies!A:BR,4,FALSE),"")</f>
        <v>po #1 (60 µg/kg) Control (Perpetrator Placebo)</v>
      </c>
      <c r="E2163" s="254" t="str">
        <f>IF(AND(A2163&lt;&gt;"",ISNUMBER(A2163)),VLOOKUP(A2163,Studies!A:BR,5,FALSE),"")</f>
        <v>Alfentanil</v>
      </c>
      <c r="F2163" s="255"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53" t="str">
        <f>IF(AND(A2164&lt;&gt;"",ISNUMBER(A2164)),VLOOKUP(A2164,Studies!A:BR,2,FALSE),"")</f>
        <v>Kharasch 2004</v>
      </c>
      <c r="C2164" s="254" t="str">
        <f>IF(AND(A2164&lt;&gt;"",ISNUMBER(A2164)),VLOOKUP(A2164,Studies!A:BR,3,FALSE),"")</f>
        <v>https://www.ncbi.nlm.nih.gov/pubmed/15536460</v>
      </c>
      <c r="D2164" s="254" t="str">
        <f>IF(AND(A2164&lt;&gt;"",ISNUMBER(A2164)),VLOOKUP(A2164,Studies!A:BR,4,FALSE),"")</f>
        <v>po #1 (60 µg/kg) Control (Perpetrator Placebo)</v>
      </c>
      <c r="E2164" s="254" t="str">
        <f>IF(AND(A2164&lt;&gt;"",ISNUMBER(A2164)),VLOOKUP(A2164,Studies!A:BR,5,FALSE),"")</f>
        <v>Alfentanil</v>
      </c>
      <c r="F2164" s="255"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53" t="str">
        <f>IF(AND(A2165&lt;&gt;"",ISNUMBER(A2165)),VLOOKUP(A2165,Studies!A:BR,2,FALSE),"")</f>
        <v>Kharasch 2004</v>
      </c>
      <c r="C2165" s="254" t="str">
        <f>IF(AND(A2165&lt;&gt;"",ISNUMBER(A2165)),VLOOKUP(A2165,Studies!A:BR,3,FALSE),"")</f>
        <v>https://www.ncbi.nlm.nih.gov/pubmed/15536460</v>
      </c>
      <c r="D2165" s="254" t="str">
        <f>IF(AND(A2165&lt;&gt;"",ISNUMBER(A2165)),VLOOKUP(A2165,Studies!A:BR,4,FALSE),"")</f>
        <v>po #1 (60 µg/kg) Control (Perpetrator Placebo)</v>
      </c>
      <c r="E2165" s="254" t="str">
        <f>IF(AND(A2165&lt;&gt;"",ISNUMBER(A2165)),VLOOKUP(A2165,Studies!A:BR,5,FALSE),"")</f>
        <v>Alfentanil</v>
      </c>
      <c r="F2165" s="255"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53" t="str">
        <f>IF(AND(A2166&lt;&gt;"",ISNUMBER(A2166)),VLOOKUP(A2166,Studies!A:BR,2,FALSE),"")</f>
        <v>Kharasch 2004</v>
      </c>
      <c r="C2166" s="254" t="str">
        <f>IF(AND(A2166&lt;&gt;"",ISNUMBER(A2166)),VLOOKUP(A2166,Studies!A:BR,3,FALSE),"")</f>
        <v>https://www.ncbi.nlm.nih.gov/pubmed/15536460</v>
      </c>
      <c r="D2166" s="254" t="str">
        <f>IF(AND(A2166&lt;&gt;"",ISNUMBER(A2166)),VLOOKUP(A2166,Studies!A:BR,4,FALSE),"")</f>
        <v>po #1 (60 µg/kg) Control (Perpetrator Placebo)</v>
      </c>
      <c r="E2166" s="254" t="str">
        <f>IF(AND(A2166&lt;&gt;"",ISNUMBER(A2166)),VLOOKUP(A2166,Studies!A:BR,5,FALSE),"")</f>
        <v>Alfentanil</v>
      </c>
      <c r="F2166" s="255"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53" t="str">
        <f>IF(AND(A2167&lt;&gt;"",ISNUMBER(A2167)),VLOOKUP(A2167,Studies!A:BR,2,FALSE),"")</f>
        <v>Kharasch 2004</v>
      </c>
      <c r="C2167" s="254" t="str">
        <f>IF(AND(A2167&lt;&gt;"",ISNUMBER(A2167)),VLOOKUP(A2167,Studies!A:BR,3,FALSE),"")</f>
        <v>https://www.ncbi.nlm.nih.gov/pubmed/15536460</v>
      </c>
      <c r="D2167" s="254" t="str">
        <f>IF(AND(A2167&lt;&gt;"",ISNUMBER(A2167)),VLOOKUP(A2167,Studies!A:BR,4,FALSE),"")</f>
        <v>po #1 (60 µg/kg) Control (Perpetrator Placebo)</v>
      </c>
      <c r="E2167" s="254" t="str">
        <f>IF(AND(A2167&lt;&gt;"",ISNUMBER(A2167)),VLOOKUP(A2167,Studies!A:BR,5,FALSE),"")</f>
        <v>Alfentanil</v>
      </c>
      <c r="F2167" s="255"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53" t="str">
        <f>IF(AND(A2168&lt;&gt;"",ISNUMBER(A2168)),VLOOKUP(A2168,Studies!A:BR,2,FALSE),"")</f>
        <v>Kharasch 2004</v>
      </c>
      <c r="C2168" s="254" t="str">
        <f>IF(AND(A2168&lt;&gt;"",ISNUMBER(A2168)),VLOOKUP(A2168,Studies!A:BR,3,FALSE),"")</f>
        <v>https://www.ncbi.nlm.nih.gov/pubmed/15536460</v>
      </c>
      <c r="D2168" s="254" t="str">
        <f>IF(AND(A2168&lt;&gt;"",ISNUMBER(A2168)),VLOOKUP(A2168,Studies!A:BR,4,FALSE),"")</f>
        <v>po #1 (60 µg/kg) Control (Perpetrator Placebo)</v>
      </c>
      <c r="E2168" s="254" t="str">
        <f>IF(AND(A2168&lt;&gt;"",ISNUMBER(A2168)),VLOOKUP(A2168,Studies!A:BR,5,FALSE),"")</f>
        <v>Alfentanil</v>
      </c>
      <c r="F2168" s="255"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53" t="str">
        <f>IF(AND(A2169&lt;&gt;"",ISNUMBER(A2169)),VLOOKUP(A2169,Studies!A:BR,2,FALSE),"")</f>
        <v>Kharasch 2004</v>
      </c>
      <c r="C2169" s="254" t="str">
        <f>IF(AND(A2169&lt;&gt;"",ISNUMBER(A2169)),VLOOKUP(A2169,Studies!A:BR,3,FALSE),"")</f>
        <v>https://www.ncbi.nlm.nih.gov/pubmed/15536460</v>
      </c>
      <c r="D2169" s="254" t="str">
        <f>IF(AND(A2169&lt;&gt;"",ISNUMBER(A2169)),VLOOKUP(A2169,Studies!A:BR,4,FALSE),"")</f>
        <v>po #1 (60 µg/kg) Control (Perpetrator Placebo)</v>
      </c>
      <c r="E2169" s="254" t="str">
        <f>IF(AND(A2169&lt;&gt;"",ISNUMBER(A2169)),VLOOKUP(A2169,Studies!A:BR,5,FALSE),"")</f>
        <v>Alfentanil</v>
      </c>
      <c r="F2169" s="255"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53" t="str">
        <f>IF(AND(A2170&lt;&gt;"",ISNUMBER(A2170)),VLOOKUP(A2170,Studies!A:BR,2,FALSE),"")</f>
        <v>Kharasch 2004</v>
      </c>
      <c r="C2170" s="254" t="str">
        <f>IF(AND(A2170&lt;&gt;"",ISNUMBER(A2170)),VLOOKUP(A2170,Studies!A:BR,3,FALSE),"")</f>
        <v>https://www.ncbi.nlm.nih.gov/pubmed/15536460</v>
      </c>
      <c r="D2170" s="254" t="str">
        <f>IF(AND(A2170&lt;&gt;"",ISNUMBER(A2170)),VLOOKUP(A2170,Studies!A:BR,4,FALSE),"")</f>
        <v>po #1 (60 µg/kg) Control (Perpetrator Placebo)</v>
      </c>
      <c r="E2170" s="254" t="str">
        <f>IF(AND(A2170&lt;&gt;"",ISNUMBER(A2170)),VLOOKUP(A2170,Studies!A:BR,5,FALSE),"")</f>
        <v>Alfentanil</v>
      </c>
      <c r="F2170" s="255"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53" t="str">
        <f>IF(AND(A2171&lt;&gt;"",ISNUMBER(A2171)),VLOOKUP(A2171,Studies!A:BR,2,FALSE),"")</f>
        <v>Kharasch 2004</v>
      </c>
      <c r="C2171" s="254" t="str">
        <f>IF(AND(A2171&lt;&gt;"",ISNUMBER(A2171)),VLOOKUP(A2171,Studies!A:BR,3,FALSE),"")</f>
        <v>https://www.ncbi.nlm.nih.gov/pubmed/15536460</v>
      </c>
      <c r="D2171" s="254" t="str">
        <f>IF(AND(A2171&lt;&gt;"",ISNUMBER(A2171)),VLOOKUP(A2171,Studies!A:BR,4,FALSE),"")</f>
        <v>po #1 (60 µg/kg) Control (Perpetrator Placebo)</v>
      </c>
      <c r="E2171" s="254" t="str">
        <f>IF(AND(A2171&lt;&gt;"",ISNUMBER(A2171)),VLOOKUP(A2171,Studies!A:BR,5,FALSE),"")</f>
        <v>Alfentanil</v>
      </c>
      <c r="F2171" s="255"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53" t="str">
        <f>IF(AND(A2172&lt;&gt;"",ISNUMBER(A2172)),VLOOKUP(A2172,Studies!A:BR,2,FALSE),"")</f>
        <v>Kharasch 2004</v>
      </c>
      <c r="C2172" s="254" t="str">
        <f>IF(AND(A2172&lt;&gt;"",ISNUMBER(A2172)),VLOOKUP(A2172,Studies!A:BR,3,FALSE),"")</f>
        <v>https://www.ncbi.nlm.nih.gov/pubmed/15536460</v>
      </c>
      <c r="D2172" s="254" t="str">
        <f>IF(AND(A2172&lt;&gt;"",ISNUMBER(A2172)),VLOOKUP(A2172,Studies!A:BR,4,FALSE),"")</f>
        <v>po #1 (60 µg/kg) with Perpetrator (Rifampicin)</v>
      </c>
      <c r="E2172" s="254" t="str">
        <f>IF(AND(A2172&lt;&gt;"",ISNUMBER(A2172)),VLOOKUP(A2172,Studies!A:BR,5,FALSE),"")</f>
        <v>Alfentanil</v>
      </c>
      <c r="F2172" s="255"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53" t="str">
        <f>IF(AND(A2173&lt;&gt;"",ISNUMBER(A2173)),VLOOKUP(A2173,Studies!A:BR,2,FALSE),"")</f>
        <v>Kharasch 2004</v>
      </c>
      <c r="C2173" s="254" t="str">
        <f>IF(AND(A2173&lt;&gt;"",ISNUMBER(A2173)),VLOOKUP(A2173,Studies!A:BR,3,FALSE),"")</f>
        <v>https://www.ncbi.nlm.nih.gov/pubmed/15536460</v>
      </c>
      <c r="D2173" s="254" t="str">
        <f>IF(AND(A2173&lt;&gt;"",ISNUMBER(A2173)),VLOOKUP(A2173,Studies!A:BR,4,FALSE),"")</f>
        <v>po #1 (60 µg/kg) with Perpetrator (Rifampicin)</v>
      </c>
      <c r="E2173" s="254" t="str">
        <f>IF(AND(A2173&lt;&gt;"",ISNUMBER(A2173)),VLOOKUP(A2173,Studies!A:BR,5,FALSE),"")</f>
        <v>Alfentanil</v>
      </c>
      <c r="F2173" s="255"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53" t="str">
        <f>IF(AND(A2174&lt;&gt;"",ISNUMBER(A2174)),VLOOKUP(A2174,Studies!A:BR,2,FALSE),"")</f>
        <v>Kharasch 2004</v>
      </c>
      <c r="C2174" s="254" t="str">
        <f>IF(AND(A2174&lt;&gt;"",ISNUMBER(A2174)),VLOOKUP(A2174,Studies!A:BR,3,FALSE),"")</f>
        <v>https://www.ncbi.nlm.nih.gov/pubmed/15536460</v>
      </c>
      <c r="D2174" s="254" t="str">
        <f>IF(AND(A2174&lt;&gt;"",ISNUMBER(A2174)),VLOOKUP(A2174,Studies!A:BR,4,FALSE),"")</f>
        <v>po #1 (60 µg/kg) with Perpetrator (Rifampicin)</v>
      </c>
      <c r="E2174" s="254" t="str">
        <f>IF(AND(A2174&lt;&gt;"",ISNUMBER(A2174)),VLOOKUP(A2174,Studies!A:BR,5,FALSE),"")</f>
        <v>Alfentanil</v>
      </c>
      <c r="F2174" s="255"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53" t="str">
        <f>IF(AND(A2175&lt;&gt;"",ISNUMBER(A2175)),VLOOKUP(A2175,Studies!A:BR,2,FALSE),"")</f>
        <v>Kharasch 2004</v>
      </c>
      <c r="C2175" s="254" t="str">
        <f>IF(AND(A2175&lt;&gt;"",ISNUMBER(A2175)),VLOOKUP(A2175,Studies!A:BR,3,FALSE),"")</f>
        <v>https://www.ncbi.nlm.nih.gov/pubmed/15536460</v>
      </c>
      <c r="D2175" s="254" t="str">
        <f>IF(AND(A2175&lt;&gt;"",ISNUMBER(A2175)),VLOOKUP(A2175,Studies!A:BR,4,FALSE),"")</f>
        <v>po #1 (60 µg/kg) with Perpetrator (Rifampicin)</v>
      </c>
      <c r="E2175" s="254" t="str">
        <f>IF(AND(A2175&lt;&gt;"",ISNUMBER(A2175)),VLOOKUP(A2175,Studies!A:BR,5,FALSE),"")</f>
        <v>Alfentanil</v>
      </c>
      <c r="F2175" s="255"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53" t="str">
        <f>IF(AND(A2176&lt;&gt;"",ISNUMBER(A2176)),VLOOKUP(A2176,Studies!A:BR,2,FALSE),"")</f>
        <v>Kharasch 2004</v>
      </c>
      <c r="C2176" s="254" t="str">
        <f>IF(AND(A2176&lt;&gt;"",ISNUMBER(A2176)),VLOOKUP(A2176,Studies!A:BR,3,FALSE),"")</f>
        <v>https://www.ncbi.nlm.nih.gov/pubmed/15536460</v>
      </c>
      <c r="D2176" s="254" t="str">
        <f>IF(AND(A2176&lt;&gt;"",ISNUMBER(A2176)),VLOOKUP(A2176,Studies!A:BR,4,FALSE),"")</f>
        <v>po #1 (60 µg/kg) with Perpetrator (Rifampicin)</v>
      </c>
      <c r="E2176" s="254" t="str">
        <f>IF(AND(A2176&lt;&gt;"",ISNUMBER(A2176)),VLOOKUP(A2176,Studies!A:BR,5,FALSE),"")</f>
        <v>Alfentanil</v>
      </c>
      <c r="F2176" s="255"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53" t="str">
        <f>IF(AND(A2177&lt;&gt;"",ISNUMBER(A2177)),VLOOKUP(A2177,Studies!A:BR,2,FALSE),"")</f>
        <v>Kharasch 2004</v>
      </c>
      <c r="C2177" s="254" t="str">
        <f>IF(AND(A2177&lt;&gt;"",ISNUMBER(A2177)),VLOOKUP(A2177,Studies!A:BR,3,FALSE),"")</f>
        <v>https://www.ncbi.nlm.nih.gov/pubmed/15536460</v>
      </c>
      <c r="D2177" s="254" t="str">
        <f>IF(AND(A2177&lt;&gt;"",ISNUMBER(A2177)),VLOOKUP(A2177,Studies!A:BR,4,FALSE),"")</f>
        <v>po #1 (60 µg/kg) with Perpetrator (Rifampicin)</v>
      </c>
      <c r="E2177" s="254" t="str">
        <f>IF(AND(A2177&lt;&gt;"",ISNUMBER(A2177)),VLOOKUP(A2177,Studies!A:BR,5,FALSE),"")</f>
        <v>Alfentanil</v>
      </c>
      <c r="F2177" s="255"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53" t="str">
        <f>IF(AND(A2178&lt;&gt;"",ISNUMBER(A2178)),VLOOKUP(A2178,Studies!A:BR,2,FALSE),"")</f>
        <v>Kharasch 2004</v>
      </c>
      <c r="C2178" s="254" t="str">
        <f>IF(AND(A2178&lt;&gt;"",ISNUMBER(A2178)),VLOOKUP(A2178,Studies!A:BR,3,FALSE),"")</f>
        <v>https://www.ncbi.nlm.nih.gov/pubmed/15536460</v>
      </c>
      <c r="D2178" s="254" t="str">
        <f>IF(AND(A2178&lt;&gt;"",ISNUMBER(A2178)),VLOOKUP(A2178,Studies!A:BR,4,FALSE),"")</f>
        <v>po #1 (60 µg/kg) with Perpetrator (Rifampicin)</v>
      </c>
      <c r="E2178" s="254" t="str">
        <f>IF(AND(A2178&lt;&gt;"",ISNUMBER(A2178)),VLOOKUP(A2178,Studies!A:BR,5,FALSE),"")</f>
        <v>Alfentanil</v>
      </c>
      <c r="F2178" s="255"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53" t="str">
        <f>IF(AND(A2179&lt;&gt;"",ISNUMBER(A2179)),VLOOKUP(A2179,Studies!A:BR,2,FALSE),"")</f>
        <v>Kharasch 2004</v>
      </c>
      <c r="C2179" s="254" t="str">
        <f>IF(AND(A2179&lt;&gt;"",ISNUMBER(A2179)),VLOOKUP(A2179,Studies!A:BR,3,FALSE),"")</f>
        <v>https://www.ncbi.nlm.nih.gov/pubmed/15536460</v>
      </c>
      <c r="D2179" s="254" t="str">
        <f>IF(AND(A2179&lt;&gt;"",ISNUMBER(A2179)),VLOOKUP(A2179,Studies!A:BR,4,FALSE),"")</f>
        <v>po #1 (60 µg/kg) with Perpetrator (Rifampicin)</v>
      </c>
      <c r="E2179" s="254" t="str">
        <f>IF(AND(A2179&lt;&gt;"",ISNUMBER(A2179)),VLOOKUP(A2179,Studies!A:BR,5,FALSE),"")</f>
        <v>Alfentanil</v>
      </c>
      <c r="F2179" s="255"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53" t="str">
        <f>IF(AND(A2180&lt;&gt;"",ISNUMBER(A2180)),VLOOKUP(A2180,Studies!A:BR,2,FALSE),"")</f>
        <v>Kharasch 2011</v>
      </c>
      <c r="C2180" s="254" t="str">
        <f>IF(AND(A2180&lt;&gt;"",ISNUMBER(A2180)),VLOOKUP(A2180,Studies!A:BR,3,FALSE),"")</f>
        <v>https://www.ncbi.nlm.nih.gov/pubmed/21562488</v>
      </c>
      <c r="D2180" s="254" t="str">
        <f>IF(AND(A2180&lt;&gt;"",ISNUMBER(A2180)),VLOOKUP(A2180,Studies!A:BR,4,FALSE),"")</f>
        <v>iv Control (Perpetrator Placebo)</v>
      </c>
      <c r="E2180" s="254" t="str">
        <f>IF(AND(A2180&lt;&gt;"",ISNUMBER(A2180)),VLOOKUP(A2180,Studies!A:BR,5,FALSE),"")</f>
        <v>Midazolam</v>
      </c>
      <c r="F2180" s="255"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53" t="str">
        <f>IF(AND(A2181&lt;&gt;"",ISNUMBER(A2181)),VLOOKUP(A2181,Studies!A:BR,2,FALSE),"")</f>
        <v>Kharasch 2011</v>
      </c>
      <c r="C2181" s="254" t="str">
        <f>IF(AND(A2181&lt;&gt;"",ISNUMBER(A2181)),VLOOKUP(A2181,Studies!A:BR,3,FALSE),"")</f>
        <v>https://www.ncbi.nlm.nih.gov/pubmed/21562488</v>
      </c>
      <c r="D2181" s="254" t="str">
        <f>IF(AND(A2181&lt;&gt;"",ISNUMBER(A2181)),VLOOKUP(A2181,Studies!A:BR,4,FALSE),"")</f>
        <v>iv Control (Perpetrator Placebo)</v>
      </c>
      <c r="E2181" s="254" t="str">
        <f>IF(AND(A2181&lt;&gt;"",ISNUMBER(A2181)),VLOOKUP(A2181,Studies!A:BR,5,FALSE),"")</f>
        <v>Midazolam</v>
      </c>
      <c r="F2181" s="255"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53" t="str">
        <f>IF(AND(A2182&lt;&gt;"",ISNUMBER(A2182)),VLOOKUP(A2182,Studies!A:BR,2,FALSE),"")</f>
        <v>Kharasch 2011</v>
      </c>
      <c r="C2182" s="254" t="str">
        <f>IF(AND(A2182&lt;&gt;"",ISNUMBER(A2182)),VLOOKUP(A2182,Studies!A:BR,3,FALSE),"")</f>
        <v>https://www.ncbi.nlm.nih.gov/pubmed/21562488</v>
      </c>
      <c r="D2182" s="254" t="str">
        <f>IF(AND(A2182&lt;&gt;"",ISNUMBER(A2182)),VLOOKUP(A2182,Studies!A:BR,4,FALSE),"")</f>
        <v>iv Control (Perpetrator Placebo)</v>
      </c>
      <c r="E2182" s="254" t="str">
        <f>IF(AND(A2182&lt;&gt;"",ISNUMBER(A2182)),VLOOKUP(A2182,Studies!A:BR,5,FALSE),"")</f>
        <v>Midazolam</v>
      </c>
      <c r="F2182" s="255"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53" t="str">
        <f>IF(AND(A2183&lt;&gt;"",ISNUMBER(A2183)),VLOOKUP(A2183,Studies!A:BR,2,FALSE),"")</f>
        <v>Kharasch 2011</v>
      </c>
      <c r="C2183" s="254" t="str">
        <f>IF(AND(A2183&lt;&gt;"",ISNUMBER(A2183)),VLOOKUP(A2183,Studies!A:BR,3,FALSE),"")</f>
        <v>https://www.ncbi.nlm.nih.gov/pubmed/21562488</v>
      </c>
      <c r="D2183" s="254" t="str">
        <f>IF(AND(A2183&lt;&gt;"",ISNUMBER(A2183)),VLOOKUP(A2183,Studies!A:BR,4,FALSE),"")</f>
        <v>iv Control (Perpetrator Placebo)</v>
      </c>
      <c r="E2183" s="254" t="str">
        <f>IF(AND(A2183&lt;&gt;"",ISNUMBER(A2183)),VLOOKUP(A2183,Studies!A:BR,5,FALSE),"")</f>
        <v>Midazolam</v>
      </c>
      <c r="F2183" s="255"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53" t="str">
        <f>IF(AND(A2184&lt;&gt;"",ISNUMBER(A2184)),VLOOKUP(A2184,Studies!A:BR,2,FALSE),"")</f>
        <v>Kharasch 2011</v>
      </c>
      <c r="C2184" s="254" t="str">
        <f>IF(AND(A2184&lt;&gt;"",ISNUMBER(A2184)),VLOOKUP(A2184,Studies!A:BR,3,FALSE),"")</f>
        <v>https://www.ncbi.nlm.nih.gov/pubmed/21562488</v>
      </c>
      <c r="D2184" s="254" t="str">
        <f>IF(AND(A2184&lt;&gt;"",ISNUMBER(A2184)),VLOOKUP(A2184,Studies!A:BR,4,FALSE),"")</f>
        <v>iv Control (Perpetrator Placebo)</v>
      </c>
      <c r="E2184" s="254" t="str">
        <f>IF(AND(A2184&lt;&gt;"",ISNUMBER(A2184)),VLOOKUP(A2184,Studies!A:BR,5,FALSE),"")</f>
        <v>Midazolam</v>
      </c>
      <c r="F2184" s="255"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53" t="str">
        <f>IF(AND(A2185&lt;&gt;"",ISNUMBER(A2185)),VLOOKUP(A2185,Studies!A:BR,2,FALSE),"")</f>
        <v>Kharasch 2011</v>
      </c>
      <c r="C2185" s="254" t="str">
        <f>IF(AND(A2185&lt;&gt;"",ISNUMBER(A2185)),VLOOKUP(A2185,Studies!A:BR,3,FALSE),"")</f>
        <v>https://www.ncbi.nlm.nih.gov/pubmed/21562488</v>
      </c>
      <c r="D2185" s="254" t="str">
        <f>IF(AND(A2185&lt;&gt;"",ISNUMBER(A2185)),VLOOKUP(A2185,Studies!A:BR,4,FALSE),"")</f>
        <v>iv Control (Perpetrator Placebo)</v>
      </c>
      <c r="E2185" s="254" t="str">
        <f>IF(AND(A2185&lt;&gt;"",ISNUMBER(A2185)),VLOOKUP(A2185,Studies!A:BR,5,FALSE),"")</f>
        <v>Midazolam</v>
      </c>
      <c r="F2185" s="255"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53" t="str">
        <f>IF(AND(A2186&lt;&gt;"",ISNUMBER(A2186)),VLOOKUP(A2186,Studies!A:BR,2,FALSE),"")</f>
        <v>Kharasch 2011</v>
      </c>
      <c r="C2186" s="254" t="str">
        <f>IF(AND(A2186&lt;&gt;"",ISNUMBER(A2186)),VLOOKUP(A2186,Studies!A:BR,3,FALSE),"")</f>
        <v>https://www.ncbi.nlm.nih.gov/pubmed/21562488</v>
      </c>
      <c r="D2186" s="254" t="str">
        <f>IF(AND(A2186&lt;&gt;"",ISNUMBER(A2186)),VLOOKUP(A2186,Studies!A:BR,4,FALSE),"")</f>
        <v>iv Control (Perpetrator Placebo)</v>
      </c>
      <c r="E2186" s="254" t="str">
        <f>IF(AND(A2186&lt;&gt;"",ISNUMBER(A2186)),VLOOKUP(A2186,Studies!A:BR,5,FALSE),"")</f>
        <v>Midazolam</v>
      </c>
      <c r="F2186" s="255"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53" t="str">
        <f>IF(AND(A2187&lt;&gt;"",ISNUMBER(A2187)),VLOOKUP(A2187,Studies!A:BR,2,FALSE),"")</f>
        <v>Kharasch 2011</v>
      </c>
      <c r="C2187" s="254" t="str">
        <f>IF(AND(A2187&lt;&gt;"",ISNUMBER(A2187)),VLOOKUP(A2187,Studies!A:BR,3,FALSE),"")</f>
        <v>https://www.ncbi.nlm.nih.gov/pubmed/21562488</v>
      </c>
      <c r="D2187" s="254" t="str">
        <f>IF(AND(A2187&lt;&gt;"",ISNUMBER(A2187)),VLOOKUP(A2187,Studies!A:BR,4,FALSE),"")</f>
        <v>iv Control (Perpetrator Placebo)</v>
      </c>
      <c r="E2187" s="254" t="str">
        <f>IF(AND(A2187&lt;&gt;"",ISNUMBER(A2187)),VLOOKUP(A2187,Studies!A:BR,5,FALSE),"")</f>
        <v>Midazolam</v>
      </c>
      <c r="F2187" s="255"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53" t="str">
        <f>IF(AND(A2188&lt;&gt;"",ISNUMBER(A2188)),VLOOKUP(A2188,Studies!A:BR,2,FALSE),"")</f>
        <v>Kharasch 2011</v>
      </c>
      <c r="C2188" s="254" t="str">
        <f>IF(AND(A2188&lt;&gt;"",ISNUMBER(A2188)),VLOOKUP(A2188,Studies!A:BR,3,FALSE),"")</f>
        <v>https://www.ncbi.nlm.nih.gov/pubmed/21562488</v>
      </c>
      <c r="D2188" s="254" t="str">
        <f>IF(AND(A2188&lt;&gt;"",ISNUMBER(A2188)),VLOOKUP(A2188,Studies!A:BR,4,FALSE),"")</f>
        <v>iv Control (Perpetrator Placebo)</v>
      </c>
      <c r="E2188" s="254" t="str">
        <f>IF(AND(A2188&lt;&gt;"",ISNUMBER(A2188)),VLOOKUP(A2188,Studies!A:BR,5,FALSE),"")</f>
        <v>Midazolam</v>
      </c>
      <c r="F2188" s="255"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53" t="str">
        <f>IF(AND(A2189&lt;&gt;"",ISNUMBER(A2189)),VLOOKUP(A2189,Studies!A:BR,2,FALSE),"")</f>
        <v>Kharasch 2011</v>
      </c>
      <c r="C2189" s="254" t="str">
        <f>IF(AND(A2189&lt;&gt;"",ISNUMBER(A2189)),VLOOKUP(A2189,Studies!A:BR,3,FALSE),"")</f>
        <v>https://www.ncbi.nlm.nih.gov/pubmed/21562488</v>
      </c>
      <c r="D2189" s="254" t="str">
        <f>IF(AND(A2189&lt;&gt;"",ISNUMBER(A2189)),VLOOKUP(A2189,Studies!A:BR,4,FALSE),"")</f>
        <v>iv Control (Perpetrator Placebo)</v>
      </c>
      <c r="E2189" s="254" t="str">
        <f>IF(AND(A2189&lt;&gt;"",ISNUMBER(A2189)),VLOOKUP(A2189,Studies!A:BR,5,FALSE),"")</f>
        <v>Midazolam</v>
      </c>
      <c r="F2189" s="255"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53" t="str">
        <f>IF(AND(A2190&lt;&gt;"",ISNUMBER(A2190)),VLOOKUP(A2190,Studies!A:BR,2,FALSE),"")</f>
        <v>Kharasch 2011</v>
      </c>
      <c r="C2190" s="254" t="str">
        <f>IF(AND(A2190&lt;&gt;"",ISNUMBER(A2190)),VLOOKUP(A2190,Studies!A:BR,3,FALSE),"")</f>
        <v>https://www.ncbi.nlm.nih.gov/pubmed/21562488</v>
      </c>
      <c r="D2190" s="254" t="str">
        <f>IF(AND(A2190&lt;&gt;"",ISNUMBER(A2190)),VLOOKUP(A2190,Studies!A:BR,4,FALSE),"")</f>
        <v>iv Control (Perpetrator Placebo)</v>
      </c>
      <c r="E2190" s="254" t="str">
        <f>IF(AND(A2190&lt;&gt;"",ISNUMBER(A2190)),VLOOKUP(A2190,Studies!A:BR,5,FALSE),"")</f>
        <v>Midazolam</v>
      </c>
      <c r="F2190" s="255"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53" t="str">
        <f>IF(AND(A2191&lt;&gt;"",ISNUMBER(A2191)),VLOOKUP(A2191,Studies!A:BR,2,FALSE),"")</f>
        <v>Kharasch 2011</v>
      </c>
      <c r="C2191" s="254" t="str">
        <f>IF(AND(A2191&lt;&gt;"",ISNUMBER(A2191)),VLOOKUP(A2191,Studies!A:BR,3,FALSE),"")</f>
        <v>https://www.ncbi.nlm.nih.gov/pubmed/21562488</v>
      </c>
      <c r="D2191" s="254" t="str">
        <f>IF(AND(A2191&lt;&gt;"",ISNUMBER(A2191)),VLOOKUP(A2191,Studies!A:BR,4,FALSE),"")</f>
        <v>iv Control (Perpetrator Placebo)</v>
      </c>
      <c r="E2191" s="254" t="str">
        <f>IF(AND(A2191&lt;&gt;"",ISNUMBER(A2191)),VLOOKUP(A2191,Studies!A:BR,5,FALSE),"")</f>
        <v>Midazolam</v>
      </c>
      <c r="F2191" s="255"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53" t="str">
        <f>IF(AND(A2192&lt;&gt;"",ISNUMBER(A2192)),VLOOKUP(A2192,Studies!A:BR,2,FALSE),"")</f>
        <v>Kharasch 2011</v>
      </c>
      <c r="C2192" s="254" t="str">
        <f>IF(AND(A2192&lt;&gt;"",ISNUMBER(A2192)),VLOOKUP(A2192,Studies!A:BR,3,FALSE),"")</f>
        <v>https://www.ncbi.nlm.nih.gov/pubmed/21562488</v>
      </c>
      <c r="D2192" s="254" t="str">
        <f>IF(AND(A2192&lt;&gt;"",ISNUMBER(A2192)),VLOOKUP(A2192,Studies!A:BR,4,FALSE),"")</f>
        <v>iv Control (Perpetrator Placebo)</v>
      </c>
      <c r="E2192" s="254" t="str">
        <f>IF(AND(A2192&lt;&gt;"",ISNUMBER(A2192)),VLOOKUP(A2192,Studies!A:BR,5,FALSE),"")</f>
        <v>Midazolam</v>
      </c>
      <c r="F2192" s="255"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53" t="str">
        <f>IF(AND(A2193&lt;&gt;"",ISNUMBER(A2193)),VLOOKUP(A2193,Studies!A:BR,2,FALSE),"")</f>
        <v>Kharasch 2011</v>
      </c>
      <c r="C2193" s="254" t="str">
        <f>IF(AND(A2193&lt;&gt;"",ISNUMBER(A2193)),VLOOKUP(A2193,Studies!A:BR,3,FALSE),"")</f>
        <v>https://www.ncbi.nlm.nih.gov/pubmed/21562488</v>
      </c>
      <c r="D2193" s="254" t="str">
        <f>IF(AND(A2193&lt;&gt;"",ISNUMBER(A2193)),VLOOKUP(A2193,Studies!A:BR,4,FALSE),"")</f>
        <v>iv Control (Perpetrator Placebo)</v>
      </c>
      <c r="E2193" s="254" t="str">
        <f>IF(AND(A2193&lt;&gt;"",ISNUMBER(A2193)),VLOOKUP(A2193,Studies!A:BR,5,FALSE),"")</f>
        <v>Midazolam</v>
      </c>
      <c r="F2193" s="255"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53" t="str">
        <f>IF(AND(A2194&lt;&gt;"",ISNUMBER(A2194)),VLOOKUP(A2194,Studies!A:BR,2,FALSE),"")</f>
        <v>Kharasch 2011</v>
      </c>
      <c r="C2194" s="254" t="str">
        <f>IF(AND(A2194&lt;&gt;"",ISNUMBER(A2194)),VLOOKUP(A2194,Studies!A:BR,3,FALSE),"")</f>
        <v>https://www.ncbi.nlm.nih.gov/pubmed/21562488</v>
      </c>
      <c r="D2194" s="254" t="str">
        <f>IF(AND(A2194&lt;&gt;"",ISNUMBER(A2194)),VLOOKUP(A2194,Studies!A:BR,4,FALSE),"")</f>
        <v>iv Control (Perpetrator Placebo)</v>
      </c>
      <c r="E2194" s="254" t="str">
        <f>IF(AND(A2194&lt;&gt;"",ISNUMBER(A2194)),VLOOKUP(A2194,Studies!A:BR,5,FALSE),"")</f>
        <v>Midazolam</v>
      </c>
      <c r="F2194" s="255"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53" t="str">
        <f>IF(AND(A2195&lt;&gt;"",ISNUMBER(A2195)),VLOOKUP(A2195,Studies!A:BR,2,FALSE),"")</f>
        <v>Kharasch 2011</v>
      </c>
      <c r="C2195" s="254" t="str">
        <f>IF(AND(A2195&lt;&gt;"",ISNUMBER(A2195)),VLOOKUP(A2195,Studies!A:BR,3,FALSE),"")</f>
        <v>https://www.ncbi.nlm.nih.gov/pubmed/21562488</v>
      </c>
      <c r="D2195" s="254" t="str">
        <f>IF(AND(A2195&lt;&gt;"",ISNUMBER(A2195)),VLOOKUP(A2195,Studies!A:BR,4,FALSE),"")</f>
        <v>iv Control (Perpetrator Placebo)</v>
      </c>
      <c r="E2195" s="254" t="str">
        <f>IF(AND(A2195&lt;&gt;"",ISNUMBER(A2195)),VLOOKUP(A2195,Studies!A:BR,5,FALSE),"")</f>
        <v>Midazolam</v>
      </c>
      <c r="F2195" s="255"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53" t="str">
        <f>IF(AND(A2196&lt;&gt;"",ISNUMBER(A2196)),VLOOKUP(A2196,Studies!A:BR,2,FALSE),"")</f>
        <v>Kharasch 2011</v>
      </c>
      <c r="C2196" s="254" t="str">
        <f>IF(AND(A2196&lt;&gt;"",ISNUMBER(A2196)),VLOOKUP(A2196,Studies!A:BR,3,FALSE),"")</f>
        <v>https://www.ncbi.nlm.nih.gov/pubmed/21562488</v>
      </c>
      <c r="D2196" s="254" t="str">
        <f>IF(AND(A2196&lt;&gt;"",ISNUMBER(A2196)),VLOOKUP(A2196,Studies!A:BR,4,FALSE),"")</f>
        <v>iv Control (Perpetrator Placebo)</v>
      </c>
      <c r="E2196" s="254" t="str">
        <f>IF(AND(A2196&lt;&gt;"",ISNUMBER(A2196)),VLOOKUP(A2196,Studies!A:BR,5,FALSE),"")</f>
        <v>Midazolam</v>
      </c>
      <c r="F2196" s="255"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53" t="str">
        <f>IF(AND(A2197&lt;&gt;"",ISNUMBER(A2197)),VLOOKUP(A2197,Studies!A:BR,2,FALSE),"")</f>
        <v>Kharasch 2011</v>
      </c>
      <c r="C2197" s="254" t="str">
        <f>IF(AND(A2197&lt;&gt;"",ISNUMBER(A2197)),VLOOKUP(A2197,Studies!A:BR,3,FALSE),"")</f>
        <v>https://www.ncbi.nlm.nih.gov/pubmed/21562488</v>
      </c>
      <c r="D2197" s="254" t="str">
        <f>IF(AND(A2197&lt;&gt;"",ISNUMBER(A2197)),VLOOKUP(A2197,Studies!A:BR,4,FALSE),"")</f>
        <v>iv Control (Perpetrator Placebo)</v>
      </c>
      <c r="E2197" s="254" t="str">
        <f>IF(AND(A2197&lt;&gt;"",ISNUMBER(A2197)),VLOOKUP(A2197,Studies!A:BR,5,FALSE),"")</f>
        <v>Midazolam</v>
      </c>
      <c r="F2197" s="255"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53" t="str">
        <f>IF(AND(A2198&lt;&gt;"",ISNUMBER(A2198)),VLOOKUP(A2198,Studies!A:BR,2,FALSE),"")</f>
        <v>Kharasch 2011</v>
      </c>
      <c r="C2198" s="254" t="str">
        <f>IF(AND(A2198&lt;&gt;"",ISNUMBER(A2198)),VLOOKUP(A2198,Studies!A:BR,3,FALSE),"")</f>
        <v>https://www.ncbi.nlm.nih.gov/pubmed/21562488</v>
      </c>
      <c r="D2198" s="254" t="str">
        <f>IF(AND(A2198&lt;&gt;"",ISNUMBER(A2198)),VLOOKUP(A2198,Studies!A:BR,4,FALSE),"")</f>
        <v>iv Control (Perpetrator Placebo)</v>
      </c>
      <c r="E2198" s="254" t="str">
        <f>IF(AND(A2198&lt;&gt;"",ISNUMBER(A2198)),VLOOKUP(A2198,Studies!A:BR,5,FALSE),"")</f>
        <v>Midazolam</v>
      </c>
      <c r="F2198" s="255"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53" t="str">
        <f>IF(AND(A2199&lt;&gt;"",ISNUMBER(A2199)),VLOOKUP(A2199,Studies!A:BR,2,FALSE),"")</f>
        <v>Kharasch 2011</v>
      </c>
      <c r="C2199" s="254" t="str">
        <f>IF(AND(A2199&lt;&gt;"",ISNUMBER(A2199)),VLOOKUP(A2199,Studies!A:BR,3,FALSE),"")</f>
        <v>https://www.ncbi.nlm.nih.gov/pubmed/21562488</v>
      </c>
      <c r="D2199" s="254" t="str">
        <f>IF(AND(A2199&lt;&gt;"",ISNUMBER(A2199)),VLOOKUP(A2199,Studies!A:BR,4,FALSE),"")</f>
        <v>iv Control (Perpetrator Placebo)</v>
      </c>
      <c r="E2199" s="254" t="str">
        <f>IF(AND(A2199&lt;&gt;"",ISNUMBER(A2199)),VLOOKUP(A2199,Studies!A:BR,5,FALSE),"")</f>
        <v>Midazolam</v>
      </c>
      <c r="F2199" s="255"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53" t="str">
        <f>IF(AND(A2200&lt;&gt;"",ISNUMBER(A2200)),VLOOKUP(A2200,Studies!A:BR,2,FALSE),"")</f>
        <v>Kharasch 2011</v>
      </c>
      <c r="C2200" s="254" t="str">
        <f>IF(AND(A2200&lt;&gt;"",ISNUMBER(A2200)),VLOOKUP(A2200,Studies!A:BR,3,FALSE),"")</f>
        <v>https://www.ncbi.nlm.nih.gov/pubmed/21562488</v>
      </c>
      <c r="D2200" s="254" t="str">
        <f>IF(AND(A2200&lt;&gt;"",ISNUMBER(A2200)),VLOOKUP(A2200,Studies!A:BR,4,FALSE),"")</f>
        <v>iv with Perpetrator (Rifampicin @ 5 mg)</v>
      </c>
      <c r="E2200" s="254" t="str">
        <f>IF(AND(A2200&lt;&gt;"",ISNUMBER(A2200)),VLOOKUP(A2200,Studies!A:BR,5,FALSE),"")</f>
        <v>Midazolam</v>
      </c>
      <c r="F2200" s="255"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53" t="str">
        <f>IF(AND(A2201&lt;&gt;"",ISNUMBER(A2201)),VLOOKUP(A2201,Studies!A:BR,2,FALSE),"")</f>
        <v>Kharasch 2011</v>
      </c>
      <c r="C2201" s="254" t="str">
        <f>IF(AND(A2201&lt;&gt;"",ISNUMBER(A2201)),VLOOKUP(A2201,Studies!A:BR,3,FALSE),"")</f>
        <v>https://www.ncbi.nlm.nih.gov/pubmed/21562488</v>
      </c>
      <c r="D2201" s="254" t="str">
        <f>IF(AND(A2201&lt;&gt;"",ISNUMBER(A2201)),VLOOKUP(A2201,Studies!A:BR,4,FALSE),"")</f>
        <v>iv with Perpetrator (Rifampicin @ 5 mg)</v>
      </c>
      <c r="E2201" s="254" t="str">
        <f>IF(AND(A2201&lt;&gt;"",ISNUMBER(A2201)),VLOOKUP(A2201,Studies!A:BR,5,FALSE),"")</f>
        <v>Midazolam</v>
      </c>
      <c r="F2201" s="255"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53" t="str">
        <f>IF(AND(A2202&lt;&gt;"",ISNUMBER(A2202)),VLOOKUP(A2202,Studies!A:BR,2,FALSE),"")</f>
        <v>Kharasch 2011</v>
      </c>
      <c r="C2202" s="254" t="str">
        <f>IF(AND(A2202&lt;&gt;"",ISNUMBER(A2202)),VLOOKUP(A2202,Studies!A:BR,3,FALSE),"")</f>
        <v>https://www.ncbi.nlm.nih.gov/pubmed/21562488</v>
      </c>
      <c r="D2202" s="254" t="str">
        <f>IF(AND(A2202&lt;&gt;"",ISNUMBER(A2202)),VLOOKUP(A2202,Studies!A:BR,4,FALSE),"")</f>
        <v>iv with Perpetrator (Rifampicin @ 5 mg)</v>
      </c>
      <c r="E2202" s="254" t="str">
        <f>IF(AND(A2202&lt;&gt;"",ISNUMBER(A2202)),VLOOKUP(A2202,Studies!A:BR,5,FALSE),"")</f>
        <v>Midazolam</v>
      </c>
      <c r="F2202" s="255"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53" t="str">
        <f>IF(AND(A2203&lt;&gt;"",ISNUMBER(A2203)),VLOOKUP(A2203,Studies!A:BR,2,FALSE),"")</f>
        <v>Kharasch 2011</v>
      </c>
      <c r="C2203" s="254" t="str">
        <f>IF(AND(A2203&lt;&gt;"",ISNUMBER(A2203)),VLOOKUP(A2203,Studies!A:BR,3,FALSE),"")</f>
        <v>https://www.ncbi.nlm.nih.gov/pubmed/21562488</v>
      </c>
      <c r="D2203" s="254" t="str">
        <f>IF(AND(A2203&lt;&gt;"",ISNUMBER(A2203)),VLOOKUP(A2203,Studies!A:BR,4,FALSE),"")</f>
        <v>iv with Perpetrator (Rifampicin @ 5 mg)</v>
      </c>
      <c r="E2203" s="254" t="str">
        <f>IF(AND(A2203&lt;&gt;"",ISNUMBER(A2203)),VLOOKUP(A2203,Studies!A:BR,5,FALSE),"")</f>
        <v>Midazolam</v>
      </c>
      <c r="F2203" s="255"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53" t="str">
        <f>IF(AND(A2204&lt;&gt;"",ISNUMBER(A2204)),VLOOKUP(A2204,Studies!A:BR,2,FALSE),"")</f>
        <v>Kharasch 2011</v>
      </c>
      <c r="C2204" s="254" t="str">
        <f>IF(AND(A2204&lt;&gt;"",ISNUMBER(A2204)),VLOOKUP(A2204,Studies!A:BR,3,FALSE),"")</f>
        <v>https://www.ncbi.nlm.nih.gov/pubmed/21562488</v>
      </c>
      <c r="D2204" s="254" t="str">
        <f>IF(AND(A2204&lt;&gt;"",ISNUMBER(A2204)),VLOOKUP(A2204,Studies!A:BR,4,FALSE),"")</f>
        <v>iv with Perpetrator (Rifampicin @ 5 mg)</v>
      </c>
      <c r="E2204" s="254" t="str">
        <f>IF(AND(A2204&lt;&gt;"",ISNUMBER(A2204)),VLOOKUP(A2204,Studies!A:BR,5,FALSE),"")</f>
        <v>Midazolam</v>
      </c>
      <c r="F2204" s="255"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53" t="str">
        <f>IF(AND(A2205&lt;&gt;"",ISNUMBER(A2205)),VLOOKUP(A2205,Studies!A:BR,2,FALSE),"")</f>
        <v>Kharasch 2011</v>
      </c>
      <c r="C2205" s="254" t="str">
        <f>IF(AND(A2205&lt;&gt;"",ISNUMBER(A2205)),VLOOKUP(A2205,Studies!A:BR,3,FALSE),"")</f>
        <v>https://www.ncbi.nlm.nih.gov/pubmed/21562488</v>
      </c>
      <c r="D2205" s="254" t="str">
        <f>IF(AND(A2205&lt;&gt;"",ISNUMBER(A2205)),VLOOKUP(A2205,Studies!A:BR,4,FALSE),"")</f>
        <v>iv with Perpetrator (Rifampicin @ 5 mg)</v>
      </c>
      <c r="E2205" s="254" t="str">
        <f>IF(AND(A2205&lt;&gt;"",ISNUMBER(A2205)),VLOOKUP(A2205,Studies!A:BR,5,FALSE),"")</f>
        <v>Midazolam</v>
      </c>
      <c r="F2205" s="255"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53" t="str">
        <f>IF(AND(A2206&lt;&gt;"",ISNUMBER(A2206)),VLOOKUP(A2206,Studies!A:BR,2,FALSE),"")</f>
        <v>Kharasch 2011</v>
      </c>
      <c r="C2206" s="254" t="str">
        <f>IF(AND(A2206&lt;&gt;"",ISNUMBER(A2206)),VLOOKUP(A2206,Studies!A:BR,3,FALSE),"")</f>
        <v>https://www.ncbi.nlm.nih.gov/pubmed/21562488</v>
      </c>
      <c r="D2206" s="254" t="str">
        <f>IF(AND(A2206&lt;&gt;"",ISNUMBER(A2206)),VLOOKUP(A2206,Studies!A:BR,4,FALSE),"")</f>
        <v>iv with Perpetrator (Rifampicin @ 5 mg)</v>
      </c>
      <c r="E2206" s="254" t="str">
        <f>IF(AND(A2206&lt;&gt;"",ISNUMBER(A2206)),VLOOKUP(A2206,Studies!A:BR,5,FALSE),"")</f>
        <v>Midazolam</v>
      </c>
      <c r="F2206" s="255"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53" t="str">
        <f>IF(AND(A2207&lt;&gt;"",ISNUMBER(A2207)),VLOOKUP(A2207,Studies!A:BR,2,FALSE),"")</f>
        <v>Kharasch 2011</v>
      </c>
      <c r="C2207" s="254" t="str">
        <f>IF(AND(A2207&lt;&gt;"",ISNUMBER(A2207)),VLOOKUP(A2207,Studies!A:BR,3,FALSE),"")</f>
        <v>https://www.ncbi.nlm.nih.gov/pubmed/21562488</v>
      </c>
      <c r="D2207" s="254" t="str">
        <f>IF(AND(A2207&lt;&gt;"",ISNUMBER(A2207)),VLOOKUP(A2207,Studies!A:BR,4,FALSE),"")</f>
        <v>iv with Perpetrator (Rifampicin @ 5 mg)</v>
      </c>
      <c r="E2207" s="254" t="str">
        <f>IF(AND(A2207&lt;&gt;"",ISNUMBER(A2207)),VLOOKUP(A2207,Studies!A:BR,5,FALSE),"")</f>
        <v>Midazolam</v>
      </c>
      <c r="F2207" s="255"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53" t="str">
        <f>IF(AND(A2208&lt;&gt;"",ISNUMBER(A2208)),VLOOKUP(A2208,Studies!A:BR,2,FALSE),"")</f>
        <v>Kharasch 2011</v>
      </c>
      <c r="C2208" s="254" t="str">
        <f>IF(AND(A2208&lt;&gt;"",ISNUMBER(A2208)),VLOOKUP(A2208,Studies!A:BR,3,FALSE),"")</f>
        <v>https://www.ncbi.nlm.nih.gov/pubmed/21562488</v>
      </c>
      <c r="D2208" s="254" t="str">
        <f>IF(AND(A2208&lt;&gt;"",ISNUMBER(A2208)),VLOOKUP(A2208,Studies!A:BR,4,FALSE),"")</f>
        <v>iv with Perpetrator (Rifampicin @ 5 mg)</v>
      </c>
      <c r="E2208" s="254" t="str">
        <f>IF(AND(A2208&lt;&gt;"",ISNUMBER(A2208)),VLOOKUP(A2208,Studies!A:BR,5,FALSE),"")</f>
        <v>Midazolam</v>
      </c>
      <c r="F2208" s="255"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53" t="str">
        <f>IF(AND(A2209&lt;&gt;"",ISNUMBER(A2209)),VLOOKUP(A2209,Studies!A:BR,2,FALSE),"")</f>
        <v>Kharasch 2011</v>
      </c>
      <c r="C2209" s="254" t="str">
        <f>IF(AND(A2209&lt;&gt;"",ISNUMBER(A2209)),VLOOKUP(A2209,Studies!A:BR,3,FALSE),"")</f>
        <v>https://www.ncbi.nlm.nih.gov/pubmed/21562488</v>
      </c>
      <c r="D2209" s="254" t="str">
        <f>IF(AND(A2209&lt;&gt;"",ISNUMBER(A2209)),VLOOKUP(A2209,Studies!A:BR,4,FALSE),"")</f>
        <v>iv with Perpetrator (Rifampicin @ 5 mg)</v>
      </c>
      <c r="E2209" s="254" t="str">
        <f>IF(AND(A2209&lt;&gt;"",ISNUMBER(A2209)),VLOOKUP(A2209,Studies!A:BR,5,FALSE),"")</f>
        <v>Midazolam</v>
      </c>
      <c r="F2209" s="255"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53" t="str">
        <f>IF(AND(A2210&lt;&gt;"",ISNUMBER(A2210)),VLOOKUP(A2210,Studies!A:BR,2,FALSE),"")</f>
        <v>Kharasch 2011</v>
      </c>
      <c r="C2210" s="254" t="str">
        <f>IF(AND(A2210&lt;&gt;"",ISNUMBER(A2210)),VLOOKUP(A2210,Studies!A:BR,3,FALSE),"")</f>
        <v>https://www.ncbi.nlm.nih.gov/pubmed/21562488</v>
      </c>
      <c r="D2210" s="254" t="str">
        <f>IF(AND(A2210&lt;&gt;"",ISNUMBER(A2210)),VLOOKUP(A2210,Studies!A:BR,4,FALSE),"")</f>
        <v>iv with Perpetrator (Rifampicin @ 5 mg)</v>
      </c>
      <c r="E2210" s="254" t="str">
        <f>IF(AND(A2210&lt;&gt;"",ISNUMBER(A2210)),VLOOKUP(A2210,Studies!A:BR,5,FALSE),"")</f>
        <v>Midazolam</v>
      </c>
      <c r="F2210" s="255"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53" t="str">
        <f>IF(AND(A2211&lt;&gt;"",ISNUMBER(A2211)),VLOOKUP(A2211,Studies!A:BR,2,FALSE),"")</f>
        <v>Kharasch 2011</v>
      </c>
      <c r="C2211" s="254" t="str">
        <f>IF(AND(A2211&lt;&gt;"",ISNUMBER(A2211)),VLOOKUP(A2211,Studies!A:BR,3,FALSE),"")</f>
        <v>https://www.ncbi.nlm.nih.gov/pubmed/21562488</v>
      </c>
      <c r="D2211" s="254" t="str">
        <f>IF(AND(A2211&lt;&gt;"",ISNUMBER(A2211)),VLOOKUP(A2211,Studies!A:BR,4,FALSE),"")</f>
        <v>iv with Perpetrator (Rifampicin @ 10 mg)</v>
      </c>
      <c r="E2211" s="254" t="str">
        <f>IF(AND(A2211&lt;&gt;"",ISNUMBER(A2211)),VLOOKUP(A2211,Studies!A:BR,5,FALSE),"")</f>
        <v>Midazolam</v>
      </c>
      <c r="F2211" s="255"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53" t="str">
        <f>IF(AND(A2212&lt;&gt;"",ISNUMBER(A2212)),VLOOKUP(A2212,Studies!A:BR,2,FALSE),"")</f>
        <v>Kharasch 2011</v>
      </c>
      <c r="C2212" s="254" t="str">
        <f>IF(AND(A2212&lt;&gt;"",ISNUMBER(A2212)),VLOOKUP(A2212,Studies!A:BR,3,FALSE),"")</f>
        <v>https://www.ncbi.nlm.nih.gov/pubmed/21562488</v>
      </c>
      <c r="D2212" s="254" t="str">
        <f>IF(AND(A2212&lt;&gt;"",ISNUMBER(A2212)),VLOOKUP(A2212,Studies!A:BR,4,FALSE),"")</f>
        <v>iv with Perpetrator (Rifampicin @ 10 mg)</v>
      </c>
      <c r="E2212" s="254" t="str">
        <f>IF(AND(A2212&lt;&gt;"",ISNUMBER(A2212)),VLOOKUP(A2212,Studies!A:BR,5,FALSE),"")</f>
        <v>Midazolam</v>
      </c>
      <c r="F2212" s="255"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53" t="str">
        <f>IF(AND(A2213&lt;&gt;"",ISNUMBER(A2213)),VLOOKUP(A2213,Studies!A:BR,2,FALSE),"")</f>
        <v>Kharasch 2011</v>
      </c>
      <c r="C2213" s="254" t="str">
        <f>IF(AND(A2213&lt;&gt;"",ISNUMBER(A2213)),VLOOKUP(A2213,Studies!A:BR,3,FALSE),"")</f>
        <v>https://www.ncbi.nlm.nih.gov/pubmed/21562488</v>
      </c>
      <c r="D2213" s="254" t="str">
        <f>IF(AND(A2213&lt;&gt;"",ISNUMBER(A2213)),VLOOKUP(A2213,Studies!A:BR,4,FALSE),"")</f>
        <v>iv with Perpetrator (Rifampicin @ 10 mg)</v>
      </c>
      <c r="E2213" s="254" t="str">
        <f>IF(AND(A2213&lt;&gt;"",ISNUMBER(A2213)),VLOOKUP(A2213,Studies!A:BR,5,FALSE),"")</f>
        <v>Midazolam</v>
      </c>
      <c r="F2213" s="255"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53" t="str">
        <f>IF(AND(A2214&lt;&gt;"",ISNUMBER(A2214)),VLOOKUP(A2214,Studies!A:BR,2,FALSE),"")</f>
        <v>Kharasch 2011</v>
      </c>
      <c r="C2214" s="254" t="str">
        <f>IF(AND(A2214&lt;&gt;"",ISNUMBER(A2214)),VLOOKUP(A2214,Studies!A:BR,3,FALSE),"")</f>
        <v>https://www.ncbi.nlm.nih.gov/pubmed/21562488</v>
      </c>
      <c r="D2214" s="254" t="str">
        <f>IF(AND(A2214&lt;&gt;"",ISNUMBER(A2214)),VLOOKUP(A2214,Studies!A:BR,4,FALSE),"")</f>
        <v>iv with Perpetrator (Rifampicin @ 10 mg)</v>
      </c>
      <c r="E2214" s="254" t="str">
        <f>IF(AND(A2214&lt;&gt;"",ISNUMBER(A2214)),VLOOKUP(A2214,Studies!A:BR,5,FALSE),"")</f>
        <v>Midazolam</v>
      </c>
      <c r="F2214" s="255"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53" t="str">
        <f>IF(AND(A2215&lt;&gt;"",ISNUMBER(A2215)),VLOOKUP(A2215,Studies!A:BR,2,FALSE),"")</f>
        <v>Kharasch 2011</v>
      </c>
      <c r="C2215" s="254" t="str">
        <f>IF(AND(A2215&lt;&gt;"",ISNUMBER(A2215)),VLOOKUP(A2215,Studies!A:BR,3,FALSE),"")</f>
        <v>https://www.ncbi.nlm.nih.gov/pubmed/21562488</v>
      </c>
      <c r="D2215" s="254" t="str">
        <f>IF(AND(A2215&lt;&gt;"",ISNUMBER(A2215)),VLOOKUP(A2215,Studies!A:BR,4,FALSE),"")</f>
        <v>iv with Perpetrator (Rifampicin @ 10 mg)</v>
      </c>
      <c r="E2215" s="254" t="str">
        <f>IF(AND(A2215&lt;&gt;"",ISNUMBER(A2215)),VLOOKUP(A2215,Studies!A:BR,5,FALSE),"")</f>
        <v>Midazolam</v>
      </c>
      <c r="F2215" s="255"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53" t="str">
        <f>IF(AND(A2216&lt;&gt;"",ISNUMBER(A2216)),VLOOKUP(A2216,Studies!A:BR,2,FALSE),"")</f>
        <v>Kharasch 2011</v>
      </c>
      <c r="C2216" s="254" t="str">
        <f>IF(AND(A2216&lt;&gt;"",ISNUMBER(A2216)),VLOOKUP(A2216,Studies!A:BR,3,FALSE),"")</f>
        <v>https://www.ncbi.nlm.nih.gov/pubmed/21562488</v>
      </c>
      <c r="D2216" s="254" t="str">
        <f>IF(AND(A2216&lt;&gt;"",ISNUMBER(A2216)),VLOOKUP(A2216,Studies!A:BR,4,FALSE),"")</f>
        <v>iv with Perpetrator (Rifampicin @ 10 mg)</v>
      </c>
      <c r="E2216" s="254" t="str">
        <f>IF(AND(A2216&lt;&gt;"",ISNUMBER(A2216)),VLOOKUP(A2216,Studies!A:BR,5,FALSE),"")</f>
        <v>Midazolam</v>
      </c>
      <c r="F2216" s="255"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53" t="str">
        <f>IF(AND(A2217&lt;&gt;"",ISNUMBER(A2217)),VLOOKUP(A2217,Studies!A:BR,2,FALSE),"")</f>
        <v>Kharasch 2011</v>
      </c>
      <c r="C2217" s="254" t="str">
        <f>IF(AND(A2217&lt;&gt;"",ISNUMBER(A2217)),VLOOKUP(A2217,Studies!A:BR,3,FALSE),"")</f>
        <v>https://www.ncbi.nlm.nih.gov/pubmed/21562488</v>
      </c>
      <c r="D2217" s="254" t="str">
        <f>IF(AND(A2217&lt;&gt;"",ISNUMBER(A2217)),VLOOKUP(A2217,Studies!A:BR,4,FALSE),"")</f>
        <v>iv with Perpetrator (Rifampicin @ 10 mg)</v>
      </c>
      <c r="E2217" s="254" t="str">
        <f>IF(AND(A2217&lt;&gt;"",ISNUMBER(A2217)),VLOOKUP(A2217,Studies!A:BR,5,FALSE),"")</f>
        <v>Midazolam</v>
      </c>
      <c r="F2217" s="255"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53" t="str">
        <f>IF(AND(A2218&lt;&gt;"",ISNUMBER(A2218)),VLOOKUP(A2218,Studies!A:BR,2,FALSE),"")</f>
        <v>Kharasch 2011</v>
      </c>
      <c r="C2218" s="254" t="str">
        <f>IF(AND(A2218&lt;&gt;"",ISNUMBER(A2218)),VLOOKUP(A2218,Studies!A:BR,3,FALSE),"")</f>
        <v>https://www.ncbi.nlm.nih.gov/pubmed/21562488</v>
      </c>
      <c r="D2218" s="254" t="str">
        <f>IF(AND(A2218&lt;&gt;"",ISNUMBER(A2218)),VLOOKUP(A2218,Studies!A:BR,4,FALSE),"")</f>
        <v>iv with Perpetrator (Rifampicin @ 10 mg)</v>
      </c>
      <c r="E2218" s="254" t="str">
        <f>IF(AND(A2218&lt;&gt;"",ISNUMBER(A2218)),VLOOKUP(A2218,Studies!A:BR,5,FALSE),"")</f>
        <v>Midazolam</v>
      </c>
      <c r="F2218" s="255"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53" t="str">
        <f>IF(AND(A2219&lt;&gt;"",ISNUMBER(A2219)),VLOOKUP(A2219,Studies!A:BR,2,FALSE),"")</f>
        <v>Kharasch 2011</v>
      </c>
      <c r="C2219" s="254" t="str">
        <f>IF(AND(A2219&lt;&gt;"",ISNUMBER(A2219)),VLOOKUP(A2219,Studies!A:BR,3,FALSE),"")</f>
        <v>https://www.ncbi.nlm.nih.gov/pubmed/21562488</v>
      </c>
      <c r="D2219" s="254" t="str">
        <f>IF(AND(A2219&lt;&gt;"",ISNUMBER(A2219)),VLOOKUP(A2219,Studies!A:BR,4,FALSE),"")</f>
        <v>iv with Perpetrator (Rifampicin @ 10 mg)</v>
      </c>
      <c r="E2219" s="254" t="str">
        <f>IF(AND(A2219&lt;&gt;"",ISNUMBER(A2219)),VLOOKUP(A2219,Studies!A:BR,5,FALSE),"")</f>
        <v>Midazolam</v>
      </c>
      <c r="F2219" s="255"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53" t="str">
        <f>IF(AND(A2220&lt;&gt;"",ISNUMBER(A2220)),VLOOKUP(A2220,Studies!A:BR,2,FALSE),"")</f>
        <v>Kharasch 2011</v>
      </c>
      <c r="C2220" s="254" t="str">
        <f>IF(AND(A2220&lt;&gt;"",ISNUMBER(A2220)),VLOOKUP(A2220,Studies!A:BR,3,FALSE),"")</f>
        <v>https://www.ncbi.nlm.nih.gov/pubmed/21562488</v>
      </c>
      <c r="D2220" s="254" t="str">
        <f>IF(AND(A2220&lt;&gt;"",ISNUMBER(A2220)),VLOOKUP(A2220,Studies!A:BR,4,FALSE),"")</f>
        <v>iv with Perpetrator (Rifampicin @ 10 mg)</v>
      </c>
      <c r="E2220" s="254" t="str">
        <f>IF(AND(A2220&lt;&gt;"",ISNUMBER(A2220)),VLOOKUP(A2220,Studies!A:BR,5,FALSE),"")</f>
        <v>Midazolam</v>
      </c>
      <c r="F2220" s="255"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53" t="str">
        <f>IF(AND(A2221&lt;&gt;"",ISNUMBER(A2221)),VLOOKUP(A2221,Studies!A:BR,2,FALSE),"")</f>
        <v>Kharasch 2011</v>
      </c>
      <c r="C2221" s="254" t="str">
        <f>IF(AND(A2221&lt;&gt;"",ISNUMBER(A2221)),VLOOKUP(A2221,Studies!A:BR,3,FALSE),"")</f>
        <v>https://www.ncbi.nlm.nih.gov/pubmed/21562488</v>
      </c>
      <c r="D2221" s="254" t="str">
        <f>IF(AND(A2221&lt;&gt;"",ISNUMBER(A2221)),VLOOKUP(A2221,Studies!A:BR,4,FALSE),"")</f>
        <v>iv with Perpetrator (Rifampicin @ 10 mg)</v>
      </c>
      <c r="E2221" s="254" t="str">
        <f>IF(AND(A2221&lt;&gt;"",ISNUMBER(A2221)),VLOOKUP(A2221,Studies!A:BR,5,FALSE),"")</f>
        <v>Midazolam</v>
      </c>
      <c r="F2221" s="255"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53" t="str">
        <f>IF(AND(A2222&lt;&gt;"",ISNUMBER(A2222)),VLOOKUP(A2222,Studies!A:BR,2,FALSE),"")</f>
        <v>Kharasch 2011</v>
      </c>
      <c r="C2222" s="254" t="str">
        <f>IF(AND(A2222&lt;&gt;"",ISNUMBER(A2222)),VLOOKUP(A2222,Studies!A:BR,3,FALSE),"")</f>
        <v>https://www.ncbi.nlm.nih.gov/pubmed/21562488</v>
      </c>
      <c r="D2222" s="254" t="str">
        <f>IF(AND(A2222&lt;&gt;"",ISNUMBER(A2222)),VLOOKUP(A2222,Studies!A:BR,4,FALSE),"")</f>
        <v>iv with Perpetrator (Rifampicin @ 10 mg)</v>
      </c>
      <c r="E2222" s="254" t="str">
        <f>IF(AND(A2222&lt;&gt;"",ISNUMBER(A2222)),VLOOKUP(A2222,Studies!A:BR,5,FALSE),"")</f>
        <v>Midazolam</v>
      </c>
      <c r="F2222" s="255"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53" t="str">
        <f>IF(AND(A2223&lt;&gt;"",ISNUMBER(A2223)),VLOOKUP(A2223,Studies!A:BR,2,FALSE),"")</f>
        <v>Kharasch 2011</v>
      </c>
      <c r="C2223" s="254" t="str">
        <f>IF(AND(A2223&lt;&gt;"",ISNUMBER(A2223)),VLOOKUP(A2223,Studies!A:BR,3,FALSE),"")</f>
        <v>https://www.ncbi.nlm.nih.gov/pubmed/21562488</v>
      </c>
      <c r="D2223" s="254" t="str">
        <f>IF(AND(A2223&lt;&gt;"",ISNUMBER(A2223)),VLOOKUP(A2223,Studies!A:BR,4,FALSE),"")</f>
        <v>iv with Perpetrator (Rifampicin @ 10 mg)</v>
      </c>
      <c r="E2223" s="254" t="str">
        <f>IF(AND(A2223&lt;&gt;"",ISNUMBER(A2223)),VLOOKUP(A2223,Studies!A:BR,5,FALSE),"")</f>
        <v>Midazolam</v>
      </c>
      <c r="F2223" s="255"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53" t="str">
        <f>IF(AND(A2224&lt;&gt;"",ISNUMBER(A2224)),VLOOKUP(A2224,Studies!A:BR,2,FALSE),"")</f>
        <v>Kharasch 2011</v>
      </c>
      <c r="C2224" s="254" t="str">
        <f>IF(AND(A2224&lt;&gt;"",ISNUMBER(A2224)),VLOOKUP(A2224,Studies!A:BR,3,FALSE),"")</f>
        <v>https://www.ncbi.nlm.nih.gov/pubmed/21562488</v>
      </c>
      <c r="D2224" s="254" t="str">
        <f>IF(AND(A2224&lt;&gt;"",ISNUMBER(A2224)),VLOOKUP(A2224,Studies!A:BR,4,FALSE),"")</f>
        <v>iv with Perpetrator (Rifampicin @ 10 mg)</v>
      </c>
      <c r="E2224" s="254" t="str">
        <f>IF(AND(A2224&lt;&gt;"",ISNUMBER(A2224)),VLOOKUP(A2224,Studies!A:BR,5,FALSE),"")</f>
        <v>Midazolam</v>
      </c>
      <c r="F2224" s="255"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53" t="str">
        <f>IF(AND(A2225&lt;&gt;"",ISNUMBER(A2225)),VLOOKUP(A2225,Studies!A:BR,2,FALSE),"")</f>
        <v>Kharasch 2011</v>
      </c>
      <c r="C2225" s="254" t="str">
        <f>IF(AND(A2225&lt;&gt;"",ISNUMBER(A2225)),VLOOKUP(A2225,Studies!A:BR,3,FALSE),"")</f>
        <v>https://www.ncbi.nlm.nih.gov/pubmed/21562488</v>
      </c>
      <c r="D2225" s="254" t="str">
        <f>IF(AND(A2225&lt;&gt;"",ISNUMBER(A2225)),VLOOKUP(A2225,Studies!A:BR,4,FALSE),"")</f>
        <v>iv with Perpetrator (Rifampicin @ 10 mg)</v>
      </c>
      <c r="E2225" s="254" t="str">
        <f>IF(AND(A2225&lt;&gt;"",ISNUMBER(A2225)),VLOOKUP(A2225,Studies!A:BR,5,FALSE),"")</f>
        <v>Midazolam</v>
      </c>
      <c r="F2225" s="255"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53" t="str">
        <f>IF(AND(A2226&lt;&gt;"",ISNUMBER(A2226)),VLOOKUP(A2226,Studies!A:BR,2,FALSE),"")</f>
        <v>Kharasch 2011</v>
      </c>
      <c r="C2226" s="254" t="str">
        <f>IF(AND(A2226&lt;&gt;"",ISNUMBER(A2226)),VLOOKUP(A2226,Studies!A:BR,3,FALSE),"")</f>
        <v>https://www.ncbi.nlm.nih.gov/pubmed/21562488</v>
      </c>
      <c r="D2226" s="254" t="str">
        <f>IF(AND(A2226&lt;&gt;"",ISNUMBER(A2226)),VLOOKUP(A2226,Studies!A:BR,4,FALSE),"")</f>
        <v>iv with Perpetrator (Rifampicin @ 10 mg)</v>
      </c>
      <c r="E2226" s="254" t="str">
        <f>IF(AND(A2226&lt;&gt;"",ISNUMBER(A2226)),VLOOKUP(A2226,Studies!A:BR,5,FALSE),"")</f>
        <v>Midazolam</v>
      </c>
      <c r="F2226" s="255"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53" t="str">
        <f>IF(AND(A2227&lt;&gt;"",ISNUMBER(A2227)),VLOOKUP(A2227,Studies!A:BR,2,FALSE),"")</f>
        <v>Kharasch 2011</v>
      </c>
      <c r="C2227" s="254" t="str">
        <f>IF(AND(A2227&lt;&gt;"",ISNUMBER(A2227)),VLOOKUP(A2227,Studies!A:BR,3,FALSE),"")</f>
        <v>https://www.ncbi.nlm.nih.gov/pubmed/21562488</v>
      </c>
      <c r="D2227" s="254" t="str">
        <f>IF(AND(A2227&lt;&gt;"",ISNUMBER(A2227)),VLOOKUP(A2227,Studies!A:BR,4,FALSE),"")</f>
        <v>iv with Perpetrator (Rifampicin @ 10 mg)</v>
      </c>
      <c r="E2227" s="254" t="str">
        <f>IF(AND(A2227&lt;&gt;"",ISNUMBER(A2227)),VLOOKUP(A2227,Studies!A:BR,5,FALSE),"")</f>
        <v>Midazolam</v>
      </c>
      <c r="F2227" s="255"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53" t="str">
        <f>IF(AND(A2228&lt;&gt;"",ISNUMBER(A2228)),VLOOKUP(A2228,Studies!A:BR,2,FALSE),"")</f>
        <v>Kharasch 2011</v>
      </c>
      <c r="C2228" s="254" t="str">
        <f>IF(AND(A2228&lt;&gt;"",ISNUMBER(A2228)),VLOOKUP(A2228,Studies!A:BR,3,FALSE),"")</f>
        <v>https://www.ncbi.nlm.nih.gov/pubmed/21562488</v>
      </c>
      <c r="D2228" s="254" t="str">
        <f>IF(AND(A2228&lt;&gt;"",ISNUMBER(A2228)),VLOOKUP(A2228,Studies!A:BR,4,FALSE),"")</f>
        <v>iv with Perpetrator (Rifampicin @ 10 mg)</v>
      </c>
      <c r="E2228" s="254" t="str">
        <f>IF(AND(A2228&lt;&gt;"",ISNUMBER(A2228)),VLOOKUP(A2228,Studies!A:BR,5,FALSE),"")</f>
        <v>Midazolam</v>
      </c>
      <c r="F2228" s="255"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53" t="str">
        <f>IF(AND(A2229&lt;&gt;"",ISNUMBER(A2229)),VLOOKUP(A2229,Studies!A:BR,2,FALSE),"")</f>
        <v>Kharasch 2011</v>
      </c>
      <c r="C2229" s="254" t="str">
        <f>IF(AND(A2229&lt;&gt;"",ISNUMBER(A2229)),VLOOKUP(A2229,Studies!A:BR,3,FALSE),"")</f>
        <v>https://www.ncbi.nlm.nih.gov/pubmed/21562488</v>
      </c>
      <c r="D2229" s="254" t="str">
        <f>IF(AND(A2229&lt;&gt;"",ISNUMBER(A2229)),VLOOKUP(A2229,Studies!A:BR,4,FALSE),"")</f>
        <v>iv with Perpetrator (Rifampicin @ 10 mg)</v>
      </c>
      <c r="E2229" s="254" t="str">
        <f>IF(AND(A2229&lt;&gt;"",ISNUMBER(A2229)),VLOOKUP(A2229,Studies!A:BR,5,FALSE),"")</f>
        <v>Midazolam</v>
      </c>
      <c r="F2229" s="255"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53" t="str">
        <f>IF(AND(A2230&lt;&gt;"",ISNUMBER(A2230)),VLOOKUP(A2230,Studies!A:BR,2,FALSE),"")</f>
        <v>Kharasch 2011</v>
      </c>
      <c r="C2230" s="254" t="str">
        <f>IF(AND(A2230&lt;&gt;"",ISNUMBER(A2230)),VLOOKUP(A2230,Studies!A:BR,3,FALSE),"")</f>
        <v>https://www.ncbi.nlm.nih.gov/pubmed/21562488</v>
      </c>
      <c r="D2230" s="254" t="str">
        <f>IF(AND(A2230&lt;&gt;"",ISNUMBER(A2230)),VLOOKUP(A2230,Studies!A:BR,4,FALSE),"")</f>
        <v>iv with Perpetrator (Rifampicin @ 10 mg)</v>
      </c>
      <c r="E2230" s="254" t="str">
        <f>IF(AND(A2230&lt;&gt;"",ISNUMBER(A2230)),VLOOKUP(A2230,Studies!A:BR,5,FALSE),"")</f>
        <v>Midazolam</v>
      </c>
      <c r="F2230" s="255"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53" t="str">
        <f>IF(AND(A2231&lt;&gt;"",ISNUMBER(A2231)),VLOOKUP(A2231,Studies!A:BR,2,FALSE),"")</f>
        <v>Kharasch 2011</v>
      </c>
      <c r="C2231" s="254" t="str">
        <f>IF(AND(A2231&lt;&gt;"",ISNUMBER(A2231)),VLOOKUP(A2231,Studies!A:BR,3,FALSE),"")</f>
        <v>https://www.ncbi.nlm.nih.gov/pubmed/21562488</v>
      </c>
      <c r="D2231" s="254" t="str">
        <f>IF(AND(A2231&lt;&gt;"",ISNUMBER(A2231)),VLOOKUP(A2231,Studies!A:BR,4,FALSE),"")</f>
        <v>iv with Perpetrator (Rifampicin @ 25 mg)</v>
      </c>
      <c r="E2231" s="254" t="str">
        <f>IF(AND(A2231&lt;&gt;"",ISNUMBER(A2231)),VLOOKUP(A2231,Studies!A:BR,5,FALSE),"")</f>
        <v>Midazolam</v>
      </c>
      <c r="F2231" s="255"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53" t="str">
        <f>IF(AND(A2232&lt;&gt;"",ISNUMBER(A2232)),VLOOKUP(A2232,Studies!A:BR,2,FALSE),"")</f>
        <v>Kharasch 2011</v>
      </c>
      <c r="C2232" s="254" t="str">
        <f>IF(AND(A2232&lt;&gt;"",ISNUMBER(A2232)),VLOOKUP(A2232,Studies!A:BR,3,FALSE),"")</f>
        <v>https://www.ncbi.nlm.nih.gov/pubmed/21562488</v>
      </c>
      <c r="D2232" s="254" t="str">
        <f>IF(AND(A2232&lt;&gt;"",ISNUMBER(A2232)),VLOOKUP(A2232,Studies!A:BR,4,FALSE),"")</f>
        <v>iv with Perpetrator (Rifampicin @ 25 mg)</v>
      </c>
      <c r="E2232" s="254" t="str">
        <f>IF(AND(A2232&lt;&gt;"",ISNUMBER(A2232)),VLOOKUP(A2232,Studies!A:BR,5,FALSE),"")</f>
        <v>Midazolam</v>
      </c>
      <c r="F2232" s="255"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53" t="str">
        <f>IF(AND(A2233&lt;&gt;"",ISNUMBER(A2233)),VLOOKUP(A2233,Studies!A:BR,2,FALSE),"")</f>
        <v>Kharasch 2011</v>
      </c>
      <c r="C2233" s="254" t="str">
        <f>IF(AND(A2233&lt;&gt;"",ISNUMBER(A2233)),VLOOKUP(A2233,Studies!A:BR,3,FALSE),"")</f>
        <v>https://www.ncbi.nlm.nih.gov/pubmed/21562488</v>
      </c>
      <c r="D2233" s="254" t="str">
        <f>IF(AND(A2233&lt;&gt;"",ISNUMBER(A2233)),VLOOKUP(A2233,Studies!A:BR,4,FALSE),"")</f>
        <v>iv with Perpetrator (Rifampicin @ 25 mg)</v>
      </c>
      <c r="E2233" s="254" t="str">
        <f>IF(AND(A2233&lt;&gt;"",ISNUMBER(A2233)),VLOOKUP(A2233,Studies!A:BR,5,FALSE),"")</f>
        <v>Midazolam</v>
      </c>
      <c r="F2233" s="255"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53" t="str">
        <f>IF(AND(A2234&lt;&gt;"",ISNUMBER(A2234)),VLOOKUP(A2234,Studies!A:BR,2,FALSE),"")</f>
        <v>Kharasch 2011</v>
      </c>
      <c r="C2234" s="254" t="str">
        <f>IF(AND(A2234&lt;&gt;"",ISNUMBER(A2234)),VLOOKUP(A2234,Studies!A:BR,3,FALSE),"")</f>
        <v>https://www.ncbi.nlm.nih.gov/pubmed/21562488</v>
      </c>
      <c r="D2234" s="254" t="str">
        <f>IF(AND(A2234&lt;&gt;"",ISNUMBER(A2234)),VLOOKUP(A2234,Studies!A:BR,4,FALSE),"")</f>
        <v>iv with Perpetrator (Rifampicin @ 25 mg)</v>
      </c>
      <c r="E2234" s="254" t="str">
        <f>IF(AND(A2234&lt;&gt;"",ISNUMBER(A2234)),VLOOKUP(A2234,Studies!A:BR,5,FALSE),"")</f>
        <v>Midazolam</v>
      </c>
      <c r="F2234" s="255"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53" t="str">
        <f>IF(AND(A2235&lt;&gt;"",ISNUMBER(A2235)),VLOOKUP(A2235,Studies!A:BR,2,FALSE),"")</f>
        <v>Kharasch 2011</v>
      </c>
      <c r="C2235" s="254" t="str">
        <f>IF(AND(A2235&lt;&gt;"",ISNUMBER(A2235)),VLOOKUP(A2235,Studies!A:BR,3,FALSE),"")</f>
        <v>https://www.ncbi.nlm.nih.gov/pubmed/21562488</v>
      </c>
      <c r="D2235" s="254" t="str">
        <f>IF(AND(A2235&lt;&gt;"",ISNUMBER(A2235)),VLOOKUP(A2235,Studies!A:BR,4,FALSE),"")</f>
        <v>iv with Perpetrator (Rifampicin @ 25 mg)</v>
      </c>
      <c r="E2235" s="254" t="str">
        <f>IF(AND(A2235&lt;&gt;"",ISNUMBER(A2235)),VLOOKUP(A2235,Studies!A:BR,5,FALSE),"")</f>
        <v>Midazolam</v>
      </c>
      <c r="F2235" s="255"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53" t="str">
        <f>IF(AND(A2236&lt;&gt;"",ISNUMBER(A2236)),VLOOKUP(A2236,Studies!A:BR,2,FALSE),"")</f>
        <v>Kharasch 2011</v>
      </c>
      <c r="C2236" s="254" t="str">
        <f>IF(AND(A2236&lt;&gt;"",ISNUMBER(A2236)),VLOOKUP(A2236,Studies!A:BR,3,FALSE),"")</f>
        <v>https://www.ncbi.nlm.nih.gov/pubmed/21562488</v>
      </c>
      <c r="D2236" s="254" t="str">
        <f>IF(AND(A2236&lt;&gt;"",ISNUMBER(A2236)),VLOOKUP(A2236,Studies!A:BR,4,FALSE),"")</f>
        <v>iv with Perpetrator (Rifampicin @ 25 mg)</v>
      </c>
      <c r="E2236" s="254" t="str">
        <f>IF(AND(A2236&lt;&gt;"",ISNUMBER(A2236)),VLOOKUP(A2236,Studies!A:BR,5,FALSE),"")</f>
        <v>Midazolam</v>
      </c>
      <c r="F2236" s="255"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53" t="str">
        <f>IF(AND(A2237&lt;&gt;"",ISNUMBER(A2237)),VLOOKUP(A2237,Studies!A:BR,2,FALSE),"")</f>
        <v>Kharasch 2011</v>
      </c>
      <c r="C2237" s="254" t="str">
        <f>IF(AND(A2237&lt;&gt;"",ISNUMBER(A2237)),VLOOKUP(A2237,Studies!A:BR,3,FALSE),"")</f>
        <v>https://www.ncbi.nlm.nih.gov/pubmed/21562488</v>
      </c>
      <c r="D2237" s="254" t="str">
        <f>IF(AND(A2237&lt;&gt;"",ISNUMBER(A2237)),VLOOKUP(A2237,Studies!A:BR,4,FALSE),"")</f>
        <v>iv with Perpetrator (Rifampicin @ 25 mg)</v>
      </c>
      <c r="E2237" s="254" t="str">
        <f>IF(AND(A2237&lt;&gt;"",ISNUMBER(A2237)),VLOOKUP(A2237,Studies!A:BR,5,FALSE),"")</f>
        <v>Midazolam</v>
      </c>
      <c r="F2237" s="255"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53" t="str">
        <f>IF(AND(A2238&lt;&gt;"",ISNUMBER(A2238)),VLOOKUP(A2238,Studies!A:BR,2,FALSE),"")</f>
        <v>Kharasch 2011</v>
      </c>
      <c r="C2238" s="254" t="str">
        <f>IF(AND(A2238&lt;&gt;"",ISNUMBER(A2238)),VLOOKUP(A2238,Studies!A:BR,3,FALSE),"")</f>
        <v>https://www.ncbi.nlm.nih.gov/pubmed/21562488</v>
      </c>
      <c r="D2238" s="254" t="str">
        <f>IF(AND(A2238&lt;&gt;"",ISNUMBER(A2238)),VLOOKUP(A2238,Studies!A:BR,4,FALSE),"")</f>
        <v>iv with Perpetrator (Rifampicin @ 25 mg)</v>
      </c>
      <c r="E2238" s="254" t="str">
        <f>IF(AND(A2238&lt;&gt;"",ISNUMBER(A2238)),VLOOKUP(A2238,Studies!A:BR,5,FALSE),"")</f>
        <v>Midazolam</v>
      </c>
      <c r="F2238" s="255"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53" t="str">
        <f>IF(AND(A2239&lt;&gt;"",ISNUMBER(A2239)),VLOOKUP(A2239,Studies!A:BR,2,FALSE),"")</f>
        <v>Kharasch 2011</v>
      </c>
      <c r="C2239" s="254" t="str">
        <f>IF(AND(A2239&lt;&gt;"",ISNUMBER(A2239)),VLOOKUP(A2239,Studies!A:BR,3,FALSE),"")</f>
        <v>https://www.ncbi.nlm.nih.gov/pubmed/21562488</v>
      </c>
      <c r="D2239" s="254" t="str">
        <f>IF(AND(A2239&lt;&gt;"",ISNUMBER(A2239)),VLOOKUP(A2239,Studies!A:BR,4,FALSE),"")</f>
        <v>iv with Perpetrator (Rifampicin @ 25 mg)</v>
      </c>
      <c r="E2239" s="254" t="str">
        <f>IF(AND(A2239&lt;&gt;"",ISNUMBER(A2239)),VLOOKUP(A2239,Studies!A:BR,5,FALSE),"")</f>
        <v>Midazolam</v>
      </c>
      <c r="F2239" s="255"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53" t="str">
        <f>IF(AND(A2240&lt;&gt;"",ISNUMBER(A2240)),VLOOKUP(A2240,Studies!A:BR,2,FALSE),"")</f>
        <v>Kharasch 2011</v>
      </c>
      <c r="C2240" s="254" t="str">
        <f>IF(AND(A2240&lt;&gt;"",ISNUMBER(A2240)),VLOOKUP(A2240,Studies!A:BR,3,FALSE),"")</f>
        <v>https://www.ncbi.nlm.nih.gov/pubmed/21562488</v>
      </c>
      <c r="D2240" s="254" t="str">
        <f>IF(AND(A2240&lt;&gt;"",ISNUMBER(A2240)),VLOOKUP(A2240,Studies!A:BR,4,FALSE),"")</f>
        <v>iv with Perpetrator (Rifampicin @ 25 mg)</v>
      </c>
      <c r="E2240" s="254" t="str">
        <f>IF(AND(A2240&lt;&gt;"",ISNUMBER(A2240)),VLOOKUP(A2240,Studies!A:BR,5,FALSE),"")</f>
        <v>Midazolam</v>
      </c>
      <c r="F2240" s="255"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53" t="str">
        <f>IF(AND(A2241&lt;&gt;"",ISNUMBER(A2241)),VLOOKUP(A2241,Studies!A:BR,2,FALSE),"")</f>
        <v>Kharasch 2011</v>
      </c>
      <c r="C2241" s="254" t="str">
        <f>IF(AND(A2241&lt;&gt;"",ISNUMBER(A2241)),VLOOKUP(A2241,Studies!A:BR,3,FALSE),"")</f>
        <v>https://www.ncbi.nlm.nih.gov/pubmed/21562488</v>
      </c>
      <c r="D2241" s="254" t="str">
        <f>IF(AND(A2241&lt;&gt;"",ISNUMBER(A2241)),VLOOKUP(A2241,Studies!A:BR,4,FALSE),"")</f>
        <v>iv with Perpetrator (Rifampicin @ 25 mg)</v>
      </c>
      <c r="E2241" s="254" t="str">
        <f>IF(AND(A2241&lt;&gt;"",ISNUMBER(A2241)),VLOOKUP(A2241,Studies!A:BR,5,FALSE),"")</f>
        <v>Midazolam</v>
      </c>
      <c r="F2241" s="255"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53" t="str">
        <f>IF(AND(A2242&lt;&gt;"",ISNUMBER(A2242)),VLOOKUP(A2242,Studies!A:BR,2,FALSE),"")</f>
        <v>Kharasch 2011</v>
      </c>
      <c r="C2242" s="254" t="str">
        <f>IF(AND(A2242&lt;&gt;"",ISNUMBER(A2242)),VLOOKUP(A2242,Studies!A:BR,3,FALSE),"")</f>
        <v>https://www.ncbi.nlm.nih.gov/pubmed/21562488</v>
      </c>
      <c r="D2242" s="254" t="str">
        <f>IF(AND(A2242&lt;&gt;"",ISNUMBER(A2242)),VLOOKUP(A2242,Studies!A:BR,4,FALSE),"")</f>
        <v>iv with Perpetrator (Rifampicin @ 25 mg)</v>
      </c>
      <c r="E2242" s="254" t="str">
        <f>IF(AND(A2242&lt;&gt;"",ISNUMBER(A2242)),VLOOKUP(A2242,Studies!A:BR,5,FALSE),"")</f>
        <v>Midazolam</v>
      </c>
      <c r="F2242" s="255"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53" t="str">
        <f>IF(AND(A2243&lt;&gt;"",ISNUMBER(A2243)),VLOOKUP(A2243,Studies!A:BR,2,FALSE),"")</f>
        <v>Kharasch 2011</v>
      </c>
      <c r="C2243" s="254" t="str">
        <f>IF(AND(A2243&lt;&gt;"",ISNUMBER(A2243)),VLOOKUP(A2243,Studies!A:BR,3,FALSE),"")</f>
        <v>https://www.ncbi.nlm.nih.gov/pubmed/21562488</v>
      </c>
      <c r="D2243" s="254" t="str">
        <f>IF(AND(A2243&lt;&gt;"",ISNUMBER(A2243)),VLOOKUP(A2243,Studies!A:BR,4,FALSE),"")</f>
        <v>iv with Perpetrator (Rifampicin @ 25 mg)</v>
      </c>
      <c r="E2243" s="254" t="str">
        <f>IF(AND(A2243&lt;&gt;"",ISNUMBER(A2243)),VLOOKUP(A2243,Studies!A:BR,5,FALSE),"")</f>
        <v>Midazolam</v>
      </c>
      <c r="F2243" s="255"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53" t="str">
        <f>IF(AND(A2244&lt;&gt;"",ISNUMBER(A2244)),VLOOKUP(A2244,Studies!A:BR,2,FALSE),"")</f>
        <v>Kharasch 2011</v>
      </c>
      <c r="C2244" s="254" t="str">
        <f>IF(AND(A2244&lt;&gt;"",ISNUMBER(A2244)),VLOOKUP(A2244,Studies!A:BR,3,FALSE),"")</f>
        <v>https://www.ncbi.nlm.nih.gov/pubmed/21562488</v>
      </c>
      <c r="D2244" s="254" t="str">
        <f>IF(AND(A2244&lt;&gt;"",ISNUMBER(A2244)),VLOOKUP(A2244,Studies!A:BR,4,FALSE),"")</f>
        <v>iv with Perpetrator (Rifampicin @ 25 mg)</v>
      </c>
      <c r="E2244" s="254" t="str">
        <f>IF(AND(A2244&lt;&gt;"",ISNUMBER(A2244)),VLOOKUP(A2244,Studies!A:BR,5,FALSE),"")</f>
        <v>Midazolam</v>
      </c>
      <c r="F2244" s="255"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53" t="str">
        <f>IF(AND(A2245&lt;&gt;"",ISNUMBER(A2245)),VLOOKUP(A2245,Studies!A:BR,2,FALSE),"")</f>
        <v>Kharasch 2011</v>
      </c>
      <c r="C2245" s="254" t="str">
        <f>IF(AND(A2245&lt;&gt;"",ISNUMBER(A2245)),VLOOKUP(A2245,Studies!A:BR,3,FALSE),"")</f>
        <v>https://www.ncbi.nlm.nih.gov/pubmed/21562488</v>
      </c>
      <c r="D2245" s="254" t="str">
        <f>IF(AND(A2245&lt;&gt;"",ISNUMBER(A2245)),VLOOKUP(A2245,Studies!A:BR,4,FALSE),"")</f>
        <v>iv with Perpetrator (Rifampicin @ 25 mg)</v>
      </c>
      <c r="E2245" s="254" t="str">
        <f>IF(AND(A2245&lt;&gt;"",ISNUMBER(A2245)),VLOOKUP(A2245,Studies!A:BR,5,FALSE),"")</f>
        <v>Midazolam</v>
      </c>
      <c r="F2245" s="255"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53" t="str">
        <f>IF(AND(A2246&lt;&gt;"",ISNUMBER(A2246)),VLOOKUP(A2246,Studies!A:BR,2,FALSE),"")</f>
        <v>Kharasch 2011</v>
      </c>
      <c r="C2246" s="254" t="str">
        <f>IF(AND(A2246&lt;&gt;"",ISNUMBER(A2246)),VLOOKUP(A2246,Studies!A:BR,3,FALSE),"")</f>
        <v>https://www.ncbi.nlm.nih.gov/pubmed/21562488</v>
      </c>
      <c r="D2246" s="254" t="str">
        <f>IF(AND(A2246&lt;&gt;"",ISNUMBER(A2246)),VLOOKUP(A2246,Studies!A:BR,4,FALSE),"")</f>
        <v>iv with Perpetrator (Rifampicin @ 25 mg)</v>
      </c>
      <c r="E2246" s="254" t="str">
        <f>IF(AND(A2246&lt;&gt;"",ISNUMBER(A2246)),VLOOKUP(A2246,Studies!A:BR,5,FALSE),"")</f>
        <v>Midazolam</v>
      </c>
      <c r="F2246" s="255"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53" t="str">
        <f>IF(AND(A2247&lt;&gt;"",ISNUMBER(A2247)),VLOOKUP(A2247,Studies!A:BR,2,FALSE),"")</f>
        <v>Kharasch 2011</v>
      </c>
      <c r="C2247" s="254" t="str">
        <f>IF(AND(A2247&lt;&gt;"",ISNUMBER(A2247)),VLOOKUP(A2247,Studies!A:BR,3,FALSE),"")</f>
        <v>https://www.ncbi.nlm.nih.gov/pubmed/21562488</v>
      </c>
      <c r="D2247" s="254" t="str">
        <f>IF(AND(A2247&lt;&gt;"",ISNUMBER(A2247)),VLOOKUP(A2247,Studies!A:BR,4,FALSE),"")</f>
        <v>iv with Perpetrator (Rifampicin @ 25 mg)</v>
      </c>
      <c r="E2247" s="254" t="str">
        <f>IF(AND(A2247&lt;&gt;"",ISNUMBER(A2247)),VLOOKUP(A2247,Studies!A:BR,5,FALSE),"")</f>
        <v>Midazolam</v>
      </c>
      <c r="F2247" s="255"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53" t="str">
        <f>IF(AND(A2248&lt;&gt;"",ISNUMBER(A2248)),VLOOKUP(A2248,Studies!A:BR,2,FALSE),"")</f>
        <v>Kharasch 2011</v>
      </c>
      <c r="C2248" s="254" t="str">
        <f>IF(AND(A2248&lt;&gt;"",ISNUMBER(A2248)),VLOOKUP(A2248,Studies!A:BR,3,FALSE),"")</f>
        <v>https://www.ncbi.nlm.nih.gov/pubmed/21562488</v>
      </c>
      <c r="D2248" s="254" t="str">
        <f>IF(AND(A2248&lt;&gt;"",ISNUMBER(A2248)),VLOOKUP(A2248,Studies!A:BR,4,FALSE),"")</f>
        <v>iv with Perpetrator (Rifampicin @ 25 mg)</v>
      </c>
      <c r="E2248" s="254" t="str">
        <f>IF(AND(A2248&lt;&gt;"",ISNUMBER(A2248)),VLOOKUP(A2248,Studies!A:BR,5,FALSE),"")</f>
        <v>Midazolam</v>
      </c>
      <c r="F2248" s="255"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53" t="str">
        <f>IF(AND(A2249&lt;&gt;"",ISNUMBER(A2249)),VLOOKUP(A2249,Studies!A:BR,2,FALSE),"")</f>
        <v>Kharasch 2011</v>
      </c>
      <c r="C2249" s="254" t="str">
        <f>IF(AND(A2249&lt;&gt;"",ISNUMBER(A2249)),VLOOKUP(A2249,Studies!A:BR,3,FALSE),"")</f>
        <v>https://www.ncbi.nlm.nih.gov/pubmed/21562488</v>
      </c>
      <c r="D2249" s="254" t="str">
        <f>IF(AND(A2249&lt;&gt;"",ISNUMBER(A2249)),VLOOKUP(A2249,Studies!A:BR,4,FALSE),"")</f>
        <v>iv with Perpetrator (Rifampicin @ 25 mg)</v>
      </c>
      <c r="E2249" s="254" t="str">
        <f>IF(AND(A2249&lt;&gt;"",ISNUMBER(A2249)),VLOOKUP(A2249,Studies!A:BR,5,FALSE),"")</f>
        <v>Midazolam</v>
      </c>
      <c r="F2249" s="255"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53" t="str">
        <f>IF(AND(A2250&lt;&gt;"",ISNUMBER(A2250)),VLOOKUP(A2250,Studies!A:BR,2,FALSE),"")</f>
        <v>Kharasch 2011</v>
      </c>
      <c r="C2250" s="254" t="str">
        <f>IF(AND(A2250&lt;&gt;"",ISNUMBER(A2250)),VLOOKUP(A2250,Studies!A:BR,3,FALSE),"")</f>
        <v>https://www.ncbi.nlm.nih.gov/pubmed/21562488</v>
      </c>
      <c r="D2250" s="254" t="str">
        <f>IF(AND(A2250&lt;&gt;"",ISNUMBER(A2250)),VLOOKUP(A2250,Studies!A:BR,4,FALSE),"")</f>
        <v>iv with Perpetrator (Rifampicin @ 75 mg)</v>
      </c>
      <c r="E2250" s="254" t="str">
        <f>IF(AND(A2250&lt;&gt;"",ISNUMBER(A2250)),VLOOKUP(A2250,Studies!A:BR,5,FALSE),"")</f>
        <v>Midazolam</v>
      </c>
      <c r="F2250" s="255"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53" t="str">
        <f>IF(AND(A2251&lt;&gt;"",ISNUMBER(A2251)),VLOOKUP(A2251,Studies!A:BR,2,FALSE),"")</f>
        <v>Kharasch 2011</v>
      </c>
      <c r="C2251" s="254" t="str">
        <f>IF(AND(A2251&lt;&gt;"",ISNUMBER(A2251)),VLOOKUP(A2251,Studies!A:BR,3,FALSE),"")</f>
        <v>https://www.ncbi.nlm.nih.gov/pubmed/21562488</v>
      </c>
      <c r="D2251" s="254" t="str">
        <f>IF(AND(A2251&lt;&gt;"",ISNUMBER(A2251)),VLOOKUP(A2251,Studies!A:BR,4,FALSE),"")</f>
        <v>iv with Perpetrator (Rifampicin @ 75 mg)</v>
      </c>
      <c r="E2251" s="254" t="str">
        <f>IF(AND(A2251&lt;&gt;"",ISNUMBER(A2251)),VLOOKUP(A2251,Studies!A:BR,5,FALSE),"")</f>
        <v>Midazolam</v>
      </c>
      <c r="F2251" s="255"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53" t="str">
        <f>IF(AND(A2252&lt;&gt;"",ISNUMBER(A2252)),VLOOKUP(A2252,Studies!A:BR,2,FALSE),"")</f>
        <v>Kharasch 2011</v>
      </c>
      <c r="C2252" s="254" t="str">
        <f>IF(AND(A2252&lt;&gt;"",ISNUMBER(A2252)),VLOOKUP(A2252,Studies!A:BR,3,FALSE),"")</f>
        <v>https://www.ncbi.nlm.nih.gov/pubmed/21562488</v>
      </c>
      <c r="D2252" s="254" t="str">
        <f>IF(AND(A2252&lt;&gt;"",ISNUMBER(A2252)),VLOOKUP(A2252,Studies!A:BR,4,FALSE),"")</f>
        <v>iv with Perpetrator (Rifampicin @ 75 mg)</v>
      </c>
      <c r="E2252" s="254" t="str">
        <f>IF(AND(A2252&lt;&gt;"",ISNUMBER(A2252)),VLOOKUP(A2252,Studies!A:BR,5,FALSE),"")</f>
        <v>Midazolam</v>
      </c>
      <c r="F2252" s="255"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53" t="str">
        <f>IF(AND(A2253&lt;&gt;"",ISNUMBER(A2253)),VLOOKUP(A2253,Studies!A:BR,2,FALSE),"")</f>
        <v>Kharasch 2011</v>
      </c>
      <c r="C2253" s="254" t="str">
        <f>IF(AND(A2253&lt;&gt;"",ISNUMBER(A2253)),VLOOKUP(A2253,Studies!A:BR,3,FALSE),"")</f>
        <v>https://www.ncbi.nlm.nih.gov/pubmed/21562488</v>
      </c>
      <c r="D2253" s="254" t="str">
        <f>IF(AND(A2253&lt;&gt;"",ISNUMBER(A2253)),VLOOKUP(A2253,Studies!A:BR,4,FALSE),"")</f>
        <v>iv with Perpetrator (Rifampicin @ 75 mg)</v>
      </c>
      <c r="E2253" s="254" t="str">
        <f>IF(AND(A2253&lt;&gt;"",ISNUMBER(A2253)),VLOOKUP(A2253,Studies!A:BR,5,FALSE),"")</f>
        <v>Midazolam</v>
      </c>
      <c r="F2253" s="255"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53" t="str">
        <f>IF(AND(A2254&lt;&gt;"",ISNUMBER(A2254)),VLOOKUP(A2254,Studies!A:BR,2,FALSE),"")</f>
        <v>Kharasch 2011</v>
      </c>
      <c r="C2254" s="254" t="str">
        <f>IF(AND(A2254&lt;&gt;"",ISNUMBER(A2254)),VLOOKUP(A2254,Studies!A:BR,3,FALSE),"")</f>
        <v>https://www.ncbi.nlm.nih.gov/pubmed/21562488</v>
      </c>
      <c r="D2254" s="254" t="str">
        <f>IF(AND(A2254&lt;&gt;"",ISNUMBER(A2254)),VLOOKUP(A2254,Studies!A:BR,4,FALSE),"")</f>
        <v>iv with Perpetrator (Rifampicin @ 75 mg)</v>
      </c>
      <c r="E2254" s="254" t="str">
        <f>IF(AND(A2254&lt;&gt;"",ISNUMBER(A2254)),VLOOKUP(A2254,Studies!A:BR,5,FALSE),"")</f>
        <v>Midazolam</v>
      </c>
      <c r="F2254" s="255"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53" t="str">
        <f>IF(AND(A2255&lt;&gt;"",ISNUMBER(A2255)),VLOOKUP(A2255,Studies!A:BR,2,FALSE),"")</f>
        <v>Kharasch 2011</v>
      </c>
      <c r="C2255" s="254" t="str">
        <f>IF(AND(A2255&lt;&gt;"",ISNUMBER(A2255)),VLOOKUP(A2255,Studies!A:BR,3,FALSE),"")</f>
        <v>https://www.ncbi.nlm.nih.gov/pubmed/21562488</v>
      </c>
      <c r="D2255" s="254" t="str">
        <f>IF(AND(A2255&lt;&gt;"",ISNUMBER(A2255)),VLOOKUP(A2255,Studies!A:BR,4,FALSE),"")</f>
        <v>iv with Perpetrator (Rifampicin @ 75 mg)</v>
      </c>
      <c r="E2255" s="254" t="str">
        <f>IF(AND(A2255&lt;&gt;"",ISNUMBER(A2255)),VLOOKUP(A2255,Studies!A:BR,5,FALSE),"")</f>
        <v>Midazolam</v>
      </c>
      <c r="F2255" s="255"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53" t="str">
        <f>IF(AND(A2256&lt;&gt;"",ISNUMBER(A2256)),VLOOKUP(A2256,Studies!A:BR,2,FALSE),"")</f>
        <v>Kharasch 2011</v>
      </c>
      <c r="C2256" s="254" t="str">
        <f>IF(AND(A2256&lt;&gt;"",ISNUMBER(A2256)),VLOOKUP(A2256,Studies!A:BR,3,FALSE),"")</f>
        <v>https://www.ncbi.nlm.nih.gov/pubmed/21562488</v>
      </c>
      <c r="D2256" s="254" t="str">
        <f>IF(AND(A2256&lt;&gt;"",ISNUMBER(A2256)),VLOOKUP(A2256,Studies!A:BR,4,FALSE),"")</f>
        <v>iv with Perpetrator (Rifampicin @ 75 mg)</v>
      </c>
      <c r="E2256" s="254" t="str">
        <f>IF(AND(A2256&lt;&gt;"",ISNUMBER(A2256)),VLOOKUP(A2256,Studies!A:BR,5,FALSE),"")</f>
        <v>Midazolam</v>
      </c>
      <c r="F2256" s="255"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53" t="str">
        <f>IF(AND(A2257&lt;&gt;"",ISNUMBER(A2257)),VLOOKUP(A2257,Studies!A:BR,2,FALSE),"")</f>
        <v>Kharasch 2011</v>
      </c>
      <c r="C2257" s="254" t="str">
        <f>IF(AND(A2257&lt;&gt;"",ISNUMBER(A2257)),VLOOKUP(A2257,Studies!A:BR,3,FALSE),"")</f>
        <v>https://www.ncbi.nlm.nih.gov/pubmed/21562488</v>
      </c>
      <c r="D2257" s="254" t="str">
        <f>IF(AND(A2257&lt;&gt;"",ISNUMBER(A2257)),VLOOKUP(A2257,Studies!A:BR,4,FALSE),"")</f>
        <v>iv with Perpetrator (Rifampicin @ 75 mg)</v>
      </c>
      <c r="E2257" s="254" t="str">
        <f>IF(AND(A2257&lt;&gt;"",ISNUMBER(A2257)),VLOOKUP(A2257,Studies!A:BR,5,FALSE),"")</f>
        <v>Midazolam</v>
      </c>
      <c r="F2257" s="255"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53" t="str">
        <f>IF(AND(A2258&lt;&gt;"",ISNUMBER(A2258)),VLOOKUP(A2258,Studies!A:BR,2,FALSE),"")</f>
        <v>Kharasch 2011</v>
      </c>
      <c r="C2258" s="254" t="str">
        <f>IF(AND(A2258&lt;&gt;"",ISNUMBER(A2258)),VLOOKUP(A2258,Studies!A:BR,3,FALSE),"")</f>
        <v>https://www.ncbi.nlm.nih.gov/pubmed/21562488</v>
      </c>
      <c r="D2258" s="254" t="str">
        <f>IF(AND(A2258&lt;&gt;"",ISNUMBER(A2258)),VLOOKUP(A2258,Studies!A:BR,4,FALSE),"")</f>
        <v>iv with Perpetrator (Rifampicin @ 75 mg)</v>
      </c>
      <c r="E2258" s="254" t="str">
        <f>IF(AND(A2258&lt;&gt;"",ISNUMBER(A2258)),VLOOKUP(A2258,Studies!A:BR,5,FALSE),"")</f>
        <v>Midazolam</v>
      </c>
      <c r="F2258" s="255"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53" t="str">
        <f>IF(AND(A2259&lt;&gt;"",ISNUMBER(A2259)),VLOOKUP(A2259,Studies!A:BR,2,FALSE),"")</f>
        <v>Kharasch 2011</v>
      </c>
      <c r="C2259" s="254" t="str">
        <f>IF(AND(A2259&lt;&gt;"",ISNUMBER(A2259)),VLOOKUP(A2259,Studies!A:BR,3,FALSE),"")</f>
        <v>https://www.ncbi.nlm.nih.gov/pubmed/21562488</v>
      </c>
      <c r="D2259" s="254" t="str">
        <f>IF(AND(A2259&lt;&gt;"",ISNUMBER(A2259)),VLOOKUP(A2259,Studies!A:BR,4,FALSE),"")</f>
        <v>iv with Perpetrator (Rifampicin @ 75 mg)</v>
      </c>
      <c r="E2259" s="254" t="str">
        <f>IF(AND(A2259&lt;&gt;"",ISNUMBER(A2259)),VLOOKUP(A2259,Studies!A:BR,5,FALSE),"")</f>
        <v>Midazolam</v>
      </c>
      <c r="F2259" s="255"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53" t="str">
        <f>IF(AND(A2260&lt;&gt;"",ISNUMBER(A2260)),VLOOKUP(A2260,Studies!A:BR,2,FALSE),"")</f>
        <v>Kharasch 2011</v>
      </c>
      <c r="C2260" s="254" t="str">
        <f>IF(AND(A2260&lt;&gt;"",ISNUMBER(A2260)),VLOOKUP(A2260,Studies!A:BR,3,FALSE),"")</f>
        <v>https://www.ncbi.nlm.nih.gov/pubmed/21562488</v>
      </c>
      <c r="D2260" s="254" t="str">
        <f>IF(AND(A2260&lt;&gt;"",ISNUMBER(A2260)),VLOOKUP(A2260,Studies!A:BR,4,FALSE),"")</f>
        <v>iv with Perpetrator (Rifampicin @ 75 mg)</v>
      </c>
      <c r="E2260" s="254" t="str">
        <f>IF(AND(A2260&lt;&gt;"",ISNUMBER(A2260)),VLOOKUP(A2260,Studies!A:BR,5,FALSE),"")</f>
        <v>Midazolam</v>
      </c>
      <c r="F2260" s="255"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53" t="str">
        <f>IF(AND(A2261&lt;&gt;"",ISNUMBER(A2261)),VLOOKUP(A2261,Studies!A:BR,2,FALSE),"")</f>
        <v>Kharasch 2011</v>
      </c>
      <c r="C2261" s="254" t="str">
        <f>IF(AND(A2261&lt;&gt;"",ISNUMBER(A2261)),VLOOKUP(A2261,Studies!A:BR,3,FALSE),"")</f>
        <v>https://www.ncbi.nlm.nih.gov/pubmed/21562488</v>
      </c>
      <c r="D2261" s="254" t="str">
        <f>IF(AND(A2261&lt;&gt;"",ISNUMBER(A2261)),VLOOKUP(A2261,Studies!A:BR,4,FALSE),"")</f>
        <v>iv with Perpetrator (Rifampicin @ 75 mg)</v>
      </c>
      <c r="E2261" s="254" t="str">
        <f>IF(AND(A2261&lt;&gt;"",ISNUMBER(A2261)),VLOOKUP(A2261,Studies!A:BR,5,FALSE),"")</f>
        <v>Midazolam</v>
      </c>
      <c r="F2261" s="255"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53" t="str">
        <f>IF(AND(A2262&lt;&gt;"",ISNUMBER(A2262)),VLOOKUP(A2262,Studies!A:BR,2,FALSE),"")</f>
        <v>Kharasch 2011</v>
      </c>
      <c r="C2262" s="254" t="str">
        <f>IF(AND(A2262&lt;&gt;"",ISNUMBER(A2262)),VLOOKUP(A2262,Studies!A:BR,3,FALSE),"")</f>
        <v>https://www.ncbi.nlm.nih.gov/pubmed/21562488</v>
      </c>
      <c r="D2262" s="254" t="str">
        <f>IF(AND(A2262&lt;&gt;"",ISNUMBER(A2262)),VLOOKUP(A2262,Studies!A:BR,4,FALSE),"")</f>
        <v>iv with Perpetrator (Rifampicin @ 75 mg)</v>
      </c>
      <c r="E2262" s="254" t="str">
        <f>IF(AND(A2262&lt;&gt;"",ISNUMBER(A2262)),VLOOKUP(A2262,Studies!A:BR,5,FALSE),"")</f>
        <v>Midazolam</v>
      </c>
      <c r="F2262" s="255"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53" t="str">
        <f>IF(AND(A2263&lt;&gt;"",ISNUMBER(A2263)),VLOOKUP(A2263,Studies!A:BR,2,FALSE),"")</f>
        <v>Kharasch 2011</v>
      </c>
      <c r="C2263" s="254" t="str">
        <f>IF(AND(A2263&lt;&gt;"",ISNUMBER(A2263)),VLOOKUP(A2263,Studies!A:BR,3,FALSE),"")</f>
        <v>https://www.ncbi.nlm.nih.gov/pubmed/21562488</v>
      </c>
      <c r="D2263" s="254" t="str">
        <f>IF(AND(A2263&lt;&gt;"",ISNUMBER(A2263)),VLOOKUP(A2263,Studies!A:BR,4,FALSE),"")</f>
        <v>iv with Perpetrator (Rifampicin @ 75 mg)</v>
      </c>
      <c r="E2263" s="254" t="str">
        <f>IF(AND(A2263&lt;&gt;"",ISNUMBER(A2263)),VLOOKUP(A2263,Studies!A:BR,5,FALSE),"")</f>
        <v>Midazolam</v>
      </c>
      <c r="F2263" s="255"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53" t="str">
        <f>IF(AND(A2264&lt;&gt;"",ISNUMBER(A2264)),VLOOKUP(A2264,Studies!A:BR,2,FALSE),"")</f>
        <v>Kharasch 2011</v>
      </c>
      <c r="C2264" s="254" t="str">
        <f>IF(AND(A2264&lt;&gt;"",ISNUMBER(A2264)),VLOOKUP(A2264,Studies!A:BR,3,FALSE),"")</f>
        <v>https://www.ncbi.nlm.nih.gov/pubmed/21562488</v>
      </c>
      <c r="D2264" s="254" t="str">
        <f>IF(AND(A2264&lt;&gt;"",ISNUMBER(A2264)),VLOOKUP(A2264,Studies!A:BR,4,FALSE),"")</f>
        <v>iv with Perpetrator (Rifampicin @ 75 mg)</v>
      </c>
      <c r="E2264" s="254" t="str">
        <f>IF(AND(A2264&lt;&gt;"",ISNUMBER(A2264)),VLOOKUP(A2264,Studies!A:BR,5,FALSE),"")</f>
        <v>Midazolam</v>
      </c>
      <c r="F2264" s="255"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53" t="str">
        <f>IF(AND(A2265&lt;&gt;"",ISNUMBER(A2265)),VLOOKUP(A2265,Studies!A:BR,2,FALSE),"")</f>
        <v>Kharasch 2011</v>
      </c>
      <c r="C2265" s="254" t="str">
        <f>IF(AND(A2265&lt;&gt;"",ISNUMBER(A2265)),VLOOKUP(A2265,Studies!A:BR,3,FALSE),"")</f>
        <v>https://www.ncbi.nlm.nih.gov/pubmed/21562488</v>
      </c>
      <c r="D2265" s="254" t="str">
        <f>IF(AND(A2265&lt;&gt;"",ISNUMBER(A2265)),VLOOKUP(A2265,Studies!A:BR,4,FALSE),"")</f>
        <v>iv with Perpetrator (Rifampicin @ 75 mg)</v>
      </c>
      <c r="E2265" s="254" t="str">
        <f>IF(AND(A2265&lt;&gt;"",ISNUMBER(A2265)),VLOOKUP(A2265,Studies!A:BR,5,FALSE),"")</f>
        <v>Midazolam</v>
      </c>
      <c r="F2265" s="255"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53" t="str">
        <f>IF(AND(A2266&lt;&gt;"",ISNUMBER(A2266)),VLOOKUP(A2266,Studies!A:BR,2,FALSE),"")</f>
        <v>Kharasch 2011</v>
      </c>
      <c r="C2266" s="254" t="str">
        <f>IF(AND(A2266&lt;&gt;"",ISNUMBER(A2266)),VLOOKUP(A2266,Studies!A:BR,3,FALSE),"")</f>
        <v>https://www.ncbi.nlm.nih.gov/pubmed/21562488</v>
      </c>
      <c r="D2266" s="254" t="str">
        <f>IF(AND(A2266&lt;&gt;"",ISNUMBER(A2266)),VLOOKUP(A2266,Studies!A:BR,4,FALSE),"")</f>
        <v>iv with Perpetrator (Rifampicin @ 75 mg)</v>
      </c>
      <c r="E2266" s="254" t="str">
        <f>IF(AND(A2266&lt;&gt;"",ISNUMBER(A2266)),VLOOKUP(A2266,Studies!A:BR,5,FALSE),"")</f>
        <v>Midazolam</v>
      </c>
      <c r="F2266" s="255"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53" t="str">
        <f>IF(AND(A2267&lt;&gt;"",ISNUMBER(A2267)),VLOOKUP(A2267,Studies!A:BR,2,FALSE),"")</f>
        <v>Kharasch 2011</v>
      </c>
      <c r="C2267" s="254" t="str">
        <f>IF(AND(A2267&lt;&gt;"",ISNUMBER(A2267)),VLOOKUP(A2267,Studies!A:BR,3,FALSE),"")</f>
        <v>https://www.ncbi.nlm.nih.gov/pubmed/21562488</v>
      </c>
      <c r="D2267" s="254" t="str">
        <f>IF(AND(A2267&lt;&gt;"",ISNUMBER(A2267)),VLOOKUP(A2267,Studies!A:BR,4,FALSE),"")</f>
        <v>iv with Perpetrator (Rifampicin @ 75 mg)</v>
      </c>
      <c r="E2267" s="254" t="str">
        <f>IF(AND(A2267&lt;&gt;"",ISNUMBER(A2267)),VLOOKUP(A2267,Studies!A:BR,5,FALSE),"")</f>
        <v>Midazolam</v>
      </c>
      <c r="F2267" s="255"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53" t="str">
        <f>IF(AND(A2268&lt;&gt;"",ISNUMBER(A2268)),VLOOKUP(A2268,Studies!A:BR,2,FALSE),"")</f>
        <v>Kharasch 2011</v>
      </c>
      <c r="C2268" s="254" t="str">
        <f>IF(AND(A2268&lt;&gt;"",ISNUMBER(A2268)),VLOOKUP(A2268,Studies!A:BR,3,FALSE),"")</f>
        <v>https://www.ncbi.nlm.nih.gov/pubmed/21562488</v>
      </c>
      <c r="D2268" s="254" t="str">
        <f>IF(AND(A2268&lt;&gt;"",ISNUMBER(A2268)),VLOOKUP(A2268,Studies!A:BR,4,FALSE),"")</f>
        <v>iv with Perpetrator (Rifampicin @ 75 mg)</v>
      </c>
      <c r="E2268" s="254" t="str">
        <f>IF(AND(A2268&lt;&gt;"",ISNUMBER(A2268)),VLOOKUP(A2268,Studies!A:BR,5,FALSE),"")</f>
        <v>Midazolam</v>
      </c>
      <c r="F2268" s="255"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53" t="str">
        <f>IF(AND(A2269&lt;&gt;"",ISNUMBER(A2269)),VLOOKUP(A2269,Studies!A:BR,2,FALSE),"")</f>
        <v>Kharasch 2011</v>
      </c>
      <c r="C2269" s="254" t="str">
        <f>IF(AND(A2269&lt;&gt;"",ISNUMBER(A2269)),VLOOKUP(A2269,Studies!A:BR,3,FALSE),"")</f>
        <v>https://www.ncbi.nlm.nih.gov/pubmed/21562488</v>
      </c>
      <c r="D2269" s="254" t="str">
        <f>IF(AND(A2269&lt;&gt;"",ISNUMBER(A2269)),VLOOKUP(A2269,Studies!A:BR,4,FALSE),"")</f>
        <v>iv Control (Perpetrator Placebo)</v>
      </c>
      <c r="E2269" s="254" t="str">
        <f>IF(AND(A2269&lt;&gt;"",ISNUMBER(A2269)),VLOOKUP(A2269,Studies!A:BR,5,FALSE),"")</f>
        <v>Alfentanil</v>
      </c>
      <c r="F2269" s="255"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53" t="str">
        <f>IF(AND(A2270&lt;&gt;"",ISNUMBER(A2270)),VLOOKUP(A2270,Studies!A:BR,2,FALSE),"")</f>
        <v>Kharasch 2011</v>
      </c>
      <c r="C2270" s="254" t="str">
        <f>IF(AND(A2270&lt;&gt;"",ISNUMBER(A2270)),VLOOKUP(A2270,Studies!A:BR,3,FALSE),"")</f>
        <v>https://www.ncbi.nlm.nih.gov/pubmed/21562488</v>
      </c>
      <c r="D2270" s="254" t="str">
        <f>IF(AND(A2270&lt;&gt;"",ISNUMBER(A2270)),VLOOKUP(A2270,Studies!A:BR,4,FALSE),"")</f>
        <v>iv Control (Perpetrator Placebo)</v>
      </c>
      <c r="E2270" s="254" t="str">
        <f>IF(AND(A2270&lt;&gt;"",ISNUMBER(A2270)),VLOOKUP(A2270,Studies!A:BR,5,FALSE),"")</f>
        <v>Alfentanil</v>
      </c>
      <c r="F2270" s="255"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53" t="str">
        <f>IF(AND(A2271&lt;&gt;"",ISNUMBER(A2271)),VLOOKUP(A2271,Studies!A:BR,2,FALSE),"")</f>
        <v>Kharasch 2011</v>
      </c>
      <c r="C2271" s="254" t="str">
        <f>IF(AND(A2271&lt;&gt;"",ISNUMBER(A2271)),VLOOKUP(A2271,Studies!A:BR,3,FALSE),"")</f>
        <v>https://www.ncbi.nlm.nih.gov/pubmed/21562488</v>
      </c>
      <c r="D2271" s="254" t="str">
        <f>IF(AND(A2271&lt;&gt;"",ISNUMBER(A2271)),VLOOKUP(A2271,Studies!A:BR,4,FALSE),"")</f>
        <v>iv Control (Perpetrator Placebo)</v>
      </c>
      <c r="E2271" s="254" t="str">
        <f>IF(AND(A2271&lt;&gt;"",ISNUMBER(A2271)),VLOOKUP(A2271,Studies!A:BR,5,FALSE),"")</f>
        <v>Alfentanil</v>
      </c>
      <c r="F2271" s="255"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53" t="str">
        <f>IF(AND(A2272&lt;&gt;"",ISNUMBER(A2272)),VLOOKUP(A2272,Studies!A:BR,2,FALSE),"")</f>
        <v>Kharasch 2011</v>
      </c>
      <c r="C2272" s="254" t="str">
        <f>IF(AND(A2272&lt;&gt;"",ISNUMBER(A2272)),VLOOKUP(A2272,Studies!A:BR,3,FALSE),"")</f>
        <v>https://www.ncbi.nlm.nih.gov/pubmed/21562488</v>
      </c>
      <c r="D2272" s="254" t="str">
        <f>IF(AND(A2272&lt;&gt;"",ISNUMBER(A2272)),VLOOKUP(A2272,Studies!A:BR,4,FALSE),"")</f>
        <v>iv Control (Perpetrator Placebo)</v>
      </c>
      <c r="E2272" s="254" t="str">
        <f>IF(AND(A2272&lt;&gt;"",ISNUMBER(A2272)),VLOOKUP(A2272,Studies!A:BR,5,FALSE),"")</f>
        <v>Alfentanil</v>
      </c>
      <c r="F2272" s="255"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53" t="str">
        <f>IF(AND(A2273&lt;&gt;"",ISNUMBER(A2273)),VLOOKUP(A2273,Studies!A:BR,2,FALSE),"")</f>
        <v>Kharasch 2011</v>
      </c>
      <c r="C2273" s="254" t="str">
        <f>IF(AND(A2273&lt;&gt;"",ISNUMBER(A2273)),VLOOKUP(A2273,Studies!A:BR,3,FALSE),"")</f>
        <v>https://www.ncbi.nlm.nih.gov/pubmed/21562488</v>
      </c>
      <c r="D2273" s="254" t="str">
        <f>IF(AND(A2273&lt;&gt;"",ISNUMBER(A2273)),VLOOKUP(A2273,Studies!A:BR,4,FALSE),"")</f>
        <v>iv Control (Perpetrator Placebo)</v>
      </c>
      <c r="E2273" s="254" t="str">
        <f>IF(AND(A2273&lt;&gt;"",ISNUMBER(A2273)),VLOOKUP(A2273,Studies!A:BR,5,FALSE),"")</f>
        <v>Alfentanil</v>
      </c>
      <c r="F2273" s="255"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53" t="str">
        <f>IF(AND(A2274&lt;&gt;"",ISNUMBER(A2274)),VLOOKUP(A2274,Studies!A:BR,2,FALSE),"")</f>
        <v>Kharasch 2011</v>
      </c>
      <c r="C2274" s="254" t="str">
        <f>IF(AND(A2274&lt;&gt;"",ISNUMBER(A2274)),VLOOKUP(A2274,Studies!A:BR,3,FALSE),"")</f>
        <v>https://www.ncbi.nlm.nih.gov/pubmed/21562488</v>
      </c>
      <c r="D2274" s="254" t="str">
        <f>IF(AND(A2274&lt;&gt;"",ISNUMBER(A2274)),VLOOKUP(A2274,Studies!A:BR,4,FALSE),"")</f>
        <v>iv Control (Perpetrator Placebo)</v>
      </c>
      <c r="E2274" s="254" t="str">
        <f>IF(AND(A2274&lt;&gt;"",ISNUMBER(A2274)),VLOOKUP(A2274,Studies!A:BR,5,FALSE),"")</f>
        <v>Alfentanil</v>
      </c>
      <c r="F2274" s="255"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53" t="str">
        <f>IF(AND(A2275&lt;&gt;"",ISNUMBER(A2275)),VLOOKUP(A2275,Studies!A:BR,2,FALSE),"")</f>
        <v>Kharasch 2011</v>
      </c>
      <c r="C2275" s="254" t="str">
        <f>IF(AND(A2275&lt;&gt;"",ISNUMBER(A2275)),VLOOKUP(A2275,Studies!A:BR,3,FALSE),"")</f>
        <v>https://www.ncbi.nlm.nih.gov/pubmed/21562488</v>
      </c>
      <c r="D2275" s="254" t="str">
        <f>IF(AND(A2275&lt;&gt;"",ISNUMBER(A2275)),VLOOKUP(A2275,Studies!A:BR,4,FALSE),"")</f>
        <v>iv Control (Perpetrator Placebo)</v>
      </c>
      <c r="E2275" s="254" t="str">
        <f>IF(AND(A2275&lt;&gt;"",ISNUMBER(A2275)),VLOOKUP(A2275,Studies!A:BR,5,FALSE),"")</f>
        <v>Alfentanil</v>
      </c>
      <c r="F2275" s="255"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53" t="str">
        <f>IF(AND(A2276&lt;&gt;"",ISNUMBER(A2276)),VLOOKUP(A2276,Studies!A:BR,2,FALSE),"")</f>
        <v>Kharasch 2011</v>
      </c>
      <c r="C2276" s="254" t="str">
        <f>IF(AND(A2276&lt;&gt;"",ISNUMBER(A2276)),VLOOKUP(A2276,Studies!A:BR,3,FALSE),"")</f>
        <v>https://www.ncbi.nlm.nih.gov/pubmed/21562488</v>
      </c>
      <c r="D2276" s="254" t="str">
        <f>IF(AND(A2276&lt;&gt;"",ISNUMBER(A2276)),VLOOKUP(A2276,Studies!A:BR,4,FALSE),"")</f>
        <v>iv Control (Perpetrator Placebo)</v>
      </c>
      <c r="E2276" s="254" t="str">
        <f>IF(AND(A2276&lt;&gt;"",ISNUMBER(A2276)),VLOOKUP(A2276,Studies!A:BR,5,FALSE),"")</f>
        <v>Alfentanil</v>
      </c>
      <c r="F2276" s="255"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53" t="str">
        <f>IF(AND(A2277&lt;&gt;"",ISNUMBER(A2277)),VLOOKUP(A2277,Studies!A:BR,2,FALSE),"")</f>
        <v>Kharasch 2011</v>
      </c>
      <c r="C2277" s="254" t="str">
        <f>IF(AND(A2277&lt;&gt;"",ISNUMBER(A2277)),VLOOKUP(A2277,Studies!A:BR,3,FALSE),"")</f>
        <v>https://www.ncbi.nlm.nih.gov/pubmed/21562488</v>
      </c>
      <c r="D2277" s="254" t="str">
        <f>IF(AND(A2277&lt;&gt;"",ISNUMBER(A2277)),VLOOKUP(A2277,Studies!A:BR,4,FALSE),"")</f>
        <v>iv Control (Perpetrator Placebo)</v>
      </c>
      <c r="E2277" s="254" t="str">
        <f>IF(AND(A2277&lt;&gt;"",ISNUMBER(A2277)),VLOOKUP(A2277,Studies!A:BR,5,FALSE),"")</f>
        <v>Alfentanil</v>
      </c>
      <c r="F2277" s="255"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53" t="str">
        <f>IF(AND(A2278&lt;&gt;"",ISNUMBER(A2278)),VLOOKUP(A2278,Studies!A:BR,2,FALSE),"")</f>
        <v>Kharasch 2011</v>
      </c>
      <c r="C2278" s="254" t="str">
        <f>IF(AND(A2278&lt;&gt;"",ISNUMBER(A2278)),VLOOKUP(A2278,Studies!A:BR,3,FALSE),"")</f>
        <v>https://www.ncbi.nlm.nih.gov/pubmed/21562488</v>
      </c>
      <c r="D2278" s="254" t="str">
        <f>IF(AND(A2278&lt;&gt;"",ISNUMBER(A2278)),VLOOKUP(A2278,Studies!A:BR,4,FALSE),"")</f>
        <v>iv Control (Perpetrator Placebo)</v>
      </c>
      <c r="E2278" s="254" t="str">
        <f>IF(AND(A2278&lt;&gt;"",ISNUMBER(A2278)),VLOOKUP(A2278,Studies!A:BR,5,FALSE),"")</f>
        <v>Alfentanil</v>
      </c>
      <c r="F2278" s="255"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53" t="str">
        <f>IF(AND(A2279&lt;&gt;"",ISNUMBER(A2279)),VLOOKUP(A2279,Studies!A:BR,2,FALSE),"")</f>
        <v>Kharasch 2011</v>
      </c>
      <c r="C2279" s="254" t="str">
        <f>IF(AND(A2279&lt;&gt;"",ISNUMBER(A2279)),VLOOKUP(A2279,Studies!A:BR,3,FALSE),"")</f>
        <v>https://www.ncbi.nlm.nih.gov/pubmed/21562488</v>
      </c>
      <c r="D2279" s="254" t="str">
        <f>IF(AND(A2279&lt;&gt;"",ISNUMBER(A2279)),VLOOKUP(A2279,Studies!A:BR,4,FALSE),"")</f>
        <v>iv Control (Perpetrator Placebo)</v>
      </c>
      <c r="E2279" s="254" t="str">
        <f>IF(AND(A2279&lt;&gt;"",ISNUMBER(A2279)),VLOOKUP(A2279,Studies!A:BR,5,FALSE),"")</f>
        <v>Alfentanil</v>
      </c>
      <c r="F2279" s="255"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53" t="str">
        <f>IF(AND(A2280&lt;&gt;"",ISNUMBER(A2280)),VLOOKUP(A2280,Studies!A:BR,2,FALSE),"")</f>
        <v>Kharasch 2011</v>
      </c>
      <c r="C2280" s="254" t="str">
        <f>IF(AND(A2280&lt;&gt;"",ISNUMBER(A2280)),VLOOKUP(A2280,Studies!A:BR,3,FALSE),"")</f>
        <v>https://www.ncbi.nlm.nih.gov/pubmed/21562488</v>
      </c>
      <c r="D2280" s="254" t="str">
        <f>IF(AND(A2280&lt;&gt;"",ISNUMBER(A2280)),VLOOKUP(A2280,Studies!A:BR,4,FALSE),"")</f>
        <v>iv Control (Perpetrator Placebo)</v>
      </c>
      <c r="E2280" s="254" t="str">
        <f>IF(AND(A2280&lt;&gt;"",ISNUMBER(A2280)),VLOOKUP(A2280,Studies!A:BR,5,FALSE),"")</f>
        <v>Alfentanil</v>
      </c>
      <c r="F2280" s="255"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53" t="str">
        <f>IF(AND(A2281&lt;&gt;"",ISNUMBER(A2281)),VLOOKUP(A2281,Studies!A:BR,2,FALSE),"")</f>
        <v>Kharasch 2011</v>
      </c>
      <c r="C2281" s="254" t="str">
        <f>IF(AND(A2281&lt;&gt;"",ISNUMBER(A2281)),VLOOKUP(A2281,Studies!A:BR,3,FALSE),"")</f>
        <v>https://www.ncbi.nlm.nih.gov/pubmed/21562488</v>
      </c>
      <c r="D2281" s="254" t="str">
        <f>IF(AND(A2281&lt;&gt;"",ISNUMBER(A2281)),VLOOKUP(A2281,Studies!A:BR,4,FALSE),"")</f>
        <v>iv Control (Perpetrator Placebo)</v>
      </c>
      <c r="E2281" s="254" t="str">
        <f>IF(AND(A2281&lt;&gt;"",ISNUMBER(A2281)),VLOOKUP(A2281,Studies!A:BR,5,FALSE),"")</f>
        <v>Alfentanil</v>
      </c>
      <c r="F2281" s="255"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53" t="str">
        <f>IF(AND(A2282&lt;&gt;"",ISNUMBER(A2282)),VLOOKUP(A2282,Studies!A:BR,2,FALSE),"")</f>
        <v>Kharasch 2011</v>
      </c>
      <c r="C2282" s="254" t="str">
        <f>IF(AND(A2282&lt;&gt;"",ISNUMBER(A2282)),VLOOKUP(A2282,Studies!A:BR,3,FALSE),"")</f>
        <v>https://www.ncbi.nlm.nih.gov/pubmed/21562488</v>
      </c>
      <c r="D2282" s="254" t="str">
        <f>IF(AND(A2282&lt;&gt;"",ISNUMBER(A2282)),VLOOKUP(A2282,Studies!A:BR,4,FALSE),"")</f>
        <v>iv Control (Perpetrator Placebo)</v>
      </c>
      <c r="E2282" s="254" t="str">
        <f>IF(AND(A2282&lt;&gt;"",ISNUMBER(A2282)),VLOOKUP(A2282,Studies!A:BR,5,FALSE),"")</f>
        <v>Alfentanil</v>
      </c>
      <c r="F2282" s="255"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53" t="str">
        <f>IF(AND(A2283&lt;&gt;"",ISNUMBER(A2283)),VLOOKUP(A2283,Studies!A:BR,2,FALSE),"")</f>
        <v>Kharasch 2011</v>
      </c>
      <c r="C2283" s="254" t="str">
        <f>IF(AND(A2283&lt;&gt;"",ISNUMBER(A2283)),VLOOKUP(A2283,Studies!A:BR,3,FALSE),"")</f>
        <v>https://www.ncbi.nlm.nih.gov/pubmed/21562488</v>
      </c>
      <c r="D2283" s="254" t="str">
        <f>IF(AND(A2283&lt;&gt;"",ISNUMBER(A2283)),VLOOKUP(A2283,Studies!A:BR,4,FALSE),"")</f>
        <v>iv Control (Perpetrator Placebo)</v>
      </c>
      <c r="E2283" s="254" t="str">
        <f>IF(AND(A2283&lt;&gt;"",ISNUMBER(A2283)),VLOOKUP(A2283,Studies!A:BR,5,FALSE),"")</f>
        <v>Alfentanil</v>
      </c>
      <c r="F2283" s="255"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53" t="str">
        <f>IF(AND(A2284&lt;&gt;"",ISNUMBER(A2284)),VLOOKUP(A2284,Studies!A:BR,2,FALSE),"")</f>
        <v>Kharasch 2011</v>
      </c>
      <c r="C2284" s="254" t="str">
        <f>IF(AND(A2284&lt;&gt;"",ISNUMBER(A2284)),VLOOKUP(A2284,Studies!A:BR,3,FALSE),"")</f>
        <v>https://www.ncbi.nlm.nih.gov/pubmed/21562488</v>
      </c>
      <c r="D2284" s="254" t="str">
        <f>IF(AND(A2284&lt;&gt;"",ISNUMBER(A2284)),VLOOKUP(A2284,Studies!A:BR,4,FALSE),"")</f>
        <v>iv with Perpetrator (Rifampicin @ 5 mg)</v>
      </c>
      <c r="E2284" s="254" t="str">
        <f>IF(AND(A2284&lt;&gt;"",ISNUMBER(A2284)),VLOOKUP(A2284,Studies!A:BR,5,FALSE),"")</f>
        <v>Alfentanil</v>
      </c>
      <c r="F2284" s="255"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53" t="str">
        <f>IF(AND(A2285&lt;&gt;"",ISNUMBER(A2285)),VLOOKUP(A2285,Studies!A:BR,2,FALSE),"")</f>
        <v>Kharasch 2011</v>
      </c>
      <c r="C2285" s="254" t="str">
        <f>IF(AND(A2285&lt;&gt;"",ISNUMBER(A2285)),VLOOKUP(A2285,Studies!A:BR,3,FALSE),"")</f>
        <v>https://www.ncbi.nlm.nih.gov/pubmed/21562488</v>
      </c>
      <c r="D2285" s="254" t="str">
        <f>IF(AND(A2285&lt;&gt;"",ISNUMBER(A2285)),VLOOKUP(A2285,Studies!A:BR,4,FALSE),"")</f>
        <v>iv with Perpetrator (Rifampicin @ 5 mg)</v>
      </c>
      <c r="E2285" s="254" t="str">
        <f>IF(AND(A2285&lt;&gt;"",ISNUMBER(A2285)),VLOOKUP(A2285,Studies!A:BR,5,FALSE),"")</f>
        <v>Alfentanil</v>
      </c>
      <c r="F2285" s="255"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53" t="str">
        <f>IF(AND(A2286&lt;&gt;"",ISNUMBER(A2286)),VLOOKUP(A2286,Studies!A:BR,2,FALSE),"")</f>
        <v>Kharasch 2011</v>
      </c>
      <c r="C2286" s="254" t="str">
        <f>IF(AND(A2286&lt;&gt;"",ISNUMBER(A2286)),VLOOKUP(A2286,Studies!A:BR,3,FALSE),"")</f>
        <v>https://www.ncbi.nlm.nih.gov/pubmed/21562488</v>
      </c>
      <c r="D2286" s="254" t="str">
        <f>IF(AND(A2286&lt;&gt;"",ISNUMBER(A2286)),VLOOKUP(A2286,Studies!A:BR,4,FALSE),"")</f>
        <v>iv with Perpetrator (Rifampicin @ 5 mg)</v>
      </c>
      <c r="E2286" s="254" t="str">
        <f>IF(AND(A2286&lt;&gt;"",ISNUMBER(A2286)),VLOOKUP(A2286,Studies!A:BR,5,FALSE),"")</f>
        <v>Alfentanil</v>
      </c>
      <c r="F2286" s="255"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53" t="str">
        <f>IF(AND(A2287&lt;&gt;"",ISNUMBER(A2287)),VLOOKUP(A2287,Studies!A:BR,2,FALSE),"")</f>
        <v>Kharasch 2011</v>
      </c>
      <c r="C2287" s="254" t="str">
        <f>IF(AND(A2287&lt;&gt;"",ISNUMBER(A2287)),VLOOKUP(A2287,Studies!A:BR,3,FALSE),"")</f>
        <v>https://www.ncbi.nlm.nih.gov/pubmed/21562488</v>
      </c>
      <c r="D2287" s="254" t="str">
        <f>IF(AND(A2287&lt;&gt;"",ISNUMBER(A2287)),VLOOKUP(A2287,Studies!A:BR,4,FALSE),"")</f>
        <v>iv with Perpetrator (Rifampicin @ 5 mg)</v>
      </c>
      <c r="E2287" s="254" t="str">
        <f>IF(AND(A2287&lt;&gt;"",ISNUMBER(A2287)),VLOOKUP(A2287,Studies!A:BR,5,FALSE),"")</f>
        <v>Alfentanil</v>
      </c>
      <c r="F2287" s="255"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53" t="str">
        <f>IF(AND(A2288&lt;&gt;"",ISNUMBER(A2288)),VLOOKUP(A2288,Studies!A:BR,2,FALSE),"")</f>
        <v>Kharasch 2011</v>
      </c>
      <c r="C2288" s="254" t="str">
        <f>IF(AND(A2288&lt;&gt;"",ISNUMBER(A2288)),VLOOKUP(A2288,Studies!A:BR,3,FALSE),"")</f>
        <v>https://www.ncbi.nlm.nih.gov/pubmed/21562488</v>
      </c>
      <c r="D2288" s="254" t="str">
        <f>IF(AND(A2288&lt;&gt;"",ISNUMBER(A2288)),VLOOKUP(A2288,Studies!A:BR,4,FALSE),"")</f>
        <v>iv with Perpetrator (Rifampicin @ 5 mg)</v>
      </c>
      <c r="E2288" s="254" t="str">
        <f>IF(AND(A2288&lt;&gt;"",ISNUMBER(A2288)),VLOOKUP(A2288,Studies!A:BR,5,FALSE),"")</f>
        <v>Alfentanil</v>
      </c>
      <c r="F2288" s="255"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53" t="str">
        <f>IF(AND(A2289&lt;&gt;"",ISNUMBER(A2289)),VLOOKUP(A2289,Studies!A:BR,2,FALSE),"")</f>
        <v>Kharasch 2011</v>
      </c>
      <c r="C2289" s="254" t="str">
        <f>IF(AND(A2289&lt;&gt;"",ISNUMBER(A2289)),VLOOKUP(A2289,Studies!A:BR,3,FALSE),"")</f>
        <v>https://www.ncbi.nlm.nih.gov/pubmed/21562488</v>
      </c>
      <c r="D2289" s="254" t="str">
        <f>IF(AND(A2289&lt;&gt;"",ISNUMBER(A2289)),VLOOKUP(A2289,Studies!A:BR,4,FALSE),"")</f>
        <v>iv with Perpetrator (Rifampicin @ 5 mg)</v>
      </c>
      <c r="E2289" s="254" t="str">
        <f>IF(AND(A2289&lt;&gt;"",ISNUMBER(A2289)),VLOOKUP(A2289,Studies!A:BR,5,FALSE),"")</f>
        <v>Alfentanil</v>
      </c>
      <c r="F2289" s="255"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53" t="str">
        <f>IF(AND(A2290&lt;&gt;"",ISNUMBER(A2290)),VLOOKUP(A2290,Studies!A:BR,2,FALSE),"")</f>
        <v>Kharasch 2011</v>
      </c>
      <c r="C2290" s="254" t="str">
        <f>IF(AND(A2290&lt;&gt;"",ISNUMBER(A2290)),VLOOKUP(A2290,Studies!A:BR,3,FALSE),"")</f>
        <v>https://www.ncbi.nlm.nih.gov/pubmed/21562488</v>
      </c>
      <c r="D2290" s="254" t="str">
        <f>IF(AND(A2290&lt;&gt;"",ISNUMBER(A2290)),VLOOKUP(A2290,Studies!A:BR,4,FALSE),"")</f>
        <v>iv with Perpetrator (Rifampicin @ 5 mg)</v>
      </c>
      <c r="E2290" s="254" t="str">
        <f>IF(AND(A2290&lt;&gt;"",ISNUMBER(A2290)),VLOOKUP(A2290,Studies!A:BR,5,FALSE),"")</f>
        <v>Alfentanil</v>
      </c>
      <c r="F2290" s="255"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53" t="str">
        <f>IF(AND(A2291&lt;&gt;"",ISNUMBER(A2291)),VLOOKUP(A2291,Studies!A:BR,2,FALSE),"")</f>
        <v>Kharasch 2011</v>
      </c>
      <c r="C2291" s="254" t="str">
        <f>IF(AND(A2291&lt;&gt;"",ISNUMBER(A2291)),VLOOKUP(A2291,Studies!A:BR,3,FALSE),"")</f>
        <v>https://www.ncbi.nlm.nih.gov/pubmed/21562488</v>
      </c>
      <c r="D2291" s="254" t="str">
        <f>IF(AND(A2291&lt;&gt;"",ISNUMBER(A2291)),VLOOKUP(A2291,Studies!A:BR,4,FALSE),"")</f>
        <v>iv with Perpetrator (Rifampicin @ 5 mg)</v>
      </c>
      <c r="E2291" s="254" t="str">
        <f>IF(AND(A2291&lt;&gt;"",ISNUMBER(A2291)),VLOOKUP(A2291,Studies!A:BR,5,FALSE),"")</f>
        <v>Alfentanil</v>
      </c>
      <c r="F2291" s="255"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53" t="str">
        <f>IF(AND(A2292&lt;&gt;"",ISNUMBER(A2292)),VLOOKUP(A2292,Studies!A:BR,2,FALSE),"")</f>
        <v>Kharasch 2011</v>
      </c>
      <c r="C2292" s="254" t="str">
        <f>IF(AND(A2292&lt;&gt;"",ISNUMBER(A2292)),VLOOKUP(A2292,Studies!A:BR,3,FALSE),"")</f>
        <v>https://www.ncbi.nlm.nih.gov/pubmed/21562488</v>
      </c>
      <c r="D2292" s="254" t="str">
        <f>IF(AND(A2292&lt;&gt;"",ISNUMBER(A2292)),VLOOKUP(A2292,Studies!A:BR,4,FALSE),"")</f>
        <v>iv with Perpetrator (Rifampicin @ 5 mg)</v>
      </c>
      <c r="E2292" s="254" t="str">
        <f>IF(AND(A2292&lt;&gt;"",ISNUMBER(A2292)),VLOOKUP(A2292,Studies!A:BR,5,FALSE),"")</f>
        <v>Alfentanil</v>
      </c>
      <c r="F2292" s="255"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53" t="str">
        <f>IF(AND(A2293&lt;&gt;"",ISNUMBER(A2293)),VLOOKUP(A2293,Studies!A:BR,2,FALSE),"")</f>
        <v>Kharasch 2011</v>
      </c>
      <c r="C2293" s="254" t="str">
        <f>IF(AND(A2293&lt;&gt;"",ISNUMBER(A2293)),VLOOKUP(A2293,Studies!A:BR,3,FALSE),"")</f>
        <v>https://www.ncbi.nlm.nih.gov/pubmed/21562488</v>
      </c>
      <c r="D2293" s="254" t="str">
        <f>IF(AND(A2293&lt;&gt;"",ISNUMBER(A2293)),VLOOKUP(A2293,Studies!A:BR,4,FALSE),"")</f>
        <v>iv with Perpetrator (Rifampicin @ 5 mg)</v>
      </c>
      <c r="E2293" s="254" t="str">
        <f>IF(AND(A2293&lt;&gt;"",ISNUMBER(A2293)),VLOOKUP(A2293,Studies!A:BR,5,FALSE),"")</f>
        <v>Alfentanil</v>
      </c>
      <c r="F2293" s="255"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53" t="str">
        <f>IF(AND(A2294&lt;&gt;"",ISNUMBER(A2294)),VLOOKUP(A2294,Studies!A:BR,2,FALSE),"")</f>
        <v>Kharasch 2011</v>
      </c>
      <c r="C2294" s="254" t="str">
        <f>IF(AND(A2294&lt;&gt;"",ISNUMBER(A2294)),VLOOKUP(A2294,Studies!A:BR,3,FALSE),"")</f>
        <v>https://www.ncbi.nlm.nih.gov/pubmed/21562488</v>
      </c>
      <c r="D2294" s="254" t="str">
        <f>IF(AND(A2294&lt;&gt;"",ISNUMBER(A2294)),VLOOKUP(A2294,Studies!A:BR,4,FALSE),"")</f>
        <v>iv with Perpetrator (Rifampicin @ 5 mg)</v>
      </c>
      <c r="E2294" s="254" t="str">
        <f>IF(AND(A2294&lt;&gt;"",ISNUMBER(A2294)),VLOOKUP(A2294,Studies!A:BR,5,FALSE),"")</f>
        <v>Alfentanil</v>
      </c>
      <c r="F2294" s="255"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53" t="str">
        <f>IF(AND(A2295&lt;&gt;"",ISNUMBER(A2295)),VLOOKUP(A2295,Studies!A:BR,2,FALSE),"")</f>
        <v>Kharasch 2011</v>
      </c>
      <c r="C2295" s="254" t="str">
        <f>IF(AND(A2295&lt;&gt;"",ISNUMBER(A2295)),VLOOKUP(A2295,Studies!A:BR,3,FALSE),"")</f>
        <v>https://www.ncbi.nlm.nih.gov/pubmed/21562488</v>
      </c>
      <c r="D2295" s="254" t="str">
        <f>IF(AND(A2295&lt;&gt;"",ISNUMBER(A2295)),VLOOKUP(A2295,Studies!A:BR,4,FALSE),"")</f>
        <v>iv with Perpetrator (Rifampicin @ 10 mg)</v>
      </c>
      <c r="E2295" s="254" t="str">
        <f>IF(AND(A2295&lt;&gt;"",ISNUMBER(A2295)),VLOOKUP(A2295,Studies!A:BR,5,FALSE),"")</f>
        <v>Alfentanil</v>
      </c>
      <c r="F2295" s="255"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53" t="str">
        <f>IF(AND(A2296&lt;&gt;"",ISNUMBER(A2296)),VLOOKUP(A2296,Studies!A:BR,2,FALSE),"")</f>
        <v>Kharasch 2011</v>
      </c>
      <c r="C2296" s="254" t="str">
        <f>IF(AND(A2296&lt;&gt;"",ISNUMBER(A2296)),VLOOKUP(A2296,Studies!A:BR,3,FALSE),"")</f>
        <v>https://www.ncbi.nlm.nih.gov/pubmed/21562488</v>
      </c>
      <c r="D2296" s="254" t="str">
        <f>IF(AND(A2296&lt;&gt;"",ISNUMBER(A2296)),VLOOKUP(A2296,Studies!A:BR,4,FALSE),"")</f>
        <v>iv with Perpetrator (Rifampicin @ 10 mg)</v>
      </c>
      <c r="E2296" s="254" t="str">
        <f>IF(AND(A2296&lt;&gt;"",ISNUMBER(A2296)),VLOOKUP(A2296,Studies!A:BR,5,FALSE),"")</f>
        <v>Alfentanil</v>
      </c>
      <c r="F2296" s="255"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53" t="str">
        <f>IF(AND(A2297&lt;&gt;"",ISNUMBER(A2297)),VLOOKUP(A2297,Studies!A:BR,2,FALSE),"")</f>
        <v>Kharasch 2011</v>
      </c>
      <c r="C2297" s="254" t="str">
        <f>IF(AND(A2297&lt;&gt;"",ISNUMBER(A2297)),VLOOKUP(A2297,Studies!A:BR,3,FALSE),"")</f>
        <v>https://www.ncbi.nlm.nih.gov/pubmed/21562488</v>
      </c>
      <c r="D2297" s="254" t="str">
        <f>IF(AND(A2297&lt;&gt;"",ISNUMBER(A2297)),VLOOKUP(A2297,Studies!A:BR,4,FALSE),"")</f>
        <v>iv with Perpetrator (Rifampicin @ 10 mg)</v>
      </c>
      <c r="E2297" s="254" t="str">
        <f>IF(AND(A2297&lt;&gt;"",ISNUMBER(A2297)),VLOOKUP(A2297,Studies!A:BR,5,FALSE),"")</f>
        <v>Alfentanil</v>
      </c>
      <c r="F2297" s="255"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53" t="str">
        <f>IF(AND(A2298&lt;&gt;"",ISNUMBER(A2298)),VLOOKUP(A2298,Studies!A:BR,2,FALSE),"")</f>
        <v>Kharasch 2011</v>
      </c>
      <c r="C2298" s="254" t="str">
        <f>IF(AND(A2298&lt;&gt;"",ISNUMBER(A2298)),VLOOKUP(A2298,Studies!A:BR,3,FALSE),"")</f>
        <v>https://www.ncbi.nlm.nih.gov/pubmed/21562488</v>
      </c>
      <c r="D2298" s="254" t="str">
        <f>IF(AND(A2298&lt;&gt;"",ISNUMBER(A2298)),VLOOKUP(A2298,Studies!A:BR,4,FALSE),"")</f>
        <v>iv with Perpetrator (Rifampicin @ 10 mg)</v>
      </c>
      <c r="E2298" s="254" t="str">
        <f>IF(AND(A2298&lt;&gt;"",ISNUMBER(A2298)),VLOOKUP(A2298,Studies!A:BR,5,FALSE),"")</f>
        <v>Alfentanil</v>
      </c>
      <c r="F2298" s="255"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53" t="str">
        <f>IF(AND(A2299&lt;&gt;"",ISNUMBER(A2299)),VLOOKUP(A2299,Studies!A:BR,2,FALSE),"")</f>
        <v>Kharasch 2011</v>
      </c>
      <c r="C2299" s="254" t="str">
        <f>IF(AND(A2299&lt;&gt;"",ISNUMBER(A2299)),VLOOKUP(A2299,Studies!A:BR,3,FALSE),"")</f>
        <v>https://www.ncbi.nlm.nih.gov/pubmed/21562488</v>
      </c>
      <c r="D2299" s="254" t="str">
        <f>IF(AND(A2299&lt;&gt;"",ISNUMBER(A2299)),VLOOKUP(A2299,Studies!A:BR,4,FALSE),"")</f>
        <v>iv with Perpetrator (Rifampicin @ 10 mg)</v>
      </c>
      <c r="E2299" s="254" t="str">
        <f>IF(AND(A2299&lt;&gt;"",ISNUMBER(A2299)),VLOOKUP(A2299,Studies!A:BR,5,FALSE),"")</f>
        <v>Alfentanil</v>
      </c>
      <c r="F2299" s="255"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53" t="str">
        <f>IF(AND(A2300&lt;&gt;"",ISNUMBER(A2300)),VLOOKUP(A2300,Studies!A:BR,2,FALSE),"")</f>
        <v>Kharasch 2011</v>
      </c>
      <c r="C2300" s="254" t="str">
        <f>IF(AND(A2300&lt;&gt;"",ISNUMBER(A2300)),VLOOKUP(A2300,Studies!A:BR,3,FALSE),"")</f>
        <v>https://www.ncbi.nlm.nih.gov/pubmed/21562488</v>
      </c>
      <c r="D2300" s="254" t="str">
        <f>IF(AND(A2300&lt;&gt;"",ISNUMBER(A2300)),VLOOKUP(A2300,Studies!A:BR,4,FALSE),"")</f>
        <v>iv with Perpetrator (Rifampicin @ 10 mg)</v>
      </c>
      <c r="E2300" s="254" t="str">
        <f>IF(AND(A2300&lt;&gt;"",ISNUMBER(A2300)),VLOOKUP(A2300,Studies!A:BR,5,FALSE),"")</f>
        <v>Alfentanil</v>
      </c>
      <c r="F2300" s="255"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53" t="str">
        <f>IF(AND(A2301&lt;&gt;"",ISNUMBER(A2301)),VLOOKUP(A2301,Studies!A:BR,2,FALSE),"")</f>
        <v>Kharasch 2011</v>
      </c>
      <c r="C2301" s="254" t="str">
        <f>IF(AND(A2301&lt;&gt;"",ISNUMBER(A2301)),VLOOKUP(A2301,Studies!A:BR,3,FALSE),"")</f>
        <v>https://www.ncbi.nlm.nih.gov/pubmed/21562488</v>
      </c>
      <c r="D2301" s="254" t="str">
        <f>IF(AND(A2301&lt;&gt;"",ISNUMBER(A2301)),VLOOKUP(A2301,Studies!A:BR,4,FALSE),"")</f>
        <v>iv with Perpetrator (Rifampicin @ 10 mg)</v>
      </c>
      <c r="E2301" s="254" t="str">
        <f>IF(AND(A2301&lt;&gt;"",ISNUMBER(A2301)),VLOOKUP(A2301,Studies!A:BR,5,FALSE),"")</f>
        <v>Alfentanil</v>
      </c>
      <c r="F2301" s="255"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53" t="str">
        <f>IF(AND(A2302&lt;&gt;"",ISNUMBER(A2302)),VLOOKUP(A2302,Studies!A:BR,2,FALSE),"")</f>
        <v>Kharasch 2011</v>
      </c>
      <c r="C2302" s="254" t="str">
        <f>IF(AND(A2302&lt;&gt;"",ISNUMBER(A2302)),VLOOKUP(A2302,Studies!A:BR,3,FALSE),"")</f>
        <v>https://www.ncbi.nlm.nih.gov/pubmed/21562488</v>
      </c>
      <c r="D2302" s="254" t="str">
        <f>IF(AND(A2302&lt;&gt;"",ISNUMBER(A2302)),VLOOKUP(A2302,Studies!A:BR,4,FALSE),"")</f>
        <v>iv with Perpetrator (Rifampicin @ 10 mg)</v>
      </c>
      <c r="E2302" s="254" t="str">
        <f>IF(AND(A2302&lt;&gt;"",ISNUMBER(A2302)),VLOOKUP(A2302,Studies!A:BR,5,FALSE),"")</f>
        <v>Alfentanil</v>
      </c>
      <c r="F2302" s="255"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53" t="str">
        <f>IF(AND(A2303&lt;&gt;"",ISNUMBER(A2303)),VLOOKUP(A2303,Studies!A:BR,2,FALSE),"")</f>
        <v>Kharasch 2011</v>
      </c>
      <c r="C2303" s="254" t="str">
        <f>IF(AND(A2303&lt;&gt;"",ISNUMBER(A2303)),VLOOKUP(A2303,Studies!A:BR,3,FALSE),"")</f>
        <v>https://www.ncbi.nlm.nih.gov/pubmed/21562488</v>
      </c>
      <c r="D2303" s="254" t="str">
        <f>IF(AND(A2303&lt;&gt;"",ISNUMBER(A2303)),VLOOKUP(A2303,Studies!A:BR,4,FALSE),"")</f>
        <v>iv with Perpetrator (Rifampicin @ 10 mg)</v>
      </c>
      <c r="E2303" s="254" t="str">
        <f>IF(AND(A2303&lt;&gt;"",ISNUMBER(A2303)),VLOOKUP(A2303,Studies!A:BR,5,FALSE),"")</f>
        <v>Alfentanil</v>
      </c>
      <c r="F2303" s="255"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53" t="str">
        <f>IF(AND(A2304&lt;&gt;"",ISNUMBER(A2304)),VLOOKUP(A2304,Studies!A:BR,2,FALSE),"")</f>
        <v>Kharasch 2011</v>
      </c>
      <c r="C2304" s="254" t="str">
        <f>IF(AND(A2304&lt;&gt;"",ISNUMBER(A2304)),VLOOKUP(A2304,Studies!A:BR,3,FALSE),"")</f>
        <v>https://www.ncbi.nlm.nih.gov/pubmed/21562488</v>
      </c>
      <c r="D2304" s="254" t="str">
        <f>IF(AND(A2304&lt;&gt;"",ISNUMBER(A2304)),VLOOKUP(A2304,Studies!A:BR,4,FALSE),"")</f>
        <v>iv with Perpetrator (Rifampicin @ 10 mg)</v>
      </c>
      <c r="E2304" s="254" t="str">
        <f>IF(AND(A2304&lt;&gt;"",ISNUMBER(A2304)),VLOOKUP(A2304,Studies!A:BR,5,FALSE),"")</f>
        <v>Alfentanil</v>
      </c>
      <c r="F2304" s="255"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53" t="str">
        <f>IF(AND(A2305&lt;&gt;"",ISNUMBER(A2305)),VLOOKUP(A2305,Studies!A:BR,2,FALSE),"")</f>
        <v>Kharasch 2011</v>
      </c>
      <c r="C2305" s="254" t="str">
        <f>IF(AND(A2305&lt;&gt;"",ISNUMBER(A2305)),VLOOKUP(A2305,Studies!A:BR,3,FALSE),"")</f>
        <v>https://www.ncbi.nlm.nih.gov/pubmed/21562488</v>
      </c>
      <c r="D2305" s="254" t="str">
        <f>IF(AND(A2305&lt;&gt;"",ISNUMBER(A2305)),VLOOKUP(A2305,Studies!A:BR,4,FALSE),"")</f>
        <v>iv with Perpetrator (Rifampicin @ 10 mg)</v>
      </c>
      <c r="E2305" s="254" t="str">
        <f>IF(AND(A2305&lt;&gt;"",ISNUMBER(A2305)),VLOOKUP(A2305,Studies!A:BR,5,FALSE),"")</f>
        <v>Alfentanil</v>
      </c>
      <c r="F2305" s="255"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53" t="str">
        <f>IF(AND(A2306&lt;&gt;"",ISNUMBER(A2306)),VLOOKUP(A2306,Studies!A:BR,2,FALSE),"")</f>
        <v>Kharasch 2011</v>
      </c>
      <c r="C2306" s="254" t="str">
        <f>IF(AND(A2306&lt;&gt;"",ISNUMBER(A2306)),VLOOKUP(A2306,Studies!A:BR,3,FALSE),"")</f>
        <v>https://www.ncbi.nlm.nih.gov/pubmed/21562488</v>
      </c>
      <c r="D2306" s="254" t="str">
        <f>IF(AND(A2306&lt;&gt;"",ISNUMBER(A2306)),VLOOKUP(A2306,Studies!A:BR,4,FALSE),"")</f>
        <v>iv with Perpetrator (Rifampicin @ 10 mg)</v>
      </c>
      <c r="E2306" s="254" t="str">
        <f>IF(AND(A2306&lt;&gt;"",ISNUMBER(A2306)),VLOOKUP(A2306,Studies!A:BR,5,FALSE),"")</f>
        <v>Alfentanil</v>
      </c>
      <c r="F2306" s="255"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53" t="str">
        <f>IF(AND(A2307&lt;&gt;"",ISNUMBER(A2307)),VLOOKUP(A2307,Studies!A:BR,2,FALSE),"")</f>
        <v>Kharasch 2011</v>
      </c>
      <c r="C2307" s="254" t="str">
        <f>IF(AND(A2307&lt;&gt;"",ISNUMBER(A2307)),VLOOKUP(A2307,Studies!A:BR,3,FALSE),"")</f>
        <v>https://www.ncbi.nlm.nih.gov/pubmed/21562488</v>
      </c>
      <c r="D2307" s="254" t="str">
        <f>IF(AND(A2307&lt;&gt;"",ISNUMBER(A2307)),VLOOKUP(A2307,Studies!A:BR,4,FALSE),"")</f>
        <v>iv with Perpetrator (Rifampicin @ 10 mg)</v>
      </c>
      <c r="E2307" s="254" t="str">
        <f>IF(AND(A2307&lt;&gt;"",ISNUMBER(A2307)),VLOOKUP(A2307,Studies!A:BR,5,FALSE),"")</f>
        <v>Alfentanil</v>
      </c>
      <c r="F2307" s="255"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53" t="str">
        <f>IF(AND(A2308&lt;&gt;"",ISNUMBER(A2308)),VLOOKUP(A2308,Studies!A:BR,2,FALSE),"")</f>
        <v>Kharasch 2011</v>
      </c>
      <c r="C2308" s="254" t="str">
        <f>IF(AND(A2308&lt;&gt;"",ISNUMBER(A2308)),VLOOKUP(A2308,Studies!A:BR,3,FALSE),"")</f>
        <v>https://www.ncbi.nlm.nih.gov/pubmed/21562488</v>
      </c>
      <c r="D2308" s="254" t="str">
        <f>IF(AND(A2308&lt;&gt;"",ISNUMBER(A2308)),VLOOKUP(A2308,Studies!A:BR,4,FALSE),"")</f>
        <v>iv with Perpetrator (Rifampicin @ 10 mg)</v>
      </c>
      <c r="E2308" s="254" t="str">
        <f>IF(AND(A2308&lt;&gt;"",ISNUMBER(A2308)),VLOOKUP(A2308,Studies!A:BR,5,FALSE),"")</f>
        <v>Alfentanil</v>
      </c>
      <c r="F2308" s="255"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53" t="str">
        <f>IF(AND(A2309&lt;&gt;"",ISNUMBER(A2309)),VLOOKUP(A2309,Studies!A:BR,2,FALSE),"")</f>
        <v>Kharasch 2011</v>
      </c>
      <c r="C2309" s="254" t="str">
        <f>IF(AND(A2309&lt;&gt;"",ISNUMBER(A2309)),VLOOKUP(A2309,Studies!A:BR,3,FALSE),"")</f>
        <v>https://www.ncbi.nlm.nih.gov/pubmed/21562488</v>
      </c>
      <c r="D2309" s="254" t="str">
        <f>IF(AND(A2309&lt;&gt;"",ISNUMBER(A2309)),VLOOKUP(A2309,Studies!A:BR,4,FALSE),"")</f>
        <v>iv with Perpetrator (Rifampicin @ 10 mg)</v>
      </c>
      <c r="E2309" s="254" t="str">
        <f>IF(AND(A2309&lt;&gt;"",ISNUMBER(A2309)),VLOOKUP(A2309,Studies!A:BR,5,FALSE),"")</f>
        <v>Alfentanil</v>
      </c>
      <c r="F2309" s="255"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53" t="str">
        <f>IF(AND(A2310&lt;&gt;"",ISNUMBER(A2310)),VLOOKUP(A2310,Studies!A:BR,2,FALSE),"")</f>
        <v>Kharasch 2011</v>
      </c>
      <c r="C2310" s="254" t="str">
        <f>IF(AND(A2310&lt;&gt;"",ISNUMBER(A2310)),VLOOKUP(A2310,Studies!A:BR,3,FALSE),"")</f>
        <v>https://www.ncbi.nlm.nih.gov/pubmed/21562488</v>
      </c>
      <c r="D2310" s="254" t="str">
        <f>IF(AND(A2310&lt;&gt;"",ISNUMBER(A2310)),VLOOKUP(A2310,Studies!A:BR,4,FALSE),"")</f>
        <v>iv with Perpetrator (Rifampicin @ 25 mg)</v>
      </c>
      <c r="E2310" s="254" t="str">
        <f>IF(AND(A2310&lt;&gt;"",ISNUMBER(A2310)),VLOOKUP(A2310,Studies!A:BR,5,FALSE),"")</f>
        <v>Alfentanil</v>
      </c>
      <c r="F2310" s="255"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53" t="str">
        <f>IF(AND(A2311&lt;&gt;"",ISNUMBER(A2311)),VLOOKUP(A2311,Studies!A:BR,2,FALSE),"")</f>
        <v>Kharasch 2011</v>
      </c>
      <c r="C2311" s="254" t="str">
        <f>IF(AND(A2311&lt;&gt;"",ISNUMBER(A2311)),VLOOKUP(A2311,Studies!A:BR,3,FALSE),"")</f>
        <v>https://www.ncbi.nlm.nih.gov/pubmed/21562488</v>
      </c>
      <c r="D2311" s="254" t="str">
        <f>IF(AND(A2311&lt;&gt;"",ISNUMBER(A2311)),VLOOKUP(A2311,Studies!A:BR,4,FALSE),"")</f>
        <v>iv with Perpetrator (Rifampicin @ 25 mg)</v>
      </c>
      <c r="E2311" s="254" t="str">
        <f>IF(AND(A2311&lt;&gt;"",ISNUMBER(A2311)),VLOOKUP(A2311,Studies!A:BR,5,FALSE),"")</f>
        <v>Alfentanil</v>
      </c>
      <c r="F2311" s="255"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53" t="str">
        <f>IF(AND(A2312&lt;&gt;"",ISNUMBER(A2312)),VLOOKUP(A2312,Studies!A:BR,2,FALSE),"")</f>
        <v>Kharasch 2011</v>
      </c>
      <c r="C2312" s="254" t="str">
        <f>IF(AND(A2312&lt;&gt;"",ISNUMBER(A2312)),VLOOKUP(A2312,Studies!A:BR,3,FALSE),"")</f>
        <v>https://www.ncbi.nlm.nih.gov/pubmed/21562488</v>
      </c>
      <c r="D2312" s="254" t="str">
        <f>IF(AND(A2312&lt;&gt;"",ISNUMBER(A2312)),VLOOKUP(A2312,Studies!A:BR,4,FALSE),"")</f>
        <v>iv with Perpetrator (Rifampicin @ 25 mg)</v>
      </c>
      <c r="E2312" s="254" t="str">
        <f>IF(AND(A2312&lt;&gt;"",ISNUMBER(A2312)),VLOOKUP(A2312,Studies!A:BR,5,FALSE),"")</f>
        <v>Alfentanil</v>
      </c>
      <c r="F2312" s="255"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53" t="str">
        <f>IF(AND(A2313&lt;&gt;"",ISNUMBER(A2313)),VLOOKUP(A2313,Studies!A:BR,2,FALSE),"")</f>
        <v>Kharasch 2011</v>
      </c>
      <c r="C2313" s="254" t="str">
        <f>IF(AND(A2313&lt;&gt;"",ISNUMBER(A2313)),VLOOKUP(A2313,Studies!A:BR,3,FALSE),"")</f>
        <v>https://www.ncbi.nlm.nih.gov/pubmed/21562488</v>
      </c>
      <c r="D2313" s="254" t="str">
        <f>IF(AND(A2313&lt;&gt;"",ISNUMBER(A2313)),VLOOKUP(A2313,Studies!A:BR,4,FALSE),"")</f>
        <v>iv with Perpetrator (Rifampicin @ 25 mg)</v>
      </c>
      <c r="E2313" s="254" t="str">
        <f>IF(AND(A2313&lt;&gt;"",ISNUMBER(A2313)),VLOOKUP(A2313,Studies!A:BR,5,FALSE),"")</f>
        <v>Alfentanil</v>
      </c>
      <c r="F2313" s="255"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53" t="str">
        <f>IF(AND(A2314&lt;&gt;"",ISNUMBER(A2314)),VLOOKUP(A2314,Studies!A:BR,2,FALSE),"")</f>
        <v>Kharasch 2011</v>
      </c>
      <c r="C2314" s="254" t="str">
        <f>IF(AND(A2314&lt;&gt;"",ISNUMBER(A2314)),VLOOKUP(A2314,Studies!A:BR,3,FALSE),"")</f>
        <v>https://www.ncbi.nlm.nih.gov/pubmed/21562488</v>
      </c>
      <c r="D2314" s="254" t="str">
        <f>IF(AND(A2314&lt;&gt;"",ISNUMBER(A2314)),VLOOKUP(A2314,Studies!A:BR,4,FALSE),"")</f>
        <v>iv with Perpetrator (Rifampicin @ 25 mg)</v>
      </c>
      <c r="E2314" s="254" t="str">
        <f>IF(AND(A2314&lt;&gt;"",ISNUMBER(A2314)),VLOOKUP(A2314,Studies!A:BR,5,FALSE),"")</f>
        <v>Alfentanil</v>
      </c>
      <c r="F2314" s="255"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53" t="str">
        <f>IF(AND(A2315&lt;&gt;"",ISNUMBER(A2315)),VLOOKUP(A2315,Studies!A:BR,2,FALSE),"")</f>
        <v>Kharasch 2011</v>
      </c>
      <c r="C2315" s="254" t="str">
        <f>IF(AND(A2315&lt;&gt;"",ISNUMBER(A2315)),VLOOKUP(A2315,Studies!A:BR,3,FALSE),"")</f>
        <v>https://www.ncbi.nlm.nih.gov/pubmed/21562488</v>
      </c>
      <c r="D2315" s="254" t="str">
        <f>IF(AND(A2315&lt;&gt;"",ISNUMBER(A2315)),VLOOKUP(A2315,Studies!A:BR,4,FALSE),"")</f>
        <v>iv with Perpetrator (Rifampicin @ 25 mg)</v>
      </c>
      <c r="E2315" s="254" t="str">
        <f>IF(AND(A2315&lt;&gt;"",ISNUMBER(A2315)),VLOOKUP(A2315,Studies!A:BR,5,FALSE),"")</f>
        <v>Alfentanil</v>
      </c>
      <c r="F2315" s="255"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53" t="str">
        <f>IF(AND(A2316&lt;&gt;"",ISNUMBER(A2316)),VLOOKUP(A2316,Studies!A:BR,2,FALSE),"")</f>
        <v>Kharasch 2011</v>
      </c>
      <c r="C2316" s="254" t="str">
        <f>IF(AND(A2316&lt;&gt;"",ISNUMBER(A2316)),VLOOKUP(A2316,Studies!A:BR,3,FALSE),"")</f>
        <v>https://www.ncbi.nlm.nih.gov/pubmed/21562488</v>
      </c>
      <c r="D2316" s="254" t="str">
        <f>IF(AND(A2316&lt;&gt;"",ISNUMBER(A2316)),VLOOKUP(A2316,Studies!A:BR,4,FALSE),"")</f>
        <v>iv with Perpetrator (Rifampicin @ 25 mg)</v>
      </c>
      <c r="E2316" s="254" t="str">
        <f>IF(AND(A2316&lt;&gt;"",ISNUMBER(A2316)),VLOOKUP(A2316,Studies!A:BR,5,FALSE),"")</f>
        <v>Alfentanil</v>
      </c>
      <c r="F2316" s="255"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53" t="str">
        <f>IF(AND(A2317&lt;&gt;"",ISNUMBER(A2317)),VLOOKUP(A2317,Studies!A:BR,2,FALSE),"")</f>
        <v>Kharasch 2011</v>
      </c>
      <c r="C2317" s="254" t="str">
        <f>IF(AND(A2317&lt;&gt;"",ISNUMBER(A2317)),VLOOKUP(A2317,Studies!A:BR,3,FALSE),"")</f>
        <v>https://www.ncbi.nlm.nih.gov/pubmed/21562488</v>
      </c>
      <c r="D2317" s="254" t="str">
        <f>IF(AND(A2317&lt;&gt;"",ISNUMBER(A2317)),VLOOKUP(A2317,Studies!A:BR,4,FALSE),"")</f>
        <v>iv with Perpetrator (Rifampicin @ 25 mg)</v>
      </c>
      <c r="E2317" s="254" t="str">
        <f>IF(AND(A2317&lt;&gt;"",ISNUMBER(A2317)),VLOOKUP(A2317,Studies!A:BR,5,FALSE),"")</f>
        <v>Alfentanil</v>
      </c>
      <c r="F2317" s="255"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53" t="str">
        <f>IF(AND(A2318&lt;&gt;"",ISNUMBER(A2318)),VLOOKUP(A2318,Studies!A:BR,2,FALSE),"")</f>
        <v>Kharasch 2011</v>
      </c>
      <c r="C2318" s="254" t="str">
        <f>IF(AND(A2318&lt;&gt;"",ISNUMBER(A2318)),VLOOKUP(A2318,Studies!A:BR,3,FALSE),"")</f>
        <v>https://www.ncbi.nlm.nih.gov/pubmed/21562488</v>
      </c>
      <c r="D2318" s="254" t="str">
        <f>IF(AND(A2318&lt;&gt;"",ISNUMBER(A2318)),VLOOKUP(A2318,Studies!A:BR,4,FALSE),"")</f>
        <v>iv with Perpetrator (Rifampicin @ 25 mg)</v>
      </c>
      <c r="E2318" s="254" t="str">
        <f>IF(AND(A2318&lt;&gt;"",ISNUMBER(A2318)),VLOOKUP(A2318,Studies!A:BR,5,FALSE),"")</f>
        <v>Alfentanil</v>
      </c>
      <c r="F2318" s="255"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53" t="str">
        <f>IF(AND(A2319&lt;&gt;"",ISNUMBER(A2319)),VLOOKUP(A2319,Studies!A:BR,2,FALSE),"")</f>
        <v>Kharasch 2011</v>
      </c>
      <c r="C2319" s="254" t="str">
        <f>IF(AND(A2319&lt;&gt;"",ISNUMBER(A2319)),VLOOKUP(A2319,Studies!A:BR,3,FALSE),"")</f>
        <v>https://www.ncbi.nlm.nih.gov/pubmed/21562488</v>
      </c>
      <c r="D2319" s="254" t="str">
        <f>IF(AND(A2319&lt;&gt;"",ISNUMBER(A2319)),VLOOKUP(A2319,Studies!A:BR,4,FALSE),"")</f>
        <v>iv with Perpetrator (Rifampicin @ 25 mg)</v>
      </c>
      <c r="E2319" s="254" t="str">
        <f>IF(AND(A2319&lt;&gt;"",ISNUMBER(A2319)),VLOOKUP(A2319,Studies!A:BR,5,FALSE),"")</f>
        <v>Alfentanil</v>
      </c>
      <c r="F2319" s="255"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53" t="str">
        <f>IF(AND(A2320&lt;&gt;"",ISNUMBER(A2320)),VLOOKUP(A2320,Studies!A:BR,2,FALSE),"")</f>
        <v>Kharasch 2011</v>
      </c>
      <c r="C2320" s="254" t="str">
        <f>IF(AND(A2320&lt;&gt;"",ISNUMBER(A2320)),VLOOKUP(A2320,Studies!A:BR,3,FALSE),"")</f>
        <v>https://www.ncbi.nlm.nih.gov/pubmed/21562488</v>
      </c>
      <c r="D2320" s="254" t="str">
        <f>IF(AND(A2320&lt;&gt;"",ISNUMBER(A2320)),VLOOKUP(A2320,Studies!A:BR,4,FALSE),"")</f>
        <v>iv with Perpetrator (Rifampicin @ 25 mg)</v>
      </c>
      <c r="E2320" s="254" t="str">
        <f>IF(AND(A2320&lt;&gt;"",ISNUMBER(A2320)),VLOOKUP(A2320,Studies!A:BR,5,FALSE),"")</f>
        <v>Alfentanil</v>
      </c>
      <c r="F2320" s="255"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53" t="str">
        <f>IF(AND(A2321&lt;&gt;"",ISNUMBER(A2321)),VLOOKUP(A2321,Studies!A:BR,2,FALSE),"")</f>
        <v>Kharasch 2011</v>
      </c>
      <c r="C2321" s="254" t="str">
        <f>IF(AND(A2321&lt;&gt;"",ISNUMBER(A2321)),VLOOKUP(A2321,Studies!A:BR,3,FALSE),"")</f>
        <v>https://www.ncbi.nlm.nih.gov/pubmed/21562488</v>
      </c>
      <c r="D2321" s="254" t="str">
        <f>IF(AND(A2321&lt;&gt;"",ISNUMBER(A2321)),VLOOKUP(A2321,Studies!A:BR,4,FALSE),"")</f>
        <v>iv with Perpetrator (Rifampicin @ 25 mg)</v>
      </c>
      <c r="E2321" s="254" t="str">
        <f>IF(AND(A2321&lt;&gt;"",ISNUMBER(A2321)),VLOOKUP(A2321,Studies!A:BR,5,FALSE),"")</f>
        <v>Alfentanil</v>
      </c>
      <c r="F2321" s="255"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53" t="str">
        <f>IF(AND(A2322&lt;&gt;"",ISNUMBER(A2322)),VLOOKUP(A2322,Studies!A:BR,2,FALSE),"")</f>
        <v>Kharasch 2011</v>
      </c>
      <c r="C2322" s="254" t="str">
        <f>IF(AND(A2322&lt;&gt;"",ISNUMBER(A2322)),VLOOKUP(A2322,Studies!A:BR,3,FALSE),"")</f>
        <v>https://www.ncbi.nlm.nih.gov/pubmed/21562488</v>
      </c>
      <c r="D2322" s="254" t="str">
        <f>IF(AND(A2322&lt;&gt;"",ISNUMBER(A2322)),VLOOKUP(A2322,Studies!A:BR,4,FALSE),"")</f>
        <v>iv with Perpetrator (Rifampicin @ 25 mg)</v>
      </c>
      <c r="E2322" s="254" t="str">
        <f>IF(AND(A2322&lt;&gt;"",ISNUMBER(A2322)),VLOOKUP(A2322,Studies!A:BR,5,FALSE),"")</f>
        <v>Alfentanil</v>
      </c>
      <c r="F2322" s="255"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53" t="str">
        <f>IF(AND(A2323&lt;&gt;"",ISNUMBER(A2323)),VLOOKUP(A2323,Studies!A:BR,2,FALSE),"")</f>
        <v>Kharasch 2011</v>
      </c>
      <c r="C2323" s="254" t="str">
        <f>IF(AND(A2323&lt;&gt;"",ISNUMBER(A2323)),VLOOKUP(A2323,Studies!A:BR,3,FALSE),"")</f>
        <v>https://www.ncbi.nlm.nih.gov/pubmed/21562488</v>
      </c>
      <c r="D2323" s="254" t="str">
        <f>IF(AND(A2323&lt;&gt;"",ISNUMBER(A2323)),VLOOKUP(A2323,Studies!A:BR,4,FALSE),"")</f>
        <v>iv with Perpetrator (Rifampicin @ 25 mg)</v>
      </c>
      <c r="E2323" s="254" t="str">
        <f>IF(AND(A2323&lt;&gt;"",ISNUMBER(A2323)),VLOOKUP(A2323,Studies!A:BR,5,FALSE),"")</f>
        <v>Alfentanil</v>
      </c>
      <c r="F2323" s="255"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53" t="str">
        <f>IF(AND(A2324&lt;&gt;"",ISNUMBER(A2324)),VLOOKUP(A2324,Studies!A:BR,2,FALSE),"")</f>
        <v>Kharasch 2011</v>
      </c>
      <c r="C2324" s="254" t="str">
        <f>IF(AND(A2324&lt;&gt;"",ISNUMBER(A2324)),VLOOKUP(A2324,Studies!A:BR,3,FALSE),"")</f>
        <v>https://www.ncbi.nlm.nih.gov/pubmed/21562488</v>
      </c>
      <c r="D2324" s="254" t="str">
        <f>IF(AND(A2324&lt;&gt;"",ISNUMBER(A2324)),VLOOKUP(A2324,Studies!A:BR,4,FALSE),"")</f>
        <v>iv with Perpetrator (Rifampicin @ 75 mg)</v>
      </c>
      <c r="E2324" s="254" t="str">
        <f>IF(AND(A2324&lt;&gt;"",ISNUMBER(A2324)),VLOOKUP(A2324,Studies!A:BR,5,FALSE),"")</f>
        <v>Alfentanil</v>
      </c>
      <c r="F2324" s="255"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53" t="str">
        <f>IF(AND(A2325&lt;&gt;"",ISNUMBER(A2325)),VLOOKUP(A2325,Studies!A:BR,2,FALSE),"")</f>
        <v>Kharasch 2011</v>
      </c>
      <c r="C2325" s="254" t="str">
        <f>IF(AND(A2325&lt;&gt;"",ISNUMBER(A2325)),VLOOKUP(A2325,Studies!A:BR,3,FALSE),"")</f>
        <v>https://www.ncbi.nlm.nih.gov/pubmed/21562488</v>
      </c>
      <c r="D2325" s="254" t="str">
        <f>IF(AND(A2325&lt;&gt;"",ISNUMBER(A2325)),VLOOKUP(A2325,Studies!A:BR,4,FALSE),"")</f>
        <v>iv with Perpetrator (Rifampicin @ 75 mg)</v>
      </c>
      <c r="E2325" s="254" t="str">
        <f>IF(AND(A2325&lt;&gt;"",ISNUMBER(A2325)),VLOOKUP(A2325,Studies!A:BR,5,FALSE),"")</f>
        <v>Alfentanil</v>
      </c>
      <c r="F2325" s="255"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53" t="str">
        <f>IF(AND(A2326&lt;&gt;"",ISNUMBER(A2326)),VLOOKUP(A2326,Studies!A:BR,2,FALSE),"")</f>
        <v>Kharasch 2011</v>
      </c>
      <c r="C2326" s="254" t="str">
        <f>IF(AND(A2326&lt;&gt;"",ISNUMBER(A2326)),VLOOKUP(A2326,Studies!A:BR,3,FALSE),"")</f>
        <v>https://www.ncbi.nlm.nih.gov/pubmed/21562488</v>
      </c>
      <c r="D2326" s="254" t="str">
        <f>IF(AND(A2326&lt;&gt;"",ISNUMBER(A2326)),VLOOKUP(A2326,Studies!A:BR,4,FALSE),"")</f>
        <v>iv with Perpetrator (Rifampicin @ 75 mg)</v>
      </c>
      <c r="E2326" s="254" t="str">
        <f>IF(AND(A2326&lt;&gt;"",ISNUMBER(A2326)),VLOOKUP(A2326,Studies!A:BR,5,FALSE),"")</f>
        <v>Alfentanil</v>
      </c>
      <c r="F2326" s="255"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53" t="str">
        <f>IF(AND(A2327&lt;&gt;"",ISNUMBER(A2327)),VLOOKUP(A2327,Studies!A:BR,2,FALSE),"")</f>
        <v>Kharasch 2011</v>
      </c>
      <c r="C2327" s="254" t="str">
        <f>IF(AND(A2327&lt;&gt;"",ISNUMBER(A2327)),VLOOKUP(A2327,Studies!A:BR,3,FALSE),"")</f>
        <v>https://www.ncbi.nlm.nih.gov/pubmed/21562488</v>
      </c>
      <c r="D2327" s="254" t="str">
        <f>IF(AND(A2327&lt;&gt;"",ISNUMBER(A2327)),VLOOKUP(A2327,Studies!A:BR,4,FALSE),"")</f>
        <v>iv with Perpetrator (Rifampicin @ 75 mg)</v>
      </c>
      <c r="E2327" s="254" t="str">
        <f>IF(AND(A2327&lt;&gt;"",ISNUMBER(A2327)),VLOOKUP(A2327,Studies!A:BR,5,FALSE),"")</f>
        <v>Alfentanil</v>
      </c>
      <c r="F2327" s="255"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53" t="str">
        <f>IF(AND(A2328&lt;&gt;"",ISNUMBER(A2328)),VLOOKUP(A2328,Studies!A:BR,2,FALSE),"")</f>
        <v>Kharasch 2011</v>
      </c>
      <c r="C2328" s="254" t="str">
        <f>IF(AND(A2328&lt;&gt;"",ISNUMBER(A2328)),VLOOKUP(A2328,Studies!A:BR,3,FALSE),"")</f>
        <v>https://www.ncbi.nlm.nih.gov/pubmed/21562488</v>
      </c>
      <c r="D2328" s="254" t="str">
        <f>IF(AND(A2328&lt;&gt;"",ISNUMBER(A2328)),VLOOKUP(A2328,Studies!A:BR,4,FALSE),"")</f>
        <v>iv with Perpetrator (Rifampicin @ 75 mg)</v>
      </c>
      <c r="E2328" s="254" t="str">
        <f>IF(AND(A2328&lt;&gt;"",ISNUMBER(A2328)),VLOOKUP(A2328,Studies!A:BR,5,FALSE),"")</f>
        <v>Alfentanil</v>
      </c>
      <c r="F2328" s="255"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53" t="str">
        <f>IF(AND(A2329&lt;&gt;"",ISNUMBER(A2329)),VLOOKUP(A2329,Studies!A:BR,2,FALSE),"")</f>
        <v>Kharasch 2011</v>
      </c>
      <c r="C2329" s="254" t="str">
        <f>IF(AND(A2329&lt;&gt;"",ISNUMBER(A2329)),VLOOKUP(A2329,Studies!A:BR,3,FALSE),"")</f>
        <v>https://www.ncbi.nlm.nih.gov/pubmed/21562488</v>
      </c>
      <c r="D2329" s="254" t="str">
        <f>IF(AND(A2329&lt;&gt;"",ISNUMBER(A2329)),VLOOKUP(A2329,Studies!A:BR,4,FALSE),"")</f>
        <v>iv with Perpetrator (Rifampicin @ 75 mg)</v>
      </c>
      <c r="E2329" s="254" t="str">
        <f>IF(AND(A2329&lt;&gt;"",ISNUMBER(A2329)),VLOOKUP(A2329,Studies!A:BR,5,FALSE),"")</f>
        <v>Alfentanil</v>
      </c>
      <c r="F2329" s="255"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53" t="str">
        <f>IF(AND(A2330&lt;&gt;"",ISNUMBER(A2330)),VLOOKUP(A2330,Studies!A:BR,2,FALSE),"")</f>
        <v>Kharasch 2011</v>
      </c>
      <c r="C2330" s="254" t="str">
        <f>IF(AND(A2330&lt;&gt;"",ISNUMBER(A2330)),VLOOKUP(A2330,Studies!A:BR,3,FALSE),"")</f>
        <v>https://www.ncbi.nlm.nih.gov/pubmed/21562488</v>
      </c>
      <c r="D2330" s="254" t="str">
        <f>IF(AND(A2330&lt;&gt;"",ISNUMBER(A2330)),VLOOKUP(A2330,Studies!A:BR,4,FALSE),"")</f>
        <v>iv with Perpetrator (Rifampicin @ 75 mg)</v>
      </c>
      <c r="E2330" s="254" t="str">
        <f>IF(AND(A2330&lt;&gt;"",ISNUMBER(A2330)),VLOOKUP(A2330,Studies!A:BR,5,FALSE),"")</f>
        <v>Alfentanil</v>
      </c>
      <c r="F2330" s="255"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53" t="str">
        <f>IF(AND(A2331&lt;&gt;"",ISNUMBER(A2331)),VLOOKUP(A2331,Studies!A:BR,2,FALSE),"")</f>
        <v>Kharasch 2011</v>
      </c>
      <c r="C2331" s="254" t="str">
        <f>IF(AND(A2331&lt;&gt;"",ISNUMBER(A2331)),VLOOKUP(A2331,Studies!A:BR,3,FALSE),"")</f>
        <v>https://www.ncbi.nlm.nih.gov/pubmed/21562488</v>
      </c>
      <c r="D2331" s="254" t="str">
        <f>IF(AND(A2331&lt;&gt;"",ISNUMBER(A2331)),VLOOKUP(A2331,Studies!A:BR,4,FALSE),"")</f>
        <v>iv with Perpetrator (Rifampicin @ 75 mg)</v>
      </c>
      <c r="E2331" s="254" t="str">
        <f>IF(AND(A2331&lt;&gt;"",ISNUMBER(A2331)),VLOOKUP(A2331,Studies!A:BR,5,FALSE),"")</f>
        <v>Alfentanil</v>
      </c>
      <c r="F2331" s="255"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53" t="str">
        <f>IF(AND(A2332&lt;&gt;"",ISNUMBER(A2332)),VLOOKUP(A2332,Studies!A:BR,2,FALSE),"")</f>
        <v>Kharasch 2011</v>
      </c>
      <c r="C2332" s="254" t="str">
        <f>IF(AND(A2332&lt;&gt;"",ISNUMBER(A2332)),VLOOKUP(A2332,Studies!A:BR,3,FALSE),"")</f>
        <v>https://www.ncbi.nlm.nih.gov/pubmed/21562488</v>
      </c>
      <c r="D2332" s="254" t="str">
        <f>IF(AND(A2332&lt;&gt;"",ISNUMBER(A2332)),VLOOKUP(A2332,Studies!A:BR,4,FALSE),"")</f>
        <v>iv with Perpetrator (Rifampicin @ 75 mg)</v>
      </c>
      <c r="E2332" s="254" t="str">
        <f>IF(AND(A2332&lt;&gt;"",ISNUMBER(A2332)),VLOOKUP(A2332,Studies!A:BR,5,FALSE),"")</f>
        <v>Alfentanil</v>
      </c>
      <c r="F2332" s="255"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53" t="str">
        <f>IF(AND(A2333&lt;&gt;"",ISNUMBER(A2333)),VLOOKUP(A2333,Studies!A:BR,2,FALSE),"")</f>
        <v>Kharasch 2011</v>
      </c>
      <c r="C2333" s="254" t="str">
        <f>IF(AND(A2333&lt;&gt;"",ISNUMBER(A2333)),VLOOKUP(A2333,Studies!A:BR,3,FALSE),"")</f>
        <v>https://www.ncbi.nlm.nih.gov/pubmed/21562488</v>
      </c>
      <c r="D2333" s="254" t="str">
        <f>IF(AND(A2333&lt;&gt;"",ISNUMBER(A2333)),VLOOKUP(A2333,Studies!A:BR,4,FALSE),"")</f>
        <v>iv with Perpetrator (Rifampicin @ 75 mg)</v>
      </c>
      <c r="E2333" s="254" t="str">
        <f>IF(AND(A2333&lt;&gt;"",ISNUMBER(A2333)),VLOOKUP(A2333,Studies!A:BR,5,FALSE),"")</f>
        <v>Alfentanil</v>
      </c>
      <c r="F2333" s="255"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53" t="str">
        <f>IF(AND(A2334&lt;&gt;"",ISNUMBER(A2334)),VLOOKUP(A2334,Studies!A:BR,2,FALSE),"")</f>
        <v>Kharasch 2011</v>
      </c>
      <c r="C2334" s="254" t="str">
        <f>IF(AND(A2334&lt;&gt;"",ISNUMBER(A2334)),VLOOKUP(A2334,Studies!A:BR,3,FALSE),"")</f>
        <v>https://www.ncbi.nlm.nih.gov/pubmed/21562488</v>
      </c>
      <c r="D2334" s="254" t="str">
        <f>IF(AND(A2334&lt;&gt;"",ISNUMBER(A2334)),VLOOKUP(A2334,Studies!A:BR,4,FALSE),"")</f>
        <v>iv with Perpetrator (Rifampicin @ 75 mg)</v>
      </c>
      <c r="E2334" s="254" t="str">
        <f>IF(AND(A2334&lt;&gt;"",ISNUMBER(A2334)),VLOOKUP(A2334,Studies!A:BR,5,FALSE),"")</f>
        <v>Alfentanil</v>
      </c>
      <c r="F2334" s="255"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53" t="str">
        <f>IF(AND(A2335&lt;&gt;"",ISNUMBER(A2335)),VLOOKUP(A2335,Studies!A:BR,2,FALSE),"")</f>
        <v>Kharasch 2011</v>
      </c>
      <c r="C2335" s="254" t="str">
        <f>IF(AND(A2335&lt;&gt;"",ISNUMBER(A2335)),VLOOKUP(A2335,Studies!A:BR,3,FALSE),"")</f>
        <v>https://www.ncbi.nlm.nih.gov/pubmed/21562488</v>
      </c>
      <c r="D2335" s="254" t="str">
        <f>IF(AND(A2335&lt;&gt;"",ISNUMBER(A2335)),VLOOKUP(A2335,Studies!A:BR,4,FALSE),"")</f>
        <v>iv with Perpetrator (Rifampicin @ 75 mg)</v>
      </c>
      <c r="E2335" s="254" t="str">
        <f>IF(AND(A2335&lt;&gt;"",ISNUMBER(A2335)),VLOOKUP(A2335,Studies!A:BR,5,FALSE),"")</f>
        <v>Alfentanil</v>
      </c>
      <c r="F2335" s="255"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53" t="str">
        <f>IF(AND(A2336&lt;&gt;"",ISNUMBER(A2336)),VLOOKUP(A2336,Studies!A:BR,2,FALSE),"")</f>
        <v>Kharasch 2011</v>
      </c>
      <c r="C2336" s="254" t="str">
        <f>IF(AND(A2336&lt;&gt;"",ISNUMBER(A2336)),VLOOKUP(A2336,Studies!A:BR,3,FALSE),"")</f>
        <v>https://www.ncbi.nlm.nih.gov/pubmed/21562488</v>
      </c>
      <c r="D2336" s="254" t="str">
        <f>IF(AND(A2336&lt;&gt;"",ISNUMBER(A2336)),VLOOKUP(A2336,Studies!A:BR,4,FALSE),"")</f>
        <v>iv with Perpetrator (Rifampicin @ 75 mg)</v>
      </c>
      <c r="E2336" s="254" t="str">
        <f>IF(AND(A2336&lt;&gt;"",ISNUMBER(A2336)),VLOOKUP(A2336,Studies!A:BR,5,FALSE),"")</f>
        <v>Alfentanil</v>
      </c>
      <c r="F2336" s="255"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53" t="str">
        <f>IF(AND(A2337&lt;&gt;"",ISNUMBER(A2337)),VLOOKUP(A2337,Studies!A:BR,2,FALSE),"")</f>
        <v>Kharasch 2011</v>
      </c>
      <c r="C2337" s="254" t="str">
        <f>IF(AND(A2337&lt;&gt;"",ISNUMBER(A2337)),VLOOKUP(A2337,Studies!A:BR,3,FALSE),"")</f>
        <v>https://www.ncbi.nlm.nih.gov/pubmed/21562488</v>
      </c>
      <c r="D2337" s="254" t="str">
        <f>IF(AND(A2337&lt;&gt;"",ISNUMBER(A2337)),VLOOKUP(A2337,Studies!A:BR,4,FALSE),"")</f>
        <v>po Control (Perpetrator Placebo)</v>
      </c>
      <c r="E2337" s="254" t="str">
        <f>IF(AND(A2337&lt;&gt;"",ISNUMBER(A2337)),VLOOKUP(A2337,Studies!A:BR,5,FALSE),"")</f>
        <v>Midazolam</v>
      </c>
      <c r="F2337" s="255"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53" t="str">
        <f>IF(AND(A2338&lt;&gt;"",ISNUMBER(A2338)),VLOOKUP(A2338,Studies!A:BR,2,FALSE),"")</f>
        <v>Kharasch 2011</v>
      </c>
      <c r="C2338" s="254" t="str">
        <f>IF(AND(A2338&lt;&gt;"",ISNUMBER(A2338)),VLOOKUP(A2338,Studies!A:BR,3,FALSE),"")</f>
        <v>https://www.ncbi.nlm.nih.gov/pubmed/21562488</v>
      </c>
      <c r="D2338" s="254" t="str">
        <f>IF(AND(A2338&lt;&gt;"",ISNUMBER(A2338)),VLOOKUP(A2338,Studies!A:BR,4,FALSE),"")</f>
        <v>po Control (Perpetrator Placebo)</v>
      </c>
      <c r="E2338" s="254" t="str">
        <f>IF(AND(A2338&lt;&gt;"",ISNUMBER(A2338)),VLOOKUP(A2338,Studies!A:BR,5,FALSE),"")</f>
        <v>Midazolam</v>
      </c>
      <c r="F2338" s="255"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53" t="str">
        <f>IF(AND(A2339&lt;&gt;"",ISNUMBER(A2339)),VLOOKUP(A2339,Studies!A:BR,2,FALSE),"")</f>
        <v>Kharasch 2011</v>
      </c>
      <c r="C2339" s="254" t="str">
        <f>IF(AND(A2339&lt;&gt;"",ISNUMBER(A2339)),VLOOKUP(A2339,Studies!A:BR,3,FALSE),"")</f>
        <v>https://www.ncbi.nlm.nih.gov/pubmed/21562488</v>
      </c>
      <c r="D2339" s="254" t="str">
        <f>IF(AND(A2339&lt;&gt;"",ISNUMBER(A2339)),VLOOKUP(A2339,Studies!A:BR,4,FALSE),"")</f>
        <v>po Control (Perpetrator Placebo)</v>
      </c>
      <c r="E2339" s="254" t="str">
        <f>IF(AND(A2339&lt;&gt;"",ISNUMBER(A2339)),VLOOKUP(A2339,Studies!A:BR,5,FALSE),"")</f>
        <v>Midazolam</v>
      </c>
      <c r="F2339" s="255"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53" t="str">
        <f>IF(AND(A2340&lt;&gt;"",ISNUMBER(A2340)),VLOOKUP(A2340,Studies!A:BR,2,FALSE),"")</f>
        <v>Kharasch 2011</v>
      </c>
      <c r="C2340" s="254" t="str">
        <f>IF(AND(A2340&lt;&gt;"",ISNUMBER(A2340)),VLOOKUP(A2340,Studies!A:BR,3,FALSE),"")</f>
        <v>https://www.ncbi.nlm.nih.gov/pubmed/21562488</v>
      </c>
      <c r="D2340" s="254" t="str">
        <f>IF(AND(A2340&lt;&gt;"",ISNUMBER(A2340)),VLOOKUP(A2340,Studies!A:BR,4,FALSE),"")</f>
        <v>po Control (Perpetrator Placebo)</v>
      </c>
      <c r="E2340" s="254" t="str">
        <f>IF(AND(A2340&lt;&gt;"",ISNUMBER(A2340)),VLOOKUP(A2340,Studies!A:BR,5,FALSE),"")</f>
        <v>Midazolam</v>
      </c>
      <c r="F2340" s="255"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53" t="str">
        <f>IF(AND(A2341&lt;&gt;"",ISNUMBER(A2341)),VLOOKUP(A2341,Studies!A:BR,2,FALSE),"")</f>
        <v>Kharasch 2011</v>
      </c>
      <c r="C2341" s="254" t="str">
        <f>IF(AND(A2341&lt;&gt;"",ISNUMBER(A2341)),VLOOKUP(A2341,Studies!A:BR,3,FALSE),"")</f>
        <v>https://www.ncbi.nlm.nih.gov/pubmed/21562488</v>
      </c>
      <c r="D2341" s="254" t="str">
        <f>IF(AND(A2341&lt;&gt;"",ISNUMBER(A2341)),VLOOKUP(A2341,Studies!A:BR,4,FALSE),"")</f>
        <v>po Control (Perpetrator Placebo)</v>
      </c>
      <c r="E2341" s="254" t="str">
        <f>IF(AND(A2341&lt;&gt;"",ISNUMBER(A2341)),VLOOKUP(A2341,Studies!A:BR,5,FALSE),"")</f>
        <v>Midazolam</v>
      </c>
      <c r="F2341" s="255"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53" t="str">
        <f>IF(AND(A2342&lt;&gt;"",ISNUMBER(A2342)),VLOOKUP(A2342,Studies!A:BR,2,FALSE),"")</f>
        <v>Kharasch 2011</v>
      </c>
      <c r="C2342" s="254" t="str">
        <f>IF(AND(A2342&lt;&gt;"",ISNUMBER(A2342)),VLOOKUP(A2342,Studies!A:BR,3,FALSE),"")</f>
        <v>https://www.ncbi.nlm.nih.gov/pubmed/21562488</v>
      </c>
      <c r="D2342" s="254" t="str">
        <f>IF(AND(A2342&lt;&gt;"",ISNUMBER(A2342)),VLOOKUP(A2342,Studies!A:BR,4,FALSE),"")</f>
        <v>po Control (Perpetrator Placebo)</v>
      </c>
      <c r="E2342" s="254" t="str">
        <f>IF(AND(A2342&lt;&gt;"",ISNUMBER(A2342)),VLOOKUP(A2342,Studies!A:BR,5,FALSE),"")</f>
        <v>Midazolam</v>
      </c>
      <c r="F2342" s="255"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53" t="str">
        <f>IF(AND(A2343&lt;&gt;"",ISNUMBER(A2343)),VLOOKUP(A2343,Studies!A:BR,2,FALSE),"")</f>
        <v>Kharasch 2011</v>
      </c>
      <c r="C2343" s="254" t="str">
        <f>IF(AND(A2343&lt;&gt;"",ISNUMBER(A2343)),VLOOKUP(A2343,Studies!A:BR,3,FALSE),"")</f>
        <v>https://www.ncbi.nlm.nih.gov/pubmed/21562488</v>
      </c>
      <c r="D2343" s="254" t="str">
        <f>IF(AND(A2343&lt;&gt;"",ISNUMBER(A2343)),VLOOKUP(A2343,Studies!A:BR,4,FALSE),"")</f>
        <v>po Control (Perpetrator Placebo)</v>
      </c>
      <c r="E2343" s="254" t="str">
        <f>IF(AND(A2343&lt;&gt;"",ISNUMBER(A2343)),VLOOKUP(A2343,Studies!A:BR,5,FALSE),"")</f>
        <v>Midazolam</v>
      </c>
      <c r="F2343" s="255"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53" t="str">
        <f>IF(AND(A2344&lt;&gt;"",ISNUMBER(A2344)),VLOOKUP(A2344,Studies!A:BR,2,FALSE),"")</f>
        <v>Kharasch 2011</v>
      </c>
      <c r="C2344" s="254" t="str">
        <f>IF(AND(A2344&lt;&gt;"",ISNUMBER(A2344)),VLOOKUP(A2344,Studies!A:BR,3,FALSE),"")</f>
        <v>https://www.ncbi.nlm.nih.gov/pubmed/21562488</v>
      </c>
      <c r="D2344" s="254" t="str">
        <f>IF(AND(A2344&lt;&gt;"",ISNUMBER(A2344)),VLOOKUP(A2344,Studies!A:BR,4,FALSE),"")</f>
        <v>po Control (Perpetrator Placebo)</v>
      </c>
      <c r="E2344" s="254" t="str">
        <f>IF(AND(A2344&lt;&gt;"",ISNUMBER(A2344)),VLOOKUP(A2344,Studies!A:BR,5,FALSE),"")</f>
        <v>Midazolam</v>
      </c>
      <c r="F2344" s="255"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53" t="str">
        <f>IF(AND(A2345&lt;&gt;"",ISNUMBER(A2345)),VLOOKUP(A2345,Studies!A:BR,2,FALSE),"")</f>
        <v>Kharasch 2011</v>
      </c>
      <c r="C2345" s="254" t="str">
        <f>IF(AND(A2345&lt;&gt;"",ISNUMBER(A2345)),VLOOKUP(A2345,Studies!A:BR,3,FALSE),"")</f>
        <v>https://www.ncbi.nlm.nih.gov/pubmed/21562488</v>
      </c>
      <c r="D2345" s="254" t="str">
        <f>IF(AND(A2345&lt;&gt;"",ISNUMBER(A2345)),VLOOKUP(A2345,Studies!A:BR,4,FALSE),"")</f>
        <v>po Control (Perpetrator Placebo)</v>
      </c>
      <c r="E2345" s="254" t="str">
        <f>IF(AND(A2345&lt;&gt;"",ISNUMBER(A2345)),VLOOKUP(A2345,Studies!A:BR,5,FALSE),"")</f>
        <v>Midazolam</v>
      </c>
      <c r="F2345" s="255"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53" t="str">
        <f>IF(AND(A2346&lt;&gt;"",ISNUMBER(A2346)),VLOOKUP(A2346,Studies!A:BR,2,FALSE),"")</f>
        <v>Kharasch 2011</v>
      </c>
      <c r="C2346" s="254" t="str">
        <f>IF(AND(A2346&lt;&gt;"",ISNUMBER(A2346)),VLOOKUP(A2346,Studies!A:BR,3,FALSE),"")</f>
        <v>https://www.ncbi.nlm.nih.gov/pubmed/21562488</v>
      </c>
      <c r="D2346" s="254" t="str">
        <f>IF(AND(A2346&lt;&gt;"",ISNUMBER(A2346)),VLOOKUP(A2346,Studies!A:BR,4,FALSE),"")</f>
        <v>po Control (Perpetrator Placebo)</v>
      </c>
      <c r="E2346" s="254" t="str">
        <f>IF(AND(A2346&lt;&gt;"",ISNUMBER(A2346)),VLOOKUP(A2346,Studies!A:BR,5,FALSE),"")</f>
        <v>Midazolam</v>
      </c>
      <c r="F2346" s="255"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53" t="str">
        <f>IF(AND(A2347&lt;&gt;"",ISNUMBER(A2347)),VLOOKUP(A2347,Studies!A:BR,2,FALSE),"")</f>
        <v>Kharasch 2011</v>
      </c>
      <c r="C2347" s="254" t="str">
        <f>IF(AND(A2347&lt;&gt;"",ISNUMBER(A2347)),VLOOKUP(A2347,Studies!A:BR,3,FALSE),"")</f>
        <v>https://www.ncbi.nlm.nih.gov/pubmed/21562488</v>
      </c>
      <c r="D2347" s="254" t="str">
        <f>IF(AND(A2347&lt;&gt;"",ISNUMBER(A2347)),VLOOKUP(A2347,Studies!A:BR,4,FALSE),"")</f>
        <v>po Control (Perpetrator Placebo)</v>
      </c>
      <c r="E2347" s="254" t="str">
        <f>IF(AND(A2347&lt;&gt;"",ISNUMBER(A2347)),VLOOKUP(A2347,Studies!A:BR,5,FALSE),"")</f>
        <v>Midazolam</v>
      </c>
      <c r="F2347" s="255"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53" t="str">
        <f>IF(AND(A2348&lt;&gt;"",ISNUMBER(A2348)),VLOOKUP(A2348,Studies!A:BR,2,FALSE),"")</f>
        <v>Kharasch 2011</v>
      </c>
      <c r="C2348" s="254" t="str">
        <f>IF(AND(A2348&lt;&gt;"",ISNUMBER(A2348)),VLOOKUP(A2348,Studies!A:BR,3,FALSE),"")</f>
        <v>https://www.ncbi.nlm.nih.gov/pubmed/21562488</v>
      </c>
      <c r="D2348" s="254" t="str">
        <f>IF(AND(A2348&lt;&gt;"",ISNUMBER(A2348)),VLOOKUP(A2348,Studies!A:BR,4,FALSE),"")</f>
        <v>po Control (Perpetrator Placebo)</v>
      </c>
      <c r="E2348" s="254" t="str">
        <f>IF(AND(A2348&lt;&gt;"",ISNUMBER(A2348)),VLOOKUP(A2348,Studies!A:BR,5,FALSE),"")</f>
        <v>Midazolam</v>
      </c>
      <c r="F2348" s="255"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53" t="str">
        <f>IF(AND(A2349&lt;&gt;"",ISNUMBER(A2349)),VLOOKUP(A2349,Studies!A:BR,2,FALSE),"")</f>
        <v>Kharasch 2011</v>
      </c>
      <c r="C2349" s="254" t="str">
        <f>IF(AND(A2349&lt;&gt;"",ISNUMBER(A2349)),VLOOKUP(A2349,Studies!A:BR,3,FALSE),"")</f>
        <v>https://www.ncbi.nlm.nih.gov/pubmed/21562488</v>
      </c>
      <c r="D2349" s="254" t="str">
        <f>IF(AND(A2349&lt;&gt;"",ISNUMBER(A2349)),VLOOKUP(A2349,Studies!A:BR,4,FALSE),"")</f>
        <v>po Control (Perpetrator Placebo)</v>
      </c>
      <c r="E2349" s="254" t="str">
        <f>IF(AND(A2349&lt;&gt;"",ISNUMBER(A2349)),VLOOKUP(A2349,Studies!A:BR,5,FALSE),"")</f>
        <v>Midazolam</v>
      </c>
      <c r="F2349" s="255"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53" t="str">
        <f>IF(AND(A2350&lt;&gt;"",ISNUMBER(A2350)),VLOOKUP(A2350,Studies!A:BR,2,FALSE),"")</f>
        <v>Kharasch 2011</v>
      </c>
      <c r="C2350" s="254" t="str">
        <f>IF(AND(A2350&lt;&gt;"",ISNUMBER(A2350)),VLOOKUP(A2350,Studies!A:BR,3,FALSE),"")</f>
        <v>https://www.ncbi.nlm.nih.gov/pubmed/21562488</v>
      </c>
      <c r="D2350" s="254" t="str">
        <f>IF(AND(A2350&lt;&gt;"",ISNUMBER(A2350)),VLOOKUP(A2350,Studies!A:BR,4,FALSE),"")</f>
        <v>po Control (Perpetrator Placebo)</v>
      </c>
      <c r="E2350" s="254" t="str">
        <f>IF(AND(A2350&lt;&gt;"",ISNUMBER(A2350)),VLOOKUP(A2350,Studies!A:BR,5,FALSE),"")</f>
        <v>Midazolam</v>
      </c>
      <c r="F2350" s="255"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53" t="str">
        <f>IF(AND(A2351&lt;&gt;"",ISNUMBER(A2351)),VLOOKUP(A2351,Studies!A:BR,2,FALSE),"")</f>
        <v>Kharasch 2011</v>
      </c>
      <c r="C2351" s="254" t="str">
        <f>IF(AND(A2351&lt;&gt;"",ISNUMBER(A2351)),VLOOKUP(A2351,Studies!A:BR,3,FALSE),"")</f>
        <v>https://www.ncbi.nlm.nih.gov/pubmed/21562488</v>
      </c>
      <c r="D2351" s="254" t="str">
        <f>IF(AND(A2351&lt;&gt;"",ISNUMBER(A2351)),VLOOKUP(A2351,Studies!A:BR,4,FALSE),"")</f>
        <v>po Control (Perpetrator Placebo)</v>
      </c>
      <c r="E2351" s="254" t="str">
        <f>IF(AND(A2351&lt;&gt;"",ISNUMBER(A2351)),VLOOKUP(A2351,Studies!A:BR,5,FALSE),"")</f>
        <v>Midazolam</v>
      </c>
      <c r="F2351" s="255"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53" t="str">
        <f>IF(AND(A2352&lt;&gt;"",ISNUMBER(A2352)),VLOOKUP(A2352,Studies!A:BR,2,FALSE),"")</f>
        <v>Kharasch 2011</v>
      </c>
      <c r="C2352" s="254" t="str">
        <f>IF(AND(A2352&lt;&gt;"",ISNUMBER(A2352)),VLOOKUP(A2352,Studies!A:BR,3,FALSE),"")</f>
        <v>https://www.ncbi.nlm.nih.gov/pubmed/21562488</v>
      </c>
      <c r="D2352" s="254" t="str">
        <f>IF(AND(A2352&lt;&gt;"",ISNUMBER(A2352)),VLOOKUP(A2352,Studies!A:BR,4,FALSE),"")</f>
        <v>po Control (Perpetrator Placebo)</v>
      </c>
      <c r="E2352" s="254" t="str">
        <f>IF(AND(A2352&lt;&gt;"",ISNUMBER(A2352)),VLOOKUP(A2352,Studies!A:BR,5,FALSE),"")</f>
        <v>Midazolam</v>
      </c>
      <c r="F2352" s="255"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53" t="str">
        <f>IF(AND(A2353&lt;&gt;"",ISNUMBER(A2353)),VLOOKUP(A2353,Studies!A:BR,2,FALSE),"")</f>
        <v>Kharasch 2011</v>
      </c>
      <c r="C2353" s="254" t="str">
        <f>IF(AND(A2353&lt;&gt;"",ISNUMBER(A2353)),VLOOKUP(A2353,Studies!A:BR,3,FALSE),"")</f>
        <v>https://www.ncbi.nlm.nih.gov/pubmed/21562488</v>
      </c>
      <c r="D2353" s="254" t="str">
        <f>IF(AND(A2353&lt;&gt;"",ISNUMBER(A2353)),VLOOKUP(A2353,Studies!A:BR,4,FALSE),"")</f>
        <v>po Control (Perpetrator Placebo)</v>
      </c>
      <c r="E2353" s="254" t="str">
        <f>IF(AND(A2353&lt;&gt;"",ISNUMBER(A2353)),VLOOKUP(A2353,Studies!A:BR,5,FALSE),"")</f>
        <v>Midazolam</v>
      </c>
      <c r="F2353" s="255"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53" t="str">
        <f>IF(AND(A2354&lt;&gt;"",ISNUMBER(A2354)),VLOOKUP(A2354,Studies!A:BR,2,FALSE),"")</f>
        <v>Kharasch 2011</v>
      </c>
      <c r="C2354" s="254" t="str">
        <f>IF(AND(A2354&lt;&gt;"",ISNUMBER(A2354)),VLOOKUP(A2354,Studies!A:BR,3,FALSE),"")</f>
        <v>https://www.ncbi.nlm.nih.gov/pubmed/21562488</v>
      </c>
      <c r="D2354" s="254" t="str">
        <f>IF(AND(A2354&lt;&gt;"",ISNUMBER(A2354)),VLOOKUP(A2354,Studies!A:BR,4,FALSE),"")</f>
        <v>po Control (Perpetrator Placebo)</v>
      </c>
      <c r="E2354" s="254" t="str">
        <f>IF(AND(A2354&lt;&gt;"",ISNUMBER(A2354)),VLOOKUP(A2354,Studies!A:BR,5,FALSE),"")</f>
        <v>Midazolam</v>
      </c>
      <c r="F2354" s="255"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53" t="str">
        <f>IF(AND(A2355&lt;&gt;"",ISNUMBER(A2355)),VLOOKUP(A2355,Studies!A:BR,2,FALSE),"")</f>
        <v>Kharasch 2011</v>
      </c>
      <c r="C2355" s="254" t="str">
        <f>IF(AND(A2355&lt;&gt;"",ISNUMBER(A2355)),VLOOKUP(A2355,Studies!A:BR,3,FALSE),"")</f>
        <v>https://www.ncbi.nlm.nih.gov/pubmed/21562488</v>
      </c>
      <c r="D2355" s="254" t="str">
        <f>IF(AND(A2355&lt;&gt;"",ISNUMBER(A2355)),VLOOKUP(A2355,Studies!A:BR,4,FALSE),"")</f>
        <v>po Control (Perpetrator Placebo)</v>
      </c>
      <c r="E2355" s="254" t="str">
        <f>IF(AND(A2355&lt;&gt;"",ISNUMBER(A2355)),VLOOKUP(A2355,Studies!A:BR,5,FALSE),"")</f>
        <v>Midazolam</v>
      </c>
      <c r="F2355" s="255"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53" t="str">
        <f>IF(AND(A2356&lt;&gt;"",ISNUMBER(A2356)),VLOOKUP(A2356,Studies!A:BR,2,FALSE),"")</f>
        <v>Kharasch 2011</v>
      </c>
      <c r="C2356" s="254" t="str">
        <f>IF(AND(A2356&lt;&gt;"",ISNUMBER(A2356)),VLOOKUP(A2356,Studies!A:BR,3,FALSE),"")</f>
        <v>https://www.ncbi.nlm.nih.gov/pubmed/21562488</v>
      </c>
      <c r="D2356" s="254" t="str">
        <f>IF(AND(A2356&lt;&gt;"",ISNUMBER(A2356)),VLOOKUP(A2356,Studies!A:BR,4,FALSE),"")</f>
        <v>po Control (Perpetrator Placebo)</v>
      </c>
      <c r="E2356" s="254" t="str">
        <f>IF(AND(A2356&lt;&gt;"",ISNUMBER(A2356)),VLOOKUP(A2356,Studies!A:BR,5,FALSE),"")</f>
        <v>Midazolam</v>
      </c>
      <c r="F2356" s="255"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53" t="str">
        <f>IF(AND(A2357&lt;&gt;"",ISNUMBER(A2357)),VLOOKUP(A2357,Studies!A:BR,2,FALSE),"")</f>
        <v>Kharasch 2011</v>
      </c>
      <c r="C2357" s="254" t="str">
        <f>IF(AND(A2357&lt;&gt;"",ISNUMBER(A2357)),VLOOKUP(A2357,Studies!A:BR,3,FALSE),"")</f>
        <v>https://www.ncbi.nlm.nih.gov/pubmed/21562488</v>
      </c>
      <c r="D2357" s="254" t="str">
        <f>IF(AND(A2357&lt;&gt;"",ISNUMBER(A2357)),VLOOKUP(A2357,Studies!A:BR,4,FALSE),"")</f>
        <v>po Control (Perpetrator Placebo)</v>
      </c>
      <c r="E2357" s="254" t="str">
        <f>IF(AND(A2357&lt;&gt;"",ISNUMBER(A2357)),VLOOKUP(A2357,Studies!A:BR,5,FALSE),"")</f>
        <v>Midazolam</v>
      </c>
      <c r="F2357" s="255"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53" t="str">
        <f>IF(AND(A2358&lt;&gt;"",ISNUMBER(A2358)),VLOOKUP(A2358,Studies!A:BR,2,FALSE),"")</f>
        <v>Kharasch 2011</v>
      </c>
      <c r="C2358" s="254" t="str">
        <f>IF(AND(A2358&lt;&gt;"",ISNUMBER(A2358)),VLOOKUP(A2358,Studies!A:BR,3,FALSE),"")</f>
        <v>https://www.ncbi.nlm.nih.gov/pubmed/21562488</v>
      </c>
      <c r="D2358" s="254" t="str">
        <f>IF(AND(A2358&lt;&gt;"",ISNUMBER(A2358)),VLOOKUP(A2358,Studies!A:BR,4,FALSE),"")</f>
        <v>po with Perpetrator (Rifampicin @ 5 mg)</v>
      </c>
      <c r="E2358" s="254" t="str">
        <f>IF(AND(A2358&lt;&gt;"",ISNUMBER(A2358)),VLOOKUP(A2358,Studies!A:BR,5,FALSE),"")</f>
        <v>Midazolam</v>
      </c>
      <c r="F2358" s="255"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53" t="str">
        <f>IF(AND(A2359&lt;&gt;"",ISNUMBER(A2359)),VLOOKUP(A2359,Studies!A:BR,2,FALSE),"")</f>
        <v>Kharasch 2011</v>
      </c>
      <c r="C2359" s="254" t="str">
        <f>IF(AND(A2359&lt;&gt;"",ISNUMBER(A2359)),VLOOKUP(A2359,Studies!A:BR,3,FALSE),"")</f>
        <v>https://www.ncbi.nlm.nih.gov/pubmed/21562488</v>
      </c>
      <c r="D2359" s="254" t="str">
        <f>IF(AND(A2359&lt;&gt;"",ISNUMBER(A2359)),VLOOKUP(A2359,Studies!A:BR,4,FALSE),"")</f>
        <v>po with Perpetrator (Rifampicin @ 5 mg)</v>
      </c>
      <c r="E2359" s="254" t="str">
        <f>IF(AND(A2359&lt;&gt;"",ISNUMBER(A2359)),VLOOKUP(A2359,Studies!A:BR,5,FALSE),"")</f>
        <v>Midazolam</v>
      </c>
      <c r="F2359" s="255"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53" t="str">
        <f>IF(AND(A2360&lt;&gt;"",ISNUMBER(A2360)),VLOOKUP(A2360,Studies!A:BR,2,FALSE),"")</f>
        <v>Kharasch 2011</v>
      </c>
      <c r="C2360" s="254" t="str">
        <f>IF(AND(A2360&lt;&gt;"",ISNUMBER(A2360)),VLOOKUP(A2360,Studies!A:BR,3,FALSE),"")</f>
        <v>https://www.ncbi.nlm.nih.gov/pubmed/21562488</v>
      </c>
      <c r="D2360" s="254" t="str">
        <f>IF(AND(A2360&lt;&gt;"",ISNUMBER(A2360)),VLOOKUP(A2360,Studies!A:BR,4,FALSE),"")</f>
        <v>po with Perpetrator (Rifampicin @ 5 mg)</v>
      </c>
      <c r="E2360" s="254" t="str">
        <f>IF(AND(A2360&lt;&gt;"",ISNUMBER(A2360)),VLOOKUP(A2360,Studies!A:BR,5,FALSE),"")</f>
        <v>Midazolam</v>
      </c>
      <c r="F2360" s="255"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53" t="str">
        <f>IF(AND(A2361&lt;&gt;"",ISNUMBER(A2361)),VLOOKUP(A2361,Studies!A:BR,2,FALSE),"")</f>
        <v>Kharasch 2011</v>
      </c>
      <c r="C2361" s="254" t="str">
        <f>IF(AND(A2361&lt;&gt;"",ISNUMBER(A2361)),VLOOKUP(A2361,Studies!A:BR,3,FALSE),"")</f>
        <v>https://www.ncbi.nlm.nih.gov/pubmed/21562488</v>
      </c>
      <c r="D2361" s="254" t="str">
        <f>IF(AND(A2361&lt;&gt;"",ISNUMBER(A2361)),VLOOKUP(A2361,Studies!A:BR,4,FALSE),"")</f>
        <v>po with Perpetrator (Rifampicin @ 5 mg)</v>
      </c>
      <c r="E2361" s="254" t="str">
        <f>IF(AND(A2361&lt;&gt;"",ISNUMBER(A2361)),VLOOKUP(A2361,Studies!A:BR,5,FALSE),"")</f>
        <v>Midazolam</v>
      </c>
      <c r="F2361" s="255"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53" t="str">
        <f>IF(AND(A2362&lt;&gt;"",ISNUMBER(A2362)),VLOOKUP(A2362,Studies!A:BR,2,FALSE),"")</f>
        <v>Kharasch 2011</v>
      </c>
      <c r="C2362" s="254" t="str">
        <f>IF(AND(A2362&lt;&gt;"",ISNUMBER(A2362)),VLOOKUP(A2362,Studies!A:BR,3,FALSE),"")</f>
        <v>https://www.ncbi.nlm.nih.gov/pubmed/21562488</v>
      </c>
      <c r="D2362" s="254" t="str">
        <f>IF(AND(A2362&lt;&gt;"",ISNUMBER(A2362)),VLOOKUP(A2362,Studies!A:BR,4,FALSE),"")</f>
        <v>po with Perpetrator (Rifampicin @ 5 mg)</v>
      </c>
      <c r="E2362" s="254" t="str">
        <f>IF(AND(A2362&lt;&gt;"",ISNUMBER(A2362)),VLOOKUP(A2362,Studies!A:BR,5,FALSE),"")</f>
        <v>Midazolam</v>
      </c>
      <c r="F2362" s="255"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53" t="str">
        <f>IF(AND(A2363&lt;&gt;"",ISNUMBER(A2363)),VLOOKUP(A2363,Studies!A:BR,2,FALSE),"")</f>
        <v>Kharasch 2011</v>
      </c>
      <c r="C2363" s="254" t="str">
        <f>IF(AND(A2363&lt;&gt;"",ISNUMBER(A2363)),VLOOKUP(A2363,Studies!A:BR,3,FALSE),"")</f>
        <v>https://www.ncbi.nlm.nih.gov/pubmed/21562488</v>
      </c>
      <c r="D2363" s="254" t="str">
        <f>IF(AND(A2363&lt;&gt;"",ISNUMBER(A2363)),VLOOKUP(A2363,Studies!A:BR,4,FALSE),"")</f>
        <v>po with Perpetrator (Rifampicin @ 5 mg)</v>
      </c>
      <c r="E2363" s="254" t="str">
        <f>IF(AND(A2363&lt;&gt;"",ISNUMBER(A2363)),VLOOKUP(A2363,Studies!A:BR,5,FALSE),"")</f>
        <v>Midazolam</v>
      </c>
      <c r="F2363" s="255"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53" t="str">
        <f>IF(AND(A2364&lt;&gt;"",ISNUMBER(A2364)),VLOOKUP(A2364,Studies!A:BR,2,FALSE),"")</f>
        <v>Kharasch 2011</v>
      </c>
      <c r="C2364" s="254" t="str">
        <f>IF(AND(A2364&lt;&gt;"",ISNUMBER(A2364)),VLOOKUP(A2364,Studies!A:BR,3,FALSE),"")</f>
        <v>https://www.ncbi.nlm.nih.gov/pubmed/21562488</v>
      </c>
      <c r="D2364" s="254" t="str">
        <f>IF(AND(A2364&lt;&gt;"",ISNUMBER(A2364)),VLOOKUP(A2364,Studies!A:BR,4,FALSE),"")</f>
        <v>po with Perpetrator (Rifampicin @ 5 mg)</v>
      </c>
      <c r="E2364" s="254" t="str">
        <f>IF(AND(A2364&lt;&gt;"",ISNUMBER(A2364)),VLOOKUP(A2364,Studies!A:BR,5,FALSE),"")</f>
        <v>Midazolam</v>
      </c>
      <c r="F2364" s="255"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53" t="str">
        <f>IF(AND(A2365&lt;&gt;"",ISNUMBER(A2365)),VLOOKUP(A2365,Studies!A:BR,2,FALSE),"")</f>
        <v>Kharasch 2011</v>
      </c>
      <c r="C2365" s="254" t="str">
        <f>IF(AND(A2365&lt;&gt;"",ISNUMBER(A2365)),VLOOKUP(A2365,Studies!A:BR,3,FALSE),"")</f>
        <v>https://www.ncbi.nlm.nih.gov/pubmed/21562488</v>
      </c>
      <c r="D2365" s="254" t="str">
        <f>IF(AND(A2365&lt;&gt;"",ISNUMBER(A2365)),VLOOKUP(A2365,Studies!A:BR,4,FALSE),"")</f>
        <v>po with Perpetrator (Rifampicin @ 5 mg)</v>
      </c>
      <c r="E2365" s="254" t="str">
        <f>IF(AND(A2365&lt;&gt;"",ISNUMBER(A2365)),VLOOKUP(A2365,Studies!A:BR,5,FALSE),"")</f>
        <v>Midazolam</v>
      </c>
      <c r="F2365" s="255"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53" t="str">
        <f>IF(AND(A2366&lt;&gt;"",ISNUMBER(A2366)),VLOOKUP(A2366,Studies!A:BR,2,FALSE),"")</f>
        <v>Kharasch 2011</v>
      </c>
      <c r="C2366" s="254" t="str">
        <f>IF(AND(A2366&lt;&gt;"",ISNUMBER(A2366)),VLOOKUP(A2366,Studies!A:BR,3,FALSE),"")</f>
        <v>https://www.ncbi.nlm.nih.gov/pubmed/21562488</v>
      </c>
      <c r="D2366" s="254" t="str">
        <f>IF(AND(A2366&lt;&gt;"",ISNUMBER(A2366)),VLOOKUP(A2366,Studies!A:BR,4,FALSE),"")</f>
        <v>po with Perpetrator (Rifampicin @ 5 mg)</v>
      </c>
      <c r="E2366" s="254" t="str">
        <f>IF(AND(A2366&lt;&gt;"",ISNUMBER(A2366)),VLOOKUP(A2366,Studies!A:BR,5,FALSE),"")</f>
        <v>Midazolam</v>
      </c>
      <c r="F2366" s="255"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53" t="str">
        <f>IF(AND(A2367&lt;&gt;"",ISNUMBER(A2367)),VLOOKUP(A2367,Studies!A:BR,2,FALSE),"")</f>
        <v>Kharasch 2011</v>
      </c>
      <c r="C2367" s="254" t="str">
        <f>IF(AND(A2367&lt;&gt;"",ISNUMBER(A2367)),VLOOKUP(A2367,Studies!A:BR,3,FALSE),"")</f>
        <v>https://www.ncbi.nlm.nih.gov/pubmed/21562488</v>
      </c>
      <c r="D2367" s="254" t="str">
        <f>IF(AND(A2367&lt;&gt;"",ISNUMBER(A2367)),VLOOKUP(A2367,Studies!A:BR,4,FALSE),"")</f>
        <v>po with Perpetrator (Rifampicin @ 5 mg)</v>
      </c>
      <c r="E2367" s="254" t="str">
        <f>IF(AND(A2367&lt;&gt;"",ISNUMBER(A2367)),VLOOKUP(A2367,Studies!A:BR,5,FALSE),"")</f>
        <v>Midazolam</v>
      </c>
      <c r="F2367" s="255"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53" t="str">
        <f>IF(AND(A2368&lt;&gt;"",ISNUMBER(A2368)),VLOOKUP(A2368,Studies!A:BR,2,FALSE),"")</f>
        <v>Kharasch 2011</v>
      </c>
      <c r="C2368" s="254" t="str">
        <f>IF(AND(A2368&lt;&gt;"",ISNUMBER(A2368)),VLOOKUP(A2368,Studies!A:BR,3,FALSE),"")</f>
        <v>https://www.ncbi.nlm.nih.gov/pubmed/21562488</v>
      </c>
      <c r="D2368" s="254" t="str">
        <f>IF(AND(A2368&lt;&gt;"",ISNUMBER(A2368)),VLOOKUP(A2368,Studies!A:BR,4,FALSE),"")</f>
        <v>po with Perpetrator (Rifampicin @ 5 mg)</v>
      </c>
      <c r="E2368" s="254" t="str">
        <f>IF(AND(A2368&lt;&gt;"",ISNUMBER(A2368)),VLOOKUP(A2368,Studies!A:BR,5,FALSE),"")</f>
        <v>Midazolam</v>
      </c>
      <c r="F2368" s="255"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53" t="str">
        <f>IF(AND(A2369&lt;&gt;"",ISNUMBER(A2369)),VLOOKUP(A2369,Studies!A:BR,2,FALSE),"")</f>
        <v>Kharasch 2011</v>
      </c>
      <c r="C2369" s="254" t="str">
        <f>IF(AND(A2369&lt;&gt;"",ISNUMBER(A2369)),VLOOKUP(A2369,Studies!A:BR,3,FALSE),"")</f>
        <v>https://www.ncbi.nlm.nih.gov/pubmed/21562488</v>
      </c>
      <c r="D2369" s="254" t="str">
        <f>IF(AND(A2369&lt;&gt;"",ISNUMBER(A2369)),VLOOKUP(A2369,Studies!A:BR,4,FALSE),"")</f>
        <v>po with Perpetrator (Rifampicin @ 5 mg)</v>
      </c>
      <c r="E2369" s="254" t="str">
        <f>IF(AND(A2369&lt;&gt;"",ISNUMBER(A2369)),VLOOKUP(A2369,Studies!A:BR,5,FALSE),"")</f>
        <v>Midazolam</v>
      </c>
      <c r="F2369" s="255"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53" t="str">
        <f>IF(AND(A2370&lt;&gt;"",ISNUMBER(A2370)),VLOOKUP(A2370,Studies!A:BR,2,FALSE),"")</f>
        <v>Kharasch 2011</v>
      </c>
      <c r="C2370" s="254" t="str">
        <f>IF(AND(A2370&lt;&gt;"",ISNUMBER(A2370)),VLOOKUP(A2370,Studies!A:BR,3,FALSE),"")</f>
        <v>https://www.ncbi.nlm.nih.gov/pubmed/21562488</v>
      </c>
      <c r="D2370" s="254" t="str">
        <f>IF(AND(A2370&lt;&gt;"",ISNUMBER(A2370)),VLOOKUP(A2370,Studies!A:BR,4,FALSE),"")</f>
        <v>po with Perpetrator (Rifampicin @ 5 mg)</v>
      </c>
      <c r="E2370" s="254" t="str">
        <f>IF(AND(A2370&lt;&gt;"",ISNUMBER(A2370)),VLOOKUP(A2370,Studies!A:BR,5,FALSE),"")</f>
        <v>Midazolam</v>
      </c>
      <c r="F2370" s="255"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53" t="str">
        <f>IF(AND(A2371&lt;&gt;"",ISNUMBER(A2371)),VLOOKUP(A2371,Studies!A:BR,2,FALSE),"")</f>
        <v>Kharasch 2011</v>
      </c>
      <c r="C2371" s="254" t="str">
        <f>IF(AND(A2371&lt;&gt;"",ISNUMBER(A2371)),VLOOKUP(A2371,Studies!A:BR,3,FALSE),"")</f>
        <v>https://www.ncbi.nlm.nih.gov/pubmed/21562488</v>
      </c>
      <c r="D2371" s="254" t="str">
        <f>IF(AND(A2371&lt;&gt;"",ISNUMBER(A2371)),VLOOKUP(A2371,Studies!A:BR,4,FALSE),"")</f>
        <v>po with Perpetrator (Rifampicin @ 5 mg)</v>
      </c>
      <c r="E2371" s="254" t="str">
        <f>IF(AND(A2371&lt;&gt;"",ISNUMBER(A2371)),VLOOKUP(A2371,Studies!A:BR,5,FALSE),"")</f>
        <v>Midazolam</v>
      </c>
      <c r="F2371" s="255"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53" t="str">
        <f>IF(AND(A2372&lt;&gt;"",ISNUMBER(A2372)),VLOOKUP(A2372,Studies!A:BR,2,FALSE),"")</f>
        <v>Kharasch 2011</v>
      </c>
      <c r="C2372" s="254" t="str">
        <f>IF(AND(A2372&lt;&gt;"",ISNUMBER(A2372)),VLOOKUP(A2372,Studies!A:BR,3,FALSE),"")</f>
        <v>https://www.ncbi.nlm.nih.gov/pubmed/21562488</v>
      </c>
      <c r="D2372" s="254" t="str">
        <f>IF(AND(A2372&lt;&gt;"",ISNUMBER(A2372)),VLOOKUP(A2372,Studies!A:BR,4,FALSE),"")</f>
        <v>po with Perpetrator (Rifampicin @ 5 mg)</v>
      </c>
      <c r="E2372" s="254" t="str">
        <f>IF(AND(A2372&lt;&gt;"",ISNUMBER(A2372)),VLOOKUP(A2372,Studies!A:BR,5,FALSE),"")</f>
        <v>Midazolam</v>
      </c>
      <c r="F2372" s="255"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53" t="str">
        <f>IF(AND(A2373&lt;&gt;"",ISNUMBER(A2373)),VLOOKUP(A2373,Studies!A:BR,2,FALSE),"")</f>
        <v>Kharasch 2011</v>
      </c>
      <c r="C2373" s="254" t="str">
        <f>IF(AND(A2373&lt;&gt;"",ISNUMBER(A2373)),VLOOKUP(A2373,Studies!A:BR,3,FALSE),"")</f>
        <v>https://www.ncbi.nlm.nih.gov/pubmed/21562488</v>
      </c>
      <c r="D2373" s="254" t="str">
        <f>IF(AND(A2373&lt;&gt;"",ISNUMBER(A2373)),VLOOKUP(A2373,Studies!A:BR,4,FALSE),"")</f>
        <v>po with Perpetrator (Rifampicin @ 5 mg)</v>
      </c>
      <c r="E2373" s="254" t="str">
        <f>IF(AND(A2373&lt;&gt;"",ISNUMBER(A2373)),VLOOKUP(A2373,Studies!A:BR,5,FALSE),"")</f>
        <v>Midazolam</v>
      </c>
      <c r="F2373" s="255"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53" t="str">
        <f>IF(AND(A2374&lt;&gt;"",ISNUMBER(A2374)),VLOOKUP(A2374,Studies!A:BR,2,FALSE),"")</f>
        <v>Kharasch 2011</v>
      </c>
      <c r="C2374" s="254" t="str">
        <f>IF(AND(A2374&lt;&gt;"",ISNUMBER(A2374)),VLOOKUP(A2374,Studies!A:BR,3,FALSE),"")</f>
        <v>https://www.ncbi.nlm.nih.gov/pubmed/21562488</v>
      </c>
      <c r="D2374" s="254" t="str">
        <f>IF(AND(A2374&lt;&gt;"",ISNUMBER(A2374)),VLOOKUP(A2374,Studies!A:BR,4,FALSE),"")</f>
        <v>po with Perpetrator (Rifampicin @ 5 mg)</v>
      </c>
      <c r="E2374" s="254" t="str">
        <f>IF(AND(A2374&lt;&gt;"",ISNUMBER(A2374)),VLOOKUP(A2374,Studies!A:BR,5,FALSE),"")</f>
        <v>Midazolam</v>
      </c>
      <c r="F2374" s="255"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53" t="str">
        <f>IF(AND(A2375&lt;&gt;"",ISNUMBER(A2375)),VLOOKUP(A2375,Studies!A:BR,2,FALSE),"")</f>
        <v>Kharasch 2011</v>
      </c>
      <c r="C2375" s="254" t="str">
        <f>IF(AND(A2375&lt;&gt;"",ISNUMBER(A2375)),VLOOKUP(A2375,Studies!A:BR,3,FALSE),"")</f>
        <v>https://www.ncbi.nlm.nih.gov/pubmed/21562488</v>
      </c>
      <c r="D2375" s="254" t="str">
        <f>IF(AND(A2375&lt;&gt;"",ISNUMBER(A2375)),VLOOKUP(A2375,Studies!A:BR,4,FALSE),"")</f>
        <v>po with Perpetrator (Rifampicin @ 5 mg)</v>
      </c>
      <c r="E2375" s="254" t="str">
        <f>IF(AND(A2375&lt;&gt;"",ISNUMBER(A2375)),VLOOKUP(A2375,Studies!A:BR,5,FALSE),"")</f>
        <v>Midazolam</v>
      </c>
      <c r="F2375" s="255"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53" t="str">
        <f>IF(AND(A2376&lt;&gt;"",ISNUMBER(A2376)),VLOOKUP(A2376,Studies!A:BR,2,FALSE),"")</f>
        <v>Kharasch 2011</v>
      </c>
      <c r="C2376" s="254" t="str">
        <f>IF(AND(A2376&lt;&gt;"",ISNUMBER(A2376)),VLOOKUP(A2376,Studies!A:BR,3,FALSE),"")</f>
        <v>https://www.ncbi.nlm.nih.gov/pubmed/21562488</v>
      </c>
      <c r="D2376" s="254" t="str">
        <f>IF(AND(A2376&lt;&gt;"",ISNUMBER(A2376)),VLOOKUP(A2376,Studies!A:BR,4,FALSE),"")</f>
        <v>po with Perpetrator (Rifampicin @ 5 mg)</v>
      </c>
      <c r="E2376" s="254" t="str">
        <f>IF(AND(A2376&lt;&gt;"",ISNUMBER(A2376)),VLOOKUP(A2376,Studies!A:BR,5,FALSE),"")</f>
        <v>Midazolam</v>
      </c>
      <c r="F2376" s="255"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53" t="str">
        <f>IF(AND(A2377&lt;&gt;"",ISNUMBER(A2377)),VLOOKUP(A2377,Studies!A:BR,2,FALSE),"")</f>
        <v>Kharasch 2011</v>
      </c>
      <c r="C2377" s="254" t="str">
        <f>IF(AND(A2377&lt;&gt;"",ISNUMBER(A2377)),VLOOKUP(A2377,Studies!A:BR,3,FALSE),"")</f>
        <v>https://www.ncbi.nlm.nih.gov/pubmed/21562488</v>
      </c>
      <c r="D2377" s="254" t="str">
        <f>IF(AND(A2377&lt;&gt;"",ISNUMBER(A2377)),VLOOKUP(A2377,Studies!A:BR,4,FALSE),"")</f>
        <v>po with Perpetrator (Rifampicin @ 5 mg)</v>
      </c>
      <c r="E2377" s="254" t="str">
        <f>IF(AND(A2377&lt;&gt;"",ISNUMBER(A2377)),VLOOKUP(A2377,Studies!A:BR,5,FALSE),"")</f>
        <v>Midazolam</v>
      </c>
      <c r="F2377" s="255"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53" t="str">
        <f>IF(AND(A2378&lt;&gt;"",ISNUMBER(A2378)),VLOOKUP(A2378,Studies!A:BR,2,FALSE),"")</f>
        <v>Kharasch 2011</v>
      </c>
      <c r="C2378" s="254" t="str">
        <f>IF(AND(A2378&lt;&gt;"",ISNUMBER(A2378)),VLOOKUP(A2378,Studies!A:BR,3,FALSE),"")</f>
        <v>https://www.ncbi.nlm.nih.gov/pubmed/21562488</v>
      </c>
      <c r="D2378" s="254" t="str">
        <f>IF(AND(A2378&lt;&gt;"",ISNUMBER(A2378)),VLOOKUP(A2378,Studies!A:BR,4,FALSE),"")</f>
        <v>po with Perpetrator (Rifampicin @ 5 mg)</v>
      </c>
      <c r="E2378" s="254" t="str">
        <f>IF(AND(A2378&lt;&gt;"",ISNUMBER(A2378)),VLOOKUP(A2378,Studies!A:BR,5,FALSE),"")</f>
        <v>Midazolam</v>
      </c>
      <c r="F2378" s="255"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53" t="str">
        <f>IF(AND(A2379&lt;&gt;"",ISNUMBER(A2379)),VLOOKUP(A2379,Studies!A:BR,2,FALSE),"")</f>
        <v>Kharasch 2011</v>
      </c>
      <c r="C2379" s="254" t="str">
        <f>IF(AND(A2379&lt;&gt;"",ISNUMBER(A2379)),VLOOKUP(A2379,Studies!A:BR,3,FALSE),"")</f>
        <v>https://www.ncbi.nlm.nih.gov/pubmed/21562488</v>
      </c>
      <c r="D2379" s="254" t="str">
        <f>IF(AND(A2379&lt;&gt;"",ISNUMBER(A2379)),VLOOKUP(A2379,Studies!A:BR,4,FALSE),"")</f>
        <v>po with Perpetrator (Rifampicin @ 5 mg)</v>
      </c>
      <c r="E2379" s="254" t="str">
        <f>IF(AND(A2379&lt;&gt;"",ISNUMBER(A2379)),VLOOKUP(A2379,Studies!A:BR,5,FALSE),"")</f>
        <v>Midazolam</v>
      </c>
      <c r="F2379" s="255"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53" t="str">
        <f>IF(AND(A2380&lt;&gt;"",ISNUMBER(A2380)),VLOOKUP(A2380,Studies!A:BR,2,FALSE),"")</f>
        <v>Kharasch 2011</v>
      </c>
      <c r="C2380" s="254" t="str">
        <f>IF(AND(A2380&lt;&gt;"",ISNUMBER(A2380)),VLOOKUP(A2380,Studies!A:BR,3,FALSE),"")</f>
        <v>https://www.ncbi.nlm.nih.gov/pubmed/21562488</v>
      </c>
      <c r="D2380" s="254" t="str">
        <f>IF(AND(A2380&lt;&gt;"",ISNUMBER(A2380)),VLOOKUP(A2380,Studies!A:BR,4,FALSE),"")</f>
        <v>po with Perpetrator (Rifampicin @ 10 mg)</v>
      </c>
      <c r="E2380" s="254" t="str">
        <f>IF(AND(A2380&lt;&gt;"",ISNUMBER(A2380)),VLOOKUP(A2380,Studies!A:BR,5,FALSE),"")</f>
        <v>Midazolam</v>
      </c>
      <c r="F2380" s="255"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53" t="str">
        <f>IF(AND(A2381&lt;&gt;"",ISNUMBER(A2381)),VLOOKUP(A2381,Studies!A:BR,2,FALSE),"")</f>
        <v>Kharasch 2011</v>
      </c>
      <c r="C2381" s="254" t="str">
        <f>IF(AND(A2381&lt;&gt;"",ISNUMBER(A2381)),VLOOKUP(A2381,Studies!A:BR,3,FALSE),"")</f>
        <v>https://www.ncbi.nlm.nih.gov/pubmed/21562488</v>
      </c>
      <c r="D2381" s="254" t="str">
        <f>IF(AND(A2381&lt;&gt;"",ISNUMBER(A2381)),VLOOKUP(A2381,Studies!A:BR,4,FALSE),"")</f>
        <v>po with Perpetrator (Rifampicin @ 10 mg)</v>
      </c>
      <c r="E2381" s="254" t="str">
        <f>IF(AND(A2381&lt;&gt;"",ISNUMBER(A2381)),VLOOKUP(A2381,Studies!A:BR,5,FALSE),"")</f>
        <v>Midazolam</v>
      </c>
      <c r="F2381" s="255"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53" t="str">
        <f>IF(AND(A2382&lt;&gt;"",ISNUMBER(A2382)),VLOOKUP(A2382,Studies!A:BR,2,FALSE),"")</f>
        <v>Kharasch 2011</v>
      </c>
      <c r="C2382" s="254" t="str">
        <f>IF(AND(A2382&lt;&gt;"",ISNUMBER(A2382)),VLOOKUP(A2382,Studies!A:BR,3,FALSE),"")</f>
        <v>https://www.ncbi.nlm.nih.gov/pubmed/21562488</v>
      </c>
      <c r="D2382" s="254" t="str">
        <f>IF(AND(A2382&lt;&gt;"",ISNUMBER(A2382)),VLOOKUP(A2382,Studies!A:BR,4,FALSE),"")</f>
        <v>po with Perpetrator (Rifampicin @ 10 mg)</v>
      </c>
      <c r="E2382" s="254" t="str">
        <f>IF(AND(A2382&lt;&gt;"",ISNUMBER(A2382)),VLOOKUP(A2382,Studies!A:BR,5,FALSE),"")</f>
        <v>Midazolam</v>
      </c>
      <c r="F2382" s="255"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53" t="str">
        <f>IF(AND(A2383&lt;&gt;"",ISNUMBER(A2383)),VLOOKUP(A2383,Studies!A:BR,2,FALSE),"")</f>
        <v>Kharasch 2011</v>
      </c>
      <c r="C2383" s="254" t="str">
        <f>IF(AND(A2383&lt;&gt;"",ISNUMBER(A2383)),VLOOKUP(A2383,Studies!A:BR,3,FALSE),"")</f>
        <v>https://www.ncbi.nlm.nih.gov/pubmed/21562488</v>
      </c>
      <c r="D2383" s="254" t="str">
        <f>IF(AND(A2383&lt;&gt;"",ISNUMBER(A2383)),VLOOKUP(A2383,Studies!A:BR,4,FALSE),"")</f>
        <v>po with Perpetrator (Rifampicin @ 10 mg)</v>
      </c>
      <c r="E2383" s="254" t="str">
        <f>IF(AND(A2383&lt;&gt;"",ISNUMBER(A2383)),VLOOKUP(A2383,Studies!A:BR,5,FALSE),"")</f>
        <v>Midazolam</v>
      </c>
      <c r="F2383" s="255"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53" t="str">
        <f>IF(AND(A2384&lt;&gt;"",ISNUMBER(A2384)),VLOOKUP(A2384,Studies!A:BR,2,FALSE),"")</f>
        <v>Kharasch 2011</v>
      </c>
      <c r="C2384" s="254" t="str">
        <f>IF(AND(A2384&lt;&gt;"",ISNUMBER(A2384)),VLOOKUP(A2384,Studies!A:BR,3,FALSE),"")</f>
        <v>https://www.ncbi.nlm.nih.gov/pubmed/21562488</v>
      </c>
      <c r="D2384" s="254" t="str">
        <f>IF(AND(A2384&lt;&gt;"",ISNUMBER(A2384)),VLOOKUP(A2384,Studies!A:BR,4,FALSE),"")</f>
        <v>po with Perpetrator (Rifampicin @ 10 mg)</v>
      </c>
      <c r="E2384" s="254" t="str">
        <f>IF(AND(A2384&lt;&gt;"",ISNUMBER(A2384)),VLOOKUP(A2384,Studies!A:BR,5,FALSE),"")</f>
        <v>Midazolam</v>
      </c>
      <c r="F2384" s="255"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53" t="str">
        <f>IF(AND(A2385&lt;&gt;"",ISNUMBER(A2385)),VLOOKUP(A2385,Studies!A:BR,2,FALSE),"")</f>
        <v>Kharasch 2011</v>
      </c>
      <c r="C2385" s="254" t="str">
        <f>IF(AND(A2385&lt;&gt;"",ISNUMBER(A2385)),VLOOKUP(A2385,Studies!A:BR,3,FALSE),"")</f>
        <v>https://www.ncbi.nlm.nih.gov/pubmed/21562488</v>
      </c>
      <c r="D2385" s="254" t="str">
        <f>IF(AND(A2385&lt;&gt;"",ISNUMBER(A2385)),VLOOKUP(A2385,Studies!A:BR,4,FALSE),"")</f>
        <v>po with Perpetrator (Rifampicin @ 10 mg)</v>
      </c>
      <c r="E2385" s="254" t="str">
        <f>IF(AND(A2385&lt;&gt;"",ISNUMBER(A2385)),VLOOKUP(A2385,Studies!A:BR,5,FALSE),"")</f>
        <v>Midazolam</v>
      </c>
      <c r="F2385" s="255"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53" t="str">
        <f>IF(AND(A2386&lt;&gt;"",ISNUMBER(A2386)),VLOOKUP(A2386,Studies!A:BR,2,FALSE),"")</f>
        <v>Kharasch 2011</v>
      </c>
      <c r="C2386" s="254" t="str">
        <f>IF(AND(A2386&lt;&gt;"",ISNUMBER(A2386)),VLOOKUP(A2386,Studies!A:BR,3,FALSE),"")</f>
        <v>https://www.ncbi.nlm.nih.gov/pubmed/21562488</v>
      </c>
      <c r="D2386" s="254" t="str">
        <f>IF(AND(A2386&lt;&gt;"",ISNUMBER(A2386)),VLOOKUP(A2386,Studies!A:BR,4,FALSE),"")</f>
        <v>po with Perpetrator (Rifampicin @ 10 mg)</v>
      </c>
      <c r="E2386" s="254" t="str">
        <f>IF(AND(A2386&lt;&gt;"",ISNUMBER(A2386)),VLOOKUP(A2386,Studies!A:BR,5,FALSE),"")</f>
        <v>Midazolam</v>
      </c>
      <c r="F2386" s="255"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53" t="str">
        <f>IF(AND(A2387&lt;&gt;"",ISNUMBER(A2387)),VLOOKUP(A2387,Studies!A:BR,2,FALSE),"")</f>
        <v>Kharasch 2011</v>
      </c>
      <c r="C2387" s="254" t="str">
        <f>IF(AND(A2387&lt;&gt;"",ISNUMBER(A2387)),VLOOKUP(A2387,Studies!A:BR,3,FALSE),"")</f>
        <v>https://www.ncbi.nlm.nih.gov/pubmed/21562488</v>
      </c>
      <c r="D2387" s="254" t="str">
        <f>IF(AND(A2387&lt;&gt;"",ISNUMBER(A2387)),VLOOKUP(A2387,Studies!A:BR,4,FALSE),"")</f>
        <v>po with Perpetrator (Rifampicin @ 10 mg)</v>
      </c>
      <c r="E2387" s="254" t="str">
        <f>IF(AND(A2387&lt;&gt;"",ISNUMBER(A2387)),VLOOKUP(A2387,Studies!A:BR,5,FALSE),"")</f>
        <v>Midazolam</v>
      </c>
      <c r="F2387" s="255"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53" t="str">
        <f>IF(AND(A2388&lt;&gt;"",ISNUMBER(A2388)),VLOOKUP(A2388,Studies!A:BR,2,FALSE),"")</f>
        <v>Kharasch 2011</v>
      </c>
      <c r="C2388" s="254" t="str">
        <f>IF(AND(A2388&lt;&gt;"",ISNUMBER(A2388)),VLOOKUP(A2388,Studies!A:BR,3,FALSE),"")</f>
        <v>https://www.ncbi.nlm.nih.gov/pubmed/21562488</v>
      </c>
      <c r="D2388" s="254" t="str">
        <f>IF(AND(A2388&lt;&gt;"",ISNUMBER(A2388)),VLOOKUP(A2388,Studies!A:BR,4,FALSE),"")</f>
        <v>po with Perpetrator (Rifampicin @ 10 mg)</v>
      </c>
      <c r="E2388" s="254" t="str">
        <f>IF(AND(A2388&lt;&gt;"",ISNUMBER(A2388)),VLOOKUP(A2388,Studies!A:BR,5,FALSE),"")</f>
        <v>Midazolam</v>
      </c>
      <c r="F2388" s="255"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53" t="str">
        <f>IF(AND(A2389&lt;&gt;"",ISNUMBER(A2389)),VLOOKUP(A2389,Studies!A:BR,2,FALSE),"")</f>
        <v>Kharasch 2011</v>
      </c>
      <c r="C2389" s="254" t="str">
        <f>IF(AND(A2389&lt;&gt;"",ISNUMBER(A2389)),VLOOKUP(A2389,Studies!A:BR,3,FALSE),"")</f>
        <v>https://www.ncbi.nlm.nih.gov/pubmed/21562488</v>
      </c>
      <c r="D2389" s="254" t="str">
        <f>IF(AND(A2389&lt;&gt;"",ISNUMBER(A2389)),VLOOKUP(A2389,Studies!A:BR,4,FALSE),"")</f>
        <v>po with Perpetrator (Rifampicin @ 10 mg)</v>
      </c>
      <c r="E2389" s="254" t="str">
        <f>IF(AND(A2389&lt;&gt;"",ISNUMBER(A2389)),VLOOKUP(A2389,Studies!A:BR,5,FALSE),"")</f>
        <v>Midazolam</v>
      </c>
      <c r="F2389" s="255"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53" t="str">
        <f>IF(AND(A2390&lt;&gt;"",ISNUMBER(A2390)),VLOOKUP(A2390,Studies!A:BR,2,FALSE),"")</f>
        <v>Kharasch 2011</v>
      </c>
      <c r="C2390" s="254" t="str">
        <f>IF(AND(A2390&lt;&gt;"",ISNUMBER(A2390)),VLOOKUP(A2390,Studies!A:BR,3,FALSE),"")</f>
        <v>https://www.ncbi.nlm.nih.gov/pubmed/21562488</v>
      </c>
      <c r="D2390" s="254" t="str">
        <f>IF(AND(A2390&lt;&gt;"",ISNUMBER(A2390)),VLOOKUP(A2390,Studies!A:BR,4,FALSE),"")</f>
        <v>po with Perpetrator (Rifampicin @ 10 mg)</v>
      </c>
      <c r="E2390" s="254" t="str">
        <f>IF(AND(A2390&lt;&gt;"",ISNUMBER(A2390)),VLOOKUP(A2390,Studies!A:BR,5,FALSE),"")</f>
        <v>Midazolam</v>
      </c>
      <c r="F2390" s="255"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53" t="str">
        <f>IF(AND(A2391&lt;&gt;"",ISNUMBER(A2391)),VLOOKUP(A2391,Studies!A:BR,2,FALSE),"")</f>
        <v>Kharasch 2011</v>
      </c>
      <c r="C2391" s="254" t="str">
        <f>IF(AND(A2391&lt;&gt;"",ISNUMBER(A2391)),VLOOKUP(A2391,Studies!A:BR,3,FALSE),"")</f>
        <v>https://www.ncbi.nlm.nih.gov/pubmed/21562488</v>
      </c>
      <c r="D2391" s="254" t="str">
        <f>IF(AND(A2391&lt;&gt;"",ISNUMBER(A2391)),VLOOKUP(A2391,Studies!A:BR,4,FALSE),"")</f>
        <v>po with Perpetrator (Rifampicin @ 10 mg)</v>
      </c>
      <c r="E2391" s="254" t="str">
        <f>IF(AND(A2391&lt;&gt;"",ISNUMBER(A2391)),VLOOKUP(A2391,Studies!A:BR,5,FALSE),"")</f>
        <v>Midazolam</v>
      </c>
      <c r="F2391" s="255"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53" t="str">
        <f>IF(AND(A2392&lt;&gt;"",ISNUMBER(A2392)),VLOOKUP(A2392,Studies!A:BR,2,FALSE),"")</f>
        <v>Kharasch 2011</v>
      </c>
      <c r="C2392" s="254" t="str">
        <f>IF(AND(A2392&lt;&gt;"",ISNUMBER(A2392)),VLOOKUP(A2392,Studies!A:BR,3,FALSE),"")</f>
        <v>https://www.ncbi.nlm.nih.gov/pubmed/21562488</v>
      </c>
      <c r="D2392" s="254" t="str">
        <f>IF(AND(A2392&lt;&gt;"",ISNUMBER(A2392)),VLOOKUP(A2392,Studies!A:BR,4,FALSE),"")</f>
        <v>po with Perpetrator (Rifampicin @ 10 mg)</v>
      </c>
      <c r="E2392" s="254" t="str">
        <f>IF(AND(A2392&lt;&gt;"",ISNUMBER(A2392)),VLOOKUP(A2392,Studies!A:BR,5,FALSE),"")</f>
        <v>Midazolam</v>
      </c>
      <c r="F2392" s="255"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53" t="str">
        <f>IF(AND(A2393&lt;&gt;"",ISNUMBER(A2393)),VLOOKUP(A2393,Studies!A:BR,2,FALSE),"")</f>
        <v>Kharasch 2011</v>
      </c>
      <c r="C2393" s="254" t="str">
        <f>IF(AND(A2393&lt;&gt;"",ISNUMBER(A2393)),VLOOKUP(A2393,Studies!A:BR,3,FALSE),"")</f>
        <v>https://www.ncbi.nlm.nih.gov/pubmed/21562488</v>
      </c>
      <c r="D2393" s="254" t="str">
        <f>IF(AND(A2393&lt;&gt;"",ISNUMBER(A2393)),VLOOKUP(A2393,Studies!A:BR,4,FALSE),"")</f>
        <v>po with Perpetrator (Rifampicin @ 10 mg)</v>
      </c>
      <c r="E2393" s="254" t="str">
        <f>IF(AND(A2393&lt;&gt;"",ISNUMBER(A2393)),VLOOKUP(A2393,Studies!A:BR,5,FALSE),"")</f>
        <v>Midazolam</v>
      </c>
      <c r="F2393" s="255"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53" t="str">
        <f>IF(AND(A2394&lt;&gt;"",ISNUMBER(A2394)),VLOOKUP(A2394,Studies!A:BR,2,FALSE),"")</f>
        <v>Kharasch 2011</v>
      </c>
      <c r="C2394" s="254" t="str">
        <f>IF(AND(A2394&lt;&gt;"",ISNUMBER(A2394)),VLOOKUP(A2394,Studies!A:BR,3,FALSE),"")</f>
        <v>https://www.ncbi.nlm.nih.gov/pubmed/21562488</v>
      </c>
      <c r="D2394" s="254" t="str">
        <f>IF(AND(A2394&lt;&gt;"",ISNUMBER(A2394)),VLOOKUP(A2394,Studies!A:BR,4,FALSE),"")</f>
        <v>po with Perpetrator (Rifampicin @ 10 mg)</v>
      </c>
      <c r="E2394" s="254" t="str">
        <f>IF(AND(A2394&lt;&gt;"",ISNUMBER(A2394)),VLOOKUP(A2394,Studies!A:BR,5,FALSE),"")</f>
        <v>Midazolam</v>
      </c>
      <c r="F2394" s="255"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53" t="str">
        <f>IF(AND(A2395&lt;&gt;"",ISNUMBER(A2395)),VLOOKUP(A2395,Studies!A:BR,2,FALSE),"")</f>
        <v>Kharasch 2011</v>
      </c>
      <c r="C2395" s="254" t="str">
        <f>IF(AND(A2395&lt;&gt;"",ISNUMBER(A2395)),VLOOKUP(A2395,Studies!A:BR,3,FALSE),"")</f>
        <v>https://www.ncbi.nlm.nih.gov/pubmed/21562488</v>
      </c>
      <c r="D2395" s="254" t="str">
        <f>IF(AND(A2395&lt;&gt;"",ISNUMBER(A2395)),VLOOKUP(A2395,Studies!A:BR,4,FALSE),"")</f>
        <v>po with Perpetrator (Rifampicin @ 10 mg)</v>
      </c>
      <c r="E2395" s="254" t="str">
        <f>IF(AND(A2395&lt;&gt;"",ISNUMBER(A2395)),VLOOKUP(A2395,Studies!A:BR,5,FALSE),"")</f>
        <v>Midazolam</v>
      </c>
      <c r="F2395" s="255"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53" t="str">
        <f>IF(AND(A2396&lt;&gt;"",ISNUMBER(A2396)),VLOOKUP(A2396,Studies!A:BR,2,FALSE),"")</f>
        <v>Kharasch 2011</v>
      </c>
      <c r="C2396" s="254" t="str">
        <f>IF(AND(A2396&lt;&gt;"",ISNUMBER(A2396)),VLOOKUP(A2396,Studies!A:BR,3,FALSE),"")</f>
        <v>https://www.ncbi.nlm.nih.gov/pubmed/21562488</v>
      </c>
      <c r="D2396" s="254" t="str">
        <f>IF(AND(A2396&lt;&gt;"",ISNUMBER(A2396)),VLOOKUP(A2396,Studies!A:BR,4,FALSE),"")</f>
        <v>po with Perpetrator (Rifampicin @ 10 mg)</v>
      </c>
      <c r="E2396" s="254" t="str">
        <f>IF(AND(A2396&lt;&gt;"",ISNUMBER(A2396)),VLOOKUP(A2396,Studies!A:BR,5,FALSE),"")</f>
        <v>Midazolam</v>
      </c>
      <c r="F2396" s="255"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53" t="str">
        <f>IF(AND(A2397&lt;&gt;"",ISNUMBER(A2397)),VLOOKUP(A2397,Studies!A:BR,2,FALSE),"")</f>
        <v>Kharasch 2011</v>
      </c>
      <c r="C2397" s="254" t="str">
        <f>IF(AND(A2397&lt;&gt;"",ISNUMBER(A2397)),VLOOKUP(A2397,Studies!A:BR,3,FALSE),"")</f>
        <v>https://www.ncbi.nlm.nih.gov/pubmed/21562488</v>
      </c>
      <c r="D2397" s="254" t="str">
        <f>IF(AND(A2397&lt;&gt;"",ISNUMBER(A2397)),VLOOKUP(A2397,Studies!A:BR,4,FALSE),"")</f>
        <v>po with Perpetrator (Rifampicin @ 10 mg)</v>
      </c>
      <c r="E2397" s="254" t="str">
        <f>IF(AND(A2397&lt;&gt;"",ISNUMBER(A2397)),VLOOKUP(A2397,Studies!A:BR,5,FALSE),"")</f>
        <v>Midazolam</v>
      </c>
      <c r="F2397" s="255"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53" t="str">
        <f>IF(AND(A2398&lt;&gt;"",ISNUMBER(A2398)),VLOOKUP(A2398,Studies!A:BR,2,FALSE),"")</f>
        <v>Kharasch 2011</v>
      </c>
      <c r="C2398" s="254" t="str">
        <f>IF(AND(A2398&lt;&gt;"",ISNUMBER(A2398)),VLOOKUP(A2398,Studies!A:BR,3,FALSE),"")</f>
        <v>https://www.ncbi.nlm.nih.gov/pubmed/21562488</v>
      </c>
      <c r="D2398" s="254" t="str">
        <f>IF(AND(A2398&lt;&gt;"",ISNUMBER(A2398)),VLOOKUP(A2398,Studies!A:BR,4,FALSE),"")</f>
        <v>po with Perpetrator (Rifampicin @ 10 mg)</v>
      </c>
      <c r="E2398" s="254" t="str">
        <f>IF(AND(A2398&lt;&gt;"",ISNUMBER(A2398)),VLOOKUP(A2398,Studies!A:BR,5,FALSE),"")</f>
        <v>Midazolam</v>
      </c>
      <c r="F2398" s="255"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53" t="str">
        <f>IF(AND(A2399&lt;&gt;"",ISNUMBER(A2399)),VLOOKUP(A2399,Studies!A:BR,2,FALSE),"")</f>
        <v>Kharasch 2011</v>
      </c>
      <c r="C2399" s="254" t="str">
        <f>IF(AND(A2399&lt;&gt;"",ISNUMBER(A2399)),VLOOKUP(A2399,Studies!A:BR,3,FALSE),"")</f>
        <v>https://www.ncbi.nlm.nih.gov/pubmed/21562488</v>
      </c>
      <c r="D2399" s="254" t="str">
        <f>IF(AND(A2399&lt;&gt;"",ISNUMBER(A2399)),VLOOKUP(A2399,Studies!A:BR,4,FALSE),"")</f>
        <v>po with Perpetrator (Rifampicin @ 10 mg)</v>
      </c>
      <c r="E2399" s="254" t="str">
        <f>IF(AND(A2399&lt;&gt;"",ISNUMBER(A2399)),VLOOKUP(A2399,Studies!A:BR,5,FALSE),"")</f>
        <v>Midazolam</v>
      </c>
      <c r="F2399" s="255"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53" t="str">
        <f>IF(AND(A2400&lt;&gt;"",ISNUMBER(A2400)),VLOOKUP(A2400,Studies!A:BR,2,FALSE),"")</f>
        <v>Kharasch 2011</v>
      </c>
      <c r="C2400" s="254" t="str">
        <f>IF(AND(A2400&lt;&gt;"",ISNUMBER(A2400)),VLOOKUP(A2400,Studies!A:BR,3,FALSE),"")</f>
        <v>https://www.ncbi.nlm.nih.gov/pubmed/21562488</v>
      </c>
      <c r="D2400" s="254" t="str">
        <f>IF(AND(A2400&lt;&gt;"",ISNUMBER(A2400)),VLOOKUP(A2400,Studies!A:BR,4,FALSE),"")</f>
        <v>po with Perpetrator (Rifampicin @ 10 mg)</v>
      </c>
      <c r="E2400" s="254" t="str">
        <f>IF(AND(A2400&lt;&gt;"",ISNUMBER(A2400)),VLOOKUP(A2400,Studies!A:BR,5,FALSE),"")</f>
        <v>Midazolam</v>
      </c>
      <c r="F2400" s="255"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53" t="str">
        <f>IF(AND(A2401&lt;&gt;"",ISNUMBER(A2401)),VLOOKUP(A2401,Studies!A:BR,2,FALSE),"")</f>
        <v>Kharasch 2011</v>
      </c>
      <c r="C2401" s="254" t="str">
        <f>IF(AND(A2401&lt;&gt;"",ISNUMBER(A2401)),VLOOKUP(A2401,Studies!A:BR,3,FALSE),"")</f>
        <v>https://www.ncbi.nlm.nih.gov/pubmed/21562488</v>
      </c>
      <c r="D2401" s="254" t="str">
        <f>IF(AND(A2401&lt;&gt;"",ISNUMBER(A2401)),VLOOKUP(A2401,Studies!A:BR,4,FALSE),"")</f>
        <v>po with Perpetrator (Rifampicin @ 10 mg)</v>
      </c>
      <c r="E2401" s="254" t="str">
        <f>IF(AND(A2401&lt;&gt;"",ISNUMBER(A2401)),VLOOKUP(A2401,Studies!A:BR,5,FALSE),"")</f>
        <v>Midazolam</v>
      </c>
      <c r="F2401" s="255"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53" t="str">
        <f>IF(AND(A2402&lt;&gt;"",ISNUMBER(A2402)),VLOOKUP(A2402,Studies!A:BR,2,FALSE),"")</f>
        <v>Kharasch 2011</v>
      </c>
      <c r="C2402" s="254" t="str">
        <f>IF(AND(A2402&lt;&gt;"",ISNUMBER(A2402)),VLOOKUP(A2402,Studies!A:BR,3,FALSE),"")</f>
        <v>https://www.ncbi.nlm.nih.gov/pubmed/21562488</v>
      </c>
      <c r="D2402" s="254" t="str">
        <f>IF(AND(A2402&lt;&gt;"",ISNUMBER(A2402)),VLOOKUP(A2402,Studies!A:BR,4,FALSE),"")</f>
        <v>po with Perpetrator (Rifampicin @ 25 mg)</v>
      </c>
      <c r="E2402" s="254" t="str">
        <f>IF(AND(A2402&lt;&gt;"",ISNUMBER(A2402)),VLOOKUP(A2402,Studies!A:BR,5,FALSE),"")</f>
        <v>Midazolam</v>
      </c>
      <c r="F2402" s="255"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53" t="str">
        <f>IF(AND(A2403&lt;&gt;"",ISNUMBER(A2403)),VLOOKUP(A2403,Studies!A:BR,2,FALSE),"")</f>
        <v>Kharasch 2011</v>
      </c>
      <c r="C2403" s="254" t="str">
        <f>IF(AND(A2403&lt;&gt;"",ISNUMBER(A2403)),VLOOKUP(A2403,Studies!A:BR,3,FALSE),"")</f>
        <v>https://www.ncbi.nlm.nih.gov/pubmed/21562488</v>
      </c>
      <c r="D2403" s="254" t="str">
        <f>IF(AND(A2403&lt;&gt;"",ISNUMBER(A2403)),VLOOKUP(A2403,Studies!A:BR,4,FALSE),"")</f>
        <v>po with Perpetrator (Rifampicin @ 25 mg)</v>
      </c>
      <c r="E2403" s="254" t="str">
        <f>IF(AND(A2403&lt;&gt;"",ISNUMBER(A2403)),VLOOKUP(A2403,Studies!A:BR,5,FALSE),"")</f>
        <v>Midazolam</v>
      </c>
      <c r="F2403" s="255"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53" t="str">
        <f>IF(AND(A2404&lt;&gt;"",ISNUMBER(A2404)),VLOOKUP(A2404,Studies!A:BR,2,FALSE),"")</f>
        <v>Kharasch 2011</v>
      </c>
      <c r="C2404" s="254" t="str">
        <f>IF(AND(A2404&lt;&gt;"",ISNUMBER(A2404)),VLOOKUP(A2404,Studies!A:BR,3,FALSE),"")</f>
        <v>https://www.ncbi.nlm.nih.gov/pubmed/21562488</v>
      </c>
      <c r="D2404" s="254" t="str">
        <f>IF(AND(A2404&lt;&gt;"",ISNUMBER(A2404)),VLOOKUP(A2404,Studies!A:BR,4,FALSE),"")</f>
        <v>po with Perpetrator (Rifampicin @ 25 mg)</v>
      </c>
      <c r="E2404" s="254" t="str">
        <f>IF(AND(A2404&lt;&gt;"",ISNUMBER(A2404)),VLOOKUP(A2404,Studies!A:BR,5,FALSE),"")</f>
        <v>Midazolam</v>
      </c>
      <c r="F2404" s="255"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53" t="str">
        <f>IF(AND(A2405&lt;&gt;"",ISNUMBER(A2405)),VLOOKUP(A2405,Studies!A:BR,2,FALSE),"")</f>
        <v>Kharasch 2011</v>
      </c>
      <c r="C2405" s="254" t="str">
        <f>IF(AND(A2405&lt;&gt;"",ISNUMBER(A2405)),VLOOKUP(A2405,Studies!A:BR,3,FALSE),"")</f>
        <v>https://www.ncbi.nlm.nih.gov/pubmed/21562488</v>
      </c>
      <c r="D2405" s="254" t="str">
        <f>IF(AND(A2405&lt;&gt;"",ISNUMBER(A2405)),VLOOKUP(A2405,Studies!A:BR,4,FALSE),"")</f>
        <v>po with Perpetrator (Rifampicin @ 25 mg)</v>
      </c>
      <c r="E2405" s="254" t="str">
        <f>IF(AND(A2405&lt;&gt;"",ISNUMBER(A2405)),VLOOKUP(A2405,Studies!A:BR,5,FALSE),"")</f>
        <v>Midazolam</v>
      </c>
      <c r="F2405" s="255"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53" t="str">
        <f>IF(AND(A2406&lt;&gt;"",ISNUMBER(A2406)),VLOOKUP(A2406,Studies!A:BR,2,FALSE),"")</f>
        <v>Kharasch 2011</v>
      </c>
      <c r="C2406" s="254" t="str">
        <f>IF(AND(A2406&lt;&gt;"",ISNUMBER(A2406)),VLOOKUP(A2406,Studies!A:BR,3,FALSE),"")</f>
        <v>https://www.ncbi.nlm.nih.gov/pubmed/21562488</v>
      </c>
      <c r="D2406" s="254" t="str">
        <f>IF(AND(A2406&lt;&gt;"",ISNUMBER(A2406)),VLOOKUP(A2406,Studies!A:BR,4,FALSE),"")</f>
        <v>po with Perpetrator (Rifampicin @ 25 mg)</v>
      </c>
      <c r="E2406" s="254" t="str">
        <f>IF(AND(A2406&lt;&gt;"",ISNUMBER(A2406)),VLOOKUP(A2406,Studies!A:BR,5,FALSE),"")</f>
        <v>Midazolam</v>
      </c>
      <c r="F2406" s="255"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53" t="str">
        <f>IF(AND(A2407&lt;&gt;"",ISNUMBER(A2407)),VLOOKUP(A2407,Studies!A:BR,2,FALSE),"")</f>
        <v>Kharasch 2011</v>
      </c>
      <c r="C2407" s="254" t="str">
        <f>IF(AND(A2407&lt;&gt;"",ISNUMBER(A2407)),VLOOKUP(A2407,Studies!A:BR,3,FALSE),"")</f>
        <v>https://www.ncbi.nlm.nih.gov/pubmed/21562488</v>
      </c>
      <c r="D2407" s="254" t="str">
        <f>IF(AND(A2407&lt;&gt;"",ISNUMBER(A2407)),VLOOKUP(A2407,Studies!A:BR,4,FALSE),"")</f>
        <v>po with Perpetrator (Rifampicin @ 25 mg)</v>
      </c>
      <c r="E2407" s="254" t="str">
        <f>IF(AND(A2407&lt;&gt;"",ISNUMBER(A2407)),VLOOKUP(A2407,Studies!A:BR,5,FALSE),"")</f>
        <v>Midazolam</v>
      </c>
      <c r="F2407" s="255"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53" t="str">
        <f>IF(AND(A2408&lt;&gt;"",ISNUMBER(A2408)),VLOOKUP(A2408,Studies!A:BR,2,FALSE),"")</f>
        <v>Kharasch 2011</v>
      </c>
      <c r="C2408" s="254" t="str">
        <f>IF(AND(A2408&lt;&gt;"",ISNUMBER(A2408)),VLOOKUP(A2408,Studies!A:BR,3,FALSE),"")</f>
        <v>https://www.ncbi.nlm.nih.gov/pubmed/21562488</v>
      </c>
      <c r="D2408" s="254" t="str">
        <f>IF(AND(A2408&lt;&gt;"",ISNUMBER(A2408)),VLOOKUP(A2408,Studies!A:BR,4,FALSE),"")</f>
        <v>po with Perpetrator (Rifampicin @ 25 mg)</v>
      </c>
      <c r="E2408" s="254" t="str">
        <f>IF(AND(A2408&lt;&gt;"",ISNUMBER(A2408)),VLOOKUP(A2408,Studies!A:BR,5,FALSE),"")</f>
        <v>Midazolam</v>
      </c>
      <c r="F2408" s="255"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53" t="str">
        <f>IF(AND(A2409&lt;&gt;"",ISNUMBER(A2409)),VLOOKUP(A2409,Studies!A:BR,2,FALSE),"")</f>
        <v>Kharasch 2011</v>
      </c>
      <c r="C2409" s="254" t="str">
        <f>IF(AND(A2409&lt;&gt;"",ISNUMBER(A2409)),VLOOKUP(A2409,Studies!A:BR,3,FALSE),"")</f>
        <v>https://www.ncbi.nlm.nih.gov/pubmed/21562488</v>
      </c>
      <c r="D2409" s="254" t="str">
        <f>IF(AND(A2409&lt;&gt;"",ISNUMBER(A2409)),VLOOKUP(A2409,Studies!A:BR,4,FALSE),"")</f>
        <v>po with Perpetrator (Rifampicin @ 25 mg)</v>
      </c>
      <c r="E2409" s="254" t="str">
        <f>IF(AND(A2409&lt;&gt;"",ISNUMBER(A2409)),VLOOKUP(A2409,Studies!A:BR,5,FALSE),"")</f>
        <v>Midazolam</v>
      </c>
      <c r="F2409" s="255"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53" t="str">
        <f>IF(AND(A2410&lt;&gt;"",ISNUMBER(A2410)),VLOOKUP(A2410,Studies!A:BR,2,FALSE),"")</f>
        <v>Kharasch 2011</v>
      </c>
      <c r="C2410" s="254" t="str">
        <f>IF(AND(A2410&lt;&gt;"",ISNUMBER(A2410)),VLOOKUP(A2410,Studies!A:BR,3,FALSE),"")</f>
        <v>https://www.ncbi.nlm.nih.gov/pubmed/21562488</v>
      </c>
      <c r="D2410" s="254" t="str">
        <f>IF(AND(A2410&lt;&gt;"",ISNUMBER(A2410)),VLOOKUP(A2410,Studies!A:BR,4,FALSE),"")</f>
        <v>po with Perpetrator (Rifampicin @ 25 mg)</v>
      </c>
      <c r="E2410" s="254" t="str">
        <f>IF(AND(A2410&lt;&gt;"",ISNUMBER(A2410)),VLOOKUP(A2410,Studies!A:BR,5,FALSE),"")</f>
        <v>Midazolam</v>
      </c>
      <c r="F2410" s="255"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53" t="str">
        <f>IF(AND(A2411&lt;&gt;"",ISNUMBER(A2411)),VLOOKUP(A2411,Studies!A:BR,2,FALSE),"")</f>
        <v>Kharasch 2011</v>
      </c>
      <c r="C2411" s="254" t="str">
        <f>IF(AND(A2411&lt;&gt;"",ISNUMBER(A2411)),VLOOKUP(A2411,Studies!A:BR,3,FALSE),"")</f>
        <v>https://www.ncbi.nlm.nih.gov/pubmed/21562488</v>
      </c>
      <c r="D2411" s="254" t="str">
        <f>IF(AND(A2411&lt;&gt;"",ISNUMBER(A2411)),VLOOKUP(A2411,Studies!A:BR,4,FALSE),"")</f>
        <v>po with Perpetrator (Rifampicin @ 25 mg)</v>
      </c>
      <c r="E2411" s="254" t="str">
        <f>IF(AND(A2411&lt;&gt;"",ISNUMBER(A2411)),VLOOKUP(A2411,Studies!A:BR,5,FALSE),"")</f>
        <v>Midazolam</v>
      </c>
      <c r="F2411" s="255"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53" t="str">
        <f>IF(AND(A2412&lt;&gt;"",ISNUMBER(A2412)),VLOOKUP(A2412,Studies!A:BR,2,FALSE),"")</f>
        <v>Kharasch 2011</v>
      </c>
      <c r="C2412" s="254" t="str">
        <f>IF(AND(A2412&lt;&gt;"",ISNUMBER(A2412)),VLOOKUP(A2412,Studies!A:BR,3,FALSE),"")</f>
        <v>https://www.ncbi.nlm.nih.gov/pubmed/21562488</v>
      </c>
      <c r="D2412" s="254" t="str">
        <f>IF(AND(A2412&lt;&gt;"",ISNUMBER(A2412)),VLOOKUP(A2412,Studies!A:BR,4,FALSE),"")</f>
        <v>po with Perpetrator (Rifampicin @ 25 mg)</v>
      </c>
      <c r="E2412" s="254" t="str">
        <f>IF(AND(A2412&lt;&gt;"",ISNUMBER(A2412)),VLOOKUP(A2412,Studies!A:BR,5,FALSE),"")</f>
        <v>Midazolam</v>
      </c>
      <c r="F2412" s="255"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53" t="str">
        <f>IF(AND(A2413&lt;&gt;"",ISNUMBER(A2413)),VLOOKUP(A2413,Studies!A:BR,2,FALSE),"")</f>
        <v>Kharasch 2011</v>
      </c>
      <c r="C2413" s="254" t="str">
        <f>IF(AND(A2413&lt;&gt;"",ISNUMBER(A2413)),VLOOKUP(A2413,Studies!A:BR,3,FALSE),"")</f>
        <v>https://www.ncbi.nlm.nih.gov/pubmed/21562488</v>
      </c>
      <c r="D2413" s="254" t="str">
        <f>IF(AND(A2413&lt;&gt;"",ISNUMBER(A2413)),VLOOKUP(A2413,Studies!A:BR,4,FALSE),"")</f>
        <v>po with Perpetrator (Rifampicin @ 25 mg)</v>
      </c>
      <c r="E2413" s="254" t="str">
        <f>IF(AND(A2413&lt;&gt;"",ISNUMBER(A2413)),VLOOKUP(A2413,Studies!A:BR,5,FALSE),"")</f>
        <v>Midazolam</v>
      </c>
      <c r="F2413" s="255"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53" t="str">
        <f>IF(AND(A2414&lt;&gt;"",ISNUMBER(A2414)),VLOOKUP(A2414,Studies!A:BR,2,FALSE),"")</f>
        <v>Kharasch 2011</v>
      </c>
      <c r="C2414" s="254" t="str">
        <f>IF(AND(A2414&lt;&gt;"",ISNUMBER(A2414)),VLOOKUP(A2414,Studies!A:BR,3,FALSE),"")</f>
        <v>https://www.ncbi.nlm.nih.gov/pubmed/21562488</v>
      </c>
      <c r="D2414" s="254" t="str">
        <f>IF(AND(A2414&lt;&gt;"",ISNUMBER(A2414)),VLOOKUP(A2414,Studies!A:BR,4,FALSE),"")</f>
        <v>po with Perpetrator (Rifampicin @ 25 mg)</v>
      </c>
      <c r="E2414" s="254" t="str">
        <f>IF(AND(A2414&lt;&gt;"",ISNUMBER(A2414)),VLOOKUP(A2414,Studies!A:BR,5,FALSE),"")</f>
        <v>Midazolam</v>
      </c>
      <c r="F2414" s="255"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53" t="str">
        <f>IF(AND(A2415&lt;&gt;"",ISNUMBER(A2415)),VLOOKUP(A2415,Studies!A:BR,2,FALSE),"")</f>
        <v>Kharasch 2011</v>
      </c>
      <c r="C2415" s="254" t="str">
        <f>IF(AND(A2415&lt;&gt;"",ISNUMBER(A2415)),VLOOKUP(A2415,Studies!A:BR,3,FALSE),"")</f>
        <v>https://www.ncbi.nlm.nih.gov/pubmed/21562488</v>
      </c>
      <c r="D2415" s="254" t="str">
        <f>IF(AND(A2415&lt;&gt;"",ISNUMBER(A2415)),VLOOKUP(A2415,Studies!A:BR,4,FALSE),"")</f>
        <v>po with Perpetrator (Rifampicin @ 25 mg)</v>
      </c>
      <c r="E2415" s="254" t="str">
        <f>IF(AND(A2415&lt;&gt;"",ISNUMBER(A2415)),VLOOKUP(A2415,Studies!A:BR,5,FALSE),"")</f>
        <v>Midazolam</v>
      </c>
      <c r="F2415" s="255"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53" t="str">
        <f>IF(AND(A2416&lt;&gt;"",ISNUMBER(A2416)),VLOOKUP(A2416,Studies!A:BR,2,FALSE),"")</f>
        <v>Kharasch 2011</v>
      </c>
      <c r="C2416" s="254" t="str">
        <f>IF(AND(A2416&lt;&gt;"",ISNUMBER(A2416)),VLOOKUP(A2416,Studies!A:BR,3,FALSE),"")</f>
        <v>https://www.ncbi.nlm.nih.gov/pubmed/21562488</v>
      </c>
      <c r="D2416" s="254" t="str">
        <f>IF(AND(A2416&lt;&gt;"",ISNUMBER(A2416)),VLOOKUP(A2416,Studies!A:BR,4,FALSE),"")</f>
        <v>po with Perpetrator (Rifampicin @ 25 mg)</v>
      </c>
      <c r="E2416" s="254" t="str">
        <f>IF(AND(A2416&lt;&gt;"",ISNUMBER(A2416)),VLOOKUP(A2416,Studies!A:BR,5,FALSE),"")</f>
        <v>Midazolam</v>
      </c>
      <c r="F2416" s="255"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53" t="str">
        <f>IF(AND(A2417&lt;&gt;"",ISNUMBER(A2417)),VLOOKUP(A2417,Studies!A:BR,2,FALSE),"")</f>
        <v>Kharasch 2011</v>
      </c>
      <c r="C2417" s="254" t="str">
        <f>IF(AND(A2417&lt;&gt;"",ISNUMBER(A2417)),VLOOKUP(A2417,Studies!A:BR,3,FALSE),"")</f>
        <v>https://www.ncbi.nlm.nih.gov/pubmed/21562488</v>
      </c>
      <c r="D2417" s="254" t="str">
        <f>IF(AND(A2417&lt;&gt;"",ISNUMBER(A2417)),VLOOKUP(A2417,Studies!A:BR,4,FALSE),"")</f>
        <v>po with Perpetrator (Rifampicin @ 25 mg)</v>
      </c>
      <c r="E2417" s="254" t="str">
        <f>IF(AND(A2417&lt;&gt;"",ISNUMBER(A2417)),VLOOKUP(A2417,Studies!A:BR,5,FALSE),"")</f>
        <v>Midazolam</v>
      </c>
      <c r="F2417" s="255"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53" t="str">
        <f>IF(AND(A2418&lt;&gt;"",ISNUMBER(A2418)),VLOOKUP(A2418,Studies!A:BR,2,FALSE),"")</f>
        <v>Kharasch 2011</v>
      </c>
      <c r="C2418" s="254" t="str">
        <f>IF(AND(A2418&lt;&gt;"",ISNUMBER(A2418)),VLOOKUP(A2418,Studies!A:BR,3,FALSE),"")</f>
        <v>https://www.ncbi.nlm.nih.gov/pubmed/21562488</v>
      </c>
      <c r="D2418" s="254" t="str">
        <f>IF(AND(A2418&lt;&gt;"",ISNUMBER(A2418)),VLOOKUP(A2418,Studies!A:BR,4,FALSE),"")</f>
        <v>po with Perpetrator (Rifampicin @ 25 mg)</v>
      </c>
      <c r="E2418" s="254" t="str">
        <f>IF(AND(A2418&lt;&gt;"",ISNUMBER(A2418)),VLOOKUP(A2418,Studies!A:BR,5,FALSE),"")</f>
        <v>Midazolam</v>
      </c>
      <c r="F2418" s="255"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53" t="str">
        <f>IF(AND(A2419&lt;&gt;"",ISNUMBER(A2419)),VLOOKUP(A2419,Studies!A:BR,2,FALSE),"")</f>
        <v>Kharasch 2011</v>
      </c>
      <c r="C2419" s="254" t="str">
        <f>IF(AND(A2419&lt;&gt;"",ISNUMBER(A2419)),VLOOKUP(A2419,Studies!A:BR,3,FALSE),"")</f>
        <v>https://www.ncbi.nlm.nih.gov/pubmed/21562488</v>
      </c>
      <c r="D2419" s="254" t="str">
        <f>IF(AND(A2419&lt;&gt;"",ISNUMBER(A2419)),VLOOKUP(A2419,Studies!A:BR,4,FALSE),"")</f>
        <v>po with Perpetrator (Rifampicin @ 25 mg)</v>
      </c>
      <c r="E2419" s="254" t="str">
        <f>IF(AND(A2419&lt;&gt;"",ISNUMBER(A2419)),VLOOKUP(A2419,Studies!A:BR,5,FALSE),"")</f>
        <v>Midazolam</v>
      </c>
      <c r="F2419" s="255"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53" t="str">
        <f>IF(AND(A2420&lt;&gt;"",ISNUMBER(A2420)),VLOOKUP(A2420,Studies!A:BR,2,FALSE),"")</f>
        <v>Kharasch 2011</v>
      </c>
      <c r="C2420" s="254" t="str">
        <f>IF(AND(A2420&lt;&gt;"",ISNUMBER(A2420)),VLOOKUP(A2420,Studies!A:BR,3,FALSE),"")</f>
        <v>https://www.ncbi.nlm.nih.gov/pubmed/21562488</v>
      </c>
      <c r="D2420" s="254" t="str">
        <f>IF(AND(A2420&lt;&gt;"",ISNUMBER(A2420)),VLOOKUP(A2420,Studies!A:BR,4,FALSE),"")</f>
        <v>po with Perpetrator (Rifampicin @ 25 mg)</v>
      </c>
      <c r="E2420" s="254" t="str">
        <f>IF(AND(A2420&lt;&gt;"",ISNUMBER(A2420)),VLOOKUP(A2420,Studies!A:BR,5,FALSE),"")</f>
        <v>Midazolam</v>
      </c>
      <c r="F2420" s="255"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53" t="str">
        <f>IF(AND(A2421&lt;&gt;"",ISNUMBER(A2421)),VLOOKUP(A2421,Studies!A:BR,2,FALSE),"")</f>
        <v>Kharasch 2011</v>
      </c>
      <c r="C2421" s="254" t="str">
        <f>IF(AND(A2421&lt;&gt;"",ISNUMBER(A2421)),VLOOKUP(A2421,Studies!A:BR,3,FALSE),"")</f>
        <v>https://www.ncbi.nlm.nih.gov/pubmed/21562488</v>
      </c>
      <c r="D2421" s="254" t="str">
        <f>IF(AND(A2421&lt;&gt;"",ISNUMBER(A2421)),VLOOKUP(A2421,Studies!A:BR,4,FALSE),"")</f>
        <v>po with Perpetrator (Rifampicin @ 25 mg)</v>
      </c>
      <c r="E2421" s="254" t="str">
        <f>IF(AND(A2421&lt;&gt;"",ISNUMBER(A2421)),VLOOKUP(A2421,Studies!A:BR,5,FALSE),"")</f>
        <v>Midazolam</v>
      </c>
      <c r="F2421" s="255"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53" t="str">
        <f>IF(AND(A2422&lt;&gt;"",ISNUMBER(A2422)),VLOOKUP(A2422,Studies!A:BR,2,FALSE),"")</f>
        <v>Kharasch 2011</v>
      </c>
      <c r="C2422" s="254" t="str">
        <f>IF(AND(A2422&lt;&gt;"",ISNUMBER(A2422)),VLOOKUP(A2422,Studies!A:BR,3,FALSE),"")</f>
        <v>https://www.ncbi.nlm.nih.gov/pubmed/21562488</v>
      </c>
      <c r="D2422" s="254" t="str">
        <f>IF(AND(A2422&lt;&gt;"",ISNUMBER(A2422)),VLOOKUP(A2422,Studies!A:BR,4,FALSE),"")</f>
        <v>po with Perpetrator (Rifampicin @ 25 mg)</v>
      </c>
      <c r="E2422" s="254" t="str">
        <f>IF(AND(A2422&lt;&gt;"",ISNUMBER(A2422)),VLOOKUP(A2422,Studies!A:BR,5,FALSE),"")</f>
        <v>Midazolam</v>
      </c>
      <c r="F2422" s="255"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53" t="str">
        <f>IF(AND(A2423&lt;&gt;"",ISNUMBER(A2423)),VLOOKUP(A2423,Studies!A:BR,2,FALSE),"")</f>
        <v>Kharasch 2011</v>
      </c>
      <c r="C2423" s="254" t="str">
        <f>IF(AND(A2423&lt;&gt;"",ISNUMBER(A2423)),VLOOKUP(A2423,Studies!A:BR,3,FALSE),"")</f>
        <v>https://www.ncbi.nlm.nih.gov/pubmed/21562488</v>
      </c>
      <c r="D2423" s="254" t="str">
        <f>IF(AND(A2423&lt;&gt;"",ISNUMBER(A2423)),VLOOKUP(A2423,Studies!A:BR,4,FALSE),"")</f>
        <v>po with Perpetrator (Rifampicin @ 25 mg)</v>
      </c>
      <c r="E2423" s="254" t="str">
        <f>IF(AND(A2423&lt;&gt;"",ISNUMBER(A2423)),VLOOKUP(A2423,Studies!A:BR,5,FALSE),"")</f>
        <v>Midazolam</v>
      </c>
      <c r="F2423" s="255"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53" t="str">
        <f>IF(AND(A2424&lt;&gt;"",ISNUMBER(A2424)),VLOOKUP(A2424,Studies!A:BR,2,FALSE),"")</f>
        <v>Kharasch 2011</v>
      </c>
      <c r="C2424" s="254" t="str">
        <f>IF(AND(A2424&lt;&gt;"",ISNUMBER(A2424)),VLOOKUP(A2424,Studies!A:BR,3,FALSE),"")</f>
        <v>https://www.ncbi.nlm.nih.gov/pubmed/21562488</v>
      </c>
      <c r="D2424" s="254" t="str">
        <f>IF(AND(A2424&lt;&gt;"",ISNUMBER(A2424)),VLOOKUP(A2424,Studies!A:BR,4,FALSE),"")</f>
        <v>po with Perpetrator (Rifampicin @ 75 mg)</v>
      </c>
      <c r="E2424" s="254" t="str">
        <f>IF(AND(A2424&lt;&gt;"",ISNUMBER(A2424)),VLOOKUP(A2424,Studies!A:BR,5,FALSE),"")</f>
        <v>Midazolam</v>
      </c>
      <c r="F2424" s="255"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53" t="str">
        <f>IF(AND(A2425&lt;&gt;"",ISNUMBER(A2425)),VLOOKUP(A2425,Studies!A:BR,2,FALSE),"")</f>
        <v>Kharasch 2011</v>
      </c>
      <c r="C2425" s="254" t="str">
        <f>IF(AND(A2425&lt;&gt;"",ISNUMBER(A2425)),VLOOKUP(A2425,Studies!A:BR,3,FALSE),"")</f>
        <v>https://www.ncbi.nlm.nih.gov/pubmed/21562488</v>
      </c>
      <c r="D2425" s="254" t="str">
        <f>IF(AND(A2425&lt;&gt;"",ISNUMBER(A2425)),VLOOKUP(A2425,Studies!A:BR,4,FALSE),"")</f>
        <v>po with Perpetrator (Rifampicin @ 75 mg)</v>
      </c>
      <c r="E2425" s="254" t="str">
        <f>IF(AND(A2425&lt;&gt;"",ISNUMBER(A2425)),VLOOKUP(A2425,Studies!A:BR,5,FALSE),"")</f>
        <v>Midazolam</v>
      </c>
      <c r="F2425" s="255"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53" t="str">
        <f>IF(AND(A2426&lt;&gt;"",ISNUMBER(A2426)),VLOOKUP(A2426,Studies!A:BR,2,FALSE),"")</f>
        <v>Kharasch 2011</v>
      </c>
      <c r="C2426" s="254" t="str">
        <f>IF(AND(A2426&lt;&gt;"",ISNUMBER(A2426)),VLOOKUP(A2426,Studies!A:BR,3,FALSE),"")</f>
        <v>https://www.ncbi.nlm.nih.gov/pubmed/21562488</v>
      </c>
      <c r="D2426" s="254" t="str">
        <f>IF(AND(A2426&lt;&gt;"",ISNUMBER(A2426)),VLOOKUP(A2426,Studies!A:BR,4,FALSE),"")</f>
        <v>po with Perpetrator (Rifampicin @ 75 mg)</v>
      </c>
      <c r="E2426" s="254" t="str">
        <f>IF(AND(A2426&lt;&gt;"",ISNUMBER(A2426)),VLOOKUP(A2426,Studies!A:BR,5,FALSE),"")</f>
        <v>Midazolam</v>
      </c>
      <c r="F2426" s="255"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53" t="str">
        <f>IF(AND(A2427&lt;&gt;"",ISNUMBER(A2427)),VLOOKUP(A2427,Studies!A:BR,2,FALSE),"")</f>
        <v>Kharasch 2011</v>
      </c>
      <c r="C2427" s="254" t="str">
        <f>IF(AND(A2427&lt;&gt;"",ISNUMBER(A2427)),VLOOKUP(A2427,Studies!A:BR,3,FALSE),"")</f>
        <v>https://www.ncbi.nlm.nih.gov/pubmed/21562488</v>
      </c>
      <c r="D2427" s="254" t="str">
        <f>IF(AND(A2427&lt;&gt;"",ISNUMBER(A2427)),VLOOKUP(A2427,Studies!A:BR,4,FALSE),"")</f>
        <v>po with Perpetrator (Rifampicin @ 75 mg)</v>
      </c>
      <c r="E2427" s="254" t="str">
        <f>IF(AND(A2427&lt;&gt;"",ISNUMBER(A2427)),VLOOKUP(A2427,Studies!A:BR,5,FALSE),"")</f>
        <v>Midazolam</v>
      </c>
      <c r="F2427" s="255"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53" t="str">
        <f>IF(AND(A2428&lt;&gt;"",ISNUMBER(A2428)),VLOOKUP(A2428,Studies!A:BR,2,FALSE),"")</f>
        <v>Kharasch 2011</v>
      </c>
      <c r="C2428" s="254" t="str">
        <f>IF(AND(A2428&lt;&gt;"",ISNUMBER(A2428)),VLOOKUP(A2428,Studies!A:BR,3,FALSE),"")</f>
        <v>https://www.ncbi.nlm.nih.gov/pubmed/21562488</v>
      </c>
      <c r="D2428" s="254" t="str">
        <f>IF(AND(A2428&lt;&gt;"",ISNUMBER(A2428)),VLOOKUP(A2428,Studies!A:BR,4,FALSE),"")</f>
        <v>po with Perpetrator (Rifampicin @ 75 mg)</v>
      </c>
      <c r="E2428" s="254" t="str">
        <f>IF(AND(A2428&lt;&gt;"",ISNUMBER(A2428)),VLOOKUP(A2428,Studies!A:BR,5,FALSE),"")</f>
        <v>Midazolam</v>
      </c>
      <c r="F2428" s="255"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53" t="str">
        <f>IF(AND(A2429&lt;&gt;"",ISNUMBER(A2429)),VLOOKUP(A2429,Studies!A:BR,2,FALSE),"")</f>
        <v>Kharasch 2011</v>
      </c>
      <c r="C2429" s="254" t="str">
        <f>IF(AND(A2429&lt;&gt;"",ISNUMBER(A2429)),VLOOKUP(A2429,Studies!A:BR,3,FALSE),"")</f>
        <v>https://www.ncbi.nlm.nih.gov/pubmed/21562488</v>
      </c>
      <c r="D2429" s="254" t="str">
        <f>IF(AND(A2429&lt;&gt;"",ISNUMBER(A2429)),VLOOKUP(A2429,Studies!A:BR,4,FALSE),"")</f>
        <v>po with Perpetrator (Rifampicin @ 75 mg)</v>
      </c>
      <c r="E2429" s="254" t="str">
        <f>IF(AND(A2429&lt;&gt;"",ISNUMBER(A2429)),VLOOKUP(A2429,Studies!A:BR,5,FALSE),"")</f>
        <v>Midazolam</v>
      </c>
      <c r="F2429" s="255"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53" t="str">
        <f>IF(AND(A2430&lt;&gt;"",ISNUMBER(A2430)),VLOOKUP(A2430,Studies!A:BR,2,FALSE),"")</f>
        <v>Kharasch 2011</v>
      </c>
      <c r="C2430" s="254" t="str">
        <f>IF(AND(A2430&lt;&gt;"",ISNUMBER(A2430)),VLOOKUP(A2430,Studies!A:BR,3,FALSE),"")</f>
        <v>https://www.ncbi.nlm.nih.gov/pubmed/21562488</v>
      </c>
      <c r="D2430" s="254" t="str">
        <f>IF(AND(A2430&lt;&gt;"",ISNUMBER(A2430)),VLOOKUP(A2430,Studies!A:BR,4,FALSE),"")</f>
        <v>po with Perpetrator (Rifampicin @ 75 mg)</v>
      </c>
      <c r="E2430" s="254" t="str">
        <f>IF(AND(A2430&lt;&gt;"",ISNUMBER(A2430)),VLOOKUP(A2430,Studies!A:BR,5,FALSE),"")</f>
        <v>Midazolam</v>
      </c>
      <c r="F2430" s="255"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53" t="str">
        <f>IF(AND(A2431&lt;&gt;"",ISNUMBER(A2431)),VLOOKUP(A2431,Studies!A:BR,2,FALSE),"")</f>
        <v>Kharasch 2011</v>
      </c>
      <c r="C2431" s="254" t="str">
        <f>IF(AND(A2431&lt;&gt;"",ISNUMBER(A2431)),VLOOKUP(A2431,Studies!A:BR,3,FALSE),"")</f>
        <v>https://www.ncbi.nlm.nih.gov/pubmed/21562488</v>
      </c>
      <c r="D2431" s="254" t="str">
        <f>IF(AND(A2431&lt;&gt;"",ISNUMBER(A2431)),VLOOKUP(A2431,Studies!A:BR,4,FALSE),"")</f>
        <v>po with Perpetrator (Rifampicin @ 75 mg)</v>
      </c>
      <c r="E2431" s="254" t="str">
        <f>IF(AND(A2431&lt;&gt;"",ISNUMBER(A2431)),VLOOKUP(A2431,Studies!A:BR,5,FALSE),"")</f>
        <v>Midazolam</v>
      </c>
      <c r="F2431" s="255"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53" t="str">
        <f>IF(AND(A2432&lt;&gt;"",ISNUMBER(A2432)),VLOOKUP(A2432,Studies!A:BR,2,FALSE),"")</f>
        <v>Kharasch 2011</v>
      </c>
      <c r="C2432" s="254" t="str">
        <f>IF(AND(A2432&lt;&gt;"",ISNUMBER(A2432)),VLOOKUP(A2432,Studies!A:BR,3,FALSE),"")</f>
        <v>https://www.ncbi.nlm.nih.gov/pubmed/21562488</v>
      </c>
      <c r="D2432" s="254" t="str">
        <f>IF(AND(A2432&lt;&gt;"",ISNUMBER(A2432)),VLOOKUP(A2432,Studies!A:BR,4,FALSE),"")</f>
        <v>po with Perpetrator (Rifampicin @ 75 mg)</v>
      </c>
      <c r="E2432" s="254" t="str">
        <f>IF(AND(A2432&lt;&gt;"",ISNUMBER(A2432)),VLOOKUP(A2432,Studies!A:BR,5,FALSE),"")</f>
        <v>Midazolam</v>
      </c>
      <c r="F2432" s="255"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53" t="str">
        <f>IF(AND(A2433&lt;&gt;"",ISNUMBER(A2433)),VLOOKUP(A2433,Studies!A:BR,2,FALSE),"")</f>
        <v>Kharasch 2011</v>
      </c>
      <c r="C2433" s="254" t="str">
        <f>IF(AND(A2433&lt;&gt;"",ISNUMBER(A2433)),VLOOKUP(A2433,Studies!A:BR,3,FALSE),"")</f>
        <v>https://www.ncbi.nlm.nih.gov/pubmed/21562488</v>
      </c>
      <c r="D2433" s="254" t="str">
        <f>IF(AND(A2433&lt;&gt;"",ISNUMBER(A2433)),VLOOKUP(A2433,Studies!A:BR,4,FALSE),"")</f>
        <v>po with Perpetrator (Rifampicin @ 75 mg)</v>
      </c>
      <c r="E2433" s="254" t="str">
        <f>IF(AND(A2433&lt;&gt;"",ISNUMBER(A2433)),VLOOKUP(A2433,Studies!A:BR,5,FALSE),"")</f>
        <v>Midazolam</v>
      </c>
      <c r="F2433" s="255"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53" t="str">
        <f>IF(AND(A2434&lt;&gt;"",ISNUMBER(A2434)),VLOOKUP(A2434,Studies!A:BR,2,FALSE),"")</f>
        <v>Kharasch 2011</v>
      </c>
      <c r="C2434" s="254" t="str">
        <f>IF(AND(A2434&lt;&gt;"",ISNUMBER(A2434)),VLOOKUP(A2434,Studies!A:BR,3,FALSE),"")</f>
        <v>https://www.ncbi.nlm.nih.gov/pubmed/21562488</v>
      </c>
      <c r="D2434" s="254" t="str">
        <f>IF(AND(A2434&lt;&gt;"",ISNUMBER(A2434)),VLOOKUP(A2434,Studies!A:BR,4,FALSE),"")</f>
        <v>po with Perpetrator (Rifampicin @ 75 mg)</v>
      </c>
      <c r="E2434" s="254" t="str">
        <f>IF(AND(A2434&lt;&gt;"",ISNUMBER(A2434)),VLOOKUP(A2434,Studies!A:BR,5,FALSE),"")</f>
        <v>Midazolam</v>
      </c>
      <c r="F2434" s="255"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53" t="str">
        <f>IF(AND(A2435&lt;&gt;"",ISNUMBER(A2435)),VLOOKUP(A2435,Studies!A:BR,2,FALSE),"")</f>
        <v>Kharasch 2011</v>
      </c>
      <c r="C2435" s="254" t="str">
        <f>IF(AND(A2435&lt;&gt;"",ISNUMBER(A2435)),VLOOKUP(A2435,Studies!A:BR,3,FALSE),"")</f>
        <v>https://www.ncbi.nlm.nih.gov/pubmed/21562488</v>
      </c>
      <c r="D2435" s="254" t="str">
        <f>IF(AND(A2435&lt;&gt;"",ISNUMBER(A2435)),VLOOKUP(A2435,Studies!A:BR,4,FALSE),"")</f>
        <v>po with Perpetrator (Rifampicin @ 75 mg)</v>
      </c>
      <c r="E2435" s="254" t="str">
        <f>IF(AND(A2435&lt;&gt;"",ISNUMBER(A2435)),VLOOKUP(A2435,Studies!A:BR,5,FALSE),"")</f>
        <v>Midazolam</v>
      </c>
      <c r="F2435" s="255"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53" t="str">
        <f>IF(AND(A2436&lt;&gt;"",ISNUMBER(A2436)),VLOOKUP(A2436,Studies!A:BR,2,FALSE),"")</f>
        <v>Kharasch 2011</v>
      </c>
      <c r="C2436" s="254" t="str">
        <f>IF(AND(A2436&lt;&gt;"",ISNUMBER(A2436)),VLOOKUP(A2436,Studies!A:BR,3,FALSE),"")</f>
        <v>https://www.ncbi.nlm.nih.gov/pubmed/21562488</v>
      </c>
      <c r="D2436" s="254" t="str">
        <f>IF(AND(A2436&lt;&gt;"",ISNUMBER(A2436)),VLOOKUP(A2436,Studies!A:BR,4,FALSE),"")</f>
        <v>po with Perpetrator (Rifampicin @ 75 mg)</v>
      </c>
      <c r="E2436" s="254" t="str">
        <f>IF(AND(A2436&lt;&gt;"",ISNUMBER(A2436)),VLOOKUP(A2436,Studies!A:BR,5,FALSE),"")</f>
        <v>Midazolam</v>
      </c>
      <c r="F2436" s="255"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53" t="str">
        <f>IF(AND(A2437&lt;&gt;"",ISNUMBER(A2437)),VLOOKUP(A2437,Studies!A:BR,2,FALSE),"")</f>
        <v>Kharasch 2011</v>
      </c>
      <c r="C2437" s="254" t="str">
        <f>IF(AND(A2437&lt;&gt;"",ISNUMBER(A2437)),VLOOKUP(A2437,Studies!A:BR,3,FALSE),"")</f>
        <v>https://www.ncbi.nlm.nih.gov/pubmed/21562488</v>
      </c>
      <c r="D2437" s="254" t="str">
        <f>IF(AND(A2437&lt;&gt;"",ISNUMBER(A2437)),VLOOKUP(A2437,Studies!A:BR,4,FALSE),"")</f>
        <v>po with Perpetrator (Rifampicin @ 75 mg)</v>
      </c>
      <c r="E2437" s="254" t="str">
        <f>IF(AND(A2437&lt;&gt;"",ISNUMBER(A2437)),VLOOKUP(A2437,Studies!A:BR,5,FALSE),"")</f>
        <v>Midazolam</v>
      </c>
      <c r="F2437" s="255"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53" t="str">
        <f>IF(AND(A2438&lt;&gt;"",ISNUMBER(A2438)),VLOOKUP(A2438,Studies!A:BR,2,FALSE),"")</f>
        <v>Kharasch 2011</v>
      </c>
      <c r="C2438" s="254" t="str">
        <f>IF(AND(A2438&lt;&gt;"",ISNUMBER(A2438)),VLOOKUP(A2438,Studies!A:BR,3,FALSE),"")</f>
        <v>https://www.ncbi.nlm.nih.gov/pubmed/21562488</v>
      </c>
      <c r="D2438" s="254" t="str">
        <f>IF(AND(A2438&lt;&gt;"",ISNUMBER(A2438)),VLOOKUP(A2438,Studies!A:BR,4,FALSE),"")</f>
        <v>po with Perpetrator (Rifampicin @ 75 mg)</v>
      </c>
      <c r="E2438" s="254" t="str">
        <f>IF(AND(A2438&lt;&gt;"",ISNUMBER(A2438)),VLOOKUP(A2438,Studies!A:BR,5,FALSE),"")</f>
        <v>Midazolam</v>
      </c>
      <c r="F2438" s="255"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53" t="str">
        <f>IF(AND(A2439&lt;&gt;"",ISNUMBER(A2439)),VLOOKUP(A2439,Studies!A:BR,2,FALSE),"")</f>
        <v>Kharasch 2011</v>
      </c>
      <c r="C2439" s="254" t="str">
        <f>IF(AND(A2439&lt;&gt;"",ISNUMBER(A2439)),VLOOKUP(A2439,Studies!A:BR,3,FALSE),"")</f>
        <v>https://www.ncbi.nlm.nih.gov/pubmed/21562488</v>
      </c>
      <c r="D2439" s="254" t="str">
        <f>IF(AND(A2439&lt;&gt;"",ISNUMBER(A2439)),VLOOKUP(A2439,Studies!A:BR,4,FALSE),"")</f>
        <v>po with Perpetrator (Rifampicin @ 75 mg)</v>
      </c>
      <c r="E2439" s="254" t="str">
        <f>IF(AND(A2439&lt;&gt;"",ISNUMBER(A2439)),VLOOKUP(A2439,Studies!A:BR,5,FALSE),"")</f>
        <v>Midazolam</v>
      </c>
      <c r="F2439" s="255"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53" t="str">
        <f>IF(AND(A2440&lt;&gt;"",ISNUMBER(A2440)),VLOOKUP(A2440,Studies!A:BR,2,FALSE),"")</f>
        <v>Kharasch 2011</v>
      </c>
      <c r="C2440" s="254" t="str">
        <f>IF(AND(A2440&lt;&gt;"",ISNUMBER(A2440)),VLOOKUP(A2440,Studies!A:BR,3,FALSE),"")</f>
        <v>https://www.ncbi.nlm.nih.gov/pubmed/21562488</v>
      </c>
      <c r="D2440" s="254" t="str">
        <f>IF(AND(A2440&lt;&gt;"",ISNUMBER(A2440)),VLOOKUP(A2440,Studies!A:BR,4,FALSE),"")</f>
        <v>po with Perpetrator (Rifampicin @ 75 mg)</v>
      </c>
      <c r="E2440" s="254" t="str">
        <f>IF(AND(A2440&lt;&gt;"",ISNUMBER(A2440)),VLOOKUP(A2440,Studies!A:BR,5,FALSE),"")</f>
        <v>Midazolam</v>
      </c>
      <c r="F2440" s="255"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53" t="str">
        <f>IF(AND(A2441&lt;&gt;"",ISNUMBER(A2441)),VLOOKUP(A2441,Studies!A:BR,2,FALSE),"")</f>
        <v>Kharasch 2011</v>
      </c>
      <c r="C2441" s="254" t="str">
        <f>IF(AND(A2441&lt;&gt;"",ISNUMBER(A2441)),VLOOKUP(A2441,Studies!A:BR,3,FALSE),"")</f>
        <v>https://www.ncbi.nlm.nih.gov/pubmed/21562488</v>
      </c>
      <c r="D2441" s="254" t="str">
        <f>IF(AND(A2441&lt;&gt;"",ISNUMBER(A2441)),VLOOKUP(A2441,Studies!A:BR,4,FALSE),"")</f>
        <v>po with Perpetrator (Rifampicin @ 75 mg)</v>
      </c>
      <c r="E2441" s="254" t="str">
        <f>IF(AND(A2441&lt;&gt;"",ISNUMBER(A2441)),VLOOKUP(A2441,Studies!A:BR,5,FALSE),"")</f>
        <v>Midazolam</v>
      </c>
      <c r="F2441" s="255"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53" t="str">
        <f>IF(AND(A2442&lt;&gt;"",ISNUMBER(A2442)),VLOOKUP(A2442,Studies!A:BR,2,FALSE),"")</f>
        <v>Kharasch 2011</v>
      </c>
      <c r="C2442" s="254" t="str">
        <f>IF(AND(A2442&lt;&gt;"",ISNUMBER(A2442)),VLOOKUP(A2442,Studies!A:BR,3,FALSE),"")</f>
        <v>https://www.ncbi.nlm.nih.gov/pubmed/21562488</v>
      </c>
      <c r="D2442" s="254" t="str">
        <f>IF(AND(A2442&lt;&gt;"",ISNUMBER(A2442)),VLOOKUP(A2442,Studies!A:BR,4,FALSE),"")</f>
        <v>po with Perpetrator (Rifampicin @ 75 mg)</v>
      </c>
      <c r="E2442" s="254" t="str">
        <f>IF(AND(A2442&lt;&gt;"",ISNUMBER(A2442)),VLOOKUP(A2442,Studies!A:BR,5,FALSE),"")</f>
        <v>Midazolam</v>
      </c>
      <c r="F2442" s="255"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53" t="str">
        <f>IF(AND(A2443&lt;&gt;"",ISNUMBER(A2443)),VLOOKUP(A2443,Studies!A:BR,2,FALSE),"")</f>
        <v>Kharasch 2011</v>
      </c>
      <c r="C2443" s="254" t="str">
        <f>IF(AND(A2443&lt;&gt;"",ISNUMBER(A2443)),VLOOKUP(A2443,Studies!A:BR,3,FALSE),"")</f>
        <v>https://www.ncbi.nlm.nih.gov/pubmed/21562488</v>
      </c>
      <c r="D2443" s="254" t="str">
        <f>IF(AND(A2443&lt;&gt;"",ISNUMBER(A2443)),VLOOKUP(A2443,Studies!A:BR,4,FALSE),"")</f>
        <v>po with Perpetrator (Rifampicin @ 75 mg)</v>
      </c>
      <c r="E2443" s="254" t="str">
        <f>IF(AND(A2443&lt;&gt;"",ISNUMBER(A2443)),VLOOKUP(A2443,Studies!A:BR,5,FALSE),"")</f>
        <v>Midazolam</v>
      </c>
      <c r="F2443" s="255"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53" t="str">
        <f>IF(AND(A2444&lt;&gt;"",ISNUMBER(A2444)),VLOOKUP(A2444,Studies!A:BR,2,FALSE),"")</f>
        <v>Kharasch 2011</v>
      </c>
      <c r="C2444" s="254" t="str">
        <f>IF(AND(A2444&lt;&gt;"",ISNUMBER(A2444)),VLOOKUP(A2444,Studies!A:BR,3,FALSE),"")</f>
        <v>https://www.ncbi.nlm.nih.gov/pubmed/21562488</v>
      </c>
      <c r="D2444" s="254" t="str">
        <f>IF(AND(A2444&lt;&gt;"",ISNUMBER(A2444)),VLOOKUP(A2444,Studies!A:BR,4,FALSE),"")</f>
        <v>po with Perpetrator (Rifampicin @ 75 mg)</v>
      </c>
      <c r="E2444" s="254" t="str">
        <f>IF(AND(A2444&lt;&gt;"",ISNUMBER(A2444)),VLOOKUP(A2444,Studies!A:BR,5,FALSE),"")</f>
        <v>Midazolam</v>
      </c>
      <c r="F2444" s="255"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53" t="str">
        <f>IF(AND(A2445&lt;&gt;"",ISNUMBER(A2445)),VLOOKUP(A2445,Studies!A:BR,2,FALSE),"")</f>
        <v>Kharasch 2011</v>
      </c>
      <c r="C2445" s="254" t="str">
        <f>IF(AND(A2445&lt;&gt;"",ISNUMBER(A2445)),VLOOKUP(A2445,Studies!A:BR,3,FALSE),"")</f>
        <v>https://www.ncbi.nlm.nih.gov/pubmed/21562488</v>
      </c>
      <c r="D2445" s="254" t="str">
        <f>IF(AND(A2445&lt;&gt;"",ISNUMBER(A2445)),VLOOKUP(A2445,Studies!A:BR,4,FALSE),"")</f>
        <v>po with Perpetrator (Rifampicin @ 75 mg)</v>
      </c>
      <c r="E2445" s="254" t="str">
        <f>IF(AND(A2445&lt;&gt;"",ISNUMBER(A2445)),VLOOKUP(A2445,Studies!A:BR,5,FALSE),"")</f>
        <v>Midazolam</v>
      </c>
      <c r="F2445" s="255"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53" t="str">
        <f>IF(AND(A2446&lt;&gt;"",ISNUMBER(A2446)),VLOOKUP(A2446,Studies!A:BR,2,FALSE),"")</f>
        <v>Kharasch 2011</v>
      </c>
      <c r="C2446" s="254" t="str">
        <f>IF(AND(A2446&lt;&gt;"",ISNUMBER(A2446)),VLOOKUP(A2446,Studies!A:BR,3,FALSE),"")</f>
        <v>https://www.ncbi.nlm.nih.gov/pubmed/21562488</v>
      </c>
      <c r="D2446" s="254" t="str">
        <f>IF(AND(A2446&lt;&gt;"",ISNUMBER(A2446)),VLOOKUP(A2446,Studies!A:BR,4,FALSE),"")</f>
        <v>po Control (Perpetrator Placebo)</v>
      </c>
      <c r="E2446" s="254" t="str">
        <f>IF(AND(A2446&lt;&gt;"",ISNUMBER(A2446)),VLOOKUP(A2446,Studies!A:BR,5,FALSE),"")</f>
        <v>Alfentanil</v>
      </c>
      <c r="F2446" s="255"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53" t="str">
        <f>IF(AND(A2447&lt;&gt;"",ISNUMBER(A2447)),VLOOKUP(A2447,Studies!A:BR,2,FALSE),"")</f>
        <v>Kharasch 2011</v>
      </c>
      <c r="C2447" s="254" t="str">
        <f>IF(AND(A2447&lt;&gt;"",ISNUMBER(A2447)),VLOOKUP(A2447,Studies!A:BR,3,FALSE),"")</f>
        <v>https://www.ncbi.nlm.nih.gov/pubmed/21562488</v>
      </c>
      <c r="D2447" s="254" t="str">
        <f>IF(AND(A2447&lt;&gt;"",ISNUMBER(A2447)),VLOOKUP(A2447,Studies!A:BR,4,FALSE),"")</f>
        <v>po Control (Perpetrator Placebo)</v>
      </c>
      <c r="E2447" s="254" t="str">
        <f>IF(AND(A2447&lt;&gt;"",ISNUMBER(A2447)),VLOOKUP(A2447,Studies!A:BR,5,FALSE),"")</f>
        <v>Alfentanil</v>
      </c>
      <c r="F2447" s="255"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53" t="str">
        <f>IF(AND(A2448&lt;&gt;"",ISNUMBER(A2448)),VLOOKUP(A2448,Studies!A:BR,2,FALSE),"")</f>
        <v>Kharasch 2011</v>
      </c>
      <c r="C2448" s="254" t="str">
        <f>IF(AND(A2448&lt;&gt;"",ISNUMBER(A2448)),VLOOKUP(A2448,Studies!A:BR,3,FALSE),"")</f>
        <v>https://www.ncbi.nlm.nih.gov/pubmed/21562488</v>
      </c>
      <c r="D2448" s="254" t="str">
        <f>IF(AND(A2448&lt;&gt;"",ISNUMBER(A2448)),VLOOKUP(A2448,Studies!A:BR,4,FALSE),"")</f>
        <v>po Control (Perpetrator Placebo)</v>
      </c>
      <c r="E2448" s="254" t="str">
        <f>IF(AND(A2448&lt;&gt;"",ISNUMBER(A2448)),VLOOKUP(A2448,Studies!A:BR,5,FALSE),"")</f>
        <v>Alfentanil</v>
      </c>
      <c r="F2448" s="255"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53" t="str">
        <f>IF(AND(A2449&lt;&gt;"",ISNUMBER(A2449)),VLOOKUP(A2449,Studies!A:BR,2,FALSE),"")</f>
        <v>Kharasch 2011</v>
      </c>
      <c r="C2449" s="254" t="str">
        <f>IF(AND(A2449&lt;&gt;"",ISNUMBER(A2449)),VLOOKUP(A2449,Studies!A:BR,3,FALSE),"")</f>
        <v>https://www.ncbi.nlm.nih.gov/pubmed/21562488</v>
      </c>
      <c r="D2449" s="254" t="str">
        <f>IF(AND(A2449&lt;&gt;"",ISNUMBER(A2449)),VLOOKUP(A2449,Studies!A:BR,4,FALSE),"")</f>
        <v>po Control (Perpetrator Placebo)</v>
      </c>
      <c r="E2449" s="254" t="str">
        <f>IF(AND(A2449&lt;&gt;"",ISNUMBER(A2449)),VLOOKUP(A2449,Studies!A:BR,5,FALSE),"")</f>
        <v>Alfentanil</v>
      </c>
      <c r="F2449" s="255"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53" t="str">
        <f>IF(AND(A2450&lt;&gt;"",ISNUMBER(A2450)),VLOOKUP(A2450,Studies!A:BR,2,FALSE),"")</f>
        <v>Kharasch 2011</v>
      </c>
      <c r="C2450" s="254" t="str">
        <f>IF(AND(A2450&lt;&gt;"",ISNUMBER(A2450)),VLOOKUP(A2450,Studies!A:BR,3,FALSE),"")</f>
        <v>https://www.ncbi.nlm.nih.gov/pubmed/21562488</v>
      </c>
      <c r="D2450" s="254" t="str">
        <f>IF(AND(A2450&lt;&gt;"",ISNUMBER(A2450)),VLOOKUP(A2450,Studies!A:BR,4,FALSE),"")</f>
        <v>po Control (Perpetrator Placebo)</v>
      </c>
      <c r="E2450" s="254" t="str">
        <f>IF(AND(A2450&lt;&gt;"",ISNUMBER(A2450)),VLOOKUP(A2450,Studies!A:BR,5,FALSE),"")</f>
        <v>Alfentanil</v>
      </c>
      <c r="F2450" s="255"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53" t="str">
        <f>IF(AND(A2451&lt;&gt;"",ISNUMBER(A2451)),VLOOKUP(A2451,Studies!A:BR,2,FALSE),"")</f>
        <v>Kharasch 2011</v>
      </c>
      <c r="C2451" s="254" t="str">
        <f>IF(AND(A2451&lt;&gt;"",ISNUMBER(A2451)),VLOOKUP(A2451,Studies!A:BR,3,FALSE),"")</f>
        <v>https://www.ncbi.nlm.nih.gov/pubmed/21562488</v>
      </c>
      <c r="D2451" s="254" t="str">
        <f>IF(AND(A2451&lt;&gt;"",ISNUMBER(A2451)),VLOOKUP(A2451,Studies!A:BR,4,FALSE),"")</f>
        <v>po Control (Perpetrator Placebo)</v>
      </c>
      <c r="E2451" s="254" t="str">
        <f>IF(AND(A2451&lt;&gt;"",ISNUMBER(A2451)),VLOOKUP(A2451,Studies!A:BR,5,FALSE),"")</f>
        <v>Alfentanil</v>
      </c>
      <c r="F2451" s="255"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53" t="str">
        <f>IF(AND(A2452&lt;&gt;"",ISNUMBER(A2452)),VLOOKUP(A2452,Studies!A:BR,2,FALSE),"")</f>
        <v>Kharasch 2011</v>
      </c>
      <c r="C2452" s="254" t="str">
        <f>IF(AND(A2452&lt;&gt;"",ISNUMBER(A2452)),VLOOKUP(A2452,Studies!A:BR,3,FALSE),"")</f>
        <v>https://www.ncbi.nlm.nih.gov/pubmed/21562488</v>
      </c>
      <c r="D2452" s="254" t="str">
        <f>IF(AND(A2452&lt;&gt;"",ISNUMBER(A2452)),VLOOKUP(A2452,Studies!A:BR,4,FALSE),"")</f>
        <v>po Control (Perpetrator Placebo)</v>
      </c>
      <c r="E2452" s="254" t="str">
        <f>IF(AND(A2452&lt;&gt;"",ISNUMBER(A2452)),VLOOKUP(A2452,Studies!A:BR,5,FALSE),"")</f>
        <v>Alfentanil</v>
      </c>
      <c r="F2452" s="255"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53" t="str">
        <f>IF(AND(A2453&lt;&gt;"",ISNUMBER(A2453)),VLOOKUP(A2453,Studies!A:BR,2,FALSE),"")</f>
        <v>Kharasch 2011</v>
      </c>
      <c r="C2453" s="254" t="str">
        <f>IF(AND(A2453&lt;&gt;"",ISNUMBER(A2453)),VLOOKUP(A2453,Studies!A:BR,3,FALSE),"")</f>
        <v>https://www.ncbi.nlm.nih.gov/pubmed/21562488</v>
      </c>
      <c r="D2453" s="254" t="str">
        <f>IF(AND(A2453&lt;&gt;"",ISNUMBER(A2453)),VLOOKUP(A2453,Studies!A:BR,4,FALSE),"")</f>
        <v>po Control (Perpetrator Placebo)</v>
      </c>
      <c r="E2453" s="254" t="str">
        <f>IF(AND(A2453&lt;&gt;"",ISNUMBER(A2453)),VLOOKUP(A2453,Studies!A:BR,5,FALSE),"")</f>
        <v>Alfentanil</v>
      </c>
      <c r="F2453" s="255"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53" t="str">
        <f>IF(AND(A2454&lt;&gt;"",ISNUMBER(A2454)),VLOOKUP(A2454,Studies!A:BR,2,FALSE),"")</f>
        <v>Kharasch 2011</v>
      </c>
      <c r="C2454" s="254" t="str">
        <f>IF(AND(A2454&lt;&gt;"",ISNUMBER(A2454)),VLOOKUP(A2454,Studies!A:BR,3,FALSE),"")</f>
        <v>https://www.ncbi.nlm.nih.gov/pubmed/21562488</v>
      </c>
      <c r="D2454" s="254" t="str">
        <f>IF(AND(A2454&lt;&gt;"",ISNUMBER(A2454)),VLOOKUP(A2454,Studies!A:BR,4,FALSE),"")</f>
        <v>po Control (Perpetrator Placebo)</v>
      </c>
      <c r="E2454" s="254" t="str">
        <f>IF(AND(A2454&lt;&gt;"",ISNUMBER(A2454)),VLOOKUP(A2454,Studies!A:BR,5,FALSE),"")</f>
        <v>Alfentanil</v>
      </c>
      <c r="F2454" s="255"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53" t="str">
        <f>IF(AND(A2455&lt;&gt;"",ISNUMBER(A2455)),VLOOKUP(A2455,Studies!A:BR,2,FALSE),"")</f>
        <v>Kharasch 2011</v>
      </c>
      <c r="C2455" s="254" t="str">
        <f>IF(AND(A2455&lt;&gt;"",ISNUMBER(A2455)),VLOOKUP(A2455,Studies!A:BR,3,FALSE),"")</f>
        <v>https://www.ncbi.nlm.nih.gov/pubmed/21562488</v>
      </c>
      <c r="D2455" s="254" t="str">
        <f>IF(AND(A2455&lt;&gt;"",ISNUMBER(A2455)),VLOOKUP(A2455,Studies!A:BR,4,FALSE),"")</f>
        <v>po Control (Perpetrator Placebo)</v>
      </c>
      <c r="E2455" s="254" t="str">
        <f>IF(AND(A2455&lt;&gt;"",ISNUMBER(A2455)),VLOOKUP(A2455,Studies!A:BR,5,FALSE),"")</f>
        <v>Alfentanil</v>
      </c>
      <c r="F2455" s="255"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53" t="str">
        <f>IF(AND(A2456&lt;&gt;"",ISNUMBER(A2456)),VLOOKUP(A2456,Studies!A:BR,2,FALSE),"")</f>
        <v>Kharasch 2011</v>
      </c>
      <c r="C2456" s="254" t="str">
        <f>IF(AND(A2456&lt;&gt;"",ISNUMBER(A2456)),VLOOKUP(A2456,Studies!A:BR,3,FALSE),"")</f>
        <v>https://www.ncbi.nlm.nih.gov/pubmed/21562488</v>
      </c>
      <c r="D2456" s="254" t="str">
        <f>IF(AND(A2456&lt;&gt;"",ISNUMBER(A2456)),VLOOKUP(A2456,Studies!A:BR,4,FALSE),"")</f>
        <v>po Control (Perpetrator Placebo)</v>
      </c>
      <c r="E2456" s="254" t="str">
        <f>IF(AND(A2456&lt;&gt;"",ISNUMBER(A2456)),VLOOKUP(A2456,Studies!A:BR,5,FALSE),"")</f>
        <v>Alfentanil</v>
      </c>
      <c r="F2456" s="255"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53" t="str">
        <f>IF(AND(A2457&lt;&gt;"",ISNUMBER(A2457)),VLOOKUP(A2457,Studies!A:BR,2,FALSE),"")</f>
        <v>Kharasch 2011</v>
      </c>
      <c r="C2457" s="254" t="str">
        <f>IF(AND(A2457&lt;&gt;"",ISNUMBER(A2457)),VLOOKUP(A2457,Studies!A:BR,3,FALSE),"")</f>
        <v>https://www.ncbi.nlm.nih.gov/pubmed/21562488</v>
      </c>
      <c r="D2457" s="254" t="str">
        <f>IF(AND(A2457&lt;&gt;"",ISNUMBER(A2457)),VLOOKUP(A2457,Studies!A:BR,4,FALSE),"")</f>
        <v>po Control (Perpetrator Placebo)</v>
      </c>
      <c r="E2457" s="254" t="str">
        <f>IF(AND(A2457&lt;&gt;"",ISNUMBER(A2457)),VLOOKUP(A2457,Studies!A:BR,5,FALSE),"")</f>
        <v>Alfentanil</v>
      </c>
      <c r="F2457" s="255"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53" t="str">
        <f>IF(AND(A2458&lt;&gt;"",ISNUMBER(A2458)),VLOOKUP(A2458,Studies!A:BR,2,FALSE),"")</f>
        <v>Kharasch 2011</v>
      </c>
      <c r="C2458" s="254" t="str">
        <f>IF(AND(A2458&lt;&gt;"",ISNUMBER(A2458)),VLOOKUP(A2458,Studies!A:BR,3,FALSE),"")</f>
        <v>https://www.ncbi.nlm.nih.gov/pubmed/21562488</v>
      </c>
      <c r="D2458" s="254" t="str">
        <f>IF(AND(A2458&lt;&gt;"",ISNUMBER(A2458)),VLOOKUP(A2458,Studies!A:BR,4,FALSE),"")</f>
        <v>po Control (Perpetrator Placebo)</v>
      </c>
      <c r="E2458" s="254" t="str">
        <f>IF(AND(A2458&lt;&gt;"",ISNUMBER(A2458)),VLOOKUP(A2458,Studies!A:BR,5,FALSE),"")</f>
        <v>Alfentanil</v>
      </c>
      <c r="F2458" s="255"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53" t="str">
        <f>IF(AND(A2459&lt;&gt;"",ISNUMBER(A2459)),VLOOKUP(A2459,Studies!A:BR,2,FALSE),"")</f>
        <v>Kharasch 2011</v>
      </c>
      <c r="C2459" s="254" t="str">
        <f>IF(AND(A2459&lt;&gt;"",ISNUMBER(A2459)),VLOOKUP(A2459,Studies!A:BR,3,FALSE),"")</f>
        <v>https://www.ncbi.nlm.nih.gov/pubmed/21562488</v>
      </c>
      <c r="D2459" s="254" t="str">
        <f>IF(AND(A2459&lt;&gt;"",ISNUMBER(A2459)),VLOOKUP(A2459,Studies!A:BR,4,FALSE),"")</f>
        <v>po Control (Perpetrator Placebo)</v>
      </c>
      <c r="E2459" s="254" t="str">
        <f>IF(AND(A2459&lt;&gt;"",ISNUMBER(A2459)),VLOOKUP(A2459,Studies!A:BR,5,FALSE),"")</f>
        <v>Alfentanil</v>
      </c>
      <c r="F2459" s="255"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53" t="str">
        <f>IF(AND(A2460&lt;&gt;"",ISNUMBER(A2460)),VLOOKUP(A2460,Studies!A:BR,2,FALSE),"")</f>
        <v>Kharasch 2011</v>
      </c>
      <c r="C2460" s="254" t="str">
        <f>IF(AND(A2460&lt;&gt;"",ISNUMBER(A2460)),VLOOKUP(A2460,Studies!A:BR,3,FALSE),"")</f>
        <v>https://www.ncbi.nlm.nih.gov/pubmed/21562488</v>
      </c>
      <c r="D2460" s="254" t="str">
        <f>IF(AND(A2460&lt;&gt;"",ISNUMBER(A2460)),VLOOKUP(A2460,Studies!A:BR,4,FALSE),"")</f>
        <v>po Control (Perpetrator Placebo)</v>
      </c>
      <c r="E2460" s="254" t="str">
        <f>IF(AND(A2460&lt;&gt;"",ISNUMBER(A2460)),VLOOKUP(A2460,Studies!A:BR,5,FALSE),"")</f>
        <v>Alfentanil</v>
      </c>
      <c r="F2460" s="255"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53" t="str">
        <f>IF(AND(A2461&lt;&gt;"",ISNUMBER(A2461)),VLOOKUP(A2461,Studies!A:BR,2,FALSE),"")</f>
        <v>Kharasch 2011</v>
      </c>
      <c r="C2461" s="254" t="str">
        <f>IF(AND(A2461&lt;&gt;"",ISNUMBER(A2461)),VLOOKUP(A2461,Studies!A:BR,3,FALSE),"")</f>
        <v>https://www.ncbi.nlm.nih.gov/pubmed/21562488</v>
      </c>
      <c r="D2461" s="254" t="str">
        <f>IF(AND(A2461&lt;&gt;"",ISNUMBER(A2461)),VLOOKUP(A2461,Studies!A:BR,4,FALSE),"")</f>
        <v>po Control (Perpetrator Placebo)</v>
      </c>
      <c r="E2461" s="254" t="str">
        <f>IF(AND(A2461&lt;&gt;"",ISNUMBER(A2461)),VLOOKUP(A2461,Studies!A:BR,5,FALSE),"")</f>
        <v>Alfentanil</v>
      </c>
      <c r="F2461" s="255"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53" t="str">
        <f>IF(AND(A2462&lt;&gt;"",ISNUMBER(A2462)),VLOOKUP(A2462,Studies!A:BR,2,FALSE),"")</f>
        <v>Kharasch 2011</v>
      </c>
      <c r="C2462" s="254" t="str">
        <f>IF(AND(A2462&lt;&gt;"",ISNUMBER(A2462)),VLOOKUP(A2462,Studies!A:BR,3,FALSE),"")</f>
        <v>https://www.ncbi.nlm.nih.gov/pubmed/21562488</v>
      </c>
      <c r="D2462" s="254" t="str">
        <f>IF(AND(A2462&lt;&gt;"",ISNUMBER(A2462)),VLOOKUP(A2462,Studies!A:BR,4,FALSE),"")</f>
        <v>po with Perpetrator (Rifampicin @ 5 mg)</v>
      </c>
      <c r="E2462" s="254" t="str">
        <f>IF(AND(A2462&lt;&gt;"",ISNUMBER(A2462)),VLOOKUP(A2462,Studies!A:BR,5,FALSE),"")</f>
        <v>Alfentanil</v>
      </c>
      <c r="F2462" s="255"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53" t="str">
        <f>IF(AND(A2463&lt;&gt;"",ISNUMBER(A2463)),VLOOKUP(A2463,Studies!A:BR,2,FALSE),"")</f>
        <v>Kharasch 2011</v>
      </c>
      <c r="C2463" s="254" t="str">
        <f>IF(AND(A2463&lt;&gt;"",ISNUMBER(A2463)),VLOOKUP(A2463,Studies!A:BR,3,FALSE),"")</f>
        <v>https://www.ncbi.nlm.nih.gov/pubmed/21562488</v>
      </c>
      <c r="D2463" s="254" t="str">
        <f>IF(AND(A2463&lt;&gt;"",ISNUMBER(A2463)),VLOOKUP(A2463,Studies!A:BR,4,FALSE),"")</f>
        <v>po with Perpetrator (Rifampicin @ 5 mg)</v>
      </c>
      <c r="E2463" s="254" t="str">
        <f>IF(AND(A2463&lt;&gt;"",ISNUMBER(A2463)),VLOOKUP(A2463,Studies!A:BR,5,FALSE),"")</f>
        <v>Alfentanil</v>
      </c>
      <c r="F2463" s="255"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53" t="str">
        <f>IF(AND(A2464&lt;&gt;"",ISNUMBER(A2464)),VLOOKUP(A2464,Studies!A:BR,2,FALSE),"")</f>
        <v>Kharasch 2011</v>
      </c>
      <c r="C2464" s="254" t="str">
        <f>IF(AND(A2464&lt;&gt;"",ISNUMBER(A2464)),VLOOKUP(A2464,Studies!A:BR,3,FALSE),"")</f>
        <v>https://www.ncbi.nlm.nih.gov/pubmed/21562488</v>
      </c>
      <c r="D2464" s="254" t="str">
        <f>IF(AND(A2464&lt;&gt;"",ISNUMBER(A2464)),VLOOKUP(A2464,Studies!A:BR,4,FALSE),"")</f>
        <v>po with Perpetrator (Rifampicin @ 5 mg)</v>
      </c>
      <c r="E2464" s="254" t="str">
        <f>IF(AND(A2464&lt;&gt;"",ISNUMBER(A2464)),VLOOKUP(A2464,Studies!A:BR,5,FALSE),"")</f>
        <v>Alfentanil</v>
      </c>
      <c r="F2464" s="255"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53" t="str">
        <f>IF(AND(A2465&lt;&gt;"",ISNUMBER(A2465)),VLOOKUP(A2465,Studies!A:BR,2,FALSE),"")</f>
        <v>Kharasch 2011</v>
      </c>
      <c r="C2465" s="254" t="str">
        <f>IF(AND(A2465&lt;&gt;"",ISNUMBER(A2465)),VLOOKUP(A2465,Studies!A:BR,3,FALSE),"")</f>
        <v>https://www.ncbi.nlm.nih.gov/pubmed/21562488</v>
      </c>
      <c r="D2465" s="254" t="str">
        <f>IF(AND(A2465&lt;&gt;"",ISNUMBER(A2465)),VLOOKUP(A2465,Studies!A:BR,4,FALSE),"")</f>
        <v>po with Perpetrator (Rifampicin @ 5 mg)</v>
      </c>
      <c r="E2465" s="254" t="str">
        <f>IF(AND(A2465&lt;&gt;"",ISNUMBER(A2465)),VLOOKUP(A2465,Studies!A:BR,5,FALSE),"")</f>
        <v>Alfentanil</v>
      </c>
      <c r="F2465" s="255"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53" t="str">
        <f>IF(AND(A2466&lt;&gt;"",ISNUMBER(A2466)),VLOOKUP(A2466,Studies!A:BR,2,FALSE),"")</f>
        <v>Kharasch 2011</v>
      </c>
      <c r="C2466" s="254" t="str">
        <f>IF(AND(A2466&lt;&gt;"",ISNUMBER(A2466)),VLOOKUP(A2466,Studies!A:BR,3,FALSE),"")</f>
        <v>https://www.ncbi.nlm.nih.gov/pubmed/21562488</v>
      </c>
      <c r="D2466" s="254" t="str">
        <f>IF(AND(A2466&lt;&gt;"",ISNUMBER(A2466)),VLOOKUP(A2466,Studies!A:BR,4,FALSE),"")</f>
        <v>po with Perpetrator (Rifampicin @ 5 mg)</v>
      </c>
      <c r="E2466" s="254" t="str">
        <f>IF(AND(A2466&lt;&gt;"",ISNUMBER(A2466)),VLOOKUP(A2466,Studies!A:BR,5,FALSE),"")</f>
        <v>Alfentanil</v>
      </c>
      <c r="F2466" s="255"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53" t="str">
        <f>IF(AND(A2467&lt;&gt;"",ISNUMBER(A2467)),VLOOKUP(A2467,Studies!A:BR,2,FALSE),"")</f>
        <v>Kharasch 2011</v>
      </c>
      <c r="C2467" s="254" t="str">
        <f>IF(AND(A2467&lt;&gt;"",ISNUMBER(A2467)),VLOOKUP(A2467,Studies!A:BR,3,FALSE),"")</f>
        <v>https://www.ncbi.nlm.nih.gov/pubmed/21562488</v>
      </c>
      <c r="D2467" s="254" t="str">
        <f>IF(AND(A2467&lt;&gt;"",ISNUMBER(A2467)),VLOOKUP(A2467,Studies!A:BR,4,FALSE),"")</f>
        <v>po with Perpetrator (Rifampicin @ 5 mg)</v>
      </c>
      <c r="E2467" s="254" t="str">
        <f>IF(AND(A2467&lt;&gt;"",ISNUMBER(A2467)),VLOOKUP(A2467,Studies!A:BR,5,FALSE),"")</f>
        <v>Alfentanil</v>
      </c>
      <c r="F2467" s="255"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53" t="str">
        <f>IF(AND(A2468&lt;&gt;"",ISNUMBER(A2468)),VLOOKUP(A2468,Studies!A:BR,2,FALSE),"")</f>
        <v>Kharasch 2011</v>
      </c>
      <c r="C2468" s="254" t="str">
        <f>IF(AND(A2468&lt;&gt;"",ISNUMBER(A2468)),VLOOKUP(A2468,Studies!A:BR,3,FALSE),"")</f>
        <v>https://www.ncbi.nlm.nih.gov/pubmed/21562488</v>
      </c>
      <c r="D2468" s="254" t="str">
        <f>IF(AND(A2468&lt;&gt;"",ISNUMBER(A2468)),VLOOKUP(A2468,Studies!A:BR,4,FALSE),"")</f>
        <v>po with Perpetrator (Rifampicin @ 5 mg)</v>
      </c>
      <c r="E2468" s="254" t="str">
        <f>IF(AND(A2468&lt;&gt;"",ISNUMBER(A2468)),VLOOKUP(A2468,Studies!A:BR,5,FALSE),"")</f>
        <v>Alfentanil</v>
      </c>
      <c r="F2468" s="255"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53" t="str">
        <f>IF(AND(A2469&lt;&gt;"",ISNUMBER(A2469)),VLOOKUP(A2469,Studies!A:BR,2,FALSE),"")</f>
        <v>Kharasch 2011</v>
      </c>
      <c r="C2469" s="254" t="str">
        <f>IF(AND(A2469&lt;&gt;"",ISNUMBER(A2469)),VLOOKUP(A2469,Studies!A:BR,3,FALSE),"")</f>
        <v>https://www.ncbi.nlm.nih.gov/pubmed/21562488</v>
      </c>
      <c r="D2469" s="254" t="str">
        <f>IF(AND(A2469&lt;&gt;"",ISNUMBER(A2469)),VLOOKUP(A2469,Studies!A:BR,4,FALSE),"")</f>
        <v>po with Perpetrator (Rifampicin @ 5 mg)</v>
      </c>
      <c r="E2469" s="254" t="str">
        <f>IF(AND(A2469&lt;&gt;"",ISNUMBER(A2469)),VLOOKUP(A2469,Studies!A:BR,5,FALSE),"")</f>
        <v>Alfentanil</v>
      </c>
      <c r="F2469" s="255"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53" t="str">
        <f>IF(AND(A2470&lt;&gt;"",ISNUMBER(A2470)),VLOOKUP(A2470,Studies!A:BR,2,FALSE),"")</f>
        <v>Kharasch 2011</v>
      </c>
      <c r="C2470" s="254" t="str">
        <f>IF(AND(A2470&lt;&gt;"",ISNUMBER(A2470)),VLOOKUP(A2470,Studies!A:BR,3,FALSE),"")</f>
        <v>https://www.ncbi.nlm.nih.gov/pubmed/21562488</v>
      </c>
      <c r="D2470" s="254" t="str">
        <f>IF(AND(A2470&lt;&gt;"",ISNUMBER(A2470)),VLOOKUP(A2470,Studies!A:BR,4,FALSE),"")</f>
        <v>po with Perpetrator (Rifampicin @ 5 mg)</v>
      </c>
      <c r="E2470" s="254" t="str">
        <f>IF(AND(A2470&lt;&gt;"",ISNUMBER(A2470)),VLOOKUP(A2470,Studies!A:BR,5,FALSE),"")</f>
        <v>Alfentanil</v>
      </c>
      <c r="F2470" s="255"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53" t="str">
        <f>IF(AND(A2471&lt;&gt;"",ISNUMBER(A2471)),VLOOKUP(A2471,Studies!A:BR,2,FALSE),"")</f>
        <v>Kharasch 2011</v>
      </c>
      <c r="C2471" s="254" t="str">
        <f>IF(AND(A2471&lt;&gt;"",ISNUMBER(A2471)),VLOOKUP(A2471,Studies!A:BR,3,FALSE),"")</f>
        <v>https://www.ncbi.nlm.nih.gov/pubmed/21562488</v>
      </c>
      <c r="D2471" s="254" t="str">
        <f>IF(AND(A2471&lt;&gt;"",ISNUMBER(A2471)),VLOOKUP(A2471,Studies!A:BR,4,FALSE),"")</f>
        <v>po with Perpetrator (Rifampicin @ 5 mg)</v>
      </c>
      <c r="E2471" s="254" t="str">
        <f>IF(AND(A2471&lt;&gt;"",ISNUMBER(A2471)),VLOOKUP(A2471,Studies!A:BR,5,FALSE),"")</f>
        <v>Alfentanil</v>
      </c>
      <c r="F2471" s="255"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53" t="str">
        <f>IF(AND(A2472&lt;&gt;"",ISNUMBER(A2472)),VLOOKUP(A2472,Studies!A:BR,2,FALSE),"")</f>
        <v>Kharasch 2011</v>
      </c>
      <c r="C2472" s="254" t="str">
        <f>IF(AND(A2472&lt;&gt;"",ISNUMBER(A2472)),VLOOKUP(A2472,Studies!A:BR,3,FALSE),"")</f>
        <v>https://www.ncbi.nlm.nih.gov/pubmed/21562488</v>
      </c>
      <c r="D2472" s="254" t="str">
        <f>IF(AND(A2472&lt;&gt;"",ISNUMBER(A2472)),VLOOKUP(A2472,Studies!A:BR,4,FALSE),"")</f>
        <v>po with Perpetrator (Rifampicin @ 5 mg)</v>
      </c>
      <c r="E2472" s="254" t="str">
        <f>IF(AND(A2472&lt;&gt;"",ISNUMBER(A2472)),VLOOKUP(A2472,Studies!A:BR,5,FALSE),"")</f>
        <v>Alfentanil</v>
      </c>
      <c r="F2472" s="255"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53" t="str">
        <f>IF(AND(A2473&lt;&gt;"",ISNUMBER(A2473)),VLOOKUP(A2473,Studies!A:BR,2,FALSE),"")</f>
        <v>Kharasch 2011</v>
      </c>
      <c r="C2473" s="254" t="str">
        <f>IF(AND(A2473&lt;&gt;"",ISNUMBER(A2473)),VLOOKUP(A2473,Studies!A:BR,3,FALSE),"")</f>
        <v>https://www.ncbi.nlm.nih.gov/pubmed/21562488</v>
      </c>
      <c r="D2473" s="254" t="str">
        <f>IF(AND(A2473&lt;&gt;"",ISNUMBER(A2473)),VLOOKUP(A2473,Studies!A:BR,4,FALSE),"")</f>
        <v>po with Perpetrator (Rifampicin @ 5 mg)</v>
      </c>
      <c r="E2473" s="254" t="str">
        <f>IF(AND(A2473&lt;&gt;"",ISNUMBER(A2473)),VLOOKUP(A2473,Studies!A:BR,5,FALSE),"")</f>
        <v>Alfentanil</v>
      </c>
      <c r="F2473" s="255"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53" t="str">
        <f>IF(AND(A2474&lt;&gt;"",ISNUMBER(A2474)),VLOOKUP(A2474,Studies!A:BR,2,FALSE),"")</f>
        <v>Kharasch 2011</v>
      </c>
      <c r="C2474" s="254" t="str">
        <f>IF(AND(A2474&lt;&gt;"",ISNUMBER(A2474)),VLOOKUP(A2474,Studies!A:BR,3,FALSE),"")</f>
        <v>https://www.ncbi.nlm.nih.gov/pubmed/21562488</v>
      </c>
      <c r="D2474" s="254" t="str">
        <f>IF(AND(A2474&lt;&gt;"",ISNUMBER(A2474)),VLOOKUP(A2474,Studies!A:BR,4,FALSE),"")</f>
        <v>po with Perpetrator (Rifampicin @ 5 mg)</v>
      </c>
      <c r="E2474" s="254" t="str">
        <f>IF(AND(A2474&lt;&gt;"",ISNUMBER(A2474)),VLOOKUP(A2474,Studies!A:BR,5,FALSE),"")</f>
        <v>Alfentanil</v>
      </c>
      <c r="F2474" s="255"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53" t="str">
        <f>IF(AND(A2475&lt;&gt;"",ISNUMBER(A2475)),VLOOKUP(A2475,Studies!A:BR,2,FALSE),"")</f>
        <v>Kharasch 2011</v>
      </c>
      <c r="C2475" s="254" t="str">
        <f>IF(AND(A2475&lt;&gt;"",ISNUMBER(A2475)),VLOOKUP(A2475,Studies!A:BR,3,FALSE),"")</f>
        <v>https://www.ncbi.nlm.nih.gov/pubmed/21562488</v>
      </c>
      <c r="D2475" s="254" t="str">
        <f>IF(AND(A2475&lt;&gt;"",ISNUMBER(A2475)),VLOOKUP(A2475,Studies!A:BR,4,FALSE),"")</f>
        <v>po with Perpetrator (Rifampicin @ 5 mg)</v>
      </c>
      <c r="E2475" s="254" t="str">
        <f>IF(AND(A2475&lt;&gt;"",ISNUMBER(A2475)),VLOOKUP(A2475,Studies!A:BR,5,FALSE),"")</f>
        <v>Alfentanil</v>
      </c>
      <c r="F2475" s="255"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53" t="str">
        <f>IF(AND(A2476&lt;&gt;"",ISNUMBER(A2476)),VLOOKUP(A2476,Studies!A:BR,2,FALSE),"")</f>
        <v>Kharasch 2011</v>
      </c>
      <c r="C2476" s="254" t="str">
        <f>IF(AND(A2476&lt;&gt;"",ISNUMBER(A2476)),VLOOKUP(A2476,Studies!A:BR,3,FALSE),"")</f>
        <v>https://www.ncbi.nlm.nih.gov/pubmed/21562488</v>
      </c>
      <c r="D2476" s="254" t="str">
        <f>IF(AND(A2476&lt;&gt;"",ISNUMBER(A2476)),VLOOKUP(A2476,Studies!A:BR,4,FALSE),"")</f>
        <v>po with Perpetrator (Rifampicin @ 5 mg)</v>
      </c>
      <c r="E2476" s="254" t="str">
        <f>IF(AND(A2476&lt;&gt;"",ISNUMBER(A2476)),VLOOKUP(A2476,Studies!A:BR,5,FALSE),"")</f>
        <v>Alfentanil</v>
      </c>
      <c r="F2476" s="255"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53" t="str">
        <f>IF(AND(A2477&lt;&gt;"",ISNUMBER(A2477)),VLOOKUP(A2477,Studies!A:BR,2,FALSE),"")</f>
        <v>Kharasch 2011</v>
      </c>
      <c r="C2477" s="254" t="str">
        <f>IF(AND(A2477&lt;&gt;"",ISNUMBER(A2477)),VLOOKUP(A2477,Studies!A:BR,3,FALSE),"")</f>
        <v>https://www.ncbi.nlm.nih.gov/pubmed/21562488</v>
      </c>
      <c r="D2477" s="254" t="str">
        <f>IF(AND(A2477&lt;&gt;"",ISNUMBER(A2477)),VLOOKUP(A2477,Studies!A:BR,4,FALSE),"")</f>
        <v>po with Perpetrator (Rifampicin @ 5 mg)</v>
      </c>
      <c r="E2477" s="254" t="str">
        <f>IF(AND(A2477&lt;&gt;"",ISNUMBER(A2477)),VLOOKUP(A2477,Studies!A:BR,5,FALSE),"")</f>
        <v>Alfentanil</v>
      </c>
      <c r="F2477" s="255"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53" t="str">
        <f>IF(AND(A2478&lt;&gt;"",ISNUMBER(A2478)),VLOOKUP(A2478,Studies!A:BR,2,FALSE),"")</f>
        <v>Kharasch 2011</v>
      </c>
      <c r="C2478" s="254" t="str">
        <f>IF(AND(A2478&lt;&gt;"",ISNUMBER(A2478)),VLOOKUP(A2478,Studies!A:BR,3,FALSE),"")</f>
        <v>https://www.ncbi.nlm.nih.gov/pubmed/21562488</v>
      </c>
      <c r="D2478" s="254" t="str">
        <f>IF(AND(A2478&lt;&gt;"",ISNUMBER(A2478)),VLOOKUP(A2478,Studies!A:BR,4,FALSE),"")</f>
        <v>po with Perpetrator (Rifampicin @ 10 mg)</v>
      </c>
      <c r="E2478" s="254" t="str">
        <f>IF(AND(A2478&lt;&gt;"",ISNUMBER(A2478)),VLOOKUP(A2478,Studies!A:BR,5,FALSE),"")</f>
        <v>Alfentanil</v>
      </c>
      <c r="F2478" s="255"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53" t="str">
        <f>IF(AND(A2479&lt;&gt;"",ISNUMBER(A2479)),VLOOKUP(A2479,Studies!A:BR,2,FALSE),"")</f>
        <v>Kharasch 2011</v>
      </c>
      <c r="C2479" s="254" t="str">
        <f>IF(AND(A2479&lt;&gt;"",ISNUMBER(A2479)),VLOOKUP(A2479,Studies!A:BR,3,FALSE),"")</f>
        <v>https://www.ncbi.nlm.nih.gov/pubmed/21562488</v>
      </c>
      <c r="D2479" s="254" t="str">
        <f>IF(AND(A2479&lt;&gt;"",ISNUMBER(A2479)),VLOOKUP(A2479,Studies!A:BR,4,FALSE),"")</f>
        <v>po with Perpetrator (Rifampicin @ 10 mg)</v>
      </c>
      <c r="E2479" s="254" t="str">
        <f>IF(AND(A2479&lt;&gt;"",ISNUMBER(A2479)),VLOOKUP(A2479,Studies!A:BR,5,FALSE),"")</f>
        <v>Alfentanil</v>
      </c>
      <c r="F2479" s="255"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53" t="str">
        <f>IF(AND(A2480&lt;&gt;"",ISNUMBER(A2480)),VLOOKUP(A2480,Studies!A:BR,2,FALSE),"")</f>
        <v>Kharasch 2011</v>
      </c>
      <c r="C2480" s="254" t="str">
        <f>IF(AND(A2480&lt;&gt;"",ISNUMBER(A2480)),VLOOKUP(A2480,Studies!A:BR,3,FALSE),"")</f>
        <v>https://www.ncbi.nlm.nih.gov/pubmed/21562488</v>
      </c>
      <c r="D2480" s="254" t="str">
        <f>IF(AND(A2480&lt;&gt;"",ISNUMBER(A2480)),VLOOKUP(A2480,Studies!A:BR,4,FALSE),"")</f>
        <v>po with Perpetrator (Rifampicin @ 10 mg)</v>
      </c>
      <c r="E2480" s="254" t="str">
        <f>IF(AND(A2480&lt;&gt;"",ISNUMBER(A2480)),VLOOKUP(A2480,Studies!A:BR,5,FALSE),"")</f>
        <v>Alfentanil</v>
      </c>
      <c r="F2480" s="255"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53" t="str">
        <f>IF(AND(A2481&lt;&gt;"",ISNUMBER(A2481)),VLOOKUP(A2481,Studies!A:BR,2,FALSE),"")</f>
        <v>Kharasch 2011</v>
      </c>
      <c r="C2481" s="254" t="str">
        <f>IF(AND(A2481&lt;&gt;"",ISNUMBER(A2481)),VLOOKUP(A2481,Studies!A:BR,3,FALSE),"")</f>
        <v>https://www.ncbi.nlm.nih.gov/pubmed/21562488</v>
      </c>
      <c r="D2481" s="254" t="str">
        <f>IF(AND(A2481&lt;&gt;"",ISNUMBER(A2481)),VLOOKUP(A2481,Studies!A:BR,4,FALSE),"")</f>
        <v>po with Perpetrator (Rifampicin @ 10 mg)</v>
      </c>
      <c r="E2481" s="254" t="str">
        <f>IF(AND(A2481&lt;&gt;"",ISNUMBER(A2481)),VLOOKUP(A2481,Studies!A:BR,5,FALSE),"")</f>
        <v>Alfentanil</v>
      </c>
      <c r="F2481" s="255"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53" t="str">
        <f>IF(AND(A2482&lt;&gt;"",ISNUMBER(A2482)),VLOOKUP(A2482,Studies!A:BR,2,FALSE),"")</f>
        <v>Kharasch 2011</v>
      </c>
      <c r="C2482" s="254" t="str">
        <f>IF(AND(A2482&lt;&gt;"",ISNUMBER(A2482)),VLOOKUP(A2482,Studies!A:BR,3,FALSE),"")</f>
        <v>https://www.ncbi.nlm.nih.gov/pubmed/21562488</v>
      </c>
      <c r="D2482" s="254" t="str">
        <f>IF(AND(A2482&lt;&gt;"",ISNUMBER(A2482)),VLOOKUP(A2482,Studies!A:BR,4,FALSE),"")</f>
        <v>po with Perpetrator (Rifampicin @ 10 mg)</v>
      </c>
      <c r="E2482" s="254" t="str">
        <f>IF(AND(A2482&lt;&gt;"",ISNUMBER(A2482)),VLOOKUP(A2482,Studies!A:BR,5,FALSE),"")</f>
        <v>Alfentanil</v>
      </c>
      <c r="F2482" s="255"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53" t="str">
        <f>IF(AND(A2483&lt;&gt;"",ISNUMBER(A2483)),VLOOKUP(A2483,Studies!A:BR,2,FALSE),"")</f>
        <v>Kharasch 2011</v>
      </c>
      <c r="C2483" s="254" t="str">
        <f>IF(AND(A2483&lt;&gt;"",ISNUMBER(A2483)),VLOOKUP(A2483,Studies!A:BR,3,FALSE),"")</f>
        <v>https://www.ncbi.nlm.nih.gov/pubmed/21562488</v>
      </c>
      <c r="D2483" s="254" t="str">
        <f>IF(AND(A2483&lt;&gt;"",ISNUMBER(A2483)),VLOOKUP(A2483,Studies!A:BR,4,FALSE),"")</f>
        <v>po with Perpetrator (Rifampicin @ 10 mg)</v>
      </c>
      <c r="E2483" s="254" t="str">
        <f>IF(AND(A2483&lt;&gt;"",ISNUMBER(A2483)),VLOOKUP(A2483,Studies!A:BR,5,FALSE),"")</f>
        <v>Alfentanil</v>
      </c>
      <c r="F2483" s="255"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53" t="str">
        <f>IF(AND(A2484&lt;&gt;"",ISNUMBER(A2484)),VLOOKUP(A2484,Studies!A:BR,2,FALSE),"")</f>
        <v>Kharasch 2011</v>
      </c>
      <c r="C2484" s="254" t="str">
        <f>IF(AND(A2484&lt;&gt;"",ISNUMBER(A2484)),VLOOKUP(A2484,Studies!A:BR,3,FALSE),"")</f>
        <v>https://www.ncbi.nlm.nih.gov/pubmed/21562488</v>
      </c>
      <c r="D2484" s="254" t="str">
        <f>IF(AND(A2484&lt;&gt;"",ISNUMBER(A2484)),VLOOKUP(A2484,Studies!A:BR,4,FALSE),"")</f>
        <v>po with Perpetrator (Rifampicin @ 10 mg)</v>
      </c>
      <c r="E2484" s="254" t="str">
        <f>IF(AND(A2484&lt;&gt;"",ISNUMBER(A2484)),VLOOKUP(A2484,Studies!A:BR,5,FALSE),"")</f>
        <v>Alfentanil</v>
      </c>
      <c r="F2484" s="255"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53" t="str">
        <f>IF(AND(A2485&lt;&gt;"",ISNUMBER(A2485)),VLOOKUP(A2485,Studies!A:BR,2,FALSE),"")</f>
        <v>Kharasch 2011</v>
      </c>
      <c r="C2485" s="254" t="str">
        <f>IF(AND(A2485&lt;&gt;"",ISNUMBER(A2485)),VLOOKUP(A2485,Studies!A:BR,3,FALSE),"")</f>
        <v>https://www.ncbi.nlm.nih.gov/pubmed/21562488</v>
      </c>
      <c r="D2485" s="254" t="str">
        <f>IF(AND(A2485&lt;&gt;"",ISNUMBER(A2485)),VLOOKUP(A2485,Studies!A:BR,4,FALSE),"")</f>
        <v>po with Perpetrator (Rifampicin @ 10 mg)</v>
      </c>
      <c r="E2485" s="254" t="str">
        <f>IF(AND(A2485&lt;&gt;"",ISNUMBER(A2485)),VLOOKUP(A2485,Studies!A:BR,5,FALSE),"")</f>
        <v>Alfentanil</v>
      </c>
      <c r="F2485" s="255"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53" t="str">
        <f>IF(AND(A2486&lt;&gt;"",ISNUMBER(A2486)),VLOOKUP(A2486,Studies!A:BR,2,FALSE),"")</f>
        <v>Kharasch 2011</v>
      </c>
      <c r="C2486" s="254" t="str">
        <f>IF(AND(A2486&lt;&gt;"",ISNUMBER(A2486)),VLOOKUP(A2486,Studies!A:BR,3,FALSE),"")</f>
        <v>https://www.ncbi.nlm.nih.gov/pubmed/21562488</v>
      </c>
      <c r="D2486" s="254" t="str">
        <f>IF(AND(A2486&lt;&gt;"",ISNUMBER(A2486)),VLOOKUP(A2486,Studies!A:BR,4,FALSE),"")</f>
        <v>po with Perpetrator (Rifampicin @ 10 mg)</v>
      </c>
      <c r="E2486" s="254" t="str">
        <f>IF(AND(A2486&lt;&gt;"",ISNUMBER(A2486)),VLOOKUP(A2486,Studies!A:BR,5,FALSE),"")</f>
        <v>Alfentanil</v>
      </c>
      <c r="F2486" s="255"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53" t="str">
        <f>IF(AND(A2487&lt;&gt;"",ISNUMBER(A2487)),VLOOKUP(A2487,Studies!A:BR,2,FALSE),"")</f>
        <v>Kharasch 2011</v>
      </c>
      <c r="C2487" s="254" t="str">
        <f>IF(AND(A2487&lt;&gt;"",ISNUMBER(A2487)),VLOOKUP(A2487,Studies!A:BR,3,FALSE),"")</f>
        <v>https://www.ncbi.nlm.nih.gov/pubmed/21562488</v>
      </c>
      <c r="D2487" s="254" t="str">
        <f>IF(AND(A2487&lt;&gt;"",ISNUMBER(A2487)),VLOOKUP(A2487,Studies!A:BR,4,FALSE),"")</f>
        <v>po with Perpetrator (Rifampicin @ 10 mg)</v>
      </c>
      <c r="E2487" s="254" t="str">
        <f>IF(AND(A2487&lt;&gt;"",ISNUMBER(A2487)),VLOOKUP(A2487,Studies!A:BR,5,FALSE),"")</f>
        <v>Alfentanil</v>
      </c>
      <c r="F2487" s="255"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53" t="str">
        <f>IF(AND(A2488&lt;&gt;"",ISNUMBER(A2488)),VLOOKUP(A2488,Studies!A:BR,2,FALSE),"")</f>
        <v>Kharasch 2011</v>
      </c>
      <c r="C2488" s="254" t="str">
        <f>IF(AND(A2488&lt;&gt;"",ISNUMBER(A2488)),VLOOKUP(A2488,Studies!A:BR,3,FALSE),"")</f>
        <v>https://www.ncbi.nlm.nih.gov/pubmed/21562488</v>
      </c>
      <c r="D2488" s="254" t="str">
        <f>IF(AND(A2488&lt;&gt;"",ISNUMBER(A2488)),VLOOKUP(A2488,Studies!A:BR,4,FALSE),"")</f>
        <v>po with Perpetrator (Rifampicin @ 10 mg)</v>
      </c>
      <c r="E2488" s="254" t="str">
        <f>IF(AND(A2488&lt;&gt;"",ISNUMBER(A2488)),VLOOKUP(A2488,Studies!A:BR,5,FALSE),"")</f>
        <v>Alfentanil</v>
      </c>
      <c r="F2488" s="255"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53" t="str">
        <f>IF(AND(A2489&lt;&gt;"",ISNUMBER(A2489)),VLOOKUP(A2489,Studies!A:BR,2,FALSE),"")</f>
        <v>Kharasch 2011</v>
      </c>
      <c r="C2489" s="254" t="str">
        <f>IF(AND(A2489&lt;&gt;"",ISNUMBER(A2489)),VLOOKUP(A2489,Studies!A:BR,3,FALSE),"")</f>
        <v>https://www.ncbi.nlm.nih.gov/pubmed/21562488</v>
      </c>
      <c r="D2489" s="254" t="str">
        <f>IF(AND(A2489&lt;&gt;"",ISNUMBER(A2489)),VLOOKUP(A2489,Studies!A:BR,4,FALSE),"")</f>
        <v>po with Perpetrator (Rifampicin @ 10 mg)</v>
      </c>
      <c r="E2489" s="254" t="str">
        <f>IF(AND(A2489&lt;&gt;"",ISNUMBER(A2489)),VLOOKUP(A2489,Studies!A:BR,5,FALSE),"")</f>
        <v>Alfentanil</v>
      </c>
      <c r="F2489" s="255"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53" t="str">
        <f>IF(AND(A2490&lt;&gt;"",ISNUMBER(A2490)),VLOOKUP(A2490,Studies!A:BR,2,FALSE),"")</f>
        <v>Kharasch 2011</v>
      </c>
      <c r="C2490" s="254" t="str">
        <f>IF(AND(A2490&lt;&gt;"",ISNUMBER(A2490)),VLOOKUP(A2490,Studies!A:BR,3,FALSE),"")</f>
        <v>https://www.ncbi.nlm.nih.gov/pubmed/21562488</v>
      </c>
      <c r="D2490" s="254" t="str">
        <f>IF(AND(A2490&lt;&gt;"",ISNUMBER(A2490)),VLOOKUP(A2490,Studies!A:BR,4,FALSE),"")</f>
        <v>po with Perpetrator (Rifampicin @ 10 mg)</v>
      </c>
      <c r="E2490" s="254" t="str">
        <f>IF(AND(A2490&lt;&gt;"",ISNUMBER(A2490)),VLOOKUP(A2490,Studies!A:BR,5,FALSE),"")</f>
        <v>Alfentanil</v>
      </c>
      <c r="F2490" s="255"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53" t="str">
        <f>IF(AND(A2491&lt;&gt;"",ISNUMBER(A2491)),VLOOKUP(A2491,Studies!A:BR,2,FALSE),"")</f>
        <v>Kharasch 2011</v>
      </c>
      <c r="C2491" s="254" t="str">
        <f>IF(AND(A2491&lt;&gt;"",ISNUMBER(A2491)),VLOOKUP(A2491,Studies!A:BR,3,FALSE),"")</f>
        <v>https://www.ncbi.nlm.nih.gov/pubmed/21562488</v>
      </c>
      <c r="D2491" s="254" t="str">
        <f>IF(AND(A2491&lt;&gt;"",ISNUMBER(A2491)),VLOOKUP(A2491,Studies!A:BR,4,FALSE),"")</f>
        <v>po with Perpetrator (Rifampicin @ 10 mg)</v>
      </c>
      <c r="E2491" s="254" t="str">
        <f>IF(AND(A2491&lt;&gt;"",ISNUMBER(A2491)),VLOOKUP(A2491,Studies!A:BR,5,FALSE),"")</f>
        <v>Alfentanil</v>
      </c>
      <c r="F2491" s="255"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53" t="str">
        <f>IF(AND(A2492&lt;&gt;"",ISNUMBER(A2492)),VLOOKUP(A2492,Studies!A:BR,2,FALSE),"")</f>
        <v>Kharasch 2011</v>
      </c>
      <c r="C2492" s="254" t="str">
        <f>IF(AND(A2492&lt;&gt;"",ISNUMBER(A2492)),VLOOKUP(A2492,Studies!A:BR,3,FALSE),"")</f>
        <v>https://www.ncbi.nlm.nih.gov/pubmed/21562488</v>
      </c>
      <c r="D2492" s="254" t="str">
        <f>IF(AND(A2492&lt;&gt;"",ISNUMBER(A2492)),VLOOKUP(A2492,Studies!A:BR,4,FALSE),"")</f>
        <v>po with Perpetrator (Rifampicin @ 10 mg)</v>
      </c>
      <c r="E2492" s="254" t="str">
        <f>IF(AND(A2492&lt;&gt;"",ISNUMBER(A2492)),VLOOKUP(A2492,Studies!A:BR,5,FALSE),"")</f>
        <v>Alfentanil</v>
      </c>
      <c r="F2492" s="255"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53" t="str">
        <f>IF(AND(A2493&lt;&gt;"",ISNUMBER(A2493)),VLOOKUP(A2493,Studies!A:BR,2,FALSE),"")</f>
        <v>Kharasch 2011</v>
      </c>
      <c r="C2493" s="254" t="str">
        <f>IF(AND(A2493&lt;&gt;"",ISNUMBER(A2493)),VLOOKUP(A2493,Studies!A:BR,3,FALSE),"")</f>
        <v>https://www.ncbi.nlm.nih.gov/pubmed/21562488</v>
      </c>
      <c r="D2493" s="254" t="str">
        <f>IF(AND(A2493&lt;&gt;"",ISNUMBER(A2493)),VLOOKUP(A2493,Studies!A:BR,4,FALSE),"")</f>
        <v>po with Perpetrator (Rifampicin @ 10 mg)</v>
      </c>
      <c r="E2493" s="254" t="str">
        <f>IF(AND(A2493&lt;&gt;"",ISNUMBER(A2493)),VLOOKUP(A2493,Studies!A:BR,5,FALSE),"")</f>
        <v>Alfentanil</v>
      </c>
      <c r="F2493" s="255"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53" t="str">
        <f>IF(AND(A2494&lt;&gt;"",ISNUMBER(A2494)),VLOOKUP(A2494,Studies!A:BR,2,FALSE),"")</f>
        <v>Kharasch 2011</v>
      </c>
      <c r="C2494" s="254" t="str">
        <f>IF(AND(A2494&lt;&gt;"",ISNUMBER(A2494)),VLOOKUP(A2494,Studies!A:BR,3,FALSE),"")</f>
        <v>https://www.ncbi.nlm.nih.gov/pubmed/21562488</v>
      </c>
      <c r="D2494" s="254" t="str">
        <f>IF(AND(A2494&lt;&gt;"",ISNUMBER(A2494)),VLOOKUP(A2494,Studies!A:BR,4,FALSE),"")</f>
        <v>po with Perpetrator (Rifampicin @ 25 mg)</v>
      </c>
      <c r="E2494" s="254" t="str">
        <f>IF(AND(A2494&lt;&gt;"",ISNUMBER(A2494)),VLOOKUP(A2494,Studies!A:BR,5,FALSE),"")</f>
        <v>Alfentanil</v>
      </c>
      <c r="F2494" s="255"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53" t="str">
        <f>IF(AND(A2495&lt;&gt;"",ISNUMBER(A2495)),VLOOKUP(A2495,Studies!A:BR,2,FALSE),"")</f>
        <v>Kharasch 2011</v>
      </c>
      <c r="C2495" s="254" t="str">
        <f>IF(AND(A2495&lt;&gt;"",ISNUMBER(A2495)),VLOOKUP(A2495,Studies!A:BR,3,FALSE),"")</f>
        <v>https://www.ncbi.nlm.nih.gov/pubmed/21562488</v>
      </c>
      <c r="D2495" s="254" t="str">
        <f>IF(AND(A2495&lt;&gt;"",ISNUMBER(A2495)),VLOOKUP(A2495,Studies!A:BR,4,FALSE),"")</f>
        <v>po with Perpetrator (Rifampicin @ 25 mg)</v>
      </c>
      <c r="E2495" s="254" t="str">
        <f>IF(AND(A2495&lt;&gt;"",ISNUMBER(A2495)),VLOOKUP(A2495,Studies!A:BR,5,FALSE),"")</f>
        <v>Alfentanil</v>
      </c>
      <c r="F2495" s="255"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53" t="str">
        <f>IF(AND(A2496&lt;&gt;"",ISNUMBER(A2496)),VLOOKUP(A2496,Studies!A:BR,2,FALSE),"")</f>
        <v>Kharasch 2011</v>
      </c>
      <c r="C2496" s="254" t="str">
        <f>IF(AND(A2496&lt;&gt;"",ISNUMBER(A2496)),VLOOKUP(A2496,Studies!A:BR,3,FALSE),"")</f>
        <v>https://www.ncbi.nlm.nih.gov/pubmed/21562488</v>
      </c>
      <c r="D2496" s="254" t="str">
        <f>IF(AND(A2496&lt;&gt;"",ISNUMBER(A2496)),VLOOKUP(A2496,Studies!A:BR,4,FALSE),"")</f>
        <v>po with Perpetrator (Rifampicin @ 25 mg)</v>
      </c>
      <c r="E2496" s="254" t="str">
        <f>IF(AND(A2496&lt;&gt;"",ISNUMBER(A2496)),VLOOKUP(A2496,Studies!A:BR,5,FALSE),"")</f>
        <v>Alfentanil</v>
      </c>
      <c r="F2496" s="255"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53" t="str">
        <f>IF(AND(A2497&lt;&gt;"",ISNUMBER(A2497)),VLOOKUP(A2497,Studies!A:BR,2,FALSE),"")</f>
        <v>Kharasch 2011</v>
      </c>
      <c r="C2497" s="254" t="str">
        <f>IF(AND(A2497&lt;&gt;"",ISNUMBER(A2497)),VLOOKUP(A2497,Studies!A:BR,3,FALSE),"")</f>
        <v>https://www.ncbi.nlm.nih.gov/pubmed/21562488</v>
      </c>
      <c r="D2497" s="254" t="str">
        <f>IF(AND(A2497&lt;&gt;"",ISNUMBER(A2497)),VLOOKUP(A2497,Studies!A:BR,4,FALSE),"")</f>
        <v>po with Perpetrator (Rifampicin @ 25 mg)</v>
      </c>
      <c r="E2497" s="254" t="str">
        <f>IF(AND(A2497&lt;&gt;"",ISNUMBER(A2497)),VLOOKUP(A2497,Studies!A:BR,5,FALSE),"")</f>
        <v>Alfentanil</v>
      </c>
      <c r="F2497" s="255"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53" t="str">
        <f>IF(AND(A2498&lt;&gt;"",ISNUMBER(A2498)),VLOOKUP(A2498,Studies!A:BR,2,FALSE),"")</f>
        <v>Kharasch 2011</v>
      </c>
      <c r="C2498" s="254" t="str">
        <f>IF(AND(A2498&lt;&gt;"",ISNUMBER(A2498)),VLOOKUP(A2498,Studies!A:BR,3,FALSE),"")</f>
        <v>https://www.ncbi.nlm.nih.gov/pubmed/21562488</v>
      </c>
      <c r="D2498" s="254" t="str">
        <f>IF(AND(A2498&lt;&gt;"",ISNUMBER(A2498)),VLOOKUP(A2498,Studies!A:BR,4,FALSE),"")</f>
        <v>po with Perpetrator (Rifampicin @ 25 mg)</v>
      </c>
      <c r="E2498" s="254" t="str">
        <f>IF(AND(A2498&lt;&gt;"",ISNUMBER(A2498)),VLOOKUP(A2498,Studies!A:BR,5,FALSE),"")</f>
        <v>Alfentanil</v>
      </c>
      <c r="F2498" s="255"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53" t="str">
        <f>IF(AND(A2499&lt;&gt;"",ISNUMBER(A2499)),VLOOKUP(A2499,Studies!A:BR,2,FALSE),"")</f>
        <v>Kharasch 2011</v>
      </c>
      <c r="C2499" s="254" t="str">
        <f>IF(AND(A2499&lt;&gt;"",ISNUMBER(A2499)),VLOOKUP(A2499,Studies!A:BR,3,FALSE),"")</f>
        <v>https://www.ncbi.nlm.nih.gov/pubmed/21562488</v>
      </c>
      <c r="D2499" s="254" t="str">
        <f>IF(AND(A2499&lt;&gt;"",ISNUMBER(A2499)),VLOOKUP(A2499,Studies!A:BR,4,FALSE),"")</f>
        <v>po with Perpetrator (Rifampicin @ 25 mg)</v>
      </c>
      <c r="E2499" s="254" t="str">
        <f>IF(AND(A2499&lt;&gt;"",ISNUMBER(A2499)),VLOOKUP(A2499,Studies!A:BR,5,FALSE),"")</f>
        <v>Alfentanil</v>
      </c>
      <c r="F2499" s="255"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53" t="str">
        <f>IF(AND(A2500&lt;&gt;"",ISNUMBER(A2500)),VLOOKUP(A2500,Studies!A:BR,2,FALSE),"")</f>
        <v>Kharasch 2011</v>
      </c>
      <c r="C2500" s="254" t="str">
        <f>IF(AND(A2500&lt;&gt;"",ISNUMBER(A2500)),VLOOKUP(A2500,Studies!A:BR,3,FALSE),"")</f>
        <v>https://www.ncbi.nlm.nih.gov/pubmed/21562488</v>
      </c>
      <c r="D2500" s="254" t="str">
        <f>IF(AND(A2500&lt;&gt;"",ISNUMBER(A2500)),VLOOKUP(A2500,Studies!A:BR,4,FALSE),"")</f>
        <v>po with Perpetrator (Rifampicin @ 25 mg)</v>
      </c>
      <c r="E2500" s="254" t="str">
        <f>IF(AND(A2500&lt;&gt;"",ISNUMBER(A2500)),VLOOKUP(A2500,Studies!A:BR,5,FALSE),"")</f>
        <v>Alfentanil</v>
      </c>
      <c r="F2500" s="255"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53" t="str">
        <f>IF(AND(A2501&lt;&gt;"",ISNUMBER(A2501)),VLOOKUP(A2501,Studies!A:BR,2,FALSE),"")</f>
        <v>Kharasch 2011</v>
      </c>
      <c r="C2501" s="254" t="str">
        <f>IF(AND(A2501&lt;&gt;"",ISNUMBER(A2501)),VLOOKUP(A2501,Studies!A:BR,3,FALSE),"")</f>
        <v>https://www.ncbi.nlm.nih.gov/pubmed/21562488</v>
      </c>
      <c r="D2501" s="254" t="str">
        <f>IF(AND(A2501&lt;&gt;"",ISNUMBER(A2501)),VLOOKUP(A2501,Studies!A:BR,4,FALSE),"")</f>
        <v>po with Perpetrator (Rifampicin @ 25 mg)</v>
      </c>
      <c r="E2501" s="254" t="str">
        <f>IF(AND(A2501&lt;&gt;"",ISNUMBER(A2501)),VLOOKUP(A2501,Studies!A:BR,5,FALSE),"")</f>
        <v>Alfentanil</v>
      </c>
      <c r="F2501" s="255"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53" t="str">
        <f>IF(AND(A2502&lt;&gt;"",ISNUMBER(A2502)),VLOOKUP(A2502,Studies!A:BR,2,FALSE),"")</f>
        <v>Kharasch 2011</v>
      </c>
      <c r="C2502" s="254" t="str">
        <f>IF(AND(A2502&lt;&gt;"",ISNUMBER(A2502)),VLOOKUP(A2502,Studies!A:BR,3,FALSE),"")</f>
        <v>https://www.ncbi.nlm.nih.gov/pubmed/21562488</v>
      </c>
      <c r="D2502" s="254" t="str">
        <f>IF(AND(A2502&lt;&gt;"",ISNUMBER(A2502)),VLOOKUP(A2502,Studies!A:BR,4,FALSE),"")</f>
        <v>po with Perpetrator (Rifampicin @ 25 mg)</v>
      </c>
      <c r="E2502" s="254" t="str">
        <f>IF(AND(A2502&lt;&gt;"",ISNUMBER(A2502)),VLOOKUP(A2502,Studies!A:BR,5,FALSE),"")</f>
        <v>Alfentanil</v>
      </c>
      <c r="F2502" s="255"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53" t="str">
        <f>IF(AND(A2503&lt;&gt;"",ISNUMBER(A2503)),VLOOKUP(A2503,Studies!A:BR,2,FALSE),"")</f>
        <v>Kharasch 2011</v>
      </c>
      <c r="C2503" s="254" t="str">
        <f>IF(AND(A2503&lt;&gt;"",ISNUMBER(A2503)),VLOOKUP(A2503,Studies!A:BR,3,FALSE),"")</f>
        <v>https://www.ncbi.nlm.nih.gov/pubmed/21562488</v>
      </c>
      <c r="D2503" s="254" t="str">
        <f>IF(AND(A2503&lt;&gt;"",ISNUMBER(A2503)),VLOOKUP(A2503,Studies!A:BR,4,FALSE),"")</f>
        <v>po with Perpetrator (Rifampicin @ 25 mg)</v>
      </c>
      <c r="E2503" s="254" t="str">
        <f>IF(AND(A2503&lt;&gt;"",ISNUMBER(A2503)),VLOOKUP(A2503,Studies!A:BR,5,FALSE),"")</f>
        <v>Alfentanil</v>
      </c>
      <c r="F2503" s="255"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53" t="str">
        <f>IF(AND(A2504&lt;&gt;"",ISNUMBER(A2504)),VLOOKUP(A2504,Studies!A:BR,2,FALSE),"")</f>
        <v>Kharasch 2011</v>
      </c>
      <c r="C2504" s="254" t="str">
        <f>IF(AND(A2504&lt;&gt;"",ISNUMBER(A2504)),VLOOKUP(A2504,Studies!A:BR,3,FALSE),"")</f>
        <v>https://www.ncbi.nlm.nih.gov/pubmed/21562488</v>
      </c>
      <c r="D2504" s="254" t="str">
        <f>IF(AND(A2504&lt;&gt;"",ISNUMBER(A2504)),VLOOKUP(A2504,Studies!A:BR,4,FALSE),"")</f>
        <v>po with Perpetrator (Rifampicin @ 25 mg)</v>
      </c>
      <c r="E2504" s="254" t="str">
        <f>IF(AND(A2504&lt;&gt;"",ISNUMBER(A2504)),VLOOKUP(A2504,Studies!A:BR,5,FALSE),"")</f>
        <v>Alfentanil</v>
      </c>
      <c r="F2504" s="255"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53" t="str">
        <f>IF(AND(A2505&lt;&gt;"",ISNUMBER(A2505)),VLOOKUP(A2505,Studies!A:BR,2,FALSE),"")</f>
        <v>Kharasch 2011</v>
      </c>
      <c r="C2505" s="254" t="str">
        <f>IF(AND(A2505&lt;&gt;"",ISNUMBER(A2505)),VLOOKUP(A2505,Studies!A:BR,3,FALSE),"")</f>
        <v>https://www.ncbi.nlm.nih.gov/pubmed/21562488</v>
      </c>
      <c r="D2505" s="254" t="str">
        <f>IF(AND(A2505&lt;&gt;"",ISNUMBER(A2505)),VLOOKUP(A2505,Studies!A:BR,4,FALSE),"")</f>
        <v>po with Perpetrator (Rifampicin @ 25 mg)</v>
      </c>
      <c r="E2505" s="254" t="str">
        <f>IF(AND(A2505&lt;&gt;"",ISNUMBER(A2505)),VLOOKUP(A2505,Studies!A:BR,5,FALSE),"")</f>
        <v>Alfentanil</v>
      </c>
      <c r="F2505" s="255"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53" t="str">
        <f>IF(AND(A2506&lt;&gt;"",ISNUMBER(A2506)),VLOOKUP(A2506,Studies!A:BR,2,FALSE),"")</f>
        <v>Kharasch 2011</v>
      </c>
      <c r="C2506" s="254" t="str">
        <f>IF(AND(A2506&lt;&gt;"",ISNUMBER(A2506)),VLOOKUP(A2506,Studies!A:BR,3,FALSE),"")</f>
        <v>https://www.ncbi.nlm.nih.gov/pubmed/21562488</v>
      </c>
      <c r="D2506" s="254" t="str">
        <f>IF(AND(A2506&lt;&gt;"",ISNUMBER(A2506)),VLOOKUP(A2506,Studies!A:BR,4,FALSE),"")</f>
        <v>po with Perpetrator (Rifampicin @ 25 mg)</v>
      </c>
      <c r="E2506" s="254" t="str">
        <f>IF(AND(A2506&lt;&gt;"",ISNUMBER(A2506)),VLOOKUP(A2506,Studies!A:BR,5,FALSE),"")</f>
        <v>Alfentanil</v>
      </c>
      <c r="F2506" s="255"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53" t="str">
        <f>IF(AND(A2507&lt;&gt;"",ISNUMBER(A2507)),VLOOKUP(A2507,Studies!A:BR,2,FALSE),"")</f>
        <v>Kharasch 2011</v>
      </c>
      <c r="C2507" s="254" t="str">
        <f>IF(AND(A2507&lt;&gt;"",ISNUMBER(A2507)),VLOOKUP(A2507,Studies!A:BR,3,FALSE),"")</f>
        <v>https://www.ncbi.nlm.nih.gov/pubmed/21562488</v>
      </c>
      <c r="D2507" s="254" t="str">
        <f>IF(AND(A2507&lt;&gt;"",ISNUMBER(A2507)),VLOOKUP(A2507,Studies!A:BR,4,FALSE),"")</f>
        <v>po with Perpetrator (Rifampicin @ 25 mg)</v>
      </c>
      <c r="E2507" s="254" t="str">
        <f>IF(AND(A2507&lt;&gt;"",ISNUMBER(A2507)),VLOOKUP(A2507,Studies!A:BR,5,FALSE),"")</f>
        <v>Alfentanil</v>
      </c>
      <c r="F2507" s="255"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53" t="str">
        <f>IF(AND(A2508&lt;&gt;"",ISNUMBER(A2508)),VLOOKUP(A2508,Studies!A:BR,2,FALSE),"")</f>
        <v>Kharasch 2011</v>
      </c>
      <c r="C2508" s="254" t="str">
        <f>IF(AND(A2508&lt;&gt;"",ISNUMBER(A2508)),VLOOKUP(A2508,Studies!A:BR,3,FALSE),"")</f>
        <v>https://www.ncbi.nlm.nih.gov/pubmed/21562488</v>
      </c>
      <c r="D2508" s="254" t="str">
        <f>IF(AND(A2508&lt;&gt;"",ISNUMBER(A2508)),VLOOKUP(A2508,Studies!A:BR,4,FALSE),"")</f>
        <v>po with Perpetrator (Rifampicin @ 25 mg)</v>
      </c>
      <c r="E2508" s="254" t="str">
        <f>IF(AND(A2508&lt;&gt;"",ISNUMBER(A2508)),VLOOKUP(A2508,Studies!A:BR,5,FALSE),"")</f>
        <v>Alfentanil</v>
      </c>
      <c r="F2508" s="255"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53" t="str">
        <f>IF(AND(A2509&lt;&gt;"",ISNUMBER(A2509)),VLOOKUP(A2509,Studies!A:BR,2,FALSE),"")</f>
        <v>Kharasch 2011</v>
      </c>
      <c r="C2509" s="254" t="str">
        <f>IF(AND(A2509&lt;&gt;"",ISNUMBER(A2509)),VLOOKUP(A2509,Studies!A:BR,3,FALSE),"")</f>
        <v>https://www.ncbi.nlm.nih.gov/pubmed/21562488</v>
      </c>
      <c r="D2509" s="254" t="str">
        <f>IF(AND(A2509&lt;&gt;"",ISNUMBER(A2509)),VLOOKUP(A2509,Studies!A:BR,4,FALSE),"")</f>
        <v>po with Perpetrator (Rifampicin @ 25 mg)</v>
      </c>
      <c r="E2509" s="254" t="str">
        <f>IF(AND(A2509&lt;&gt;"",ISNUMBER(A2509)),VLOOKUP(A2509,Studies!A:BR,5,FALSE),"")</f>
        <v>Alfentanil</v>
      </c>
      <c r="F2509" s="255"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53" t="str">
        <f>IF(AND(A2510&lt;&gt;"",ISNUMBER(A2510)),VLOOKUP(A2510,Studies!A:BR,2,FALSE),"")</f>
        <v>Kharasch 2011</v>
      </c>
      <c r="C2510" s="254" t="str">
        <f>IF(AND(A2510&lt;&gt;"",ISNUMBER(A2510)),VLOOKUP(A2510,Studies!A:BR,3,FALSE),"")</f>
        <v>https://www.ncbi.nlm.nih.gov/pubmed/21562488</v>
      </c>
      <c r="D2510" s="254" t="str">
        <f>IF(AND(A2510&lt;&gt;"",ISNUMBER(A2510)),VLOOKUP(A2510,Studies!A:BR,4,FALSE),"")</f>
        <v>po with Perpetrator (Rifampicin @ 75 mg)</v>
      </c>
      <c r="E2510" s="254" t="str">
        <f>IF(AND(A2510&lt;&gt;"",ISNUMBER(A2510)),VLOOKUP(A2510,Studies!A:BR,5,FALSE),"")</f>
        <v>Alfentanil</v>
      </c>
      <c r="F2510" s="255"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53" t="str">
        <f>IF(AND(A2511&lt;&gt;"",ISNUMBER(A2511)),VLOOKUP(A2511,Studies!A:BR,2,FALSE),"")</f>
        <v>Kharasch 2011</v>
      </c>
      <c r="C2511" s="254" t="str">
        <f>IF(AND(A2511&lt;&gt;"",ISNUMBER(A2511)),VLOOKUP(A2511,Studies!A:BR,3,FALSE),"")</f>
        <v>https://www.ncbi.nlm.nih.gov/pubmed/21562488</v>
      </c>
      <c r="D2511" s="254" t="str">
        <f>IF(AND(A2511&lt;&gt;"",ISNUMBER(A2511)),VLOOKUP(A2511,Studies!A:BR,4,FALSE),"")</f>
        <v>po with Perpetrator (Rifampicin @ 75 mg)</v>
      </c>
      <c r="E2511" s="254" t="str">
        <f>IF(AND(A2511&lt;&gt;"",ISNUMBER(A2511)),VLOOKUP(A2511,Studies!A:BR,5,FALSE),"")</f>
        <v>Alfentanil</v>
      </c>
      <c r="F2511" s="255"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53" t="str">
        <f>IF(AND(A2512&lt;&gt;"",ISNUMBER(A2512)),VLOOKUP(A2512,Studies!A:BR,2,FALSE),"")</f>
        <v>Kharasch 2011</v>
      </c>
      <c r="C2512" s="254" t="str">
        <f>IF(AND(A2512&lt;&gt;"",ISNUMBER(A2512)),VLOOKUP(A2512,Studies!A:BR,3,FALSE),"")</f>
        <v>https://www.ncbi.nlm.nih.gov/pubmed/21562488</v>
      </c>
      <c r="D2512" s="254" t="str">
        <f>IF(AND(A2512&lt;&gt;"",ISNUMBER(A2512)),VLOOKUP(A2512,Studies!A:BR,4,FALSE),"")</f>
        <v>po with Perpetrator (Rifampicin @ 75 mg)</v>
      </c>
      <c r="E2512" s="254" t="str">
        <f>IF(AND(A2512&lt;&gt;"",ISNUMBER(A2512)),VLOOKUP(A2512,Studies!A:BR,5,FALSE),"")</f>
        <v>Alfentanil</v>
      </c>
      <c r="F2512" s="255"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53" t="str">
        <f>IF(AND(A2513&lt;&gt;"",ISNUMBER(A2513)),VLOOKUP(A2513,Studies!A:BR,2,FALSE),"")</f>
        <v>Kharasch 2011</v>
      </c>
      <c r="C2513" s="254" t="str">
        <f>IF(AND(A2513&lt;&gt;"",ISNUMBER(A2513)),VLOOKUP(A2513,Studies!A:BR,3,FALSE),"")</f>
        <v>https://www.ncbi.nlm.nih.gov/pubmed/21562488</v>
      </c>
      <c r="D2513" s="254" t="str">
        <f>IF(AND(A2513&lt;&gt;"",ISNUMBER(A2513)),VLOOKUP(A2513,Studies!A:BR,4,FALSE),"")</f>
        <v>po with Perpetrator (Rifampicin @ 75 mg)</v>
      </c>
      <c r="E2513" s="254" t="str">
        <f>IF(AND(A2513&lt;&gt;"",ISNUMBER(A2513)),VLOOKUP(A2513,Studies!A:BR,5,FALSE),"")</f>
        <v>Alfentanil</v>
      </c>
      <c r="F2513" s="255"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53" t="str">
        <f>IF(AND(A2514&lt;&gt;"",ISNUMBER(A2514)),VLOOKUP(A2514,Studies!A:BR,2,FALSE),"")</f>
        <v>Kharasch 2011</v>
      </c>
      <c r="C2514" s="254" t="str">
        <f>IF(AND(A2514&lt;&gt;"",ISNUMBER(A2514)),VLOOKUP(A2514,Studies!A:BR,3,FALSE),"")</f>
        <v>https://www.ncbi.nlm.nih.gov/pubmed/21562488</v>
      </c>
      <c r="D2514" s="254" t="str">
        <f>IF(AND(A2514&lt;&gt;"",ISNUMBER(A2514)),VLOOKUP(A2514,Studies!A:BR,4,FALSE),"")</f>
        <v>po with Perpetrator (Rifampicin @ 75 mg)</v>
      </c>
      <c r="E2514" s="254" t="str">
        <f>IF(AND(A2514&lt;&gt;"",ISNUMBER(A2514)),VLOOKUP(A2514,Studies!A:BR,5,FALSE),"")</f>
        <v>Alfentanil</v>
      </c>
      <c r="F2514" s="255"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53" t="str">
        <f>IF(AND(A2515&lt;&gt;"",ISNUMBER(A2515)),VLOOKUP(A2515,Studies!A:BR,2,FALSE),"")</f>
        <v>Kharasch 2011</v>
      </c>
      <c r="C2515" s="254" t="str">
        <f>IF(AND(A2515&lt;&gt;"",ISNUMBER(A2515)),VLOOKUP(A2515,Studies!A:BR,3,FALSE),"")</f>
        <v>https://www.ncbi.nlm.nih.gov/pubmed/21562488</v>
      </c>
      <c r="D2515" s="254" t="str">
        <f>IF(AND(A2515&lt;&gt;"",ISNUMBER(A2515)),VLOOKUP(A2515,Studies!A:BR,4,FALSE),"")</f>
        <v>po with Perpetrator (Rifampicin @ 75 mg)</v>
      </c>
      <c r="E2515" s="254" t="str">
        <f>IF(AND(A2515&lt;&gt;"",ISNUMBER(A2515)),VLOOKUP(A2515,Studies!A:BR,5,FALSE),"")</f>
        <v>Alfentanil</v>
      </c>
      <c r="F2515" s="255"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53" t="str">
        <f>IF(AND(A2516&lt;&gt;"",ISNUMBER(A2516)),VLOOKUP(A2516,Studies!A:BR,2,FALSE),"")</f>
        <v>Kharasch 2011</v>
      </c>
      <c r="C2516" s="254" t="str">
        <f>IF(AND(A2516&lt;&gt;"",ISNUMBER(A2516)),VLOOKUP(A2516,Studies!A:BR,3,FALSE),"")</f>
        <v>https://www.ncbi.nlm.nih.gov/pubmed/21562488</v>
      </c>
      <c r="D2516" s="254" t="str">
        <f>IF(AND(A2516&lt;&gt;"",ISNUMBER(A2516)),VLOOKUP(A2516,Studies!A:BR,4,FALSE),"")</f>
        <v>po with Perpetrator (Rifampicin @ 75 mg)</v>
      </c>
      <c r="E2516" s="254" t="str">
        <f>IF(AND(A2516&lt;&gt;"",ISNUMBER(A2516)),VLOOKUP(A2516,Studies!A:BR,5,FALSE),"")</f>
        <v>Alfentanil</v>
      </c>
      <c r="F2516" s="255"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53" t="str">
        <f>IF(AND(A2517&lt;&gt;"",ISNUMBER(A2517)),VLOOKUP(A2517,Studies!A:BR,2,FALSE),"")</f>
        <v>Kharasch 2011</v>
      </c>
      <c r="C2517" s="254" t="str">
        <f>IF(AND(A2517&lt;&gt;"",ISNUMBER(A2517)),VLOOKUP(A2517,Studies!A:BR,3,FALSE),"")</f>
        <v>https://www.ncbi.nlm.nih.gov/pubmed/21562488</v>
      </c>
      <c r="D2517" s="254" t="str">
        <f>IF(AND(A2517&lt;&gt;"",ISNUMBER(A2517)),VLOOKUP(A2517,Studies!A:BR,4,FALSE),"")</f>
        <v>po with Perpetrator (Rifampicin @ 75 mg)</v>
      </c>
      <c r="E2517" s="254" t="str">
        <f>IF(AND(A2517&lt;&gt;"",ISNUMBER(A2517)),VLOOKUP(A2517,Studies!A:BR,5,FALSE),"")</f>
        <v>Alfentanil</v>
      </c>
      <c r="F2517" s="255"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53" t="str">
        <f>IF(AND(A2518&lt;&gt;"",ISNUMBER(A2518)),VLOOKUP(A2518,Studies!A:BR,2,FALSE),"")</f>
        <v>Kharasch 2011</v>
      </c>
      <c r="C2518" s="254" t="str">
        <f>IF(AND(A2518&lt;&gt;"",ISNUMBER(A2518)),VLOOKUP(A2518,Studies!A:BR,3,FALSE),"")</f>
        <v>https://www.ncbi.nlm.nih.gov/pubmed/21562488</v>
      </c>
      <c r="D2518" s="254" t="str">
        <f>IF(AND(A2518&lt;&gt;"",ISNUMBER(A2518)),VLOOKUP(A2518,Studies!A:BR,4,FALSE),"")</f>
        <v>po with Perpetrator (Rifampicin @ 75 mg)</v>
      </c>
      <c r="E2518" s="254" t="str">
        <f>IF(AND(A2518&lt;&gt;"",ISNUMBER(A2518)),VLOOKUP(A2518,Studies!A:BR,5,FALSE),"")</f>
        <v>Alfentanil</v>
      </c>
      <c r="F2518" s="255"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53" t="str">
        <f>IF(AND(A2519&lt;&gt;"",ISNUMBER(A2519)),VLOOKUP(A2519,Studies!A:BR,2,FALSE),"")</f>
        <v>Kharasch 2011</v>
      </c>
      <c r="C2519" s="254" t="str">
        <f>IF(AND(A2519&lt;&gt;"",ISNUMBER(A2519)),VLOOKUP(A2519,Studies!A:BR,3,FALSE),"")</f>
        <v>https://www.ncbi.nlm.nih.gov/pubmed/21562488</v>
      </c>
      <c r="D2519" s="254" t="str">
        <f>IF(AND(A2519&lt;&gt;"",ISNUMBER(A2519)),VLOOKUP(A2519,Studies!A:BR,4,FALSE),"")</f>
        <v>po with Perpetrator (Rifampicin @ 75 mg)</v>
      </c>
      <c r="E2519" s="254" t="str">
        <f>IF(AND(A2519&lt;&gt;"",ISNUMBER(A2519)),VLOOKUP(A2519,Studies!A:BR,5,FALSE),"")</f>
        <v>Alfentanil</v>
      </c>
      <c r="F2519" s="255"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53" t="str">
        <f>IF(AND(A2520&lt;&gt;"",ISNUMBER(A2520)),VLOOKUP(A2520,Studies!A:BR,2,FALSE),"")</f>
        <v>Kharasch 2011</v>
      </c>
      <c r="C2520" s="254" t="str">
        <f>IF(AND(A2520&lt;&gt;"",ISNUMBER(A2520)),VLOOKUP(A2520,Studies!A:BR,3,FALSE),"")</f>
        <v>https://www.ncbi.nlm.nih.gov/pubmed/21562488</v>
      </c>
      <c r="D2520" s="254" t="str">
        <f>IF(AND(A2520&lt;&gt;"",ISNUMBER(A2520)),VLOOKUP(A2520,Studies!A:BR,4,FALSE),"")</f>
        <v>po with Perpetrator (Rifampicin @ 75 mg)</v>
      </c>
      <c r="E2520" s="254" t="str">
        <f>IF(AND(A2520&lt;&gt;"",ISNUMBER(A2520)),VLOOKUP(A2520,Studies!A:BR,5,FALSE),"")</f>
        <v>Alfentanil</v>
      </c>
      <c r="F2520" s="255"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53" t="str">
        <f>IF(AND(A2521&lt;&gt;"",ISNUMBER(A2521)),VLOOKUP(A2521,Studies!A:BR,2,FALSE),"")</f>
        <v>Kharasch 2011</v>
      </c>
      <c r="C2521" s="254" t="str">
        <f>IF(AND(A2521&lt;&gt;"",ISNUMBER(A2521)),VLOOKUP(A2521,Studies!A:BR,3,FALSE),"")</f>
        <v>https://www.ncbi.nlm.nih.gov/pubmed/21562488</v>
      </c>
      <c r="D2521" s="254" t="str">
        <f>IF(AND(A2521&lt;&gt;"",ISNUMBER(A2521)),VLOOKUP(A2521,Studies!A:BR,4,FALSE),"")</f>
        <v>po with Perpetrator (Rifampicin @ 75 mg)</v>
      </c>
      <c r="E2521" s="254" t="str">
        <f>IF(AND(A2521&lt;&gt;"",ISNUMBER(A2521)),VLOOKUP(A2521,Studies!A:BR,5,FALSE),"")</f>
        <v>Alfentanil</v>
      </c>
      <c r="F2521" s="255"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53" t="str">
        <f>IF(AND(A2522&lt;&gt;"",ISNUMBER(A2522)),VLOOKUP(A2522,Studies!A:BR,2,FALSE),"")</f>
        <v>Kharasch 2011</v>
      </c>
      <c r="C2522" s="254" t="str">
        <f>IF(AND(A2522&lt;&gt;"",ISNUMBER(A2522)),VLOOKUP(A2522,Studies!A:BR,3,FALSE),"")</f>
        <v>https://www.ncbi.nlm.nih.gov/pubmed/21562488</v>
      </c>
      <c r="D2522" s="254" t="str">
        <f>IF(AND(A2522&lt;&gt;"",ISNUMBER(A2522)),VLOOKUP(A2522,Studies!A:BR,4,FALSE),"")</f>
        <v>po with Perpetrator (Rifampicin @ 75 mg)</v>
      </c>
      <c r="E2522" s="254" t="str">
        <f>IF(AND(A2522&lt;&gt;"",ISNUMBER(A2522)),VLOOKUP(A2522,Studies!A:BR,5,FALSE),"")</f>
        <v>Alfentanil</v>
      </c>
      <c r="F2522" s="255"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53" t="str">
        <f>IF(AND(A2523&lt;&gt;"",ISNUMBER(A2523)),VLOOKUP(A2523,Studies!A:BR,2,FALSE),"")</f>
        <v>Kharasch 2011</v>
      </c>
      <c r="C2523" s="254" t="str">
        <f>IF(AND(A2523&lt;&gt;"",ISNUMBER(A2523)),VLOOKUP(A2523,Studies!A:BR,3,FALSE),"")</f>
        <v>https://www.ncbi.nlm.nih.gov/pubmed/21562488</v>
      </c>
      <c r="D2523" s="254" t="str">
        <f>IF(AND(A2523&lt;&gt;"",ISNUMBER(A2523)),VLOOKUP(A2523,Studies!A:BR,4,FALSE),"")</f>
        <v>po with Perpetrator (Rifampicin @ 75 mg)</v>
      </c>
      <c r="E2523" s="254" t="str">
        <f>IF(AND(A2523&lt;&gt;"",ISNUMBER(A2523)),VLOOKUP(A2523,Studies!A:BR,5,FALSE),"")</f>
        <v>Alfentanil</v>
      </c>
      <c r="F2523" s="255"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53" t="str">
        <f>IF(AND(A2524&lt;&gt;"",ISNUMBER(A2524)),VLOOKUP(A2524,Studies!A:BR,2,FALSE),"")</f>
        <v>Kharasch 2011</v>
      </c>
      <c r="C2524" s="254" t="str">
        <f>IF(AND(A2524&lt;&gt;"",ISNUMBER(A2524)),VLOOKUP(A2524,Studies!A:BR,3,FALSE),"")</f>
        <v>https://www.ncbi.nlm.nih.gov/pubmed/21562488</v>
      </c>
      <c r="D2524" s="254" t="str">
        <f>IF(AND(A2524&lt;&gt;"",ISNUMBER(A2524)),VLOOKUP(A2524,Studies!A:BR,4,FALSE),"")</f>
        <v>po with Perpetrator (Rifampicin @ 75 mg)</v>
      </c>
      <c r="E2524" s="254" t="str">
        <f>IF(AND(A2524&lt;&gt;"",ISNUMBER(A2524)),VLOOKUP(A2524,Studies!A:BR,5,FALSE),"")</f>
        <v>Alfentanil</v>
      </c>
      <c r="F2524" s="255"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53" t="str">
        <f>IF(AND(A2525&lt;&gt;"",ISNUMBER(A2525)),VLOOKUP(A2525,Studies!A:BR,2,FALSE),"")</f>
        <v>Kharasch 2011</v>
      </c>
      <c r="C2525" s="254" t="str">
        <f>IF(AND(A2525&lt;&gt;"",ISNUMBER(A2525)),VLOOKUP(A2525,Studies!A:BR,3,FALSE),"")</f>
        <v>https://www.ncbi.nlm.nih.gov/pubmed/21562488</v>
      </c>
      <c r="D2525" s="254" t="str">
        <f>IF(AND(A2525&lt;&gt;"",ISNUMBER(A2525)),VLOOKUP(A2525,Studies!A:BR,4,FALSE),"")</f>
        <v>po with Perpetrator (Rifampicin @ 75 mg)</v>
      </c>
      <c r="E2525" s="254" t="str">
        <f>IF(AND(A2525&lt;&gt;"",ISNUMBER(A2525)),VLOOKUP(A2525,Studies!A:BR,5,FALSE),"")</f>
        <v>Alfentanil</v>
      </c>
      <c r="F2525" s="255"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53" t="str">
        <f>IF(AND(A2526&lt;&gt;"",ISNUMBER(A2526)),VLOOKUP(A2526,Studies!A:BR,2,FALSE),"")</f>
        <v>Kirby 2012</v>
      </c>
      <c r="C2526" s="254" t="str">
        <f>IF(AND(A2526&lt;&gt;"",ISNUMBER(A2526)),VLOOKUP(A2526,Studies!A:BR,3,FALSE),"")</f>
        <v>https://www.ncbi.nlm.nih.gov/pubmed/22190694</v>
      </c>
      <c r="D2526" s="254" t="str">
        <f>IF(AND(A2526&lt;&gt;"",ISNUMBER(A2526)),VLOOKUP(A2526,Studies!A:BR,4,FALSE),"")</f>
        <v>Study 1 - Staggered Administration Control</v>
      </c>
      <c r="E2526" s="254" t="str">
        <f>IF(AND(A2526&lt;&gt;"",ISNUMBER(A2526)),VLOOKUP(A2526,Studies!A:BR,5,FALSE),"")</f>
        <v>Digoxin</v>
      </c>
      <c r="F2526" s="255"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53" t="str">
        <f>IF(AND(A2527&lt;&gt;"",ISNUMBER(A2527)),VLOOKUP(A2527,Studies!A:BR,2,FALSE),"")</f>
        <v>Kirby 2012</v>
      </c>
      <c r="C2527" s="254" t="str">
        <f>IF(AND(A2527&lt;&gt;"",ISNUMBER(A2527)),VLOOKUP(A2527,Studies!A:BR,3,FALSE),"")</f>
        <v>https://www.ncbi.nlm.nih.gov/pubmed/22190694</v>
      </c>
      <c r="D2527" s="254" t="str">
        <f>IF(AND(A2527&lt;&gt;"",ISNUMBER(A2527)),VLOOKUP(A2527,Studies!A:BR,4,FALSE),"")</f>
        <v>Study 1 - Staggered Administration Control</v>
      </c>
      <c r="E2527" s="254" t="str">
        <f>IF(AND(A2527&lt;&gt;"",ISNUMBER(A2527)),VLOOKUP(A2527,Studies!A:BR,5,FALSE),"")</f>
        <v>Digoxin</v>
      </c>
      <c r="F2527" s="255"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53" t="str">
        <f>IF(AND(A2528&lt;&gt;"",ISNUMBER(A2528)),VLOOKUP(A2528,Studies!A:BR,2,FALSE),"")</f>
        <v>Kirby 2012</v>
      </c>
      <c r="C2528" s="254" t="str">
        <f>IF(AND(A2528&lt;&gt;"",ISNUMBER(A2528)),VLOOKUP(A2528,Studies!A:BR,3,FALSE),"")</f>
        <v>https://www.ncbi.nlm.nih.gov/pubmed/22190694</v>
      </c>
      <c r="D2528" s="254" t="str">
        <f>IF(AND(A2528&lt;&gt;"",ISNUMBER(A2528)),VLOOKUP(A2528,Studies!A:BR,4,FALSE),"")</f>
        <v>Study 1 - Staggered Administration Control</v>
      </c>
      <c r="E2528" s="254" t="str">
        <f>IF(AND(A2528&lt;&gt;"",ISNUMBER(A2528)),VLOOKUP(A2528,Studies!A:BR,5,FALSE),"")</f>
        <v>Digoxin</v>
      </c>
      <c r="F2528" s="255"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53" t="str">
        <f>IF(AND(A2529&lt;&gt;"",ISNUMBER(A2529)),VLOOKUP(A2529,Studies!A:BR,2,FALSE),"")</f>
        <v>Kirby 2012</v>
      </c>
      <c r="C2529" s="254" t="str">
        <f>IF(AND(A2529&lt;&gt;"",ISNUMBER(A2529)),VLOOKUP(A2529,Studies!A:BR,3,FALSE),"")</f>
        <v>https://www.ncbi.nlm.nih.gov/pubmed/22190694</v>
      </c>
      <c r="D2529" s="254" t="str">
        <f>IF(AND(A2529&lt;&gt;"",ISNUMBER(A2529)),VLOOKUP(A2529,Studies!A:BR,4,FALSE),"")</f>
        <v>Study 1 - Staggered Administration Control</v>
      </c>
      <c r="E2529" s="254" t="str">
        <f>IF(AND(A2529&lt;&gt;"",ISNUMBER(A2529)),VLOOKUP(A2529,Studies!A:BR,5,FALSE),"")</f>
        <v>Digoxin</v>
      </c>
      <c r="F2529" s="255"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53" t="str">
        <f>IF(AND(A2530&lt;&gt;"",ISNUMBER(A2530)),VLOOKUP(A2530,Studies!A:BR,2,FALSE),"")</f>
        <v>Kirby 2012</v>
      </c>
      <c r="C2530" s="254" t="str">
        <f>IF(AND(A2530&lt;&gt;"",ISNUMBER(A2530)),VLOOKUP(A2530,Studies!A:BR,3,FALSE),"")</f>
        <v>https://www.ncbi.nlm.nih.gov/pubmed/22190694</v>
      </c>
      <c r="D2530" s="254" t="str">
        <f>IF(AND(A2530&lt;&gt;"",ISNUMBER(A2530)),VLOOKUP(A2530,Studies!A:BR,4,FALSE),"")</f>
        <v>Study 1 - Staggered Administration Control</v>
      </c>
      <c r="E2530" s="254" t="str">
        <f>IF(AND(A2530&lt;&gt;"",ISNUMBER(A2530)),VLOOKUP(A2530,Studies!A:BR,5,FALSE),"")</f>
        <v>Digoxin</v>
      </c>
      <c r="F2530" s="255"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53" t="str">
        <f>IF(AND(A2531&lt;&gt;"",ISNUMBER(A2531)),VLOOKUP(A2531,Studies!A:BR,2,FALSE),"")</f>
        <v>Kirby 2012</v>
      </c>
      <c r="C2531" s="254" t="str">
        <f>IF(AND(A2531&lt;&gt;"",ISNUMBER(A2531)),VLOOKUP(A2531,Studies!A:BR,3,FALSE),"")</f>
        <v>https://www.ncbi.nlm.nih.gov/pubmed/22190694</v>
      </c>
      <c r="D2531" s="254" t="str">
        <f>IF(AND(A2531&lt;&gt;"",ISNUMBER(A2531)),VLOOKUP(A2531,Studies!A:BR,4,FALSE),"")</f>
        <v>Study 1 - Staggered Administration Control</v>
      </c>
      <c r="E2531" s="254" t="str">
        <f>IF(AND(A2531&lt;&gt;"",ISNUMBER(A2531)),VLOOKUP(A2531,Studies!A:BR,5,FALSE),"")</f>
        <v>Digoxin</v>
      </c>
      <c r="F2531" s="255"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53" t="str">
        <f>IF(AND(A2532&lt;&gt;"",ISNUMBER(A2532)),VLOOKUP(A2532,Studies!A:BR,2,FALSE),"")</f>
        <v>Kirby 2012</v>
      </c>
      <c r="C2532" s="254" t="str">
        <f>IF(AND(A2532&lt;&gt;"",ISNUMBER(A2532)),VLOOKUP(A2532,Studies!A:BR,3,FALSE),"")</f>
        <v>https://www.ncbi.nlm.nih.gov/pubmed/22190694</v>
      </c>
      <c r="D2532" s="254" t="str">
        <f>IF(AND(A2532&lt;&gt;"",ISNUMBER(A2532)),VLOOKUP(A2532,Studies!A:BR,4,FALSE),"")</f>
        <v>Study 1 - Staggered Administration Control</v>
      </c>
      <c r="E2532" s="254" t="str">
        <f>IF(AND(A2532&lt;&gt;"",ISNUMBER(A2532)),VLOOKUP(A2532,Studies!A:BR,5,FALSE),"")</f>
        <v>Digoxin</v>
      </c>
      <c r="F2532" s="255"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53" t="str">
        <f>IF(AND(A2533&lt;&gt;"",ISNUMBER(A2533)),VLOOKUP(A2533,Studies!A:BR,2,FALSE),"")</f>
        <v>Kirby 2012</v>
      </c>
      <c r="C2533" s="254" t="str">
        <f>IF(AND(A2533&lt;&gt;"",ISNUMBER(A2533)),VLOOKUP(A2533,Studies!A:BR,3,FALSE),"")</f>
        <v>https://www.ncbi.nlm.nih.gov/pubmed/22190694</v>
      </c>
      <c r="D2533" s="254" t="str">
        <f>IF(AND(A2533&lt;&gt;"",ISNUMBER(A2533)),VLOOKUP(A2533,Studies!A:BR,4,FALSE),"")</f>
        <v>Study 1 - Staggered Administration Control</v>
      </c>
      <c r="E2533" s="254" t="str">
        <f>IF(AND(A2533&lt;&gt;"",ISNUMBER(A2533)),VLOOKUP(A2533,Studies!A:BR,5,FALSE),"")</f>
        <v>Digoxin</v>
      </c>
      <c r="F2533" s="255"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53" t="str">
        <f>IF(AND(A2534&lt;&gt;"",ISNUMBER(A2534)),VLOOKUP(A2534,Studies!A:BR,2,FALSE),"")</f>
        <v>Kirby 2012</v>
      </c>
      <c r="C2534" s="254" t="str">
        <f>IF(AND(A2534&lt;&gt;"",ISNUMBER(A2534)),VLOOKUP(A2534,Studies!A:BR,3,FALSE),"")</f>
        <v>https://www.ncbi.nlm.nih.gov/pubmed/22190694</v>
      </c>
      <c r="D2534" s="254" t="str">
        <f>IF(AND(A2534&lt;&gt;"",ISNUMBER(A2534)),VLOOKUP(A2534,Studies!A:BR,4,FALSE),"")</f>
        <v>Study 1 - Staggered Administration Control</v>
      </c>
      <c r="E2534" s="254" t="str">
        <f>IF(AND(A2534&lt;&gt;"",ISNUMBER(A2534)),VLOOKUP(A2534,Studies!A:BR,5,FALSE),"")</f>
        <v>Digoxin</v>
      </c>
      <c r="F2534" s="255"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53" t="str">
        <f>IF(AND(A2535&lt;&gt;"",ISNUMBER(A2535)),VLOOKUP(A2535,Studies!A:BR,2,FALSE),"")</f>
        <v>Kirby 2012</v>
      </c>
      <c r="C2535" s="254" t="str">
        <f>IF(AND(A2535&lt;&gt;"",ISNUMBER(A2535)),VLOOKUP(A2535,Studies!A:BR,3,FALSE),"")</f>
        <v>https://www.ncbi.nlm.nih.gov/pubmed/22190694</v>
      </c>
      <c r="D2535" s="254" t="str">
        <f>IF(AND(A2535&lt;&gt;"",ISNUMBER(A2535)),VLOOKUP(A2535,Studies!A:BR,4,FALSE),"")</f>
        <v>Study 1 - Staggered Administration Control</v>
      </c>
      <c r="E2535" s="254" t="str">
        <f>IF(AND(A2535&lt;&gt;"",ISNUMBER(A2535)),VLOOKUP(A2535,Studies!A:BR,5,FALSE),"")</f>
        <v>Digoxin</v>
      </c>
      <c r="F2535" s="255"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53" t="str">
        <f>IF(AND(A2536&lt;&gt;"",ISNUMBER(A2536)),VLOOKUP(A2536,Studies!A:BR,2,FALSE),"")</f>
        <v>Kirby 2012</v>
      </c>
      <c r="C2536" s="254" t="str">
        <f>IF(AND(A2536&lt;&gt;"",ISNUMBER(A2536)),VLOOKUP(A2536,Studies!A:BR,3,FALSE),"")</f>
        <v>https://www.ncbi.nlm.nih.gov/pubmed/22190694</v>
      </c>
      <c r="D2536" s="254" t="str">
        <f>IF(AND(A2536&lt;&gt;"",ISNUMBER(A2536)),VLOOKUP(A2536,Studies!A:BR,4,FALSE),"")</f>
        <v>Study 1 - Staggered Administration Control</v>
      </c>
      <c r="E2536" s="254" t="str">
        <f>IF(AND(A2536&lt;&gt;"",ISNUMBER(A2536)),VLOOKUP(A2536,Studies!A:BR,5,FALSE),"")</f>
        <v>Digoxin</v>
      </c>
      <c r="F2536" s="255"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53" t="str">
        <f>IF(AND(A2537&lt;&gt;"",ISNUMBER(A2537)),VLOOKUP(A2537,Studies!A:BR,2,FALSE),"")</f>
        <v>Kirby 2012</v>
      </c>
      <c r="C2537" s="254" t="str">
        <f>IF(AND(A2537&lt;&gt;"",ISNUMBER(A2537)),VLOOKUP(A2537,Studies!A:BR,3,FALSE),"")</f>
        <v>https://www.ncbi.nlm.nih.gov/pubmed/22190694</v>
      </c>
      <c r="D2537" s="254" t="str">
        <f>IF(AND(A2537&lt;&gt;"",ISNUMBER(A2537)),VLOOKUP(A2537,Studies!A:BR,4,FALSE),"")</f>
        <v>Study 1 - Staggered Administration Control</v>
      </c>
      <c r="E2537" s="254" t="str">
        <f>IF(AND(A2537&lt;&gt;"",ISNUMBER(A2537)),VLOOKUP(A2537,Studies!A:BR,5,FALSE),"")</f>
        <v>Digoxin</v>
      </c>
      <c r="F2537" s="255"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53" t="str">
        <f>IF(AND(A2538&lt;&gt;"",ISNUMBER(A2538)),VLOOKUP(A2538,Studies!A:BR,2,FALSE),"")</f>
        <v>Kirby 2012</v>
      </c>
      <c r="C2538" s="254" t="str">
        <f>IF(AND(A2538&lt;&gt;"",ISNUMBER(A2538)),VLOOKUP(A2538,Studies!A:BR,3,FALSE),"")</f>
        <v>https://www.ncbi.nlm.nih.gov/pubmed/22190694</v>
      </c>
      <c r="D2538" s="254" t="str">
        <f>IF(AND(A2538&lt;&gt;"",ISNUMBER(A2538)),VLOOKUP(A2538,Studies!A:BR,4,FALSE),"")</f>
        <v>Study 1 - Staggered Administration Control</v>
      </c>
      <c r="E2538" s="254" t="str">
        <f>IF(AND(A2538&lt;&gt;"",ISNUMBER(A2538)),VLOOKUP(A2538,Studies!A:BR,5,FALSE),"")</f>
        <v>Digoxin</v>
      </c>
      <c r="F2538" s="255"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53" t="str">
        <f>IF(AND(A2539&lt;&gt;"",ISNUMBER(A2539)),VLOOKUP(A2539,Studies!A:BR,2,FALSE),"")</f>
        <v>Kirby 2012</v>
      </c>
      <c r="C2539" s="254" t="str">
        <f>IF(AND(A2539&lt;&gt;"",ISNUMBER(A2539)),VLOOKUP(A2539,Studies!A:BR,3,FALSE),"")</f>
        <v>https://www.ncbi.nlm.nih.gov/pubmed/22190694</v>
      </c>
      <c r="D2539" s="254" t="str">
        <f>IF(AND(A2539&lt;&gt;"",ISNUMBER(A2539)),VLOOKUP(A2539,Studies!A:BR,4,FALSE),"")</f>
        <v>Study 1 - Staggered Administration Control</v>
      </c>
      <c r="E2539" s="254" t="str">
        <f>IF(AND(A2539&lt;&gt;"",ISNUMBER(A2539)),VLOOKUP(A2539,Studies!A:BR,5,FALSE),"")</f>
        <v>Digoxin</v>
      </c>
      <c r="F2539" s="255"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53" t="str">
        <f>IF(AND(A2540&lt;&gt;"",ISNUMBER(A2540)),VLOOKUP(A2540,Studies!A:BR,2,FALSE),"")</f>
        <v>Kirby 2012</v>
      </c>
      <c r="C2540" s="254" t="str">
        <f>IF(AND(A2540&lt;&gt;"",ISNUMBER(A2540)),VLOOKUP(A2540,Studies!A:BR,3,FALSE),"")</f>
        <v>https://www.ncbi.nlm.nih.gov/pubmed/22190694</v>
      </c>
      <c r="D2540" s="254" t="str">
        <f>IF(AND(A2540&lt;&gt;"",ISNUMBER(A2540)),VLOOKUP(A2540,Studies!A:BR,4,FALSE),"")</f>
        <v>Study 1 - Staggered Administration Control</v>
      </c>
      <c r="E2540" s="254" t="str">
        <f>IF(AND(A2540&lt;&gt;"",ISNUMBER(A2540)),VLOOKUP(A2540,Studies!A:BR,5,FALSE),"")</f>
        <v>Digoxin</v>
      </c>
      <c r="F2540" s="255"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53" t="str">
        <f>IF(AND(A2541&lt;&gt;"",ISNUMBER(A2541)),VLOOKUP(A2541,Studies!A:BR,2,FALSE),"")</f>
        <v>Kirby 2012</v>
      </c>
      <c r="C2541" s="254" t="str">
        <f>IF(AND(A2541&lt;&gt;"",ISNUMBER(A2541)),VLOOKUP(A2541,Studies!A:BR,3,FALSE),"")</f>
        <v>https://www.ncbi.nlm.nih.gov/pubmed/22190694</v>
      </c>
      <c r="D2541" s="254" t="str">
        <f>IF(AND(A2541&lt;&gt;"",ISNUMBER(A2541)),VLOOKUP(A2541,Studies!A:BR,4,FALSE),"")</f>
        <v>Study 1 - Staggered Administration Control</v>
      </c>
      <c r="E2541" s="254" t="str">
        <f>IF(AND(A2541&lt;&gt;"",ISNUMBER(A2541)),VLOOKUP(A2541,Studies!A:BR,5,FALSE),"")</f>
        <v>Digoxin</v>
      </c>
      <c r="F2541" s="255"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53" t="str">
        <f>IF(AND(A2542&lt;&gt;"",ISNUMBER(A2542)),VLOOKUP(A2542,Studies!A:BR,2,FALSE),"")</f>
        <v>Kirby 2012</v>
      </c>
      <c r="C2542" s="254" t="str">
        <f>IF(AND(A2542&lt;&gt;"",ISNUMBER(A2542)),VLOOKUP(A2542,Studies!A:BR,3,FALSE),"")</f>
        <v>https://www.ncbi.nlm.nih.gov/pubmed/22190694</v>
      </c>
      <c r="D2542" s="254" t="str">
        <f>IF(AND(A2542&lt;&gt;"",ISNUMBER(A2542)),VLOOKUP(A2542,Studies!A:BR,4,FALSE),"")</f>
        <v>Study 1 - Staggered Administration Control</v>
      </c>
      <c r="E2542" s="254" t="str">
        <f>IF(AND(A2542&lt;&gt;"",ISNUMBER(A2542)),VLOOKUP(A2542,Studies!A:BR,5,FALSE),"")</f>
        <v>Digoxin</v>
      </c>
      <c r="F2542" s="255"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53" t="str">
        <f>IF(AND(A2543&lt;&gt;"",ISNUMBER(A2543)),VLOOKUP(A2543,Studies!A:BR,2,FALSE),"")</f>
        <v>Kirby 2012</v>
      </c>
      <c r="C2543" s="254" t="str">
        <f>IF(AND(A2543&lt;&gt;"",ISNUMBER(A2543)),VLOOKUP(A2543,Studies!A:BR,3,FALSE),"")</f>
        <v>https://www.ncbi.nlm.nih.gov/pubmed/22190694</v>
      </c>
      <c r="D2543" s="254" t="str">
        <f>IF(AND(A2543&lt;&gt;"",ISNUMBER(A2543)),VLOOKUP(A2543,Studies!A:BR,4,FALSE),"")</f>
        <v>Study 1 - Staggered Administration Control</v>
      </c>
      <c r="E2543" s="254" t="str">
        <f>IF(AND(A2543&lt;&gt;"",ISNUMBER(A2543)),VLOOKUP(A2543,Studies!A:BR,5,FALSE),"")</f>
        <v>Digoxin</v>
      </c>
      <c r="F2543" s="255"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53" t="str">
        <f>IF(AND(A2544&lt;&gt;"",ISNUMBER(A2544)),VLOOKUP(A2544,Studies!A:BR,2,FALSE),"")</f>
        <v>Kirby 2012</v>
      </c>
      <c r="C2544" s="254" t="str">
        <f>IF(AND(A2544&lt;&gt;"",ISNUMBER(A2544)),VLOOKUP(A2544,Studies!A:BR,3,FALSE),"")</f>
        <v>https://www.ncbi.nlm.nih.gov/pubmed/22190694</v>
      </c>
      <c r="D2544" s="254" t="str">
        <f>IF(AND(A2544&lt;&gt;"",ISNUMBER(A2544)),VLOOKUP(A2544,Studies!A:BR,4,FALSE),"")</f>
        <v>Study 1 - Staggered Administration with RIF</v>
      </c>
      <c r="E2544" s="254" t="str">
        <f>IF(AND(A2544&lt;&gt;"",ISNUMBER(A2544)),VLOOKUP(A2544,Studies!A:BR,5,FALSE),"")</f>
        <v>Digoxin</v>
      </c>
      <c r="F2544" s="255"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53" t="str">
        <f>IF(AND(A2545&lt;&gt;"",ISNUMBER(A2545)),VLOOKUP(A2545,Studies!A:BR,2,FALSE),"")</f>
        <v>Kirby 2012</v>
      </c>
      <c r="C2545" s="254" t="str">
        <f>IF(AND(A2545&lt;&gt;"",ISNUMBER(A2545)),VLOOKUP(A2545,Studies!A:BR,3,FALSE),"")</f>
        <v>https://www.ncbi.nlm.nih.gov/pubmed/22190694</v>
      </c>
      <c r="D2545" s="254" t="str">
        <f>IF(AND(A2545&lt;&gt;"",ISNUMBER(A2545)),VLOOKUP(A2545,Studies!A:BR,4,FALSE),"")</f>
        <v>Study 1 - Staggered Administration with RIF</v>
      </c>
      <c r="E2545" s="254" t="str">
        <f>IF(AND(A2545&lt;&gt;"",ISNUMBER(A2545)),VLOOKUP(A2545,Studies!A:BR,5,FALSE),"")</f>
        <v>Digoxin</v>
      </c>
      <c r="F2545" s="255"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53" t="str">
        <f>IF(AND(A2546&lt;&gt;"",ISNUMBER(A2546)),VLOOKUP(A2546,Studies!A:BR,2,FALSE),"")</f>
        <v>Kirby 2012</v>
      </c>
      <c r="C2546" s="254" t="str">
        <f>IF(AND(A2546&lt;&gt;"",ISNUMBER(A2546)),VLOOKUP(A2546,Studies!A:BR,3,FALSE),"")</f>
        <v>https://www.ncbi.nlm.nih.gov/pubmed/22190694</v>
      </c>
      <c r="D2546" s="254" t="str">
        <f>IF(AND(A2546&lt;&gt;"",ISNUMBER(A2546)),VLOOKUP(A2546,Studies!A:BR,4,FALSE),"")</f>
        <v>Study 1 - Staggered Administration with RIF</v>
      </c>
      <c r="E2546" s="254" t="str">
        <f>IF(AND(A2546&lt;&gt;"",ISNUMBER(A2546)),VLOOKUP(A2546,Studies!A:BR,5,FALSE),"")</f>
        <v>Digoxin</v>
      </c>
      <c r="F2546" s="255"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53" t="str">
        <f>IF(AND(A2547&lt;&gt;"",ISNUMBER(A2547)),VLOOKUP(A2547,Studies!A:BR,2,FALSE),"")</f>
        <v>Kirby 2012</v>
      </c>
      <c r="C2547" s="254" t="str">
        <f>IF(AND(A2547&lt;&gt;"",ISNUMBER(A2547)),VLOOKUP(A2547,Studies!A:BR,3,FALSE),"")</f>
        <v>https://www.ncbi.nlm.nih.gov/pubmed/22190694</v>
      </c>
      <c r="D2547" s="254" t="str">
        <f>IF(AND(A2547&lt;&gt;"",ISNUMBER(A2547)),VLOOKUP(A2547,Studies!A:BR,4,FALSE),"")</f>
        <v>Study 1 - Staggered Administration with RIF</v>
      </c>
      <c r="E2547" s="254" t="str">
        <f>IF(AND(A2547&lt;&gt;"",ISNUMBER(A2547)),VLOOKUP(A2547,Studies!A:BR,5,FALSE),"")</f>
        <v>Digoxin</v>
      </c>
      <c r="F2547" s="255"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53" t="str">
        <f>IF(AND(A2548&lt;&gt;"",ISNUMBER(A2548)),VLOOKUP(A2548,Studies!A:BR,2,FALSE),"")</f>
        <v>Kirby 2012</v>
      </c>
      <c r="C2548" s="254" t="str">
        <f>IF(AND(A2548&lt;&gt;"",ISNUMBER(A2548)),VLOOKUP(A2548,Studies!A:BR,3,FALSE),"")</f>
        <v>https://www.ncbi.nlm.nih.gov/pubmed/22190694</v>
      </c>
      <c r="D2548" s="254" t="str">
        <f>IF(AND(A2548&lt;&gt;"",ISNUMBER(A2548)),VLOOKUP(A2548,Studies!A:BR,4,FALSE),"")</f>
        <v>Study 1 - Staggered Administration with RIF</v>
      </c>
      <c r="E2548" s="254" t="str">
        <f>IF(AND(A2548&lt;&gt;"",ISNUMBER(A2548)),VLOOKUP(A2548,Studies!A:BR,5,FALSE),"")</f>
        <v>Digoxin</v>
      </c>
      <c r="F2548" s="255"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53" t="str">
        <f>IF(AND(A2549&lt;&gt;"",ISNUMBER(A2549)),VLOOKUP(A2549,Studies!A:BR,2,FALSE),"")</f>
        <v>Kirby 2012</v>
      </c>
      <c r="C2549" s="254" t="str">
        <f>IF(AND(A2549&lt;&gt;"",ISNUMBER(A2549)),VLOOKUP(A2549,Studies!A:BR,3,FALSE),"")</f>
        <v>https://www.ncbi.nlm.nih.gov/pubmed/22190694</v>
      </c>
      <c r="D2549" s="254" t="str">
        <f>IF(AND(A2549&lt;&gt;"",ISNUMBER(A2549)),VLOOKUP(A2549,Studies!A:BR,4,FALSE),"")</f>
        <v>Study 1 - Staggered Administration with RIF</v>
      </c>
      <c r="E2549" s="254" t="str">
        <f>IF(AND(A2549&lt;&gt;"",ISNUMBER(A2549)),VLOOKUP(A2549,Studies!A:BR,5,FALSE),"")</f>
        <v>Digoxin</v>
      </c>
      <c r="F2549" s="255"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53" t="str">
        <f>IF(AND(A2550&lt;&gt;"",ISNUMBER(A2550)),VLOOKUP(A2550,Studies!A:BR,2,FALSE),"")</f>
        <v>Kirby 2012</v>
      </c>
      <c r="C2550" s="254" t="str">
        <f>IF(AND(A2550&lt;&gt;"",ISNUMBER(A2550)),VLOOKUP(A2550,Studies!A:BR,3,FALSE),"")</f>
        <v>https://www.ncbi.nlm.nih.gov/pubmed/22190694</v>
      </c>
      <c r="D2550" s="254" t="str">
        <f>IF(AND(A2550&lt;&gt;"",ISNUMBER(A2550)),VLOOKUP(A2550,Studies!A:BR,4,FALSE),"")</f>
        <v>Study 1 - Staggered Administration with RIF</v>
      </c>
      <c r="E2550" s="254" t="str">
        <f>IF(AND(A2550&lt;&gt;"",ISNUMBER(A2550)),VLOOKUP(A2550,Studies!A:BR,5,FALSE),"")</f>
        <v>Digoxin</v>
      </c>
      <c r="F2550" s="255"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53" t="str">
        <f>IF(AND(A2551&lt;&gt;"",ISNUMBER(A2551)),VLOOKUP(A2551,Studies!A:BR,2,FALSE),"")</f>
        <v>Kirby 2012</v>
      </c>
      <c r="C2551" s="254" t="str">
        <f>IF(AND(A2551&lt;&gt;"",ISNUMBER(A2551)),VLOOKUP(A2551,Studies!A:BR,3,FALSE),"")</f>
        <v>https://www.ncbi.nlm.nih.gov/pubmed/22190694</v>
      </c>
      <c r="D2551" s="254" t="str">
        <f>IF(AND(A2551&lt;&gt;"",ISNUMBER(A2551)),VLOOKUP(A2551,Studies!A:BR,4,FALSE),"")</f>
        <v>Study 1 - Staggered Administration with RIF</v>
      </c>
      <c r="E2551" s="254" t="str">
        <f>IF(AND(A2551&lt;&gt;"",ISNUMBER(A2551)),VLOOKUP(A2551,Studies!A:BR,5,FALSE),"")</f>
        <v>Digoxin</v>
      </c>
      <c r="F2551" s="255"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53" t="str">
        <f>IF(AND(A2552&lt;&gt;"",ISNUMBER(A2552)),VLOOKUP(A2552,Studies!A:BR,2,FALSE),"")</f>
        <v>Kirby 2012</v>
      </c>
      <c r="C2552" s="254" t="str">
        <f>IF(AND(A2552&lt;&gt;"",ISNUMBER(A2552)),VLOOKUP(A2552,Studies!A:BR,3,FALSE),"")</f>
        <v>https://www.ncbi.nlm.nih.gov/pubmed/22190694</v>
      </c>
      <c r="D2552" s="254" t="str">
        <f>IF(AND(A2552&lt;&gt;"",ISNUMBER(A2552)),VLOOKUP(A2552,Studies!A:BR,4,FALSE),"")</f>
        <v>Study 1 - Staggered Administration with RIF</v>
      </c>
      <c r="E2552" s="254" t="str">
        <f>IF(AND(A2552&lt;&gt;"",ISNUMBER(A2552)),VLOOKUP(A2552,Studies!A:BR,5,FALSE),"")</f>
        <v>Digoxin</v>
      </c>
      <c r="F2552" s="255"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53" t="str">
        <f>IF(AND(A2553&lt;&gt;"",ISNUMBER(A2553)),VLOOKUP(A2553,Studies!A:BR,2,FALSE),"")</f>
        <v>Kirby 2012</v>
      </c>
      <c r="C2553" s="254" t="str">
        <f>IF(AND(A2553&lt;&gt;"",ISNUMBER(A2553)),VLOOKUP(A2553,Studies!A:BR,3,FALSE),"")</f>
        <v>https://www.ncbi.nlm.nih.gov/pubmed/22190694</v>
      </c>
      <c r="D2553" s="254" t="str">
        <f>IF(AND(A2553&lt;&gt;"",ISNUMBER(A2553)),VLOOKUP(A2553,Studies!A:BR,4,FALSE),"")</f>
        <v>Study 1 - Staggered Administration with RIF</v>
      </c>
      <c r="E2553" s="254" t="str">
        <f>IF(AND(A2553&lt;&gt;"",ISNUMBER(A2553)),VLOOKUP(A2553,Studies!A:BR,5,FALSE),"")</f>
        <v>Digoxin</v>
      </c>
      <c r="F2553" s="255"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53" t="str">
        <f>IF(AND(A2554&lt;&gt;"",ISNUMBER(A2554)),VLOOKUP(A2554,Studies!A:BR,2,FALSE),"")</f>
        <v>Kirby 2012</v>
      </c>
      <c r="C2554" s="254" t="str">
        <f>IF(AND(A2554&lt;&gt;"",ISNUMBER(A2554)),VLOOKUP(A2554,Studies!A:BR,3,FALSE),"")</f>
        <v>https://www.ncbi.nlm.nih.gov/pubmed/22190694</v>
      </c>
      <c r="D2554" s="254" t="str">
        <f>IF(AND(A2554&lt;&gt;"",ISNUMBER(A2554)),VLOOKUP(A2554,Studies!A:BR,4,FALSE),"")</f>
        <v>Study 1 - Staggered Administration with RIF</v>
      </c>
      <c r="E2554" s="254" t="str">
        <f>IF(AND(A2554&lt;&gt;"",ISNUMBER(A2554)),VLOOKUP(A2554,Studies!A:BR,5,FALSE),"")</f>
        <v>Digoxin</v>
      </c>
      <c r="F2554" s="255"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53" t="str">
        <f>IF(AND(A2555&lt;&gt;"",ISNUMBER(A2555)),VLOOKUP(A2555,Studies!A:BR,2,FALSE),"")</f>
        <v>Kirby 2012</v>
      </c>
      <c r="C2555" s="254" t="str">
        <f>IF(AND(A2555&lt;&gt;"",ISNUMBER(A2555)),VLOOKUP(A2555,Studies!A:BR,3,FALSE),"")</f>
        <v>https://www.ncbi.nlm.nih.gov/pubmed/22190694</v>
      </c>
      <c r="D2555" s="254" t="str">
        <f>IF(AND(A2555&lt;&gt;"",ISNUMBER(A2555)),VLOOKUP(A2555,Studies!A:BR,4,FALSE),"")</f>
        <v>Study 1 - Staggered Administration with RIF</v>
      </c>
      <c r="E2555" s="254" t="str">
        <f>IF(AND(A2555&lt;&gt;"",ISNUMBER(A2555)),VLOOKUP(A2555,Studies!A:BR,5,FALSE),"")</f>
        <v>Digoxin</v>
      </c>
      <c r="F2555" s="255"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53" t="str">
        <f>IF(AND(A2556&lt;&gt;"",ISNUMBER(A2556)),VLOOKUP(A2556,Studies!A:BR,2,FALSE),"")</f>
        <v>Kirby 2012</v>
      </c>
      <c r="C2556" s="254" t="str">
        <f>IF(AND(A2556&lt;&gt;"",ISNUMBER(A2556)),VLOOKUP(A2556,Studies!A:BR,3,FALSE),"")</f>
        <v>https://www.ncbi.nlm.nih.gov/pubmed/22190694</v>
      </c>
      <c r="D2556" s="254" t="str">
        <f>IF(AND(A2556&lt;&gt;"",ISNUMBER(A2556)),VLOOKUP(A2556,Studies!A:BR,4,FALSE),"")</f>
        <v>Study 1 - Staggered Administration with RIF</v>
      </c>
      <c r="E2556" s="254" t="str">
        <f>IF(AND(A2556&lt;&gt;"",ISNUMBER(A2556)),VLOOKUP(A2556,Studies!A:BR,5,FALSE),"")</f>
        <v>Digoxin</v>
      </c>
      <c r="F2556" s="255"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53" t="str">
        <f>IF(AND(A2557&lt;&gt;"",ISNUMBER(A2557)),VLOOKUP(A2557,Studies!A:BR,2,FALSE),"")</f>
        <v>Kirby 2012</v>
      </c>
      <c r="C2557" s="254" t="str">
        <f>IF(AND(A2557&lt;&gt;"",ISNUMBER(A2557)),VLOOKUP(A2557,Studies!A:BR,3,FALSE),"")</f>
        <v>https://www.ncbi.nlm.nih.gov/pubmed/22190694</v>
      </c>
      <c r="D2557" s="254" t="str">
        <f>IF(AND(A2557&lt;&gt;"",ISNUMBER(A2557)),VLOOKUP(A2557,Studies!A:BR,4,FALSE),"")</f>
        <v>Study 1 - Staggered Administration with RIF</v>
      </c>
      <c r="E2557" s="254" t="str">
        <f>IF(AND(A2557&lt;&gt;"",ISNUMBER(A2557)),VLOOKUP(A2557,Studies!A:BR,5,FALSE),"")</f>
        <v>Digoxin</v>
      </c>
      <c r="F2557" s="255"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53" t="str">
        <f>IF(AND(A2558&lt;&gt;"",ISNUMBER(A2558)),VLOOKUP(A2558,Studies!A:BR,2,FALSE),"")</f>
        <v>Kirby 2012</v>
      </c>
      <c r="C2558" s="254" t="str">
        <f>IF(AND(A2558&lt;&gt;"",ISNUMBER(A2558)),VLOOKUP(A2558,Studies!A:BR,3,FALSE),"")</f>
        <v>https://www.ncbi.nlm.nih.gov/pubmed/22190694</v>
      </c>
      <c r="D2558" s="254" t="str">
        <f>IF(AND(A2558&lt;&gt;"",ISNUMBER(A2558)),VLOOKUP(A2558,Studies!A:BR,4,FALSE),"")</f>
        <v>Study 1 - Staggered Administration with RIF</v>
      </c>
      <c r="E2558" s="254" t="str">
        <f>IF(AND(A2558&lt;&gt;"",ISNUMBER(A2558)),VLOOKUP(A2558,Studies!A:BR,5,FALSE),"")</f>
        <v>Digoxin</v>
      </c>
      <c r="F2558" s="255"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53" t="str">
        <f>IF(AND(A2559&lt;&gt;"",ISNUMBER(A2559)),VLOOKUP(A2559,Studies!A:BR,2,FALSE),"")</f>
        <v>Kirby 2012</v>
      </c>
      <c r="C2559" s="254" t="str">
        <f>IF(AND(A2559&lt;&gt;"",ISNUMBER(A2559)),VLOOKUP(A2559,Studies!A:BR,3,FALSE),"")</f>
        <v>https://www.ncbi.nlm.nih.gov/pubmed/22190694</v>
      </c>
      <c r="D2559" s="254" t="str">
        <f>IF(AND(A2559&lt;&gt;"",ISNUMBER(A2559)),VLOOKUP(A2559,Studies!A:BR,4,FALSE),"")</f>
        <v>Study 1 - Staggered Administration with RIF</v>
      </c>
      <c r="E2559" s="254" t="str">
        <f>IF(AND(A2559&lt;&gt;"",ISNUMBER(A2559)),VLOOKUP(A2559,Studies!A:BR,5,FALSE),"")</f>
        <v>Digoxin</v>
      </c>
      <c r="F2559" s="255"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53" t="str">
        <f>IF(AND(A2560&lt;&gt;"",ISNUMBER(A2560)),VLOOKUP(A2560,Studies!A:BR,2,FALSE),"")</f>
        <v>Kirby 2012</v>
      </c>
      <c r="C2560" s="254" t="str">
        <f>IF(AND(A2560&lt;&gt;"",ISNUMBER(A2560)),VLOOKUP(A2560,Studies!A:BR,3,FALSE),"")</f>
        <v>https://www.ncbi.nlm.nih.gov/pubmed/22190694</v>
      </c>
      <c r="D2560" s="254" t="str">
        <f>IF(AND(A2560&lt;&gt;"",ISNUMBER(A2560)),VLOOKUP(A2560,Studies!A:BR,4,FALSE),"")</f>
        <v>Study 1 - Staggered Administration with RIF</v>
      </c>
      <c r="E2560" s="254" t="str">
        <f>IF(AND(A2560&lt;&gt;"",ISNUMBER(A2560)),VLOOKUP(A2560,Studies!A:BR,5,FALSE),"")</f>
        <v>Digoxin</v>
      </c>
      <c r="F2560" s="255"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53" t="str">
        <f>IF(AND(A2561&lt;&gt;"",ISNUMBER(A2561)),VLOOKUP(A2561,Studies!A:BR,2,FALSE),"")</f>
        <v>Kirby 2012</v>
      </c>
      <c r="C2561" s="254" t="str">
        <f>IF(AND(A2561&lt;&gt;"",ISNUMBER(A2561)),VLOOKUP(A2561,Studies!A:BR,3,FALSE),"")</f>
        <v>https://www.ncbi.nlm.nih.gov/pubmed/22190694</v>
      </c>
      <c r="D2561" s="254" t="str">
        <f>IF(AND(A2561&lt;&gt;"",ISNUMBER(A2561)),VLOOKUP(A2561,Studies!A:BR,4,FALSE),"")</f>
        <v>Study 1 - Staggered Administration with RIF</v>
      </c>
      <c r="E2561" s="254" t="str">
        <f>IF(AND(A2561&lt;&gt;"",ISNUMBER(A2561)),VLOOKUP(A2561,Studies!A:BR,5,FALSE),"")</f>
        <v>Digoxin</v>
      </c>
      <c r="F2561" s="255"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53" t="str">
        <f>IF(AND(A2562&lt;&gt;"",ISNUMBER(A2562)),VLOOKUP(A2562,Studies!A:BR,2,FALSE),"")</f>
        <v>Kirby 2012</v>
      </c>
      <c r="C2562" s="254" t="str">
        <f>IF(AND(A2562&lt;&gt;"",ISNUMBER(A2562)),VLOOKUP(A2562,Studies!A:BR,3,FALSE),"")</f>
        <v>https://www.ncbi.nlm.nih.gov/pubmed/22190694</v>
      </c>
      <c r="D2562" s="254" t="str">
        <f>IF(AND(A2562&lt;&gt;"",ISNUMBER(A2562)),VLOOKUP(A2562,Studies!A:BR,4,FALSE),"")</f>
        <v>Study 2 - Simultaneous Administration Control</v>
      </c>
      <c r="E2562" s="254" t="str">
        <f>IF(AND(A2562&lt;&gt;"",ISNUMBER(A2562)),VLOOKUP(A2562,Studies!A:BR,5,FALSE),"")</f>
        <v>Digoxin</v>
      </c>
      <c r="F2562" s="255"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53" t="str">
        <f>IF(AND(A2563&lt;&gt;"",ISNUMBER(A2563)),VLOOKUP(A2563,Studies!A:BR,2,FALSE),"")</f>
        <v>Kirby 2012</v>
      </c>
      <c r="C2563" s="254" t="str">
        <f>IF(AND(A2563&lt;&gt;"",ISNUMBER(A2563)),VLOOKUP(A2563,Studies!A:BR,3,FALSE),"")</f>
        <v>https://www.ncbi.nlm.nih.gov/pubmed/22190694</v>
      </c>
      <c r="D2563" s="254" t="str">
        <f>IF(AND(A2563&lt;&gt;"",ISNUMBER(A2563)),VLOOKUP(A2563,Studies!A:BR,4,FALSE),"")</f>
        <v>Study 2 - Simultaneous Administration Control</v>
      </c>
      <c r="E2563" s="254" t="str">
        <f>IF(AND(A2563&lt;&gt;"",ISNUMBER(A2563)),VLOOKUP(A2563,Studies!A:BR,5,FALSE),"")</f>
        <v>Digoxin</v>
      </c>
      <c r="F2563" s="255"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53" t="str">
        <f>IF(AND(A2564&lt;&gt;"",ISNUMBER(A2564)),VLOOKUP(A2564,Studies!A:BR,2,FALSE),"")</f>
        <v>Kirby 2012</v>
      </c>
      <c r="C2564" s="254" t="str">
        <f>IF(AND(A2564&lt;&gt;"",ISNUMBER(A2564)),VLOOKUP(A2564,Studies!A:BR,3,FALSE),"")</f>
        <v>https://www.ncbi.nlm.nih.gov/pubmed/22190694</v>
      </c>
      <c r="D2564" s="254" t="str">
        <f>IF(AND(A2564&lt;&gt;"",ISNUMBER(A2564)),VLOOKUP(A2564,Studies!A:BR,4,FALSE),"")</f>
        <v>Study 2 - Simultaneous Administration Control</v>
      </c>
      <c r="E2564" s="254" t="str">
        <f>IF(AND(A2564&lt;&gt;"",ISNUMBER(A2564)),VLOOKUP(A2564,Studies!A:BR,5,FALSE),"")</f>
        <v>Digoxin</v>
      </c>
      <c r="F2564" s="255"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53" t="str">
        <f>IF(AND(A2565&lt;&gt;"",ISNUMBER(A2565)),VLOOKUP(A2565,Studies!A:BR,2,FALSE),"")</f>
        <v>Kirby 2012</v>
      </c>
      <c r="C2565" s="254" t="str">
        <f>IF(AND(A2565&lt;&gt;"",ISNUMBER(A2565)),VLOOKUP(A2565,Studies!A:BR,3,FALSE),"")</f>
        <v>https://www.ncbi.nlm.nih.gov/pubmed/22190694</v>
      </c>
      <c r="D2565" s="254" t="str">
        <f>IF(AND(A2565&lt;&gt;"",ISNUMBER(A2565)),VLOOKUP(A2565,Studies!A:BR,4,FALSE),"")</f>
        <v>Study 2 - Simultaneous Administration Control</v>
      </c>
      <c r="E2565" s="254" t="str">
        <f>IF(AND(A2565&lt;&gt;"",ISNUMBER(A2565)),VLOOKUP(A2565,Studies!A:BR,5,FALSE),"")</f>
        <v>Digoxin</v>
      </c>
      <c r="F2565" s="255"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53" t="str">
        <f>IF(AND(A2566&lt;&gt;"",ISNUMBER(A2566)),VLOOKUP(A2566,Studies!A:BR,2,FALSE),"")</f>
        <v>Kirby 2012</v>
      </c>
      <c r="C2566" s="254" t="str">
        <f>IF(AND(A2566&lt;&gt;"",ISNUMBER(A2566)),VLOOKUP(A2566,Studies!A:BR,3,FALSE),"")</f>
        <v>https://www.ncbi.nlm.nih.gov/pubmed/22190694</v>
      </c>
      <c r="D2566" s="254" t="str">
        <f>IF(AND(A2566&lt;&gt;"",ISNUMBER(A2566)),VLOOKUP(A2566,Studies!A:BR,4,FALSE),"")</f>
        <v>Study 2 - Simultaneous Administration Control</v>
      </c>
      <c r="E2566" s="254" t="str">
        <f>IF(AND(A2566&lt;&gt;"",ISNUMBER(A2566)),VLOOKUP(A2566,Studies!A:BR,5,FALSE),"")</f>
        <v>Digoxin</v>
      </c>
      <c r="F2566" s="255"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53" t="str">
        <f>IF(AND(A2567&lt;&gt;"",ISNUMBER(A2567)),VLOOKUP(A2567,Studies!A:BR,2,FALSE),"")</f>
        <v>Kirby 2012</v>
      </c>
      <c r="C2567" s="254" t="str">
        <f>IF(AND(A2567&lt;&gt;"",ISNUMBER(A2567)),VLOOKUP(A2567,Studies!A:BR,3,FALSE),"")</f>
        <v>https://www.ncbi.nlm.nih.gov/pubmed/22190694</v>
      </c>
      <c r="D2567" s="254" t="str">
        <f>IF(AND(A2567&lt;&gt;"",ISNUMBER(A2567)),VLOOKUP(A2567,Studies!A:BR,4,FALSE),"")</f>
        <v>Study 2 - Simultaneous Administration Control</v>
      </c>
      <c r="E2567" s="254" t="str">
        <f>IF(AND(A2567&lt;&gt;"",ISNUMBER(A2567)),VLOOKUP(A2567,Studies!A:BR,5,FALSE),"")</f>
        <v>Digoxin</v>
      </c>
      <c r="F2567" s="255"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53" t="str">
        <f>IF(AND(A2568&lt;&gt;"",ISNUMBER(A2568)),VLOOKUP(A2568,Studies!A:BR,2,FALSE),"")</f>
        <v>Kirby 2012</v>
      </c>
      <c r="C2568" s="254" t="str">
        <f>IF(AND(A2568&lt;&gt;"",ISNUMBER(A2568)),VLOOKUP(A2568,Studies!A:BR,3,FALSE),"")</f>
        <v>https://www.ncbi.nlm.nih.gov/pubmed/22190694</v>
      </c>
      <c r="D2568" s="254" t="str">
        <f>IF(AND(A2568&lt;&gt;"",ISNUMBER(A2568)),VLOOKUP(A2568,Studies!A:BR,4,FALSE),"")</f>
        <v>Study 2 - Simultaneous Administration Control</v>
      </c>
      <c r="E2568" s="254" t="str">
        <f>IF(AND(A2568&lt;&gt;"",ISNUMBER(A2568)),VLOOKUP(A2568,Studies!A:BR,5,FALSE),"")</f>
        <v>Digoxin</v>
      </c>
      <c r="F2568" s="255"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53" t="str">
        <f>IF(AND(A2569&lt;&gt;"",ISNUMBER(A2569)),VLOOKUP(A2569,Studies!A:BR,2,FALSE),"")</f>
        <v>Kirby 2012</v>
      </c>
      <c r="C2569" s="254" t="str">
        <f>IF(AND(A2569&lt;&gt;"",ISNUMBER(A2569)),VLOOKUP(A2569,Studies!A:BR,3,FALSE),"")</f>
        <v>https://www.ncbi.nlm.nih.gov/pubmed/22190694</v>
      </c>
      <c r="D2569" s="254" t="str">
        <f>IF(AND(A2569&lt;&gt;"",ISNUMBER(A2569)),VLOOKUP(A2569,Studies!A:BR,4,FALSE),"")</f>
        <v>Study 2 - Simultaneous Administration Control</v>
      </c>
      <c r="E2569" s="254" t="str">
        <f>IF(AND(A2569&lt;&gt;"",ISNUMBER(A2569)),VLOOKUP(A2569,Studies!A:BR,5,FALSE),"")</f>
        <v>Digoxin</v>
      </c>
      <c r="F2569" s="255"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53" t="str">
        <f>IF(AND(A2570&lt;&gt;"",ISNUMBER(A2570)),VLOOKUP(A2570,Studies!A:BR,2,FALSE),"")</f>
        <v>Kirby 2012</v>
      </c>
      <c r="C2570" s="254" t="str">
        <f>IF(AND(A2570&lt;&gt;"",ISNUMBER(A2570)),VLOOKUP(A2570,Studies!A:BR,3,FALSE),"")</f>
        <v>https://www.ncbi.nlm.nih.gov/pubmed/22190694</v>
      </c>
      <c r="D2570" s="254" t="str">
        <f>IF(AND(A2570&lt;&gt;"",ISNUMBER(A2570)),VLOOKUP(A2570,Studies!A:BR,4,FALSE),"")</f>
        <v>Study 2 - Simultaneous Administration Control</v>
      </c>
      <c r="E2570" s="254" t="str">
        <f>IF(AND(A2570&lt;&gt;"",ISNUMBER(A2570)),VLOOKUP(A2570,Studies!A:BR,5,FALSE),"")</f>
        <v>Digoxin</v>
      </c>
      <c r="F2570" s="255"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53" t="str">
        <f>IF(AND(A2571&lt;&gt;"",ISNUMBER(A2571)),VLOOKUP(A2571,Studies!A:BR,2,FALSE),"")</f>
        <v>Kirby 2012</v>
      </c>
      <c r="C2571" s="254" t="str">
        <f>IF(AND(A2571&lt;&gt;"",ISNUMBER(A2571)),VLOOKUP(A2571,Studies!A:BR,3,FALSE),"")</f>
        <v>https://www.ncbi.nlm.nih.gov/pubmed/22190694</v>
      </c>
      <c r="D2571" s="254" t="str">
        <f>IF(AND(A2571&lt;&gt;"",ISNUMBER(A2571)),VLOOKUP(A2571,Studies!A:BR,4,FALSE),"")</f>
        <v>Study 2 - Simultaneous Administration Control</v>
      </c>
      <c r="E2571" s="254" t="str">
        <f>IF(AND(A2571&lt;&gt;"",ISNUMBER(A2571)),VLOOKUP(A2571,Studies!A:BR,5,FALSE),"")</f>
        <v>Digoxin</v>
      </c>
      <c r="F2571" s="255"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53" t="str">
        <f>IF(AND(A2572&lt;&gt;"",ISNUMBER(A2572)),VLOOKUP(A2572,Studies!A:BR,2,FALSE),"")</f>
        <v>Kirby 2012</v>
      </c>
      <c r="C2572" s="254" t="str">
        <f>IF(AND(A2572&lt;&gt;"",ISNUMBER(A2572)),VLOOKUP(A2572,Studies!A:BR,3,FALSE),"")</f>
        <v>https://www.ncbi.nlm.nih.gov/pubmed/22190694</v>
      </c>
      <c r="D2572" s="254" t="str">
        <f>IF(AND(A2572&lt;&gt;"",ISNUMBER(A2572)),VLOOKUP(A2572,Studies!A:BR,4,FALSE),"")</f>
        <v>Study 2 - Simultaneous Administration Control</v>
      </c>
      <c r="E2572" s="254" t="str">
        <f>IF(AND(A2572&lt;&gt;"",ISNUMBER(A2572)),VLOOKUP(A2572,Studies!A:BR,5,FALSE),"")</f>
        <v>Digoxin</v>
      </c>
      <c r="F2572" s="255"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53" t="str">
        <f>IF(AND(A2573&lt;&gt;"",ISNUMBER(A2573)),VLOOKUP(A2573,Studies!A:BR,2,FALSE),"")</f>
        <v>Kirby 2012</v>
      </c>
      <c r="C2573" s="254" t="str">
        <f>IF(AND(A2573&lt;&gt;"",ISNUMBER(A2573)),VLOOKUP(A2573,Studies!A:BR,3,FALSE),"")</f>
        <v>https://www.ncbi.nlm.nih.gov/pubmed/22190694</v>
      </c>
      <c r="D2573" s="254" t="str">
        <f>IF(AND(A2573&lt;&gt;"",ISNUMBER(A2573)),VLOOKUP(A2573,Studies!A:BR,4,FALSE),"")</f>
        <v>Study 2 - Simultaneous Administration Control</v>
      </c>
      <c r="E2573" s="254" t="str">
        <f>IF(AND(A2573&lt;&gt;"",ISNUMBER(A2573)),VLOOKUP(A2573,Studies!A:BR,5,FALSE),"")</f>
        <v>Digoxin</v>
      </c>
      <c r="F2573" s="255"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53" t="str">
        <f>IF(AND(A2574&lt;&gt;"",ISNUMBER(A2574)),VLOOKUP(A2574,Studies!A:BR,2,FALSE),"")</f>
        <v>Kirby 2012</v>
      </c>
      <c r="C2574" s="254" t="str">
        <f>IF(AND(A2574&lt;&gt;"",ISNUMBER(A2574)),VLOOKUP(A2574,Studies!A:BR,3,FALSE),"")</f>
        <v>https://www.ncbi.nlm.nih.gov/pubmed/22190694</v>
      </c>
      <c r="D2574" s="254" t="str">
        <f>IF(AND(A2574&lt;&gt;"",ISNUMBER(A2574)),VLOOKUP(A2574,Studies!A:BR,4,FALSE),"")</f>
        <v>Study 2 - Simultaneous Administration Control</v>
      </c>
      <c r="E2574" s="254" t="str">
        <f>IF(AND(A2574&lt;&gt;"",ISNUMBER(A2574)),VLOOKUP(A2574,Studies!A:BR,5,FALSE),"")</f>
        <v>Digoxin</v>
      </c>
      <c r="F2574" s="255"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x14ac:dyDescent="0.2">
      <c r="A2575" s="189">
        <v>316</v>
      </c>
      <c r="B2575" s="253" t="str">
        <f>IF(AND(A2575&lt;&gt;"",ISNUMBER(A2575)),VLOOKUP(A2575,Studies!A:BR,2,FALSE),"")</f>
        <v>Kirby 2012</v>
      </c>
      <c r="C2575" s="254" t="str">
        <f>IF(AND(A2575&lt;&gt;"",ISNUMBER(A2575)),VLOOKUP(A2575,Studies!A:BR,3,FALSE),"")</f>
        <v>https://www.ncbi.nlm.nih.gov/pubmed/22190694</v>
      </c>
      <c r="D2575" s="254" t="str">
        <f>IF(AND(A2575&lt;&gt;"",ISNUMBER(A2575)),VLOOKUP(A2575,Studies!A:BR,4,FALSE),"")</f>
        <v>Study 2 - Simultaneous Administration with RIF</v>
      </c>
      <c r="E2575" s="254" t="str">
        <f>IF(AND(A2575&lt;&gt;"",ISNUMBER(A2575)),VLOOKUP(A2575,Studies!A:BR,5,FALSE),"")</f>
        <v>Digoxin</v>
      </c>
      <c r="F2575" s="255"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53" t="str">
        <f>IF(AND(A2576&lt;&gt;"",ISNUMBER(A2576)),VLOOKUP(A2576,Studies!A:BR,2,FALSE),"")</f>
        <v>Kirby 2012</v>
      </c>
      <c r="C2576" s="254" t="str">
        <f>IF(AND(A2576&lt;&gt;"",ISNUMBER(A2576)),VLOOKUP(A2576,Studies!A:BR,3,FALSE),"")</f>
        <v>https://www.ncbi.nlm.nih.gov/pubmed/22190694</v>
      </c>
      <c r="D2576" s="254" t="str">
        <f>IF(AND(A2576&lt;&gt;"",ISNUMBER(A2576)),VLOOKUP(A2576,Studies!A:BR,4,FALSE),"")</f>
        <v>Study 2 - Simultaneous Administration with RIF</v>
      </c>
      <c r="E2576" s="254" t="str">
        <f>IF(AND(A2576&lt;&gt;"",ISNUMBER(A2576)),VLOOKUP(A2576,Studies!A:BR,5,FALSE),"")</f>
        <v>Digoxin</v>
      </c>
      <c r="F2576" s="255"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53" t="str">
        <f>IF(AND(A2577&lt;&gt;"",ISNUMBER(A2577)),VLOOKUP(A2577,Studies!A:BR,2,FALSE),"")</f>
        <v>Kirby 2012</v>
      </c>
      <c r="C2577" s="254" t="str">
        <f>IF(AND(A2577&lt;&gt;"",ISNUMBER(A2577)),VLOOKUP(A2577,Studies!A:BR,3,FALSE),"")</f>
        <v>https://www.ncbi.nlm.nih.gov/pubmed/22190694</v>
      </c>
      <c r="D2577" s="254" t="str">
        <f>IF(AND(A2577&lt;&gt;"",ISNUMBER(A2577)),VLOOKUP(A2577,Studies!A:BR,4,FALSE),"")</f>
        <v>Study 2 - Simultaneous Administration with RIF</v>
      </c>
      <c r="E2577" s="254" t="str">
        <f>IF(AND(A2577&lt;&gt;"",ISNUMBER(A2577)),VLOOKUP(A2577,Studies!A:BR,5,FALSE),"")</f>
        <v>Digoxin</v>
      </c>
      <c r="F2577" s="255"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53" t="str">
        <f>IF(AND(A2578&lt;&gt;"",ISNUMBER(A2578)),VLOOKUP(A2578,Studies!A:BR,2,FALSE),"")</f>
        <v>Kirby 2012</v>
      </c>
      <c r="C2578" s="254" t="str">
        <f>IF(AND(A2578&lt;&gt;"",ISNUMBER(A2578)),VLOOKUP(A2578,Studies!A:BR,3,FALSE),"")</f>
        <v>https://www.ncbi.nlm.nih.gov/pubmed/22190694</v>
      </c>
      <c r="D2578" s="254" t="str">
        <f>IF(AND(A2578&lt;&gt;"",ISNUMBER(A2578)),VLOOKUP(A2578,Studies!A:BR,4,FALSE),"")</f>
        <v>Study 2 - Simultaneous Administration with RIF</v>
      </c>
      <c r="E2578" s="254" t="str">
        <f>IF(AND(A2578&lt;&gt;"",ISNUMBER(A2578)),VLOOKUP(A2578,Studies!A:BR,5,FALSE),"")</f>
        <v>Digoxin</v>
      </c>
      <c r="F2578" s="255"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53" t="str">
        <f>IF(AND(A2579&lt;&gt;"",ISNUMBER(A2579)),VLOOKUP(A2579,Studies!A:BR,2,FALSE),"")</f>
        <v>Kirby 2012</v>
      </c>
      <c r="C2579" s="254" t="str">
        <f>IF(AND(A2579&lt;&gt;"",ISNUMBER(A2579)),VLOOKUP(A2579,Studies!A:BR,3,FALSE),"")</f>
        <v>https://www.ncbi.nlm.nih.gov/pubmed/22190694</v>
      </c>
      <c r="D2579" s="254" t="str">
        <f>IF(AND(A2579&lt;&gt;"",ISNUMBER(A2579)),VLOOKUP(A2579,Studies!A:BR,4,FALSE),"")</f>
        <v>Study 2 - Simultaneous Administration with RIF</v>
      </c>
      <c r="E2579" s="254" t="str">
        <f>IF(AND(A2579&lt;&gt;"",ISNUMBER(A2579)),VLOOKUP(A2579,Studies!A:BR,5,FALSE),"")</f>
        <v>Digoxin</v>
      </c>
      <c r="F2579" s="255"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53" t="str">
        <f>IF(AND(A2580&lt;&gt;"",ISNUMBER(A2580)),VLOOKUP(A2580,Studies!A:BR,2,FALSE),"")</f>
        <v>Kirby 2012</v>
      </c>
      <c r="C2580" s="254" t="str">
        <f>IF(AND(A2580&lt;&gt;"",ISNUMBER(A2580)),VLOOKUP(A2580,Studies!A:BR,3,FALSE),"")</f>
        <v>https://www.ncbi.nlm.nih.gov/pubmed/22190694</v>
      </c>
      <c r="D2580" s="254" t="str">
        <f>IF(AND(A2580&lt;&gt;"",ISNUMBER(A2580)),VLOOKUP(A2580,Studies!A:BR,4,FALSE),"")</f>
        <v>Study 2 - Simultaneous Administration with RIF</v>
      </c>
      <c r="E2580" s="254" t="str">
        <f>IF(AND(A2580&lt;&gt;"",ISNUMBER(A2580)),VLOOKUP(A2580,Studies!A:BR,5,FALSE),"")</f>
        <v>Digoxin</v>
      </c>
      <c r="F2580" s="255"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53" t="str">
        <f>IF(AND(A2581&lt;&gt;"",ISNUMBER(A2581)),VLOOKUP(A2581,Studies!A:BR,2,FALSE),"")</f>
        <v>Kirby 2012</v>
      </c>
      <c r="C2581" s="254" t="str">
        <f>IF(AND(A2581&lt;&gt;"",ISNUMBER(A2581)),VLOOKUP(A2581,Studies!A:BR,3,FALSE),"")</f>
        <v>https://www.ncbi.nlm.nih.gov/pubmed/22190694</v>
      </c>
      <c r="D2581" s="254" t="str">
        <f>IF(AND(A2581&lt;&gt;"",ISNUMBER(A2581)),VLOOKUP(A2581,Studies!A:BR,4,FALSE),"")</f>
        <v>Study 2 - Simultaneous Administration with RIF</v>
      </c>
      <c r="E2581" s="254" t="str">
        <f>IF(AND(A2581&lt;&gt;"",ISNUMBER(A2581)),VLOOKUP(A2581,Studies!A:BR,5,FALSE),"")</f>
        <v>Digoxin</v>
      </c>
      <c r="F2581" s="255"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53" t="str">
        <f>IF(AND(A2582&lt;&gt;"",ISNUMBER(A2582)),VLOOKUP(A2582,Studies!A:BR,2,FALSE),"")</f>
        <v>Kirby 2012</v>
      </c>
      <c r="C2582" s="254" t="str">
        <f>IF(AND(A2582&lt;&gt;"",ISNUMBER(A2582)),VLOOKUP(A2582,Studies!A:BR,3,FALSE),"")</f>
        <v>https://www.ncbi.nlm.nih.gov/pubmed/22190694</v>
      </c>
      <c r="D2582" s="254" t="str">
        <f>IF(AND(A2582&lt;&gt;"",ISNUMBER(A2582)),VLOOKUP(A2582,Studies!A:BR,4,FALSE),"")</f>
        <v>Study 2 - Simultaneous Administration with RIF</v>
      </c>
      <c r="E2582" s="254" t="str">
        <f>IF(AND(A2582&lt;&gt;"",ISNUMBER(A2582)),VLOOKUP(A2582,Studies!A:BR,5,FALSE),"")</f>
        <v>Digoxin</v>
      </c>
      <c r="F2582" s="255"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53" t="str">
        <f>IF(AND(A2583&lt;&gt;"",ISNUMBER(A2583)),VLOOKUP(A2583,Studies!A:BR,2,FALSE),"")</f>
        <v>Kirby 2012</v>
      </c>
      <c r="C2583" s="254" t="str">
        <f>IF(AND(A2583&lt;&gt;"",ISNUMBER(A2583)),VLOOKUP(A2583,Studies!A:BR,3,FALSE),"")</f>
        <v>https://www.ncbi.nlm.nih.gov/pubmed/22190694</v>
      </c>
      <c r="D2583" s="254" t="str">
        <f>IF(AND(A2583&lt;&gt;"",ISNUMBER(A2583)),VLOOKUP(A2583,Studies!A:BR,4,FALSE),"")</f>
        <v>Study 2 - Simultaneous Administration with RIF</v>
      </c>
      <c r="E2583" s="254" t="str">
        <f>IF(AND(A2583&lt;&gt;"",ISNUMBER(A2583)),VLOOKUP(A2583,Studies!A:BR,5,FALSE),"")</f>
        <v>Digoxin</v>
      </c>
      <c r="F2583" s="255"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53" t="str">
        <f>IF(AND(A2584&lt;&gt;"",ISNUMBER(A2584)),VLOOKUP(A2584,Studies!A:BR,2,FALSE),"")</f>
        <v>Kirby 2012</v>
      </c>
      <c r="C2584" s="254" t="str">
        <f>IF(AND(A2584&lt;&gt;"",ISNUMBER(A2584)),VLOOKUP(A2584,Studies!A:BR,3,FALSE),"")</f>
        <v>https://www.ncbi.nlm.nih.gov/pubmed/22190694</v>
      </c>
      <c r="D2584" s="254" t="str">
        <f>IF(AND(A2584&lt;&gt;"",ISNUMBER(A2584)),VLOOKUP(A2584,Studies!A:BR,4,FALSE),"")</f>
        <v>Study 2 - Simultaneous Administration with RIF</v>
      </c>
      <c r="E2584" s="254" t="str">
        <f>IF(AND(A2584&lt;&gt;"",ISNUMBER(A2584)),VLOOKUP(A2584,Studies!A:BR,5,FALSE),"")</f>
        <v>Digoxin</v>
      </c>
      <c r="F2584" s="255"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53" t="str">
        <f>IF(AND(A2585&lt;&gt;"",ISNUMBER(A2585)),VLOOKUP(A2585,Studies!A:BR,2,FALSE),"")</f>
        <v>Kirby 2012</v>
      </c>
      <c r="C2585" s="254" t="str">
        <f>IF(AND(A2585&lt;&gt;"",ISNUMBER(A2585)),VLOOKUP(A2585,Studies!A:BR,3,FALSE),"")</f>
        <v>https://www.ncbi.nlm.nih.gov/pubmed/22190694</v>
      </c>
      <c r="D2585" s="254" t="str">
        <f>IF(AND(A2585&lt;&gt;"",ISNUMBER(A2585)),VLOOKUP(A2585,Studies!A:BR,4,FALSE),"")</f>
        <v>Study 2 - Simultaneous Administration with RIF</v>
      </c>
      <c r="E2585" s="254" t="str">
        <f>IF(AND(A2585&lt;&gt;"",ISNUMBER(A2585)),VLOOKUP(A2585,Studies!A:BR,5,FALSE),"")</f>
        <v>Digoxin</v>
      </c>
      <c r="F2585" s="255"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53" t="str">
        <f>IF(AND(A2586&lt;&gt;"",ISNUMBER(A2586)),VLOOKUP(A2586,Studies!A:BR,2,FALSE),"")</f>
        <v>Kirby 2012</v>
      </c>
      <c r="C2586" s="254" t="str">
        <f>IF(AND(A2586&lt;&gt;"",ISNUMBER(A2586)),VLOOKUP(A2586,Studies!A:BR,3,FALSE),"")</f>
        <v>https://www.ncbi.nlm.nih.gov/pubmed/22190694</v>
      </c>
      <c r="D2586" s="254" t="str">
        <f>IF(AND(A2586&lt;&gt;"",ISNUMBER(A2586)),VLOOKUP(A2586,Studies!A:BR,4,FALSE),"")</f>
        <v>Study 2 - Simultaneous Administration with RIF</v>
      </c>
      <c r="E2586" s="254" t="str">
        <f>IF(AND(A2586&lt;&gt;"",ISNUMBER(A2586)),VLOOKUP(A2586,Studies!A:BR,5,FALSE),"")</f>
        <v>Digoxin</v>
      </c>
      <c r="F2586" s="255"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53" t="str">
        <f>IF(AND(A2587&lt;&gt;"",ISNUMBER(A2587)),VLOOKUP(A2587,Studies!A:BR,2,FALSE),"")</f>
        <v>Kirby 2012</v>
      </c>
      <c r="C2587" s="254" t="str">
        <f>IF(AND(A2587&lt;&gt;"",ISNUMBER(A2587)),VLOOKUP(A2587,Studies!A:BR,3,FALSE),"")</f>
        <v>https://www.ncbi.nlm.nih.gov/pubmed/22190694</v>
      </c>
      <c r="D2587" s="254" t="str">
        <f>IF(AND(A2587&lt;&gt;"",ISNUMBER(A2587)),VLOOKUP(A2587,Studies!A:BR,4,FALSE),"")</f>
        <v>Study 2 - Simultaneous Administration with RIF</v>
      </c>
      <c r="E2587" s="254" t="str">
        <f>IF(AND(A2587&lt;&gt;"",ISNUMBER(A2587)),VLOOKUP(A2587,Studies!A:BR,5,FALSE),"")</f>
        <v>Digoxin</v>
      </c>
      <c r="F2587" s="255"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4.25" x14ac:dyDescent="0.2">
      <c r="A2588" s="183">
        <v>317</v>
      </c>
      <c r="B2588" s="253" t="str">
        <f>IF(AND(A2588&lt;&gt;"",ISNUMBER(A2588)),VLOOKUP(A2588,Studies!A:BR,2,FALSE),"")</f>
        <v>Kivistö 1997</v>
      </c>
      <c r="C2588" s="254" t="str">
        <f>IF(AND(A2588&lt;&gt;"",ISNUMBER(A2588)),VLOOKUP(A2588,Studies!A:BR,3,FALSE),"")</f>
        <v>https://www.ncbi.nlm.nih.gov/pubmed/9333111</v>
      </c>
      <c r="D2588" s="254" t="str">
        <f>IF(AND(A2588&lt;&gt;"",ISNUMBER(A2588)),VLOOKUP(A2588,Studies!A:BR,4,FALSE),"")</f>
        <v>Control (Perpetrator Placebo)</v>
      </c>
      <c r="E2588" s="254" t="str">
        <f>IF(AND(A2588&lt;&gt;"",ISNUMBER(A2588)),VLOOKUP(A2588,Studies!A:BR,5,FALSE),"")</f>
        <v>Buspirone</v>
      </c>
      <c r="F2588" s="255"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53" t="str">
        <f>IF(AND(A2589&lt;&gt;"",ISNUMBER(A2589)),VLOOKUP(A2589,Studies!A:BR,2,FALSE),"")</f>
        <v>Kivistö 1997</v>
      </c>
      <c r="C2589" s="254" t="str">
        <f>IF(AND(A2589&lt;&gt;"",ISNUMBER(A2589)),VLOOKUP(A2589,Studies!A:BR,3,FALSE),"")</f>
        <v>https://www.ncbi.nlm.nih.gov/pubmed/9333111</v>
      </c>
      <c r="D2589" s="254" t="str">
        <f>IF(AND(A2589&lt;&gt;"",ISNUMBER(A2589)),VLOOKUP(A2589,Studies!A:BR,4,FALSE),"")</f>
        <v>Control (Perpetrator Placebo)</v>
      </c>
      <c r="E2589" s="254" t="str">
        <f>IF(AND(A2589&lt;&gt;"",ISNUMBER(A2589)),VLOOKUP(A2589,Studies!A:BR,5,FALSE),"")</f>
        <v>Buspirone</v>
      </c>
      <c r="F2589" s="255"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53" t="str">
        <f>IF(AND(A2590&lt;&gt;"",ISNUMBER(A2590)),VLOOKUP(A2590,Studies!A:BR,2,FALSE),"")</f>
        <v>Kivistö 1997</v>
      </c>
      <c r="C2590" s="254" t="str">
        <f>IF(AND(A2590&lt;&gt;"",ISNUMBER(A2590)),VLOOKUP(A2590,Studies!A:BR,3,FALSE),"")</f>
        <v>https://www.ncbi.nlm.nih.gov/pubmed/9333111</v>
      </c>
      <c r="D2590" s="254" t="str">
        <f>IF(AND(A2590&lt;&gt;"",ISNUMBER(A2590)),VLOOKUP(A2590,Studies!A:BR,4,FALSE),"")</f>
        <v>Control (Perpetrator Placebo)</v>
      </c>
      <c r="E2590" s="254" t="str">
        <f>IF(AND(A2590&lt;&gt;"",ISNUMBER(A2590)),VLOOKUP(A2590,Studies!A:BR,5,FALSE),"")</f>
        <v>Buspirone</v>
      </c>
      <c r="F2590" s="255"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53" t="str">
        <f>IF(AND(A2591&lt;&gt;"",ISNUMBER(A2591)),VLOOKUP(A2591,Studies!A:BR,2,FALSE),"")</f>
        <v>Kivistö 1997</v>
      </c>
      <c r="C2591" s="254" t="str">
        <f>IF(AND(A2591&lt;&gt;"",ISNUMBER(A2591)),VLOOKUP(A2591,Studies!A:BR,3,FALSE),"")</f>
        <v>https://www.ncbi.nlm.nih.gov/pubmed/9333111</v>
      </c>
      <c r="D2591" s="254" t="str">
        <f>IF(AND(A2591&lt;&gt;"",ISNUMBER(A2591)),VLOOKUP(A2591,Studies!A:BR,4,FALSE),"")</f>
        <v>Control (Perpetrator Placebo)</v>
      </c>
      <c r="E2591" s="254" t="str">
        <f>IF(AND(A2591&lt;&gt;"",ISNUMBER(A2591)),VLOOKUP(A2591,Studies!A:BR,5,FALSE),"")</f>
        <v>Buspirone</v>
      </c>
      <c r="F2591" s="255"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53" t="str">
        <f>IF(AND(A2592&lt;&gt;"",ISNUMBER(A2592)),VLOOKUP(A2592,Studies!A:BR,2,FALSE),"")</f>
        <v>Kivistö 1997</v>
      </c>
      <c r="C2592" s="254" t="str">
        <f>IF(AND(A2592&lt;&gt;"",ISNUMBER(A2592)),VLOOKUP(A2592,Studies!A:BR,3,FALSE),"")</f>
        <v>https://www.ncbi.nlm.nih.gov/pubmed/9333111</v>
      </c>
      <c r="D2592" s="254" t="str">
        <f>IF(AND(A2592&lt;&gt;"",ISNUMBER(A2592)),VLOOKUP(A2592,Studies!A:BR,4,FALSE),"")</f>
        <v>Control (Perpetrator Placebo)</v>
      </c>
      <c r="E2592" s="254" t="str">
        <f>IF(AND(A2592&lt;&gt;"",ISNUMBER(A2592)),VLOOKUP(A2592,Studies!A:BR,5,FALSE),"")</f>
        <v>Buspirone</v>
      </c>
      <c r="F2592" s="255"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53" t="str">
        <f>IF(AND(A2593&lt;&gt;"",ISNUMBER(A2593)),VLOOKUP(A2593,Studies!A:BR,2,FALSE),"")</f>
        <v>Kivistö 1997</v>
      </c>
      <c r="C2593" s="254" t="str">
        <f>IF(AND(A2593&lt;&gt;"",ISNUMBER(A2593)),VLOOKUP(A2593,Studies!A:BR,3,FALSE),"")</f>
        <v>https://www.ncbi.nlm.nih.gov/pubmed/9333111</v>
      </c>
      <c r="D2593" s="254" t="str">
        <f>IF(AND(A2593&lt;&gt;"",ISNUMBER(A2593)),VLOOKUP(A2593,Studies!A:BR,4,FALSE),"")</f>
        <v>Control (Perpetrator Placebo)</v>
      </c>
      <c r="E2593" s="254" t="str">
        <f>IF(AND(A2593&lt;&gt;"",ISNUMBER(A2593)),VLOOKUP(A2593,Studies!A:BR,5,FALSE),"")</f>
        <v>Buspirone</v>
      </c>
      <c r="F2593" s="255"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53" t="str">
        <f>IF(AND(A2594&lt;&gt;"",ISNUMBER(A2594)),VLOOKUP(A2594,Studies!A:BR,2,FALSE),"")</f>
        <v>Kivistö 1997</v>
      </c>
      <c r="C2594" s="254" t="str">
        <f>IF(AND(A2594&lt;&gt;"",ISNUMBER(A2594)),VLOOKUP(A2594,Studies!A:BR,3,FALSE),"")</f>
        <v>https://www.ncbi.nlm.nih.gov/pubmed/9333111</v>
      </c>
      <c r="D2594" s="254" t="str">
        <f>IF(AND(A2594&lt;&gt;"",ISNUMBER(A2594)),VLOOKUP(A2594,Studies!A:BR,4,FALSE),"")</f>
        <v>Control (Perpetrator Placebo)</v>
      </c>
      <c r="E2594" s="254" t="str">
        <f>IF(AND(A2594&lt;&gt;"",ISNUMBER(A2594)),VLOOKUP(A2594,Studies!A:BR,5,FALSE),"")</f>
        <v>Buspirone</v>
      </c>
      <c r="F2594" s="255"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53" t="str">
        <f>IF(AND(A2595&lt;&gt;"",ISNUMBER(A2595)),VLOOKUP(A2595,Studies!A:BR,2,FALSE),"")</f>
        <v>Kivistö 1997</v>
      </c>
      <c r="C2595" s="254" t="str">
        <f>IF(AND(A2595&lt;&gt;"",ISNUMBER(A2595)),VLOOKUP(A2595,Studies!A:BR,3,FALSE),"")</f>
        <v>https://www.ncbi.nlm.nih.gov/pubmed/9333111</v>
      </c>
      <c r="D2595" s="254" t="str">
        <f>IF(AND(A2595&lt;&gt;"",ISNUMBER(A2595)),VLOOKUP(A2595,Studies!A:BR,4,FALSE),"")</f>
        <v>Control (Perpetrator Placebo)</v>
      </c>
      <c r="E2595" s="254" t="str">
        <f>IF(AND(A2595&lt;&gt;"",ISNUMBER(A2595)),VLOOKUP(A2595,Studies!A:BR,5,FALSE),"")</f>
        <v>Buspirone</v>
      </c>
      <c r="F2595" s="255"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53" t="str">
        <f>IF(AND(A2596&lt;&gt;"",ISNUMBER(A2596)),VLOOKUP(A2596,Studies!A:BR,2,FALSE),"")</f>
        <v>Kivistö 1997</v>
      </c>
      <c r="C2596" s="254" t="str">
        <f>IF(AND(A2596&lt;&gt;"",ISNUMBER(A2596)),VLOOKUP(A2596,Studies!A:BR,3,FALSE),"")</f>
        <v>https://www.ncbi.nlm.nih.gov/pubmed/9333111</v>
      </c>
      <c r="D2596" s="254" t="str">
        <f>IF(AND(A2596&lt;&gt;"",ISNUMBER(A2596)),VLOOKUP(A2596,Studies!A:BR,4,FALSE),"")</f>
        <v>Control (Perpetrator Placebo)</v>
      </c>
      <c r="E2596" s="254" t="str">
        <f>IF(AND(A2596&lt;&gt;"",ISNUMBER(A2596)),VLOOKUP(A2596,Studies!A:BR,5,FALSE),"")</f>
        <v>Buspirone</v>
      </c>
      <c r="F2596" s="255"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53" t="str">
        <f>IF(AND(A2597&lt;&gt;"",ISNUMBER(A2597)),VLOOKUP(A2597,Studies!A:BR,2,FALSE),"")</f>
        <v>Kivistö 1997</v>
      </c>
      <c r="C2597" s="254" t="str">
        <f>IF(AND(A2597&lt;&gt;"",ISNUMBER(A2597)),VLOOKUP(A2597,Studies!A:BR,3,FALSE),"")</f>
        <v>https://www.ncbi.nlm.nih.gov/pubmed/9333111</v>
      </c>
      <c r="D2597" s="254" t="str">
        <f>IF(AND(A2597&lt;&gt;"",ISNUMBER(A2597)),VLOOKUP(A2597,Studies!A:BR,4,FALSE),"")</f>
        <v>Control (Perpetrator Placebo)</v>
      </c>
      <c r="E2597" s="254" t="str">
        <f>IF(AND(A2597&lt;&gt;"",ISNUMBER(A2597)),VLOOKUP(A2597,Studies!A:BR,5,FALSE),"")</f>
        <v>Buspirone</v>
      </c>
      <c r="F2597" s="255"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53" t="str">
        <f>IF(AND(A2598&lt;&gt;"",ISNUMBER(A2598)),VLOOKUP(A2598,Studies!A:BR,2,FALSE),"")</f>
        <v>Kivistö 1997</v>
      </c>
      <c r="C2598" s="254" t="str">
        <f>IF(AND(A2598&lt;&gt;"",ISNUMBER(A2598)),VLOOKUP(A2598,Studies!A:BR,3,FALSE),"")</f>
        <v>https://www.ncbi.nlm.nih.gov/pubmed/9333111</v>
      </c>
      <c r="D2598" s="254" t="str">
        <f>IF(AND(A2598&lt;&gt;"",ISNUMBER(A2598)),VLOOKUP(A2598,Studies!A:BR,4,FALSE),"")</f>
        <v>with Perpetrator (Erythromycin)</v>
      </c>
      <c r="E2598" s="254" t="str">
        <f>IF(AND(A2598&lt;&gt;"",ISNUMBER(A2598)),VLOOKUP(A2598,Studies!A:BR,5,FALSE),"")</f>
        <v>Buspirone</v>
      </c>
      <c r="F2598" s="255"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53" t="str">
        <f>IF(AND(A2599&lt;&gt;"",ISNUMBER(A2599)),VLOOKUP(A2599,Studies!A:BR,2,FALSE),"")</f>
        <v>Kivistö 1997</v>
      </c>
      <c r="C2599" s="254" t="str">
        <f>IF(AND(A2599&lt;&gt;"",ISNUMBER(A2599)),VLOOKUP(A2599,Studies!A:BR,3,FALSE),"")</f>
        <v>https://www.ncbi.nlm.nih.gov/pubmed/9333111</v>
      </c>
      <c r="D2599" s="254" t="str">
        <f>IF(AND(A2599&lt;&gt;"",ISNUMBER(A2599)),VLOOKUP(A2599,Studies!A:BR,4,FALSE),"")</f>
        <v>with Perpetrator (Erythromycin)</v>
      </c>
      <c r="E2599" s="254" t="str">
        <f>IF(AND(A2599&lt;&gt;"",ISNUMBER(A2599)),VLOOKUP(A2599,Studies!A:BR,5,FALSE),"")</f>
        <v>Buspirone</v>
      </c>
      <c r="F2599" s="255"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53" t="str">
        <f>IF(AND(A2600&lt;&gt;"",ISNUMBER(A2600)),VLOOKUP(A2600,Studies!A:BR,2,FALSE),"")</f>
        <v>Kivistö 1997</v>
      </c>
      <c r="C2600" s="254" t="str">
        <f>IF(AND(A2600&lt;&gt;"",ISNUMBER(A2600)),VLOOKUP(A2600,Studies!A:BR,3,FALSE),"")</f>
        <v>https://www.ncbi.nlm.nih.gov/pubmed/9333111</v>
      </c>
      <c r="D2600" s="254" t="str">
        <f>IF(AND(A2600&lt;&gt;"",ISNUMBER(A2600)),VLOOKUP(A2600,Studies!A:BR,4,FALSE),"")</f>
        <v>with Perpetrator (Erythromycin)</v>
      </c>
      <c r="E2600" s="254" t="str">
        <f>IF(AND(A2600&lt;&gt;"",ISNUMBER(A2600)),VLOOKUP(A2600,Studies!A:BR,5,FALSE),"")</f>
        <v>Buspirone</v>
      </c>
      <c r="F2600" s="255"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53" t="str">
        <f>IF(AND(A2601&lt;&gt;"",ISNUMBER(A2601)),VLOOKUP(A2601,Studies!A:BR,2,FALSE),"")</f>
        <v>Kivistö 1997</v>
      </c>
      <c r="C2601" s="254" t="str">
        <f>IF(AND(A2601&lt;&gt;"",ISNUMBER(A2601)),VLOOKUP(A2601,Studies!A:BR,3,FALSE),"")</f>
        <v>https://www.ncbi.nlm.nih.gov/pubmed/9333111</v>
      </c>
      <c r="D2601" s="254" t="str">
        <f>IF(AND(A2601&lt;&gt;"",ISNUMBER(A2601)),VLOOKUP(A2601,Studies!A:BR,4,FALSE),"")</f>
        <v>with Perpetrator (Erythromycin)</v>
      </c>
      <c r="E2601" s="254" t="str">
        <f>IF(AND(A2601&lt;&gt;"",ISNUMBER(A2601)),VLOOKUP(A2601,Studies!A:BR,5,FALSE),"")</f>
        <v>Buspirone</v>
      </c>
      <c r="F2601" s="255"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53" t="str">
        <f>IF(AND(A2602&lt;&gt;"",ISNUMBER(A2602)),VLOOKUP(A2602,Studies!A:BR,2,FALSE),"")</f>
        <v>Kivistö 1997</v>
      </c>
      <c r="C2602" s="254" t="str">
        <f>IF(AND(A2602&lt;&gt;"",ISNUMBER(A2602)),VLOOKUP(A2602,Studies!A:BR,3,FALSE),"")</f>
        <v>https://www.ncbi.nlm.nih.gov/pubmed/9333111</v>
      </c>
      <c r="D2602" s="254" t="str">
        <f>IF(AND(A2602&lt;&gt;"",ISNUMBER(A2602)),VLOOKUP(A2602,Studies!A:BR,4,FALSE),"")</f>
        <v>with Perpetrator (Erythromycin)</v>
      </c>
      <c r="E2602" s="254" t="str">
        <f>IF(AND(A2602&lt;&gt;"",ISNUMBER(A2602)),VLOOKUP(A2602,Studies!A:BR,5,FALSE),"")</f>
        <v>Buspirone</v>
      </c>
      <c r="F2602" s="255"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53" t="str">
        <f>IF(AND(A2603&lt;&gt;"",ISNUMBER(A2603)),VLOOKUP(A2603,Studies!A:BR,2,FALSE),"")</f>
        <v>Kivistö 1997</v>
      </c>
      <c r="C2603" s="254" t="str">
        <f>IF(AND(A2603&lt;&gt;"",ISNUMBER(A2603)),VLOOKUP(A2603,Studies!A:BR,3,FALSE),"")</f>
        <v>https://www.ncbi.nlm.nih.gov/pubmed/9333111</v>
      </c>
      <c r="D2603" s="254" t="str">
        <f>IF(AND(A2603&lt;&gt;"",ISNUMBER(A2603)),VLOOKUP(A2603,Studies!A:BR,4,FALSE),"")</f>
        <v>with Perpetrator (Erythromycin)</v>
      </c>
      <c r="E2603" s="254" t="str">
        <f>IF(AND(A2603&lt;&gt;"",ISNUMBER(A2603)),VLOOKUP(A2603,Studies!A:BR,5,FALSE),"")</f>
        <v>Buspirone</v>
      </c>
      <c r="F2603" s="255"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53" t="str">
        <f>IF(AND(A2604&lt;&gt;"",ISNUMBER(A2604)),VLOOKUP(A2604,Studies!A:BR,2,FALSE),"")</f>
        <v>Kivistö 1997</v>
      </c>
      <c r="C2604" s="254" t="str">
        <f>IF(AND(A2604&lt;&gt;"",ISNUMBER(A2604)),VLOOKUP(A2604,Studies!A:BR,3,FALSE),"")</f>
        <v>https://www.ncbi.nlm.nih.gov/pubmed/9333111</v>
      </c>
      <c r="D2604" s="254" t="str">
        <f>IF(AND(A2604&lt;&gt;"",ISNUMBER(A2604)),VLOOKUP(A2604,Studies!A:BR,4,FALSE),"")</f>
        <v>with Perpetrator (Erythromycin)</v>
      </c>
      <c r="E2604" s="254" t="str">
        <f>IF(AND(A2604&lt;&gt;"",ISNUMBER(A2604)),VLOOKUP(A2604,Studies!A:BR,5,FALSE),"")</f>
        <v>Buspirone</v>
      </c>
      <c r="F2604" s="255"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53" t="str">
        <f>IF(AND(A2605&lt;&gt;"",ISNUMBER(A2605)),VLOOKUP(A2605,Studies!A:BR,2,FALSE),"")</f>
        <v>Kivistö 1997</v>
      </c>
      <c r="C2605" s="254" t="str">
        <f>IF(AND(A2605&lt;&gt;"",ISNUMBER(A2605)),VLOOKUP(A2605,Studies!A:BR,3,FALSE),"")</f>
        <v>https://www.ncbi.nlm.nih.gov/pubmed/9333111</v>
      </c>
      <c r="D2605" s="254" t="str">
        <f>IF(AND(A2605&lt;&gt;"",ISNUMBER(A2605)),VLOOKUP(A2605,Studies!A:BR,4,FALSE),"")</f>
        <v>with Perpetrator (Erythromycin)</v>
      </c>
      <c r="E2605" s="254" t="str">
        <f>IF(AND(A2605&lt;&gt;"",ISNUMBER(A2605)),VLOOKUP(A2605,Studies!A:BR,5,FALSE),"")</f>
        <v>Buspirone</v>
      </c>
      <c r="F2605" s="255"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53" t="str">
        <f>IF(AND(A2606&lt;&gt;"",ISNUMBER(A2606)),VLOOKUP(A2606,Studies!A:BR,2,FALSE),"")</f>
        <v>Kivistö 1997</v>
      </c>
      <c r="C2606" s="254" t="str">
        <f>IF(AND(A2606&lt;&gt;"",ISNUMBER(A2606)),VLOOKUP(A2606,Studies!A:BR,3,FALSE),"")</f>
        <v>https://www.ncbi.nlm.nih.gov/pubmed/9333111</v>
      </c>
      <c r="D2606" s="254" t="str">
        <f>IF(AND(A2606&lt;&gt;"",ISNUMBER(A2606)),VLOOKUP(A2606,Studies!A:BR,4,FALSE),"")</f>
        <v>with Perpetrator (Erythromycin)</v>
      </c>
      <c r="E2606" s="254" t="str">
        <f>IF(AND(A2606&lt;&gt;"",ISNUMBER(A2606)),VLOOKUP(A2606,Studies!A:BR,5,FALSE),"")</f>
        <v>Buspirone</v>
      </c>
      <c r="F2606" s="255"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53" t="str">
        <f>IF(AND(A2607&lt;&gt;"",ISNUMBER(A2607)),VLOOKUP(A2607,Studies!A:BR,2,FALSE),"")</f>
        <v>Kivistö 1997</v>
      </c>
      <c r="C2607" s="254" t="str">
        <f>IF(AND(A2607&lt;&gt;"",ISNUMBER(A2607)),VLOOKUP(A2607,Studies!A:BR,3,FALSE),"")</f>
        <v>https://www.ncbi.nlm.nih.gov/pubmed/9333111</v>
      </c>
      <c r="D2607" s="254" t="str">
        <f>IF(AND(A2607&lt;&gt;"",ISNUMBER(A2607)),VLOOKUP(A2607,Studies!A:BR,4,FALSE),"")</f>
        <v>with Perpetrator (Erythromycin)</v>
      </c>
      <c r="E2607" s="254" t="str">
        <f>IF(AND(A2607&lt;&gt;"",ISNUMBER(A2607)),VLOOKUP(A2607,Studies!A:BR,5,FALSE),"")</f>
        <v>Buspirone</v>
      </c>
      <c r="F2607" s="255"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53" t="str">
        <f>IF(AND(A2608&lt;&gt;"",ISNUMBER(A2608)),VLOOKUP(A2608,Studies!A:BR,2,FALSE),"")</f>
        <v>Kivistö 1997</v>
      </c>
      <c r="C2608" s="254" t="str">
        <f>IF(AND(A2608&lt;&gt;"",ISNUMBER(A2608)),VLOOKUP(A2608,Studies!A:BR,3,FALSE),"")</f>
        <v>https://www.ncbi.nlm.nih.gov/pubmed/9333111</v>
      </c>
      <c r="D2608" s="254" t="str">
        <f>IF(AND(A2608&lt;&gt;"",ISNUMBER(A2608)),VLOOKUP(A2608,Studies!A:BR,4,FALSE),"")</f>
        <v>with Perpetrator (Erythromycin)</v>
      </c>
      <c r="E2608" s="254" t="str">
        <f>IF(AND(A2608&lt;&gt;"",ISNUMBER(A2608)),VLOOKUP(A2608,Studies!A:BR,5,FALSE),"")</f>
        <v>Erythromycin</v>
      </c>
      <c r="F2608" s="255"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53" t="str">
        <f>IF(AND(A2609&lt;&gt;"",ISNUMBER(A2609)),VLOOKUP(A2609,Studies!A:BR,2,FALSE),"")</f>
        <v>Kivistö 1997</v>
      </c>
      <c r="C2609" s="254" t="str">
        <f>IF(AND(A2609&lt;&gt;"",ISNUMBER(A2609)),VLOOKUP(A2609,Studies!A:BR,3,FALSE),"")</f>
        <v>https://www.ncbi.nlm.nih.gov/pubmed/9333111</v>
      </c>
      <c r="D2609" s="254" t="str">
        <f>IF(AND(A2609&lt;&gt;"",ISNUMBER(A2609)),VLOOKUP(A2609,Studies!A:BR,4,FALSE),"")</f>
        <v>with Perpetrator (Erythromycin)</v>
      </c>
      <c r="E2609" s="254" t="str">
        <f>IF(AND(A2609&lt;&gt;"",ISNUMBER(A2609)),VLOOKUP(A2609,Studies!A:BR,5,FALSE),"")</f>
        <v>Erythromycin</v>
      </c>
      <c r="F2609" s="255"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53" t="str">
        <f>IF(AND(A2610&lt;&gt;"",ISNUMBER(A2610)),VLOOKUP(A2610,Studies!A:BR,2,FALSE),"")</f>
        <v>Kivistö 1997</v>
      </c>
      <c r="C2610" s="254" t="str">
        <f>IF(AND(A2610&lt;&gt;"",ISNUMBER(A2610)),VLOOKUP(A2610,Studies!A:BR,3,FALSE),"")</f>
        <v>https://www.ncbi.nlm.nih.gov/pubmed/9333111</v>
      </c>
      <c r="D2610" s="254" t="str">
        <f>IF(AND(A2610&lt;&gt;"",ISNUMBER(A2610)),VLOOKUP(A2610,Studies!A:BR,4,FALSE),"")</f>
        <v>with Perpetrator (Erythromycin)</v>
      </c>
      <c r="E2610" s="254" t="str">
        <f>IF(AND(A2610&lt;&gt;"",ISNUMBER(A2610)),VLOOKUP(A2610,Studies!A:BR,5,FALSE),"")</f>
        <v>Erythromycin</v>
      </c>
      <c r="F2610" s="255"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53" t="str">
        <f>IF(AND(A2611&lt;&gt;"",ISNUMBER(A2611)),VLOOKUP(A2611,Studies!A:BR,2,FALSE),"")</f>
        <v>Kivistö 1997</v>
      </c>
      <c r="C2611" s="254" t="str">
        <f>IF(AND(A2611&lt;&gt;"",ISNUMBER(A2611)),VLOOKUP(A2611,Studies!A:BR,3,FALSE),"")</f>
        <v>https://www.ncbi.nlm.nih.gov/pubmed/9333111</v>
      </c>
      <c r="D2611" s="254" t="str">
        <f>IF(AND(A2611&lt;&gt;"",ISNUMBER(A2611)),VLOOKUP(A2611,Studies!A:BR,4,FALSE),"")</f>
        <v>with Perpetrator (Erythromycin)</v>
      </c>
      <c r="E2611" s="254" t="str">
        <f>IF(AND(A2611&lt;&gt;"",ISNUMBER(A2611)),VLOOKUP(A2611,Studies!A:BR,5,FALSE),"")</f>
        <v>Erythromycin</v>
      </c>
      <c r="F2611" s="255"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53" t="str">
        <f>IF(AND(A2612&lt;&gt;"",ISNUMBER(A2612)),VLOOKUP(A2612,Studies!A:BR,2,FALSE),"")</f>
        <v>Kivistö 1997</v>
      </c>
      <c r="C2612" s="254" t="str">
        <f>IF(AND(A2612&lt;&gt;"",ISNUMBER(A2612)),VLOOKUP(A2612,Studies!A:BR,3,FALSE),"")</f>
        <v>https://www.ncbi.nlm.nih.gov/pubmed/9333111</v>
      </c>
      <c r="D2612" s="254" t="str">
        <f>IF(AND(A2612&lt;&gt;"",ISNUMBER(A2612)),VLOOKUP(A2612,Studies!A:BR,4,FALSE),"")</f>
        <v>with Perpetrator (Erythromycin)</v>
      </c>
      <c r="E2612" s="254" t="str">
        <f>IF(AND(A2612&lt;&gt;"",ISNUMBER(A2612)),VLOOKUP(A2612,Studies!A:BR,5,FALSE),"")</f>
        <v>Erythromycin</v>
      </c>
      <c r="F2612" s="255"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53" t="str">
        <f>IF(AND(A2613&lt;&gt;"",ISNUMBER(A2613)),VLOOKUP(A2613,Studies!A:BR,2,FALSE),"")</f>
        <v>Kivistö 1997</v>
      </c>
      <c r="C2613" s="254" t="str">
        <f>IF(AND(A2613&lt;&gt;"",ISNUMBER(A2613)),VLOOKUP(A2613,Studies!A:BR,3,FALSE),"")</f>
        <v>https://www.ncbi.nlm.nih.gov/pubmed/9333111</v>
      </c>
      <c r="D2613" s="254" t="str">
        <f>IF(AND(A2613&lt;&gt;"",ISNUMBER(A2613)),VLOOKUP(A2613,Studies!A:BR,4,FALSE),"")</f>
        <v>with Perpetrator (Erythromycin)</v>
      </c>
      <c r="E2613" s="254" t="str">
        <f>IF(AND(A2613&lt;&gt;"",ISNUMBER(A2613)),VLOOKUP(A2613,Studies!A:BR,5,FALSE),"")</f>
        <v>Erythromycin</v>
      </c>
      <c r="F2613" s="255"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53" t="str">
        <f>IF(AND(A2614&lt;&gt;"",ISNUMBER(A2614)),VLOOKUP(A2614,Studies!A:BR,2,FALSE),"")</f>
        <v>Kivistö 1997</v>
      </c>
      <c r="C2614" s="254" t="str">
        <f>IF(AND(A2614&lt;&gt;"",ISNUMBER(A2614)),VLOOKUP(A2614,Studies!A:BR,3,FALSE),"")</f>
        <v>https://www.ncbi.nlm.nih.gov/pubmed/9333111</v>
      </c>
      <c r="D2614" s="254" t="str">
        <f>IF(AND(A2614&lt;&gt;"",ISNUMBER(A2614)),VLOOKUP(A2614,Studies!A:BR,4,FALSE),"")</f>
        <v>with Perpetrator (Itraconazole)</v>
      </c>
      <c r="E2614" s="254" t="str">
        <f>IF(AND(A2614&lt;&gt;"",ISNUMBER(A2614)),VLOOKUP(A2614,Studies!A:BR,5,FALSE),"")</f>
        <v>Buspirone</v>
      </c>
      <c r="F2614" s="255"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53" t="str">
        <f>IF(AND(A2615&lt;&gt;"",ISNUMBER(A2615)),VLOOKUP(A2615,Studies!A:BR,2,FALSE),"")</f>
        <v>Kivistö 1997</v>
      </c>
      <c r="C2615" s="254" t="str">
        <f>IF(AND(A2615&lt;&gt;"",ISNUMBER(A2615)),VLOOKUP(A2615,Studies!A:BR,3,FALSE),"")</f>
        <v>https://www.ncbi.nlm.nih.gov/pubmed/9333111</v>
      </c>
      <c r="D2615" s="254" t="str">
        <f>IF(AND(A2615&lt;&gt;"",ISNUMBER(A2615)),VLOOKUP(A2615,Studies!A:BR,4,FALSE),"")</f>
        <v>with Perpetrator (Itraconazole)</v>
      </c>
      <c r="E2615" s="254" t="str">
        <f>IF(AND(A2615&lt;&gt;"",ISNUMBER(A2615)),VLOOKUP(A2615,Studies!A:BR,5,FALSE),"")</f>
        <v>Buspirone</v>
      </c>
      <c r="F2615" s="255"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53" t="str">
        <f>IF(AND(A2616&lt;&gt;"",ISNUMBER(A2616)),VLOOKUP(A2616,Studies!A:BR,2,FALSE),"")</f>
        <v>Kivistö 1997</v>
      </c>
      <c r="C2616" s="254" t="str">
        <f>IF(AND(A2616&lt;&gt;"",ISNUMBER(A2616)),VLOOKUP(A2616,Studies!A:BR,3,FALSE),"")</f>
        <v>https://www.ncbi.nlm.nih.gov/pubmed/9333111</v>
      </c>
      <c r="D2616" s="254" t="str">
        <f>IF(AND(A2616&lt;&gt;"",ISNUMBER(A2616)),VLOOKUP(A2616,Studies!A:BR,4,FALSE),"")</f>
        <v>with Perpetrator (Itraconazole)</v>
      </c>
      <c r="E2616" s="254" t="str">
        <f>IF(AND(A2616&lt;&gt;"",ISNUMBER(A2616)),VLOOKUP(A2616,Studies!A:BR,5,FALSE),"")</f>
        <v>Buspirone</v>
      </c>
      <c r="F2616" s="255"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53" t="str">
        <f>IF(AND(A2617&lt;&gt;"",ISNUMBER(A2617)),VLOOKUP(A2617,Studies!A:BR,2,FALSE),"")</f>
        <v>Kivistö 1997</v>
      </c>
      <c r="C2617" s="254" t="str">
        <f>IF(AND(A2617&lt;&gt;"",ISNUMBER(A2617)),VLOOKUP(A2617,Studies!A:BR,3,FALSE),"")</f>
        <v>https://www.ncbi.nlm.nih.gov/pubmed/9333111</v>
      </c>
      <c r="D2617" s="254" t="str">
        <f>IF(AND(A2617&lt;&gt;"",ISNUMBER(A2617)),VLOOKUP(A2617,Studies!A:BR,4,FALSE),"")</f>
        <v>with Perpetrator (Itraconazole)</v>
      </c>
      <c r="E2617" s="254" t="str">
        <f>IF(AND(A2617&lt;&gt;"",ISNUMBER(A2617)),VLOOKUP(A2617,Studies!A:BR,5,FALSE),"")</f>
        <v>Buspirone</v>
      </c>
      <c r="F2617" s="255"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53" t="str">
        <f>IF(AND(A2618&lt;&gt;"",ISNUMBER(A2618)),VLOOKUP(A2618,Studies!A:BR,2,FALSE),"")</f>
        <v>Kivistö 1997</v>
      </c>
      <c r="C2618" s="254" t="str">
        <f>IF(AND(A2618&lt;&gt;"",ISNUMBER(A2618)),VLOOKUP(A2618,Studies!A:BR,3,FALSE),"")</f>
        <v>https://www.ncbi.nlm.nih.gov/pubmed/9333111</v>
      </c>
      <c r="D2618" s="254" t="str">
        <f>IF(AND(A2618&lt;&gt;"",ISNUMBER(A2618)),VLOOKUP(A2618,Studies!A:BR,4,FALSE),"")</f>
        <v>with Perpetrator (Itraconazole)</v>
      </c>
      <c r="E2618" s="254" t="str">
        <f>IF(AND(A2618&lt;&gt;"",ISNUMBER(A2618)),VLOOKUP(A2618,Studies!A:BR,5,FALSE),"")</f>
        <v>Buspirone</v>
      </c>
      <c r="F2618" s="255"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53" t="str">
        <f>IF(AND(A2619&lt;&gt;"",ISNUMBER(A2619)),VLOOKUP(A2619,Studies!A:BR,2,FALSE),"")</f>
        <v>Kivistö 1997</v>
      </c>
      <c r="C2619" s="254" t="str">
        <f>IF(AND(A2619&lt;&gt;"",ISNUMBER(A2619)),VLOOKUP(A2619,Studies!A:BR,3,FALSE),"")</f>
        <v>https://www.ncbi.nlm.nih.gov/pubmed/9333111</v>
      </c>
      <c r="D2619" s="254" t="str">
        <f>IF(AND(A2619&lt;&gt;"",ISNUMBER(A2619)),VLOOKUP(A2619,Studies!A:BR,4,FALSE),"")</f>
        <v>with Perpetrator (Itraconazole)</v>
      </c>
      <c r="E2619" s="254" t="str">
        <f>IF(AND(A2619&lt;&gt;"",ISNUMBER(A2619)),VLOOKUP(A2619,Studies!A:BR,5,FALSE),"")</f>
        <v>Buspirone</v>
      </c>
      <c r="F2619" s="255"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53" t="str">
        <f>IF(AND(A2620&lt;&gt;"",ISNUMBER(A2620)),VLOOKUP(A2620,Studies!A:BR,2,FALSE),"")</f>
        <v>Kivistö 1997</v>
      </c>
      <c r="C2620" s="254" t="str">
        <f>IF(AND(A2620&lt;&gt;"",ISNUMBER(A2620)),VLOOKUP(A2620,Studies!A:BR,3,FALSE),"")</f>
        <v>https://www.ncbi.nlm.nih.gov/pubmed/9333111</v>
      </c>
      <c r="D2620" s="254" t="str">
        <f>IF(AND(A2620&lt;&gt;"",ISNUMBER(A2620)),VLOOKUP(A2620,Studies!A:BR,4,FALSE),"")</f>
        <v>with Perpetrator (Itraconazole)</v>
      </c>
      <c r="E2620" s="254" t="str">
        <f>IF(AND(A2620&lt;&gt;"",ISNUMBER(A2620)),VLOOKUP(A2620,Studies!A:BR,5,FALSE),"")</f>
        <v>Buspirone</v>
      </c>
      <c r="F2620" s="255"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53" t="str">
        <f>IF(AND(A2621&lt;&gt;"",ISNUMBER(A2621)),VLOOKUP(A2621,Studies!A:BR,2,FALSE),"")</f>
        <v>Kivistö 1997</v>
      </c>
      <c r="C2621" s="254" t="str">
        <f>IF(AND(A2621&lt;&gt;"",ISNUMBER(A2621)),VLOOKUP(A2621,Studies!A:BR,3,FALSE),"")</f>
        <v>https://www.ncbi.nlm.nih.gov/pubmed/9333111</v>
      </c>
      <c r="D2621" s="254" t="str">
        <f>IF(AND(A2621&lt;&gt;"",ISNUMBER(A2621)),VLOOKUP(A2621,Studies!A:BR,4,FALSE),"")</f>
        <v>with Perpetrator (Itraconazole)</v>
      </c>
      <c r="E2621" s="254" t="str">
        <f>IF(AND(A2621&lt;&gt;"",ISNUMBER(A2621)),VLOOKUP(A2621,Studies!A:BR,5,FALSE),"")</f>
        <v>Buspirone</v>
      </c>
      <c r="F2621" s="255"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53" t="str">
        <f>IF(AND(A2622&lt;&gt;"",ISNUMBER(A2622)),VLOOKUP(A2622,Studies!A:BR,2,FALSE),"")</f>
        <v>Kivistö 1997</v>
      </c>
      <c r="C2622" s="254" t="str">
        <f>IF(AND(A2622&lt;&gt;"",ISNUMBER(A2622)),VLOOKUP(A2622,Studies!A:BR,3,FALSE),"")</f>
        <v>https://www.ncbi.nlm.nih.gov/pubmed/9333111</v>
      </c>
      <c r="D2622" s="254" t="str">
        <f>IF(AND(A2622&lt;&gt;"",ISNUMBER(A2622)),VLOOKUP(A2622,Studies!A:BR,4,FALSE),"")</f>
        <v>with Perpetrator (Itraconazole)</v>
      </c>
      <c r="E2622" s="254" t="str">
        <f>IF(AND(A2622&lt;&gt;"",ISNUMBER(A2622)),VLOOKUP(A2622,Studies!A:BR,5,FALSE),"")</f>
        <v>Buspirone</v>
      </c>
      <c r="F2622" s="255"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53" t="str">
        <f>IF(AND(A2623&lt;&gt;"",ISNUMBER(A2623)),VLOOKUP(A2623,Studies!A:BR,2,FALSE),"")</f>
        <v>Kivistö 1997</v>
      </c>
      <c r="C2623" s="254" t="str">
        <f>IF(AND(A2623&lt;&gt;"",ISNUMBER(A2623)),VLOOKUP(A2623,Studies!A:BR,3,FALSE),"")</f>
        <v>https://www.ncbi.nlm.nih.gov/pubmed/9333111</v>
      </c>
      <c r="D2623" s="254" t="str">
        <f>IF(AND(A2623&lt;&gt;"",ISNUMBER(A2623)),VLOOKUP(A2623,Studies!A:BR,4,FALSE),"")</f>
        <v>with Perpetrator (Itraconazole)</v>
      </c>
      <c r="E2623" s="254" t="str">
        <f>IF(AND(A2623&lt;&gt;"",ISNUMBER(A2623)),VLOOKUP(A2623,Studies!A:BR,5,FALSE),"")</f>
        <v>Buspirone</v>
      </c>
      <c r="F2623" s="255"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53" t="str">
        <f>IF(AND(A2624&lt;&gt;"",ISNUMBER(A2624)),VLOOKUP(A2624,Studies!A:BR,2,FALSE),"")</f>
        <v>Kivistö 1997</v>
      </c>
      <c r="C2624" s="254" t="str">
        <f>IF(AND(A2624&lt;&gt;"",ISNUMBER(A2624)),VLOOKUP(A2624,Studies!A:BR,3,FALSE),"")</f>
        <v>https://www.ncbi.nlm.nih.gov/pubmed/9333111</v>
      </c>
      <c r="D2624" s="254" t="str">
        <f>IF(AND(A2624&lt;&gt;"",ISNUMBER(A2624)),VLOOKUP(A2624,Studies!A:BR,4,FALSE),"")</f>
        <v>with Perpetrator (Itraconazole)</v>
      </c>
      <c r="E2624" s="254" t="str">
        <f>IF(AND(A2624&lt;&gt;"",ISNUMBER(A2624)),VLOOKUP(A2624,Studies!A:BR,5,FALSE),"")</f>
        <v>Itraconazole</v>
      </c>
      <c r="F2624" s="255"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53" t="str">
        <f>IF(AND(A2625&lt;&gt;"",ISNUMBER(A2625)),VLOOKUP(A2625,Studies!A:BR,2,FALSE),"")</f>
        <v>Kivistö 1997</v>
      </c>
      <c r="C2625" s="254" t="str">
        <f>IF(AND(A2625&lt;&gt;"",ISNUMBER(A2625)),VLOOKUP(A2625,Studies!A:BR,3,FALSE),"")</f>
        <v>https://www.ncbi.nlm.nih.gov/pubmed/9333111</v>
      </c>
      <c r="D2625" s="254" t="str">
        <f>IF(AND(A2625&lt;&gt;"",ISNUMBER(A2625)),VLOOKUP(A2625,Studies!A:BR,4,FALSE),"")</f>
        <v>with Perpetrator (Itraconazole)</v>
      </c>
      <c r="E2625" s="254" t="str">
        <f>IF(AND(A2625&lt;&gt;"",ISNUMBER(A2625)),VLOOKUP(A2625,Studies!A:BR,5,FALSE),"")</f>
        <v>Itraconazole</v>
      </c>
      <c r="F2625" s="255"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53" t="str">
        <f>IF(AND(A2626&lt;&gt;"",ISNUMBER(A2626)),VLOOKUP(A2626,Studies!A:BR,2,FALSE),"")</f>
        <v>Kivistö 1997</v>
      </c>
      <c r="C2626" s="254" t="str">
        <f>IF(AND(A2626&lt;&gt;"",ISNUMBER(A2626)),VLOOKUP(A2626,Studies!A:BR,3,FALSE),"")</f>
        <v>https://www.ncbi.nlm.nih.gov/pubmed/9333111</v>
      </c>
      <c r="D2626" s="254" t="str">
        <f>IF(AND(A2626&lt;&gt;"",ISNUMBER(A2626)),VLOOKUP(A2626,Studies!A:BR,4,FALSE),"")</f>
        <v>with Perpetrator (Itraconazole)</v>
      </c>
      <c r="E2626" s="254" t="str">
        <f>IF(AND(A2626&lt;&gt;"",ISNUMBER(A2626)),VLOOKUP(A2626,Studies!A:BR,5,FALSE),"")</f>
        <v>Itraconazole</v>
      </c>
      <c r="F2626" s="255"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53" t="str">
        <f>IF(AND(A2627&lt;&gt;"",ISNUMBER(A2627)),VLOOKUP(A2627,Studies!A:BR,2,FALSE),"")</f>
        <v>Kivistö 1997</v>
      </c>
      <c r="C2627" s="254" t="str">
        <f>IF(AND(A2627&lt;&gt;"",ISNUMBER(A2627)),VLOOKUP(A2627,Studies!A:BR,3,FALSE),"")</f>
        <v>https://www.ncbi.nlm.nih.gov/pubmed/9333111</v>
      </c>
      <c r="D2627" s="254" t="str">
        <f>IF(AND(A2627&lt;&gt;"",ISNUMBER(A2627)),VLOOKUP(A2627,Studies!A:BR,4,FALSE),"")</f>
        <v>with Perpetrator (Itraconazole)</v>
      </c>
      <c r="E2627" s="254" t="str">
        <f>IF(AND(A2627&lt;&gt;"",ISNUMBER(A2627)),VLOOKUP(A2627,Studies!A:BR,5,FALSE),"")</f>
        <v>Itraconazole</v>
      </c>
      <c r="F2627" s="255"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53" t="str">
        <f>IF(AND(A2628&lt;&gt;"",ISNUMBER(A2628)),VLOOKUP(A2628,Studies!A:BR,2,FALSE),"")</f>
        <v>Kivistö 1997</v>
      </c>
      <c r="C2628" s="254" t="str">
        <f>IF(AND(A2628&lt;&gt;"",ISNUMBER(A2628)),VLOOKUP(A2628,Studies!A:BR,3,FALSE),"")</f>
        <v>https://www.ncbi.nlm.nih.gov/pubmed/9333111</v>
      </c>
      <c r="D2628" s="254" t="str">
        <f>IF(AND(A2628&lt;&gt;"",ISNUMBER(A2628)),VLOOKUP(A2628,Studies!A:BR,4,FALSE),"")</f>
        <v>with Perpetrator (Itraconazole)</v>
      </c>
      <c r="E2628" s="254" t="str">
        <f>IF(AND(A2628&lt;&gt;"",ISNUMBER(A2628)),VLOOKUP(A2628,Studies!A:BR,5,FALSE),"")</f>
        <v>Itraconazole</v>
      </c>
      <c r="F2628" s="255"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53" t="str">
        <f>IF(AND(A2629&lt;&gt;"",ISNUMBER(A2629)),VLOOKUP(A2629,Studies!A:BR,2,FALSE),"")</f>
        <v>Kivistö 1997</v>
      </c>
      <c r="C2629" s="254" t="str">
        <f>IF(AND(A2629&lt;&gt;"",ISNUMBER(A2629)),VLOOKUP(A2629,Studies!A:BR,3,FALSE),"")</f>
        <v>https://www.ncbi.nlm.nih.gov/pubmed/9333111</v>
      </c>
      <c r="D2629" s="254" t="str">
        <f>IF(AND(A2629&lt;&gt;"",ISNUMBER(A2629)),VLOOKUP(A2629,Studies!A:BR,4,FALSE),"")</f>
        <v>with Perpetrator (Itraconazole)</v>
      </c>
      <c r="E2629" s="254" t="str">
        <f>IF(AND(A2629&lt;&gt;"",ISNUMBER(A2629)),VLOOKUP(A2629,Studies!A:BR,5,FALSE),"")</f>
        <v>Itraconazole</v>
      </c>
      <c r="F2629" s="255"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53" t="str">
        <f>IF(AND(A2630&lt;&gt;"",ISNUMBER(A2630)),VLOOKUP(A2630,Studies!A:BR,2,FALSE),"")</f>
        <v>Kranke 2012</v>
      </c>
      <c r="C2630" s="254" t="str">
        <f>IF(AND(A2630&lt;&gt;"",ISNUMBER(A2630)),VLOOKUP(A2630,Studies!A:BR,3,FALSE),"")</f>
        <v>https://www.ncbi.nlm.nih.gov/pubmed/22546895</v>
      </c>
      <c r="D2630" s="254" t="str">
        <f>IF(AND(A2630&lt;&gt;"",ISNUMBER(A2630)),VLOOKUP(A2630,Studies!A:BR,4,FALSE),"")</f>
        <v>Patients @ 0.3 mg</v>
      </c>
      <c r="E2630" s="254" t="str">
        <f>IF(AND(A2630&lt;&gt;"",ISNUMBER(A2630)),VLOOKUP(A2630,Studies!A:BR,5,FALSE),"")</f>
        <v>Buspirone</v>
      </c>
      <c r="F2630" s="255"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53" t="str">
        <f>IF(AND(A2631&lt;&gt;"",ISNUMBER(A2631)),VLOOKUP(A2631,Studies!A:BR,2,FALSE),"")</f>
        <v>Kranke 2012</v>
      </c>
      <c r="C2631" s="254" t="str">
        <f>IF(AND(A2631&lt;&gt;"",ISNUMBER(A2631)),VLOOKUP(A2631,Studies!A:BR,3,FALSE),"")</f>
        <v>https://www.ncbi.nlm.nih.gov/pubmed/22546895</v>
      </c>
      <c r="D2631" s="254" t="str">
        <f>IF(AND(A2631&lt;&gt;"",ISNUMBER(A2631)),VLOOKUP(A2631,Studies!A:BR,4,FALSE),"")</f>
        <v>Patients @ 0.3 mg</v>
      </c>
      <c r="E2631" s="254" t="str">
        <f>IF(AND(A2631&lt;&gt;"",ISNUMBER(A2631)),VLOOKUP(A2631,Studies!A:BR,5,FALSE),"")</f>
        <v>Buspirone</v>
      </c>
      <c r="F2631" s="255"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53" t="str">
        <f>IF(AND(A2632&lt;&gt;"",ISNUMBER(A2632)),VLOOKUP(A2632,Studies!A:BR,2,FALSE),"")</f>
        <v>Kranke 2012</v>
      </c>
      <c r="C2632" s="254" t="str">
        <f>IF(AND(A2632&lt;&gt;"",ISNUMBER(A2632)),VLOOKUP(A2632,Studies!A:BR,3,FALSE),"")</f>
        <v>https://www.ncbi.nlm.nih.gov/pubmed/22546895</v>
      </c>
      <c r="D2632" s="254" t="str">
        <f>IF(AND(A2632&lt;&gt;"",ISNUMBER(A2632)),VLOOKUP(A2632,Studies!A:BR,4,FALSE),"")</f>
        <v>Patients @ 0.3 mg</v>
      </c>
      <c r="E2632" s="254" t="str">
        <f>IF(AND(A2632&lt;&gt;"",ISNUMBER(A2632)),VLOOKUP(A2632,Studies!A:BR,5,FALSE),"")</f>
        <v>Buspirone</v>
      </c>
      <c r="F2632" s="255"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53" t="str">
        <f>IF(AND(A2633&lt;&gt;"",ISNUMBER(A2633)),VLOOKUP(A2633,Studies!A:BR,2,FALSE),"")</f>
        <v>Kranke 2012</v>
      </c>
      <c r="C2633" s="254" t="str">
        <f>IF(AND(A2633&lt;&gt;"",ISNUMBER(A2633)),VLOOKUP(A2633,Studies!A:BR,3,FALSE),"")</f>
        <v>https://www.ncbi.nlm.nih.gov/pubmed/22546895</v>
      </c>
      <c r="D2633" s="254" t="str">
        <f>IF(AND(A2633&lt;&gt;"",ISNUMBER(A2633)),VLOOKUP(A2633,Studies!A:BR,4,FALSE),"")</f>
        <v>Patients @ 0.3 mg</v>
      </c>
      <c r="E2633" s="254" t="str">
        <f>IF(AND(A2633&lt;&gt;"",ISNUMBER(A2633)),VLOOKUP(A2633,Studies!A:BR,5,FALSE),"")</f>
        <v>Buspirone</v>
      </c>
      <c r="F2633" s="255"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53" t="str">
        <f>IF(AND(A2634&lt;&gt;"",ISNUMBER(A2634)),VLOOKUP(A2634,Studies!A:BR,2,FALSE),"")</f>
        <v>Kranke 2012</v>
      </c>
      <c r="C2634" s="254" t="str">
        <f>IF(AND(A2634&lt;&gt;"",ISNUMBER(A2634)),VLOOKUP(A2634,Studies!A:BR,3,FALSE),"")</f>
        <v>https://www.ncbi.nlm.nih.gov/pubmed/22546895</v>
      </c>
      <c r="D2634" s="254" t="str">
        <f>IF(AND(A2634&lt;&gt;"",ISNUMBER(A2634)),VLOOKUP(A2634,Studies!A:BR,4,FALSE),"")</f>
        <v>Patients @ 1 mg</v>
      </c>
      <c r="E2634" s="254" t="str">
        <f>IF(AND(A2634&lt;&gt;"",ISNUMBER(A2634)),VLOOKUP(A2634,Studies!A:BR,5,FALSE),"")</f>
        <v>Buspirone</v>
      </c>
      <c r="F2634" s="255"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53" t="str">
        <f>IF(AND(A2635&lt;&gt;"",ISNUMBER(A2635)),VLOOKUP(A2635,Studies!A:BR,2,FALSE),"")</f>
        <v>Kranke 2012</v>
      </c>
      <c r="C2635" s="254" t="str">
        <f>IF(AND(A2635&lt;&gt;"",ISNUMBER(A2635)),VLOOKUP(A2635,Studies!A:BR,3,FALSE),"")</f>
        <v>https://www.ncbi.nlm.nih.gov/pubmed/22546895</v>
      </c>
      <c r="D2635" s="254" t="str">
        <f>IF(AND(A2635&lt;&gt;"",ISNUMBER(A2635)),VLOOKUP(A2635,Studies!A:BR,4,FALSE),"")</f>
        <v>Patients @ 1 mg</v>
      </c>
      <c r="E2635" s="254" t="str">
        <f>IF(AND(A2635&lt;&gt;"",ISNUMBER(A2635)),VLOOKUP(A2635,Studies!A:BR,5,FALSE),"")</f>
        <v>Buspirone</v>
      </c>
      <c r="F2635" s="255"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53" t="str">
        <f>IF(AND(A2636&lt;&gt;"",ISNUMBER(A2636)),VLOOKUP(A2636,Studies!A:BR,2,FALSE),"")</f>
        <v>Kranke 2012</v>
      </c>
      <c r="C2636" s="254" t="str">
        <f>IF(AND(A2636&lt;&gt;"",ISNUMBER(A2636)),VLOOKUP(A2636,Studies!A:BR,3,FALSE),"")</f>
        <v>https://www.ncbi.nlm.nih.gov/pubmed/22546895</v>
      </c>
      <c r="D2636" s="254" t="str">
        <f>IF(AND(A2636&lt;&gt;"",ISNUMBER(A2636)),VLOOKUP(A2636,Studies!A:BR,4,FALSE),"")</f>
        <v>Patients @ 1 mg</v>
      </c>
      <c r="E2636" s="254" t="str">
        <f>IF(AND(A2636&lt;&gt;"",ISNUMBER(A2636)),VLOOKUP(A2636,Studies!A:BR,5,FALSE),"")</f>
        <v>Buspirone</v>
      </c>
      <c r="F2636" s="255"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53" t="str">
        <f>IF(AND(A2637&lt;&gt;"",ISNUMBER(A2637)),VLOOKUP(A2637,Studies!A:BR,2,FALSE),"")</f>
        <v>Kranke 2012</v>
      </c>
      <c r="C2637" s="254" t="str">
        <f>IF(AND(A2637&lt;&gt;"",ISNUMBER(A2637)),VLOOKUP(A2637,Studies!A:BR,3,FALSE),"")</f>
        <v>https://www.ncbi.nlm.nih.gov/pubmed/22546895</v>
      </c>
      <c r="D2637" s="254" t="str">
        <f>IF(AND(A2637&lt;&gt;"",ISNUMBER(A2637)),VLOOKUP(A2637,Studies!A:BR,4,FALSE),"")</f>
        <v>Patients @ 1 mg</v>
      </c>
      <c r="E2637" s="254" t="str">
        <f>IF(AND(A2637&lt;&gt;"",ISNUMBER(A2637)),VLOOKUP(A2637,Studies!A:BR,5,FALSE),"")</f>
        <v>Buspirone</v>
      </c>
      <c r="F2637" s="255"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53" t="str">
        <f>IF(AND(A2638&lt;&gt;"",ISNUMBER(A2638)),VLOOKUP(A2638,Studies!A:BR,2,FALSE),"")</f>
        <v>Kranke 2012</v>
      </c>
      <c r="C2638" s="254" t="str">
        <f>IF(AND(A2638&lt;&gt;"",ISNUMBER(A2638)),VLOOKUP(A2638,Studies!A:BR,3,FALSE),"")</f>
        <v>https://www.ncbi.nlm.nih.gov/pubmed/22546895</v>
      </c>
      <c r="D2638" s="254" t="str">
        <f>IF(AND(A2638&lt;&gt;"",ISNUMBER(A2638)),VLOOKUP(A2638,Studies!A:BR,4,FALSE),"")</f>
        <v>Patients @ 2 mg</v>
      </c>
      <c r="E2638" s="254" t="str">
        <f>IF(AND(A2638&lt;&gt;"",ISNUMBER(A2638)),VLOOKUP(A2638,Studies!A:BR,5,FALSE),"")</f>
        <v>Buspirone</v>
      </c>
      <c r="F2638" s="255"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53" t="str">
        <f>IF(AND(A2639&lt;&gt;"",ISNUMBER(A2639)),VLOOKUP(A2639,Studies!A:BR,2,FALSE),"")</f>
        <v>Kranke 2012</v>
      </c>
      <c r="C2639" s="254" t="str">
        <f>IF(AND(A2639&lt;&gt;"",ISNUMBER(A2639)),VLOOKUP(A2639,Studies!A:BR,3,FALSE),"")</f>
        <v>https://www.ncbi.nlm.nih.gov/pubmed/22546895</v>
      </c>
      <c r="D2639" s="254" t="str">
        <f>IF(AND(A2639&lt;&gt;"",ISNUMBER(A2639)),VLOOKUP(A2639,Studies!A:BR,4,FALSE),"")</f>
        <v>Patients @ 2 mg</v>
      </c>
      <c r="E2639" s="254" t="str">
        <f>IF(AND(A2639&lt;&gt;"",ISNUMBER(A2639)),VLOOKUP(A2639,Studies!A:BR,5,FALSE),"")</f>
        <v>Buspirone</v>
      </c>
      <c r="F2639" s="255"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53" t="str">
        <f>IF(AND(A2640&lt;&gt;"",ISNUMBER(A2640)),VLOOKUP(A2640,Studies!A:BR,2,FALSE),"")</f>
        <v>Kranke 2012</v>
      </c>
      <c r="C2640" s="254" t="str">
        <f>IF(AND(A2640&lt;&gt;"",ISNUMBER(A2640)),VLOOKUP(A2640,Studies!A:BR,3,FALSE),"")</f>
        <v>https://www.ncbi.nlm.nih.gov/pubmed/22546895</v>
      </c>
      <c r="D2640" s="254" t="str">
        <f>IF(AND(A2640&lt;&gt;"",ISNUMBER(A2640)),VLOOKUP(A2640,Studies!A:BR,4,FALSE),"")</f>
        <v>Patients @ 2 mg</v>
      </c>
      <c r="E2640" s="254" t="str">
        <f>IF(AND(A2640&lt;&gt;"",ISNUMBER(A2640)),VLOOKUP(A2640,Studies!A:BR,5,FALSE),"")</f>
        <v>Buspirone</v>
      </c>
      <c r="F2640" s="255"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53" t="str">
        <f>IF(AND(A2641&lt;&gt;"",ISNUMBER(A2641)),VLOOKUP(A2641,Studies!A:BR,2,FALSE),"")</f>
        <v>Kranke 2012</v>
      </c>
      <c r="C2641" s="254" t="str">
        <f>IF(AND(A2641&lt;&gt;"",ISNUMBER(A2641)),VLOOKUP(A2641,Studies!A:BR,3,FALSE),"")</f>
        <v>https://www.ncbi.nlm.nih.gov/pubmed/22546895</v>
      </c>
      <c r="D2641" s="254" t="str">
        <f>IF(AND(A2641&lt;&gt;"",ISNUMBER(A2641)),VLOOKUP(A2641,Studies!A:BR,4,FALSE),"")</f>
        <v>Patients @ 2 mg</v>
      </c>
      <c r="E2641" s="254" t="str">
        <f>IF(AND(A2641&lt;&gt;"",ISNUMBER(A2641)),VLOOKUP(A2641,Studies!A:BR,5,FALSE),"")</f>
        <v>Buspirone</v>
      </c>
      <c r="F2641" s="255"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53" t="str">
        <f>IF(AND(A2642&lt;&gt;"",ISNUMBER(A2642)),VLOOKUP(A2642,Studies!A:BR,2,FALSE),"")</f>
        <v>Kranke 2012</v>
      </c>
      <c r="C2642" s="254" t="str">
        <f>IF(AND(A2642&lt;&gt;"",ISNUMBER(A2642)),VLOOKUP(A2642,Studies!A:BR,3,FALSE),"")</f>
        <v>https://www.ncbi.nlm.nih.gov/pubmed/22546895</v>
      </c>
      <c r="D2642" s="254" t="str">
        <f>IF(AND(A2642&lt;&gt;"",ISNUMBER(A2642)),VLOOKUP(A2642,Studies!A:BR,4,FALSE),"")</f>
        <v>Patients @ 3 mg</v>
      </c>
      <c r="E2642" s="254" t="str">
        <f>IF(AND(A2642&lt;&gt;"",ISNUMBER(A2642)),VLOOKUP(A2642,Studies!A:BR,5,FALSE),"")</f>
        <v>Buspirone</v>
      </c>
      <c r="F2642" s="255"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53" t="str">
        <f>IF(AND(A2643&lt;&gt;"",ISNUMBER(A2643)),VLOOKUP(A2643,Studies!A:BR,2,FALSE),"")</f>
        <v>Kranke 2012</v>
      </c>
      <c r="C2643" s="254" t="str">
        <f>IF(AND(A2643&lt;&gt;"",ISNUMBER(A2643)),VLOOKUP(A2643,Studies!A:BR,3,FALSE),"")</f>
        <v>https://www.ncbi.nlm.nih.gov/pubmed/22546895</v>
      </c>
      <c r="D2643" s="254" t="str">
        <f>IF(AND(A2643&lt;&gt;"",ISNUMBER(A2643)),VLOOKUP(A2643,Studies!A:BR,4,FALSE),"")</f>
        <v>Patients @ 3 mg</v>
      </c>
      <c r="E2643" s="254" t="str">
        <f>IF(AND(A2643&lt;&gt;"",ISNUMBER(A2643)),VLOOKUP(A2643,Studies!A:BR,5,FALSE),"")</f>
        <v>Buspirone</v>
      </c>
      <c r="F2643" s="255"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53" t="str">
        <f>IF(AND(A2644&lt;&gt;"",ISNUMBER(A2644)),VLOOKUP(A2644,Studies!A:BR,2,FALSE),"")</f>
        <v>Kranke 2012</v>
      </c>
      <c r="C2644" s="254" t="str">
        <f>IF(AND(A2644&lt;&gt;"",ISNUMBER(A2644)),VLOOKUP(A2644,Studies!A:BR,3,FALSE),"")</f>
        <v>https://www.ncbi.nlm.nih.gov/pubmed/22546895</v>
      </c>
      <c r="D2644" s="254" t="str">
        <f>IF(AND(A2644&lt;&gt;"",ISNUMBER(A2644)),VLOOKUP(A2644,Studies!A:BR,4,FALSE),"")</f>
        <v>Patients @ 3 mg</v>
      </c>
      <c r="E2644" s="254" t="str">
        <f>IF(AND(A2644&lt;&gt;"",ISNUMBER(A2644)),VLOOKUP(A2644,Studies!A:BR,5,FALSE),"")</f>
        <v>Buspirone</v>
      </c>
      <c r="F2644" s="255"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53" t="str">
        <f>IF(AND(A2645&lt;&gt;"",ISNUMBER(A2645)),VLOOKUP(A2645,Studies!A:BR,2,FALSE),"")</f>
        <v>Kranke 2012</v>
      </c>
      <c r="C2645" s="254" t="str">
        <f>IF(AND(A2645&lt;&gt;"",ISNUMBER(A2645)),VLOOKUP(A2645,Studies!A:BR,3,FALSE),"")</f>
        <v>https://www.ncbi.nlm.nih.gov/pubmed/22546895</v>
      </c>
      <c r="D2645" s="254" t="str">
        <f>IF(AND(A2645&lt;&gt;"",ISNUMBER(A2645)),VLOOKUP(A2645,Studies!A:BR,4,FALSE),"")</f>
        <v>Patients @ 3 mg</v>
      </c>
      <c r="E2645" s="254" t="str">
        <f>IF(AND(A2645&lt;&gt;"",ISNUMBER(A2645)),VLOOKUP(A2645,Studies!A:BR,5,FALSE),"")</f>
        <v>Buspirone</v>
      </c>
      <c r="F2645" s="255"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53" t="str">
        <f>IF(AND(A2646&lt;&gt;"",ISNUMBER(A2646)),VLOOKUP(A2646,Studies!A:BR,2,FALSE),"")</f>
        <v>Lamberg 1998a</v>
      </c>
      <c r="C2646" s="254" t="str">
        <f>IF(AND(A2646&lt;&gt;"",ISNUMBER(A2646)),VLOOKUP(A2646,Studies!A:BR,3,FALSE),"")</f>
        <v>https://www.ncbi.nlm.nih.gov/pubmed/9923581</v>
      </c>
      <c r="D2646" s="254" t="str">
        <f>IF(AND(A2646&lt;&gt;"",ISNUMBER(A2646)),VLOOKUP(A2646,Studies!A:BR,4,FALSE),"")</f>
        <v>Control (Perpetrator Placebo)</v>
      </c>
      <c r="E2646" s="254" t="str">
        <f>IF(AND(A2646&lt;&gt;"",ISNUMBER(A2646)),VLOOKUP(A2646,Studies!A:BR,5,FALSE),"")</f>
        <v>Buspirone</v>
      </c>
      <c r="F2646" s="255"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53" t="str">
        <f>IF(AND(A2647&lt;&gt;"",ISNUMBER(A2647)),VLOOKUP(A2647,Studies!A:BR,2,FALSE),"")</f>
        <v>Lamberg 1998a</v>
      </c>
      <c r="C2647" s="254" t="str">
        <f>IF(AND(A2647&lt;&gt;"",ISNUMBER(A2647)),VLOOKUP(A2647,Studies!A:BR,3,FALSE),"")</f>
        <v>https://www.ncbi.nlm.nih.gov/pubmed/9923581</v>
      </c>
      <c r="D2647" s="254" t="str">
        <f>IF(AND(A2647&lt;&gt;"",ISNUMBER(A2647)),VLOOKUP(A2647,Studies!A:BR,4,FALSE),"")</f>
        <v>Control (Perpetrator Placebo)</v>
      </c>
      <c r="E2647" s="254" t="str">
        <f>IF(AND(A2647&lt;&gt;"",ISNUMBER(A2647)),VLOOKUP(A2647,Studies!A:BR,5,FALSE),"")</f>
        <v>Buspirone</v>
      </c>
      <c r="F2647" s="255"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53" t="str">
        <f>IF(AND(A2648&lt;&gt;"",ISNUMBER(A2648)),VLOOKUP(A2648,Studies!A:BR,2,FALSE),"")</f>
        <v>Lamberg 1998a</v>
      </c>
      <c r="C2648" s="254" t="str">
        <f>IF(AND(A2648&lt;&gt;"",ISNUMBER(A2648)),VLOOKUP(A2648,Studies!A:BR,3,FALSE),"")</f>
        <v>https://www.ncbi.nlm.nih.gov/pubmed/9923581</v>
      </c>
      <c r="D2648" s="254" t="str">
        <f>IF(AND(A2648&lt;&gt;"",ISNUMBER(A2648)),VLOOKUP(A2648,Studies!A:BR,4,FALSE),"")</f>
        <v>Control (Perpetrator Placebo)</v>
      </c>
      <c r="E2648" s="254" t="str">
        <f>IF(AND(A2648&lt;&gt;"",ISNUMBER(A2648)),VLOOKUP(A2648,Studies!A:BR,5,FALSE),"")</f>
        <v>Buspirone</v>
      </c>
      <c r="F2648" s="255"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53" t="str">
        <f>IF(AND(A2649&lt;&gt;"",ISNUMBER(A2649)),VLOOKUP(A2649,Studies!A:BR,2,FALSE),"")</f>
        <v>Lamberg 1998a</v>
      </c>
      <c r="C2649" s="254" t="str">
        <f>IF(AND(A2649&lt;&gt;"",ISNUMBER(A2649)),VLOOKUP(A2649,Studies!A:BR,3,FALSE),"")</f>
        <v>https://www.ncbi.nlm.nih.gov/pubmed/9923581</v>
      </c>
      <c r="D2649" s="254" t="str">
        <f>IF(AND(A2649&lt;&gt;"",ISNUMBER(A2649)),VLOOKUP(A2649,Studies!A:BR,4,FALSE),"")</f>
        <v>Control (Perpetrator Placebo)</v>
      </c>
      <c r="E2649" s="254" t="str">
        <f>IF(AND(A2649&lt;&gt;"",ISNUMBER(A2649)),VLOOKUP(A2649,Studies!A:BR,5,FALSE),"")</f>
        <v>Buspirone</v>
      </c>
      <c r="F2649" s="255"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53" t="str">
        <f>IF(AND(A2650&lt;&gt;"",ISNUMBER(A2650)),VLOOKUP(A2650,Studies!A:BR,2,FALSE),"")</f>
        <v>Lamberg 1998a</v>
      </c>
      <c r="C2650" s="254" t="str">
        <f>IF(AND(A2650&lt;&gt;"",ISNUMBER(A2650)),VLOOKUP(A2650,Studies!A:BR,3,FALSE),"")</f>
        <v>https://www.ncbi.nlm.nih.gov/pubmed/9923581</v>
      </c>
      <c r="D2650" s="254" t="str">
        <f>IF(AND(A2650&lt;&gt;"",ISNUMBER(A2650)),VLOOKUP(A2650,Studies!A:BR,4,FALSE),"")</f>
        <v>Control (Perpetrator Placebo)</v>
      </c>
      <c r="E2650" s="254" t="str">
        <f>IF(AND(A2650&lt;&gt;"",ISNUMBER(A2650)),VLOOKUP(A2650,Studies!A:BR,5,FALSE),"")</f>
        <v>Buspirone</v>
      </c>
      <c r="F2650" s="255"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53" t="str">
        <f>IF(AND(A2651&lt;&gt;"",ISNUMBER(A2651)),VLOOKUP(A2651,Studies!A:BR,2,FALSE),"")</f>
        <v>Lamberg 1998a</v>
      </c>
      <c r="C2651" s="254" t="str">
        <f>IF(AND(A2651&lt;&gt;"",ISNUMBER(A2651)),VLOOKUP(A2651,Studies!A:BR,3,FALSE),"")</f>
        <v>https://www.ncbi.nlm.nih.gov/pubmed/9923581</v>
      </c>
      <c r="D2651" s="254" t="str">
        <f>IF(AND(A2651&lt;&gt;"",ISNUMBER(A2651)),VLOOKUP(A2651,Studies!A:BR,4,FALSE),"")</f>
        <v>Control (Perpetrator Placebo)</v>
      </c>
      <c r="E2651" s="254" t="str">
        <f>IF(AND(A2651&lt;&gt;"",ISNUMBER(A2651)),VLOOKUP(A2651,Studies!A:BR,5,FALSE),"")</f>
        <v>Buspirone</v>
      </c>
      <c r="F2651" s="255"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53" t="str">
        <f>IF(AND(A2652&lt;&gt;"",ISNUMBER(A2652)),VLOOKUP(A2652,Studies!A:BR,2,FALSE),"")</f>
        <v>Lamberg 1998a</v>
      </c>
      <c r="C2652" s="254" t="str">
        <f>IF(AND(A2652&lt;&gt;"",ISNUMBER(A2652)),VLOOKUP(A2652,Studies!A:BR,3,FALSE),"")</f>
        <v>https://www.ncbi.nlm.nih.gov/pubmed/9923581</v>
      </c>
      <c r="D2652" s="254" t="str">
        <f>IF(AND(A2652&lt;&gt;"",ISNUMBER(A2652)),VLOOKUP(A2652,Studies!A:BR,4,FALSE),"")</f>
        <v>Control (Perpetrator Placebo)</v>
      </c>
      <c r="E2652" s="254" t="str">
        <f>IF(AND(A2652&lt;&gt;"",ISNUMBER(A2652)),VLOOKUP(A2652,Studies!A:BR,5,FALSE),"")</f>
        <v>Buspirone</v>
      </c>
      <c r="F2652" s="255"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53" t="str">
        <f>IF(AND(A2653&lt;&gt;"",ISNUMBER(A2653)),VLOOKUP(A2653,Studies!A:BR,2,FALSE),"")</f>
        <v>Lamberg 1998a</v>
      </c>
      <c r="C2653" s="254" t="str">
        <f>IF(AND(A2653&lt;&gt;"",ISNUMBER(A2653)),VLOOKUP(A2653,Studies!A:BR,3,FALSE),"")</f>
        <v>https://www.ncbi.nlm.nih.gov/pubmed/9923581</v>
      </c>
      <c r="D2653" s="254" t="str">
        <f>IF(AND(A2653&lt;&gt;"",ISNUMBER(A2653)),VLOOKUP(A2653,Studies!A:BR,4,FALSE),"")</f>
        <v>Control (Perpetrator Placebo)</v>
      </c>
      <c r="E2653" s="254" t="str">
        <f>IF(AND(A2653&lt;&gt;"",ISNUMBER(A2653)),VLOOKUP(A2653,Studies!A:BR,5,FALSE),"")</f>
        <v>Buspirone</v>
      </c>
      <c r="F2653" s="255"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53" t="str">
        <f>IF(AND(A2654&lt;&gt;"",ISNUMBER(A2654)),VLOOKUP(A2654,Studies!A:BR,2,FALSE),"")</f>
        <v>Lamberg 1998a</v>
      </c>
      <c r="C2654" s="254" t="str">
        <f>IF(AND(A2654&lt;&gt;"",ISNUMBER(A2654)),VLOOKUP(A2654,Studies!A:BR,3,FALSE),"")</f>
        <v>https://www.ncbi.nlm.nih.gov/pubmed/9923581</v>
      </c>
      <c r="D2654" s="254" t="str">
        <f>IF(AND(A2654&lt;&gt;"",ISNUMBER(A2654)),VLOOKUP(A2654,Studies!A:BR,4,FALSE),"")</f>
        <v>Control (Perpetrator Placebo)</v>
      </c>
      <c r="E2654" s="254" t="str">
        <f>IF(AND(A2654&lt;&gt;"",ISNUMBER(A2654)),VLOOKUP(A2654,Studies!A:BR,5,FALSE),"")</f>
        <v>Buspirone</v>
      </c>
      <c r="F2654" s="255"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53" t="str">
        <f>IF(AND(A2655&lt;&gt;"",ISNUMBER(A2655)),VLOOKUP(A2655,Studies!A:BR,2,FALSE),"")</f>
        <v>Lamberg 1998a</v>
      </c>
      <c r="C2655" s="254" t="str">
        <f>IF(AND(A2655&lt;&gt;"",ISNUMBER(A2655)),VLOOKUP(A2655,Studies!A:BR,3,FALSE),"")</f>
        <v>https://www.ncbi.nlm.nih.gov/pubmed/9923581</v>
      </c>
      <c r="D2655" s="254" t="str">
        <f>IF(AND(A2655&lt;&gt;"",ISNUMBER(A2655)),VLOOKUP(A2655,Studies!A:BR,4,FALSE),"")</f>
        <v>Control (Perpetrator Placebo)</v>
      </c>
      <c r="E2655" s="254" t="str">
        <f>IF(AND(A2655&lt;&gt;"",ISNUMBER(A2655)),VLOOKUP(A2655,Studies!A:BR,5,FALSE),"")</f>
        <v>Buspirone</v>
      </c>
      <c r="F2655" s="255"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53" t="str">
        <f>IF(AND(A2656&lt;&gt;"",ISNUMBER(A2656)),VLOOKUP(A2656,Studies!A:BR,2,FALSE),"")</f>
        <v>Lamberg 1998a</v>
      </c>
      <c r="C2656" s="254" t="str">
        <f>IF(AND(A2656&lt;&gt;"",ISNUMBER(A2656)),VLOOKUP(A2656,Studies!A:BR,3,FALSE),"")</f>
        <v>https://www.ncbi.nlm.nih.gov/pubmed/9923581</v>
      </c>
      <c r="D2656" s="254" t="str">
        <f>IF(AND(A2656&lt;&gt;"",ISNUMBER(A2656)),VLOOKUP(A2656,Studies!A:BR,4,FALSE),"")</f>
        <v>with Perpetrator (Fluvoxamine)</v>
      </c>
      <c r="E2656" s="254" t="str">
        <f>IF(AND(A2656&lt;&gt;"",ISNUMBER(A2656)),VLOOKUP(A2656,Studies!A:BR,5,FALSE),"")</f>
        <v>Buspirone</v>
      </c>
      <c r="F2656" s="255"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53" t="str">
        <f>IF(AND(A2657&lt;&gt;"",ISNUMBER(A2657)),VLOOKUP(A2657,Studies!A:BR,2,FALSE),"")</f>
        <v>Lamberg 1998a</v>
      </c>
      <c r="C2657" s="254" t="str">
        <f>IF(AND(A2657&lt;&gt;"",ISNUMBER(A2657)),VLOOKUP(A2657,Studies!A:BR,3,FALSE),"")</f>
        <v>https://www.ncbi.nlm.nih.gov/pubmed/9923581</v>
      </c>
      <c r="D2657" s="254" t="str">
        <f>IF(AND(A2657&lt;&gt;"",ISNUMBER(A2657)),VLOOKUP(A2657,Studies!A:BR,4,FALSE),"")</f>
        <v>with Perpetrator (Fluvoxamine)</v>
      </c>
      <c r="E2657" s="254" t="str">
        <f>IF(AND(A2657&lt;&gt;"",ISNUMBER(A2657)),VLOOKUP(A2657,Studies!A:BR,5,FALSE),"")</f>
        <v>Buspirone</v>
      </c>
      <c r="F2657" s="255"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53" t="str">
        <f>IF(AND(A2658&lt;&gt;"",ISNUMBER(A2658)),VLOOKUP(A2658,Studies!A:BR,2,FALSE),"")</f>
        <v>Lamberg 1998a</v>
      </c>
      <c r="C2658" s="254" t="str">
        <f>IF(AND(A2658&lt;&gt;"",ISNUMBER(A2658)),VLOOKUP(A2658,Studies!A:BR,3,FALSE),"")</f>
        <v>https://www.ncbi.nlm.nih.gov/pubmed/9923581</v>
      </c>
      <c r="D2658" s="254" t="str">
        <f>IF(AND(A2658&lt;&gt;"",ISNUMBER(A2658)),VLOOKUP(A2658,Studies!A:BR,4,FALSE),"")</f>
        <v>with Perpetrator (Fluvoxamine)</v>
      </c>
      <c r="E2658" s="254" t="str">
        <f>IF(AND(A2658&lt;&gt;"",ISNUMBER(A2658)),VLOOKUP(A2658,Studies!A:BR,5,FALSE),"")</f>
        <v>Buspirone</v>
      </c>
      <c r="F2658" s="255"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53" t="str">
        <f>IF(AND(A2659&lt;&gt;"",ISNUMBER(A2659)),VLOOKUP(A2659,Studies!A:BR,2,FALSE),"")</f>
        <v>Lamberg 1998a</v>
      </c>
      <c r="C2659" s="254" t="str">
        <f>IF(AND(A2659&lt;&gt;"",ISNUMBER(A2659)),VLOOKUP(A2659,Studies!A:BR,3,FALSE),"")</f>
        <v>https://www.ncbi.nlm.nih.gov/pubmed/9923581</v>
      </c>
      <c r="D2659" s="254" t="str">
        <f>IF(AND(A2659&lt;&gt;"",ISNUMBER(A2659)),VLOOKUP(A2659,Studies!A:BR,4,FALSE),"")</f>
        <v>with Perpetrator (Fluvoxamine)</v>
      </c>
      <c r="E2659" s="254" t="str">
        <f>IF(AND(A2659&lt;&gt;"",ISNUMBER(A2659)),VLOOKUP(A2659,Studies!A:BR,5,FALSE),"")</f>
        <v>Buspirone</v>
      </c>
      <c r="F2659" s="255"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53" t="str">
        <f>IF(AND(A2660&lt;&gt;"",ISNUMBER(A2660)),VLOOKUP(A2660,Studies!A:BR,2,FALSE),"")</f>
        <v>Lamberg 1998a</v>
      </c>
      <c r="C2660" s="254" t="str">
        <f>IF(AND(A2660&lt;&gt;"",ISNUMBER(A2660)),VLOOKUP(A2660,Studies!A:BR,3,FALSE),"")</f>
        <v>https://www.ncbi.nlm.nih.gov/pubmed/9923581</v>
      </c>
      <c r="D2660" s="254" t="str">
        <f>IF(AND(A2660&lt;&gt;"",ISNUMBER(A2660)),VLOOKUP(A2660,Studies!A:BR,4,FALSE),"")</f>
        <v>with Perpetrator (Fluvoxamine)</v>
      </c>
      <c r="E2660" s="254" t="str">
        <f>IF(AND(A2660&lt;&gt;"",ISNUMBER(A2660)),VLOOKUP(A2660,Studies!A:BR,5,FALSE),"")</f>
        <v>Buspirone</v>
      </c>
      <c r="F2660" s="255"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53" t="str">
        <f>IF(AND(A2661&lt;&gt;"",ISNUMBER(A2661)),VLOOKUP(A2661,Studies!A:BR,2,FALSE),"")</f>
        <v>Lamberg 1998a</v>
      </c>
      <c r="C2661" s="254" t="str">
        <f>IF(AND(A2661&lt;&gt;"",ISNUMBER(A2661)),VLOOKUP(A2661,Studies!A:BR,3,FALSE),"")</f>
        <v>https://www.ncbi.nlm.nih.gov/pubmed/9923581</v>
      </c>
      <c r="D2661" s="254" t="str">
        <f>IF(AND(A2661&lt;&gt;"",ISNUMBER(A2661)),VLOOKUP(A2661,Studies!A:BR,4,FALSE),"")</f>
        <v>with Perpetrator (Fluvoxamine)</v>
      </c>
      <c r="E2661" s="254" t="str">
        <f>IF(AND(A2661&lt;&gt;"",ISNUMBER(A2661)),VLOOKUP(A2661,Studies!A:BR,5,FALSE),"")</f>
        <v>Buspirone</v>
      </c>
      <c r="F2661" s="255"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53" t="str">
        <f>IF(AND(A2662&lt;&gt;"",ISNUMBER(A2662)),VLOOKUP(A2662,Studies!A:BR,2,FALSE),"")</f>
        <v>Lamberg 1998a</v>
      </c>
      <c r="C2662" s="254" t="str">
        <f>IF(AND(A2662&lt;&gt;"",ISNUMBER(A2662)),VLOOKUP(A2662,Studies!A:BR,3,FALSE),"")</f>
        <v>https://www.ncbi.nlm.nih.gov/pubmed/9923581</v>
      </c>
      <c r="D2662" s="254" t="str">
        <f>IF(AND(A2662&lt;&gt;"",ISNUMBER(A2662)),VLOOKUP(A2662,Studies!A:BR,4,FALSE),"")</f>
        <v>with Perpetrator (Fluvoxamine)</v>
      </c>
      <c r="E2662" s="254" t="str">
        <f>IF(AND(A2662&lt;&gt;"",ISNUMBER(A2662)),VLOOKUP(A2662,Studies!A:BR,5,FALSE),"")</f>
        <v>Buspirone</v>
      </c>
      <c r="F2662" s="255"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53" t="str">
        <f>IF(AND(A2663&lt;&gt;"",ISNUMBER(A2663)),VLOOKUP(A2663,Studies!A:BR,2,FALSE),"")</f>
        <v>Lamberg 1998a</v>
      </c>
      <c r="C2663" s="254" t="str">
        <f>IF(AND(A2663&lt;&gt;"",ISNUMBER(A2663)),VLOOKUP(A2663,Studies!A:BR,3,FALSE),"")</f>
        <v>https://www.ncbi.nlm.nih.gov/pubmed/9923581</v>
      </c>
      <c r="D2663" s="254" t="str">
        <f>IF(AND(A2663&lt;&gt;"",ISNUMBER(A2663)),VLOOKUP(A2663,Studies!A:BR,4,FALSE),"")</f>
        <v>with Perpetrator (Fluvoxamine)</v>
      </c>
      <c r="E2663" s="254" t="str">
        <f>IF(AND(A2663&lt;&gt;"",ISNUMBER(A2663)),VLOOKUP(A2663,Studies!A:BR,5,FALSE),"")</f>
        <v>Buspirone</v>
      </c>
      <c r="F2663" s="255"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53" t="str">
        <f>IF(AND(A2664&lt;&gt;"",ISNUMBER(A2664)),VLOOKUP(A2664,Studies!A:BR,2,FALSE),"")</f>
        <v>Lamberg 1998a</v>
      </c>
      <c r="C2664" s="254" t="str">
        <f>IF(AND(A2664&lt;&gt;"",ISNUMBER(A2664)),VLOOKUP(A2664,Studies!A:BR,3,FALSE),"")</f>
        <v>https://www.ncbi.nlm.nih.gov/pubmed/9923581</v>
      </c>
      <c r="D2664" s="254" t="str">
        <f>IF(AND(A2664&lt;&gt;"",ISNUMBER(A2664)),VLOOKUP(A2664,Studies!A:BR,4,FALSE),"")</f>
        <v>with Perpetrator (Fluvoxamine)</v>
      </c>
      <c r="E2664" s="254" t="str">
        <f>IF(AND(A2664&lt;&gt;"",ISNUMBER(A2664)),VLOOKUP(A2664,Studies!A:BR,5,FALSE),"")</f>
        <v>Buspirone</v>
      </c>
      <c r="F2664" s="255"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53" t="str">
        <f>IF(AND(A2665&lt;&gt;"",ISNUMBER(A2665)),VLOOKUP(A2665,Studies!A:BR,2,FALSE),"")</f>
        <v>Lamberg 1998a</v>
      </c>
      <c r="C2665" s="254" t="str">
        <f>IF(AND(A2665&lt;&gt;"",ISNUMBER(A2665)),VLOOKUP(A2665,Studies!A:BR,3,FALSE),"")</f>
        <v>https://www.ncbi.nlm.nih.gov/pubmed/9923581</v>
      </c>
      <c r="D2665" s="254" t="str">
        <f>IF(AND(A2665&lt;&gt;"",ISNUMBER(A2665)),VLOOKUP(A2665,Studies!A:BR,4,FALSE),"")</f>
        <v>with Perpetrator (Fluvoxamine)</v>
      </c>
      <c r="E2665" s="254" t="str">
        <f>IF(AND(A2665&lt;&gt;"",ISNUMBER(A2665)),VLOOKUP(A2665,Studies!A:BR,5,FALSE),"")</f>
        <v>Buspirone</v>
      </c>
      <c r="F2665" s="255"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53" t="str">
        <f>IF(AND(A2666&lt;&gt;"",ISNUMBER(A2666)),VLOOKUP(A2666,Studies!A:BR,2,FALSE),"")</f>
        <v>Lamberg 1998b</v>
      </c>
      <c r="C2666" s="254" t="str">
        <f>IF(AND(A2666&lt;&gt;"",ISNUMBER(A2666)),VLOOKUP(A2666,Studies!A:BR,3,FALSE),"")</f>
        <v>https://www.ncbi.nlm.nih.gov/pubmed/9578186</v>
      </c>
      <c r="D2666" s="254" t="str">
        <f>IF(AND(A2666&lt;&gt;"",ISNUMBER(A2666)),VLOOKUP(A2666,Studies!A:BR,4,FALSE),"")</f>
        <v>Control (Perpetrator Placebo)</v>
      </c>
      <c r="E2666" s="254" t="str">
        <f>IF(AND(A2666&lt;&gt;"",ISNUMBER(A2666)),VLOOKUP(A2666,Studies!A:BR,5,FALSE),"")</f>
        <v>Buspirone</v>
      </c>
      <c r="F2666" s="255"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53" t="str">
        <f>IF(AND(A2667&lt;&gt;"",ISNUMBER(A2667)),VLOOKUP(A2667,Studies!A:BR,2,FALSE),"")</f>
        <v>Lamberg 1998b</v>
      </c>
      <c r="C2667" s="254" t="str">
        <f>IF(AND(A2667&lt;&gt;"",ISNUMBER(A2667)),VLOOKUP(A2667,Studies!A:BR,3,FALSE),"")</f>
        <v>https://www.ncbi.nlm.nih.gov/pubmed/9578186</v>
      </c>
      <c r="D2667" s="254" t="str">
        <f>IF(AND(A2667&lt;&gt;"",ISNUMBER(A2667)),VLOOKUP(A2667,Studies!A:BR,4,FALSE),"")</f>
        <v>Control (Perpetrator Placebo)</v>
      </c>
      <c r="E2667" s="254" t="str">
        <f>IF(AND(A2667&lt;&gt;"",ISNUMBER(A2667)),VLOOKUP(A2667,Studies!A:BR,5,FALSE),"")</f>
        <v>Buspirone</v>
      </c>
      <c r="F2667" s="255"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53" t="str">
        <f>IF(AND(A2668&lt;&gt;"",ISNUMBER(A2668)),VLOOKUP(A2668,Studies!A:BR,2,FALSE),"")</f>
        <v>Lamberg 1998b</v>
      </c>
      <c r="C2668" s="254" t="str">
        <f>IF(AND(A2668&lt;&gt;"",ISNUMBER(A2668)),VLOOKUP(A2668,Studies!A:BR,3,FALSE),"")</f>
        <v>https://www.ncbi.nlm.nih.gov/pubmed/9578186</v>
      </c>
      <c r="D2668" s="254" t="str">
        <f>IF(AND(A2668&lt;&gt;"",ISNUMBER(A2668)),VLOOKUP(A2668,Studies!A:BR,4,FALSE),"")</f>
        <v>Control (Perpetrator Placebo)</v>
      </c>
      <c r="E2668" s="254" t="str">
        <f>IF(AND(A2668&lt;&gt;"",ISNUMBER(A2668)),VLOOKUP(A2668,Studies!A:BR,5,FALSE),"")</f>
        <v>Buspirone</v>
      </c>
      <c r="F2668" s="255"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53" t="str">
        <f>IF(AND(A2669&lt;&gt;"",ISNUMBER(A2669)),VLOOKUP(A2669,Studies!A:BR,2,FALSE),"")</f>
        <v>Lamberg 1998b</v>
      </c>
      <c r="C2669" s="254" t="str">
        <f>IF(AND(A2669&lt;&gt;"",ISNUMBER(A2669)),VLOOKUP(A2669,Studies!A:BR,3,FALSE),"")</f>
        <v>https://www.ncbi.nlm.nih.gov/pubmed/9578186</v>
      </c>
      <c r="D2669" s="254" t="str">
        <f>IF(AND(A2669&lt;&gt;"",ISNUMBER(A2669)),VLOOKUP(A2669,Studies!A:BR,4,FALSE),"")</f>
        <v>Control (Perpetrator Placebo)</v>
      </c>
      <c r="E2669" s="254" t="str">
        <f>IF(AND(A2669&lt;&gt;"",ISNUMBER(A2669)),VLOOKUP(A2669,Studies!A:BR,5,FALSE),"")</f>
        <v>Buspirone</v>
      </c>
      <c r="F2669" s="255"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53" t="str">
        <f>IF(AND(A2670&lt;&gt;"",ISNUMBER(A2670)),VLOOKUP(A2670,Studies!A:BR,2,FALSE),"")</f>
        <v>Lamberg 1998b</v>
      </c>
      <c r="C2670" s="254" t="str">
        <f>IF(AND(A2670&lt;&gt;"",ISNUMBER(A2670)),VLOOKUP(A2670,Studies!A:BR,3,FALSE),"")</f>
        <v>https://www.ncbi.nlm.nih.gov/pubmed/9578186</v>
      </c>
      <c r="D2670" s="254" t="str">
        <f>IF(AND(A2670&lt;&gt;"",ISNUMBER(A2670)),VLOOKUP(A2670,Studies!A:BR,4,FALSE),"")</f>
        <v>Control (Perpetrator Placebo)</v>
      </c>
      <c r="E2670" s="254" t="str">
        <f>IF(AND(A2670&lt;&gt;"",ISNUMBER(A2670)),VLOOKUP(A2670,Studies!A:BR,5,FALSE),"")</f>
        <v>Buspirone</v>
      </c>
      <c r="F2670" s="255"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53" t="str">
        <f>IF(AND(A2671&lt;&gt;"",ISNUMBER(A2671)),VLOOKUP(A2671,Studies!A:BR,2,FALSE),"")</f>
        <v>Lamberg 1998b</v>
      </c>
      <c r="C2671" s="254" t="str">
        <f>IF(AND(A2671&lt;&gt;"",ISNUMBER(A2671)),VLOOKUP(A2671,Studies!A:BR,3,FALSE),"")</f>
        <v>https://www.ncbi.nlm.nih.gov/pubmed/9578186</v>
      </c>
      <c r="D2671" s="254" t="str">
        <f>IF(AND(A2671&lt;&gt;"",ISNUMBER(A2671)),VLOOKUP(A2671,Studies!A:BR,4,FALSE),"")</f>
        <v>Control (Perpetrator Placebo)</v>
      </c>
      <c r="E2671" s="254" t="str">
        <f>IF(AND(A2671&lt;&gt;"",ISNUMBER(A2671)),VLOOKUP(A2671,Studies!A:BR,5,FALSE),"")</f>
        <v>Buspirone</v>
      </c>
      <c r="F2671" s="255"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53" t="str">
        <f>IF(AND(A2672&lt;&gt;"",ISNUMBER(A2672)),VLOOKUP(A2672,Studies!A:BR,2,FALSE),"")</f>
        <v>Lamberg 1998b</v>
      </c>
      <c r="C2672" s="254" t="str">
        <f>IF(AND(A2672&lt;&gt;"",ISNUMBER(A2672)),VLOOKUP(A2672,Studies!A:BR,3,FALSE),"")</f>
        <v>https://www.ncbi.nlm.nih.gov/pubmed/9578186</v>
      </c>
      <c r="D2672" s="254" t="str">
        <f>IF(AND(A2672&lt;&gt;"",ISNUMBER(A2672)),VLOOKUP(A2672,Studies!A:BR,4,FALSE),"")</f>
        <v>Control (Perpetrator Placebo)</v>
      </c>
      <c r="E2672" s="254" t="str">
        <f>IF(AND(A2672&lt;&gt;"",ISNUMBER(A2672)),VLOOKUP(A2672,Studies!A:BR,5,FALSE),"")</f>
        <v>Buspirone</v>
      </c>
      <c r="F2672" s="255"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53" t="str">
        <f>IF(AND(A2673&lt;&gt;"",ISNUMBER(A2673)),VLOOKUP(A2673,Studies!A:BR,2,FALSE),"")</f>
        <v>Lamberg 1998b</v>
      </c>
      <c r="C2673" s="254" t="str">
        <f>IF(AND(A2673&lt;&gt;"",ISNUMBER(A2673)),VLOOKUP(A2673,Studies!A:BR,3,FALSE),"")</f>
        <v>https://www.ncbi.nlm.nih.gov/pubmed/9578186</v>
      </c>
      <c r="D2673" s="254" t="str">
        <f>IF(AND(A2673&lt;&gt;"",ISNUMBER(A2673)),VLOOKUP(A2673,Studies!A:BR,4,FALSE),"")</f>
        <v>Control (Perpetrator Placebo)</v>
      </c>
      <c r="E2673" s="254" t="str">
        <f>IF(AND(A2673&lt;&gt;"",ISNUMBER(A2673)),VLOOKUP(A2673,Studies!A:BR,5,FALSE),"")</f>
        <v>Buspirone</v>
      </c>
      <c r="F2673" s="255"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53" t="str">
        <f>IF(AND(A2674&lt;&gt;"",ISNUMBER(A2674)),VLOOKUP(A2674,Studies!A:BR,2,FALSE),"")</f>
        <v>Lamberg 1998b</v>
      </c>
      <c r="C2674" s="254" t="str">
        <f>IF(AND(A2674&lt;&gt;"",ISNUMBER(A2674)),VLOOKUP(A2674,Studies!A:BR,3,FALSE),"")</f>
        <v>https://www.ncbi.nlm.nih.gov/pubmed/9578186</v>
      </c>
      <c r="D2674" s="254" t="str">
        <f>IF(AND(A2674&lt;&gt;"",ISNUMBER(A2674)),VLOOKUP(A2674,Studies!A:BR,4,FALSE),"")</f>
        <v>Control (Perpetrator Placebo)</v>
      </c>
      <c r="E2674" s="254" t="str">
        <f>IF(AND(A2674&lt;&gt;"",ISNUMBER(A2674)),VLOOKUP(A2674,Studies!A:BR,5,FALSE),"")</f>
        <v>Buspirone</v>
      </c>
      <c r="F2674" s="255"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53" t="str">
        <f>IF(AND(A2675&lt;&gt;"",ISNUMBER(A2675)),VLOOKUP(A2675,Studies!A:BR,2,FALSE),"")</f>
        <v>Lamberg 1998b</v>
      </c>
      <c r="C2675" s="254" t="str">
        <f>IF(AND(A2675&lt;&gt;"",ISNUMBER(A2675)),VLOOKUP(A2675,Studies!A:BR,3,FALSE),"")</f>
        <v>https://www.ncbi.nlm.nih.gov/pubmed/9578186</v>
      </c>
      <c r="D2675" s="254" t="str">
        <f>IF(AND(A2675&lt;&gt;"",ISNUMBER(A2675)),VLOOKUP(A2675,Studies!A:BR,4,FALSE),"")</f>
        <v>Control (Perpetrator Placebo)</v>
      </c>
      <c r="E2675" s="254" t="str">
        <f>IF(AND(A2675&lt;&gt;"",ISNUMBER(A2675)),VLOOKUP(A2675,Studies!A:BR,5,FALSE),"")</f>
        <v>Buspirone</v>
      </c>
      <c r="F2675" s="255"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53" t="str">
        <f>IF(AND(A2676&lt;&gt;"",ISNUMBER(A2676)),VLOOKUP(A2676,Studies!A:BR,2,FALSE),"")</f>
        <v>Lamberg 1998b</v>
      </c>
      <c r="C2676" s="254" t="str">
        <f>IF(AND(A2676&lt;&gt;"",ISNUMBER(A2676)),VLOOKUP(A2676,Studies!A:BR,3,FALSE),"")</f>
        <v>https://www.ncbi.nlm.nih.gov/pubmed/9578186</v>
      </c>
      <c r="D2676" s="254" t="str">
        <f>IF(AND(A2676&lt;&gt;"",ISNUMBER(A2676)),VLOOKUP(A2676,Studies!A:BR,4,FALSE),"")</f>
        <v>with Perpetrator (Rifampicin)</v>
      </c>
      <c r="E2676" s="254" t="str">
        <f>IF(AND(A2676&lt;&gt;"",ISNUMBER(A2676)),VLOOKUP(A2676,Studies!A:BR,5,FALSE),"")</f>
        <v>Buspirone</v>
      </c>
      <c r="F2676" s="255"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53" t="str">
        <f>IF(AND(A2677&lt;&gt;"",ISNUMBER(A2677)),VLOOKUP(A2677,Studies!A:BR,2,FALSE),"")</f>
        <v>Lamberg 1998b</v>
      </c>
      <c r="C2677" s="254" t="str">
        <f>IF(AND(A2677&lt;&gt;"",ISNUMBER(A2677)),VLOOKUP(A2677,Studies!A:BR,3,FALSE),"")</f>
        <v>https://www.ncbi.nlm.nih.gov/pubmed/9578186</v>
      </c>
      <c r="D2677" s="254" t="str">
        <f>IF(AND(A2677&lt;&gt;"",ISNUMBER(A2677)),VLOOKUP(A2677,Studies!A:BR,4,FALSE),"")</f>
        <v>with Perpetrator (Rifampicin)</v>
      </c>
      <c r="E2677" s="254" t="str">
        <f>IF(AND(A2677&lt;&gt;"",ISNUMBER(A2677)),VLOOKUP(A2677,Studies!A:BR,5,FALSE),"")</f>
        <v>Buspirone</v>
      </c>
      <c r="F2677" s="255"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53" t="str">
        <f>IF(AND(A2678&lt;&gt;"",ISNUMBER(A2678)),VLOOKUP(A2678,Studies!A:BR,2,FALSE),"")</f>
        <v>Lamberg 1998b</v>
      </c>
      <c r="C2678" s="254" t="str">
        <f>IF(AND(A2678&lt;&gt;"",ISNUMBER(A2678)),VLOOKUP(A2678,Studies!A:BR,3,FALSE),"")</f>
        <v>https://www.ncbi.nlm.nih.gov/pubmed/9578186</v>
      </c>
      <c r="D2678" s="254" t="str">
        <f>IF(AND(A2678&lt;&gt;"",ISNUMBER(A2678)),VLOOKUP(A2678,Studies!A:BR,4,FALSE),"")</f>
        <v>with Perpetrator (Rifampicin)</v>
      </c>
      <c r="E2678" s="254" t="str">
        <f>IF(AND(A2678&lt;&gt;"",ISNUMBER(A2678)),VLOOKUP(A2678,Studies!A:BR,5,FALSE),"")</f>
        <v>Buspirone</v>
      </c>
      <c r="F2678" s="255"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53" t="str">
        <f>IF(AND(A2679&lt;&gt;"",ISNUMBER(A2679)),VLOOKUP(A2679,Studies!A:BR,2,FALSE),"")</f>
        <v>Lamberg 1998b</v>
      </c>
      <c r="C2679" s="254" t="str">
        <f>IF(AND(A2679&lt;&gt;"",ISNUMBER(A2679)),VLOOKUP(A2679,Studies!A:BR,3,FALSE),"")</f>
        <v>https://www.ncbi.nlm.nih.gov/pubmed/9578186</v>
      </c>
      <c r="D2679" s="254" t="str">
        <f>IF(AND(A2679&lt;&gt;"",ISNUMBER(A2679)),VLOOKUP(A2679,Studies!A:BR,4,FALSE),"")</f>
        <v>with Perpetrator (Rifampicin)</v>
      </c>
      <c r="E2679" s="254" t="str">
        <f>IF(AND(A2679&lt;&gt;"",ISNUMBER(A2679)),VLOOKUP(A2679,Studies!A:BR,5,FALSE),"")</f>
        <v>Buspirone</v>
      </c>
      <c r="F2679" s="255"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53" t="str">
        <f>IF(AND(A2680&lt;&gt;"",ISNUMBER(A2680)),VLOOKUP(A2680,Studies!A:BR,2,FALSE),"")</f>
        <v>Lamberg 1998b</v>
      </c>
      <c r="C2680" s="254" t="str">
        <f>IF(AND(A2680&lt;&gt;"",ISNUMBER(A2680)),VLOOKUP(A2680,Studies!A:BR,3,FALSE),"")</f>
        <v>https://www.ncbi.nlm.nih.gov/pubmed/9578186</v>
      </c>
      <c r="D2680" s="254" t="str">
        <f>IF(AND(A2680&lt;&gt;"",ISNUMBER(A2680)),VLOOKUP(A2680,Studies!A:BR,4,FALSE),"")</f>
        <v>with Perpetrator (Rifampicin)</v>
      </c>
      <c r="E2680" s="254" t="str">
        <f>IF(AND(A2680&lt;&gt;"",ISNUMBER(A2680)),VLOOKUP(A2680,Studies!A:BR,5,FALSE),"")</f>
        <v>Buspirone</v>
      </c>
      <c r="F2680" s="255"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53" t="str">
        <f>IF(AND(A2681&lt;&gt;"",ISNUMBER(A2681)),VLOOKUP(A2681,Studies!A:BR,2,FALSE),"")</f>
        <v>Lamberg 1998b</v>
      </c>
      <c r="C2681" s="254" t="str">
        <f>IF(AND(A2681&lt;&gt;"",ISNUMBER(A2681)),VLOOKUP(A2681,Studies!A:BR,3,FALSE),"")</f>
        <v>https://www.ncbi.nlm.nih.gov/pubmed/9578186</v>
      </c>
      <c r="D2681" s="254" t="str">
        <f>IF(AND(A2681&lt;&gt;"",ISNUMBER(A2681)),VLOOKUP(A2681,Studies!A:BR,4,FALSE),"")</f>
        <v>with Perpetrator (Rifampicin)</v>
      </c>
      <c r="E2681" s="254" t="str">
        <f>IF(AND(A2681&lt;&gt;"",ISNUMBER(A2681)),VLOOKUP(A2681,Studies!A:BR,5,FALSE),"")</f>
        <v>Buspirone</v>
      </c>
      <c r="F2681" s="255"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53" t="str">
        <f>IF(AND(A2682&lt;&gt;"",ISNUMBER(A2682)),VLOOKUP(A2682,Studies!A:BR,2,FALSE),"")</f>
        <v>Lamberg 1998b</v>
      </c>
      <c r="C2682" s="254" t="str">
        <f>IF(AND(A2682&lt;&gt;"",ISNUMBER(A2682)),VLOOKUP(A2682,Studies!A:BR,3,FALSE),"")</f>
        <v>https://www.ncbi.nlm.nih.gov/pubmed/9578186</v>
      </c>
      <c r="D2682" s="254" t="str">
        <f>IF(AND(A2682&lt;&gt;"",ISNUMBER(A2682)),VLOOKUP(A2682,Studies!A:BR,4,FALSE),"")</f>
        <v>with Perpetrator (Rifampicin)</v>
      </c>
      <c r="E2682" s="254" t="str">
        <f>IF(AND(A2682&lt;&gt;"",ISNUMBER(A2682)),VLOOKUP(A2682,Studies!A:BR,5,FALSE),"")</f>
        <v>Buspirone</v>
      </c>
      <c r="F2682" s="255"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53" t="str">
        <f>IF(AND(A2683&lt;&gt;"",ISNUMBER(A2683)),VLOOKUP(A2683,Studies!A:BR,2,FALSE),"")</f>
        <v>Lamberg 1998c</v>
      </c>
      <c r="C2683" s="254" t="str">
        <f>IF(AND(A2683&lt;&gt;"",ISNUMBER(A2683)),VLOOKUP(A2683,Studies!A:BR,3,FALSE),"")</f>
        <v>https://www.ncbi.nlm.nih.gov/pubmed/9663178</v>
      </c>
      <c r="D2683" s="254" t="str">
        <f>IF(AND(A2683&lt;&gt;"",ISNUMBER(A2683)),VLOOKUP(A2683,Studies!A:BR,4,FALSE),"")</f>
        <v>Control (Perpetrator Placebo)</v>
      </c>
      <c r="E2683" s="254" t="str">
        <f>IF(AND(A2683&lt;&gt;"",ISNUMBER(A2683)),VLOOKUP(A2683,Studies!A:BR,5,FALSE),"")</f>
        <v>Buspirone</v>
      </c>
      <c r="F2683" s="255"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53" t="str">
        <f>IF(AND(A2684&lt;&gt;"",ISNUMBER(A2684)),VLOOKUP(A2684,Studies!A:BR,2,FALSE),"")</f>
        <v>Lamberg 1998c</v>
      </c>
      <c r="C2684" s="254" t="str">
        <f>IF(AND(A2684&lt;&gt;"",ISNUMBER(A2684)),VLOOKUP(A2684,Studies!A:BR,3,FALSE),"")</f>
        <v>https://www.ncbi.nlm.nih.gov/pubmed/9663178</v>
      </c>
      <c r="D2684" s="254" t="str">
        <f>IF(AND(A2684&lt;&gt;"",ISNUMBER(A2684)),VLOOKUP(A2684,Studies!A:BR,4,FALSE),"")</f>
        <v>Control (Perpetrator Placebo)</v>
      </c>
      <c r="E2684" s="254" t="str">
        <f>IF(AND(A2684&lt;&gt;"",ISNUMBER(A2684)),VLOOKUP(A2684,Studies!A:BR,5,FALSE),"")</f>
        <v>Buspirone</v>
      </c>
      <c r="F2684" s="255"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53" t="str">
        <f>IF(AND(A2685&lt;&gt;"",ISNUMBER(A2685)),VLOOKUP(A2685,Studies!A:BR,2,FALSE),"")</f>
        <v>Lamberg 1998c</v>
      </c>
      <c r="C2685" s="254" t="str">
        <f>IF(AND(A2685&lt;&gt;"",ISNUMBER(A2685)),VLOOKUP(A2685,Studies!A:BR,3,FALSE),"")</f>
        <v>https://www.ncbi.nlm.nih.gov/pubmed/9663178</v>
      </c>
      <c r="D2685" s="254" t="str">
        <f>IF(AND(A2685&lt;&gt;"",ISNUMBER(A2685)),VLOOKUP(A2685,Studies!A:BR,4,FALSE),"")</f>
        <v>Control (Perpetrator Placebo)</v>
      </c>
      <c r="E2685" s="254" t="str">
        <f>IF(AND(A2685&lt;&gt;"",ISNUMBER(A2685)),VLOOKUP(A2685,Studies!A:BR,5,FALSE),"")</f>
        <v>Buspirone</v>
      </c>
      <c r="F2685" s="255"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53" t="str">
        <f>IF(AND(A2686&lt;&gt;"",ISNUMBER(A2686)),VLOOKUP(A2686,Studies!A:BR,2,FALSE),"")</f>
        <v>Lamberg 1998c</v>
      </c>
      <c r="C2686" s="254" t="str">
        <f>IF(AND(A2686&lt;&gt;"",ISNUMBER(A2686)),VLOOKUP(A2686,Studies!A:BR,3,FALSE),"")</f>
        <v>https://www.ncbi.nlm.nih.gov/pubmed/9663178</v>
      </c>
      <c r="D2686" s="254" t="str">
        <f>IF(AND(A2686&lt;&gt;"",ISNUMBER(A2686)),VLOOKUP(A2686,Studies!A:BR,4,FALSE),"")</f>
        <v>Control (Perpetrator Placebo)</v>
      </c>
      <c r="E2686" s="254" t="str">
        <f>IF(AND(A2686&lt;&gt;"",ISNUMBER(A2686)),VLOOKUP(A2686,Studies!A:BR,5,FALSE),"")</f>
        <v>Buspirone</v>
      </c>
      <c r="F2686" s="255"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53" t="str">
        <f>IF(AND(A2687&lt;&gt;"",ISNUMBER(A2687)),VLOOKUP(A2687,Studies!A:BR,2,FALSE),"")</f>
        <v>Lamberg 1998c</v>
      </c>
      <c r="C2687" s="254" t="str">
        <f>IF(AND(A2687&lt;&gt;"",ISNUMBER(A2687)),VLOOKUP(A2687,Studies!A:BR,3,FALSE),"")</f>
        <v>https://www.ncbi.nlm.nih.gov/pubmed/9663178</v>
      </c>
      <c r="D2687" s="254" t="str">
        <f>IF(AND(A2687&lt;&gt;"",ISNUMBER(A2687)),VLOOKUP(A2687,Studies!A:BR,4,FALSE),"")</f>
        <v>Control (Perpetrator Placebo)</v>
      </c>
      <c r="E2687" s="254" t="str">
        <f>IF(AND(A2687&lt;&gt;"",ISNUMBER(A2687)),VLOOKUP(A2687,Studies!A:BR,5,FALSE),"")</f>
        <v>Buspirone</v>
      </c>
      <c r="F2687" s="255"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53" t="str">
        <f>IF(AND(A2688&lt;&gt;"",ISNUMBER(A2688)),VLOOKUP(A2688,Studies!A:BR,2,FALSE),"")</f>
        <v>Lamberg 1998c</v>
      </c>
      <c r="C2688" s="254" t="str">
        <f>IF(AND(A2688&lt;&gt;"",ISNUMBER(A2688)),VLOOKUP(A2688,Studies!A:BR,3,FALSE),"")</f>
        <v>https://www.ncbi.nlm.nih.gov/pubmed/9663178</v>
      </c>
      <c r="D2688" s="254" t="str">
        <f>IF(AND(A2688&lt;&gt;"",ISNUMBER(A2688)),VLOOKUP(A2688,Studies!A:BR,4,FALSE),"")</f>
        <v>Control (Perpetrator Placebo)</v>
      </c>
      <c r="E2688" s="254" t="str">
        <f>IF(AND(A2688&lt;&gt;"",ISNUMBER(A2688)),VLOOKUP(A2688,Studies!A:BR,5,FALSE),"")</f>
        <v>Buspirone</v>
      </c>
      <c r="F2688" s="255"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53" t="str">
        <f>IF(AND(A2689&lt;&gt;"",ISNUMBER(A2689)),VLOOKUP(A2689,Studies!A:BR,2,FALSE),"")</f>
        <v>Lamberg 1998c</v>
      </c>
      <c r="C2689" s="254" t="str">
        <f>IF(AND(A2689&lt;&gt;"",ISNUMBER(A2689)),VLOOKUP(A2689,Studies!A:BR,3,FALSE),"")</f>
        <v>https://www.ncbi.nlm.nih.gov/pubmed/9663178</v>
      </c>
      <c r="D2689" s="254" t="str">
        <f>IF(AND(A2689&lt;&gt;"",ISNUMBER(A2689)),VLOOKUP(A2689,Studies!A:BR,4,FALSE),"")</f>
        <v>Control (Perpetrator Placebo)</v>
      </c>
      <c r="E2689" s="254" t="str">
        <f>IF(AND(A2689&lt;&gt;"",ISNUMBER(A2689)),VLOOKUP(A2689,Studies!A:BR,5,FALSE),"")</f>
        <v>Buspirone</v>
      </c>
      <c r="F2689" s="255"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53" t="str">
        <f>IF(AND(A2690&lt;&gt;"",ISNUMBER(A2690)),VLOOKUP(A2690,Studies!A:BR,2,FALSE),"")</f>
        <v>Lamberg 1998c</v>
      </c>
      <c r="C2690" s="254" t="str">
        <f>IF(AND(A2690&lt;&gt;"",ISNUMBER(A2690)),VLOOKUP(A2690,Studies!A:BR,3,FALSE),"")</f>
        <v>https://www.ncbi.nlm.nih.gov/pubmed/9663178</v>
      </c>
      <c r="D2690" s="254" t="str">
        <f>IF(AND(A2690&lt;&gt;"",ISNUMBER(A2690)),VLOOKUP(A2690,Studies!A:BR,4,FALSE),"")</f>
        <v>Control (Perpetrator Placebo)</v>
      </c>
      <c r="E2690" s="254" t="str">
        <f>IF(AND(A2690&lt;&gt;"",ISNUMBER(A2690)),VLOOKUP(A2690,Studies!A:BR,5,FALSE),"")</f>
        <v>Buspirone</v>
      </c>
      <c r="F2690" s="255"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53" t="str">
        <f>IF(AND(A2691&lt;&gt;"",ISNUMBER(A2691)),VLOOKUP(A2691,Studies!A:BR,2,FALSE),"")</f>
        <v>Lamberg 1998c</v>
      </c>
      <c r="C2691" s="254" t="str">
        <f>IF(AND(A2691&lt;&gt;"",ISNUMBER(A2691)),VLOOKUP(A2691,Studies!A:BR,3,FALSE),"")</f>
        <v>https://www.ncbi.nlm.nih.gov/pubmed/9663178</v>
      </c>
      <c r="D2691" s="254" t="str">
        <f>IF(AND(A2691&lt;&gt;"",ISNUMBER(A2691)),VLOOKUP(A2691,Studies!A:BR,4,FALSE),"")</f>
        <v>Control (Perpetrator Placebo)</v>
      </c>
      <c r="E2691" s="254" t="str">
        <f>IF(AND(A2691&lt;&gt;"",ISNUMBER(A2691)),VLOOKUP(A2691,Studies!A:BR,5,FALSE),"")</f>
        <v>Buspirone</v>
      </c>
      <c r="F2691" s="255"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53" t="str">
        <f>IF(AND(A2692&lt;&gt;"",ISNUMBER(A2692)),VLOOKUP(A2692,Studies!A:BR,2,FALSE),"")</f>
        <v>Lamberg 1998c</v>
      </c>
      <c r="C2692" s="254" t="str">
        <f>IF(AND(A2692&lt;&gt;"",ISNUMBER(A2692)),VLOOKUP(A2692,Studies!A:BR,3,FALSE),"")</f>
        <v>https://www.ncbi.nlm.nih.gov/pubmed/9663178</v>
      </c>
      <c r="D2692" s="254" t="str">
        <f>IF(AND(A2692&lt;&gt;"",ISNUMBER(A2692)),VLOOKUP(A2692,Studies!A:BR,4,FALSE),"")</f>
        <v>Control (Perpetrator Placebo)</v>
      </c>
      <c r="E2692" s="254" t="str">
        <f>IF(AND(A2692&lt;&gt;"",ISNUMBER(A2692)),VLOOKUP(A2692,Studies!A:BR,5,FALSE),"")</f>
        <v>Buspirone</v>
      </c>
      <c r="F2692" s="255"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53" t="str">
        <f>IF(AND(A2693&lt;&gt;"",ISNUMBER(A2693)),VLOOKUP(A2693,Studies!A:BR,2,FALSE),"")</f>
        <v>Lamberg 1998c</v>
      </c>
      <c r="C2693" s="254" t="str">
        <f>IF(AND(A2693&lt;&gt;"",ISNUMBER(A2693)),VLOOKUP(A2693,Studies!A:BR,3,FALSE),"")</f>
        <v>https://www.ncbi.nlm.nih.gov/pubmed/9663178</v>
      </c>
      <c r="D2693" s="254" t="str">
        <f>IF(AND(A2693&lt;&gt;"",ISNUMBER(A2693)),VLOOKUP(A2693,Studies!A:BR,4,FALSE),"")</f>
        <v>with Perpetrator (Verapamil)</v>
      </c>
      <c r="E2693" s="254" t="str">
        <f>IF(AND(A2693&lt;&gt;"",ISNUMBER(A2693)),VLOOKUP(A2693,Studies!A:BR,5,FALSE),"")</f>
        <v>Buspirone</v>
      </c>
      <c r="F2693" s="255"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53" t="str">
        <f>IF(AND(A2694&lt;&gt;"",ISNUMBER(A2694)),VLOOKUP(A2694,Studies!A:BR,2,FALSE),"")</f>
        <v>Lamberg 1998c</v>
      </c>
      <c r="C2694" s="254" t="str">
        <f>IF(AND(A2694&lt;&gt;"",ISNUMBER(A2694)),VLOOKUP(A2694,Studies!A:BR,3,FALSE),"")</f>
        <v>https://www.ncbi.nlm.nih.gov/pubmed/9663178</v>
      </c>
      <c r="D2694" s="254" t="str">
        <f>IF(AND(A2694&lt;&gt;"",ISNUMBER(A2694)),VLOOKUP(A2694,Studies!A:BR,4,FALSE),"")</f>
        <v>with Perpetrator (Verapamil)</v>
      </c>
      <c r="E2694" s="254" t="str">
        <f>IF(AND(A2694&lt;&gt;"",ISNUMBER(A2694)),VLOOKUP(A2694,Studies!A:BR,5,FALSE),"")</f>
        <v>Buspirone</v>
      </c>
      <c r="F2694" s="255"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53" t="str">
        <f>IF(AND(A2695&lt;&gt;"",ISNUMBER(A2695)),VLOOKUP(A2695,Studies!A:BR,2,FALSE),"")</f>
        <v>Lamberg 1998c</v>
      </c>
      <c r="C2695" s="254" t="str">
        <f>IF(AND(A2695&lt;&gt;"",ISNUMBER(A2695)),VLOOKUP(A2695,Studies!A:BR,3,FALSE),"")</f>
        <v>https://www.ncbi.nlm.nih.gov/pubmed/9663178</v>
      </c>
      <c r="D2695" s="254" t="str">
        <f>IF(AND(A2695&lt;&gt;"",ISNUMBER(A2695)),VLOOKUP(A2695,Studies!A:BR,4,FALSE),"")</f>
        <v>with Perpetrator (Verapamil)</v>
      </c>
      <c r="E2695" s="254" t="str">
        <f>IF(AND(A2695&lt;&gt;"",ISNUMBER(A2695)),VLOOKUP(A2695,Studies!A:BR,5,FALSE),"")</f>
        <v>Buspirone</v>
      </c>
      <c r="F2695" s="255"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53" t="str">
        <f>IF(AND(A2696&lt;&gt;"",ISNUMBER(A2696)),VLOOKUP(A2696,Studies!A:BR,2,FALSE),"")</f>
        <v>Lamberg 1998c</v>
      </c>
      <c r="C2696" s="254" t="str">
        <f>IF(AND(A2696&lt;&gt;"",ISNUMBER(A2696)),VLOOKUP(A2696,Studies!A:BR,3,FALSE),"")</f>
        <v>https://www.ncbi.nlm.nih.gov/pubmed/9663178</v>
      </c>
      <c r="D2696" s="254" t="str">
        <f>IF(AND(A2696&lt;&gt;"",ISNUMBER(A2696)),VLOOKUP(A2696,Studies!A:BR,4,FALSE),"")</f>
        <v>with Perpetrator (Verapamil)</v>
      </c>
      <c r="E2696" s="254" t="str">
        <f>IF(AND(A2696&lt;&gt;"",ISNUMBER(A2696)),VLOOKUP(A2696,Studies!A:BR,5,FALSE),"")</f>
        <v>Buspirone</v>
      </c>
      <c r="F2696" s="255"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53" t="str">
        <f>IF(AND(A2697&lt;&gt;"",ISNUMBER(A2697)),VLOOKUP(A2697,Studies!A:BR,2,FALSE),"")</f>
        <v>Lamberg 1998c</v>
      </c>
      <c r="C2697" s="254" t="str">
        <f>IF(AND(A2697&lt;&gt;"",ISNUMBER(A2697)),VLOOKUP(A2697,Studies!A:BR,3,FALSE),"")</f>
        <v>https://www.ncbi.nlm.nih.gov/pubmed/9663178</v>
      </c>
      <c r="D2697" s="254" t="str">
        <f>IF(AND(A2697&lt;&gt;"",ISNUMBER(A2697)),VLOOKUP(A2697,Studies!A:BR,4,FALSE),"")</f>
        <v>with Perpetrator (Verapamil)</v>
      </c>
      <c r="E2697" s="254" t="str">
        <f>IF(AND(A2697&lt;&gt;"",ISNUMBER(A2697)),VLOOKUP(A2697,Studies!A:BR,5,FALSE),"")</f>
        <v>Buspirone</v>
      </c>
      <c r="F2697" s="255"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53" t="str">
        <f>IF(AND(A2698&lt;&gt;"",ISNUMBER(A2698)),VLOOKUP(A2698,Studies!A:BR,2,FALSE),"")</f>
        <v>Lamberg 1998c</v>
      </c>
      <c r="C2698" s="254" t="str">
        <f>IF(AND(A2698&lt;&gt;"",ISNUMBER(A2698)),VLOOKUP(A2698,Studies!A:BR,3,FALSE),"")</f>
        <v>https://www.ncbi.nlm.nih.gov/pubmed/9663178</v>
      </c>
      <c r="D2698" s="254" t="str">
        <f>IF(AND(A2698&lt;&gt;"",ISNUMBER(A2698)),VLOOKUP(A2698,Studies!A:BR,4,FALSE),"")</f>
        <v>with Perpetrator (Verapamil)</v>
      </c>
      <c r="E2698" s="254" t="str">
        <f>IF(AND(A2698&lt;&gt;"",ISNUMBER(A2698)),VLOOKUP(A2698,Studies!A:BR,5,FALSE),"")</f>
        <v>Buspirone</v>
      </c>
      <c r="F2698" s="255"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53" t="str">
        <f>IF(AND(A2699&lt;&gt;"",ISNUMBER(A2699)),VLOOKUP(A2699,Studies!A:BR,2,FALSE),"")</f>
        <v>Lamberg 1998c</v>
      </c>
      <c r="C2699" s="254" t="str">
        <f>IF(AND(A2699&lt;&gt;"",ISNUMBER(A2699)),VLOOKUP(A2699,Studies!A:BR,3,FALSE),"")</f>
        <v>https://www.ncbi.nlm.nih.gov/pubmed/9663178</v>
      </c>
      <c r="D2699" s="254" t="str">
        <f>IF(AND(A2699&lt;&gt;"",ISNUMBER(A2699)),VLOOKUP(A2699,Studies!A:BR,4,FALSE),"")</f>
        <v>with Perpetrator (Verapamil)</v>
      </c>
      <c r="E2699" s="254" t="str">
        <f>IF(AND(A2699&lt;&gt;"",ISNUMBER(A2699)),VLOOKUP(A2699,Studies!A:BR,5,FALSE),"")</f>
        <v>Buspirone</v>
      </c>
      <c r="F2699" s="255"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53" t="str">
        <f>IF(AND(A2700&lt;&gt;"",ISNUMBER(A2700)),VLOOKUP(A2700,Studies!A:BR,2,FALSE),"")</f>
        <v>Lamberg 1998c</v>
      </c>
      <c r="C2700" s="254" t="str">
        <f>IF(AND(A2700&lt;&gt;"",ISNUMBER(A2700)),VLOOKUP(A2700,Studies!A:BR,3,FALSE),"")</f>
        <v>https://www.ncbi.nlm.nih.gov/pubmed/9663178</v>
      </c>
      <c r="D2700" s="254" t="str">
        <f>IF(AND(A2700&lt;&gt;"",ISNUMBER(A2700)),VLOOKUP(A2700,Studies!A:BR,4,FALSE),"")</f>
        <v>with Perpetrator (Verapamil)</v>
      </c>
      <c r="E2700" s="254" t="str">
        <f>IF(AND(A2700&lt;&gt;"",ISNUMBER(A2700)),VLOOKUP(A2700,Studies!A:BR,5,FALSE),"")</f>
        <v>Buspirone</v>
      </c>
      <c r="F2700" s="255"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53" t="str">
        <f>IF(AND(A2701&lt;&gt;"",ISNUMBER(A2701)),VLOOKUP(A2701,Studies!A:BR,2,FALSE),"")</f>
        <v>Lamberg 1998c</v>
      </c>
      <c r="C2701" s="254" t="str">
        <f>IF(AND(A2701&lt;&gt;"",ISNUMBER(A2701)),VLOOKUP(A2701,Studies!A:BR,3,FALSE),"")</f>
        <v>https://www.ncbi.nlm.nih.gov/pubmed/9663178</v>
      </c>
      <c r="D2701" s="254" t="str">
        <f>IF(AND(A2701&lt;&gt;"",ISNUMBER(A2701)),VLOOKUP(A2701,Studies!A:BR,4,FALSE),"")</f>
        <v>with Perpetrator (Verapamil)</v>
      </c>
      <c r="E2701" s="254" t="str">
        <f>IF(AND(A2701&lt;&gt;"",ISNUMBER(A2701)),VLOOKUP(A2701,Studies!A:BR,5,FALSE),"")</f>
        <v>Buspirone</v>
      </c>
      <c r="F2701" s="255"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53" t="str">
        <f>IF(AND(A2702&lt;&gt;"",ISNUMBER(A2702)),VLOOKUP(A2702,Studies!A:BR,2,FALSE),"")</f>
        <v>Lamberg 1998c</v>
      </c>
      <c r="C2702" s="254" t="str">
        <f>IF(AND(A2702&lt;&gt;"",ISNUMBER(A2702)),VLOOKUP(A2702,Studies!A:BR,3,FALSE),"")</f>
        <v>https://www.ncbi.nlm.nih.gov/pubmed/9663178</v>
      </c>
      <c r="D2702" s="254" t="str">
        <f>IF(AND(A2702&lt;&gt;"",ISNUMBER(A2702)),VLOOKUP(A2702,Studies!A:BR,4,FALSE),"")</f>
        <v>with Perpetrator (Verapamil)</v>
      </c>
      <c r="E2702" s="254" t="str">
        <f>IF(AND(A2702&lt;&gt;"",ISNUMBER(A2702)),VLOOKUP(A2702,Studies!A:BR,5,FALSE),"")</f>
        <v>Buspirone</v>
      </c>
      <c r="F2702" s="255"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53" t="str">
        <f>IF(AND(A2703&lt;&gt;"",ISNUMBER(A2703)),VLOOKUP(A2703,Studies!A:BR,2,FALSE),"")</f>
        <v>Lamberg 1998c</v>
      </c>
      <c r="C2703" s="254" t="str">
        <f>IF(AND(A2703&lt;&gt;"",ISNUMBER(A2703)),VLOOKUP(A2703,Studies!A:BR,3,FALSE),"")</f>
        <v>https://www.ncbi.nlm.nih.gov/pubmed/9663178</v>
      </c>
      <c r="D2703" s="254" t="str">
        <f>IF(AND(A2703&lt;&gt;"",ISNUMBER(A2703)),VLOOKUP(A2703,Studies!A:BR,4,FALSE),"")</f>
        <v>with Perpetrator (Diltiazem)</v>
      </c>
      <c r="E2703" s="254" t="str">
        <f>IF(AND(A2703&lt;&gt;"",ISNUMBER(A2703)),VLOOKUP(A2703,Studies!A:BR,5,FALSE),"")</f>
        <v>Buspirone</v>
      </c>
      <c r="F2703" s="255"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53" t="str">
        <f>IF(AND(A2704&lt;&gt;"",ISNUMBER(A2704)),VLOOKUP(A2704,Studies!A:BR,2,FALSE),"")</f>
        <v>Lamberg 1998c</v>
      </c>
      <c r="C2704" s="254" t="str">
        <f>IF(AND(A2704&lt;&gt;"",ISNUMBER(A2704)),VLOOKUP(A2704,Studies!A:BR,3,FALSE),"")</f>
        <v>https://www.ncbi.nlm.nih.gov/pubmed/9663178</v>
      </c>
      <c r="D2704" s="254" t="str">
        <f>IF(AND(A2704&lt;&gt;"",ISNUMBER(A2704)),VLOOKUP(A2704,Studies!A:BR,4,FALSE),"")</f>
        <v>with Perpetrator (Diltiazem)</v>
      </c>
      <c r="E2704" s="254" t="str">
        <f>IF(AND(A2704&lt;&gt;"",ISNUMBER(A2704)),VLOOKUP(A2704,Studies!A:BR,5,FALSE),"")</f>
        <v>Buspirone</v>
      </c>
      <c r="F2704" s="255"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53" t="str">
        <f>IF(AND(A2705&lt;&gt;"",ISNUMBER(A2705)),VLOOKUP(A2705,Studies!A:BR,2,FALSE),"")</f>
        <v>Lamberg 1998c</v>
      </c>
      <c r="C2705" s="254" t="str">
        <f>IF(AND(A2705&lt;&gt;"",ISNUMBER(A2705)),VLOOKUP(A2705,Studies!A:BR,3,FALSE),"")</f>
        <v>https://www.ncbi.nlm.nih.gov/pubmed/9663178</v>
      </c>
      <c r="D2705" s="254" t="str">
        <f>IF(AND(A2705&lt;&gt;"",ISNUMBER(A2705)),VLOOKUP(A2705,Studies!A:BR,4,FALSE),"")</f>
        <v>with Perpetrator (Diltiazem)</v>
      </c>
      <c r="E2705" s="254" t="str">
        <f>IF(AND(A2705&lt;&gt;"",ISNUMBER(A2705)),VLOOKUP(A2705,Studies!A:BR,5,FALSE),"")</f>
        <v>Buspirone</v>
      </c>
      <c r="F2705" s="255"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53" t="str">
        <f>IF(AND(A2706&lt;&gt;"",ISNUMBER(A2706)),VLOOKUP(A2706,Studies!A:BR,2,FALSE),"")</f>
        <v>Lamberg 1998c</v>
      </c>
      <c r="C2706" s="254" t="str">
        <f>IF(AND(A2706&lt;&gt;"",ISNUMBER(A2706)),VLOOKUP(A2706,Studies!A:BR,3,FALSE),"")</f>
        <v>https://www.ncbi.nlm.nih.gov/pubmed/9663178</v>
      </c>
      <c r="D2706" s="254" t="str">
        <f>IF(AND(A2706&lt;&gt;"",ISNUMBER(A2706)),VLOOKUP(A2706,Studies!A:BR,4,FALSE),"")</f>
        <v>with Perpetrator (Diltiazem)</v>
      </c>
      <c r="E2706" s="254" t="str">
        <f>IF(AND(A2706&lt;&gt;"",ISNUMBER(A2706)),VLOOKUP(A2706,Studies!A:BR,5,FALSE),"")</f>
        <v>Buspirone</v>
      </c>
      <c r="F2706" s="255"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53" t="str">
        <f>IF(AND(A2707&lt;&gt;"",ISNUMBER(A2707)),VLOOKUP(A2707,Studies!A:BR,2,FALSE),"")</f>
        <v>Lamberg 1998c</v>
      </c>
      <c r="C2707" s="254" t="str">
        <f>IF(AND(A2707&lt;&gt;"",ISNUMBER(A2707)),VLOOKUP(A2707,Studies!A:BR,3,FALSE),"")</f>
        <v>https://www.ncbi.nlm.nih.gov/pubmed/9663178</v>
      </c>
      <c r="D2707" s="254" t="str">
        <f>IF(AND(A2707&lt;&gt;"",ISNUMBER(A2707)),VLOOKUP(A2707,Studies!A:BR,4,FALSE),"")</f>
        <v>with Perpetrator (Diltiazem)</v>
      </c>
      <c r="E2707" s="254" t="str">
        <f>IF(AND(A2707&lt;&gt;"",ISNUMBER(A2707)),VLOOKUP(A2707,Studies!A:BR,5,FALSE),"")</f>
        <v>Buspirone</v>
      </c>
      <c r="F2707" s="255"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53" t="str">
        <f>IF(AND(A2708&lt;&gt;"",ISNUMBER(A2708)),VLOOKUP(A2708,Studies!A:BR,2,FALSE),"")</f>
        <v>Lamberg 1998c</v>
      </c>
      <c r="C2708" s="254" t="str">
        <f>IF(AND(A2708&lt;&gt;"",ISNUMBER(A2708)),VLOOKUP(A2708,Studies!A:BR,3,FALSE),"")</f>
        <v>https://www.ncbi.nlm.nih.gov/pubmed/9663178</v>
      </c>
      <c r="D2708" s="254" t="str">
        <f>IF(AND(A2708&lt;&gt;"",ISNUMBER(A2708)),VLOOKUP(A2708,Studies!A:BR,4,FALSE),"")</f>
        <v>with Perpetrator (Diltiazem)</v>
      </c>
      <c r="E2708" s="254" t="str">
        <f>IF(AND(A2708&lt;&gt;"",ISNUMBER(A2708)),VLOOKUP(A2708,Studies!A:BR,5,FALSE),"")</f>
        <v>Buspirone</v>
      </c>
      <c r="F2708" s="255"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53" t="str">
        <f>IF(AND(A2709&lt;&gt;"",ISNUMBER(A2709)),VLOOKUP(A2709,Studies!A:BR,2,FALSE),"")</f>
        <v>Lamberg 1998c</v>
      </c>
      <c r="C2709" s="254" t="str">
        <f>IF(AND(A2709&lt;&gt;"",ISNUMBER(A2709)),VLOOKUP(A2709,Studies!A:BR,3,FALSE),"")</f>
        <v>https://www.ncbi.nlm.nih.gov/pubmed/9663178</v>
      </c>
      <c r="D2709" s="254" t="str">
        <f>IF(AND(A2709&lt;&gt;"",ISNUMBER(A2709)),VLOOKUP(A2709,Studies!A:BR,4,FALSE),"")</f>
        <v>with Perpetrator (Diltiazem)</v>
      </c>
      <c r="E2709" s="254" t="str">
        <f>IF(AND(A2709&lt;&gt;"",ISNUMBER(A2709)),VLOOKUP(A2709,Studies!A:BR,5,FALSE),"")</f>
        <v>Buspirone</v>
      </c>
      <c r="F2709" s="255"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53" t="str">
        <f>IF(AND(A2710&lt;&gt;"",ISNUMBER(A2710)),VLOOKUP(A2710,Studies!A:BR,2,FALSE),"")</f>
        <v>Lamberg 1998c</v>
      </c>
      <c r="C2710" s="254" t="str">
        <f>IF(AND(A2710&lt;&gt;"",ISNUMBER(A2710)),VLOOKUP(A2710,Studies!A:BR,3,FALSE),"")</f>
        <v>https://www.ncbi.nlm.nih.gov/pubmed/9663178</v>
      </c>
      <c r="D2710" s="254" t="str">
        <f>IF(AND(A2710&lt;&gt;"",ISNUMBER(A2710)),VLOOKUP(A2710,Studies!A:BR,4,FALSE),"")</f>
        <v>with Perpetrator (Diltiazem)</v>
      </c>
      <c r="E2710" s="254" t="str">
        <f>IF(AND(A2710&lt;&gt;"",ISNUMBER(A2710)),VLOOKUP(A2710,Studies!A:BR,5,FALSE),"")</f>
        <v>Buspirone</v>
      </c>
      <c r="F2710" s="255"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53" t="str">
        <f>IF(AND(A2711&lt;&gt;"",ISNUMBER(A2711)),VLOOKUP(A2711,Studies!A:BR,2,FALSE),"")</f>
        <v>Lamberg 1998c</v>
      </c>
      <c r="C2711" s="254" t="str">
        <f>IF(AND(A2711&lt;&gt;"",ISNUMBER(A2711)),VLOOKUP(A2711,Studies!A:BR,3,FALSE),"")</f>
        <v>https://www.ncbi.nlm.nih.gov/pubmed/9663178</v>
      </c>
      <c r="D2711" s="254" t="str">
        <f>IF(AND(A2711&lt;&gt;"",ISNUMBER(A2711)),VLOOKUP(A2711,Studies!A:BR,4,FALSE),"")</f>
        <v>with Perpetrator (Diltiazem)</v>
      </c>
      <c r="E2711" s="254" t="str">
        <f>IF(AND(A2711&lt;&gt;"",ISNUMBER(A2711)),VLOOKUP(A2711,Studies!A:BR,5,FALSE),"")</f>
        <v>Buspirone</v>
      </c>
      <c r="F2711" s="255"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53" t="str">
        <f>IF(AND(A2712&lt;&gt;"",ISNUMBER(A2712)),VLOOKUP(A2712,Studies!A:BR,2,FALSE),"")</f>
        <v>Lamberg 1998c</v>
      </c>
      <c r="C2712" s="254" t="str">
        <f>IF(AND(A2712&lt;&gt;"",ISNUMBER(A2712)),VLOOKUP(A2712,Studies!A:BR,3,FALSE),"")</f>
        <v>https://www.ncbi.nlm.nih.gov/pubmed/9663178</v>
      </c>
      <c r="D2712" s="254" t="str">
        <f>IF(AND(A2712&lt;&gt;"",ISNUMBER(A2712)),VLOOKUP(A2712,Studies!A:BR,4,FALSE),"")</f>
        <v>with Perpetrator (Diltiazem)</v>
      </c>
      <c r="E2712" s="254" t="str">
        <f>IF(AND(A2712&lt;&gt;"",ISNUMBER(A2712)),VLOOKUP(A2712,Studies!A:BR,5,FALSE),"")</f>
        <v>Buspirone</v>
      </c>
      <c r="F2712" s="255"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53" t="str">
        <f>IF(AND(A2713&lt;&gt;"",ISNUMBER(A2713)),VLOOKUP(A2713,Studies!A:BR,2,FALSE),"")</f>
        <v>Lamberg 1999</v>
      </c>
      <c r="C2713" s="254" t="str">
        <f>IF(AND(A2713&lt;&gt;"",ISNUMBER(A2713)),VLOOKUP(A2713,Studies!A:BR,3,FALSE),"")</f>
        <v>https://www.ncbi.nlm.nih.gov/pubmed/10227067</v>
      </c>
      <c r="D2713" s="254" t="str">
        <f>IF(AND(A2713&lt;&gt;"",ISNUMBER(A2713)),VLOOKUP(A2713,Studies!A:BR,4,FALSE),"")</f>
        <v>Control (Perpetrator Placebo)</v>
      </c>
      <c r="E2713" s="254" t="str">
        <f>IF(AND(A2713&lt;&gt;"",ISNUMBER(A2713)),VLOOKUP(A2713,Studies!A:BR,5,FALSE),"")</f>
        <v>Buspirone</v>
      </c>
      <c r="F2713" s="255"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53" t="str">
        <f>IF(AND(A2714&lt;&gt;"",ISNUMBER(A2714)),VLOOKUP(A2714,Studies!A:BR,2,FALSE),"")</f>
        <v>Lamberg 1999</v>
      </c>
      <c r="C2714" s="254" t="str">
        <f>IF(AND(A2714&lt;&gt;"",ISNUMBER(A2714)),VLOOKUP(A2714,Studies!A:BR,3,FALSE),"")</f>
        <v>https://www.ncbi.nlm.nih.gov/pubmed/10227067</v>
      </c>
      <c r="D2714" s="254" t="str">
        <f>IF(AND(A2714&lt;&gt;"",ISNUMBER(A2714)),VLOOKUP(A2714,Studies!A:BR,4,FALSE),"")</f>
        <v>Control (Perpetrator Placebo)</v>
      </c>
      <c r="E2714" s="254" t="str">
        <f>IF(AND(A2714&lt;&gt;"",ISNUMBER(A2714)),VLOOKUP(A2714,Studies!A:BR,5,FALSE),"")</f>
        <v>Buspirone</v>
      </c>
      <c r="F2714" s="255"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53" t="str">
        <f>IF(AND(A2715&lt;&gt;"",ISNUMBER(A2715)),VLOOKUP(A2715,Studies!A:BR,2,FALSE),"")</f>
        <v>Lamberg 1999</v>
      </c>
      <c r="C2715" s="254" t="str">
        <f>IF(AND(A2715&lt;&gt;"",ISNUMBER(A2715)),VLOOKUP(A2715,Studies!A:BR,3,FALSE),"")</f>
        <v>https://www.ncbi.nlm.nih.gov/pubmed/10227067</v>
      </c>
      <c r="D2715" s="254" t="str">
        <f>IF(AND(A2715&lt;&gt;"",ISNUMBER(A2715)),VLOOKUP(A2715,Studies!A:BR,4,FALSE),"")</f>
        <v>Control (Perpetrator Placebo)</v>
      </c>
      <c r="E2715" s="254" t="str">
        <f>IF(AND(A2715&lt;&gt;"",ISNUMBER(A2715)),VLOOKUP(A2715,Studies!A:BR,5,FALSE),"")</f>
        <v>Buspirone</v>
      </c>
      <c r="F2715" s="255"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53" t="str">
        <f>IF(AND(A2716&lt;&gt;"",ISNUMBER(A2716)),VLOOKUP(A2716,Studies!A:BR,2,FALSE),"")</f>
        <v>Lamberg 1999</v>
      </c>
      <c r="C2716" s="254" t="str">
        <f>IF(AND(A2716&lt;&gt;"",ISNUMBER(A2716)),VLOOKUP(A2716,Studies!A:BR,3,FALSE),"")</f>
        <v>https://www.ncbi.nlm.nih.gov/pubmed/10227067</v>
      </c>
      <c r="D2716" s="254" t="str">
        <f>IF(AND(A2716&lt;&gt;"",ISNUMBER(A2716)),VLOOKUP(A2716,Studies!A:BR,4,FALSE),"")</f>
        <v>Control (Perpetrator Placebo)</v>
      </c>
      <c r="E2716" s="254" t="str">
        <f>IF(AND(A2716&lt;&gt;"",ISNUMBER(A2716)),VLOOKUP(A2716,Studies!A:BR,5,FALSE),"")</f>
        <v>Buspirone</v>
      </c>
      <c r="F2716" s="255"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53" t="str">
        <f>IF(AND(A2717&lt;&gt;"",ISNUMBER(A2717)),VLOOKUP(A2717,Studies!A:BR,2,FALSE),"")</f>
        <v>Lamberg 1999</v>
      </c>
      <c r="C2717" s="254" t="str">
        <f>IF(AND(A2717&lt;&gt;"",ISNUMBER(A2717)),VLOOKUP(A2717,Studies!A:BR,3,FALSE),"")</f>
        <v>https://www.ncbi.nlm.nih.gov/pubmed/10227067</v>
      </c>
      <c r="D2717" s="254" t="str">
        <f>IF(AND(A2717&lt;&gt;"",ISNUMBER(A2717)),VLOOKUP(A2717,Studies!A:BR,4,FALSE),"")</f>
        <v>Control (Perpetrator Placebo)</v>
      </c>
      <c r="E2717" s="254" t="str">
        <f>IF(AND(A2717&lt;&gt;"",ISNUMBER(A2717)),VLOOKUP(A2717,Studies!A:BR,5,FALSE),"")</f>
        <v>Buspirone</v>
      </c>
      <c r="F2717" s="255"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53" t="str">
        <f>IF(AND(A2718&lt;&gt;"",ISNUMBER(A2718)),VLOOKUP(A2718,Studies!A:BR,2,FALSE),"")</f>
        <v>Lamberg 1999</v>
      </c>
      <c r="C2718" s="254" t="str">
        <f>IF(AND(A2718&lt;&gt;"",ISNUMBER(A2718)),VLOOKUP(A2718,Studies!A:BR,3,FALSE),"")</f>
        <v>https://www.ncbi.nlm.nih.gov/pubmed/10227067</v>
      </c>
      <c r="D2718" s="254" t="str">
        <f>IF(AND(A2718&lt;&gt;"",ISNUMBER(A2718)),VLOOKUP(A2718,Studies!A:BR,4,FALSE),"")</f>
        <v>Control (Perpetrator Placebo)</v>
      </c>
      <c r="E2718" s="254" t="str">
        <f>IF(AND(A2718&lt;&gt;"",ISNUMBER(A2718)),VLOOKUP(A2718,Studies!A:BR,5,FALSE),"")</f>
        <v>Buspirone</v>
      </c>
      <c r="F2718" s="255"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53" t="str">
        <f>IF(AND(A2719&lt;&gt;"",ISNUMBER(A2719)),VLOOKUP(A2719,Studies!A:BR,2,FALSE),"")</f>
        <v>Lamberg 1999</v>
      </c>
      <c r="C2719" s="254" t="str">
        <f>IF(AND(A2719&lt;&gt;"",ISNUMBER(A2719)),VLOOKUP(A2719,Studies!A:BR,3,FALSE),"")</f>
        <v>https://www.ncbi.nlm.nih.gov/pubmed/10227067</v>
      </c>
      <c r="D2719" s="254" t="str">
        <f>IF(AND(A2719&lt;&gt;"",ISNUMBER(A2719)),VLOOKUP(A2719,Studies!A:BR,4,FALSE),"")</f>
        <v>Control (Perpetrator Placebo)</v>
      </c>
      <c r="E2719" s="254" t="str">
        <f>IF(AND(A2719&lt;&gt;"",ISNUMBER(A2719)),VLOOKUP(A2719,Studies!A:BR,5,FALSE),"")</f>
        <v>Buspirone</v>
      </c>
      <c r="F2719" s="255"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53" t="str">
        <f>IF(AND(A2720&lt;&gt;"",ISNUMBER(A2720)),VLOOKUP(A2720,Studies!A:BR,2,FALSE),"")</f>
        <v>Lamberg 1999</v>
      </c>
      <c r="C2720" s="254" t="str">
        <f>IF(AND(A2720&lt;&gt;"",ISNUMBER(A2720)),VLOOKUP(A2720,Studies!A:BR,3,FALSE),"")</f>
        <v>https://www.ncbi.nlm.nih.gov/pubmed/10227067</v>
      </c>
      <c r="D2720" s="254" t="str">
        <f>IF(AND(A2720&lt;&gt;"",ISNUMBER(A2720)),VLOOKUP(A2720,Studies!A:BR,4,FALSE),"")</f>
        <v>Control (Perpetrator Placebo)</v>
      </c>
      <c r="E2720" s="254" t="str">
        <f>IF(AND(A2720&lt;&gt;"",ISNUMBER(A2720)),VLOOKUP(A2720,Studies!A:BR,5,FALSE),"")</f>
        <v>Buspirone</v>
      </c>
      <c r="F2720" s="255"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53" t="str">
        <f>IF(AND(A2721&lt;&gt;"",ISNUMBER(A2721)),VLOOKUP(A2721,Studies!A:BR,2,FALSE),"")</f>
        <v>Lamberg 1999</v>
      </c>
      <c r="C2721" s="254" t="str">
        <f>IF(AND(A2721&lt;&gt;"",ISNUMBER(A2721)),VLOOKUP(A2721,Studies!A:BR,3,FALSE),"")</f>
        <v>https://www.ncbi.nlm.nih.gov/pubmed/10227067</v>
      </c>
      <c r="D2721" s="254" t="str">
        <f>IF(AND(A2721&lt;&gt;"",ISNUMBER(A2721)),VLOOKUP(A2721,Studies!A:BR,4,FALSE),"")</f>
        <v>Control (Perpetrator Placebo)</v>
      </c>
      <c r="E2721" s="254" t="str">
        <f>IF(AND(A2721&lt;&gt;"",ISNUMBER(A2721)),VLOOKUP(A2721,Studies!A:BR,5,FALSE),"")</f>
        <v>Buspirone</v>
      </c>
      <c r="F2721" s="255"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53" t="str">
        <f>IF(AND(A2722&lt;&gt;"",ISNUMBER(A2722)),VLOOKUP(A2722,Studies!A:BR,2,FALSE),"")</f>
        <v>Larsen 2007</v>
      </c>
      <c r="C2722" s="254" t="str">
        <f>IF(AND(A2722&lt;&gt;"",ISNUMBER(A2722)),VLOOKUP(A2722,Studies!A:BR,3,FALSE),"")</f>
        <v>https://www.ncbi.nlm.nih.gov/pubmed/17365992</v>
      </c>
      <c r="D2722" s="254" t="str">
        <f>IF(AND(A2722&lt;&gt;"",ISNUMBER(A2722)),VLOOKUP(A2722,Studies!A:BR,4,FALSE),"")</f>
        <v>Control (Perpetrator Placebo)</v>
      </c>
      <c r="E2722" s="254" t="str">
        <f>IF(AND(A2722&lt;&gt;"",ISNUMBER(A2722)),VLOOKUP(A2722,Studies!A:BR,5,FALSE),"")</f>
        <v>Digoxin</v>
      </c>
      <c r="F2722" s="255"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53" t="str">
        <f>IF(AND(A2723&lt;&gt;"",ISNUMBER(A2723)),VLOOKUP(A2723,Studies!A:BR,2,FALSE),"")</f>
        <v>Larsen 2007</v>
      </c>
      <c r="C2723" s="254" t="str">
        <f>IF(AND(A2723&lt;&gt;"",ISNUMBER(A2723)),VLOOKUP(A2723,Studies!A:BR,3,FALSE),"")</f>
        <v>https://www.ncbi.nlm.nih.gov/pubmed/17365992</v>
      </c>
      <c r="D2723" s="254" t="str">
        <f>IF(AND(A2723&lt;&gt;"",ISNUMBER(A2723)),VLOOKUP(A2723,Studies!A:BR,4,FALSE),"")</f>
        <v>Control (Perpetrator Placebo)</v>
      </c>
      <c r="E2723" s="254" t="str">
        <f>IF(AND(A2723&lt;&gt;"",ISNUMBER(A2723)),VLOOKUP(A2723,Studies!A:BR,5,FALSE),"")</f>
        <v>Digoxin</v>
      </c>
      <c r="F2723" s="255"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53" t="str">
        <f>IF(AND(A2724&lt;&gt;"",ISNUMBER(A2724)),VLOOKUP(A2724,Studies!A:BR,2,FALSE),"")</f>
        <v>Larsen 2007</v>
      </c>
      <c r="C2724" s="254" t="str">
        <f>IF(AND(A2724&lt;&gt;"",ISNUMBER(A2724)),VLOOKUP(A2724,Studies!A:BR,3,FALSE),"")</f>
        <v>https://www.ncbi.nlm.nih.gov/pubmed/17365992</v>
      </c>
      <c r="D2724" s="254" t="str">
        <f>IF(AND(A2724&lt;&gt;"",ISNUMBER(A2724)),VLOOKUP(A2724,Studies!A:BR,4,FALSE),"")</f>
        <v>Control (Perpetrator Placebo)</v>
      </c>
      <c r="E2724" s="254" t="str">
        <f>IF(AND(A2724&lt;&gt;"",ISNUMBER(A2724)),VLOOKUP(A2724,Studies!A:BR,5,FALSE),"")</f>
        <v>Digoxin</v>
      </c>
      <c r="F2724" s="255"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53" t="str">
        <f>IF(AND(A2725&lt;&gt;"",ISNUMBER(A2725)),VLOOKUP(A2725,Studies!A:BR,2,FALSE),"")</f>
        <v>Larsen 2007</v>
      </c>
      <c r="C2725" s="254" t="str">
        <f>IF(AND(A2725&lt;&gt;"",ISNUMBER(A2725)),VLOOKUP(A2725,Studies!A:BR,3,FALSE),"")</f>
        <v>https://www.ncbi.nlm.nih.gov/pubmed/17365992</v>
      </c>
      <c r="D2725" s="254" t="str">
        <f>IF(AND(A2725&lt;&gt;"",ISNUMBER(A2725)),VLOOKUP(A2725,Studies!A:BR,4,FALSE),"")</f>
        <v>Control (Perpetrator Placebo)</v>
      </c>
      <c r="E2725" s="254" t="str">
        <f>IF(AND(A2725&lt;&gt;"",ISNUMBER(A2725)),VLOOKUP(A2725,Studies!A:BR,5,FALSE),"")</f>
        <v>Digoxin</v>
      </c>
      <c r="F2725" s="255"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53" t="str">
        <f>IF(AND(A2726&lt;&gt;"",ISNUMBER(A2726)),VLOOKUP(A2726,Studies!A:BR,2,FALSE),"")</f>
        <v>Larsen 2007</v>
      </c>
      <c r="C2726" s="254" t="str">
        <f>IF(AND(A2726&lt;&gt;"",ISNUMBER(A2726)),VLOOKUP(A2726,Studies!A:BR,3,FALSE),"")</f>
        <v>https://www.ncbi.nlm.nih.gov/pubmed/17365992</v>
      </c>
      <c r="D2726" s="254" t="str">
        <f>IF(AND(A2726&lt;&gt;"",ISNUMBER(A2726)),VLOOKUP(A2726,Studies!A:BR,4,FALSE),"")</f>
        <v>Control (Perpetrator Placebo)</v>
      </c>
      <c r="E2726" s="254" t="str">
        <f>IF(AND(A2726&lt;&gt;"",ISNUMBER(A2726)),VLOOKUP(A2726,Studies!A:BR,5,FALSE),"")</f>
        <v>Digoxin</v>
      </c>
      <c r="F2726" s="255"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53" t="str">
        <f>IF(AND(A2727&lt;&gt;"",ISNUMBER(A2727)),VLOOKUP(A2727,Studies!A:BR,2,FALSE),"")</f>
        <v>Larsen 2007</v>
      </c>
      <c r="C2727" s="254" t="str">
        <f>IF(AND(A2727&lt;&gt;"",ISNUMBER(A2727)),VLOOKUP(A2727,Studies!A:BR,3,FALSE),"")</f>
        <v>https://www.ncbi.nlm.nih.gov/pubmed/17365992</v>
      </c>
      <c r="D2727" s="254" t="str">
        <f>IF(AND(A2727&lt;&gt;"",ISNUMBER(A2727)),VLOOKUP(A2727,Studies!A:BR,4,FALSE),"")</f>
        <v>Control (Perpetrator Placebo)</v>
      </c>
      <c r="E2727" s="254" t="str">
        <f>IF(AND(A2727&lt;&gt;"",ISNUMBER(A2727)),VLOOKUP(A2727,Studies!A:BR,5,FALSE),"")</f>
        <v>Digoxin</v>
      </c>
      <c r="F2727" s="255"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53" t="str">
        <f>IF(AND(A2728&lt;&gt;"",ISNUMBER(A2728)),VLOOKUP(A2728,Studies!A:BR,2,FALSE),"")</f>
        <v>Larsen 2007</v>
      </c>
      <c r="C2728" s="254" t="str">
        <f>IF(AND(A2728&lt;&gt;"",ISNUMBER(A2728)),VLOOKUP(A2728,Studies!A:BR,3,FALSE),"")</f>
        <v>https://www.ncbi.nlm.nih.gov/pubmed/17365992</v>
      </c>
      <c r="D2728" s="254" t="str">
        <f>IF(AND(A2728&lt;&gt;"",ISNUMBER(A2728)),VLOOKUP(A2728,Studies!A:BR,4,FALSE),"")</f>
        <v>Control (Perpetrator Placebo)</v>
      </c>
      <c r="E2728" s="254" t="str">
        <f>IF(AND(A2728&lt;&gt;"",ISNUMBER(A2728)),VLOOKUP(A2728,Studies!A:BR,5,FALSE),"")</f>
        <v>Digoxin</v>
      </c>
      <c r="F2728" s="255"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53" t="str">
        <f>IF(AND(A2729&lt;&gt;"",ISNUMBER(A2729)),VLOOKUP(A2729,Studies!A:BR,2,FALSE),"")</f>
        <v>Larsen 2007</v>
      </c>
      <c r="C2729" s="254" t="str">
        <f>IF(AND(A2729&lt;&gt;"",ISNUMBER(A2729)),VLOOKUP(A2729,Studies!A:BR,3,FALSE),"")</f>
        <v>https://www.ncbi.nlm.nih.gov/pubmed/17365992</v>
      </c>
      <c r="D2729" s="254" t="str">
        <f>IF(AND(A2729&lt;&gt;"",ISNUMBER(A2729)),VLOOKUP(A2729,Studies!A:BR,4,FALSE),"")</f>
        <v>Control (Perpetrator Placebo)</v>
      </c>
      <c r="E2729" s="254" t="str">
        <f>IF(AND(A2729&lt;&gt;"",ISNUMBER(A2729)),VLOOKUP(A2729,Studies!A:BR,5,FALSE),"")</f>
        <v>Digoxin</v>
      </c>
      <c r="F2729" s="255"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53" t="str">
        <f>IF(AND(A2730&lt;&gt;"",ISNUMBER(A2730)),VLOOKUP(A2730,Studies!A:BR,2,FALSE),"")</f>
        <v>Larsen 2007</v>
      </c>
      <c r="C2730" s="254" t="str">
        <f>IF(AND(A2730&lt;&gt;"",ISNUMBER(A2730)),VLOOKUP(A2730,Studies!A:BR,3,FALSE),"")</f>
        <v>https://www.ncbi.nlm.nih.gov/pubmed/17365992</v>
      </c>
      <c r="D2730" s="254" t="str">
        <f>IF(AND(A2730&lt;&gt;"",ISNUMBER(A2730)),VLOOKUP(A2730,Studies!A:BR,4,FALSE),"")</f>
        <v>Control (Perpetrator Placebo)</v>
      </c>
      <c r="E2730" s="254" t="str">
        <f>IF(AND(A2730&lt;&gt;"",ISNUMBER(A2730)),VLOOKUP(A2730,Studies!A:BR,5,FALSE),"")</f>
        <v>Digoxin</v>
      </c>
      <c r="F2730" s="255"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53" t="str">
        <f>IF(AND(A2731&lt;&gt;"",ISNUMBER(A2731)),VLOOKUP(A2731,Studies!A:BR,2,FALSE),"")</f>
        <v>Larsen 2007</v>
      </c>
      <c r="C2731" s="254" t="str">
        <f>IF(AND(A2731&lt;&gt;"",ISNUMBER(A2731)),VLOOKUP(A2731,Studies!A:BR,3,FALSE),"")</f>
        <v>https://www.ncbi.nlm.nih.gov/pubmed/17365992</v>
      </c>
      <c r="D2731" s="254" t="str">
        <f>IF(AND(A2731&lt;&gt;"",ISNUMBER(A2731)),VLOOKUP(A2731,Studies!A:BR,4,FALSE),"")</f>
        <v>Control (Perpetrator Placebo)</v>
      </c>
      <c r="E2731" s="254" t="str">
        <f>IF(AND(A2731&lt;&gt;"",ISNUMBER(A2731)),VLOOKUP(A2731,Studies!A:BR,5,FALSE),"")</f>
        <v>Digoxin</v>
      </c>
      <c r="F2731" s="255"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53" t="str">
        <f>IF(AND(A2732&lt;&gt;"",ISNUMBER(A2732)),VLOOKUP(A2732,Studies!A:BR,2,FALSE),"")</f>
        <v>Larsen 2007</v>
      </c>
      <c r="C2732" s="254" t="str">
        <f>IF(AND(A2732&lt;&gt;"",ISNUMBER(A2732)),VLOOKUP(A2732,Studies!A:BR,3,FALSE),"")</f>
        <v>https://www.ncbi.nlm.nih.gov/pubmed/17365992</v>
      </c>
      <c r="D2732" s="254" t="str">
        <f>IF(AND(A2732&lt;&gt;"",ISNUMBER(A2732)),VLOOKUP(A2732,Studies!A:BR,4,FALSE),"")</f>
        <v>Control (Perpetrator Placebo)</v>
      </c>
      <c r="E2732" s="254" t="str">
        <f>IF(AND(A2732&lt;&gt;"",ISNUMBER(A2732)),VLOOKUP(A2732,Studies!A:BR,5,FALSE),"")</f>
        <v>Digoxin</v>
      </c>
      <c r="F2732" s="255"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53" t="str">
        <f>IF(AND(A2733&lt;&gt;"",ISNUMBER(A2733)),VLOOKUP(A2733,Studies!A:BR,2,FALSE),"")</f>
        <v>Larsen 2007</v>
      </c>
      <c r="C2733" s="254" t="str">
        <f>IF(AND(A2733&lt;&gt;"",ISNUMBER(A2733)),VLOOKUP(A2733,Studies!A:BR,3,FALSE),"")</f>
        <v>https://www.ncbi.nlm.nih.gov/pubmed/17365992</v>
      </c>
      <c r="D2733" s="254" t="str">
        <f>IF(AND(A2733&lt;&gt;"",ISNUMBER(A2733)),VLOOKUP(A2733,Studies!A:BR,4,FALSE),"")</f>
        <v>Control (Perpetrator Placebo)</v>
      </c>
      <c r="E2733" s="254" t="str">
        <f>IF(AND(A2733&lt;&gt;"",ISNUMBER(A2733)),VLOOKUP(A2733,Studies!A:BR,5,FALSE),"")</f>
        <v>Digoxin</v>
      </c>
      <c r="F2733" s="255"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53" t="str">
        <f>IF(AND(A2734&lt;&gt;"",ISNUMBER(A2734)),VLOOKUP(A2734,Studies!A:BR,2,FALSE),"")</f>
        <v>Larsen 2007</v>
      </c>
      <c r="C2734" s="254" t="str">
        <f>IF(AND(A2734&lt;&gt;"",ISNUMBER(A2734)),VLOOKUP(A2734,Studies!A:BR,3,FALSE),"")</f>
        <v>https://www.ncbi.nlm.nih.gov/pubmed/17365992</v>
      </c>
      <c r="D2734" s="254" t="str">
        <f>IF(AND(A2734&lt;&gt;"",ISNUMBER(A2734)),VLOOKUP(A2734,Studies!A:BR,4,FALSE),"")</f>
        <v>Control (Perpetrator Placebo)</v>
      </c>
      <c r="E2734" s="254" t="str">
        <f>IF(AND(A2734&lt;&gt;"",ISNUMBER(A2734)),VLOOKUP(A2734,Studies!A:BR,5,FALSE),"")</f>
        <v>Digoxin</v>
      </c>
      <c r="F2734" s="255"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53" t="str">
        <f>IF(AND(A2735&lt;&gt;"",ISNUMBER(A2735)),VLOOKUP(A2735,Studies!A:BR,2,FALSE),"")</f>
        <v>Larsen 2007</v>
      </c>
      <c r="C2735" s="254" t="str">
        <f>IF(AND(A2735&lt;&gt;"",ISNUMBER(A2735)),VLOOKUP(A2735,Studies!A:BR,3,FALSE),"")</f>
        <v>https://www.ncbi.nlm.nih.gov/pubmed/17365992</v>
      </c>
      <c r="D2735" s="254" t="str">
        <f>IF(AND(A2735&lt;&gt;"",ISNUMBER(A2735)),VLOOKUP(A2735,Studies!A:BR,4,FALSE),"")</f>
        <v>Control (Perpetrator Placebo)</v>
      </c>
      <c r="E2735" s="254" t="str">
        <f>IF(AND(A2735&lt;&gt;"",ISNUMBER(A2735)),VLOOKUP(A2735,Studies!A:BR,5,FALSE),"")</f>
        <v>Digoxin</v>
      </c>
      <c r="F2735" s="255"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53" t="str">
        <f>IF(AND(A2736&lt;&gt;"",ISNUMBER(A2736)),VLOOKUP(A2736,Studies!A:BR,2,FALSE),"")</f>
        <v>Larsen 2007</v>
      </c>
      <c r="C2736" s="254" t="str">
        <f>IF(AND(A2736&lt;&gt;"",ISNUMBER(A2736)),VLOOKUP(A2736,Studies!A:BR,3,FALSE),"")</f>
        <v>https://www.ncbi.nlm.nih.gov/pubmed/17365992</v>
      </c>
      <c r="D2736" s="254" t="str">
        <f>IF(AND(A2736&lt;&gt;"",ISNUMBER(A2736)),VLOOKUP(A2736,Studies!A:BR,4,FALSE),"")</f>
        <v>Control (Perpetrator Placebo)</v>
      </c>
      <c r="E2736" s="254" t="str">
        <f>IF(AND(A2736&lt;&gt;"",ISNUMBER(A2736)),VLOOKUP(A2736,Studies!A:BR,5,FALSE),"")</f>
        <v>Digoxin</v>
      </c>
      <c r="F2736" s="255"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53" t="str">
        <f>IF(AND(A2737&lt;&gt;"",ISNUMBER(A2737)),VLOOKUP(A2737,Studies!A:BR,2,FALSE),"")</f>
        <v>Larsen 2007</v>
      </c>
      <c r="C2737" s="254" t="str">
        <f>IF(AND(A2737&lt;&gt;"",ISNUMBER(A2737)),VLOOKUP(A2737,Studies!A:BR,3,FALSE),"")</f>
        <v>https://www.ncbi.nlm.nih.gov/pubmed/17365992</v>
      </c>
      <c r="D2737" s="254" t="str">
        <f>IF(AND(A2737&lt;&gt;"",ISNUMBER(A2737)),VLOOKUP(A2737,Studies!A:BR,4,FALSE),"")</f>
        <v>Control (Perpetrator Placebo)</v>
      </c>
      <c r="E2737" s="254" t="str">
        <f>IF(AND(A2737&lt;&gt;"",ISNUMBER(A2737)),VLOOKUP(A2737,Studies!A:BR,5,FALSE),"")</f>
        <v>Digoxin</v>
      </c>
      <c r="F2737" s="255"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53" t="str">
        <f>IF(AND(A2738&lt;&gt;"",ISNUMBER(A2738)),VLOOKUP(A2738,Studies!A:BR,2,FALSE),"")</f>
        <v>Larsen 2007</v>
      </c>
      <c r="C2738" s="254" t="str">
        <f>IF(AND(A2738&lt;&gt;"",ISNUMBER(A2738)),VLOOKUP(A2738,Studies!A:BR,3,FALSE),"")</f>
        <v>https://www.ncbi.nlm.nih.gov/pubmed/17365992</v>
      </c>
      <c r="D2738" s="254" t="str">
        <f>IF(AND(A2738&lt;&gt;"",ISNUMBER(A2738)),VLOOKUP(A2738,Studies!A:BR,4,FALSE),"")</f>
        <v>Control (Perpetrator Placebo)</v>
      </c>
      <c r="E2738" s="254" t="str">
        <f>IF(AND(A2738&lt;&gt;"",ISNUMBER(A2738)),VLOOKUP(A2738,Studies!A:BR,5,FALSE),"")</f>
        <v>Digoxin</v>
      </c>
      <c r="F2738" s="255"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53" t="str">
        <f>IF(AND(A2739&lt;&gt;"",ISNUMBER(A2739)),VLOOKUP(A2739,Studies!A:BR,2,FALSE),"")</f>
        <v>Larsen 2007</v>
      </c>
      <c r="C2739" s="254" t="str">
        <f>IF(AND(A2739&lt;&gt;"",ISNUMBER(A2739)),VLOOKUP(A2739,Studies!A:BR,3,FALSE),"")</f>
        <v>https://www.ncbi.nlm.nih.gov/pubmed/17365992</v>
      </c>
      <c r="D2739" s="254" t="str">
        <f>IF(AND(A2739&lt;&gt;"",ISNUMBER(A2739)),VLOOKUP(A2739,Studies!A:BR,4,FALSE),"")</f>
        <v>Control (Perpetrator Placebo)</v>
      </c>
      <c r="E2739" s="254" t="str">
        <f>IF(AND(A2739&lt;&gt;"",ISNUMBER(A2739)),VLOOKUP(A2739,Studies!A:BR,5,FALSE),"")</f>
        <v>Digoxin</v>
      </c>
      <c r="F2739" s="255"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53" t="str">
        <f>IF(AND(A2740&lt;&gt;"",ISNUMBER(A2740)),VLOOKUP(A2740,Studies!A:BR,2,FALSE),"")</f>
        <v>Larsen 2007</v>
      </c>
      <c r="C2740" s="254" t="str">
        <f>IF(AND(A2740&lt;&gt;"",ISNUMBER(A2740)),VLOOKUP(A2740,Studies!A:BR,3,FALSE),"")</f>
        <v>https://www.ncbi.nlm.nih.gov/pubmed/17365992</v>
      </c>
      <c r="D2740" s="254" t="str">
        <f>IF(AND(A2740&lt;&gt;"",ISNUMBER(A2740)),VLOOKUP(A2740,Studies!A:BR,4,FALSE),"")</f>
        <v>Control (Perpetrator Placebo)</v>
      </c>
      <c r="E2740" s="254" t="str">
        <f>IF(AND(A2740&lt;&gt;"",ISNUMBER(A2740)),VLOOKUP(A2740,Studies!A:BR,5,FALSE),"")</f>
        <v>Digoxin</v>
      </c>
      <c r="F2740" s="255"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53" t="str">
        <f>IF(AND(A2741&lt;&gt;"",ISNUMBER(A2741)),VLOOKUP(A2741,Studies!A:BR,2,FALSE),"")</f>
        <v>Larsen 2007</v>
      </c>
      <c r="C2741" s="254" t="str">
        <f>IF(AND(A2741&lt;&gt;"",ISNUMBER(A2741)),VLOOKUP(A2741,Studies!A:BR,3,FALSE),"")</f>
        <v>https://www.ncbi.nlm.nih.gov/pubmed/17365992</v>
      </c>
      <c r="D2741" s="254" t="str">
        <f>IF(AND(A2741&lt;&gt;"",ISNUMBER(A2741)),VLOOKUP(A2741,Studies!A:BR,4,FALSE),"")</f>
        <v>Control (Perpetrator Placebo)</v>
      </c>
      <c r="E2741" s="254" t="str">
        <f>IF(AND(A2741&lt;&gt;"",ISNUMBER(A2741)),VLOOKUP(A2741,Studies!A:BR,5,FALSE),"")</f>
        <v>Digoxin</v>
      </c>
      <c r="F2741" s="255"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53" t="str">
        <f>IF(AND(A2742&lt;&gt;"",ISNUMBER(A2742)),VLOOKUP(A2742,Studies!A:BR,2,FALSE),"")</f>
        <v>Larsen 2007</v>
      </c>
      <c r="C2742" s="254" t="str">
        <f>IF(AND(A2742&lt;&gt;"",ISNUMBER(A2742)),VLOOKUP(A2742,Studies!A:BR,3,FALSE),"")</f>
        <v>https://www.ncbi.nlm.nih.gov/pubmed/17365992</v>
      </c>
      <c r="D2742" s="254" t="str">
        <f>IF(AND(A2742&lt;&gt;"",ISNUMBER(A2742)),VLOOKUP(A2742,Studies!A:BR,4,FALSE),"")</f>
        <v>with Perpetrator (Rifampicin)</v>
      </c>
      <c r="E2742" s="254" t="str">
        <f>IF(AND(A2742&lt;&gt;"",ISNUMBER(A2742)),VLOOKUP(A2742,Studies!A:BR,5,FALSE),"")</f>
        <v>Digoxin</v>
      </c>
      <c r="F2742" s="255"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53" t="str">
        <f>IF(AND(A2743&lt;&gt;"",ISNUMBER(A2743)),VLOOKUP(A2743,Studies!A:BR,2,FALSE),"")</f>
        <v>Larsen 2007</v>
      </c>
      <c r="C2743" s="254" t="str">
        <f>IF(AND(A2743&lt;&gt;"",ISNUMBER(A2743)),VLOOKUP(A2743,Studies!A:BR,3,FALSE),"")</f>
        <v>https://www.ncbi.nlm.nih.gov/pubmed/17365992</v>
      </c>
      <c r="D2743" s="254" t="str">
        <f>IF(AND(A2743&lt;&gt;"",ISNUMBER(A2743)),VLOOKUP(A2743,Studies!A:BR,4,FALSE),"")</f>
        <v>with Perpetrator (Rifampicin)</v>
      </c>
      <c r="E2743" s="254" t="str">
        <f>IF(AND(A2743&lt;&gt;"",ISNUMBER(A2743)),VLOOKUP(A2743,Studies!A:BR,5,FALSE),"")</f>
        <v>Digoxin</v>
      </c>
      <c r="F2743" s="255"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53" t="str">
        <f>IF(AND(A2744&lt;&gt;"",ISNUMBER(A2744)),VLOOKUP(A2744,Studies!A:BR,2,FALSE),"")</f>
        <v>Larsen 2007</v>
      </c>
      <c r="C2744" s="254" t="str">
        <f>IF(AND(A2744&lt;&gt;"",ISNUMBER(A2744)),VLOOKUP(A2744,Studies!A:BR,3,FALSE),"")</f>
        <v>https://www.ncbi.nlm.nih.gov/pubmed/17365992</v>
      </c>
      <c r="D2744" s="254" t="str">
        <f>IF(AND(A2744&lt;&gt;"",ISNUMBER(A2744)),VLOOKUP(A2744,Studies!A:BR,4,FALSE),"")</f>
        <v>with Perpetrator (Rifampicin)</v>
      </c>
      <c r="E2744" s="254" t="str">
        <f>IF(AND(A2744&lt;&gt;"",ISNUMBER(A2744)),VLOOKUP(A2744,Studies!A:BR,5,FALSE),"")</f>
        <v>Digoxin</v>
      </c>
      <c r="F2744" s="255"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53" t="str">
        <f>IF(AND(A2745&lt;&gt;"",ISNUMBER(A2745)),VLOOKUP(A2745,Studies!A:BR,2,FALSE),"")</f>
        <v>Larsen 2007</v>
      </c>
      <c r="C2745" s="254" t="str">
        <f>IF(AND(A2745&lt;&gt;"",ISNUMBER(A2745)),VLOOKUP(A2745,Studies!A:BR,3,FALSE),"")</f>
        <v>https://www.ncbi.nlm.nih.gov/pubmed/17365992</v>
      </c>
      <c r="D2745" s="254" t="str">
        <f>IF(AND(A2745&lt;&gt;"",ISNUMBER(A2745)),VLOOKUP(A2745,Studies!A:BR,4,FALSE),"")</f>
        <v>with Perpetrator (Rifampicin)</v>
      </c>
      <c r="E2745" s="254" t="str">
        <f>IF(AND(A2745&lt;&gt;"",ISNUMBER(A2745)),VLOOKUP(A2745,Studies!A:BR,5,FALSE),"")</f>
        <v>Digoxin</v>
      </c>
      <c r="F2745" s="255"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53" t="str">
        <f>IF(AND(A2746&lt;&gt;"",ISNUMBER(A2746)),VLOOKUP(A2746,Studies!A:BR,2,FALSE),"")</f>
        <v>Larsen 2007</v>
      </c>
      <c r="C2746" s="254" t="str">
        <f>IF(AND(A2746&lt;&gt;"",ISNUMBER(A2746)),VLOOKUP(A2746,Studies!A:BR,3,FALSE),"")</f>
        <v>https://www.ncbi.nlm.nih.gov/pubmed/17365992</v>
      </c>
      <c r="D2746" s="254" t="str">
        <f>IF(AND(A2746&lt;&gt;"",ISNUMBER(A2746)),VLOOKUP(A2746,Studies!A:BR,4,FALSE),"")</f>
        <v>with Perpetrator (Rifampicin)</v>
      </c>
      <c r="E2746" s="254" t="str">
        <f>IF(AND(A2746&lt;&gt;"",ISNUMBER(A2746)),VLOOKUP(A2746,Studies!A:BR,5,FALSE),"")</f>
        <v>Digoxin</v>
      </c>
      <c r="F2746" s="255"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53" t="str">
        <f>IF(AND(A2747&lt;&gt;"",ISNUMBER(A2747)),VLOOKUP(A2747,Studies!A:BR,2,FALSE),"")</f>
        <v>Larsen 2007</v>
      </c>
      <c r="C2747" s="254" t="str">
        <f>IF(AND(A2747&lt;&gt;"",ISNUMBER(A2747)),VLOOKUP(A2747,Studies!A:BR,3,FALSE),"")</f>
        <v>https://www.ncbi.nlm.nih.gov/pubmed/17365992</v>
      </c>
      <c r="D2747" s="254" t="str">
        <f>IF(AND(A2747&lt;&gt;"",ISNUMBER(A2747)),VLOOKUP(A2747,Studies!A:BR,4,FALSE),"")</f>
        <v>with Perpetrator (Rifampicin)</v>
      </c>
      <c r="E2747" s="254" t="str">
        <f>IF(AND(A2747&lt;&gt;"",ISNUMBER(A2747)),VLOOKUP(A2747,Studies!A:BR,5,FALSE),"")</f>
        <v>Digoxin</v>
      </c>
      <c r="F2747" s="255"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53" t="str">
        <f>IF(AND(A2748&lt;&gt;"",ISNUMBER(A2748)),VLOOKUP(A2748,Studies!A:BR,2,FALSE),"")</f>
        <v>Larsen 2007</v>
      </c>
      <c r="C2748" s="254" t="str">
        <f>IF(AND(A2748&lt;&gt;"",ISNUMBER(A2748)),VLOOKUP(A2748,Studies!A:BR,3,FALSE),"")</f>
        <v>https://www.ncbi.nlm.nih.gov/pubmed/17365992</v>
      </c>
      <c r="D2748" s="254" t="str">
        <f>IF(AND(A2748&lt;&gt;"",ISNUMBER(A2748)),VLOOKUP(A2748,Studies!A:BR,4,FALSE),"")</f>
        <v>with Perpetrator (Rifampicin)</v>
      </c>
      <c r="E2748" s="254" t="str">
        <f>IF(AND(A2748&lt;&gt;"",ISNUMBER(A2748)),VLOOKUP(A2748,Studies!A:BR,5,FALSE),"")</f>
        <v>Digoxin</v>
      </c>
      <c r="F2748" s="255"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53" t="str">
        <f>IF(AND(A2749&lt;&gt;"",ISNUMBER(A2749)),VLOOKUP(A2749,Studies!A:BR,2,FALSE),"")</f>
        <v>Larsen 2007</v>
      </c>
      <c r="C2749" s="254" t="str">
        <f>IF(AND(A2749&lt;&gt;"",ISNUMBER(A2749)),VLOOKUP(A2749,Studies!A:BR,3,FALSE),"")</f>
        <v>https://www.ncbi.nlm.nih.gov/pubmed/17365992</v>
      </c>
      <c r="D2749" s="254" t="str">
        <f>IF(AND(A2749&lt;&gt;"",ISNUMBER(A2749)),VLOOKUP(A2749,Studies!A:BR,4,FALSE),"")</f>
        <v>with Perpetrator (Rifampicin)</v>
      </c>
      <c r="E2749" s="254" t="str">
        <f>IF(AND(A2749&lt;&gt;"",ISNUMBER(A2749)),VLOOKUP(A2749,Studies!A:BR,5,FALSE),"")</f>
        <v>Digoxin</v>
      </c>
      <c r="F2749" s="255"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53" t="str">
        <f>IF(AND(A2750&lt;&gt;"",ISNUMBER(A2750)),VLOOKUP(A2750,Studies!A:BR,2,FALSE),"")</f>
        <v>Larsen 2007</v>
      </c>
      <c r="C2750" s="254" t="str">
        <f>IF(AND(A2750&lt;&gt;"",ISNUMBER(A2750)),VLOOKUP(A2750,Studies!A:BR,3,FALSE),"")</f>
        <v>https://www.ncbi.nlm.nih.gov/pubmed/17365992</v>
      </c>
      <c r="D2750" s="254" t="str">
        <f>IF(AND(A2750&lt;&gt;"",ISNUMBER(A2750)),VLOOKUP(A2750,Studies!A:BR,4,FALSE),"")</f>
        <v>with Perpetrator (Rifampicin)</v>
      </c>
      <c r="E2750" s="254" t="str">
        <f>IF(AND(A2750&lt;&gt;"",ISNUMBER(A2750)),VLOOKUP(A2750,Studies!A:BR,5,FALSE),"")</f>
        <v>Digoxin</v>
      </c>
      <c r="F2750" s="255"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53" t="str">
        <f>IF(AND(A2751&lt;&gt;"",ISNUMBER(A2751)),VLOOKUP(A2751,Studies!A:BR,2,FALSE),"")</f>
        <v>Larsen 2007</v>
      </c>
      <c r="C2751" s="254" t="str">
        <f>IF(AND(A2751&lt;&gt;"",ISNUMBER(A2751)),VLOOKUP(A2751,Studies!A:BR,3,FALSE),"")</f>
        <v>https://www.ncbi.nlm.nih.gov/pubmed/17365992</v>
      </c>
      <c r="D2751" s="254" t="str">
        <f>IF(AND(A2751&lt;&gt;"",ISNUMBER(A2751)),VLOOKUP(A2751,Studies!A:BR,4,FALSE),"")</f>
        <v>with Perpetrator (Rifampicin)</v>
      </c>
      <c r="E2751" s="254" t="str">
        <f>IF(AND(A2751&lt;&gt;"",ISNUMBER(A2751)),VLOOKUP(A2751,Studies!A:BR,5,FALSE),"")</f>
        <v>Digoxin</v>
      </c>
      <c r="F2751" s="255"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53" t="str">
        <f>IF(AND(A2752&lt;&gt;"",ISNUMBER(A2752)),VLOOKUP(A2752,Studies!A:BR,2,FALSE),"")</f>
        <v>Larsen 2007</v>
      </c>
      <c r="C2752" s="254" t="str">
        <f>IF(AND(A2752&lt;&gt;"",ISNUMBER(A2752)),VLOOKUP(A2752,Studies!A:BR,3,FALSE),"")</f>
        <v>https://www.ncbi.nlm.nih.gov/pubmed/17365992</v>
      </c>
      <c r="D2752" s="254" t="str">
        <f>IF(AND(A2752&lt;&gt;"",ISNUMBER(A2752)),VLOOKUP(A2752,Studies!A:BR,4,FALSE),"")</f>
        <v>with Perpetrator (Rifampicin)</v>
      </c>
      <c r="E2752" s="254" t="str">
        <f>IF(AND(A2752&lt;&gt;"",ISNUMBER(A2752)),VLOOKUP(A2752,Studies!A:BR,5,FALSE),"")</f>
        <v>Digoxin</v>
      </c>
      <c r="F2752" s="255"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53" t="str">
        <f>IF(AND(A2753&lt;&gt;"",ISNUMBER(A2753)),VLOOKUP(A2753,Studies!A:BR,2,FALSE),"")</f>
        <v>Larsen 2007</v>
      </c>
      <c r="C2753" s="254" t="str">
        <f>IF(AND(A2753&lt;&gt;"",ISNUMBER(A2753)),VLOOKUP(A2753,Studies!A:BR,3,FALSE),"")</f>
        <v>https://www.ncbi.nlm.nih.gov/pubmed/17365992</v>
      </c>
      <c r="D2753" s="254" t="str">
        <f>IF(AND(A2753&lt;&gt;"",ISNUMBER(A2753)),VLOOKUP(A2753,Studies!A:BR,4,FALSE),"")</f>
        <v>with Perpetrator (Rifampicin)</v>
      </c>
      <c r="E2753" s="254" t="str">
        <f>IF(AND(A2753&lt;&gt;"",ISNUMBER(A2753)),VLOOKUP(A2753,Studies!A:BR,5,FALSE),"")</f>
        <v>Digoxin</v>
      </c>
      <c r="F2753" s="255"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53" t="str">
        <f>IF(AND(A2754&lt;&gt;"",ISNUMBER(A2754)),VLOOKUP(A2754,Studies!A:BR,2,FALSE),"")</f>
        <v>Larsen 2007</v>
      </c>
      <c r="C2754" s="254" t="str">
        <f>IF(AND(A2754&lt;&gt;"",ISNUMBER(A2754)),VLOOKUP(A2754,Studies!A:BR,3,FALSE),"")</f>
        <v>https://www.ncbi.nlm.nih.gov/pubmed/17365992</v>
      </c>
      <c r="D2754" s="254" t="str">
        <f>IF(AND(A2754&lt;&gt;"",ISNUMBER(A2754)),VLOOKUP(A2754,Studies!A:BR,4,FALSE),"")</f>
        <v>with Perpetrator (Rifampicin)</v>
      </c>
      <c r="E2754" s="254" t="str">
        <f>IF(AND(A2754&lt;&gt;"",ISNUMBER(A2754)),VLOOKUP(A2754,Studies!A:BR,5,FALSE),"")</f>
        <v>Digoxin</v>
      </c>
      <c r="F2754" s="255"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53" t="str">
        <f>IF(AND(A2755&lt;&gt;"",ISNUMBER(A2755)),VLOOKUP(A2755,Studies!A:BR,2,FALSE),"")</f>
        <v>Larsen 2007</v>
      </c>
      <c r="C2755" s="254" t="str">
        <f>IF(AND(A2755&lt;&gt;"",ISNUMBER(A2755)),VLOOKUP(A2755,Studies!A:BR,3,FALSE),"")</f>
        <v>https://www.ncbi.nlm.nih.gov/pubmed/17365992</v>
      </c>
      <c r="D2755" s="254" t="str">
        <f>IF(AND(A2755&lt;&gt;"",ISNUMBER(A2755)),VLOOKUP(A2755,Studies!A:BR,4,FALSE),"")</f>
        <v>with Perpetrator (Rifampicin)</v>
      </c>
      <c r="E2755" s="254" t="str">
        <f>IF(AND(A2755&lt;&gt;"",ISNUMBER(A2755)),VLOOKUP(A2755,Studies!A:BR,5,FALSE),"")</f>
        <v>Digoxin</v>
      </c>
      <c r="F2755" s="255"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53" t="str">
        <f>IF(AND(A2756&lt;&gt;"",ISNUMBER(A2756)),VLOOKUP(A2756,Studies!A:BR,2,FALSE),"")</f>
        <v>Larsen 2007</v>
      </c>
      <c r="C2756" s="254" t="str">
        <f>IF(AND(A2756&lt;&gt;"",ISNUMBER(A2756)),VLOOKUP(A2756,Studies!A:BR,3,FALSE),"")</f>
        <v>https://www.ncbi.nlm.nih.gov/pubmed/17365992</v>
      </c>
      <c r="D2756" s="254" t="str">
        <f>IF(AND(A2756&lt;&gt;"",ISNUMBER(A2756)),VLOOKUP(A2756,Studies!A:BR,4,FALSE),"")</f>
        <v>with Perpetrator (Rifampicin)</v>
      </c>
      <c r="E2756" s="254" t="str">
        <f>IF(AND(A2756&lt;&gt;"",ISNUMBER(A2756)),VLOOKUP(A2756,Studies!A:BR,5,FALSE),"")</f>
        <v>Digoxin</v>
      </c>
      <c r="F2756" s="255"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53" t="str">
        <f>IF(AND(A2757&lt;&gt;"",ISNUMBER(A2757)),VLOOKUP(A2757,Studies!A:BR,2,FALSE),"")</f>
        <v>Larsen 2007</v>
      </c>
      <c r="C2757" s="254" t="str">
        <f>IF(AND(A2757&lt;&gt;"",ISNUMBER(A2757)),VLOOKUP(A2757,Studies!A:BR,3,FALSE),"")</f>
        <v>https://www.ncbi.nlm.nih.gov/pubmed/17365992</v>
      </c>
      <c r="D2757" s="254" t="str">
        <f>IF(AND(A2757&lt;&gt;"",ISNUMBER(A2757)),VLOOKUP(A2757,Studies!A:BR,4,FALSE),"")</f>
        <v>with Perpetrator (Rifampicin)</v>
      </c>
      <c r="E2757" s="254" t="str">
        <f>IF(AND(A2757&lt;&gt;"",ISNUMBER(A2757)),VLOOKUP(A2757,Studies!A:BR,5,FALSE),"")</f>
        <v>Digoxin</v>
      </c>
      <c r="F2757" s="255"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53" t="str">
        <f>IF(AND(A2758&lt;&gt;"",ISNUMBER(A2758)),VLOOKUP(A2758,Studies!A:BR,2,FALSE),"")</f>
        <v>Larsen 2007</v>
      </c>
      <c r="C2758" s="254" t="str">
        <f>IF(AND(A2758&lt;&gt;"",ISNUMBER(A2758)),VLOOKUP(A2758,Studies!A:BR,3,FALSE),"")</f>
        <v>https://www.ncbi.nlm.nih.gov/pubmed/17365992</v>
      </c>
      <c r="D2758" s="254" t="str">
        <f>IF(AND(A2758&lt;&gt;"",ISNUMBER(A2758)),VLOOKUP(A2758,Studies!A:BR,4,FALSE),"")</f>
        <v>with Perpetrator (Rifampicin)</v>
      </c>
      <c r="E2758" s="254" t="str">
        <f>IF(AND(A2758&lt;&gt;"",ISNUMBER(A2758)),VLOOKUP(A2758,Studies!A:BR,5,FALSE),"")</f>
        <v>Digoxin</v>
      </c>
      <c r="F2758" s="255"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53" t="str">
        <f>IF(AND(A2759&lt;&gt;"",ISNUMBER(A2759)),VLOOKUP(A2759,Studies!A:BR,2,FALSE),"")</f>
        <v>Larsen 2007</v>
      </c>
      <c r="C2759" s="254" t="str">
        <f>IF(AND(A2759&lt;&gt;"",ISNUMBER(A2759)),VLOOKUP(A2759,Studies!A:BR,3,FALSE),"")</f>
        <v>https://www.ncbi.nlm.nih.gov/pubmed/17365992</v>
      </c>
      <c r="D2759" s="254" t="str">
        <f>IF(AND(A2759&lt;&gt;"",ISNUMBER(A2759)),VLOOKUP(A2759,Studies!A:BR,4,FALSE),"")</f>
        <v>with Perpetrator (Rifampicin)</v>
      </c>
      <c r="E2759" s="254" t="str">
        <f>IF(AND(A2759&lt;&gt;"",ISNUMBER(A2759)),VLOOKUP(A2759,Studies!A:BR,5,FALSE),"")</f>
        <v>Digoxin</v>
      </c>
      <c r="F2759" s="255"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53" t="str">
        <f>IF(AND(A2760&lt;&gt;"",ISNUMBER(A2760)),VLOOKUP(A2760,Studies!A:BR,2,FALSE),"")</f>
        <v>Larsen 2007</v>
      </c>
      <c r="C2760" s="254" t="str">
        <f>IF(AND(A2760&lt;&gt;"",ISNUMBER(A2760)),VLOOKUP(A2760,Studies!A:BR,3,FALSE),"")</f>
        <v>https://www.ncbi.nlm.nih.gov/pubmed/17365992</v>
      </c>
      <c r="D2760" s="254" t="str">
        <f>IF(AND(A2760&lt;&gt;"",ISNUMBER(A2760)),VLOOKUP(A2760,Studies!A:BR,4,FALSE),"")</f>
        <v>with Perpetrator (Rifampicin)</v>
      </c>
      <c r="E2760" s="254" t="str">
        <f>IF(AND(A2760&lt;&gt;"",ISNUMBER(A2760)),VLOOKUP(A2760,Studies!A:BR,5,FALSE),"")</f>
        <v>Digoxin</v>
      </c>
      <c r="F2760" s="255"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53" t="str">
        <f>IF(AND(A2761&lt;&gt;"",ISNUMBER(A2761)),VLOOKUP(A2761,Studies!A:BR,2,FALSE),"")</f>
        <v>Larsen 2007</v>
      </c>
      <c r="C2761" s="254" t="str">
        <f>IF(AND(A2761&lt;&gt;"",ISNUMBER(A2761)),VLOOKUP(A2761,Studies!A:BR,3,FALSE),"")</f>
        <v>https://www.ncbi.nlm.nih.gov/pubmed/17365992</v>
      </c>
      <c r="D2761" s="254" t="str">
        <f>IF(AND(A2761&lt;&gt;"",ISNUMBER(A2761)),VLOOKUP(A2761,Studies!A:BR,4,FALSE),"")</f>
        <v>with Perpetrator (Rifampicin)</v>
      </c>
      <c r="E2761" s="254" t="str">
        <f>IF(AND(A2761&lt;&gt;"",ISNUMBER(A2761)),VLOOKUP(A2761,Studies!A:BR,5,FALSE),"")</f>
        <v>Digoxin</v>
      </c>
      <c r="F2761" s="255"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53" t="str">
        <f>IF(AND(A2762&lt;&gt;"",ISNUMBER(A2762)),VLOOKUP(A2762,Studies!A:BR,2,FALSE),"")</f>
        <v>Larsen 2007</v>
      </c>
      <c r="C2762" s="254" t="str">
        <f>IF(AND(A2762&lt;&gt;"",ISNUMBER(A2762)),VLOOKUP(A2762,Studies!A:BR,3,FALSE),"")</f>
        <v>https://www.ncbi.nlm.nih.gov/pubmed/17365992</v>
      </c>
      <c r="D2762" s="254" t="str">
        <f>IF(AND(A2762&lt;&gt;"",ISNUMBER(A2762)),VLOOKUP(A2762,Studies!A:BR,4,FALSE),"")</f>
        <v>with Perpetrator (Ketoconazole)</v>
      </c>
      <c r="E2762" s="254" t="str">
        <f>IF(AND(A2762&lt;&gt;"",ISNUMBER(A2762)),VLOOKUP(A2762,Studies!A:BR,5,FALSE),"")</f>
        <v>Digoxin</v>
      </c>
      <c r="F2762" s="255"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53" t="str">
        <f>IF(AND(A2763&lt;&gt;"",ISNUMBER(A2763)),VLOOKUP(A2763,Studies!A:BR,2,FALSE),"")</f>
        <v>Larsen 2007</v>
      </c>
      <c r="C2763" s="254" t="str">
        <f>IF(AND(A2763&lt;&gt;"",ISNUMBER(A2763)),VLOOKUP(A2763,Studies!A:BR,3,FALSE),"")</f>
        <v>https://www.ncbi.nlm.nih.gov/pubmed/17365992</v>
      </c>
      <c r="D2763" s="254" t="str">
        <f>IF(AND(A2763&lt;&gt;"",ISNUMBER(A2763)),VLOOKUP(A2763,Studies!A:BR,4,FALSE),"")</f>
        <v>with Perpetrator (Ketoconazole)</v>
      </c>
      <c r="E2763" s="254" t="str">
        <f>IF(AND(A2763&lt;&gt;"",ISNUMBER(A2763)),VLOOKUP(A2763,Studies!A:BR,5,FALSE),"")</f>
        <v>Digoxin</v>
      </c>
      <c r="F2763" s="255"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53" t="str">
        <f>IF(AND(A2764&lt;&gt;"",ISNUMBER(A2764)),VLOOKUP(A2764,Studies!A:BR,2,FALSE),"")</f>
        <v>Larsen 2007</v>
      </c>
      <c r="C2764" s="254" t="str">
        <f>IF(AND(A2764&lt;&gt;"",ISNUMBER(A2764)),VLOOKUP(A2764,Studies!A:BR,3,FALSE),"")</f>
        <v>https://www.ncbi.nlm.nih.gov/pubmed/17365992</v>
      </c>
      <c r="D2764" s="254" t="str">
        <f>IF(AND(A2764&lt;&gt;"",ISNUMBER(A2764)),VLOOKUP(A2764,Studies!A:BR,4,FALSE),"")</f>
        <v>with Perpetrator (Ketoconazole)</v>
      </c>
      <c r="E2764" s="254" t="str">
        <f>IF(AND(A2764&lt;&gt;"",ISNUMBER(A2764)),VLOOKUP(A2764,Studies!A:BR,5,FALSE),"")</f>
        <v>Digoxin</v>
      </c>
      <c r="F2764" s="255"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53" t="str">
        <f>IF(AND(A2765&lt;&gt;"",ISNUMBER(A2765)),VLOOKUP(A2765,Studies!A:BR,2,FALSE),"")</f>
        <v>Larsen 2007</v>
      </c>
      <c r="C2765" s="254" t="str">
        <f>IF(AND(A2765&lt;&gt;"",ISNUMBER(A2765)),VLOOKUP(A2765,Studies!A:BR,3,FALSE),"")</f>
        <v>https://www.ncbi.nlm.nih.gov/pubmed/17365992</v>
      </c>
      <c r="D2765" s="254" t="str">
        <f>IF(AND(A2765&lt;&gt;"",ISNUMBER(A2765)),VLOOKUP(A2765,Studies!A:BR,4,FALSE),"")</f>
        <v>with Perpetrator (Ketoconazole)</v>
      </c>
      <c r="E2765" s="254" t="str">
        <f>IF(AND(A2765&lt;&gt;"",ISNUMBER(A2765)),VLOOKUP(A2765,Studies!A:BR,5,FALSE),"")</f>
        <v>Digoxin</v>
      </c>
      <c r="F2765" s="255"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53" t="str">
        <f>IF(AND(A2766&lt;&gt;"",ISNUMBER(A2766)),VLOOKUP(A2766,Studies!A:BR,2,FALSE),"")</f>
        <v>Larsen 2007</v>
      </c>
      <c r="C2766" s="254" t="str">
        <f>IF(AND(A2766&lt;&gt;"",ISNUMBER(A2766)),VLOOKUP(A2766,Studies!A:BR,3,FALSE),"")</f>
        <v>https://www.ncbi.nlm.nih.gov/pubmed/17365992</v>
      </c>
      <c r="D2766" s="254" t="str">
        <f>IF(AND(A2766&lt;&gt;"",ISNUMBER(A2766)),VLOOKUP(A2766,Studies!A:BR,4,FALSE),"")</f>
        <v>with Perpetrator (Ketoconazole)</v>
      </c>
      <c r="E2766" s="254" t="str">
        <f>IF(AND(A2766&lt;&gt;"",ISNUMBER(A2766)),VLOOKUP(A2766,Studies!A:BR,5,FALSE),"")</f>
        <v>Digoxin</v>
      </c>
      <c r="F2766" s="255"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53" t="str">
        <f>IF(AND(A2767&lt;&gt;"",ISNUMBER(A2767)),VLOOKUP(A2767,Studies!A:BR,2,FALSE),"")</f>
        <v>Larsen 2007</v>
      </c>
      <c r="C2767" s="254" t="str">
        <f>IF(AND(A2767&lt;&gt;"",ISNUMBER(A2767)),VLOOKUP(A2767,Studies!A:BR,3,FALSE),"")</f>
        <v>https://www.ncbi.nlm.nih.gov/pubmed/17365992</v>
      </c>
      <c r="D2767" s="254" t="str">
        <f>IF(AND(A2767&lt;&gt;"",ISNUMBER(A2767)),VLOOKUP(A2767,Studies!A:BR,4,FALSE),"")</f>
        <v>with Perpetrator (Ketoconazole)</v>
      </c>
      <c r="E2767" s="254" t="str">
        <f>IF(AND(A2767&lt;&gt;"",ISNUMBER(A2767)),VLOOKUP(A2767,Studies!A:BR,5,FALSE),"")</f>
        <v>Digoxin</v>
      </c>
      <c r="F2767" s="255"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53" t="str">
        <f>IF(AND(A2768&lt;&gt;"",ISNUMBER(A2768)),VLOOKUP(A2768,Studies!A:BR,2,FALSE),"")</f>
        <v>Larsen 2007</v>
      </c>
      <c r="C2768" s="254" t="str">
        <f>IF(AND(A2768&lt;&gt;"",ISNUMBER(A2768)),VLOOKUP(A2768,Studies!A:BR,3,FALSE),"")</f>
        <v>https://www.ncbi.nlm.nih.gov/pubmed/17365992</v>
      </c>
      <c r="D2768" s="254" t="str">
        <f>IF(AND(A2768&lt;&gt;"",ISNUMBER(A2768)),VLOOKUP(A2768,Studies!A:BR,4,FALSE),"")</f>
        <v>with Perpetrator (Ketoconazole)</v>
      </c>
      <c r="E2768" s="254" t="str">
        <f>IF(AND(A2768&lt;&gt;"",ISNUMBER(A2768)),VLOOKUP(A2768,Studies!A:BR,5,FALSE),"")</f>
        <v>Digoxin</v>
      </c>
      <c r="F2768" s="255"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53" t="str">
        <f>IF(AND(A2769&lt;&gt;"",ISNUMBER(A2769)),VLOOKUP(A2769,Studies!A:BR,2,FALSE),"")</f>
        <v>Larsen 2007</v>
      </c>
      <c r="C2769" s="254" t="str">
        <f>IF(AND(A2769&lt;&gt;"",ISNUMBER(A2769)),VLOOKUP(A2769,Studies!A:BR,3,FALSE),"")</f>
        <v>https://www.ncbi.nlm.nih.gov/pubmed/17365992</v>
      </c>
      <c r="D2769" s="254" t="str">
        <f>IF(AND(A2769&lt;&gt;"",ISNUMBER(A2769)),VLOOKUP(A2769,Studies!A:BR,4,FALSE),"")</f>
        <v>with Perpetrator (Ketoconazole)</v>
      </c>
      <c r="E2769" s="254" t="str">
        <f>IF(AND(A2769&lt;&gt;"",ISNUMBER(A2769)),VLOOKUP(A2769,Studies!A:BR,5,FALSE),"")</f>
        <v>Digoxin</v>
      </c>
      <c r="F2769" s="255"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53" t="str">
        <f>IF(AND(A2770&lt;&gt;"",ISNUMBER(A2770)),VLOOKUP(A2770,Studies!A:BR,2,FALSE),"")</f>
        <v>Larsen 2007</v>
      </c>
      <c r="C2770" s="254" t="str">
        <f>IF(AND(A2770&lt;&gt;"",ISNUMBER(A2770)),VLOOKUP(A2770,Studies!A:BR,3,FALSE),"")</f>
        <v>https://www.ncbi.nlm.nih.gov/pubmed/17365992</v>
      </c>
      <c r="D2770" s="254" t="str">
        <f>IF(AND(A2770&lt;&gt;"",ISNUMBER(A2770)),VLOOKUP(A2770,Studies!A:BR,4,FALSE),"")</f>
        <v>with Perpetrator (Ketoconazole)</v>
      </c>
      <c r="E2770" s="254" t="str">
        <f>IF(AND(A2770&lt;&gt;"",ISNUMBER(A2770)),VLOOKUP(A2770,Studies!A:BR,5,FALSE),"")</f>
        <v>Digoxin</v>
      </c>
      <c r="F2770" s="255"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53" t="str">
        <f>IF(AND(A2771&lt;&gt;"",ISNUMBER(A2771)),VLOOKUP(A2771,Studies!A:BR,2,FALSE),"")</f>
        <v>Larsen 2007</v>
      </c>
      <c r="C2771" s="254" t="str">
        <f>IF(AND(A2771&lt;&gt;"",ISNUMBER(A2771)),VLOOKUP(A2771,Studies!A:BR,3,FALSE),"")</f>
        <v>https://www.ncbi.nlm.nih.gov/pubmed/17365992</v>
      </c>
      <c r="D2771" s="254" t="str">
        <f>IF(AND(A2771&lt;&gt;"",ISNUMBER(A2771)),VLOOKUP(A2771,Studies!A:BR,4,FALSE),"")</f>
        <v>with Perpetrator (Ketoconazole)</v>
      </c>
      <c r="E2771" s="254" t="str">
        <f>IF(AND(A2771&lt;&gt;"",ISNUMBER(A2771)),VLOOKUP(A2771,Studies!A:BR,5,FALSE),"")</f>
        <v>Digoxin</v>
      </c>
      <c r="F2771" s="255"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53" t="str">
        <f>IF(AND(A2772&lt;&gt;"",ISNUMBER(A2772)),VLOOKUP(A2772,Studies!A:BR,2,FALSE),"")</f>
        <v>Larsen 2007</v>
      </c>
      <c r="C2772" s="254" t="str">
        <f>IF(AND(A2772&lt;&gt;"",ISNUMBER(A2772)),VLOOKUP(A2772,Studies!A:BR,3,FALSE),"")</f>
        <v>https://www.ncbi.nlm.nih.gov/pubmed/17365992</v>
      </c>
      <c r="D2772" s="254" t="str">
        <f>IF(AND(A2772&lt;&gt;"",ISNUMBER(A2772)),VLOOKUP(A2772,Studies!A:BR,4,FALSE),"")</f>
        <v>with Perpetrator (Ketoconazole)</v>
      </c>
      <c r="E2772" s="254" t="str">
        <f>IF(AND(A2772&lt;&gt;"",ISNUMBER(A2772)),VLOOKUP(A2772,Studies!A:BR,5,FALSE),"")</f>
        <v>Digoxin</v>
      </c>
      <c r="F2772" s="255"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53" t="str">
        <f>IF(AND(A2773&lt;&gt;"",ISNUMBER(A2773)),VLOOKUP(A2773,Studies!A:BR,2,FALSE),"")</f>
        <v>Larsen 2007</v>
      </c>
      <c r="C2773" s="254" t="str">
        <f>IF(AND(A2773&lt;&gt;"",ISNUMBER(A2773)),VLOOKUP(A2773,Studies!A:BR,3,FALSE),"")</f>
        <v>https://www.ncbi.nlm.nih.gov/pubmed/17365992</v>
      </c>
      <c r="D2773" s="254" t="str">
        <f>IF(AND(A2773&lt;&gt;"",ISNUMBER(A2773)),VLOOKUP(A2773,Studies!A:BR,4,FALSE),"")</f>
        <v>with Perpetrator (Ketoconazole)</v>
      </c>
      <c r="E2773" s="254" t="str">
        <f>IF(AND(A2773&lt;&gt;"",ISNUMBER(A2773)),VLOOKUP(A2773,Studies!A:BR,5,FALSE),"")</f>
        <v>Digoxin</v>
      </c>
      <c r="F2773" s="255"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53" t="str">
        <f>IF(AND(A2774&lt;&gt;"",ISNUMBER(A2774)),VLOOKUP(A2774,Studies!A:BR,2,FALSE),"")</f>
        <v>Larsen 2007</v>
      </c>
      <c r="C2774" s="254" t="str">
        <f>IF(AND(A2774&lt;&gt;"",ISNUMBER(A2774)),VLOOKUP(A2774,Studies!A:BR,3,FALSE),"")</f>
        <v>https://www.ncbi.nlm.nih.gov/pubmed/17365992</v>
      </c>
      <c r="D2774" s="254" t="str">
        <f>IF(AND(A2774&lt;&gt;"",ISNUMBER(A2774)),VLOOKUP(A2774,Studies!A:BR,4,FALSE),"")</f>
        <v>with Perpetrator (Ketoconazole)</v>
      </c>
      <c r="E2774" s="254" t="str">
        <f>IF(AND(A2774&lt;&gt;"",ISNUMBER(A2774)),VLOOKUP(A2774,Studies!A:BR,5,FALSE),"")</f>
        <v>Digoxin</v>
      </c>
      <c r="F2774" s="255"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53" t="str">
        <f>IF(AND(A2775&lt;&gt;"",ISNUMBER(A2775)),VLOOKUP(A2775,Studies!A:BR,2,FALSE),"")</f>
        <v>Larsen 2007</v>
      </c>
      <c r="C2775" s="254" t="str">
        <f>IF(AND(A2775&lt;&gt;"",ISNUMBER(A2775)),VLOOKUP(A2775,Studies!A:BR,3,FALSE),"")</f>
        <v>https://www.ncbi.nlm.nih.gov/pubmed/17365992</v>
      </c>
      <c r="D2775" s="254" t="str">
        <f>IF(AND(A2775&lt;&gt;"",ISNUMBER(A2775)),VLOOKUP(A2775,Studies!A:BR,4,FALSE),"")</f>
        <v>with Perpetrator (Ketoconazole)</v>
      </c>
      <c r="E2775" s="254" t="str">
        <f>IF(AND(A2775&lt;&gt;"",ISNUMBER(A2775)),VLOOKUP(A2775,Studies!A:BR,5,FALSE),"")</f>
        <v>Digoxin</v>
      </c>
      <c r="F2775" s="255"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53" t="str">
        <f>IF(AND(A2776&lt;&gt;"",ISNUMBER(A2776)),VLOOKUP(A2776,Studies!A:BR,2,FALSE),"")</f>
        <v>Larsen 2007</v>
      </c>
      <c r="C2776" s="254" t="str">
        <f>IF(AND(A2776&lt;&gt;"",ISNUMBER(A2776)),VLOOKUP(A2776,Studies!A:BR,3,FALSE),"")</f>
        <v>https://www.ncbi.nlm.nih.gov/pubmed/17365992</v>
      </c>
      <c r="D2776" s="254" t="str">
        <f>IF(AND(A2776&lt;&gt;"",ISNUMBER(A2776)),VLOOKUP(A2776,Studies!A:BR,4,FALSE),"")</f>
        <v>with Perpetrator (Ketoconazole)</v>
      </c>
      <c r="E2776" s="254" t="str">
        <f>IF(AND(A2776&lt;&gt;"",ISNUMBER(A2776)),VLOOKUP(A2776,Studies!A:BR,5,FALSE),"")</f>
        <v>Digoxin</v>
      </c>
      <c r="F2776" s="255"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53" t="str">
        <f>IF(AND(A2777&lt;&gt;"",ISNUMBER(A2777)),VLOOKUP(A2777,Studies!A:BR,2,FALSE),"")</f>
        <v>Larsen 2007</v>
      </c>
      <c r="C2777" s="254" t="str">
        <f>IF(AND(A2777&lt;&gt;"",ISNUMBER(A2777)),VLOOKUP(A2777,Studies!A:BR,3,FALSE),"")</f>
        <v>https://www.ncbi.nlm.nih.gov/pubmed/17365992</v>
      </c>
      <c r="D2777" s="254" t="str">
        <f>IF(AND(A2777&lt;&gt;"",ISNUMBER(A2777)),VLOOKUP(A2777,Studies!A:BR,4,FALSE),"")</f>
        <v>with Perpetrator (Ketoconazole)</v>
      </c>
      <c r="E2777" s="254" t="str">
        <f>IF(AND(A2777&lt;&gt;"",ISNUMBER(A2777)),VLOOKUP(A2777,Studies!A:BR,5,FALSE),"")</f>
        <v>Digoxin</v>
      </c>
      <c r="F2777" s="255"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53" t="str">
        <f>IF(AND(A2778&lt;&gt;"",ISNUMBER(A2778)),VLOOKUP(A2778,Studies!A:BR,2,FALSE),"")</f>
        <v>Larsen 2007</v>
      </c>
      <c r="C2778" s="254" t="str">
        <f>IF(AND(A2778&lt;&gt;"",ISNUMBER(A2778)),VLOOKUP(A2778,Studies!A:BR,3,FALSE),"")</f>
        <v>https://www.ncbi.nlm.nih.gov/pubmed/17365992</v>
      </c>
      <c r="D2778" s="254" t="str">
        <f>IF(AND(A2778&lt;&gt;"",ISNUMBER(A2778)),VLOOKUP(A2778,Studies!A:BR,4,FALSE),"")</f>
        <v>with Perpetrator (Ketoconazole)</v>
      </c>
      <c r="E2778" s="254" t="str">
        <f>IF(AND(A2778&lt;&gt;"",ISNUMBER(A2778)),VLOOKUP(A2778,Studies!A:BR,5,FALSE),"")</f>
        <v>Digoxin</v>
      </c>
      <c r="F2778" s="255"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53" t="str">
        <f>IF(AND(A2779&lt;&gt;"",ISNUMBER(A2779)),VLOOKUP(A2779,Studies!A:BR,2,FALSE),"")</f>
        <v>Larsen 2007</v>
      </c>
      <c r="C2779" s="254" t="str">
        <f>IF(AND(A2779&lt;&gt;"",ISNUMBER(A2779)),VLOOKUP(A2779,Studies!A:BR,3,FALSE),"")</f>
        <v>https://www.ncbi.nlm.nih.gov/pubmed/17365992</v>
      </c>
      <c r="D2779" s="254" t="str">
        <f>IF(AND(A2779&lt;&gt;"",ISNUMBER(A2779)),VLOOKUP(A2779,Studies!A:BR,4,FALSE),"")</f>
        <v>with Perpetrator (Ketoconazole)</v>
      </c>
      <c r="E2779" s="254" t="str">
        <f>IF(AND(A2779&lt;&gt;"",ISNUMBER(A2779)),VLOOKUP(A2779,Studies!A:BR,5,FALSE),"")</f>
        <v>Digoxin</v>
      </c>
      <c r="F2779" s="255"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53" t="str">
        <f>IF(AND(A2780&lt;&gt;"",ISNUMBER(A2780)),VLOOKUP(A2780,Studies!A:BR,2,FALSE),"")</f>
        <v>Larsen 2007</v>
      </c>
      <c r="C2780" s="254" t="str">
        <f>IF(AND(A2780&lt;&gt;"",ISNUMBER(A2780)),VLOOKUP(A2780,Studies!A:BR,3,FALSE),"")</f>
        <v>https://www.ncbi.nlm.nih.gov/pubmed/17365992</v>
      </c>
      <c r="D2780" s="254" t="str">
        <f>IF(AND(A2780&lt;&gt;"",ISNUMBER(A2780)),VLOOKUP(A2780,Studies!A:BR,4,FALSE),"")</f>
        <v>with Perpetrator (Ketoconazole)</v>
      </c>
      <c r="E2780" s="254" t="str">
        <f>IF(AND(A2780&lt;&gt;"",ISNUMBER(A2780)),VLOOKUP(A2780,Studies!A:BR,5,FALSE),"")</f>
        <v>Digoxin</v>
      </c>
      <c r="F2780" s="255"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53" t="str">
        <f>IF(AND(A2781&lt;&gt;"",ISNUMBER(A2781)),VLOOKUP(A2781,Studies!A:BR,2,FALSE),"")</f>
        <v>Larsen 2007</v>
      </c>
      <c r="C2781" s="254" t="str">
        <f>IF(AND(A2781&lt;&gt;"",ISNUMBER(A2781)),VLOOKUP(A2781,Studies!A:BR,3,FALSE),"")</f>
        <v>https://www.ncbi.nlm.nih.gov/pubmed/17365992</v>
      </c>
      <c r="D2781" s="254" t="str">
        <f>IF(AND(A2781&lt;&gt;"",ISNUMBER(A2781)),VLOOKUP(A2781,Studies!A:BR,4,FALSE),"")</f>
        <v>with Perpetrator (Ketoconazole)</v>
      </c>
      <c r="E2781" s="254" t="str">
        <f>IF(AND(A2781&lt;&gt;"",ISNUMBER(A2781)),VLOOKUP(A2781,Studies!A:BR,5,FALSE),"")</f>
        <v>Digoxin</v>
      </c>
      <c r="F2781" s="255"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53" t="str">
        <f>IF(AND(A2782&lt;&gt;"",ISNUMBER(A2782)),VLOOKUP(A2782,Studies!A:BR,2,FALSE),"")</f>
        <v>Lilja 1998</v>
      </c>
      <c r="C2782" s="254" t="str">
        <f>IF(AND(A2782&lt;&gt;"",ISNUMBER(A2782)),VLOOKUP(A2782,Studies!A:BR,3,FALSE),"")</f>
        <v>https://www.ncbi.nlm.nih.gov/pubmed/9871430</v>
      </c>
      <c r="D2782" s="254" t="str">
        <f>IF(AND(A2782&lt;&gt;"",ISNUMBER(A2782)),VLOOKUP(A2782,Studies!A:BR,4,FALSE),"")</f>
        <v>Control (Perpetrator Placebo)</v>
      </c>
      <c r="E2782" s="254" t="str">
        <f>IF(AND(A2782&lt;&gt;"",ISNUMBER(A2782)),VLOOKUP(A2782,Studies!A:BR,5,FALSE),"")</f>
        <v>Buspirone</v>
      </c>
      <c r="F2782" s="255"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53" t="str">
        <f>IF(AND(A2783&lt;&gt;"",ISNUMBER(A2783)),VLOOKUP(A2783,Studies!A:BR,2,FALSE),"")</f>
        <v>Lilja 1998</v>
      </c>
      <c r="C2783" s="254" t="str">
        <f>IF(AND(A2783&lt;&gt;"",ISNUMBER(A2783)),VLOOKUP(A2783,Studies!A:BR,3,FALSE),"")</f>
        <v>https://www.ncbi.nlm.nih.gov/pubmed/9871430</v>
      </c>
      <c r="D2783" s="254" t="str">
        <f>IF(AND(A2783&lt;&gt;"",ISNUMBER(A2783)),VLOOKUP(A2783,Studies!A:BR,4,FALSE),"")</f>
        <v>Control (Perpetrator Placebo)</v>
      </c>
      <c r="E2783" s="254" t="str">
        <f>IF(AND(A2783&lt;&gt;"",ISNUMBER(A2783)),VLOOKUP(A2783,Studies!A:BR,5,FALSE),"")</f>
        <v>Buspirone</v>
      </c>
      <c r="F2783" s="255"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53" t="str">
        <f>IF(AND(A2784&lt;&gt;"",ISNUMBER(A2784)),VLOOKUP(A2784,Studies!A:BR,2,FALSE),"")</f>
        <v>Lilja 1998</v>
      </c>
      <c r="C2784" s="254" t="str">
        <f>IF(AND(A2784&lt;&gt;"",ISNUMBER(A2784)),VLOOKUP(A2784,Studies!A:BR,3,FALSE),"")</f>
        <v>https://www.ncbi.nlm.nih.gov/pubmed/9871430</v>
      </c>
      <c r="D2784" s="254" t="str">
        <f>IF(AND(A2784&lt;&gt;"",ISNUMBER(A2784)),VLOOKUP(A2784,Studies!A:BR,4,FALSE),"")</f>
        <v>Control (Perpetrator Placebo)</v>
      </c>
      <c r="E2784" s="254" t="str">
        <f>IF(AND(A2784&lt;&gt;"",ISNUMBER(A2784)),VLOOKUP(A2784,Studies!A:BR,5,FALSE),"")</f>
        <v>Buspirone</v>
      </c>
      <c r="F2784" s="255"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53" t="str">
        <f>IF(AND(A2785&lt;&gt;"",ISNUMBER(A2785)),VLOOKUP(A2785,Studies!A:BR,2,FALSE),"")</f>
        <v>Lilja 1998</v>
      </c>
      <c r="C2785" s="254" t="str">
        <f>IF(AND(A2785&lt;&gt;"",ISNUMBER(A2785)),VLOOKUP(A2785,Studies!A:BR,3,FALSE),"")</f>
        <v>https://www.ncbi.nlm.nih.gov/pubmed/9871430</v>
      </c>
      <c r="D2785" s="254" t="str">
        <f>IF(AND(A2785&lt;&gt;"",ISNUMBER(A2785)),VLOOKUP(A2785,Studies!A:BR,4,FALSE),"")</f>
        <v>Control (Perpetrator Placebo)</v>
      </c>
      <c r="E2785" s="254" t="str">
        <f>IF(AND(A2785&lt;&gt;"",ISNUMBER(A2785)),VLOOKUP(A2785,Studies!A:BR,5,FALSE),"")</f>
        <v>Buspirone</v>
      </c>
      <c r="F2785" s="255"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53" t="str">
        <f>IF(AND(A2786&lt;&gt;"",ISNUMBER(A2786)),VLOOKUP(A2786,Studies!A:BR,2,FALSE),"")</f>
        <v>Lilja 1998</v>
      </c>
      <c r="C2786" s="254" t="str">
        <f>IF(AND(A2786&lt;&gt;"",ISNUMBER(A2786)),VLOOKUP(A2786,Studies!A:BR,3,FALSE),"")</f>
        <v>https://www.ncbi.nlm.nih.gov/pubmed/9871430</v>
      </c>
      <c r="D2786" s="254" t="str">
        <f>IF(AND(A2786&lt;&gt;"",ISNUMBER(A2786)),VLOOKUP(A2786,Studies!A:BR,4,FALSE),"")</f>
        <v>Control (Perpetrator Placebo)</v>
      </c>
      <c r="E2786" s="254" t="str">
        <f>IF(AND(A2786&lt;&gt;"",ISNUMBER(A2786)),VLOOKUP(A2786,Studies!A:BR,5,FALSE),"")</f>
        <v>Buspirone</v>
      </c>
      <c r="F2786" s="255"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53" t="str">
        <f>IF(AND(A2787&lt;&gt;"",ISNUMBER(A2787)),VLOOKUP(A2787,Studies!A:BR,2,FALSE),"")</f>
        <v>Lilja 1998</v>
      </c>
      <c r="C2787" s="254" t="str">
        <f>IF(AND(A2787&lt;&gt;"",ISNUMBER(A2787)),VLOOKUP(A2787,Studies!A:BR,3,FALSE),"")</f>
        <v>https://www.ncbi.nlm.nih.gov/pubmed/9871430</v>
      </c>
      <c r="D2787" s="254" t="str">
        <f>IF(AND(A2787&lt;&gt;"",ISNUMBER(A2787)),VLOOKUP(A2787,Studies!A:BR,4,FALSE),"")</f>
        <v>Control (Perpetrator Placebo)</v>
      </c>
      <c r="E2787" s="254" t="str">
        <f>IF(AND(A2787&lt;&gt;"",ISNUMBER(A2787)),VLOOKUP(A2787,Studies!A:BR,5,FALSE),"")</f>
        <v>Buspirone</v>
      </c>
      <c r="F2787" s="255"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53" t="str">
        <f>IF(AND(A2788&lt;&gt;"",ISNUMBER(A2788)),VLOOKUP(A2788,Studies!A:BR,2,FALSE),"")</f>
        <v>Lilja 1998</v>
      </c>
      <c r="C2788" s="254" t="str">
        <f>IF(AND(A2788&lt;&gt;"",ISNUMBER(A2788)),VLOOKUP(A2788,Studies!A:BR,3,FALSE),"")</f>
        <v>https://www.ncbi.nlm.nih.gov/pubmed/9871430</v>
      </c>
      <c r="D2788" s="254" t="str">
        <f>IF(AND(A2788&lt;&gt;"",ISNUMBER(A2788)),VLOOKUP(A2788,Studies!A:BR,4,FALSE),"")</f>
        <v>Control (Perpetrator Placebo)</v>
      </c>
      <c r="E2788" s="254" t="str">
        <f>IF(AND(A2788&lt;&gt;"",ISNUMBER(A2788)),VLOOKUP(A2788,Studies!A:BR,5,FALSE),"")</f>
        <v>Buspirone</v>
      </c>
      <c r="F2788" s="255"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53" t="str">
        <f>IF(AND(A2789&lt;&gt;"",ISNUMBER(A2789)),VLOOKUP(A2789,Studies!A:BR,2,FALSE),"")</f>
        <v>Lilja 1998</v>
      </c>
      <c r="C2789" s="254" t="str">
        <f>IF(AND(A2789&lt;&gt;"",ISNUMBER(A2789)),VLOOKUP(A2789,Studies!A:BR,3,FALSE),"")</f>
        <v>https://www.ncbi.nlm.nih.gov/pubmed/9871430</v>
      </c>
      <c r="D2789" s="254" t="str">
        <f>IF(AND(A2789&lt;&gt;"",ISNUMBER(A2789)),VLOOKUP(A2789,Studies!A:BR,4,FALSE),"")</f>
        <v>Control (Perpetrator Placebo)</v>
      </c>
      <c r="E2789" s="254" t="str">
        <f>IF(AND(A2789&lt;&gt;"",ISNUMBER(A2789)),VLOOKUP(A2789,Studies!A:BR,5,FALSE),"")</f>
        <v>Buspirone</v>
      </c>
      <c r="F2789" s="255"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53" t="str">
        <f>IF(AND(A2790&lt;&gt;"",ISNUMBER(A2790)),VLOOKUP(A2790,Studies!A:BR,2,FALSE),"")</f>
        <v>Lilja 1998</v>
      </c>
      <c r="C2790" s="254" t="str">
        <f>IF(AND(A2790&lt;&gt;"",ISNUMBER(A2790)),VLOOKUP(A2790,Studies!A:BR,3,FALSE),"")</f>
        <v>https://www.ncbi.nlm.nih.gov/pubmed/9871430</v>
      </c>
      <c r="D2790" s="254" t="str">
        <f>IF(AND(A2790&lt;&gt;"",ISNUMBER(A2790)),VLOOKUP(A2790,Studies!A:BR,4,FALSE),"")</f>
        <v>Control (Perpetrator Placebo)</v>
      </c>
      <c r="E2790" s="254" t="str">
        <f>IF(AND(A2790&lt;&gt;"",ISNUMBER(A2790)),VLOOKUP(A2790,Studies!A:BR,5,FALSE),"")</f>
        <v>Buspirone</v>
      </c>
      <c r="F2790" s="255"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53" t="str">
        <f>IF(AND(A2791&lt;&gt;"",ISNUMBER(A2791)),VLOOKUP(A2791,Studies!A:BR,2,FALSE),"")</f>
        <v>Lilja 1998</v>
      </c>
      <c r="C2791" s="254" t="str">
        <f>IF(AND(A2791&lt;&gt;"",ISNUMBER(A2791)),VLOOKUP(A2791,Studies!A:BR,3,FALSE),"")</f>
        <v>https://www.ncbi.nlm.nih.gov/pubmed/9871430</v>
      </c>
      <c r="D2791" s="254" t="str">
        <f>IF(AND(A2791&lt;&gt;"",ISNUMBER(A2791)),VLOOKUP(A2791,Studies!A:BR,4,FALSE),"")</f>
        <v>Control (Perpetrator Placebo)</v>
      </c>
      <c r="E2791" s="254" t="str">
        <f>IF(AND(A2791&lt;&gt;"",ISNUMBER(A2791)),VLOOKUP(A2791,Studies!A:BR,5,FALSE),"")</f>
        <v>Buspirone</v>
      </c>
      <c r="F2791" s="255"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53" t="str">
        <f>IF(AND(A2792&lt;&gt;"",ISNUMBER(A2792)),VLOOKUP(A2792,Studies!A:BR,2,FALSE),"")</f>
        <v>Lilja 1998</v>
      </c>
      <c r="C2792" s="254" t="str">
        <f>IF(AND(A2792&lt;&gt;"",ISNUMBER(A2792)),VLOOKUP(A2792,Studies!A:BR,3,FALSE),"")</f>
        <v>https://www.ncbi.nlm.nih.gov/pubmed/9871430</v>
      </c>
      <c r="D2792" s="254" t="str">
        <f>IF(AND(A2792&lt;&gt;"",ISNUMBER(A2792)),VLOOKUP(A2792,Studies!A:BR,4,FALSE),"")</f>
        <v>Control (Perpetrator Placebo)</v>
      </c>
      <c r="E2792" s="254" t="str">
        <f>IF(AND(A2792&lt;&gt;"",ISNUMBER(A2792)),VLOOKUP(A2792,Studies!A:BR,5,FALSE),"")</f>
        <v>Buspirone</v>
      </c>
      <c r="F2792" s="255"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53" t="str">
        <f>IF(AND(A2793&lt;&gt;"",ISNUMBER(A2793)),VLOOKUP(A2793,Studies!A:BR,2,FALSE),"")</f>
        <v>Lilja 1998</v>
      </c>
      <c r="C2793" s="254" t="str">
        <f>IF(AND(A2793&lt;&gt;"",ISNUMBER(A2793)),VLOOKUP(A2793,Studies!A:BR,3,FALSE),"")</f>
        <v>https://www.ncbi.nlm.nih.gov/pubmed/9871430</v>
      </c>
      <c r="D2793" s="254" t="str">
        <f>IF(AND(A2793&lt;&gt;"",ISNUMBER(A2793)),VLOOKUP(A2793,Studies!A:BR,4,FALSE),"")</f>
        <v>with Perpetrator (GFJ)</v>
      </c>
      <c r="E2793" s="254" t="str">
        <f>IF(AND(A2793&lt;&gt;"",ISNUMBER(A2793)),VLOOKUP(A2793,Studies!A:BR,5,FALSE),"")</f>
        <v>Buspirone</v>
      </c>
      <c r="F2793" s="255"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53" t="str">
        <f>IF(AND(A2794&lt;&gt;"",ISNUMBER(A2794)),VLOOKUP(A2794,Studies!A:BR,2,FALSE),"")</f>
        <v>Lilja 1998</v>
      </c>
      <c r="C2794" s="254" t="str">
        <f>IF(AND(A2794&lt;&gt;"",ISNUMBER(A2794)),VLOOKUP(A2794,Studies!A:BR,3,FALSE),"")</f>
        <v>https://www.ncbi.nlm.nih.gov/pubmed/9871430</v>
      </c>
      <c r="D2794" s="254" t="str">
        <f>IF(AND(A2794&lt;&gt;"",ISNUMBER(A2794)),VLOOKUP(A2794,Studies!A:BR,4,FALSE),"")</f>
        <v>with Perpetrator (GFJ)</v>
      </c>
      <c r="E2794" s="254" t="str">
        <f>IF(AND(A2794&lt;&gt;"",ISNUMBER(A2794)),VLOOKUP(A2794,Studies!A:BR,5,FALSE),"")</f>
        <v>Buspirone</v>
      </c>
      <c r="F2794" s="255"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53" t="str">
        <f>IF(AND(A2795&lt;&gt;"",ISNUMBER(A2795)),VLOOKUP(A2795,Studies!A:BR,2,FALSE),"")</f>
        <v>Lilja 1998</v>
      </c>
      <c r="C2795" s="254" t="str">
        <f>IF(AND(A2795&lt;&gt;"",ISNUMBER(A2795)),VLOOKUP(A2795,Studies!A:BR,3,FALSE),"")</f>
        <v>https://www.ncbi.nlm.nih.gov/pubmed/9871430</v>
      </c>
      <c r="D2795" s="254" t="str">
        <f>IF(AND(A2795&lt;&gt;"",ISNUMBER(A2795)),VLOOKUP(A2795,Studies!A:BR,4,FALSE),"")</f>
        <v>with Perpetrator (GFJ)</v>
      </c>
      <c r="E2795" s="254" t="str">
        <f>IF(AND(A2795&lt;&gt;"",ISNUMBER(A2795)),VLOOKUP(A2795,Studies!A:BR,5,FALSE),"")</f>
        <v>Buspirone</v>
      </c>
      <c r="F2795" s="255"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53" t="str">
        <f>IF(AND(A2796&lt;&gt;"",ISNUMBER(A2796)),VLOOKUP(A2796,Studies!A:BR,2,FALSE),"")</f>
        <v>Lilja 1998</v>
      </c>
      <c r="C2796" s="254" t="str">
        <f>IF(AND(A2796&lt;&gt;"",ISNUMBER(A2796)),VLOOKUP(A2796,Studies!A:BR,3,FALSE),"")</f>
        <v>https://www.ncbi.nlm.nih.gov/pubmed/9871430</v>
      </c>
      <c r="D2796" s="254" t="str">
        <f>IF(AND(A2796&lt;&gt;"",ISNUMBER(A2796)),VLOOKUP(A2796,Studies!A:BR,4,FALSE),"")</f>
        <v>with Perpetrator (GFJ)</v>
      </c>
      <c r="E2796" s="254" t="str">
        <f>IF(AND(A2796&lt;&gt;"",ISNUMBER(A2796)),VLOOKUP(A2796,Studies!A:BR,5,FALSE),"")</f>
        <v>Buspirone</v>
      </c>
      <c r="F2796" s="255"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53" t="str">
        <f>IF(AND(A2797&lt;&gt;"",ISNUMBER(A2797)),VLOOKUP(A2797,Studies!A:BR,2,FALSE),"")</f>
        <v>Lilja 1998</v>
      </c>
      <c r="C2797" s="254" t="str">
        <f>IF(AND(A2797&lt;&gt;"",ISNUMBER(A2797)),VLOOKUP(A2797,Studies!A:BR,3,FALSE),"")</f>
        <v>https://www.ncbi.nlm.nih.gov/pubmed/9871430</v>
      </c>
      <c r="D2797" s="254" t="str">
        <f>IF(AND(A2797&lt;&gt;"",ISNUMBER(A2797)),VLOOKUP(A2797,Studies!A:BR,4,FALSE),"")</f>
        <v>with Perpetrator (GFJ)</v>
      </c>
      <c r="E2797" s="254" t="str">
        <f>IF(AND(A2797&lt;&gt;"",ISNUMBER(A2797)),VLOOKUP(A2797,Studies!A:BR,5,FALSE),"")</f>
        <v>Buspirone</v>
      </c>
      <c r="F2797" s="255"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53" t="str">
        <f>IF(AND(A2798&lt;&gt;"",ISNUMBER(A2798)),VLOOKUP(A2798,Studies!A:BR,2,FALSE),"")</f>
        <v>Lilja 1998</v>
      </c>
      <c r="C2798" s="254" t="str">
        <f>IF(AND(A2798&lt;&gt;"",ISNUMBER(A2798)),VLOOKUP(A2798,Studies!A:BR,3,FALSE),"")</f>
        <v>https://www.ncbi.nlm.nih.gov/pubmed/9871430</v>
      </c>
      <c r="D2798" s="254" t="str">
        <f>IF(AND(A2798&lt;&gt;"",ISNUMBER(A2798)),VLOOKUP(A2798,Studies!A:BR,4,FALSE),"")</f>
        <v>with Perpetrator (GFJ)</v>
      </c>
      <c r="E2798" s="254" t="str">
        <f>IF(AND(A2798&lt;&gt;"",ISNUMBER(A2798)),VLOOKUP(A2798,Studies!A:BR,5,FALSE),"")</f>
        <v>Buspirone</v>
      </c>
      <c r="F2798" s="255"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53" t="str">
        <f>IF(AND(A2799&lt;&gt;"",ISNUMBER(A2799)),VLOOKUP(A2799,Studies!A:BR,2,FALSE),"")</f>
        <v>Lilja 1998</v>
      </c>
      <c r="C2799" s="254" t="str">
        <f>IF(AND(A2799&lt;&gt;"",ISNUMBER(A2799)),VLOOKUP(A2799,Studies!A:BR,3,FALSE),"")</f>
        <v>https://www.ncbi.nlm.nih.gov/pubmed/9871430</v>
      </c>
      <c r="D2799" s="254" t="str">
        <f>IF(AND(A2799&lt;&gt;"",ISNUMBER(A2799)),VLOOKUP(A2799,Studies!A:BR,4,FALSE),"")</f>
        <v>with Perpetrator (GFJ)</v>
      </c>
      <c r="E2799" s="254" t="str">
        <f>IF(AND(A2799&lt;&gt;"",ISNUMBER(A2799)),VLOOKUP(A2799,Studies!A:BR,5,FALSE),"")</f>
        <v>Buspirone</v>
      </c>
      <c r="F2799" s="255"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53" t="str">
        <f>IF(AND(A2800&lt;&gt;"",ISNUMBER(A2800)),VLOOKUP(A2800,Studies!A:BR,2,FALSE),"")</f>
        <v>Lilja 1998</v>
      </c>
      <c r="C2800" s="254" t="str">
        <f>IF(AND(A2800&lt;&gt;"",ISNUMBER(A2800)),VLOOKUP(A2800,Studies!A:BR,3,FALSE),"")</f>
        <v>https://www.ncbi.nlm.nih.gov/pubmed/9871430</v>
      </c>
      <c r="D2800" s="254" t="str">
        <f>IF(AND(A2800&lt;&gt;"",ISNUMBER(A2800)),VLOOKUP(A2800,Studies!A:BR,4,FALSE),"")</f>
        <v>with Perpetrator (GFJ)</v>
      </c>
      <c r="E2800" s="254" t="str">
        <f>IF(AND(A2800&lt;&gt;"",ISNUMBER(A2800)),VLOOKUP(A2800,Studies!A:BR,5,FALSE),"")</f>
        <v>Buspirone</v>
      </c>
      <c r="F2800" s="255"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53" t="str">
        <f>IF(AND(A2801&lt;&gt;"",ISNUMBER(A2801)),VLOOKUP(A2801,Studies!A:BR,2,FALSE),"")</f>
        <v>Lilja 1998</v>
      </c>
      <c r="C2801" s="254" t="str">
        <f>IF(AND(A2801&lt;&gt;"",ISNUMBER(A2801)),VLOOKUP(A2801,Studies!A:BR,3,FALSE),"")</f>
        <v>https://www.ncbi.nlm.nih.gov/pubmed/9871430</v>
      </c>
      <c r="D2801" s="254" t="str">
        <f>IF(AND(A2801&lt;&gt;"",ISNUMBER(A2801)),VLOOKUP(A2801,Studies!A:BR,4,FALSE),"")</f>
        <v>with Perpetrator (GFJ)</v>
      </c>
      <c r="E2801" s="254" t="str">
        <f>IF(AND(A2801&lt;&gt;"",ISNUMBER(A2801)),VLOOKUP(A2801,Studies!A:BR,5,FALSE),"")</f>
        <v>Buspirone</v>
      </c>
      <c r="F2801" s="255"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53" t="str">
        <f>IF(AND(A2802&lt;&gt;"",ISNUMBER(A2802)),VLOOKUP(A2802,Studies!A:BR,2,FALSE),"")</f>
        <v>Lilja 1998</v>
      </c>
      <c r="C2802" s="254" t="str">
        <f>IF(AND(A2802&lt;&gt;"",ISNUMBER(A2802)),VLOOKUP(A2802,Studies!A:BR,3,FALSE),"")</f>
        <v>https://www.ncbi.nlm.nih.gov/pubmed/9871430</v>
      </c>
      <c r="D2802" s="254" t="str">
        <f>IF(AND(A2802&lt;&gt;"",ISNUMBER(A2802)),VLOOKUP(A2802,Studies!A:BR,4,FALSE),"")</f>
        <v>with Perpetrator (GFJ)</v>
      </c>
      <c r="E2802" s="254" t="str">
        <f>IF(AND(A2802&lt;&gt;"",ISNUMBER(A2802)),VLOOKUP(A2802,Studies!A:BR,5,FALSE),"")</f>
        <v>Buspirone</v>
      </c>
      <c r="F2802" s="255"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53" t="str">
        <f>IF(AND(A2803&lt;&gt;"",ISNUMBER(A2803)),VLOOKUP(A2803,Studies!A:BR,2,FALSE),"")</f>
        <v>Lilja 1998</v>
      </c>
      <c r="C2803" s="254" t="str">
        <f>IF(AND(A2803&lt;&gt;"",ISNUMBER(A2803)),VLOOKUP(A2803,Studies!A:BR,3,FALSE),"")</f>
        <v>https://www.ncbi.nlm.nih.gov/pubmed/9871430</v>
      </c>
      <c r="D2803" s="254" t="str">
        <f>IF(AND(A2803&lt;&gt;"",ISNUMBER(A2803)),VLOOKUP(A2803,Studies!A:BR,4,FALSE),"")</f>
        <v>with Perpetrator (GFJ)</v>
      </c>
      <c r="E2803" s="254" t="str">
        <f>IF(AND(A2803&lt;&gt;"",ISNUMBER(A2803)),VLOOKUP(A2803,Studies!A:BR,5,FALSE),"")</f>
        <v>Buspirone</v>
      </c>
      <c r="F2803" s="255"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53" t="str">
        <f>IF(AND(A2804&lt;&gt;"",ISNUMBER(A2804)),VLOOKUP(A2804,Studies!A:BR,2,FALSE),"")</f>
        <v>Link 2008</v>
      </c>
      <c r="C2804" s="254" t="str">
        <f>IF(AND(A2804&lt;&gt;"",ISNUMBER(A2804)),VLOOKUP(A2804,Studies!A:BR,3,FALSE),"")</f>
        <v>https://www.ncbi.nlm.nih.gov/pubmed/18537963</v>
      </c>
      <c r="D2804" s="254" t="str">
        <f>IF(AND(A2804&lt;&gt;"",ISNUMBER(A2804)),VLOOKUP(A2804,Studies!A:BR,4,FALSE),"")</f>
        <v>iv Control (Perpetrator Placebo)</v>
      </c>
      <c r="E2804" s="254" t="str">
        <f>IF(AND(A2804&lt;&gt;"",ISNUMBER(A2804)),VLOOKUP(A2804,Studies!A:BR,5,FALSE),"")</f>
        <v>Midazolam</v>
      </c>
      <c r="F2804" s="255"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53" t="str">
        <f>IF(AND(A2805&lt;&gt;"",ISNUMBER(A2805)),VLOOKUP(A2805,Studies!A:BR,2,FALSE),"")</f>
        <v>Link 2008</v>
      </c>
      <c r="C2805" s="254" t="str">
        <f>IF(AND(A2805&lt;&gt;"",ISNUMBER(A2805)),VLOOKUP(A2805,Studies!A:BR,3,FALSE),"")</f>
        <v>https://www.ncbi.nlm.nih.gov/pubmed/18537963</v>
      </c>
      <c r="D2805" s="254" t="str">
        <f>IF(AND(A2805&lt;&gt;"",ISNUMBER(A2805)),VLOOKUP(A2805,Studies!A:BR,4,FALSE),"")</f>
        <v>iv Control (Perpetrator Placebo)</v>
      </c>
      <c r="E2805" s="254" t="str">
        <f>IF(AND(A2805&lt;&gt;"",ISNUMBER(A2805)),VLOOKUP(A2805,Studies!A:BR,5,FALSE),"")</f>
        <v>Midazolam</v>
      </c>
      <c r="F2805" s="255"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53" t="str">
        <f>IF(AND(A2806&lt;&gt;"",ISNUMBER(A2806)),VLOOKUP(A2806,Studies!A:BR,2,FALSE),"")</f>
        <v>Link 2008</v>
      </c>
      <c r="C2806" s="254" t="str">
        <f>IF(AND(A2806&lt;&gt;"",ISNUMBER(A2806)),VLOOKUP(A2806,Studies!A:BR,3,FALSE),"")</f>
        <v>https://www.ncbi.nlm.nih.gov/pubmed/18537963</v>
      </c>
      <c r="D2806" s="254" t="str">
        <f>IF(AND(A2806&lt;&gt;"",ISNUMBER(A2806)),VLOOKUP(A2806,Studies!A:BR,4,FALSE),"")</f>
        <v>iv Control (Perpetrator Placebo)</v>
      </c>
      <c r="E2806" s="254" t="str">
        <f>IF(AND(A2806&lt;&gt;"",ISNUMBER(A2806)),VLOOKUP(A2806,Studies!A:BR,5,FALSE),"")</f>
        <v>Midazolam</v>
      </c>
      <c r="F2806" s="255"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53" t="str">
        <f>IF(AND(A2807&lt;&gt;"",ISNUMBER(A2807)),VLOOKUP(A2807,Studies!A:BR,2,FALSE),"")</f>
        <v>Link 2008</v>
      </c>
      <c r="C2807" s="254" t="str">
        <f>IF(AND(A2807&lt;&gt;"",ISNUMBER(A2807)),VLOOKUP(A2807,Studies!A:BR,3,FALSE),"")</f>
        <v>https://www.ncbi.nlm.nih.gov/pubmed/18537963</v>
      </c>
      <c r="D2807" s="254" t="str">
        <f>IF(AND(A2807&lt;&gt;"",ISNUMBER(A2807)),VLOOKUP(A2807,Studies!A:BR,4,FALSE),"")</f>
        <v>iv Control (Perpetrator Placebo)</v>
      </c>
      <c r="E2807" s="254" t="str">
        <f>IF(AND(A2807&lt;&gt;"",ISNUMBER(A2807)),VLOOKUP(A2807,Studies!A:BR,5,FALSE),"")</f>
        <v>Midazolam</v>
      </c>
      <c r="F2807" s="255"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53" t="str">
        <f>IF(AND(A2808&lt;&gt;"",ISNUMBER(A2808)),VLOOKUP(A2808,Studies!A:BR,2,FALSE),"")</f>
        <v>Link 2008</v>
      </c>
      <c r="C2808" s="254" t="str">
        <f>IF(AND(A2808&lt;&gt;"",ISNUMBER(A2808)),VLOOKUP(A2808,Studies!A:BR,3,FALSE),"")</f>
        <v>https://www.ncbi.nlm.nih.gov/pubmed/18537963</v>
      </c>
      <c r="D2808" s="254" t="str">
        <f>IF(AND(A2808&lt;&gt;"",ISNUMBER(A2808)),VLOOKUP(A2808,Studies!A:BR,4,FALSE),"")</f>
        <v>iv Control (Perpetrator Placebo)</v>
      </c>
      <c r="E2808" s="254" t="str">
        <f>IF(AND(A2808&lt;&gt;"",ISNUMBER(A2808)),VLOOKUP(A2808,Studies!A:BR,5,FALSE),"")</f>
        <v>Midazolam</v>
      </c>
      <c r="F2808" s="255"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53" t="str">
        <f>IF(AND(A2809&lt;&gt;"",ISNUMBER(A2809)),VLOOKUP(A2809,Studies!A:BR,2,FALSE),"")</f>
        <v>Link 2008</v>
      </c>
      <c r="C2809" s="254" t="str">
        <f>IF(AND(A2809&lt;&gt;"",ISNUMBER(A2809)),VLOOKUP(A2809,Studies!A:BR,3,FALSE),"")</f>
        <v>https://www.ncbi.nlm.nih.gov/pubmed/18537963</v>
      </c>
      <c r="D2809" s="254" t="str">
        <f>IF(AND(A2809&lt;&gt;"",ISNUMBER(A2809)),VLOOKUP(A2809,Studies!A:BR,4,FALSE),"")</f>
        <v>iv Control (Perpetrator Placebo)</v>
      </c>
      <c r="E2809" s="254" t="str">
        <f>IF(AND(A2809&lt;&gt;"",ISNUMBER(A2809)),VLOOKUP(A2809,Studies!A:BR,5,FALSE),"")</f>
        <v>Midazolam</v>
      </c>
      <c r="F2809" s="255"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53" t="str">
        <f>IF(AND(A2810&lt;&gt;"",ISNUMBER(A2810)),VLOOKUP(A2810,Studies!A:BR,2,FALSE),"")</f>
        <v>Link 2008</v>
      </c>
      <c r="C2810" s="254" t="str">
        <f>IF(AND(A2810&lt;&gt;"",ISNUMBER(A2810)),VLOOKUP(A2810,Studies!A:BR,3,FALSE),"")</f>
        <v>https://www.ncbi.nlm.nih.gov/pubmed/18537963</v>
      </c>
      <c r="D2810" s="254" t="str">
        <f>IF(AND(A2810&lt;&gt;"",ISNUMBER(A2810)),VLOOKUP(A2810,Studies!A:BR,4,FALSE),"")</f>
        <v>iv Control (Perpetrator Placebo)</v>
      </c>
      <c r="E2810" s="254" t="str">
        <f>IF(AND(A2810&lt;&gt;"",ISNUMBER(A2810)),VLOOKUP(A2810,Studies!A:BR,5,FALSE),"")</f>
        <v>Midazolam</v>
      </c>
      <c r="F2810" s="255"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53" t="str">
        <f>IF(AND(A2811&lt;&gt;"",ISNUMBER(A2811)),VLOOKUP(A2811,Studies!A:BR,2,FALSE),"")</f>
        <v>Link 2008</v>
      </c>
      <c r="C2811" s="254" t="str">
        <f>IF(AND(A2811&lt;&gt;"",ISNUMBER(A2811)),VLOOKUP(A2811,Studies!A:BR,3,FALSE),"")</f>
        <v>https://www.ncbi.nlm.nih.gov/pubmed/18537963</v>
      </c>
      <c r="D2811" s="254" t="str">
        <f>IF(AND(A2811&lt;&gt;"",ISNUMBER(A2811)),VLOOKUP(A2811,Studies!A:BR,4,FALSE),"")</f>
        <v>iv Control (Perpetrator Placebo)</v>
      </c>
      <c r="E2811" s="254" t="str">
        <f>IF(AND(A2811&lt;&gt;"",ISNUMBER(A2811)),VLOOKUP(A2811,Studies!A:BR,5,FALSE),"")</f>
        <v>Midazolam</v>
      </c>
      <c r="F2811" s="255"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53" t="str">
        <f>IF(AND(A2812&lt;&gt;"",ISNUMBER(A2812)),VLOOKUP(A2812,Studies!A:BR,2,FALSE),"")</f>
        <v>Link 2008</v>
      </c>
      <c r="C2812" s="254" t="str">
        <f>IF(AND(A2812&lt;&gt;"",ISNUMBER(A2812)),VLOOKUP(A2812,Studies!A:BR,3,FALSE),"")</f>
        <v>https://www.ncbi.nlm.nih.gov/pubmed/18537963</v>
      </c>
      <c r="D2812" s="254" t="str">
        <f>IF(AND(A2812&lt;&gt;"",ISNUMBER(A2812)),VLOOKUP(A2812,Studies!A:BR,4,FALSE),"")</f>
        <v>iv Control (Perpetrator Placebo)</v>
      </c>
      <c r="E2812" s="254" t="str">
        <f>IF(AND(A2812&lt;&gt;"",ISNUMBER(A2812)),VLOOKUP(A2812,Studies!A:BR,5,FALSE),"")</f>
        <v>Midazolam</v>
      </c>
      <c r="F2812" s="255"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53" t="str">
        <f>IF(AND(A2813&lt;&gt;"",ISNUMBER(A2813)),VLOOKUP(A2813,Studies!A:BR,2,FALSE),"")</f>
        <v>Link 2008</v>
      </c>
      <c r="C2813" s="254" t="str">
        <f>IF(AND(A2813&lt;&gt;"",ISNUMBER(A2813)),VLOOKUP(A2813,Studies!A:BR,3,FALSE),"")</f>
        <v>https://www.ncbi.nlm.nih.gov/pubmed/18537963</v>
      </c>
      <c r="D2813" s="254" t="str">
        <f>IF(AND(A2813&lt;&gt;"",ISNUMBER(A2813)),VLOOKUP(A2813,Studies!A:BR,4,FALSE),"")</f>
        <v>iv Control (Perpetrator Placebo)</v>
      </c>
      <c r="E2813" s="254" t="str">
        <f>IF(AND(A2813&lt;&gt;"",ISNUMBER(A2813)),VLOOKUP(A2813,Studies!A:BR,5,FALSE),"")</f>
        <v>Midazolam</v>
      </c>
      <c r="F2813" s="255"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53" t="str">
        <f>IF(AND(A2814&lt;&gt;"",ISNUMBER(A2814)),VLOOKUP(A2814,Studies!A:BR,2,FALSE),"")</f>
        <v>Link 2008</v>
      </c>
      <c r="C2814" s="254" t="str">
        <f>IF(AND(A2814&lt;&gt;"",ISNUMBER(A2814)),VLOOKUP(A2814,Studies!A:BR,3,FALSE),"")</f>
        <v>https://www.ncbi.nlm.nih.gov/pubmed/18537963</v>
      </c>
      <c r="D2814" s="254" t="str">
        <f>IF(AND(A2814&lt;&gt;"",ISNUMBER(A2814)),VLOOKUP(A2814,Studies!A:BR,4,FALSE),"")</f>
        <v>iv Control (Perpetrator Placebo)</v>
      </c>
      <c r="E2814" s="254" t="str">
        <f>IF(AND(A2814&lt;&gt;"",ISNUMBER(A2814)),VLOOKUP(A2814,Studies!A:BR,5,FALSE),"")</f>
        <v>Midazolam</v>
      </c>
      <c r="F2814" s="255"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53" t="str">
        <f>IF(AND(A2815&lt;&gt;"",ISNUMBER(A2815)),VLOOKUP(A2815,Studies!A:BR,2,FALSE),"")</f>
        <v>Link 2008</v>
      </c>
      <c r="C2815" s="254" t="str">
        <f>IF(AND(A2815&lt;&gt;"",ISNUMBER(A2815)),VLOOKUP(A2815,Studies!A:BR,3,FALSE),"")</f>
        <v>https://www.ncbi.nlm.nih.gov/pubmed/18537963</v>
      </c>
      <c r="D2815" s="254" t="str">
        <f>IF(AND(A2815&lt;&gt;"",ISNUMBER(A2815)),VLOOKUP(A2815,Studies!A:BR,4,FALSE),"")</f>
        <v>iv Control (Perpetrator Placebo)</v>
      </c>
      <c r="E2815" s="254" t="str">
        <f>IF(AND(A2815&lt;&gt;"",ISNUMBER(A2815)),VLOOKUP(A2815,Studies!A:BR,5,FALSE),"")</f>
        <v>Midazolam</v>
      </c>
      <c r="F2815" s="255"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53" t="str">
        <f>IF(AND(A2816&lt;&gt;"",ISNUMBER(A2816)),VLOOKUP(A2816,Studies!A:BR,2,FALSE),"")</f>
        <v>Link 2008</v>
      </c>
      <c r="C2816" s="254" t="str">
        <f>IF(AND(A2816&lt;&gt;"",ISNUMBER(A2816)),VLOOKUP(A2816,Studies!A:BR,3,FALSE),"")</f>
        <v>https://www.ncbi.nlm.nih.gov/pubmed/18537963</v>
      </c>
      <c r="D2816" s="254" t="str">
        <f>IF(AND(A2816&lt;&gt;"",ISNUMBER(A2816)),VLOOKUP(A2816,Studies!A:BR,4,FALSE),"")</f>
        <v>iv Control (Perpetrator Placebo)</v>
      </c>
      <c r="E2816" s="254" t="str">
        <f>IF(AND(A2816&lt;&gt;"",ISNUMBER(A2816)),VLOOKUP(A2816,Studies!A:BR,5,FALSE),"")</f>
        <v>Midazolam</v>
      </c>
      <c r="F2816" s="255"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53" t="str">
        <f>IF(AND(A2817&lt;&gt;"",ISNUMBER(A2817)),VLOOKUP(A2817,Studies!A:BR,2,FALSE),"")</f>
        <v>Link 2008</v>
      </c>
      <c r="C2817" s="254" t="str">
        <f>IF(AND(A2817&lt;&gt;"",ISNUMBER(A2817)),VLOOKUP(A2817,Studies!A:BR,3,FALSE),"")</f>
        <v>https://www.ncbi.nlm.nih.gov/pubmed/18537963</v>
      </c>
      <c r="D2817" s="254" t="str">
        <f>IF(AND(A2817&lt;&gt;"",ISNUMBER(A2817)),VLOOKUP(A2817,Studies!A:BR,4,FALSE),"")</f>
        <v>iv with Perpetrator (Rifampicin)</v>
      </c>
      <c r="E2817" s="254" t="str">
        <f>IF(AND(A2817&lt;&gt;"",ISNUMBER(A2817)),VLOOKUP(A2817,Studies!A:BR,5,FALSE),"")</f>
        <v>Midazolam</v>
      </c>
      <c r="F2817" s="255"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53" t="str">
        <f>IF(AND(A2818&lt;&gt;"",ISNUMBER(A2818)),VLOOKUP(A2818,Studies!A:BR,2,FALSE),"")</f>
        <v>Link 2008</v>
      </c>
      <c r="C2818" s="254" t="str">
        <f>IF(AND(A2818&lt;&gt;"",ISNUMBER(A2818)),VLOOKUP(A2818,Studies!A:BR,3,FALSE),"")</f>
        <v>https://www.ncbi.nlm.nih.gov/pubmed/18537963</v>
      </c>
      <c r="D2818" s="254" t="str">
        <f>IF(AND(A2818&lt;&gt;"",ISNUMBER(A2818)),VLOOKUP(A2818,Studies!A:BR,4,FALSE),"")</f>
        <v>iv with Perpetrator (Rifampicin)</v>
      </c>
      <c r="E2818" s="254" t="str">
        <f>IF(AND(A2818&lt;&gt;"",ISNUMBER(A2818)),VLOOKUP(A2818,Studies!A:BR,5,FALSE),"")</f>
        <v>Midazolam</v>
      </c>
      <c r="F2818" s="255"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53" t="str">
        <f>IF(AND(A2819&lt;&gt;"",ISNUMBER(A2819)),VLOOKUP(A2819,Studies!A:BR,2,FALSE),"")</f>
        <v>Link 2008</v>
      </c>
      <c r="C2819" s="254" t="str">
        <f>IF(AND(A2819&lt;&gt;"",ISNUMBER(A2819)),VLOOKUP(A2819,Studies!A:BR,3,FALSE),"")</f>
        <v>https://www.ncbi.nlm.nih.gov/pubmed/18537963</v>
      </c>
      <c r="D2819" s="254" t="str">
        <f>IF(AND(A2819&lt;&gt;"",ISNUMBER(A2819)),VLOOKUP(A2819,Studies!A:BR,4,FALSE),"")</f>
        <v>iv with Perpetrator (Rifampicin)</v>
      </c>
      <c r="E2819" s="254" t="str">
        <f>IF(AND(A2819&lt;&gt;"",ISNUMBER(A2819)),VLOOKUP(A2819,Studies!A:BR,5,FALSE),"")</f>
        <v>Midazolam</v>
      </c>
      <c r="F2819" s="255"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53" t="str">
        <f>IF(AND(A2820&lt;&gt;"",ISNUMBER(A2820)),VLOOKUP(A2820,Studies!A:BR,2,FALSE),"")</f>
        <v>Link 2008</v>
      </c>
      <c r="C2820" s="254" t="str">
        <f>IF(AND(A2820&lt;&gt;"",ISNUMBER(A2820)),VLOOKUP(A2820,Studies!A:BR,3,FALSE),"")</f>
        <v>https://www.ncbi.nlm.nih.gov/pubmed/18537963</v>
      </c>
      <c r="D2820" s="254" t="str">
        <f>IF(AND(A2820&lt;&gt;"",ISNUMBER(A2820)),VLOOKUP(A2820,Studies!A:BR,4,FALSE),"")</f>
        <v>iv with Perpetrator (Rifampicin)</v>
      </c>
      <c r="E2820" s="254" t="str">
        <f>IF(AND(A2820&lt;&gt;"",ISNUMBER(A2820)),VLOOKUP(A2820,Studies!A:BR,5,FALSE),"")</f>
        <v>Midazolam</v>
      </c>
      <c r="F2820" s="255"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53" t="str">
        <f>IF(AND(A2821&lt;&gt;"",ISNUMBER(A2821)),VLOOKUP(A2821,Studies!A:BR,2,FALSE),"")</f>
        <v>Link 2008</v>
      </c>
      <c r="C2821" s="254" t="str">
        <f>IF(AND(A2821&lt;&gt;"",ISNUMBER(A2821)),VLOOKUP(A2821,Studies!A:BR,3,FALSE),"")</f>
        <v>https://www.ncbi.nlm.nih.gov/pubmed/18537963</v>
      </c>
      <c r="D2821" s="254" t="str">
        <f>IF(AND(A2821&lt;&gt;"",ISNUMBER(A2821)),VLOOKUP(A2821,Studies!A:BR,4,FALSE),"")</f>
        <v>iv with Perpetrator (Rifampicin)</v>
      </c>
      <c r="E2821" s="254" t="str">
        <f>IF(AND(A2821&lt;&gt;"",ISNUMBER(A2821)),VLOOKUP(A2821,Studies!A:BR,5,FALSE),"")</f>
        <v>Midazolam</v>
      </c>
      <c r="F2821" s="255"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53" t="str">
        <f>IF(AND(A2822&lt;&gt;"",ISNUMBER(A2822)),VLOOKUP(A2822,Studies!A:BR,2,FALSE),"")</f>
        <v>Link 2008</v>
      </c>
      <c r="C2822" s="254" t="str">
        <f>IF(AND(A2822&lt;&gt;"",ISNUMBER(A2822)),VLOOKUP(A2822,Studies!A:BR,3,FALSE),"")</f>
        <v>https://www.ncbi.nlm.nih.gov/pubmed/18537963</v>
      </c>
      <c r="D2822" s="254" t="str">
        <f>IF(AND(A2822&lt;&gt;"",ISNUMBER(A2822)),VLOOKUP(A2822,Studies!A:BR,4,FALSE),"")</f>
        <v>iv with Perpetrator (Rifampicin)</v>
      </c>
      <c r="E2822" s="254" t="str">
        <f>IF(AND(A2822&lt;&gt;"",ISNUMBER(A2822)),VLOOKUP(A2822,Studies!A:BR,5,FALSE),"")</f>
        <v>Midazolam</v>
      </c>
      <c r="F2822" s="255"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53" t="str">
        <f>IF(AND(A2823&lt;&gt;"",ISNUMBER(A2823)),VLOOKUP(A2823,Studies!A:BR,2,FALSE),"")</f>
        <v>Link 2008</v>
      </c>
      <c r="C2823" s="254" t="str">
        <f>IF(AND(A2823&lt;&gt;"",ISNUMBER(A2823)),VLOOKUP(A2823,Studies!A:BR,3,FALSE),"")</f>
        <v>https://www.ncbi.nlm.nih.gov/pubmed/18537963</v>
      </c>
      <c r="D2823" s="254" t="str">
        <f>IF(AND(A2823&lt;&gt;"",ISNUMBER(A2823)),VLOOKUP(A2823,Studies!A:BR,4,FALSE),"")</f>
        <v>iv with Perpetrator (Rifampicin)</v>
      </c>
      <c r="E2823" s="254" t="str">
        <f>IF(AND(A2823&lt;&gt;"",ISNUMBER(A2823)),VLOOKUP(A2823,Studies!A:BR,5,FALSE),"")</f>
        <v>Midazolam</v>
      </c>
      <c r="F2823" s="255"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53" t="str">
        <f>IF(AND(A2824&lt;&gt;"",ISNUMBER(A2824)),VLOOKUP(A2824,Studies!A:BR,2,FALSE),"")</f>
        <v>Link 2008</v>
      </c>
      <c r="C2824" s="254" t="str">
        <f>IF(AND(A2824&lt;&gt;"",ISNUMBER(A2824)),VLOOKUP(A2824,Studies!A:BR,3,FALSE),"")</f>
        <v>https://www.ncbi.nlm.nih.gov/pubmed/18537963</v>
      </c>
      <c r="D2824" s="254" t="str">
        <f>IF(AND(A2824&lt;&gt;"",ISNUMBER(A2824)),VLOOKUP(A2824,Studies!A:BR,4,FALSE),"")</f>
        <v>iv with Perpetrator (Rifampicin)</v>
      </c>
      <c r="E2824" s="254" t="str">
        <f>IF(AND(A2824&lt;&gt;"",ISNUMBER(A2824)),VLOOKUP(A2824,Studies!A:BR,5,FALSE),"")</f>
        <v>Midazolam</v>
      </c>
      <c r="F2824" s="255"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53" t="str">
        <f>IF(AND(A2825&lt;&gt;"",ISNUMBER(A2825)),VLOOKUP(A2825,Studies!A:BR,2,FALSE),"")</f>
        <v>Link 2008</v>
      </c>
      <c r="C2825" s="254" t="str">
        <f>IF(AND(A2825&lt;&gt;"",ISNUMBER(A2825)),VLOOKUP(A2825,Studies!A:BR,3,FALSE),"")</f>
        <v>https://www.ncbi.nlm.nih.gov/pubmed/18537963</v>
      </c>
      <c r="D2825" s="254" t="str">
        <f>IF(AND(A2825&lt;&gt;"",ISNUMBER(A2825)),VLOOKUP(A2825,Studies!A:BR,4,FALSE),"")</f>
        <v>iv with Perpetrator (Rifampicin)</v>
      </c>
      <c r="E2825" s="254" t="str">
        <f>IF(AND(A2825&lt;&gt;"",ISNUMBER(A2825)),VLOOKUP(A2825,Studies!A:BR,5,FALSE),"")</f>
        <v>Midazolam</v>
      </c>
      <c r="F2825" s="255"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53" t="str">
        <f>IF(AND(A2826&lt;&gt;"",ISNUMBER(A2826)),VLOOKUP(A2826,Studies!A:BR,2,FALSE),"")</f>
        <v>Link 2008</v>
      </c>
      <c r="C2826" s="254" t="str">
        <f>IF(AND(A2826&lt;&gt;"",ISNUMBER(A2826)),VLOOKUP(A2826,Studies!A:BR,3,FALSE),"")</f>
        <v>https://www.ncbi.nlm.nih.gov/pubmed/18537963</v>
      </c>
      <c r="D2826" s="254" t="str">
        <f>IF(AND(A2826&lt;&gt;"",ISNUMBER(A2826)),VLOOKUP(A2826,Studies!A:BR,4,FALSE),"")</f>
        <v>iv with Perpetrator (Rifampicin)</v>
      </c>
      <c r="E2826" s="254" t="str">
        <f>IF(AND(A2826&lt;&gt;"",ISNUMBER(A2826)),VLOOKUP(A2826,Studies!A:BR,5,FALSE),"")</f>
        <v>Midazolam</v>
      </c>
      <c r="F2826" s="255"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53" t="str">
        <f>IF(AND(A2827&lt;&gt;"",ISNUMBER(A2827)),VLOOKUP(A2827,Studies!A:BR,2,FALSE),"")</f>
        <v>Link 2008</v>
      </c>
      <c r="C2827" s="254" t="str">
        <f>IF(AND(A2827&lt;&gt;"",ISNUMBER(A2827)),VLOOKUP(A2827,Studies!A:BR,3,FALSE),"")</f>
        <v>https://www.ncbi.nlm.nih.gov/pubmed/18537963</v>
      </c>
      <c r="D2827" s="254" t="str">
        <f>IF(AND(A2827&lt;&gt;"",ISNUMBER(A2827)),VLOOKUP(A2827,Studies!A:BR,4,FALSE),"")</f>
        <v>iv with Perpetrator (Rifampicin)</v>
      </c>
      <c r="E2827" s="254" t="str">
        <f>IF(AND(A2827&lt;&gt;"",ISNUMBER(A2827)),VLOOKUP(A2827,Studies!A:BR,5,FALSE),"")</f>
        <v>Midazolam</v>
      </c>
      <c r="F2827" s="255"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53" t="str">
        <f>IF(AND(A2828&lt;&gt;"",ISNUMBER(A2828)),VLOOKUP(A2828,Studies!A:BR,2,FALSE),"")</f>
        <v>Link 2008</v>
      </c>
      <c r="C2828" s="254" t="str">
        <f>IF(AND(A2828&lt;&gt;"",ISNUMBER(A2828)),VLOOKUP(A2828,Studies!A:BR,3,FALSE),"")</f>
        <v>https://www.ncbi.nlm.nih.gov/pubmed/18537963</v>
      </c>
      <c r="D2828" s="254" t="str">
        <f>IF(AND(A2828&lt;&gt;"",ISNUMBER(A2828)),VLOOKUP(A2828,Studies!A:BR,4,FALSE),"")</f>
        <v>iv with Perpetrator (Rifampicin)</v>
      </c>
      <c r="E2828" s="254" t="str">
        <f>IF(AND(A2828&lt;&gt;"",ISNUMBER(A2828)),VLOOKUP(A2828,Studies!A:BR,5,FALSE),"")</f>
        <v>Midazolam</v>
      </c>
      <c r="F2828" s="255"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53" t="str">
        <f>IF(AND(A2829&lt;&gt;"",ISNUMBER(A2829)),VLOOKUP(A2829,Studies!A:BR,2,FALSE),"")</f>
        <v>Link 2008</v>
      </c>
      <c r="C2829" s="254" t="str">
        <f>IF(AND(A2829&lt;&gt;"",ISNUMBER(A2829)),VLOOKUP(A2829,Studies!A:BR,3,FALSE),"")</f>
        <v>https://www.ncbi.nlm.nih.gov/pubmed/18537963</v>
      </c>
      <c r="D2829" s="254" t="str">
        <f>IF(AND(A2829&lt;&gt;"",ISNUMBER(A2829)),VLOOKUP(A2829,Studies!A:BR,4,FALSE),"")</f>
        <v>po Control (Perpetrator Placebo)</v>
      </c>
      <c r="E2829" s="254" t="str">
        <f>IF(AND(A2829&lt;&gt;"",ISNUMBER(A2829)),VLOOKUP(A2829,Studies!A:BR,5,FALSE),"")</f>
        <v>Midazolam</v>
      </c>
      <c r="F2829" s="255"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53" t="str">
        <f>IF(AND(A2830&lt;&gt;"",ISNUMBER(A2830)),VLOOKUP(A2830,Studies!A:BR,2,FALSE),"")</f>
        <v>Link 2008</v>
      </c>
      <c r="C2830" s="254" t="str">
        <f>IF(AND(A2830&lt;&gt;"",ISNUMBER(A2830)),VLOOKUP(A2830,Studies!A:BR,3,FALSE),"")</f>
        <v>https://www.ncbi.nlm.nih.gov/pubmed/18537963</v>
      </c>
      <c r="D2830" s="254" t="str">
        <f>IF(AND(A2830&lt;&gt;"",ISNUMBER(A2830)),VLOOKUP(A2830,Studies!A:BR,4,FALSE),"")</f>
        <v>po Control (Perpetrator Placebo)</v>
      </c>
      <c r="E2830" s="254" t="str">
        <f>IF(AND(A2830&lt;&gt;"",ISNUMBER(A2830)),VLOOKUP(A2830,Studies!A:BR,5,FALSE),"")</f>
        <v>Midazolam</v>
      </c>
      <c r="F2830" s="255"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53" t="str">
        <f>IF(AND(A2831&lt;&gt;"",ISNUMBER(A2831)),VLOOKUP(A2831,Studies!A:BR,2,FALSE),"")</f>
        <v>Link 2008</v>
      </c>
      <c r="C2831" s="254" t="str">
        <f>IF(AND(A2831&lt;&gt;"",ISNUMBER(A2831)),VLOOKUP(A2831,Studies!A:BR,3,FALSE),"")</f>
        <v>https://www.ncbi.nlm.nih.gov/pubmed/18537963</v>
      </c>
      <c r="D2831" s="254" t="str">
        <f>IF(AND(A2831&lt;&gt;"",ISNUMBER(A2831)),VLOOKUP(A2831,Studies!A:BR,4,FALSE),"")</f>
        <v>po Control (Perpetrator Placebo)</v>
      </c>
      <c r="E2831" s="254" t="str">
        <f>IF(AND(A2831&lt;&gt;"",ISNUMBER(A2831)),VLOOKUP(A2831,Studies!A:BR,5,FALSE),"")</f>
        <v>Midazolam</v>
      </c>
      <c r="F2831" s="255"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53" t="str">
        <f>IF(AND(A2832&lt;&gt;"",ISNUMBER(A2832)),VLOOKUP(A2832,Studies!A:BR,2,FALSE),"")</f>
        <v>Link 2008</v>
      </c>
      <c r="C2832" s="254" t="str">
        <f>IF(AND(A2832&lt;&gt;"",ISNUMBER(A2832)),VLOOKUP(A2832,Studies!A:BR,3,FALSE),"")</f>
        <v>https://www.ncbi.nlm.nih.gov/pubmed/18537963</v>
      </c>
      <c r="D2832" s="254" t="str">
        <f>IF(AND(A2832&lt;&gt;"",ISNUMBER(A2832)),VLOOKUP(A2832,Studies!A:BR,4,FALSE),"")</f>
        <v>po Control (Perpetrator Placebo)</v>
      </c>
      <c r="E2832" s="254" t="str">
        <f>IF(AND(A2832&lt;&gt;"",ISNUMBER(A2832)),VLOOKUP(A2832,Studies!A:BR,5,FALSE),"")</f>
        <v>Midazolam</v>
      </c>
      <c r="F2832" s="255"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53" t="str">
        <f>IF(AND(A2833&lt;&gt;"",ISNUMBER(A2833)),VLOOKUP(A2833,Studies!A:BR,2,FALSE),"")</f>
        <v>Link 2008</v>
      </c>
      <c r="C2833" s="254" t="str">
        <f>IF(AND(A2833&lt;&gt;"",ISNUMBER(A2833)),VLOOKUP(A2833,Studies!A:BR,3,FALSE),"")</f>
        <v>https://www.ncbi.nlm.nih.gov/pubmed/18537963</v>
      </c>
      <c r="D2833" s="254" t="str">
        <f>IF(AND(A2833&lt;&gt;"",ISNUMBER(A2833)),VLOOKUP(A2833,Studies!A:BR,4,FALSE),"")</f>
        <v>po Control (Perpetrator Placebo)</v>
      </c>
      <c r="E2833" s="254" t="str">
        <f>IF(AND(A2833&lt;&gt;"",ISNUMBER(A2833)),VLOOKUP(A2833,Studies!A:BR,5,FALSE),"")</f>
        <v>Midazolam</v>
      </c>
      <c r="F2833" s="255"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53" t="str">
        <f>IF(AND(A2834&lt;&gt;"",ISNUMBER(A2834)),VLOOKUP(A2834,Studies!A:BR,2,FALSE),"")</f>
        <v>Link 2008</v>
      </c>
      <c r="C2834" s="254" t="str">
        <f>IF(AND(A2834&lt;&gt;"",ISNUMBER(A2834)),VLOOKUP(A2834,Studies!A:BR,3,FALSE),"")</f>
        <v>https://www.ncbi.nlm.nih.gov/pubmed/18537963</v>
      </c>
      <c r="D2834" s="254" t="str">
        <f>IF(AND(A2834&lt;&gt;"",ISNUMBER(A2834)),VLOOKUP(A2834,Studies!A:BR,4,FALSE),"")</f>
        <v>po Control (Perpetrator Placebo)</v>
      </c>
      <c r="E2834" s="254" t="str">
        <f>IF(AND(A2834&lt;&gt;"",ISNUMBER(A2834)),VLOOKUP(A2834,Studies!A:BR,5,FALSE),"")</f>
        <v>Midazolam</v>
      </c>
      <c r="F2834" s="255"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53" t="str">
        <f>IF(AND(A2835&lt;&gt;"",ISNUMBER(A2835)),VLOOKUP(A2835,Studies!A:BR,2,FALSE),"")</f>
        <v>Link 2008</v>
      </c>
      <c r="C2835" s="254" t="str">
        <f>IF(AND(A2835&lt;&gt;"",ISNUMBER(A2835)),VLOOKUP(A2835,Studies!A:BR,3,FALSE),"")</f>
        <v>https://www.ncbi.nlm.nih.gov/pubmed/18537963</v>
      </c>
      <c r="D2835" s="254" t="str">
        <f>IF(AND(A2835&lt;&gt;"",ISNUMBER(A2835)),VLOOKUP(A2835,Studies!A:BR,4,FALSE),"")</f>
        <v>po Control (Perpetrator Placebo)</v>
      </c>
      <c r="E2835" s="254" t="str">
        <f>IF(AND(A2835&lt;&gt;"",ISNUMBER(A2835)),VLOOKUP(A2835,Studies!A:BR,5,FALSE),"")</f>
        <v>Midazolam</v>
      </c>
      <c r="F2835" s="255"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53" t="str">
        <f>IF(AND(A2836&lt;&gt;"",ISNUMBER(A2836)),VLOOKUP(A2836,Studies!A:BR,2,FALSE),"")</f>
        <v>Link 2008</v>
      </c>
      <c r="C2836" s="254" t="str">
        <f>IF(AND(A2836&lt;&gt;"",ISNUMBER(A2836)),VLOOKUP(A2836,Studies!A:BR,3,FALSE),"")</f>
        <v>https://www.ncbi.nlm.nih.gov/pubmed/18537963</v>
      </c>
      <c r="D2836" s="254" t="str">
        <f>IF(AND(A2836&lt;&gt;"",ISNUMBER(A2836)),VLOOKUP(A2836,Studies!A:BR,4,FALSE),"")</f>
        <v>po Control (Perpetrator Placebo)</v>
      </c>
      <c r="E2836" s="254" t="str">
        <f>IF(AND(A2836&lt;&gt;"",ISNUMBER(A2836)),VLOOKUP(A2836,Studies!A:BR,5,FALSE),"")</f>
        <v>Midazolam</v>
      </c>
      <c r="F2836" s="255"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53" t="str">
        <f>IF(AND(A2837&lt;&gt;"",ISNUMBER(A2837)),VLOOKUP(A2837,Studies!A:BR,2,FALSE),"")</f>
        <v>Link 2008</v>
      </c>
      <c r="C2837" s="254" t="str">
        <f>IF(AND(A2837&lt;&gt;"",ISNUMBER(A2837)),VLOOKUP(A2837,Studies!A:BR,3,FALSE),"")</f>
        <v>https://www.ncbi.nlm.nih.gov/pubmed/18537963</v>
      </c>
      <c r="D2837" s="254" t="str">
        <f>IF(AND(A2837&lt;&gt;"",ISNUMBER(A2837)),VLOOKUP(A2837,Studies!A:BR,4,FALSE),"")</f>
        <v>po Control (Perpetrator Placebo)</v>
      </c>
      <c r="E2837" s="254" t="str">
        <f>IF(AND(A2837&lt;&gt;"",ISNUMBER(A2837)),VLOOKUP(A2837,Studies!A:BR,5,FALSE),"")</f>
        <v>Midazolam</v>
      </c>
      <c r="F2837" s="255"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53" t="str">
        <f>IF(AND(A2838&lt;&gt;"",ISNUMBER(A2838)),VLOOKUP(A2838,Studies!A:BR,2,FALSE),"")</f>
        <v>Link 2008</v>
      </c>
      <c r="C2838" s="254" t="str">
        <f>IF(AND(A2838&lt;&gt;"",ISNUMBER(A2838)),VLOOKUP(A2838,Studies!A:BR,3,FALSE),"")</f>
        <v>https://www.ncbi.nlm.nih.gov/pubmed/18537963</v>
      </c>
      <c r="D2838" s="254" t="str">
        <f>IF(AND(A2838&lt;&gt;"",ISNUMBER(A2838)),VLOOKUP(A2838,Studies!A:BR,4,FALSE),"")</f>
        <v>po Control (Perpetrator Placebo)</v>
      </c>
      <c r="E2838" s="254" t="str">
        <f>IF(AND(A2838&lt;&gt;"",ISNUMBER(A2838)),VLOOKUP(A2838,Studies!A:BR,5,FALSE),"")</f>
        <v>Midazolam</v>
      </c>
      <c r="F2838" s="255"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53" t="str">
        <f>IF(AND(A2839&lt;&gt;"",ISNUMBER(A2839)),VLOOKUP(A2839,Studies!A:BR,2,FALSE),"")</f>
        <v>Link 2008</v>
      </c>
      <c r="C2839" s="254" t="str">
        <f>IF(AND(A2839&lt;&gt;"",ISNUMBER(A2839)),VLOOKUP(A2839,Studies!A:BR,3,FALSE),"")</f>
        <v>https://www.ncbi.nlm.nih.gov/pubmed/18537963</v>
      </c>
      <c r="D2839" s="254" t="str">
        <f>IF(AND(A2839&lt;&gt;"",ISNUMBER(A2839)),VLOOKUP(A2839,Studies!A:BR,4,FALSE),"")</f>
        <v>po Control (Perpetrator Placebo)</v>
      </c>
      <c r="E2839" s="254" t="str">
        <f>IF(AND(A2839&lt;&gt;"",ISNUMBER(A2839)),VLOOKUP(A2839,Studies!A:BR,5,FALSE),"")</f>
        <v>Midazolam</v>
      </c>
      <c r="F2839" s="255"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53" t="str">
        <f>IF(AND(A2840&lt;&gt;"",ISNUMBER(A2840)),VLOOKUP(A2840,Studies!A:BR,2,FALSE),"")</f>
        <v>Link 2008</v>
      </c>
      <c r="C2840" s="254" t="str">
        <f>IF(AND(A2840&lt;&gt;"",ISNUMBER(A2840)),VLOOKUP(A2840,Studies!A:BR,3,FALSE),"")</f>
        <v>https://www.ncbi.nlm.nih.gov/pubmed/18537963</v>
      </c>
      <c r="D2840" s="254" t="str">
        <f>IF(AND(A2840&lt;&gt;"",ISNUMBER(A2840)),VLOOKUP(A2840,Studies!A:BR,4,FALSE),"")</f>
        <v>po Control (Perpetrator Placebo)</v>
      </c>
      <c r="E2840" s="254" t="str">
        <f>IF(AND(A2840&lt;&gt;"",ISNUMBER(A2840)),VLOOKUP(A2840,Studies!A:BR,5,FALSE),"")</f>
        <v>Midazolam</v>
      </c>
      <c r="F2840" s="255"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53" t="str">
        <f>IF(AND(A2841&lt;&gt;"",ISNUMBER(A2841)),VLOOKUP(A2841,Studies!A:BR,2,FALSE),"")</f>
        <v>Link 2008</v>
      </c>
      <c r="C2841" s="254" t="str">
        <f>IF(AND(A2841&lt;&gt;"",ISNUMBER(A2841)),VLOOKUP(A2841,Studies!A:BR,3,FALSE),"")</f>
        <v>https://www.ncbi.nlm.nih.gov/pubmed/18537963</v>
      </c>
      <c r="D2841" s="254" t="str">
        <f>IF(AND(A2841&lt;&gt;"",ISNUMBER(A2841)),VLOOKUP(A2841,Studies!A:BR,4,FALSE),"")</f>
        <v>po Control (Perpetrator Placebo)</v>
      </c>
      <c r="E2841" s="254" t="str">
        <f>IF(AND(A2841&lt;&gt;"",ISNUMBER(A2841)),VLOOKUP(A2841,Studies!A:BR,5,FALSE),"")</f>
        <v>Midazolam</v>
      </c>
      <c r="F2841" s="255"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53" t="str">
        <f>IF(AND(A2842&lt;&gt;"",ISNUMBER(A2842)),VLOOKUP(A2842,Studies!A:BR,2,FALSE),"")</f>
        <v>Link 2008</v>
      </c>
      <c r="C2842" s="254" t="str">
        <f>IF(AND(A2842&lt;&gt;"",ISNUMBER(A2842)),VLOOKUP(A2842,Studies!A:BR,3,FALSE),"")</f>
        <v>https://www.ncbi.nlm.nih.gov/pubmed/18537963</v>
      </c>
      <c r="D2842" s="254" t="str">
        <f>IF(AND(A2842&lt;&gt;"",ISNUMBER(A2842)),VLOOKUP(A2842,Studies!A:BR,4,FALSE),"")</f>
        <v>po with Perpetrator (Rifampicin)</v>
      </c>
      <c r="E2842" s="254" t="str">
        <f>IF(AND(A2842&lt;&gt;"",ISNUMBER(A2842)),VLOOKUP(A2842,Studies!A:BR,5,FALSE),"")</f>
        <v>Midazolam</v>
      </c>
      <c r="F2842" s="255"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53" t="str">
        <f>IF(AND(A2843&lt;&gt;"",ISNUMBER(A2843)),VLOOKUP(A2843,Studies!A:BR,2,FALSE),"")</f>
        <v>Link 2008</v>
      </c>
      <c r="C2843" s="254" t="str">
        <f>IF(AND(A2843&lt;&gt;"",ISNUMBER(A2843)),VLOOKUP(A2843,Studies!A:BR,3,FALSE),"")</f>
        <v>https://www.ncbi.nlm.nih.gov/pubmed/18537963</v>
      </c>
      <c r="D2843" s="254" t="str">
        <f>IF(AND(A2843&lt;&gt;"",ISNUMBER(A2843)),VLOOKUP(A2843,Studies!A:BR,4,FALSE),"")</f>
        <v>po with Perpetrator (Rifampicin)</v>
      </c>
      <c r="E2843" s="254" t="str">
        <f>IF(AND(A2843&lt;&gt;"",ISNUMBER(A2843)),VLOOKUP(A2843,Studies!A:BR,5,FALSE),"")</f>
        <v>Midazolam</v>
      </c>
      <c r="F2843" s="255"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53" t="str">
        <f>IF(AND(A2844&lt;&gt;"",ISNUMBER(A2844)),VLOOKUP(A2844,Studies!A:BR,2,FALSE),"")</f>
        <v>Link 2008</v>
      </c>
      <c r="C2844" s="254" t="str">
        <f>IF(AND(A2844&lt;&gt;"",ISNUMBER(A2844)),VLOOKUP(A2844,Studies!A:BR,3,FALSE),"")</f>
        <v>https://www.ncbi.nlm.nih.gov/pubmed/18537963</v>
      </c>
      <c r="D2844" s="254" t="str">
        <f>IF(AND(A2844&lt;&gt;"",ISNUMBER(A2844)),VLOOKUP(A2844,Studies!A:BR,4,FALSE),"")</f>
        <v>po with Perpetrator (Rifampicin)</v>
      </c>
      <c r="E2844" s="254" t="str">
        <f>IF(AND(A2844&lt;&gt;"",ISNUMBER(A2844)),VLOOKUP(A2844,Studies!A:BR,5,FALSE),"")</f>
        <v>Midazolam</v>
      </c>
      <c r="F2844" s="255"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53" t="str">
        <f>IF(AND(A2845&lt;&gt;"",ISNUMBER(A2845)),VLOOKUP(A2845,Studies!A:BR,2,FALSE),"")</f>
        <v>Link 2008</v>
      </c>
      <c r="C2845" s="254" t="str">
        <f>IF(AND(A2845&lt;&gt;"",ISNUMBER(A2845)),VLOOKUP(A2845,Studies!A:BR,3,FALSE),"")</f>
        <v>https://www.ncbi.nlm.nih.gov/pubmed/18537963</v>
      </c>
      <c r="D2845" s="254" t="str">
        <f>IF(AND(A2845&lt;&gt;"",ISNUMBER(A2845)),VLOOKUP(A2845,Studies!A:BR,4,FALSE),"")</f>
        <v>po with Perpetrator (Rifampicin)</v>
      </c>
      <c r="E2845" s="254" t="str">
        <f>IF(AND(A2845&lt;&gt;"",ISNUMBER(A2845)),VLOOKUP(A2845,Studies!A:BR,5,FALSE),"")</f>
        <v>Midazolam</v>
      </c>
      <c r="F2845" s="255"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53" t="str">
        <f>IF(AND(A2846&lt;&gt;"",ISNUMBER(A2846)),VLOOKUP(A2846,Studies!A:BR,2,FALSE),"")</f>
        <v>Link 2008</v>
      </c>
      <c r="C2846" s="254" t="str">
        <f>IF(AND(A2846&lt;&gt;"",ISNUMBER(A2846)),VLOOKUP(A2846,Studies!A:BR,3,FALSE),"")</f>
        <v>https://www.ncbi.nlm.nih.gov/pubmed/18537963</v>
      </c>
      <c r="D2846" s="254" t="str">
        <f>IF(AND(A2846&lt;&gt;"",ISNUMBER(A2846)),VLOOKUP(A2846,Studies!A:BR,4,FALSE),"")</f>
        <v>po with Perpetrator (Rifampicin)</v>
      </c>
      <c r="E2846" s="254" t="str">
        <f>IF(AND(A2846&lt;&gt;"",ISNUMBER(A2846)),VLOOKUP(A2846,Studies!A:BR,5,FALSE),"")</f>
        <v>Midazolam</v>
      </c>
      <c r="F2846" s="255"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53" t="str">
        <f>IF(AND(A2847&lt;&gt;"",ISNUMBER(A2847)),VLOOKUP(A2847,Studies!A:BR,2,FALSE),"")</f>
        <v>Link 2008</v>
      </c>
      <c r="C2847" s="254" t="str">
        <f>IF(AND(A2847&lt;&gt;"",ISNUMBER(A2847)),VLOOKUP(A2847,Studies!A:BR,3,FALSE),"")</f>
        <v>https://www.ncbi.nlm.nih.gov/pubmed/18537963</v>
      </c>
      <c r="D2847" s="254" t="str">
        <f>IF(AND(A2847&lt;&gt;"",ISNUMBER(A2847)),VLOOKUP(A2847,Studies!A:BR,4,FALSE),"")</f>
        <v>po with Perpetrator (Rifampicin)</v>
      </c>
      <c r="E2847" s="254" t="str">
        <f>IF(AND(A2847&lt;&gt;"",ISNUMBER(A2847)),VLOOKUP(A2847,Studies!A:BR,5,FALSE),"")</f>
        <v>Midazolam</v>
      </c>
      <c r="F2847" s="255"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53" t="str">
        <f>IF(AND(A2848&lt;&gt;"",ISNUMBER(A2848)),VLOOKUP(A2848,Studies!A:BR,2,FALSE),"")</f>
        <v>Link 2008</v>
      </c>
      <c r="C2848" s="254" t="str">
        <f>IF(AND(A2848&lt;&gt;"",ISNUMBER(A2848)),VLOOKUP(A2848,Studies!A:BR,3,FALSE),"")</f>
        <v>https://www.ncbi.nlm.nih.gov/pubmed/18537963</v>
      </c>
      <c r="D2848" s="254" t="str">
        <f>IF(AND(A2848&lt;&gt;"",ISNUMBER(A2848)),VLOOKUP(A2848,Studies!A:BR,4,FALSE),"")</f>
        <v>po with Perpetrator (Rifampicin)</v>
      </c>
      <c r="E2848" s="254" t="str">
        <f>IF(AND(A2848&lt;&gt;"",ISNUMBER(A2848)),VLOOKUP(A2848,Studies!A:BR,5,FALSE),"")</f>
        <v>Midazolam</v>
      </c>
      <c r="F2848" s="255"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53" t="str">
        <f>IF(AND(A2849&lt;&gt;"",ISNUMBER(A2849)),VLOOKUP(A2849,Studies!A:BR,2,FALSE),"")</f>
        <v>Link 2008</v>
      </c>
      <c r="C2849" s="254" t="str">
        <f>IF(AND(A2849&lt;&gt;"",ISNUMBER(A2849)),VLOOKUP(A2849,Studies!A:BR,3,FALSE),"")</f>
        <v>https://www.ncbi.nlm.nih.gov/pubmed/18537963</v>
      </c>
      <c r="D2849" s="254" t="str">
        <f>IF(AND(A2849&lt;&gt;"",ISNUMBER(A2849)),VLOOKUP(A2849,Studies!A:BR,4,FALSE),"")</f>
        <v>po with Perpetrator (Rifampicin)</v>
      </c>
      <c r="E2849" s="254" t="str">
        <f>IF(AND(A2849&lt;&gt;"",ISNUMBER(A2849)),VLOOKUP(A2849,Studies!A:BR,5,FALSE),"")</f>
        <v>Midazolam</v>
      </c>
      <c r="F2849" s="255"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53" t="str">
        <f>IF(AND(A2850&lt;&gt;"",ISNUMBER(A2850)),VLOOKUP(A2850,Studies!A:BR,2,FALSE),"")</f>
        <v>Link 2008</v>
      </c>
      <c r="C2850" s="254" t="str">
        <f>IF(AND(A2850&lt;&gt;"",ISNUMBER(A2850)),VLOOKUP(A2850,Studies!A:BR,3,FALSE),"")</f>
        <v>https://www.ncbi.nlm.nih.gov/pubmed/18537963</v>
      </c>
      <c r="D2850" s="254" t="str">
        <f>IF(AND(A2850&lt;&gt;"",ISNUMBER(A2850)),VLOOKUP(A2850,Studies!A:BR,4,FALSE),"")</f>
        <v>po with Perpetrator (Rifampicin)</v>
      </c>
      <c r="E2850" s="254" t="str">
        <f>IF(AND(A2850&lt;&gt;"",ISNUMBER(A2850)),VLOOKUP(A2850,Studies!A:BR,5,FALSE),"")</f>
        <v>Midazolam</v>
      </c>
      <c r="F2850" s="255"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53" t="str">
        <f>IF(AND(A2851&lt;&gt;"",ISNUMBER(A2851)),VLOOKUP(A2851,Studies!A:BR,2,FALSE),"")</f>
        <v>Link 2008</v>
      </c>
      <c r="C2851" s="254" t="str">
        <f>IF(AND(A2851&lt;&gt;"",ISNUMBER(A2851)),VLOOKUP(A2851,Studies!A:BR,3,FALSE),"")</f>
        <v>https://www.ncbi.nlm.nih.gov/pubmed/18537963</v>
      </c>
      <c r="D2851" s="254" t="str">
        <f>IF(AND(A2851&lt;&gt;"",ISNUMBER(A2851)),VLOOKUP(A2851,Studies!A:BR,4,FALSE),"")</f>
        <v>po with Perpetrator (Rifampicin)</v>
      </c>
      <c r="E2851" s="254" t="str">
        <f>IF(AND(A2851&lt;&gt;"",ISNUMBER(A2851)),VLOOKUP(A2851,Studies!A:BR,5,FALSE),"")</f>
        <v>Midazolam</v>
      </c>
      <c r="F2851" s="255"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53" t="str">
        <f>IF(AND(A2852&lt;&gt;"",ISNUMBER(A2852)),VLOOKUP(A2852,Studies!A:BR,2,FALSE),"")</f>
        <v>Loos 1985</v>
      </c>
      <c r="C2852" s="254" t="str">
        <f>IF(AND(A2852&lt;&gt;"",ISNUMBER(A2852)),VLOOKUP(A2852,Studies!A:BR,3,FALSE),"")</f>
        <v>http://www.ncbi.nlm.nih.gov/pubmed/4087830</v>
      </c>
      <c r="D2852" s="254" t="str">
        <f>IF(AND(A2852&lt;&gt;"",ISNUMBER(A2852)),VLOOKUP(A2852,Studies!A:BR,4,FALSE),"")</f>
        <v>oral day 2 (Patient 4)</v>
      </c>
      <c r="E2852" s="254" t="str">
        <f>IF(AND(A2852&lt;&gt;"",ISNUMBER(A2852)),VLOOKUP(A2852,Studies!A:BR,5,FALSE),"")</f>
        <v>Rifampicin</v>
      </c>
      <c r="F2852" s="255"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x14ac:dyDescent="0.2">
      <c r="A2853" s="189">
        <v>345</v>
      </c>
      <c r="B2853" s="253" t="str">
        <f>IF(AND(A2853&lt;&gt;"",ISNUMBER(A2853)),VLOOKUP(A2853,Studies!A:BR,2,FALSE),"")</f>
        <v>Loos 1985</v>
      </c>
      <c r="C2853" s="254" t="str">
        <f>IF(AND(A2853&lt;&gt;"",ISNUMBER(A2853)),VLOOKUP(A2853,Studies!A:BR,3,FALSE),"")</f>
        <v>http://www.ncbi.nlm.nih.gov/pubmed/4087830</v>
      </c>
      <c r="D2853" s="254" t="str">
        <f>IF(AND(A2853&lt;&gt;"",ISNUMBER(A2853)),VLOOKUP(A2853,Studies!A:BR,4,FALSE),"")</f>
        <v>oral day 2 (Patient 4)</v>
      </c>
      <c r="E2853" s="254" t="str">
        <f>IF(AND(A2853&lt;&gt;"",ISNUMBER(A2853)),VLOOKUP(A2853,Studies!A:BR,5,FALSE),"")</f>
        <v>Rifampicin</v>
      </c>
      <c r="F2853" s="255"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x14ac:dyDescent="0.2">
      <c r="A2854" s="189">
        <v>345</v>
      </c>
      <c r="B2854" s="253" t="str">
        <f>IF(AND(A2854&lt;&gt;"",ISNUMBER(A2854)),VLOOKUP(A2854,Studies!A:BR,2,FALSE),"")</f>
        <v>Loos 1985</v>
      </c>
      <c r="C2854" s="254" t="str">
        <f>IF(AND(A2854&lt;&gt;"",ISNUMBER(A2854)),VLOOKUP(A2854,Studies!A:BR,3,FALSE),"")</f>
        <v>http://www.ncbi.nlm.nih.gov/pubmed/4087830</v>
      </c>
      <c r="D2854" s="254" t="str">
        <f>IF(AND(A2854&lt;&gt;"",ISNUMBER(A2854)),VLOOKUP(A2854,Studies!A:BR,4,FALSE),"")</f>
        <v>oral day 2 (Patient 4)</v>
      </c>
      <c r="E2854" s="254" t="str">
        <f>IF(AND(A2854&lt;&gt;"",ISNUMBER(A2854)),VLOOKUP(A2854,Studies!A:BR,5,FALSE),"")</f>
        <v>Rifampicin</v>
      </c>
      <c r="F2854" s="255"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53" t="str">
        <f>IF(AND(A2855&lt;&gt;"",ISNUMBER(A2855)),VLOOKUP(A2855,Studies!A:BR,2,FALSE),"")</f>
        <v>Loos 1985</v>
      </c>
      <c r="C2855" s="254" t="str">
        <f>IF(AND(A2855&lt;&gt;"",ISNUMBER(A2855)),VLOOKUP(A2855,Studies!A:BR,3,FALSE),"")</f>
        <v>http://www.ncbi.nlm.nih.gov/pubmed/4087830</v>
      </c>
      <c r="D2855" s="254" t="str">
        <f>IF(AND(A2855&lt;&gt;"",ISNUMBER(A2855)),VLOOKUP(A2855,Studies!A:BR,4,FALSE),"")</f>
        <v>oral day 2 (Patient 4)</v>
      </c>
      <c r="E2855" s="254" t="str">
        <f>IF(AND(A2855&lt;&gt;"",ISNUMBER(A2855)),VLOOKUP(A2855,Studies!A:BR,5,FALSE),"")</f>
        <v>Rifampicin</v>
      </c>
      <c r="F2855" s="255"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53" t="str">
        <f>IF(AND(A2856&lt;&gt;"",ISNUMBER(A2856)),VLOOKUP(A2856,Studies!A:BR,2,FALSE),"")</f>
        <v>Loos 1985</v>
      </c>
      <c r="C2856" s="254" t="str">
        <f>IF(AND(A2856&lt;&gt;"",ISNUMBER(A2856)),VLOOKUP(A2856,Studies!A:BR,3,FALSE),"")</f>
        <v>http://www.ncbi.nlm.nih.gov/pubmed/4087830</v>
      </c>
      <c r="D2856" s="254" t="str">
        <f>IF(AND(A2856&lt;&gt;"",ISNUMBER(A2856)),VLOOKUP(A2856,Studies!A:BR,4,FALSE),"")</f>
        <v>oral day 2 (Patient 4)</v>
      </c>
      <c r="E2856" s="254" t="str">
        <f>IF(AND(A2856&lt;&gt;"",ISNUMBER(A2856)),VLOOKUP(A2856,Studies!A:BR,5,FALSE),"")</f>
        <v>Rifampicin</v>
      </c>
      <c r="F2856" s="255"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53" t="str">
        <f>IF(AND(A2857&lt;&gt;"",ISNUMBER(A2857)),VLOOKUP(A2857,Studies!A:BR,2,FALSE),"")</f>
        <v>Loos 1985</v>
      </c>
      <c r="C2857" s="254" t="str">
        <f>IF(AND(A2857&lt;&gt;"",ISNUMBER(A2857)),VLOOKUP(A2857,Studies!A:BR,3,FALSE),"")</f>
        <v>http://www.ncbi.nlm.nih.gov/pubmed/4087830</v>
      </c>
      <c r="D2857" s="254" t="str">
        <f>IF(AND(A2857&lt;&gt;"",ISNUMBER(A2857)),VLOOKUP(A2857,Studies!A:BR,4,FALSE),"")</f>
        <v>oral day 2 (Patient 4)</v>
      </c>
      <c r="E2857" s="254" t="str">
        <f>IF(AND(A2857&lt;&gt;"",ISNUMBER(A2857)),VLOOKUP(A2857,Studies!A:BR,5,FALSE),"")</f>
        <v>Rifampicin</v>
      </c>
      <c r="F2857" s="255"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53" t="str">
        <f>IF(AND(A2858&lt;&gt;"",ISNUMBER(A2858)),VLOOKUP(A2858,Studies!A:BR,2,FALSE),"")</f>
        <v>Loos 1985</v>
      </c>
      <c r="C2858" s="254" t="str">
        <f>IF(AND(A2858&lt;&gt;"",ISNUMBER(A2858)),VLOOKUP(A2858,Studies!A:BR,3,FALSE),"")</f>
        <v>http://www.ncbi.nlm.nih.gov/pubmed/4087830</v>
      </c>
      <c r="D2858" s="254" t="str">
        <f>IF(AND(A2858&lt;&gt;"",ISNUMBER(A2858)),VLOOKUP(A2858,Studies!A:BR,4,FALSE),"")</f>
        <v>oral day 2 (Patient 4)</v>
      </c>
      <c r="E2858" s="254" t="str">
        <f>IF(AND(A2858&lt;&gt;"",ISNUMBER(A2858)),VLOOKUP(A2858,Studies!A:BR,5,FALSE),"")</f>
        <v>Rifampicin</v>
      </c>
      <c r="F2858" s="255"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53" t="str">
        <f>IF(AND(A2859&lt;&gt;"",ISNUMBER(A2859)),VLOOKUP(A2859,Studies!A:BR,2,FALSE),"")</f>
        <v>Loos 1985</v>
      </c>
      <c r="C2859" s="254" t="str">
        <f>IF(AND(A2859&lt;&gt;"",ISNUMBER(A2859)),VLOOKUP(A2859,Studies!A:BR,3,FALSE),"")</f>
        <v>http://www.ncbi.nlm.nih.gov/pubmed/4087830</v>
      </c>
      <c r="D2859" s="254" t="str">
        <f>IF(AND(A2859&lt;&gt;"",ISNUMBER(A2859)),VLOOKUP(A2859,Studies!A:BR,4,FALSE),"")</f>
        <v>oral day 2 (Patient 4)</v>
      </c>
      <c r="E2859" s="254" t="str">
        <f>IF(AND(A2859&lt;&gt;"",ISNUMBER(A2859)),VLOOKUP(A2859,Studies!A:BR,5,FALSE),"")</f>
        <v>Rifampicin</v>
      </c>
      <c r="F2859" s="255"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53" t="str">
        <f>IF(AND(A2860&lt;&gt;"",ISNUMBER(A2860)),VLOOKUP(A2860,Studies!A:BR,2,FALSE),"")</f>
        <v>Loos 1985</v>
      </c>
      <c r="C2860" s="254" t="str">
        <f>IF(AND(A2860&lt;&gt;"",ISNUMBER(A2860)),VLOOKUP(A2860,Studies!A:BR,3,FALSE),"")</f>
        <v>http://www.ncbi.nlm.nih.gov/pubmed/4087830</v>
      </c>
      <c r="D2860" s="254" t="str">
        <f>IF(AND(A2860&lt;&gt;"",ISNUMBER(A2860)),VLOOKUP(A2860,Studies!A:BR,4,FALSE),"")</f>
        <v>oral day 9 (Patient 4)</v>
      </c>
      <c r="E2860" s="254" t="str">
        <f>IF(AND(A2860&lt;&gt;"",ISNUMBER(A2860)),VLOOKUP(A2860,Studies!A:BR,5,FALSE),"")</f>
        <v>Rifampicin</v>
      </c>
      <c r="F2860" s="255"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x14ac:dyDescent="0.2">
      <c r="A2861" s="189">
        <v>346</v>
      </c>
      <c r="B2861" s="253" t="str">
        <f>IF(AND(A2861&lt;&gt;"",ISNUMBER(A2861)),VLOOKUP(A2861,Studies!A:BR,2,FALSE),"")</f>
        <v>Loos 1985</v>
      </c>
      <c r="C2861" s="254" t="str">
        <f>IF(AND(A2861&lt;&gt;"",ISNUMBER(A2861)),VLOOKUP(A2861,Studies!A:BR,3,FALSE),"")</f>
        <v>http://www.ncbi.nlm.nih.gov/pubmed/4087830</v>
      </c>
      <c r="D2861" s="254" t="str">
        <f>IF(AND(A2861&lt;&gt;"",ISNUMBER(A2861)),VLOOKUP(A2861,Studies!A:BR,4,FALSE),"")</f>
        <v>oral day 9 (Patient 4)</v>
      </c>
      <c r="E2861" s="254" t="str">
        <f>IF(AND(A2861&lt;&gt;"",ISNUMBER(A2861)),VLOOKUP(A2861,Studies!A:BR,5,FALSE),"")</f>
        <v>Rifampicin</v>
      </c>
      <c r="F2861" s="255"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x14ac:dyDescent="0.2">
      <c r="A2862" s="189">
        <v>346</v>
      </c>
      <c r="B2862" s="253" t="str">
        <f>IF(AND(A2862&lt;&gt;"",ISNUMBER(A2862)),VLOOKUP(A2862,Studies!A:BR,2,FALSE),"")</f>
        <v>Loos 1985</v>
      </c>
      <c r="C2862" s="254" t="str">
        <f>IF(AND(A2862&lt;&gt;"",ISNUMBER(A2862)),VLOOKUP(A2862,Studies!A:BR,3,FALSE),"")</f>
        <v>http://www.ncbi.nlm.nih.gov/pubmed/4087830</v>
      </c>
      <c r="D2862" s="254" t="str">
        <f>IF(AND(A2862&lt;&gt;"",ISNUMBER(A2862)),VLOOKUP(A2862,Studies!A:BR,4,FALSE),"")</f>
        <v>oral day 9 (Patient 4)</v>
      </c>
      <c r="E2862" s="254" t="str">
        <f>IF(AND(A2862&lt;&gt;"",ISNUMBER(A2862)),VLOOKUP(A2862,Studies!A:BR,5,FALSE),"")</f>
        <v>Rifampicin</v>
      </c>
      <c r="F2862" s="255"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53" t="str">
        <f>IF(AND(A2863&lt;&gt;"",ISNUMBER(A2863)),VLOOKUP(A2863,Studies!A:BR,2,FALSE),"")</f>
        <v>Loos 1985</v>
      </c>
      <c r="C2863" s="254" t="str">
        <f>IF(AND(A2863&lt;&gt;"",ISNUMBER(A2863)),VLOOKUP(A2863,Studies!A:BR,3,FALSE),"")</f>
        <v>http://www.ncbi.nlm.nih.gov/pubmed/4087830</v>
      </c>
      <c r="D2863" s="254" t="str">
        <f>IF(AND(A2863&lt;&gt;"",ISNUMBER(A2863)),VLOOKUP(A2863,Studies!A:BR,4,FALSE),"")</f>
        <v>oral day 9 (Patient 4)</v>
      </c>
      <c r="E2863" s="254" t="str">
        <f>IF(AND(A2863&lt;&gt;"",ISNUMBER(A2863)),VLOOKUP(A2863,Studies!A:BR,5,FALSE),"")</f>
        <v>Rifampicin</v>
      </c>
      <c r="F2863" s="255"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53" t="str">
        <f>IF(AND(A2864&lt;&gt;"",ISNUMBER(A2864)),VLOOKUP(A2864,Studies!A:BR,2,FALSE),"")</f>
        <v>Loos 1985</v>
      </c>
      <c r="C2864" s="254" t="str">
        <f>IF(AND(A2864&lt;&gt;"",ISNUMBER(A2864)),VLOOKUP(A2864,Studies!A:BR,3,FALSE),"")</f>
        <v>http://www.ncbi.nlm.nih.gov/pubmed/4087830</v>
      </c>
      <c r="D2864" s="254" t="str">
        <f>IF(AND(A2864&lt;&gt;"",ISNUMBER(A2864)),VLOOKUP(A2864,Studies!A:BR,4,FALSE),"")</f>
        <v>oral day 9 (Patient 4)</v>
      </c>
      <c r="E2864" s="254" t="str">
        <f>IF(AND(A2864&lt;&gt;"",ISNUMBER(A2864)),VLOOKUP(A2864,Studies!A:BR,5,FALSE),"")</f>
        <v>Rifampicin</v>
      </c>
      <c r="F2864" s="255"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53" t="str">
        <f>IF(AND(A2865&lt;&gt;"",ISNUMBER(A2865)),VLOOKUP(A2865,Studies!A:BR,2,FALSE),"")</f>
        <v>Loos 1985</v>
      </c>
      <c r="C2865" s="254" t="str">
        <f>IF(AND(A2865&lt;&gt;"",ISNUMBER(A2865)),VLOOKUP(A2865,Studies!A:BR,3,FALSE),"")</f>
        <v>http://www.ncbi.nlm.nih.gov/pubmed/4087830</v>
      </c>
      <c r="D2865" s="254" t="str">
        <f>IF(AND(A2865&lt;&gt;"",ISNUMBER(A2865)),VLOOKUP(A2865,Studies!A:BR,4,FALSE),"")</f>
        <v>oral day 9 (Patient 4)</v>
      </c>
      <c r="E2865" s="254" t="str">
        <f>IF(AND(A2865&lt;&gt;"",ISNUMBER(A2865)),VLOOKUP(A2865,Studies!A:BR,5,FALSE),"")</f>
        <v>Rifampicin</v>
      </c>
      <c r="F2865" s="255"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53" t="str">
        <f>IF(AND(A2866&lt;&gt;"",ISNUMBER(A2866)),VLOOKUP(A2866,Studies!A:BR,2,FALSE),"")</f>
        <v>Loos 1985</v>
      </c>
      <c r="C2866" s="254" t="str">
        <f>IF(AND(A2866&lt;&gt;"",ISNUMBER(A2866)),VLOOKUP(A2866,Studies!A:BR,3,FALSE),"")</f>
        <v>http://www.ncbi.nlm.nih.gov/pubmed/4087830</v>
      </c>
      <c r="D2866" s="254" t="str">
        <f>IF(AND(A2866&lt;&gt;"",ISNUMBER(A2866)),VLOOKUP(A2866,Studies!A:BR,4,FALSE),"")</f>
        <v>oral day 9 (Patient 4)</v>
      </c>
      <c r="E2866" s="254" t="str">
        <f>IF(AND(A2866&lt;&gt;"",ISNUMBER(A2866)),VLOOKUP(A2866,Studies!A:BR,5,FALSE),"")</f>
        <v>Rifampicin</v>
      </c>
      <c r="F2866" s="255"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53" t="str">
        <f>IF(AND(A2867&lt;&gt;"",ISNUMBER(A2867)),VLOOKUP(A2867,Studies!A:BR,2,FALSE),"")</f>
        <v>Loos 1985</v>
      </c>
      <c r="C2867" s="254" t="str">
        <f>IF(AND(A2867&lt;&gt;"",ISNUMBER(A2867)),VLOOKUP(A2867,Studies!A:BR,3,FALSE),"")</f>
        <v>http://www.ncbi.nlm.nih.gov/pubmed/4087830</v>
      </c>
      <c r="D2867" s="254" t="str">
        <f>IF(AND(A2867&lt;&gt;"",ISNUMBER(A2867)),VLOOKUP(A2867,Studies!A:BR,4,FALSE),"")</f>
        <v>oral day 9 (Patient 4)</v>
      </c>
      <c r="E2867" s="254" t="str">
        <f>IF(AND(A2867&lt;&gt;"",ISNUMBER(A2867)),VLOOKUP(A2867,Studies!A:BR,5,FALSE),"")</f>
        <v>Rifampicin</v>
      </c>
      <c r="F2867" s="255"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53" t="str">
        <f>IF(AND(A2868&lt;&gt;"",ISNUMBER(A2868)),VLOOKUP(A2868,Studies!A:BR,2,FALSE),"")</f>
        <v>Loos 1985</v>
      </c>
      <c r="C2868" s="254" t="str">
        <f>IF(AND(A2868&lt;&gt;"",ISNUMBER(A2868)),VLOOKUP(A2868,Studies!A:BR,3,FALSE),"")</f>
        <v>http://www.ncbi.nlm.nih.gov/pubmed/4087830</v>
      </c>
      <c r="D2868" s="254" t="str">
        <f>IF(AND(A2868&lt;&gt;"",ISNUMBER(A2868)),VLOOKUP(A2868,Studies!A:BR,4,FALSE),"")</f>
        <v>oral day 9 (Patient 4)</v>
      </c>
      <c r="E2868" s="254" t="str">
        <f>IF(AND(A2868&lt;&gt;"",ISNUMBER(A2868)),VLOOKUP(A2868,Studies!A:BR,5,FALSE),"")</f>
        <v>Rifampicin</v>
      </c>
      <c r="F2868" s="255"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53" t="str">
        <f>IF(AND(A2869&lt;&gt;"",ISNUMBER(A2869)),VLOOKUP(A2869,Studies!A:BR,2,FALSE),"")</f>
        <v>Loos 1985</v>
      </c>
      <c r="C2869" s="254" t="str">
        <f>IF(AND(A2869&lt;&gt;"",ISNUMBER(A2869)),VLOOKUP(A2869,Studies!A:BR,3,FALSE),"")</f>
        <v>http://www.ncbi.nlm.nih.gov/pubmed/4087830</v>
      </c>
      <c r="D2869" s="254" t="str">
        <f>IF(AND(A2869&lt;&gt;"",ISNUMBER(A2869)),VLOOKUP(A2869,Studies!A:BR,4,FALSE),"")</f>
        <v>oral day 9 (Patient 4)</v>
      </c>
      <c r="E2869" s="254" t="str">
        <f>IF(AND(A2869&lt;&gt;"",ISNUMBER(A2869)),VLOOKUP(A2869,Studies!A:BR,5,FALSE),"")</f>
        <v>Rifampicin</v>
      </c>
      <c r="F2869" s="255"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53" t="str">
        <f>IF(AND(A2870&lt;&gt;"",ISNUMBER(A2870)),VLOOKUP(A2870,Studies!A:BR,2,FALSE),"")</f>
        <v>Loos 1985</v>
      </c>
      <c r="C2870" s="254" t="str">
        <f>IF(AND(A2870&lt;&gt;"",ISNUMBER(A2870)),VLOOKUP(A2870,Studies!A:BR,3,FALSE),"")</f>
        <v>http://www.ncbi.nlm.nih.gov/pubmed/4087830</v>
      </c>
      <c r="D2870" s="254" t="str">
        <f>IF(AND(A2870&lt;&gt;"",ISNUMBER(A2870)),VLOOKUP(A2870,Studies!A:BR,4,FALSE),"")</f>
        <v>oral day 9 (Patient 4)</v>
      </c>
      <c r="E2870" s="254" t="str">
        <f>IF(AND(A2870&lt;&gt;"",ISNUMBER(A2870)),VLOOKUP(A2870,Studies!A:BR,5,FALSE),"")</f>
        <v>Rifampicin</v>
      </c>
      <c r="F2870" s="255"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53" t="str">
        <f>IF(AND(A2871&lt;&gt;"",ISNUMBER(A2871)),VLOOKUP(A2871,Studies!A:BR,2,FALSE),"")</f>
        <v>Loos 1985</v>
      </c>
      <c r="C2871" s="254" t="str">
        <f>IF(AND(A2871&lt;&gt;"",ISNUMBER(A2871)),VLOOKUP(A2871,Studies!A:BR,3,FALSE),"")</f>
        <v>http://www.ncbi.nlm.nih.gov/pubmed/4087830</v>
      </c>
      <c r="D2871" s="254" t="str">
        <f>IF(AND(A2871&lt;&gt;"",ISNUMBER(A2871)),VLOOKUP(A2871,Studies!A:BR,4,FALSE),"")</f>
        <v>oral day 23 (Patient 4)</v>
      </c>
      <c r="E2871" s="254" t="str">
        <f>IF(AND(A2871&lt;&gt;"",ISNUMBER(A2871)),VLOOKUP(A2871,Studies!A:BR,5,FALSE),"")</f>
        <v>Rifampicin</v>
      </c>
      <c r="F2871" s="255"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x14ac:dyDescent="0.2">
      <c r="A2872" s="189">
        <v>347</v>
      </c>
      <c r="B2872" s="253" t="str">
        <f>IF(AND(A2872&lt;&gt;"",ISNUMBER(A2872)),VLOOKUP(A2872,Studies!A:BR,2,FALSE),"")</f>
        <v>Loos 1985</v>
      </c>
      <c r="C2872" s="254" t="str">
        <f>IF(AND(A2872&lt;&gt;"",ISNUMBER(A2872)),VLOOKUP(A2872,Studies!A:BR,3,FALSE),"")</f>
        <v>http://www.ncbi.nlm.nih.gov/pubmed/4087830</v>
      </c>
      <c r="D2872" s="254" t="str">
        <f>IF(AND(A2872&lt;&gt;"",ISNUMBER(A2872)),VLOOKUP(A2872,Studies!A:BR,4,FALSE),"")</f>
        <v>oral day 23 (Patient 4)</v>
      </c>
      <c r="E2872" s="254" t="str">
        <f>IF(AND(A2872&lt;&gt;"",ISNUMBER(A2872)),VLOOKUP(A2872,Studies!A:BR,5,FALSE),"")</f>
        <v>Rifampicin</v>
      </c>
      <c r="F2872" s="255"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x14ac:dyDescent="0.2">
      <c r="A2873" s="189">
        <v>347</v>
      </c>
      <c r="B2873" s="253" t="str">
        <f>IF(AND(A2873&lt;&gt;"",ISNUMBER(A2873)),VLOOKUP(A2873,Studies!A:BR,2,FALSE),"")</f>
        <v>Loos 1985</v>
      </c>
      <c r="C2873" s="254" t="str">
        <f>IF(AND(A2873&lt;&gt;"",ISNUMBER(A2873)),VLOOKUP(A2873,Studies!A:BR,3,FALSE),"")</f>
        <v>http://www.ncbi.nlm.nih.gov/pubmed/4087830</v>
      </c>
      <c r="D2873" s="254" t="str">
        <f>IF(AND(A2873&lt;&gt;"",ISNUMBER(A2873)),VLOOKUP(A2873,Studies!A:BR,4,FALSE),"")</f>
        <v>oral day 23 (Patient 4)</v>
      </c>
      <c r="E2873" s="254" t="str">
        <f>IF(AND(A2873&lt;&gt;"",ISNUMBER(A2873)),VLOOKUP(A2873,Studies!A:BR,5,FALSE),"")</f>
        <v>Rifampicin</v>
      </c>
      <c r="F2873" s="255"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53" t="str">
        <f>IF(AND(A2874&lt;&gt;"",ISNUMBER(A2874)),VLOOKUP(A2874,Studies!A:BR,2,FALSE),"")</f>
        <v>Loos 1985</v>
      </c>
      <c r="C2874" s="254" t="str">
        <f>IF(AND(A2874&lt;&gt;"",ISNUMBER(A2874)),VLOOKUP(A2874,Studies!A:BR,3,FALSE),"")</f>
        <v>http://www.ncbi.nlm.nih.gov/pubmed/4087830</v>
      </c>
      <c r="D2874" s="254" t="str">
        <f>IF(AND(A2874&lt;&gt;"",ISNUMBER(A2874)),VLOOKUP(A2874,Studies!A:BR,4,FALSE),"")</f>
        <v>oral day 23 (Patient 4)</v>
      </c>
      <c r="E2874" s="254" t="str">
        <f>IF(AND(A2874&lt;&gt;"",ISNUMBER(A2874)),VLOOKUP(A2874,Studies!A:BR,5,FALSE),"")</f>
        <v>Rifampicin</v>
      </c>
      <c r="F2874" s="255"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53" t="str">
        <f>IF(AND(A2875&lt;&gt;"",ISNUMBER(A2875)),VLOOKUP(A2875,Studies!A:BR,2,FALSE),"")</f>
        <v>Loos 1985</v>
      </c>
      <c r="C2875" s="254" t="str">
        <f>IF(AND(A2875&lt;&gt;"",ISNUMBER(A2875)),VLOOKUP(A2875,Studies!A:BR,3,FALSE),"")</f>
        <v>http://www.ncbi.nlm.nih.gov/pubmed/4087830</v>
      </c>
      <c r="D2875" s="254" t="str">
        <f>IF(AND(A2875&lt;&gt;"",ISNUMBER(A2875)),VLOOKUP(A2875,Studies!A:BR,4,FALSE),"")</f>
        <v>oral day 23 (Patient 4)</v>
      </c>
      <c r="E2875" s="254" t="str">
        <f>IF(AND(A2875&lt;&gt;"",ISNUMBER(A2875)),VLOOKUP(A2875,Studies!A:BR,5,FALSE),"")</f>
        <v>Rifampicin</v>
      </c>
      <c r="F2875" s="255"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53" t="str">
        <f>IF(AND(A2876&lt;&gt;"",ISNUMBER(A2876)),VLOOKUP(A2876,Studies!A:BR,2,FALSE),"")</f>
        <v>Loos 1985</v>
      </c>
      <c r="C2876" s="254" t="str">
        <f>IF(AND(A2876&lt;&gt;"",ISNUMBER(A2876)),VLOOKUP(A2876,Studies!A:BR,3,FALSE),"")</f>
        <v>http://www.ncbi.nlm.nih.gov/pubmed/4087830</v>
      </c>
      <c r="D2876" s="254" t="str">
        <f>IF(AND(A2876&lt;&gt;"",ISNUMBER(A2876)),VLOOKUP(A2876,Studies!A:BR,4,FALSE),"")</f>
        <v>oral day 23 (Patient 4)</v>
      </c>
      <c r="E2876" s="254" t="str">
        <f>IF(AND(A2876&lt;&gt;"",ISNUMBER(A2876)),VLOOKUP(A2876,Studies!A:BR,5,FALSE),"")</f>
        <v>Rifampicin</v>
      </c>
      <c r="F2876" s="255"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53" t="str">
        <f>IF(AND(A2877&lt;&gt;"",ISNUMBER(A2877)),VLOOKUP(A2877,Studies!A:BR,2,FALSE),"")</f>
        <v>Loos 1985</v>
      </c>
      <c r="C2877" s="254" t="str">
        <f>IF(AND(A2877&lt;&gt;"",ISNUMBER(A2877)),VLOOKUP(A2877,Studies!A:BR,3,FALSE),"")</f>
        <v>http://www.ncbi.nlm.nih.gov/pubmed/4087830</v>
      </c>
      <c r="D2877" s="254" t="str">
        <f>IF(AND(A2877&lt;&gt;"",ISNUMBER(A2877)),VLOOKUP(A2877,Studies!A:BR,4,FALSE),"")</f>
        <v>oral day 23 (Patient 4)</v>
      </c>
      <c r="E2877" s="254" t="str">
        <f>IF(AND(A2877&lt;&gt;"",ISNUMBER(A2877)),VLOOKUP(A2877,Studies!A:BR,5,FALSE),"")</f>
        <v>Rifampicin</v>
      </c>
      <c r="F2877" s="255"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53" t="str">
        <f>IF(AND(A2878&lt;&gt;"",ISNUMBER(A2878)),VLOOKUP(A2878,Studies!A:BR,2,FALSE),"")</f>
        <v>Loos 1985</v>
      </c>
      <c r="C2878" s="254" t="str">
        <f>IF(AND(A2878&lt;&gt;"",ISNUMBER(A2878)),VLOOKUP(A2878,Studies!A:BR,3,FALSE),"")</f>
        <v>http://www.ncbi.nlm.nih.gov/pubmed/4087830</v>
      </c>
      <c r="D2878" s="254" t="str">
        <f>IF(AND(A2878&lt;&gt;"",ISNUMBER(A2878)),VLOOKUP(A2878,Studies!A:BR,4,FALSE),"")</f>
        <v>oral day 23 (Patient 4)</v>
      </c>
      <c r="E2878" s="254" t="str">
        <f>IF(AND(A2878&lt;&gt;"",ISNUMBER(A2878)),VLOOKUP(A2878,Studies!A:BR,5,FALSE),"")</f>
        <v>Rifampicin</v>
      </c>
      <c r="F2878" s="255"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53" t="str">
        <f>IF(AND(A2879&lt;&gt;"",ISNUMBER(A2879)),VLOOKUP(A2879,Studies!A:BR,2,FALSE),"")</f>
        <v>Loos 1985</v>
      </c>
      <c r="C2879" s="254" t="str">
        <f>IF(AND(A2879&lt;&gt;"",ISNUMBER(A2879)),VLOOKUP(A2879,Studies!A:BR,3,FALSE),"")</f>
        <v>http://www.ncbi.nlm.nih.gov/pubmed/4087830</v>
      </c>
      <c r="D2879" s="254" t="str">
        <f>IF(AND(A2879&lt;&gt;"",ISNUMBER(A2879)),VLOOKUP(A2879,Studies!A:BR,4,FALSE),"")</f>
        <v>oral day 23 (Patient 4)</v>
      </c>
      <c r="E2879" s="254" t="str">
        <f>IF(AND(A2879&lt;&gt;"",ISNUMBER(A2879)),VLOOKUP(A2879,Studies!A:BR,5,FALSE),"")</f>
        <v>Rifampicin</v>
      </c>
      <c r="F2879" s="255"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53" t="str">
        <f>IF(AND(A2880&lt;&gt;"",ISNUMBER(A2880)),VLOOKUP(A2880,Studies!A:BR,2,FALSE),"")</f>
        <v>Loos 1985</v>
      </c>
      <c r="C2880" s="254" t="str">
        <f>IF(AND(A2880&lt;&gt;"",ISNUMBER(A2880)),VLOOKUP(A2880,Studies!A:BR,3,FALSE),"")</f>
        <v>http://www.ncbi.nlm.nih.gov/pubmed/4087830</v>
      </c>
      <c r="D2880" s="254" t="str">
        <f>IF(AND(A2880&lt;&gt;"",ISNUMBER(A2880)),VLOOKUP(A2880,Studies!A:BR,4,FALSE),"")</f>
        <v>iv day 1 (Patient 4)</v>
      </c>
      <c r="E2880" s="254" t="str">
        <f>IF(AND(A2880&lt;&gt;"",ISNUMBER(A2880)),VLOOKUP(A2880,Studies!A:BR,5,FALSE),"")</f>
        <v>Rifampicin</v>
      </c>
      <c r="F2880" s="255"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53" t="str">
        <f>IF(AND(A2881&lt;&gt;"",ISNUMBER(A2881)),VLOOKUP(A2881,Studies!A:BR,2,FALSE),"")</f>
        <v>Loos 1985</v>
      </c>
      <c r="C2881" s="254" t="str">
        <f>IF(AND(A2881&lt;&gt;"",ISNUMBER(A2881)),VLOOKUP(A2881,Studies!A:BR,3,FALSE),"")</f>
        <v>http://www.ncbi.nlm.nih.gov/pubmed/4087830</v>
      </c>
      <c r="D2881" s="254" t="str">
        <f>IF(AND(A2881&lt;&gt;"",ISNUMBER(A2881)),VLOOKUP(A2881,Studies!A:BR,4,FALSE),"")</f>
        <v>iv day 1 (Patient 4)</v>
      </c>
      <c r="E2881" s="254" t="str">
        <f>IF(AND(A2881&lt;&gt;"",ISNUMBER(A2881)),VLOOKUP(A2881,Studies!A:BR,5,FALSE),"")</f>
        <v>Rifampicin</v>
      </c>
      <c r="F2881" s="255"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53" t="str">
        <f>IF(AND(A2882&lt;&gt;"",ISNUMBER(A2882)),VLOOKUP(A2882,Studies!A:BR,2,FALSE),"")</f>
        <v>Loos 1985</v>
      </c>
      <c r="C2882" s="254" t="str">
        <f>IF(AND(A2882&lt;&gt;"",ISNUMBER(A2882)),VLOOKUP(A2882,Studies!A:BR,3,FALSE),"")</f>
        <v>http://www.ncbi.nlm.nih.gov/pubmed/4087830</v>
      </c>
      <c r="D2882" s="254" t="str">
        <f>IF(AND(A2882&lt;&gt;"",ISNUMBER(A2882)),VLOOKUP(A2882,Studies!A:BR,4,FALSE),"")</f>
        <v>iv day 1 (Patient 4)</v>
      </c>
      <c r="E2882" s="254" t="str">
        <f>IF(AND(A2882&lt;&gt;"",ISNUMBER(A2882)),VLOOKUP(A2882,Studies!A:BR,5,FALSE),"")</f>
        <v>Rifampicin</v>
      </c>
      <c r="F2882" s="255"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53" t="str">
        <f>IF(AND(A2883&lt;&gt;"",ISNUMBER(A2883)),VLOOKUP(A2883,Studies!A:BR,2,FALSE),"")</f>
        <v>Loos 1985</v>
      </c>
      <c r="C2883" s="254" t="str">
        <f>IF(AND(A2883&lt;&gt;"",ISNUMBER(A2883)),VLOOKUP(A2883,Studies!A:BR,3,FALSE),"")</f>
        <v>http://www.ncbi.nlm.nih.gov/pubmed/4087830</v>
      </c>
      <c r="D2883" s="254" t="str">
        <f>IF(AND(A2883&lt;&gt;"",ISNUMBER(A2883)),VLOOKUP(A2883,Studies!A:BR,4,FALSE),"")</f>
        <v>iv day 1 (Patient 4)</v>
      </c>
      <c r="E2883" s="254" t="str">
        <f>IF(AND(A2883&lt;&gt;"",ISNUMBER(A2883)),VLOOKUP(A2883,Studies!A:BR,5,FALSE),"")</f>
        <v>Rifampicin</v>
      </c>
      <c r="F2883" s="255"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53" t="str">
        <f>IF(AND(A2884&lt;&gt;"",ISNUMBER(A2884)),VLOOKUP(A2884,Studies!A:BR,2,FALSE),"")</f>
        <v>Loos 1985</v>
      </c>
      <c r="C2884" s="254" t="str">
        <f>IF(AND(A2884&lt;&gt;"",ISNUMBER(A2884)),VLOOKUP(A2884,Studies!A:BR,3,FALSE),"")</f>
        <v>http://www.ncbi.nlm.nih.gov/pubmed/4087830</v>
      </c>
      <c r="D2884" s="254" t="str">
        <f>IF(AND(A2884&lt;&gt;"",ISNUMBER(A2884)),VLOOKUP(A2884,Studies!A:BR,4,FALSE),"")</f>
        <v>iv day 1 (Patient 4)</v>
      </c>
      <c r="E2884" s="254" t="str">
        <f>IF(AND(A2884&lt;&gt;"",ISNUMBER(A2884)),VLOOKUP(A2884,Studies!A:BR,5,FALSE),"")</f>
        <v>Rifampicin</v>
      </c>
      <c r="F2884" s="255"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53" t="str">
        <f>IF(AND(A2885&lt;&gt;"",ISNUMBER(A2885)),VLOOKUP(A2885,Studies!A:BR,2,FALSE),"")</f>
        <v>Loos 1985</v>
      </c>
      <c r="C2885" s="254" t="str">
        <f>IF(AND(A2885&lt;&gt;"",ISNUMBER(A2885)),VLOOKUP(A2885,Studies!A:BR,3,FALSE),"")</f>
        <v>http://www.ncbi.nlm.nih.gov/pubmed/4087830</v>
      </c>
      <c r="D2885" s="254" t="str">
        <f>IF(AND(A2885&lt;&gt;"",ISNUMBER(A2885)),VLOOKUP(A2885,Studies!A:BR,4,FALSE),"")</f>
        <v>iv day 1 (Patient 4)</v>
      </c>
      <c r="E2885" s="254" t="str">
        <f>IF(AND(A2885&lt;&gt;"",ISNUMBER(A2885)),VLOOKUP(A2885,Studies!A:BR,5,FALSE),"")</f>
        <v>Rifampicin</v>
      </c>
      <c r="F2885" s="255"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53" t="str">
        <f>IF(AND(A2886&lt;&gt;"",ISNUMBER(A2886)),VLOOKUP(A2886,Studies!A:BR,2,FALSE),"")</f>
        <v>Loos 1985</v>
      </c>
      <c r="C2886" s="254" t="str">
        <f>IF(AND(A2886&lt;&gt;"",ISNUMBER(A2886)),VLOOKUP(A2886,Studies!A:BR,3,FALSE),"")</f>
        <v>http://www.ncbi.nlm.nih.gov/pubmed/4087830</v>
      </c>
      <c r="D2886" s="254" t="str">
        <f>IF(AND(A2886&lt;&gt;"",ISNUMBER(A2886)),VLOOKUP(A2886,Studies!A:BR,4,FALSE),"")</f>
        <v>iv day 1 (Patient 4)</v>
      </c>
      <c r="E2886" s="254" t="str">
        <f>IF(AND(A2886&lt;&gt;"",ISNUMBER(A2886)),VLOOKUP(A2886,Studies!A:BR,5,FALSE),"")</f>
        <v>Rifampicin</v>
      </c>
      <c r="F2886" s="255"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53" t="str">
        <f>IF(AND(A2887&lt;&gt;"",ISNUMBER(A2887)),VLOOKUP(A2887,Studies!A:BR,2,FALSE),"")</f>
        <v>Loos 1985</v>
      </c>
      <c r="C2887" s="254" t="str">
        <f>IF(AND(A2887&lt;&gt;"",ISNUMBER(A2887)),VLOOKUP(A2887,Studies!A:BR,3,FALSE),"")</f>
        <v>http://www.ncbi.nlm.nih.gov/pubmed/4087830</v>
      </c>
      <c r="D2887" s="254" t="str">
        <f>IF(AND(A2887&lt;&gt;"",ISNUMBER(A2887)),VLOOKUP(A2887,Studies!A:BR,4,FALSE),"")</f>
        <v>iv day 1 (Patient 4)</v>
      </c>
      <c r="E2887" s="254" t="str">
        <f>IF(AND(A2887&lt;&gt;"",ISNUMBER(A2887)),VLOOKUP(A2887,Studies!A:BR,5,FALSE),"")</f>
        <v>Rifampicin</v>
      </c>
      <c r="F2887" s="255"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53" t="str">
        <f>IF(AND(A2888&lt;&gt;"",ISNUMBER(A2888)),VLOOKUP(A2888,Studies!A:BR,2,FALSE),"")</f>
        <v>Loos 1985</v>
      </c>
      <c r="C2888" s="254" t="str">
        <f>IF(AND(A2888&lt;&gt;"",ISNUMBER(A2888)),VLOOKUP(A2888,Studies!A:BR,3,FALSE),"")</f>
        <v>http://www.ncbi.nlm.nih.gov/pubmed/4087830</v>
      </c>
      <c r="D2888" s="254" t="str">
        <f>IF(AND(A2888&lt;&gt;"",ISNUMBER(A2888)),VLOOKUP(A2888,Studies!A:BR,4,FALSE),"")</f>
        <v>iv day 1 (Patient 4)</v>
      </c>
      <c r="E2888" s="254" t="str">
        <f>IF(AND(A2888&lt;&gt;"",ISNUMBER(A2888)),VLOOKUP(A2888,Studies!A:BR,5,FALSE),"")</f>
        <v>Rifampicin</v>
      </c>
      <c r="F2888" s="255"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53" t="str">
        <f>IF(AND(A2889&lt;&gt;"",ISNUMBER(A2889)),VLOOKUP(A2889,Studies!A:BR,2,FALSE),"")</f>
        <v>Loos 1985</v>
      </c>
      <c r="C2889" s="254" t="str">
        <f>IF(AND(A2889&lt;&gt;"",ISNUMBER(A2889)),VLOOKUP(A2889,Studies!A:BR,3,FALSE),"")</f>
        <v>http://www.ncbi.nlm.nih.gov/pubmed/4087830</v>
      </c>
      <c r="D2889" s="254" t="str">
        <f>IF(AND(A2889&lt;&gt;"",ISNUMBER(A2889)),VLOOKUP(A2889,Studies!A:BR,4,FALSE),"")</f>
        <v>iv day 1 (Patient 4)</v>
      </c>
      <c r="E2889" s="254" t="str">
        <f>IF(AND(A2889&lt;&gt;"",ISNUMBER(A2889)),VLOOKUP(A2889,Studies!A:BR,5,FALSE),"")</f>
        <v>Rifampicin</v>
      </c>
      <c r="F2889" s="255"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53" t="str">
        <f>IF(AND(A2890&lt;&gt;"",ISNUMBER(A2890)),VLOOKUP(A2890,Studies!A:BR,2,FALSE),"")</f>
        <v>Loos 1985</v>
      </c>
      <c r="C2890" s="254" t="str">
        <f>IF(AND(A2890&lt;&gt;"",ISNUMBER(A2890)),VLOOKUP(A2890,Studies!A:BR,3,FALSE),"")</f>
        <v>http://www.ncbi.nlm.nih.gov/pubmed/4087830</v>
      </c>
      <c r="D2890" s="254" t="str">
        <f>IF(AND(A2890&lt;&gt;"",ISNUMBER(A2890)),VLOOKUP(A2890,Studies!A:BR,4,FALSE),"")</f>
        <v>iv day 1 (Patient 4)</v>
      </c>
      <c r="E2890" s="254" t="str">
        <f>IF(AND(A2890&lt;&gt;"",ISNUMBER(A2890)),VLOOKUP(A2890,Studies!A:BR,5,FALSE),"")</f>
        <v>Rifampicin</v>
      </c>
      <c r="F2890" s="255"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53" t="str">
        <f>IF(AND(A2891&lt;&gt;"",ISNUMBER(A2891)),VLOOKUP(A2891,Studies!A:BR,2,FALSE),"")</f>
        <v>Loos 1985</v>
      </c>
      <c r="C2891" s="254" t="str">
        <f>IF(AND(A2891&lt;&gt;"",ISNUMBER(A2891)),VLOOKUP(A2891,Studies!A:BR,3,FALSE),"")</f>
        <v>http://www.ncbi.nlm.nih.gov/pubmed/4087830</v>
      </c>
      <c r="D2891" s="254" t="str">
        <f>IF(AND(A2891&lt;&gt;"",ISNUMBER(A2891)),VLOOKUP(A2891,Studies!A:BR,4,FALSE),"")</f>
        <v>iv day 1 (Patient 4)</v>
      </c>
      <c r="E2891" s="254" t="str">
        <f>IF(AND(A2891&lt;&gt;"",ISNUMBER(A2891)),VLOOKUP(A2891,Studies!A:BR,5,FALSE),"")</f>
        <v>Rifampicin</v>
      </c>
      <c r="F2891" s="255"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53" t="str">
        <f>IF(AND(A2892&lt;&gt;"",ISNUMBER(A2892)),VLOOKUP(A2892,Studies!A:BR,2,FALSE),"")</f>
        <v>Loos 1985</v>
      </c>
      <c r="C2892" s="254" t="str">
        <f>IF(AND(A2892&lt;&gt;"",ISNUMBER(A2892)),VLOOKUP(A2892,Studies!A:BR,3,FALSE),"")</f>
        <v>http://www.ncbi.nlm.nih.gov/pubmed/4087830</v>
      </c>
      <c r="D2892" s="254" t="str">
        <f>IF(AND(A2892&lt;&gt;"",ISNUMBER(A2892)),VLOOKUP(A2892,Studies!A:BR,4,FALSE),"")</f>
        <v>iv day 8 (Patient 4)</v>
      </c>
      <c r="E2892" s="254" t="str">
        <f>IF(AND(A2892&lt;&gt;"",ISNUMBER(A2892)),VLOOKUP(A2892,Studies!A:BR,5,FALSE),"")</f>
        <v>Rifampicin</v>
      </c>
      <c r="F2892" s="255"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53" t="str">
        <f>IF(AND(A2893&lt;&gt;"",ISNUMBER(A2893)),VLOOKUP(A2893,Studies!A:BR,2,FALSE),"")</f>
        <v>Loos 1985</v>
      </c>
      <c r="C2893" s="254" t="str">
        <f>IF(AND(A2893&lt;&gt;"",ISNUMBER(A2893)),VLOOKUP(A2893,Studies!A:BR,3,FALSE),"")</f>
        <v>http://www.ncbi.nlm.nih.gov/pubmed/4087830</v>
      </c>
      <c r="D2893" s="254" t="str">
        <f>IF(AND(A2893&lt;&gt;"",ISNUMBER(A2893)),VLOOKUP(A2893,Studies!A:BR,4,FALSE),"")</f>
        <v>iv day 8 (Patient 4)</v>
      </c>
      <c r="E2893" s="254" t="str">
        <f>IF(AND(A2893&lt;&gt;"",ISNUMBER(A2893)),VLOOKUP(A2893,Studies!A:BR,5,FALSE),"")</f>
        <v>Rifampicin</v>
      </c>
      <c r="F2893" s="255"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53" t="str">
        <f>IF(AND(A2894&lt;&gt;"",ISNUMBER(A2894)),VLOOKUP(A2894,Studies!A:BR,2,FALSE),"")</f>
        <v>Loos 1985</v>
      </c>
      <c r="C2894" s="254" t="str">
        <f>IF(AND(A2894&lt;&gt;"",ISNUMBER(A2894)),VLOOKUP(A2894,Studies!A:BR,3,FALSE),"")</f>
        <v>http://www.ncbi.nlm.nih.gov/pubmed/4087830</v>
      </c>
      <c r="D2894" s="254" t="str">
        <f>IF(AND(A2894&lt;&gt;"",ISNUMBER(A2894)),VLOOKUP(A2894,Studies!A:BR,4,FALSE),"")</f>
        <v>iv day 8 (Patient 4)</v>
      </c>
      <c r="E2894" s="254" t="str">
        <f>IF(AND(A2894&lt;&gt;"",ISNUMBER(A2894)),VLOOKUP(A2894,Studies!A:BR,5,FALSE),"")</f>
        <v>Rifampicin</v>
      </c>
      <c r="F2894" s="255"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53" t="str">
        <f>IF(AND(A2895&lt;&gt;"",ISNUMBER(A2895)),VLOOKUP(A2895,Studies!A:BR,2,FALSE),"")</f>
        <v>Loos 1985</v>
      </c>
      <c r="C2895" s="254" t="str">
        <f>IF(AND(A2895&lt;&gt;"",ISNUMBER(A2895)),VLOOKUP(A2895,Studies!A:BR,3,FALSE),"")</f>
        <v>http://www.ncbi.nlm.nih.gov/pubmed/4087830</v>
      </c>
      <c r="D2895" s="254" t="str">
        <f>IF(AND(A2895&lt;&gt;"",ISNUMBER(A2895)),VLOOKUP(A2895,Studies!A:BR,4,FALSE),"")</f>
        <v>iv day 8 (Patient 4)</v>
      </c>
      <c r="E2895" s="254" t="str">
        <f>IF(AND(A2895&lt;&gt;"",ISNUMBER(A2895)),VLOOKUP(A2895,Studies!A:BR,5,FALSE),"")</f>
        <v>Rifampicin</v>
      </c>
      <c r="F2895" s="255"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53" t="str">
        <f>IF(AND(A2896&lt;&gt;"",ISNUMBER(A2896)),VLOOKUP(A2896,Studies!A:BR,2,FALSE),"")</f>
        <v>Loos 1985</v>
      </c>
      <c r="C2896" s="254" t="str">
        <f>IF(AND(A2896&lt;&gt;"",ISNUMBER(A2896)),VLOOKUP(A2896,Studies!A:BR,3,FALSE),"")</f>
        <v>http://www.ncbi.nlm.nih.gov/pubmed/4087830</v>
      </c>
      <c r="D2896" s="254" t="str">
        <f>IF(AND(A2896&lt;&gt;"",ISNUMBER(A2896)),VLOOKUP(A2896,Studies!A:BR,4,FALSE),"")</f>
        <v>iv day 8 (Patient 4)</v>
      </c>
      <c r="E2896" s="254" t="str">
        <f>IF(AND(A2896&lt;&gt;"",ISNUMBER(A2896)),VLOOKUP(A2896,Studies!A:BR,5,FALSE),"")</f>
        <v>Rifampicin</v>
      </c>
      <c r="F2896" s="255"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53" t="str">
        <f>IF(AND(A2897&lt;&gt;"",ISNUMBER(A2897)),VLOOKUP(A2897,Studies!A:BR,2,FALSE),"")</f>
        <v>Loos 1985</v>
      </c>
      <c r="C2897" s="254" t="str">
        <f>IF(AND(A2897&lt;&gt;"",ISNUMBER(A2897)),VLOOKUP(A2897,Studies!A:BR,3,FALSE),"")</f>
        <v>http://www.ncbi.nlm.nih.gov/pubmed/4087830</v>
      </c>
      <c r="D2897" s="254" t="str">
        <f>IF(AND(A2897&lt;&gt;"",ISNUMBER(A2897)),VLOOKUP(A2897,Studies!A:BR,4,FALSE),"")</f>
        <v>iv day 8 (Patient 4)</v>
      </c>
      <c r="E2897" s="254" t="str">
        <f>IF(AND(A2897&lt;&gt;"",ISNUMBER(A2897)),VLOOKUP(A2897,Studies!A:BR,5,FALSE),"")</f>
        <v>Rifampicin</v>
      </c>
      <c r="F2897" s="255"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53" t="str">
        <f>IF(AND(A2898&lt;&gt;"",ISNUMBER(A2898)),VLOOKUP(A2898,Studies!A:BR,2,FALSE),"")</f>
        <v>Loos 1985</v>
      </c>
      <c r="C2898" s="254" t="str">
        <f>IF(AND(A2898&lt;&gt;"",ISNUMBER(A2898)),VLOOKUP(A2898,Studies!A:BR,3,FALSE),"")</f>
        <v>http://www.ncbi.nlm.nih.gov/pubmed/4087830</v>
      </c>
      <c r="D2898" s="254" t="str">
        <f>IF(AND(A2898&lt;&gt;"",ISNUMBER(A2898)),VLOOKUP(A2898,Studies!A:BR,4,FALSE),"")</f>
        <v>iv day 8 (Patient 4)</v>
      </c>
      <c r="E2898" s="254" t="str">
        <f>IF(AND(A2898&lt;&gt;"",ISNUMBER(A2898)),VLOOKUP(A2898,Studies!A:BR,5,FALSE),"")</f>
        <v>Rifampicin</v>
      </c>
      <c r="F2898" s="255"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53" t="str">
        <f>IF(AND(A2899&lt;&gt;"",ISNUMBER(A2899)),VLOOKUP(A2899,Studies!A:BR,2,FALSE),"")</f>
        <v>Loos 1985</v>
      </c>
      <c r="C2899" s="254" t="str">
        <f>IF(AND(A2899&lt;&gt;"",ISNUMBER(A2899)),VLOOKUP(A2899,Studies!A:BR,3,FALSE),"")</f>
        <v>http://www.ncbi.nlm.nih.gov/pubmed/4087830</v>
      </c>
      <c r="D2899" s="254" t="str">
        <f>IF(AND(A2899&lt;&gt;"",ISNUMBER(A2899)),VLOOKUP(A2899,Studies!A:BR,4,FALSE),"")</f>
        <v>iv day 8 (Patient 4)</v>
      </c>
      <c r="E2899" s="254" t="str">
        <f>IF(AND(A2899&lt;&gt;"",ISNUMBER(A2899)),VLOOKUP(A2899,Studies!A:BR,5,FALSE),"")</f>
        <v>Rifampicin</v>
      </c>
      <c r="F2899" s="255"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53" t="str">
        <f>IF(AND(A2900&lt;&gt;"",ISNUMBER(A2900)),VLOOKUP(A2900,Studies!A:BR,2,FALSE),"")</f>
        <v>Loos 1985</v>
      </c>
      <c r="C2900" s="254" t="str">
        <f>IF(AND(A2900&lt;&gt;"",ISNUMBER(A2900)),VLOOKUP(A2900,Studies!A:BR,3,FALSE),"")</f>
        <v>http://www.ncbi.nlm.nih.gov/pubmed/4087830</v>
      </c>
      <c r="D2900" s="254" t="str">
        <f>IF(AND(A2900&lt;&gt;"",ISNUMBER(A2900)),VLOOKUP(A2900,Studies!A:BR,4,FALSE),"")</f>
        <v>iv day 8 (Patient 4)</v>
      </c>
      <c r="E2900" s="254" t="str">
        <f>IF(AND(A2900&lt;&gt;"",ISNUMBER(A2900)),VLOOKUP(A2900,Studies!A:BR,5,FALSE),"")</f>
        <v>Rifampicin</v>
      </c>
      <c r="F2900" s="255"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53" t="str">
        <f>IF(AND(A2901&lt;&gt;"",ISNUMBER(A2901)),VLOOKUP(A2901,Studies!A:BR,2,FALSE),"")</f>
        <v>Loos 1985</v>
      </c>
      <c r="C2901" s="254" t="str">
        <f>IF(AND(A2901&lt;&gt;"",ISNUMBER(A2901)),VLOOKUP(A2901,Studies!A:BR,3,FALSE),"")</f>
        <v>http://www.ncbi.nlm.nih.gov/pubmed/4087830</v>
      </c>
      <c r="D2901" s="254" t="str">
        <f>IF(AND(A2901&lt;&gt;"",ISNUMBER(A2901)),VLOOKUP(A2901,Studies!A:BR,4,FALSE),"")</f>
        <v>iv day 8 (Patient 4)</v>
      </c>
      <c r="E2901" s="254" t="str">
        <f>IF(AND(A2901&lt;&gt;"",ISNUMBER(A2901)),VLOOKUP(A2901,Studies!A:BR,5,FALSE),"")</f>
        <v>Rifampicin</v>
      </c>
      <c r="F2901" s="255"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53" t="str">
        <f>IF(AND(A2902&lt;&gt;"",ISNUMBER(A2902)),VLOOKUP(A2902,Studies!A:BR,2,FALSE),"")</f>
        <v>Loos 1985</v>
      </c>
      <c r="C2902" s="254" t="str">
        <f>IF(AND(A2902&lt;&gt;"",ISNUMBER(A2902)),VLOOKUP(A2902,Studies!A:BR,3,FALSE),"")</f>
        <v>http://www.ncbi.nlm.nih.gov/pubmed/4087830</v>
      </c>
      <c r="D2902" s="254" t="str">
        <f>IF(AND(A2902&lt;&gt;"",ISNUMBER(A2902)),VLOOKUP(A2902,Studies!A:BR,4,FALSE),"")</f>
        <v>iv day 8 (Patient 4)</v>
      </c>
      <c r="E2902" s="254" t="str">
        <f>IF(AND(A2902&lt;&gt;"",ISNUMBER(A2902)),VLOOKUP(A2902,Studies!A:BR,5,FALSE),"")</f>
        <v>Rifampicin</v>
      </c>
      <c r="F2902" s="255"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53" t="str">
        <f>IF(AND(A2903&lt;&gt;"",ISNUMBER(A2903)),VLOOKUP(A2903,Studies!A:BR,2,FALSE),"")</f>
        <v>Loos 1985</v>
      </c>
      <c r="C2903" s="254" t="str">
        <f>IF(AND(A2903&lt;&gt;"",ISNUMBER(A2903)),VLOOKUP(A2903,Studies!A:BR,3,FALSE),"")</f>
        <v>http://www.ncbi.nlm.nih.gov/pubmed/4087830</v>
      </c>
      <c r="D2903" s="254" t="str">
        <f>IF(AND(A2903&lt;&gt;"",ISNUMBER(A2903)),VLOOKUP(A2903,Studies!A:BR,4,FALSE),"")</f>
        <v>iv day 8 (Patient 4)</v>
      </c>
      <c r="E2903" s="254" t="str">
        <f>IF(AND(A2903&lt;&gt;"",ISNUMBER(A2903)),VLOOKUP(A2903,Studies!A:BR,5,FALSE),"")</f>
        <v>Rifampicin</v>
      </c>
      <c r="F2903" s="255"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53" t="str">
        <f>IF(AND(A2904&lt;&gt;"",ISNUMBER(A2904)),VLOOKUP(A2904,Studies!A:BR,2,FALSE),"")</f>
        <v>Loos 1985</v>
      </c>
      <c r="C2904" s="254" t="str">
        <f>IF(AND(A2904&lt;&gt;"",ISNUMBER(A2904)),VLOOKUP(A2904,Studies!A:BR,3,FALSE),"")</f>
        <v>http://www.ncbi.nlm.nih.gov/pubmed/4087830</v>
      </c>
      <c r="D2904" s="254" t="str">
        <f>IF(AND(A2904&lt;&gt;"",ISNUMBER(A2904)),VLOOKUP(A2904,Studies!A:BR,4,FALSE),"")</f>
        <v>iv day 8 (Patient 4)</v>
      </c>
      <c r="E2904" s="254" t="str">
        <f>IF(AND(A2904&lt;&gt;"",ISNUMBER(A2904)),VLOOKUP(A2904,Studies!A:BR,5,FALSE),"")</f>
        <v>Rifampicin</v>
      </c>
      <c r="F2904" s="255"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53" t="str">
        <f>IF(AND(A2905&lt;&gt;"",ISNUMBER(A2905)),VLOOKUP(A2905,Studies!A:BR,2,FALSE),"")</f>
        <v>Loos 1985</v>
      </c>
      <c r="C2905" s="254" t="str">
        <f>IF(AND(A2905&lt;&gt;"",ISNUMBER(A2905)),VLOOKUP(A2905,Studies!A:BR,3,FALSE),"")</f>
        <v>http://www.ncbi.nlm.nih.gov/pubmed/4087830</v>
      </c>
      <c r="D2905" s="254" t="str">
        <f>IF(AND(A2905&lt;&gt;"",ISNUMBER(A2905)),VLOOKUP(A2905,Studies!A:BR,4,FALSE),"")</f>
        <v>iv day 22 (Patient 4)</v>
      </c>
      <c r="E2905" s="254" t="str">
        <f>IF(AND(A2905&lt;&gt;"",ISNUMBER(A2905)),VLOOKUP(A2905,Studies!A:BR,5,FALSE),"")</f>
        <v>Rifampicin</v>
      </c>
      <c r="F2905" s="255"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53" t="str">
        <f>IF(AND(A2906&lt;&gt;"",ISNUMBER(A2906)),VLOOKUP(A2906,Studies!A:BR,2,FALSE),"")</f>
        <v>Loos 1985</v>
      </c>
      <c r="C2906" s="254" t="str">
        <f>IF(AND(A2906&lt;&gt;"",ISNUMBER(A2906)),VLOOKUP(A2906,Studies!A:BR,3,FALSE),"")</f>
        <v>http://www.ncbi.nlm.nih.gov/pubmed/4087830</v>
      </c>
      <c r="D2906" s="254" t="str">
        <f>IF(AND(A2906&lt;&gt;"",ISNUMBER(A2906)),VLOOKUP(A2906,Studies!A:BR,4,FALSE),"")</f>
        <v>iv day 22 (Patient 4)</v>
      </c>
      <c r="E2906" s="254" t="str">
        <f>IF(AND(A2906&lt;&gt;"",ISNUMBER(A2906)),VLOOKUP(A2906,Studies!A:BR,5,FALSE),"")</f>
        <v>Rifampicin</v>
      </c>
      <c r="F2906" s="255"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53" t="str">
        <f>IF(AND(A2907&lt;&gt;"",ISNUMBER(A2907)),VLOOKUP(A2907,Studies!A:BR,2,FALSE),"")</f>
        <v>Loos 1985</v>
      </c>
      <c r="C2907" s="254" t="str">
        <f>IF(AND(A2907&lt;&gt;"",ISNUMBER(A2907)),VLOOKUP(A2907,Studies!A:BR,3,FALSE),"")</f>
        <v>http://www.ncbi.nlm.nih.gov/pubmed/4087830</v>
      </c>
      <c r="D2907" s="254" t="str">
        <f>IF(AND(A2907&lt;&gt;"",ISNUMBER(A2907)),VLOOKUP(A2907,Studies!A:BR,4,FALSE),"")</f>
        <v>iv day 22 (Patient 4)</v>
      </c>
      <c r="E2907" s="254" t="str">
        <f>IF(AND(A2907&lt;&gt;"",ISNUMBER(A2907)),VLOOKUP(A2907,Studies!A:BR,5,FALSE),"")</f>
        <v>Rifampicin</v>
      </c>
      <c r="F2907" s="255"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53" t="str">
        <f>IF(AND(A2908&lt;&gt;"",ISNUMBER(A2908)),VLOOKUP(A2908,Studies!A:BR,2,FALSE),"")</f>
        <v>Loos 1985</v>
      </c>
      <c r="C2908" s="254" t="str">
        <f>IF(AND(A2908&lt;&gt;"",ISNUMBER(A2908)),VLOOKUP(A2908,Studies!A:BR,3,FALSE),"")</f>
        <v>http://www.ncbi.nlm.nih.gov/pubmed/4087830</v>
      </c>
      <c r="D2908" s="254" t="str">
        <f>IF(AND(A2908&lt;&gt;"",ISNUMBER(A2908)),VLOOKUP(A2908,Studies!A:BR,4,FALSE),"")</f>
        <v>iv day 22 (Patient 4)</v>
      </c>
      <c r="E2908" s="254" t="str">
        <f>IF(AND(A2908&lt;&gt;"",ISNUMBER(A2908)),VLOOKUP(A2908,Studies!A:BR,5,FALSE),"")</f>
        <v>Rifampicin</v>
      </c>
      <c r="F2908" s="255"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53" t="str">
        <f>IF(AND(A2909&lt;&gt;"",ISNUMBER(A2909)),VLOOKUP(A2909,Studies!A:BR,2,FALSE),"")</f>
        <v>Loos 1985</v>
      </c>
      <c r="C2909" s="254" t="str">
        <f>IF(AND(A2909&lt;&gt;"",ISNUMBER(A2909)),VLOOKUP(A2909,Studies!A:BR,3,FALSE),"")</f>
        <v>http://www.ncbi.nlm.nih.gov/pubmed/4087830</v>
      </c>
      <c r="D2909" s="254" t="str">
        <f>IF(AND(A2909&lt;&gt;"",ISNUMBER(A2909)),VLOOKUP(A2909,Studies!A:BR,4,FALSE),"")</f>
        <v>iv day 22 (Patient 4)</v>
      </c>
      <c r="E2909" s="254" t="str">
        <f>IF(AND(A2909&lt;&gt;"",ISNUMBER(A2909)),VLOOKUP(A2909,Studies!A:BR,5,FALSE),"")</f>
        <v>Rifampicin</v>
      </c>
      <c r="F2909" s="255"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53" t="str">
        <f>IF(AND(A2910&lt;&gt;"",ISNUMBER(A2910)),VLOOKUP(A2910,Studies!A:BR,2,FALSE),"")</f>
        <v>Loos 1985</v>
      </c>
      <c r="C2910" s="254" t="str">
        <f>IF(AND(A2910&lt;&gt;"",ISNUMBER(A2910)),VLOOKUP(A2910,Studies!A:BR,3,FALSE),"")</f>
        <v>http://www.ncbi.nlm.nih.gov/pubmed/4087830</v>
      </c>
      <c r="D2910" s="254" t="str">
        <f>IF(AND(A2910&lt;&gt;"",ISNUMBER(A2910)),VLOOKUP(A2910,Studies!A:BR,4,FALSE),"")</f>
        <v>iv day 22 (Patient 4)</v>
      </c>
      <c r="E2910" s="254" t="str">
        <f>IF(AND(A2910&lt;&gt;"",ISNUMBER(A2910)),VLOOKUP(A2910,Studies!A:BR,5,FALSE),"")</f>
        <v>Rifampicin</v>
      </c>
      <c r="F2910" s="255"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53" t="str">
        <f>IF(AND(A2911&lt;&gt;"",ISNUMBER(A2911)),VLOOKUP(A2911,Studies!A:BR,2,FALSE),"")</f>
        <v>Loos 1985</v>
      </c>
      <c r="C2911" s="254" t="str">
        <f>IF(AND(A2911&lt;&gt;"",ISNUMBER(A2911)),VLOOKUP(A2911,Studies!A:BR,3,FALSE),"")</f>
        <v>http://www.ncbi.nlm.nih.gov/pubmed/4087830</v>
      </c>
      <c r="D2911" s="254" t="str">
        <f>IF(AND(A2911&lt;&gt;"",ISNUMBER(A2911)),VLOOKUP(A2911,Studies!A:BR,4,FALSE),"")</f>
        <v>iv day 22 (Patient 4)</v>
      </c>
      <c r="E2911" s="254" t="str">
        <f>IF(AND(A2911&lt;&gt;"",ISNUMBER(A2911)),VLOOKUP(A2911,Studies!A:BR,5,FALSE),"")</f>
        <v>Rifampicin</v>
      </c>
      <c r="F2911" s="255"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53" t="str">
        <f>IF(AND(A2912&lt;&gt;"",ISNUMBER(A2912)),VLOOKUP(A2912,Studies!A:BR,2,FALSE),"")</f>
        <v>Loos 1985</v>
      </c>
      <c r="C2912" s="254" t="str">
        <f>IF(AND(A2912&lt;&gt;"",ISNUMBER(A2912)),VLOOKUP(A2912,Studies!A:BR,3,FALSE),"")</f>
        <v>http://www.ncbi.nlm.nih.gov/pubmed/4087830</v>
      </c>
      <c r="D2912" s="254" t="str">
        <f>IF(AND(A2912&lt;&gt;"",ISNUMBER(A2912)),VLOOKUP(A2912,Studies!A:BR,4,FALSE),"")</f>
        <v>iv day 22 (Patient 4)</v>
      </c>
      <c r="E2912" s="254" t="str">
        <f>IF(AND(A2912&lt;&gt;"",ISNUMBER(A2912)),VLOOKUP(A2912,Studies!A:BR,5,FALSE),"")</f>
        <v>Rifampicin</v>
      </c>
      <c r="F2912" s="255"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53" t="str">
        <f>IF(AND(A2913&lt;&gt;"",ISNUMBER(A2913)),VLOOKUP(A2913,Studies!A:BR,2,FALSE),"")</f>
        <v>Loos 1985</v>
      </c>
      <c r="C2913" s="254" t="str">
        <f>IF(AND(A2913&lt;&gt;"",ISNUMBER(A2913)),VLOOKUP(A2913,Studies!A:BR,3,FALSE),"")</f>
        <v>http://www.ncbi.nlm.nih.gov/pubmed/4087830</v>
      </c>
      <c r="D2913" s="254" t="str">
        <f>IF(AND(A2913&lt;&gt;"",ISNUMBER(A2913)),VLOOKUP(A2913,Studies!A:BR,4,FALSE),"")</f>
        <v>iv day 22 (Patient 4)</v>
      </c>
      <c r="E2913" s="254" t="str">
        <f>IF(AND(A2913&lt;&gt;"",ISNUMBER(A2913)),VLOOKUP(A2913,Studies!A:BR,5,FALSE),"")</f>
        <v>Rifampicin</v>
      </c>
      <c r="F2913" s="255"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53" t="str">
        <f>IF(AND(A2914&lt;&gt;"",ISNUMBER(A2914)),VLOOKUP(A2914,Studies!A:BR,2,FALSE),"")</f>
        <v>Loos 1985</v>
      </c>
      <c r="C2914" s="254" t="str">
        <f>IF(AND(A2914&lt;&gt;"",ISNUMBER(A2914)),VLOOKUP(A2914,Studies!A:BR,3,FALSE),"")</f>
        <v>http://www.ncbi.nlm.nih.gov/pubmed/4087830</v>
      </c>
      <c r="D2914" s="254" t="str">
        <f>IF(AND(A2914&lt;&gt;"",ISNUMBER(A2914)),VLOOKUP(A2914,Studies!A:BR,4,FALSE),"")</f>
        <v>iv day 22 (Patient 4)</v>
      </c>
      <c r="E2914" s="254" t="str">
        <f>IF(AND(A2914&lt;&gt;"",ISNUMBER(A2914)),VLOOKUP(A2914,Studies!A:BR,5,FALSE),"")</f>
        <v>Rifampicin</v>
      </c>
      <c r="F2914" s="255"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53" t="str">
        <f>IF(AND(A2915&lt;&gt;"",ISNUMBER(A2915)),VLOOKUP(A2915,Studies!A:BR,2,FALSE),"")</f>
        <v>Loos 1985</v>
      </c>
      <c r="C2915" s="254" t="str">
        <f>IF(AND(A2915&lt;&gt;"",ISNUMBER(A2915)),VLOOKUP(A2915,Studies!A:BR,3,FALSE),"")</f>
        <v>http://www.ncbi.nlm.nih.gov/pubmed/4087830</v>
      </c>
      <c r="D2915" s="254" t="str">
        <f>IF(AND(A2915&lt;&gt;"",ISNUMBER(A2915)),VLOOKUP(A2915,Studies!A:BR,4,FALSE),"")</f>
        <v>iv day 22 (Patient 4)</v>
      </c>
      <c r="E2915" s="254" t="str">
        <f>IF(AND(A2915&lt;&gt;"",ISNUMBER(A2915)),VLOOKUP(A2915,Studies!A:BR,5,FALSE),"")</f>
        <v>Rifampicin</v>
      </c>
      <c r="F2915" s="255"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53" t="str">
        <f>IF(AND(A2916&lt;&gt;"",ISNUMBER(A2916)),VLOOKUP(A2916,Studies!A:BR,2,FALSE),"")</f>
        <v>Majumdar 2007</v>
      </c>
      <c r="C2916" s="254" t="str">
        <f>IF(AND(A2916&lt;&gt;"",ISNUMBER(A2916)),VLOOKUP(A2916,Studies!A:BR,3,FALSE),"")</f>
        <v>https://www.ncbi.nlm.nih.gov/pubmed/17463213</v>
      </c>
      <c r="D2916" s="254" t="str">
        <f>IF(AND(A2916&lt;&gt;"",ISNUMBER(A2916)),VLOOKUP(A2916,Studies!A:BR,4,FALSE),"")</f>
        <v>po Control (Perpetrator Placebo)</v>
      </c>
      <c r="E2916" s="254" t="str">
        <f>IF(AND(A2916&lt;&gt;"",ISNUMBER(A2916)),VLOOKUP(A2916,Studies!A:BR,5,FALSE),"")</f>
        <v>Midazolam</v>
      </c>
      <c r="F2916" s="255"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53" t="str">
        <f>IF(AND(A2917&lt;&gt;"",ISNUMBER(A2917)),VLOOKUP(A2917,Studies!A:BR,2,FALSE),"")</f>
        <v>Majumdar 2007</v>
      </c>
      <c r="C2917" s="254" t="str">
        <f>IF(AND(A2917&lt;&gt;"",ISNUMBER(A2917)),VLOOKUP(A2917,Studies!A:BR,3,FALSE),"")</f>
        <v>https://www.ncbi.nlm.nih.gov/pubmed/17463213</v>
      </c>
      <c r="D2917" s="254" t="str">
        <f>IF(AND(A2917&lt;&gt;"",ISNUMBER(A2917)),VLOOKUP(A2917,Studies!A:BR,4,FALSE),"")</f>
        <v>po Control (Perpetrator Placebo)</v>
      </c>
      <c r="E2917" s="254" t="str">
        <f>IF(AND(A2917&lt;&gt;"",ISNUMBER(A2917)),VLOOKUP(A2917,Studies!A:BR,5,FALSE),"")</f>
        <v>Midazolam</v>
      </c>
      <c r="F2917" s="255"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53" t="str">
        <f>IF(AND(A2918&lt;&gt;"",ISNUMBER(A2918)),VLOOKUP(A2918,Studies!A:BR,2,FALSE),"")</f>
        <v>Majumdar 2007</v>
      </c>
      <c r="C2918" s="254" t="str">
        <f>IF(AND(A2918&lt;&gt;"",ISNUMBER(A2918)),VLOOKUP(A2918,Studies!A:BR,3,FALSE),"")</f>
        <v>https://www.ncbi.nlm.nih.gov/pubmed/17463213</v>
      </c>
      <c r="D2918" s="254" t="str">
        <f>IF(AND(A2918&lt;&gt;"",ISNUMBER(A2918)),VLOOKUP(A2918,Studies!A:BR,4,FALSE),"")</f>
        <v>po Control (Perpetrator Placebo)</v>
      </c>
      <c r="E2918" s="254" t="str">
        <f>IF(AND(A2918&lt;&gt;"",ISNUMBER(A2918)),VLOOKUP(A2918,Studies!A:BR,5,FALSE),"")</f>
        <v>Midazolam</v>
      </c>
      <c r="F2918" s="255"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53" t="str">
        <f>IF(AND(A2919&lt;&gt;"",ISNUMBER(A2919)),VLOOKUP(A2919,Studies!A:BR,2,FALSE),"")</f>
        <v>Majumdar 2007</v>
      </c>
      <c r="C2919" s="254" t="str">
        <f>IF(AND(A2919&lt;&gt;"",ISNUMBER(A2919)),VLOOKUP(A2919,Studies!A:BR,3,FALSE),"")</f>
        <v>https://www.ncbi.nlm.nih.gov/pubmed/17463213</v>
      </c>
      <c r="D2919" s="254" t="str">
        <f>IF(AND(A2919&lt;&gt;"",ISNUMBER(A2919)),VLOOKUP(A2919,Studies!A:BR,4,FALSE),"")</f>
        <v>po Control (Perpetrator Placebo)</v>
      </c>
      <c r="E2919" s="254" t="str">
        <f>IF(AND(A2919&lt;&gt;"",ISNUMBER(A2919)),VLOOKUP(A2919,Studies!A:BR,5,FALSE),"")</f>
        <v>Midazolam</v>
      </c>
      <c r="F2919" s="255"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53" t="str">
        <f>IF(AND(A2920&lt;&gt;"",ISNUMBER(A2920)),VLOOKUP(A2920,Studies!A:BR,2,FALSE),"")</f>
        <v>Majumdar 2007</v>
      </c>
      <c r="C2920" s="254" t="str">
        <f>IF(AND(A2920&lt;&gt;"",ISNUMBER(A2920)),VLOOKUP(A2920,Studies!A:BR,3,FALSE),"")</f>
        <v>https://www.ncbi.nlm.nih.gov/pubmed/17463213</v>
      </c>
      <c r="D2920" s="254" t="str">
        <f>IF(AND(A2920&lt;&gt;"",ISNUMBER(A2920)),VLOOKUP(A2920,Studies!A:BR,4,FALSE),"")</f>
        <v>po Control (Perpetrator Placebo)</v>
      </c>
      <c r="E2920" s="254" t="str">
        <f>IF(AND(A2920&lt;&gt;"",ISNUMBER(A2920)),VLOOKUP(A2920,Studies!A:BR,5,FALSE),"")</f>
        <v>Midazolam</v>
      </c>
      <c r="F2920" s="255"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53" t="str">
        <f>IF(AND(A2921&lt;&gt;"",ISNUMBER(A2921)),VLOOKUP(A2921,Studies!A:BR,2,FALSE),"")</f>
        <v>Majumdar 2007</v>
      </c>
      <c r="C2921" s="254" t="str">
        <f>IF(AND(A2921&lt;&gt;"",ISNUMBER(A2921)),VLOOKUP(A2921,Studies!A:BR,3,FALSE),"")</f>
        <v>https://www.ncbi.nlm.nih.gov/pubmed/17463213</v>
      </c>
      <c r="D2921" s="254" t="str">
        <f>IF(AND(A2921&lt;&gt;"",ISNUMBER(A2921)),VLOOKUP(A2921,Studies!A:BR,4,FALSE),"")</f>
        <v>po Control (Perpetrator Placebo)</v>
      </c>
      <c r="E2921" s="254" t="str">
        <f>IF(AND(A2921&lt;&gt;"",ISNUMBER(A2921)),VLOOKUP(A2921,Studies!A:BR,5,FALSE),"")</f>
        <v>Midazolam</v>
      </c>
      <c r="F2921" s="255"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53" t="str">
        <f>IF(AND(A2922&lt;&gt;"",ISNUMBER(A2922)),VLOOKUP(A2922,Studies!A:BR,2,FALSE),"")</f>
        <v>Majumdar 2007</v>
      </c>
      <c r="C2922" s="254" t="str">
        <f>IF(AND(A2922&lt;&gt;"",ISNUMBER(A2922)),VLOOKUP(A2922,Studies!A:BR,3,FALSE),"")</f>
        <v>https://www.ncbi.nlm.nih.gov/pubmed/17463213</v>
      </c>
      <c r="D2922" s="254" t="str">
        <f>IF(AND(A2922&lt;&gt;"",ISNUMBER(A2922)),VLOOKUP(A2922,Studies!A:BR,4,FALSE),"")</f>
        <v>po Control (Perpetrator Placebo)</v>
      </c>
      <c r="E2922" s="254" t="str">
        <f>IF(AND(A2922&lt;&gt;"",ISNUMBER(A2922)),VLOOKUP(A2922,Studies!A:BR,5,FALSE),"")</f>
        <v>Midazolam</v>
      </c>
      <c r="F2922" s="255"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53" t="str">
        <f>IF(AND(A2923&lt;&gt;"",ISNUMBER(A2923)),VLOOKUP(A2923,Studies!A:BR,2,FALSE),"")</f>
        <v>Majumdar 2007</v>
      </c>
      <c r="C2923" s="254" t="str">
        <f>IF(AND(A2923&lt;&gt;"",ISNUMBER(A2923)),VLOOKUP(A2923,Studies!A:BR,3,FALSE),"")</f>
        <v>https://www.ncbi.nlm.nih.gov/pubmed/17463213</v>
      </c>
      <c r="D2923" s="254" t="str">
        <f>IF(AND(A2923&lt;&gt;"",ISNUMBER(A2923)),VLOOKUP(A2923,Studies!A:BR,4,FALSE),"")</f>
        <v>po Control (Perpetrator Placebo)</v>
      </c>
      <c r="E2923" s="254" t="str">
        <f>IF(AND(A2923&lt;&gt;"",ISNUMBER(A2923)),VLOOKUP(A2923,Studies!A:BR,5,FALSE),"")</f>
        <v>Midazolam</v>
      </c>
      <c r="F2923" s="255"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53" t="str">
        <f>IF(AND(A2924&lt;&gt;"",ISNUMBER(A2924)),VLOOKUP(A2924,Studies!A:BR,2,FALSE),"")</f>
        <v>Majumdar 2007</v>
      </c>
      <c r="C2924" s="254" t="str">
        <f>IF(AND(A2924&lt;&gt;"",ISNUMBER(A2924)),VLOOKUP(A2924,Studies!A:BR,3,FALSE),"")</f>
        <v>https://www.ncbi.nlm.nih.gov/pubmed/17463213</v>
      </c>
      <c r="D2924" s="254" t="str">
        <f>IF(AND(A2924&lt;&gt;"",ISNUMBER(A2924)),VLOOKUP(A2924,Studies!A:BR,4,FALSE),"")</f>
        <v>po Control (Perpetrator Placebo)</v>
      </c>
      <c r="E2924" s="254" t="str">
        <f>IF(AND(A2924&lt;&gt;"",ISNUMBER(A2924)),VLOOKUP(A2924,Studies!A:BR,5,FALSE),"")</f>
        <v>Midazolam</v>
      </c>
      <c r="F2924" s="255"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53" t="str">
        <f>IF(AND(A2925&lt;&gt;"",ISNUMBER(A2925)),VLOOKUP(A2925,Studies!A:BR,2,FALSE),"")</f>
        <v>Majumdar 2007</v>
      </c>
      <c r="C2925" s="254" t="str">
        <f>IF(AND(A2925&lt;&gt;"",ISNUMBER(A2925)),VLOOKUP(A2925,Studies!A:BR,3,FALSE),"")</f>
        <v>https://www.ncbi.nlm.nih.gov/pubmed/17463213</v>
      </c>
      <c r="D2925" s="254" t="str">
        <f>IF(AND(A2925&lt;&gt;"",ISNUMBER(A2925)),VLOOKUP(A2925,Studies!A:BR,4,FALSE),"")</f>
        <v>po Control (Perpetrator Placebo)</v>
      </c>
      <c r="E2925" s="254" t="str">
        <f>IF(AND(A2925&lt;&gt;"",ISNUMBER(A2925)),VLOOKUP(A2925,Studies!A:BR,5,FALSE),"")</f>
        <v>Midazolam</v>
      </c>
      <c r="F2925" s="255"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53" t="str">
        <f>IF(AND(A2926&lt;&gt;"",ISNUMBER(A2926)),VLOOKUP(A2926,Studies!A:BR,2,FALSE),"")</f>
        <v>Majumdar 2007</v>
      </c>
      <c r="C2926" s="254" t="str">
        <f>IF(AND(A2926&lt;&gt;"",ISNUMBER(A2926)),VLOOKUP(A2926,Studies!A:BR,3,FALSE),"")</f>
        <v>https://www.ncbi.nlm.nih.gov/pubmed/17463213</v>
      </c>
      <c r="D2926" s="254" t="str">
        <f>IF(AND(A2926&lt;&gt;"",ISNUMBER(A2926)),VLOOKUP(A2926,Studies!A:BR,4,FALSE),"")</f>
        <v>po Control (Perpetrator Placebo)</v>
      </c>
      <c r="E2926" s="254" t="str">
        <f>IF(AND(A2926&lt;&gt;"",ISNUMBER(A2926)),VLOOKUP(A2926,Studies!A:BR,5,FALSE),"")</f>
        <v>Midazolam</v>
      </c>
      <c r="F2926" s="255"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53" t="str">
        <f>IF(AND(A2927&lt;&gt;"",ISNUMBER(A2927)),VLOOKUP(A2927,Studies!A:BR,2,FALSE),"")</f>
        <v>Majumdar 2007</v>
      </c>
      <c r="C2927" s="254" t="str">
        <f>IF(AND(A2927&lt;&gt;"",ISNUMBER(A2927)),VLOOKUP(A2927,Studies!A:BR,3,FALSE),"")</f>
        <v>https://www.ncbi.nlm.nih.gov/pubmed/17463213</v>
      </c>
      <c r="D2927" s="254" t="str">
        <f>IF(AND(A2927&lt;&gt;"",ISNUMBER(A2927)),VLOOKUP(A2927,Studies!A:BR,4,FALSE),"")</f>
        <v>po Control (Perpetrator Placebo)</v>
      </c>
      <c r="E2927" s="254" t="str">
        <f>IF(AND(A2927&lt;&gt;"",ISNUMBER(A2927)),VLOOKUP(A2927,Studies!A:BR,5,FALSE),"")</f>
        <v>Midazolam</v>
      </c>
      <c r="F2927" s="255"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53" t="str">
        <f>IF(AND(A2928&lt;&gt;"",ISNUMBER(A2928)),VLOOKUP(A2928,Studies!A:BR,2,FALSE),"")</f>
        <v>Majumdar 2007</v>
      </c>
      <c r="C2928" s="254" t="str">
        <f>IF(AND(A2928&lt;&gt;"",ISNUMBER(A2928)),VLOOKUP(A2928,Studies!A:BR,3,FALSE),"")</f>
        <v>https://www.ncbi.nlm.nih.gov/pubmed/17463213</v>
      </c>
      <c r="D2928" s="254" t="str">
        <f>IF(AND(A2928&lt;&gt;"",ISNUMBER(A2928)),VLOOKUP(A2928,Studies!A:BR,4,FALSE),"")</f>
        <v>po Control (Perpetrator Placebo)</v>
      </c>
      <c r="E2928" s="254" t="str">
        <f>IF(AND(A2928&lt;&gt;"",ISNUMBER(A2928)),VLOOKUP(A2928,Studies!A:BR,5,FALSE),"")</f>
        <v>Midazolam</v>
      </c>
      <c r="F2928" s="255"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53" t="str">
        <f>IF(AND(A2929&lt;&gt;"",ISNUMBER(A2929)),VLOOKUP(A2929,Studies!A:BR,2,FALSE),"")</f>
        <v>Majumdar 2007</v>
      </c>
      <c r="C2929" s="254" t="str">
        <f>IF(AND(A2929&lt;&gt;"",ISNUMBER(A2929)),VLOOKUP(A2929,Studies!A:BR,3,FALSE),"")</f>
        <v>https://www.ncbi.nlm.nih.gov/pubmed/17463213</v>
      </c>
      <c r="D2929" s="254" t="str">
        <f>IF(AND(A2929&lt;&gt;"",ISNUMBER(A2929)),VLOOKUP(A2929,Studies!A:BR,4,FALSE),"")</f>
        <v>po Control (Perpetrator Placebo)</v>
      </c>
      <c r="E2929" s="254" t="str">
        <f>IF(AND(A2929&lt;&gt;"",ISNUMBER(A2929)),VLOOKUP(A2929,Studies!A:BR,5,FALSE),"")</f>
        <v>Midazolam</v>
      </c>
      <c r="F2929" s="255"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53" t="str">
        <f>IF(AND(A2930&lt;&gt;"",ISNUMBER(A2930)),VLOOKUP(A2930,Studies!A:BR,2,FALSE),"")</f>
        <v>Majumdar 2007</v>
      </c>
      <c r="C2930" s="254" t="str">
        <f>IF(AND(A2930&lt;&gt;"",ISNUMBER(A2930)),VLOOKUP(A2930,Studies!A:BR,3,FALSE),"")</f>
        <v>https://www.ncbi.nlm.nih.gov/pubmed/17463213</v>
      </c>
      <c r="D2930" s="254" t="str">
        <f>IF(AND(A2930&lt;&gt;"",ISNUMBER(A2930)),VLOOKUP(A2930,Studies!A:BR,4,FALSE),"")</f>
        <v>po with Perpetrator (Aprepitant)</v>
      </c>
      <c r="E2930" s="254" t="str">
        <f>IF(AND(A2930&lt;&gt;"",ISNUMBER(A2930)),VLOOKUP(A2930,Studies!A:BR,5,FALSE),"")</f>
        <v>Midazolam</v>
      </c>
      <c r="F2930" s="255"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53" t="str">
        <f>IF(AND(A2931&lt;&gt;"",ISNUMBER(A2931)),VLOOKUP(A2931,Studies!A:BR,2,FALSE),"")</f>
        <v>Majumdar 2007</v>
      </c>
      <c r="C2931" s="254" t="str">
        <f>IF(AND(A2931&lt;&gt;"",ISNUMBER(A2931)),VLOOKUP(A2931,Studies!A:BR,3,FALSE),"")</f>
        <v>https://www.ncbi.nlm.nih.gov/pubmed/17463213</v>
      </c>
      <c r="D2931" s="254" t="str">
        <f>IF(AND(A2931&lt;&gt;"",ISNUMBER(A2931)),VLOOKUP(A2931,Studies!A:BR,4,FALSE),"")</f>
        <v>po with Perpetrator (Aprepitant)</v>
      </c>
      <c r="E2931" s="254" t="str">
        <f>IF(AND(A2931&lt;&gt;"",ISNUMBER(A2931)),VLOOKUP(A2931,Studies!A:BR,5,FALSE),"")</f>
        <v>Midazolam</v>
      </c>
      <c r="F2931" s="255"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53" t="str">
        <f>IF(AND(A2932&lt;&gt;"",ISNUMBER(A2932)),VLOOKUP(A2932,Studies!A:BR,2,FALSE),"")</f>
        <v>Majumdar 2007</v>
      </c>
      <c r="C2932" s="254" t="str">
        <f>IF(AND(A2932&lt;&gt;"",ISNUMBER(A2932)),VLOOKUP(A2932,Studies!A:BR,3,FALSE),"")</f>
        <v>https://www.ncbi.nlm.nih.gov/pubmed/17463213</v>
      </c>
      <c r="D2932" s="254" t="str">
        <f>IF(AND(A2932&lt;&gt;"",ISNUMBER(A2932)),VLOOKUP(A2932,Studies!A:BR,4,FALSE),"")</f>
        <v>po with Perpetrator (Aprepitant)</v>
      </c>
      <c r="E2932" s="254" t="str">
        <f>IF(AND(A2932&lt;&gt;"",ISNUMBER(A2932)),VLOOKUP(A2932,Studies!A:BR,5,FALSE),"")</f>
        <v>Midazolam</v>
      </c>
      <c r="F2932" s="255"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53" t="str">
        <f>IF(AND(A2933&lt;&gt;"",ISNUMBER(A2933)),VLOOKUP(A2933,Studies!A:BR,2,FALSE),"")</f>
        <v>Majumdar 2007</v>
      </c>
      <c r="C2933" s="254" t="str">
        <f>IF(AND(A2933&lt;&gt;"",ISNUMBER(A2933)),VLOOKUP(A2933,Studies!A:BR,3,FALSE),"")</f>
        <v>https://www.ncbi.nlm.nih.gov/pubmed/17463213</v>
      </c>
      <c r="D2933" s="254" t="str">
        <f>IF(AND(A2933&lt;&gt;"",ISNUMBER(A2933)),VLOOKUP(A2933,Studies!A:BR,4,FALSE),"")</f>
        <v>po with Perpetrator (Aprepitant)</v>
      </c>
      <c r="E2933" s="254" t="str">
        <f>IF(AND(A2933&lt;&gt;"",ISNUMBER(A2933)),VLOOKUP(A2933,Studies!A:BR,5,FALSE),"")</f>
        <v>Midazolam</v>
      </c>
      <c r="F2933" s="255"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53" t="str">
        <f>IF(AND(A2934&lt;&gt;"",ISNUMBER(A2934)),VLOOKUP(A2934,Studies!A:BR,2,FALSE),"")</f>
        <v>Majumdar 2007</v>
      </c>
      <c r="C2934" s="254" t="str">
        <f>IF(AND(A2934&lt;&gt;"",ISNUMBER(A2934)),VLOOKUP(A2934,Studies!A:BR,3,FALSE),"")</f>
        <v>https://www.ncbi.nlm.nih.gov/pubmed/17463213</v>
      </c>
      <c r="D2934" s="254" t="str">
        <f>IF(AND(A2934&lt;&gt;"",ISNUMBER(A2934)),VLOOKUP(A2934,Studies!A:BR,4,FALSE),"")</f>
        <v>po with Perpetrator (Aprepitant)</v>
      </c>
      <c r="E2934" s="254" t="str">
        <f>IF(AND(A2934&lt;&gt;"",ISNUMBER(A2934)),VLOOKUP(A2934,Studies!A:BR,5,FALSE),"")</f>
        <v>Midazolam</v>
      </c>
      <c r="F2934" s="255"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53" t="str">
        <f>IF(AND(A2935&lt;&gt;"",ISNUMBER(A2935)),VLOOKUP(A2935,Studies!A:BR,2,FALSE),"")</f>
        <v>Majumdar 2007</v>
      </c>
      <c r="C2935" s="254" t="str">
        <f>IF(AND(A2935&lt;&gt;"",ISNUMBER(A2935)),VLOOKUP(A2935,Studies!A:BR,3,FALSE),"")</f>
        <v>https://www.ncbi.nlm.nih.gov/pubmed/17463213</v>
      </c>
      <c r="D2935" s="254" t="str">
        <f>IF(AND(A2935&lt;&gt;"",ISNUMBER(A2935)),VLOOKUP(A2935,Studies!A:BR,4,FALSE),"")</f>
        <v>po with Perpetrator (Aprepitant)</v>
      </c>
      <c r="E2935" s="254" t="str">
        <f>IF(AND(A2935&lt;&gt;"",ISNUMBER(A2935)),VLOOKUP(A2935,Studies!A:BR,5,FALSE),"")</f>
        <v>Midazolam</v>
      </c>
      <c r="F2935" s="255"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53" t="str">
        <f>IF(AND(A2936&lt;&gt;"",ISNUMBER(A2936)),VLOOKUP(A2936,Studies!A:BR,2,FALSE),"")</f>
        <v>Majumdar 2007</v>
      </c>
      <c r="C2936" s="254" t="str">
        <f>IF(AND(A2936&lt;&gt;"",ISNUMBER(A2936)),VLOOKUP(A2936,Studies!A:BR,3,FALSE),"")</f>
        <v>https://www.ncbi.nlm.nih.gov/pubmed/17463213</v>
      </c>
      <c r="D2936" s="254" t="str">
        <f>IF(AND(A2936&lt;&gt;"",ISNUMBER(A2936)),VLOOKUP(A2936,Studies!A:BR,4,FALSE),"")</f>
        <v>po with Perpetrator (Aprepitant)</v>
      </c>
      <c r="E2936" s="254" t="str">
        <f>IF(AND(A2936&lt;&gt;"",ISNUMBER(A2936)),VLOOKUP(A2936,Studies!A:BR,5,FALSE),"")</f>
        <v>Midazolam</v>
      </c>
      <c r="F2936" s="255"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53" t="str">
        <f>IF(AND(A2937&lt;&gt;"",ISNUMBER(A2937)),VLOOKUP(A2937,Studies!A:BR,2,FALSE),"")</f>
        <v>Majumdar 2007</v>
      </c>
      <c r="C2937" s="254" t="str">
        <f>IF(AND(A2937&lt;&gt;"",ISNUMBER(A2937)),VLOOKUP(A2937,Studies!A:BR,3,FALSE),"")</f>
        <v>https://www.ncbi.nlm.nih.gov/pubmed/17463213</v>
      </c>
      <c r="D2937" s="254" t="str">
        <f>IF(AND(A2937&lt;&gt;"",ISNUMBER(A2937)),VLOOKUP(A2937,Studies!A:BR,4,FALSE),"")</f>
        <v>po with Perpetrator (Aprepitant)</v>
      </c>
      <c r="E2937" s="254" t="str">
        <f>IF(AND(A2937&lt;&gt;"",ISNUMBER(A2937)),VLOOKUP(A2937,Studies!A:BR,5,FALSE),"")</f>
        <v>Midazolam</v>
      </c>
      <c r="F2937" s="255"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53" t="str">
        <f>IF(AND(A2938&lt;&gt;"",ISNUMBER(A2938)),VLOOKUP(A2938,Studies!A:BR,2,FALSE),"")</f>
        <v>Majumdar 2007</v>
      </c>
      <c r="C2938" s="254" t="str">
        <f>IF(AND(A2938&lt;&gt;"",ISNUMBER(A2938)),VLOOKUP(A2938,Studies!A:BR,3,FALSE),"")</f>
        <v>https://www.ncbi.nlm.nih.gov/pubmed/17463213</v>
      </c>
      <c r="D2938" s="254" t="str">
        <f>IF(AND(A2938&lt;&gt;"",ISNUMBER(A2938)),VLOOKUP(A2938,Studies!A:BR,4,FALSE),"")</f>
        <v>po with Perpetrator (Aprepitant)</v>
      </c>
      <c r="E2938" s="254" t="str">
        <f>IF(AND(A2938&lt;&gt;"",ISNUMBER(A2938)),VLOOKUP(A2938,Studies!A:BR,5,FALSE),"")</f>
        <v>Midazolam</v>
      </c>
      <c r="F2938" s="255"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53" t="str">
        <f>IF(AND(A2939&lt;&gt;"",ISNUMBER(A2939)),VLOOKUP(A2939,Studies!A:BR,2,FALSE),"")</f>
        <v>Majumdar 2007</v>
      </c>
      <c r="C2939" s="254" t="str">
        <f>IF(AND(A2939&lt;&gt;"",ISNUMBER(A2939)),VLOOKUP(A2939,Studies!A:BR,3,FALSE),"")</f>
        <v>https://www.ncbi.nlm.nih.gov/pubmed/17463213</v>
      </c>
      <c r="D2939" s="254" t="str">
        <f>IF(AND(A2939&lt;&gt;"",ISNUMBER(A2939)),VLOOKUP(A2939,Studies!A:BR,4,FALSE),"")</f>
        <v>po with Perpetrator (Aprepitant)</v>
      </c>
      <c r="E2939" s="254" t="str">
        <f>IF(AND(A2939&lt;&gt;"",ISNUMBER(A2939)),VLOOKUP(A2939,Studies!A:BR,5,FALSE),"")</f>
        <v>Midazolam</v>
      </c>
      <c r="F2939" s="255"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53" t="str">
        <f>IF(AND(A2940&lt;&gt;"",ISNUMBER(A2940)),VLOOKUP(A2940,Studies!A:BR,2,FALSE),"")</f>
        <v>Majumdar 2007</v>
      </c>
      <c r="C2940" s="254" t="str">
        <f>IF(AND(A2940&lt;&gt;"",ISNUMBER(A2940)),VLOOKUP(A2940,Studies!A:BR,3,FALSE),"")</f>
        <v>https://www.ncbi.nlm.nih.gov/pubmed/17463213</v>
      </c>
      <c r="D2940" s="254" t="str">
        <f>IF(AND(A2940&lt;&gt;"",ISNUMBER(A2940)),VLOOKUP(A2940,Studies!A:BR,4,FALSE),"")</f>
        <v>po with Perpetrator (Aprepitant)</v>
      </c>
      <c r="E2940" s="254" t="str">
        <f>IF(AND(A2940&lt;&gt;"",ISNUMBER(A2940)),VLOOKUP(A2940,Studies!A:BR,5,FALSE),"")</f>
        <v>Midazolam</v>
      </c>
      <c r="F2940" s="255"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53" t="str">
        <f>IF(AND(A2941&lt;&gt;"",ISNUMBER(A2941)),VLOOKUP(A2941,Studies!A:BR,2,FALSE),"")</f>
        <v>Majumdar 2007</v>
      </c>
      <c r="C2941" s="254" t="str">
        <f>IF(AND(A2941&lt;&gt;"",ISNUMBER(A2941)),VLOOKUP(A2941,Studies!A:BR,3,FALSE),"")</f>
        <v>https://www.ncbi.nlm.nih.gov/pubmed/17463213</v>
      </c>
      <c r="D2941" s="254" t="str">
        <f>IF(AND(A2941&lt;&gt;"",ISNUMBER(A2941)),VLOOKUP(A2941,Studies!A:BR,4,FALSE),"")</f>
        <v>po with Perpetrator (Aprepitant)</v>
      </c>
      <c r="E2941" s="254" t="str">
        <f>IF(AND(A2941&lt;&gt;"",ISNUMBER(A2941)),VLOOKUP(A2941,Studies!A:BR,5,FALSE),"")</f>
        <v>Midazolam</v>
      </c>
      <c r="F2941" s="255"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53" t="str">
        <f>IF(AND(A2942&lt;&gt;"",ISNUMBER(A2942)),VLOOKUP(A2942,Studies!A:BR,2,FALSE),"")</f>
        <v>Majumdar 2007</v>
      </c>
      <c r="C2942" s="254" t="str">
        <f>IF(AND(A2942&lt;&gt;"",ISNUMBER(A2942)),VLOOKUP(A2942,Studies!A:BR,3,FALSE),"")</f>
        <v>https://www.ncbi.nlm.nih.gov/pubmed/17463213</v>
      </c>
      <c r="D2942" s="254" t="str">
        <f>IF(AND(A2942&lt;&gt;"",ISNUMBER(A2942)),VLOOKUP(A2942,Studies!A:BR,4,FALSE),"")</f>
        <v>po with Perpetrator (Aprepitant)</v>
      </c>
      <c r="E2942" s="254" t="str">
        <f>IF(AND(A2942&lt;&gt;"",ISNUMBER(A2942)),VLOOKUP(A2942,Studies!A:BR,5,FALSE),"")</f>
        <v>Midazolam</v>
      </c>
      <c r="F2942" s="255"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53" t="str">
        <f>IF(AND(A2943&lt;&gt;"",ISNUMBER(A2943)),VLOOKUP(A2943,Studies!A:BR,2,FALSE),"")</f>
        <v>Majumdar 2007</v>
      </c>
      <c r="C2943" s="254" t="str">
        <f>IF(AND(A2943&lt;&gt;"",ISNUMBER(A2943)),VLOOKUP(A2943,Studies!A:BR,3,FALSE),"")</f>
        <v>https://www.ncbi.nlm.nih.gov/pubmed/17463213</v>
      </c>
      <c r="D2943" s="254" t="str">
        <f>IF(AND(A2943&lt;&gt;"",ISNUMBER(A2943)),VLOOKUP(A2943,Studies!A:BR,4,FALSE),"")</f>
        <v>po with Perpetrator (Aprepitant)</v>
      </c>
      <c r="E2943" s="254" t="str">
        <f>IF(AND(A2943&lt;&gt;"",ISNUMBER(A2943)),VLOOKUP(A2943,Studies!A:BR,5,FALSE),"")</f>
        <v>Midazolam</v>
      </c>
      <c r="F2943" s="255"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53" t="str">
        <f>IF(AND(A2944&lt;&gt;"",ISNUMBER(A2944)),VLOOKUP(A2944,Studies!A:BR,2,FALSE),"")</f>
        <v>Nitti 1977</v>
      </c>
      <c r="C2944" s="254" t="str">
        <f>IF(AND(A2944&lt;&gt;"",ISNUMBER(A2944)),VLOOKUP(A2944,Studies!A:BR,3,FALSE),"")</f>
        <v>https://www.ncbi.nlm.nih.gov/pubmed/832508</v>
      </c>
      <c r="D2944" s="254" t="str">
        <f>IF(AND(A2944&lt;&gt;"",ISNUMBER(A2944)),VLOOKUP(A2944,Studies!A:BR,4,FALSE),"")</f>
        <v>300 mg</v>
      </c>
      <c r="E2944" s="254" t="str">
        <f>IF(AND(A2944&lt;&gt;"",ISNUMBER(A2944)),VLOOKUP(A2944,Studies!A:BR,5,FALSE),"")</f>
        <v>Rifampicin</v>
      </c>
      <c r="F2944" s="255"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53" t="str">
        <f>IF(AND(A2945&lt;&gt;"",ISNUMBER(A2945)),VLOOKUP(A2945,Studies!A:BR,2,FALSE),"")</f>
        <v>Nitti 1977</v>
      </c>
      <c r="C2945" s="254" t="str">
        <f>IF(AND(A2945&lt;&gt;"",ISNUMBER(A2945)),VLOOKUP(A2945,Studies!A:BR,3,FALSE),"")</f>
        <v>https://www.ncbi.nlm.nih.gov/pubmed/832508</v>
      </c>
      <c r="D2945" s="254" t="str">
        <f>IF(AND(A2945&lt;&gt;"",ISNUMBER(A2945)),VLOOKUP(A2945,Studies!A:BR,4,FALSE),"")</f>
        <v>300 mg</v>
      </c>
      <c r="E2945" s="254" t="str">
        <f>IF(AND(A2945&lt;&gt;"",ISNUMBER(A2945)),VLOOKUP(A2945,Studies!A:BR,5,FALSE),"")</f>
        <v>Rifampicin</v>
      </c>
      <c r="F2945" s="255"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53" t="str">
        <f>IF(AND(A2946&lt;&gt;"",ISNUMBER(A2946)),VLOOKUP(A2946,Studies!A:BR,2,FALSE),"")</f>
        <v>Nitti 1977</v>
      </c>
      <c r="C2946" s="254" t="str">
        <f>IF(AND(A2946&lt;&gt;"",ISNUMBER(A2946)),VLOOKUP(A2946,Studies!A:BR,3,FALSE),"")</f>
        <v>https://www.ncbi.nlm.nih.gov/pubmed/832508</v>
      </c>
      <c r="D2946" s="254" t="str">
        <f>IF(AND(A2946&lt;&gt;"",ISNUMBER(A2946)),VLOOKUP(A2946,Studies!A:BR,4,FALSE),"")</f>
        <v>300 mg</v>
      </c>
      <c r="E2946" s="254" t="str">
        <f>IF(AND(A2946&lt;&gt;"",ISNUMBER(A2946)),VLOOKUP(A2946,Studies!A:BR,5,FALSE),"")</f>
        <v>Rifampicin</v>
      </c>
      <c r="F2946" s="255"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53" t="str">
        <f>IF(AND(A2947&lt;&gt;"",ISNUMBER(A2947)),VLOOKUP(A2947,Studies!A:BR,2,FALSE),"")</f>
        <v>Nitti 1977</v>
      </c>
      <c r="C2947" s="254" t="str">
        <f>IF(AND(A2947&lt;&gt;"",ISNUMBER(A2947)),VLOOKUP(A2947,Studies!A:BR,3,FALSE),"")</f>
        <v>https://www.ncbi.nlm.nih.gov/pubmed/832508</v>
      </c>
      <c r="D2947" s="254" t="str">
        <f>IF(AND(A2947&lt;&gt;"",ISNUMBER(A2947)),VLOOKUP(A2947,Studies!A:BR,4,FALSE),"")</f>
        <v>300 mg</v>
      </c>
      <c r="E2947" s="254" t="str">
        <f>IF(AND(A2947&lt;&gt;"",ISNUMBER(A2947)),VLOOKUP(A2947,Studies!A:BR,5,FALSE),"")</f>
        <v>Rifampicin</v>
      </c>
      <c r="F2947" s="255"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53" t="str">
        <f>IF(AND(A2948&lt;&gt;"",ISNUMBER(A2948)),VLOOKUP(A2948,Studies!A:BR,2,FALSE),"")</f>
        <v>Nitti 1977</v>
      </c>
      <c r="C2948" s="254" t="str">
        <f>IF(AND(A2948&lt;&gt;"",ISNUMBER(A2948)),VLOOKUP(A2948,Studies!A:BR,3,FALSE),"")</f>
        <v>https://www.ncbi.nlm.nih.gov/pubmed/832508</v>
      </c>
      <c r="D2948" s="254" t="str">
        <f>IF(AND(A2948&lt;&gt;"",ISNUMBER(A2948)),VLOOKUP(A2948,Studies!A:BR,4,FALSE),"")</f>
        <v>300 mg</v>
      </c>
      <c r="E2948" s="254" t="str">
        <f>IF(AND(A2948&lt;&gt;"",ISNUMBER(A2948)),VLOOKUP(A2948,Studies!A:BR,5,FALSE),"")</f>
        <v>Rifampicin</v>
      </c>
      <c r="F2948" s="255"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53" t="str">
        <f>IF(AND(A2949&lt;&gt;"",ISNUMBER(A2949)),VLOOKUP(A2949,Studies!A:BR,2,FALSE),"")</f>
        <v>Nitti 1977</v>
      </c>
      <c r="C2949" s="254" t="str">
        <f>IF(AND(A2949&lt;&gt;"",ISNUMBER(A2949)),VLOOKUP(A2949,Studies!A:BR,3,FALSE),"")</f>
        <v>https://www.ncbi.nlm.nih.gov/pubmed/832508</v>
      </c>
      <c r="D2949" s="254" t="str">
        <f>IF(AND(A2949&lt;&gt;"",ISNUMBER(A2949)),VLOOKUP(A2949,Studies!A:BR,4,FALSE),"")</f>
        <v>300 mg</v>
      </c>
      <c r="E2949" s="254" t="str">
        <f>IF(AND(A2949&lt;&gt;"",ISNUMBER(A2949)),VLOOKUP(A2949,Studies!A:BR,5,FALSE),"")</f>
        <v>Rifampicin</v>
      </c>
      <c r="F2949" s="255"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53" t="str">
        <f>IF(AND(A2950&lt;&gt;"",ISNUMBER(A2950)),VLOOKUP(A2950,Studies!A:BR,2,FALSE),"")</f>
        <v>Nitti 1977</v>
      </c>
      <c r="C2950" s="254" t="str">
        <f>IF(AND(A2950&lt;&gt;"",ISNUMBER(A2950)),VLOOKUP(A2950,Studies!A:BR,3,FALSE),"")</f>
        <v>https://www.ncbi.nlm.nih.gov/pubmed/832508</v>
      </c>
      <c r="D2950" s="254" t="str">
        <f>IF(AND(A2950&lt;&gt;"",ISNUMBER(A2950)),VLOOKUP(A2950,Studies!A:BR,4,FALSE),"")</f>
        <v>300 mg</v>
      </c>
      <c r="E2950" s="254" t="str">
        <f>IF(AND(A2950&lt;&gt;"",ISNUMBER(A2950)),VLOOKUP(A2950,Studies!A:BR,5,FALSE),"")</f>
        <v>Rifampicin</v>
      </c>
      <c r="F2950" s="255"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53" t="str">
        <f>IF(AND(A2951&lt;&gt;"",ISNUMBER(A2951)),VLOOKUP(A2951,Studies!A:BR,2,FALSE),"")</f>
        <v>Nitti 1977</v>
      </c>
      <c r="C2951" s="254" t="str">
        <f>IF(AND(A2951&lt;&gt;"",ISNUMBER(A2951)),VLOOKUP(A2951,Studies!A:BR,3,FALSE),"")</f>
        <v>https://www.ncbi.nlm.nih.gov/pubmed/832508</v>
      </c>
      <c r="D2951" s="254" t="str">
        <f>IF(AND(A2951&lt;&gt;"",ISNUMBER(A2951)),VLOOKUP(A2951,Studies!A:BR,4,FALSE),"")</f>
        <v>300 mg</v>
      </c>
      <c r="E2951" s="254" t="str">
        <f>IF(AND(A2951&lt;&gt;"",ISNUMBER(A2951)),VLOOKUP(A2951,Studies!A:BR,5,FALSE),"")</f>
        <v>Rifampicin</v>
      </c>
      <c r="F2951" s="255"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53" t="str">
        <f>IF(AND(A2952&lt;&gt;"",ISNUMBER(A2952)),VLOOKUP(A2952,Studies!A:BR,2,FALSE),"")</f>
        <v>Nitti 1977</v>
      </c>
      <c r="C2952" s="254" t="str">
        <f>IF(AND(A2952&lt;&gt;"",ISNUMBER(A2952)),VLOOKUP(A2952,Studies!A:BR,3,FALSE),"")</f>
        <v>https://www.ncbi.nlm.nih.gov/pubmed/832508</v>
      </c>
      <c r="D2952" s="254" t="str">
        <f>IF(AND(A2952&lt;&gt;"",ISNUMBER(A2952)),VLOOKUP(A2952,Studies!A:BR,4,FALSE),"")</f>
        <v>300 mg</v>
      </c>
      <c r="E2952" s="254" t="str">
        <f>IF(AND(A2952&lt;&gt;"",ISNUMBER(A2952)),VLOOKUP(A2952,Studies!A:BR,5,FALSE),"")</f>
        <v>Rifampicin</v>
      </c>
      <c r="F2952" s="255"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53" t="str">
        <f>IF(AND(A2953&lt;&gt;"",ISNUMBER(A2953)),VLOOKUP(A2953,Studies!A:BR,2,FALSE),"")</f>
        <v>Nitti 1977</v>
      </c>
      <c r="C2953" s="254" t="str">
        <f>IF(AND(A2953&lt;&gt;"",ISNUMBER(A2953)),VLOOKUP(A2953,Studies!A:BR,3,FALSE),"")</f>
        <v>https://www.ncbi.nlm.nih.gov/pubmed/832508</v>
      </c>
      <c r="D2953" s="254" t="str">
        <f>IF(AND(A2953&lt;&gt;"",ISNUMBER(A2953)),VLOOKUP(A2953,Studies!A:BR,4,FALSE),"")</f>
        <v>450 mg</v>
      </c>
      <c r="E2953" s="254" t="str">
        <f>IF(AND(A2953&lt;&gt;"",ISNUMBER(A2953)),VLOOKUP(A2953,Studies!A:BR,5,FALSE),"")</f>
        <v>Rifampicin</v>
      </c>
      <c r="F2953" s="255"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53" t="str">
        <f>IF(AND(A2954&lt;&gt;"",ISNUMBER(A2954)),VLOOKUP(A2954,Studies!A:BR,2,FALSE),"")</f>
        <v>Nitti 1977</v>
      </c>
      <c r="C2954" s="254" t="str">
        <f>IF(AND(A2954&lt;&gt;"",ISNUMBER(A2954)),VLOOKUP(A2954,Studies!A:BR,3,FALSE),"")</f>
        <v>https://www.ncbi.nlm.nih.gov/pubmed/832508</v>
      </c>
      <c r="D2954" s="254" t="str">
        <f>IF(AND(A2954&lt;&gt;"",ISNUMBER(A2954)),VLOOKUP(A2954,Studies!A:BR,4,FALSE),"")</f>
        <v>450 mg</v>
      </c>
      <c r="E2954" s="254" t="str">
        <f>IF(AND(A2954&lt;&gt;"",ISNUMBER(A2954)),VLOOKUP(A2954,Studies!A:BR,5,FALSE),"")</f>
        <v>Rifampicin</v>
      </c>
      <c r="F2954" s="255"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53" t="str">
        <f>IF(AND(A2955&lt;&gt;"",ISNUMBER(A2955)),VLOOKUP(A2955,Studies!A:BR,2,FALSE),"")</f>
        <v>Nitti 1977</v>
      </c>
      <c r="C2955" s="254" t="str">
        <f>IF(AND(A2955&lt;&gt;"",ISNUMBER(A2955)),VLOOKUP(A2955,Studies!A:BR,3,FALSE),"")</f>
        <v>https://www.ncbi.nlm.nih.gov/pubmed/832508</v>
      </c>
      <c r="D2955" s="254" t="str">
        <f>IF(AND(A2955&lt;&gt;"",ISNUMBER(A2955)),VLOOKUP(A2955,Studies!A:BR,4,FALSE),"")</f>
        <v>450 mg</v>
      </c>
      <c r="E2955" s="254" t="str">
        <f>IF(AND(A2955&lt;&gt;"",ISNUMBER(A2955)),VLOOKUP(A2955,Studies!A:BR,5,FALSE),"")</f>
        <v>Rifampicin</v>
      </c>
      <c r="F2955" s="255"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53" t="str">
        <f>IF(AND(A2956&lt;&gt;"",ISNUMBER(A2956)),VLOOKUP(A2956,Studies!A:BR,2,FALSE),"")</f>
        <v>Nitti 1977</v>
      </c>
      <c r="C2956" s="254" t="str">
        <f>IF(AND(A2956&lt;&gt;"",ISNUMBER(A2956)),VLOOKUP(A2956,Studies!A:BR,3,FALSE),"")</f>
        <v>https://www.ncbi.nlm.nih.gov/pubmed/832508</v>
      </c>
      <c r="D2956" s="254" t="str">
        <f>IF(AND(A2956&lt;&gt;"",ISNUMBER(A2956)),VLOOKUP(A2956,Studies!A:BR,4,FALSE),"")</f>
        <v>450 mg</v>
      </c>
      <c r="E2956" s="254" t="str">
        <f>IF(AND(A2956&lt;&gt;"",ISNUMBER(A2956)),VLOOKUP(A2956,Studies!A:BR,5,FALSE),"")</f>
        <v>Rifampicin</v>
      </c>
      <c r="F2956" s="255"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53" t="str">
        <f>IF(AND(A2957&lt;&gt;"",ISNUMBER(A2957)),VLOOKUP(A2957,Studies!A:BR,2,FALSE),"")</f>
        <v>Nitti 1977</v>
      </c>
      <c r="C2957" s="254" t="str">
        <f>IF(AND(A2957&lt;&gt;"",ISNUMBER(A2957)),VLOOKUP(A2957,Studies!A:BR,3,FALSE),"")</f>
        <v>https://www.ncbi.nlm.nih.gov/pubmed/832508</v>
      </c>
      <c r="D2957" s="254" t="str">
        <f>IF(AND(A2957&lt;&gt;"",ISNUMBER(A2957)),VLOOKUP(A2957,Studies!A:BR,4,FALSE),"")</f>
        <v>450 mg</v>
      </c>
      <c r="E2957" s="254" t="str">
        <f>IF(AND(A2957&lt;&gt;"",ISNUMBER(A2957)),VLOOKUP(A2957,Studies!A:BR,5,FALSE),"")</f>
        <v>Rifampicin</v>
      </c>
      <c r="F2957" s="255"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53" t="str">
        <f>IF(AND(A2958&lt;&gt;"",ISNUMBER(A2958)),VLOOKUP(A2958,Studies!A:BR,2,FALSE),"")</f>
        <v>Nitti 1977</v>
      </c>
      <c r="C2958" s="254" t="str">
        <f>IF(AND(A2958&lt;&gt;"",ISNUMBER(A2958)),VLOOKUP(A2958,Studies!A:BR,3,FALSE),"")</f>
        <v>https://www.ncbi.nlm.nih.gov/pubmed/832508</v>
      </c>
      <c r="D2958" s="254" t="str">
        <f>IF(AND(A2958&lt;&gt;"",ISNUMBER(A2958)),VLOOKUP(A2958,Studies!A:BR,4,FALSE),"")</f>
        <v>450 mg</v>
      </c>
      <c r="E2958" s="254" t="str">
        <f>IF(AND(A2958&lt;&gt;"",ISNUMBER(A2958)),VLOOKUP(A2958,Studies!A:BR,5,FALSE),"")</f>
        <v>Rifampicin</v>
      </c>
      <c r="F2958" s="255"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53" t="str">
        <f>IF(AND(A2959&lt;&gt;"",ISNUMBER(A2959)),VLOOKUP(A2959,Studies!A:BR,2,FALSE),"")</f>
        <v>Nitti 1977</v>
      </c>
      <c r="C2959" s="254" t="str">
        <f>IF(AND(A2959&lt;&gt;"",ISNUMBER(A2959)),VLOOKUP(A2959,Studies!A:BR,3,FALSE),"")</f>
        <v>https://www.ncbi.nlm.nih.gov/pubmed/832508</v>
      </c>
      <c r="D2959" s="254" t="str">
        <f>IF(AND(A2959&lt;&gt;"",ISNUMBER(A2959)),VLOOKUP(A2959,Studies!A:BR,4,FALSE),"")</f>
        <v>450 mg</v>
      </c>
      <c r="E2959" s="254" t="str">
        <f>IF(AND(A2959&lt;&gt;"",ISNUMBER(A2959)),VLOOKUP(A2959,Studies!A:BR,5,FALSE),"")</f>
        <v>Rifampicin</v>
      </c>
      <c r="F2959" s="255"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53" t="str">
        <f>IF(AND(A2960&lt;&gt;"",ISNUMBER(A2960)),VLOOKUP(A2960,Studies!A:BR,2,FALSE),"")</f>
        <v>Nitti 1977</v>
      </c>
      <c r="C2960" s="254" t="str">
        <f>IF(AND(A2960&lt;&gt;"",ISNUMBER(A2960)),VLOOKUP(A2960,Studies!A:BR,3,FALSE),"")</f>
        <v>https://www.ncbi.nlm.nih.gov/pubmed/832508</v>
      </c>
      <c r="D2960" s="254" t="str">
        <f>IF(AND(A2960&lt;&gt;"",ISNUMBER(A2960)),VLOOKUP(A2960,Studies!A:BR,4,FALSE),"")</f>
        <v>450 mg</v>
      </c>
      <c r="E2960" s="254" t="str">
        <f>IF(AND(A2960&lt;&gt;"",ISNUMBER(A2960)),VLOOKUP(A2960,Studies!A:BR,5,FALSE),"")</f>
        <v>Rifampicin</v>
      </c>
      <c r="F2960" s="255"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53" t="str">
        <f>IF(AND(A2961&lt;&gt;"",ISNUMBER(A2961)),VLOOKUP(A2961,Studies!A:BR,2,FALSE),"")</f>
        <v>Nitti 1977</v>
      </c>
      <c r="C2961" s="254" t="str">
        <f>IF(AND(A2961&lt;&gt;"",ISNUMBER(A2961)),VLOOKUP(A2961,Studies!A:BR,3,FALSE),"")</f>
        <v>https://www.ncbi.nlm.nih.gov/pubmed/832508</v>
      </c>
      <c r="D2961" s="254" t="str">
        <f>IF(AND(A2961&lt;&gt;"",ISNUMBER(A2961)),VLOOKUP(A2961,Studies!A:BR,4,FALSE),"")</f>
        <v>450 mg</v>
      </c>
      <c r="E2961" s="254" t="str">
        <f>IF(AND(A2961&lt;&gt;"",ISNUMBER(A2961)),VLOOKUP(A2961,Studies!A:BR,5,FALSE),"")</f>
        <v>Rifampicin</v>
      </c>
      <c r="F2961" s="255"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53" t="str">
        <f>IF(AND(A2962&lt;&gt;"",ISNUMBER(A2962)),VLOOKUP(A2962,Studies!A:BR,2,FALSE),"")</f>
        <v>Nitti 1977</v>
      </c>
      <c r="C2962" s="254" t="str">
        <f>IF(AND(A2962&lt;&gt;"",ISNUMBER(A2962)),VLOOKUP(A2962,Studies!A:BR,3,FALSE),"")</f>
        <v>https://www.ncbi.nlm.nih.gov/pubmed/832508</v>
      </c>
      <c r="D2962" s="254" t="str">
        <f>IF(AND(A2962&lt;&gt;"",ISNUMBER(A2962)),VLOOKUP(A2962,Studies!A:BR,4,FALSE),"")</f>
        <v>600 mg</v>
      </c>
      <c r="E2962" s="254" t="str">
        <f>IF(AND(A2962&lt;&gt;"",ISNUMBER(A2962)),VLOOKUP(A2962,Studies!A:BR,5,FALSE),"")</f>
        <v>Rifampicin</v>
      </c>
      <c r="F2962" s="255"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53" t="str">
        <f>IF(AND(A2963&lt;&gt;"",ISNUMBER(A2963)),VLOOKUP(A2963,Studies!A:BR,2,FALSE),"")</f>
        <v>Nitti 1977</v>
      </c>
      <c r="C2963" s="254" t="str">
        <f>IF(AND(A2963&lt;&gt;"",ISNUMBER(A2963)),VLOOKUP(A2963,Studies!A:BR,3,FALSE),"")</f>
        <v>https://www.ncbi.nlm.nih.gov/pubmed/832508</v>
      </c>
      <c r="D2963" s="254" t="str">
        <f>IF(AND(A2963&lt;&gt;"",ISNUMBER(A2963)),VLOOKUP(A2963,Studies!A:BR,4,FALSE),"")</f>
        <v>600 mg</v>
      </c>
      <c r="E2963" s="254" t="str">
        <f>IF(AND(A2963&lt;&gt;"",ISNUMBER(A2963)),VLOOKUP(A2963,Studies!A:BR,5,FALSE),"")</f>
        <v>Rifampicin</v>
      </c>
      <c r="F2963" s="255"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53" t="str">
        <f>IF(AND(A2964&lt;&gt;"",ISNUMBER(A2964)),VLOOKUP(A2964,Studies!A:BR,2,FALSE),"")</f>
        <v>Nitti 1977</v>
      </c>
      <c r="C2964" s="254" t="str">
        <f>IF(AND(A2964&lt;&gt;"",ISNUMBER(A2964)),VLOOKUP(A2964,Studies!A:BR,3,FALSE),"")</f>
        <v>https://www.ncbi.nlm.nih.gov/pubmed/832508</v>
      </c>
      <c r="D2964" s="254" t="str">
        <f>IF(AND(A2964&lt;&gt;"",ISNUMBER(A2964)),VLOOKUP(A2964,Studies!A:BR,4,FALSE),"")</f>
        <v>600 mg</v>
      </c>
      <c r="E2964" s="254" t="str">
        <f>IF(AND(A2964&lt;&gt;"",ISNUMBER(A2964)),VLOOKUP(A2964,Studies!A:BR,5,FALSE),"")</f>
        <v>Rifampicin</v>
      </c>
      <c r="F2964" s="255"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53" t="str">
        <f>IF(AND(A2965&lt;&gt;"",ISNUMBER(A2965)),VLOOKUP(A2965,Studies!A:BR,2,FALSE),"")</f>
        <v>Nitti 1977</v>
      </c>
      <c r="C2965" s="254" t="str">
        <f>IF(AND(A2965&lt;&gt;"",ISNUMBER(A2965)),VLOOKUP(A2965,Studies!A:BR,3,FALSE),"")</f>
        <v>https://www.ncbi.nlm.nih.gov/pubmed/832508</v>
      </c>
      <c r="D2965" s="254" t="str">
        <f>IF(AND(A2965&lt;&gt;"",ISNUMBER(A2965)),VLOOKUP(A2965,Studies!A:BR,4,FALSE),"")</f>
        <v>600 mg</v>
      </c>
      <c r="E2965" s="254" t="str">
        <f>IF(AND(A2965&lt;&gt;"",ISNUMBER(A2965)),VLOOKUP(A2965,Studies!A:BR,5,FALSE),"")</f>
        <v>Rifampicin</v>
      </c>
      <c r="F2965" s="255"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53" t="str">
        <f>IF(AND(A2966&lt;&gt;"",ISNUMBER(A2966)),VLOOKUP(A2966,Studies!A:BR,2,FALSE),"")</f>
        <v>Nitti 1977</v>
      </c>
      <c r="C2966" s="254" t="str">
        <f>IF(AND(A2966&lt;&gt;"",ISNUMBER(A2966)),VLOOKUP(A2966,Studies!A:BR,3,FALSE),"")</f>
        <v>https://www.ncbi.nlm.nih.gov/pubmed/832508</v>
      </c>
      <c r="D2966" s="254" t="str">
        <f>IF(AND(A2966&lt;&gt;"",ISNUMBER(A2966)),VLOOKUP(A2966,Studies!A:BR,4,FALSE),"")</f>
        <v>600 mg</v>
      </c>
      <c r="E2966" s="254" t="str">
        <f>IF(AND(A2966&lt;&gt;"",ISNUMBER(A2966)),VLOOKUP(A2966,Studies!A:BR,5,FALSE),"")</f>
        <v>Rifampicin</v>
      </c>
      <c r="F2966" s="255"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53" t="str">
        <f>IF(AND(A2967&lt;&gt;"",ISNUMBER(A2967)),VLOOKUP(A2967,Studies!A:BR,2,FALSE),"")</f>
        <v>Nitti 1977</v>
      </c>
      <c r="C2967" s="254" t="str">
        <f>IF(AND(A2967&lt;&gt;"",ISNUMBER(A2967)),VLOOKUP(A2967,Studies!A:BR,3,FALSE),"")</f>
        <v>https://www.ncbi.nlm.nih.gov/pubmed/832508</v>
      </c>
      <c r="D2967" s="254" t="str">
        <f>IF(AND(A2967&lt;&gt;"",ISNUMBER(A2967)),VLOOKUP(A2967,Studies!A:BR,4,FALSE),"")</f>
        <v>600 mg</v>
      </c>
      <c r="E2967" s="254" t="str">
        <f>IF(AND(A2967&lt;&gt;"",ISNUMBER(A2967)),VLOOKUP(A2967,Studies!A:BR,5,FALSE),"")</f>
        <v>Rifampicin</v>
      </c>
      <c r="F2967" s="255"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53" t="str">
        <f>IF(AND(A2968&lt;&gt;"",ISNUMBER(A2968)),VLOOKUP(A2968,Studies!A:BR,2,FALSE),"")</f>
        <v>Nitti 1977</v>
      </c>
      <c r="C2968" s="254" t="str">
        <f>IF(AND(A2968&lt;&gt;"",ISNUMBER(A2968)),VLOOKUP(A2968,Studies!A:BR,3,FALSE),"")</f>
        <v>https://www.ncbi.nlm.nih.gov/pubmed/832508</v>
      </c>
      <c r="D2968" s="254" t="str">
        <f>IF(AND(A2968&lt;&gt;"",ISNUMBER(A2968)),VLOOKUP(A2968,Studies!A:BR,4,FALSE),"")</f>
        <v>600 mg</v>
      </c>
      <c r="E2968" s="254" t="str">
        <f>IF(AND(A2968&lt;&gt;"",ISNUMBER(A2968)),VLOOKUP(A2968,Studies!A:BR,5,FALSE),"")</f>
        <v>Rifampicin</v>
      </c>
      <c r="F2968" s="255"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53" t="str">
        <f>IF(AND(A2969&lt;&gt;"",ISNUMBER(A2969)),VLOOKUP(A2969,Studies!A:BR,2,FALSE),"")</f>
        <v>Nitti 1977</v>
      </c>
      <c r="C2969" s="254" t="str">
        <f>IF(AND(A2969&lt;&gt;"",ISNUMBER(A2969)),VLOOKUP(A2969,Studies!A:BR,3,FALSE),"")</f>
        <v>https://www.ncbi.nlm.nih.gov/pubmed/832508</v>
      </c>
      <c r="D2969" s="254" t="str">
        <f>IF(AND(A2969&lt;&gt;"",ISNUMBER(A2969)),VLOOKUP(A2969,Studies!A:BR,4,FALSE),"")</f>
        <v>600 mg</v>
      </c>
      <c r="E2969" s="254" t="str">
        <f>IF(AND(A2969&lt;&gt;"",ISNUMBER(A2969)),VLOOKUP(A2969,Studies!A:BR,5,FALSE),"")</f>
        <v>Rifampicin</v>
      </c>
      <c r="F2969" s="255"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53" t="str">
        <f>IF(AND(A2970&lt;&gt;"",ISNUMBER(A2970)),VLOOKUP(A2970,Studies!A:BR,2,FALSE),"")</f>
        <v>Nitti 1977</v>
      </c>
      <c r="C2970" s="254" t="str">
        <f>IF(AND(A2970&lt;&gt;"",ISNUMBER(A2970)),VLOOKUP(A2970,Studies!A:BR,3,FALSE),"")</f>
        <v>https://www.ncbi.nlm.nih.gov/pubmed/832508</v>
      </c>
      <c r="D2970" s="254" t="str">
        <f>IF(AND(A2970&lt;&gt;"",ISNUMBER(A2970)),VLOOKUP(A2970,Studies!A:BR,4,FALSE),"")</f>
        <v>600 mg</v>
      </c>
      <c r="E2970" s="254" t="str">
        <f>IF(AND(A2970&lt;&gt;"",ISNUMBER(A2970)),VLOOKUP(A2970,Studies!A:BR,5,FALSE),"")</f>
        <v>Rifampicin</v>
      </c>
      <c r="F2970" s="255"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53" t="str">
        <f>IF(AND(A2971&lt;&gt;"",ISNUMBER(A2971)),VLOOKUP(A2971,Studies!A:BR,2,FALSE),"")</f>
        <v>Nitti 1977</v>
      </c>
      <c r="C2971" s="254" t="str">
        <f>IF(AND(A2971&lt;&gt;"",ISNUMBER(A2971)),VLOOKUP(A2971,Studies!A:BR,3,FALSE),"")</f>
        <v>https://www.ncbi.nlm.nih.gov/pubmed/832508</v>
      </c>
      <c r="D2971" s="254" t="str">
        <f>IF(AND(A2971&lt;&gt;"",ISNUMBER(A2971)),VLOOKUP(A2971,Studies!A:BR,4,FALSE),"")</f>
        <v>300 mg</v>
      </c>
      <c r="E2971" s="254" t="str">
        <f>IF(AND(A2971&lt;&gt;"",ISNUMBER(A2971)),VLOOKUP(A2971,Studies!A:BR,5,FALSE),"")</f>
        <v>Rifampicin</v>
      </c>
      <c r="F2971" s="255"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53" t="str">
        <f>IF(AND(A2972&lt;&gt;"",ISNUMBER(A2972)),VLOOKUP(A2972,Studies!A:BR,2,FALSE),"")</f>
        <v>Nitti 1977</v>
      </c>
      <c r="C2972" s="254" t="str">
        <f>IF(AND(A2972&lt;&gt;"",ISNUMBER(A2972)),VLOOKUP(A2972,Studies!A:BR,3,FALSE),"")</f>
        <v>https://www.ncbi.nlm.nih.gov/pubmed/832508</v>
      </c>
      <c r="D2972" s="254" t="str">
        <f>IF(AND(A2972&lt;&gt;"",ISNUMBER(A2972)),VLOOKUP(A2972,Studies!A:BR,4,FALSE),"")</f>
        <v>300 mg</v>
      </c>
      <c r="E2972" s="254" t="str">
        <f>IF(AND(A2972&lt;&gt;"",ISNUMBER(A2972)),VLOOKUP(A2972,Studies!A:BR,5,FALSE),"")</f>
        <v>Rifampicin</v>
      </c>
      <c r="F2972" s="255"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53" t="str">
        <f>IF(AND(A2973&lt;&gt;"",ISNUMBER(A2973)),VLOOKUP(A2973,Studies!A:BR,2,FALSE),"")</f>
        <v>Nitti 1977</v>
      </c>
      <c r="C2973" s="254" t="str">
        <f>IF(AND(A2973&lt;&gt;"",ISNUMBER(A2973)),VLOOKUP(A2973,Studies!A:BR,3,FALSE),"")</f>
        <v>https://www.ncbi.nlm.nih.gov/pubmed/832508</v>
      </c>
      <c r="D2973" s="254" t="str">
        <f>IF(AND(A2973&lt;&gt;"",ISNUMBER(A2973)),VLOOKUP(A2973,Studies!A:BR,4,FALSE),"")</f>
        <v>300 mg</v>
      </c>
      <c r="E2973" s="254" t="str">
        <f>IF(AND(A2973&lt;&gt;"",ISNUMBER(A2973)),VLOOKUP(A2973,Studies!A:BR,5,FALSE),"")</f>
        <v>Rifampicin</v>
      </c>
      <c r="F2973" s="255"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53" t="str">
        <f>IF(AND(A2974&lt;&gt;"",ISNUMBER(A2974)),VLOOKUP(A2974,Studies!A:BR,2,FALSE),"")</f>
        <v>Nitti 1977</v>
      </c>
      <c r="C2974" s="254" t="str">
        <f>IF(AND(A2974&lt;&gt;"",ISNUMBER(A2974)),VLOOKUP(A2974,Studies!A:BR,3,FALSE),"")</f>
        <v>https://www.ncbi.nlm.nih.gov/pubmed/832508</v>
      </c>
      <c r="D2974" s="254" t="str">
        <f>IF(AND(A2974&lt;&gt;"",ISNUMBER(A2974)),VLOOKUP(A2974,Studies!A:BR,4,FALSE),"")</f>
        <v>300 mg</v>
      </c>
      <c r="E2974" s="254" t="str">
        <f>IF(AND(A2974&lt;&gt;"",ISNUMBER(A2974)),VLOOKUP(A2974,Studies!A:BR,5,FALSE),"")</f>
        <v>Rifampicin</v>
      </c>
      <c r="F2974" s="255"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53" t="str">
        <f>IF(AND(A2975&lt;&gt;"",ISNUMBER(A2975)),VLOOKUP(A2975,Studies!A:BR,2,FALSE),"")</f>
        <v>Nitti 1977</v>
      </c>
      <c r="C2975" s="254" t="str">
        <f>IF(AND(A2975&lt;&gt;"",ISNUMBER(A2975)),VLOOKUP(A2975,Studies!A:BR,3,FALSE),"")</f>
        <v>https://www.ncbi.nlm.nih.gov/pubmed/832508</v>
      </c>
      <c r="D2975" s="254" t="str">
        <f>IF(AND(A2975&lt;&gt;"",ISNUMBER(A2975)),VLOOKUP(A2975,Studies!A:BR,4,FALSE),"")</f>
        <v>300 mg</v>
      </c>
      <c r="E2975" s="254" t="str">
        <f>IF(AND(A2975&lt;&gt;"",ISNUMBER(A2975)),VLOOKUP(A2975,Studies!A:BR,5,FALSE),"")</f>
        <v>Rifampicin</v>
      </c>
      <c r="F2975" s="255"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53" t="str">
        <f>IF(AND(A2976&lt;&gt;"",ISNUMBER(A2976)),VLOOKUP(A2976,Studies!A:BR,2,FALSE),"")</f>
        <v>Nitti 1977</v>
      </c>
      <c r="C2976" s="254" t="str">
        <f>IF(AND(A2976&lt;&gt;"",ISNUMBER(A2976)),VLOOKUP(A2976,Studies!A:BR,3,FALSE),"")</f>
        <v>https://www.ncbi.nlm.nih.gov/pubmed/832508</v>
      </c>
      <c r="D2976" s="254" t="str">
        <f>IF(AND(A2976&lt;&gt;"",ISNUMBER(A2976)),VLOOKUP(A2976,Studies!A:BR,4,FALSE),"")</f>
        <v>450 mg</v>
      </c>
      <c r="E2976" s="254" t="str">
        <f>IF(AND(A2976&lt;&gt;"",ISNUMBER(A2976)),VLOOKUP(A2976,Studies!A:BR,5,FALSE),"")</f>
        <v>Rifampicin</v>
      </c>
      <c r="F2976" s="255"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53" t="str">
        <f>IF(AND(A2977&lt;&gt;"",ISNUMBER(A2977)),VLOOKUP(A2977,Studies!A:BR,2,FALSE),"")</f>
        <v>Nitti 1977</v>
      </c>
      <c r="C2977" s="254" t="str">
        <f>IF(AND(A2977&lt;&gt;"",ISNUMBER(A2977)),VLOOKUP(A2977,Studies!A:BR,3,FALSE),"")</f>
        <v>https://www.ncbi.nlm.nih.gov/pubmed/832508</v>
      </c>
      <c r="D2977" s="254" t="str">
        <f>IF(AND(A2977&lt;&gt;"",ISNUMBER(A2977)),VLOOKUP(A2977,Studies!A:BR,4,FALSE),"")</f>
        <v>450 mg</v>
      </c>
      <c r="E2977" s="254" t="str">
        <f>IF(AND(A2977&lt;&gt;"",ISNUMBER(A2977)),VLOOKUP(A2977,Studies!A:BR,5,FALSE),"")</f>
        <v>Rifampicin</v>
      </c>
      <c r="F2977" s="255"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53" t="str">
        <f>IF(AND(A2978&lt;&gt;"",ISNUMBER(A2978)),VLOOKUP(A2978,Studies!A:BR,2,FALSE),"")</f>
        <v>Nitti 1977</v>
      </c>
      <c r="C2978" s="254" t="str">
        <f>IF(AND(A2978&lt;&gt;"",ISNUMBER(A2978)),VLOOKUP(A2978,Studies!A:BR,3,FALSE),"")</f>
        <v>https://www.ncbi.nlm.nih.gov/pubmed/832508</v>
      </c>
      <c r="D2978" s="254" t="str">
        <f>IF(AND(A2978&lt;&gt;"",ISNUMBER(A2978)),VLOOKUP(A2978,Studies!A:BR,4,FALSE),"")</f>
        <v>450 mg</v>
      </c>
      <c r="E2978" s="254" t="str">
        <f>IF(AND(A2978&lt;&gt;"",ISNUMBER(A2978)),VLOOKUP(A2978,Studies!A:BR,5,FALSE),"")</f>
        <v>Rifampicin</v>
      </c>
      <c r="F2978" s="255"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53" t="str">
        <f>IF(AND(A2979&lt;&gt;"",ISNUMBER(A2979)),VLOOKUP(A2979,Studies!A:BR,2,FALSE),"")</f>
        <v>Nitti 1977</v>
      </c>
      <c r="C2979" s="254" t="str">
        <f>IF(AND(A2979&lt;&gt;"",ISNUMBER(A2979)),VLOOKUP(A2979,Studies!A:BR,3,FALSE),"")</f>
        <v>https://www.ncbi.nlm.nih.gov/pubmed/832508</v>
      </c>
      <c r="D2979" s="254" t="str">
        <f>IF(AND(A2979&lt;&gt;"",ISNUMBER(A2979)),VLOOKUP(A2979,Studies!A:BR,4,FALSE),"")</f>
        <v>450 mg</v>
      </c>
      <c r="E2979" s="254" t="str">
        <f>IF(AND(A2979&lt;&gt;"",ISNUMBER(A2979)),VLOOKUP(A2979,Studies!A:BR,5,FALSE),"")</f>
        <v>Rifampicin</v>
      </c>
      <c r="F2979" s="255"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53" t="str">
        <f>IF(AND(A2980&lt;&gt;"",ISNUMBER(A2980)),VLOOKUP(A2980,Studies!A:BR,2,FALSE),"")</f>
        <v>Nitti 1977</v>
      </c>
      <c r="C2980" s="254" t="str">
        <f>IF(AND(A2980&lt;&gt;"",ISNUMBER(A2980)),VLOOKUP(A2980,Studies!A:BR,3,FALSE),"")</f>
        <v>https://www.ncbi.nlm.nih.gov/pubmed/832508</v>
      </c>
      <c r="D2980" s="254" t="str">
        <f>IF(AND(A2980&lt;&gt;"",ISNUMBER(A2980)),VLOOKUP(A2980,Studies!A:BR,4,FALSE),"")</f>
        <v>450 mg</v>
      </c>
      <c r="E2980" s="254" t="str">
        <f>IF(AND(A2980&lt;&gt;"",ISNUMBER(A2980)),VLOOKUP(A2980,Studies!A:BR,5,FALSE),"")</f>
        <v>Rifampicin</v>
      </c>
      <c r="F2980" s="255"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53" t="str">
        <f>IF(AND(A2981&lt;&gt;"",ISNUMBER(A2981)),VLOOKUP(A2981,Studies!A:BR,2,FALSE),"")</f>
        <v>Nitti 1977</v>
      </c>
      <c r="C2981" s="254" t="str">
        <f>IF(AND(A2981&lt;&gt;"",ISNUMBER(A2981)),VLOOKUP(A2981,Studies!A:BR,3,FALSE),"")</f>
        <v>https://www.ncbi.nlm.nih.gov/pubmed/832508</v>
      </c>
      <c r="D2981" s="254" t="str">
        <f>IF(AND(A2981&lt;&gt;"",ISNUMBER(A2981)),VLOOKUP(A2981,Studies!A:BR,4,FALSE),"")</f>
        <v>600 mg</v>
      </c>
      <c r="E2981" s="254" t="str">
        <f>IF(AND(A2981&lt;&gt;"",ISNUMBER(A2981)),VLOOKUP(A2981,Studies!A:BR,5,FALSE),"")</f>
        <v>Rifampicin</v>
      </c>
      <c r="F2981" s="255"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53" t="str">
        <f>IF(AND(A2982&lt;&gt;"",ISNUMBER(A2982)),VLOOKUP(A2982,Studies!A:BR,2,FALSE),"")</f>
        <v>Nitti 1977</v>
      </c>
      <c r="C2982" s="254" t="str">
        <f>IF(AND(A2982&lt;&gt;"",ISNUMBER(A2982)),VLOOKUP(A2982,Studies!A:BR,3,FALSE),"")</f>
        <v>https://www.ncbi.nlm.nih.gov/pubmed/832508</v>
      </c>
      <c r="D2982" s="254" t="str">
        <f>IF(AND(A2982&lt;&gt;"",ISNUMBER(A2982)),VLOOKUP(A2982,Studies!A:BR,4,FALSE),"")</f>
        <v>600 mg</v>
      </c>
      <c r="E2982" s="254" t="str">
        <f>IF(AND(A2982&lt;&gt;"",ISNUMBER(A2982)),VLOOKUP(A2982,Studies!A:BR,5,FALSE),"")</f>
        <v>Rifampicin</v>
      </c>
      <c r="F2982" s="255"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53" t="str">
        <f>IF(AND(A2983&lt;&gt;"",ISNUMBER(A2983)),VLOOKUP(A2983,Studies!A:BR,2,FALSE),"")</f>
        <v>Nitti 1977</v>
      </c>
      <c r="C2983" s="254" t="str">
        <f>IF(AND(A2983&lt;&gt;"",ISNUMBER(A2983)),VLOOKUP(A2983,Studies!A:BR,3,FALSE),"")</f>
        <v>https://www.ncbi.nlm.nih.gov/pubmed/832508</v>
      </c>
      <c r="D2983" s="254" t="str">
        <f>IF(AND(A2983&lt;&gt;"",ISNUMBER(A2983)),VLOOKUP(A2983,Studies!A:BR,4,FALSE),"")</f>
        <v>600 mg</v>
      </c>
      <c r="E2983" s="254" t="str">
        <f>IF(AND(A2983&lt;&gt;"",ISNUMBER(A2983)),VLOOKUP(A2983,Studies!A:BR,5,FALSE),"")</f>
        <v>Rifampicin</v>
      </c>
      <c r="F2983" s="255"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53" t="str">
        <f>IF(AND(A2984&lt;&gt;"",ISNUMBER(A2984)),VLOOKUP(A2984,Studies!A:BR,2,FALSE),"")</f>
        <v>Nitti 1977</v>
      </c>
      <c r="C2984" s="254" t="str">
        <f>IF(AND(A2984&lt;&gt;"",ISNUMBER(A2984)),VLOOKUP(A2984,Studies!A:BR,3,FALSE),"")</f>
        <v>https://www.ncbi.nlm.nih.gov/pubmed/832508</v>
      </c>
      <c r="D2984" s="254" t="str">
        <f>IF(AND(A2984&lt;&gt;"",ISNUMBER(A2984)),VLOOKUP(A2984,Studies!A:BR,4,FALSE),"")</f>
        <v>600 mg</v>
      </c>
      <c r="E2984" s="254" t="str">
        <f>IF(AND(A2984&lt;&gt;"",ISNUMBER(A2984)),VLOOKUP(A2984,Studies!A:BR,5,FALSE),"")</f>
        <v>Rifampicin</v>
      </c>
      <c r="F2984" s="255"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53" t="str">
        <f>IF(AND(A2985&lt;&gt;"",ISNUMBER(A2985)),VLOOKUP(A2985,Studies!A:BR,2,FALSE),"")</f>
        <v>Nitti 1977</v>
      </c>
      <c r="C2985" s="254" t="str">
        <f>IF(AND(A2985&lt;&gt;"",ISNUMBER(A2985)),VLOOKUP(A2985,Studies!A:BR,3,FALSE),"")</f>
        <v>https://www.ncbi.nlm.nih.gov/pubmed/832508</v>
      </c>
      <c r="D2985" s="254" t="str">
        <f>IF(AND(A2985&lt;&gt;"",ISNUMBER(A2985)),VLOOKUP(A2985,Studies!A:BR,4,FALSE),"")</f>
        <v>600 mg</v>
      </c>
      <c r="E2985" s="254" t="str">
        <f>IF(AND(A2985&lt;&gt;"",ISNUMBER(A2985)),VLOOKUP(A2985,Studies!A:BR,5,FALSE),"")</f>
        <v>Rifampicin</v>
      </c>
      <c r="F2985" s="255"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53" t="str">
        <f>IF(AND(A2986&lt;&gt;"",ISNUMBER(A2986)),VLOOKUP(A2986,Studies!A:BR,2,FALSE),"")</f>
        <v>Okudaira 2007</v>
      </c>
      <c r="C2986" s="254" t="str">
        <f>IF(AND(A2986&lt;&gt;"",ISNUMBER(A2986)),VLOOKUP(A2986,Studies!A:BR,3,FALSE),"")</f>
        <v>https://www.ncbi.nlm.nih.gov/pubmed/17585116</v>
      </c>
      <c r="D2986" s="254" t="str">
        <f>IF(AND(A2986&lt;&gt;"",ISNUMBER(A2986)),VLOOKUP(A2986,Studies!A:BR,4,FALSE),"")</f>
        <v>EM 0 Control (Perpetrator Placebo)</v>
      </c>
      <c r="E2986" s="254" t="str">
        <f>IF(AND(A2986&lt;&gt;"",ISNUMBER(A2986)),VLOOKUP(A2986,Studies!A:BR,5,FALSE),"")</f>
        <v>Midazolam</v>
      </c>
      <c r="F2986" s="255"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x14ac:dyDescent="0.2">
      <c r="A2987" s="205">
        <v>361</v>
      </c>
      <c r="B2987" s="253" t="str">
        <f>IF(AND(A2987&lt;&gt;"",ISNUMBER(A2987)),VLOOKUP(A2987,Studies!A:BR,2,FALSE),"")</f>
        <v>Okudaira 2007</v>
      </c>
      <c r="C2987" s="254" t="str">
        <f>IF(AND(A2987&lt;&gt;"",ISNUMBER(A2987)),VLOOKUP(A2987,Studies!A:BR,3,FALSE),"")</f>
        <v>https://www.ncbi.nlm.nih.gov/pubmed/17585116</v>
      </c>
      <c r="D2987" s="254" t="str">
        <f>IF(AND(A2987&lt;&gt;"",ISNUMBER(A2987)),VLOOKUP(A2987,Studies!A:BR,4,FALSE),"")</f>
        <v>EM 0 Control (Perpetrator Placebo)</v>
      </c>
      <c r="E2987" s="254" t="str">
        <f>IF(AND(A2987&lt;&gt;"",ISNUMBER(A2987)),VLOOKUP(A2987,Studies!A:BR,5,FALSE),"")</f>
        <v>Midazolam</v>
      </c>
      <c r="F2987" s="255"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x14ac:dyDescent="0.2">
      <c r="A2988" s="205">
        <v>361</v>
      </c>
      <c r="B2988" s="253" t="str">
        <f>IF(AND(A2988&lt;&gt;"",ISNUMBER(A2988)),VLOOKUP(A2988,Studies!A:BR,2,FALSE),"")</f>
        <v>Okudaira 2007</v>
      </c>
      <c r="C2988" s="254" t="str">
        <f>IF(AND(A2988&lt;&gt;"",ISNUMBER(A2988)),VLOOKUP(A2988,Studies!A:BR,3,FALSE),"")</f>
        <v>https://www.ncbi.nlm.nih.gov/pubmed/17585116</v>
      </c>
      <c r="D2988" s="254" t="str">
        <f>IF(AND(A2988&lt;&gt;"",ISNUMBER(A2988)),VLOOKUP(A2988,Studies!A:BR,4,FALSE),"")</f>
        <v>EM 0 Control (Perpetrator Placebo)</v>
      </c>
      <c r="E2988" s="254" t="str">
        <f>IF(AND(A2988&lt;&gt;"",ISNUMBER(A2988)),VLOOKUP(A2988,Studies!A:BR,5,FALSE),"")</f>
        <v>Midazolam</v>
      </c>
      <c r="F2988" s="255"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x14ac:dyDescent="0.2">
      <c r="A2989" s="205">
        <v>361</v>
      </c>
      <c r="B2989" s="253" t="str">
        <f>IF(AND(A2989&lt;&gt;"",ISNUMBER(A2989)),VLOOKUP(A2989,Studies!A:BR,2,FALSE),"")</f>
        <v>Okudaira 2007</v>
      </c>
      <c r="C2989" s="254" t="str">
        <f>IF(AND(A2989&lt;&gt;"",ISNUMBER(A2989)),VLOOKUP(A2989,Studies!A:BR,3,FALSE),"")</f>
        <v>https://www.ncbi.nlm.nih.gov/pubmed/17585116</v>
      </c>
      <c r="D2989" s="254" t="str">
        <f>IF(AND(A2989&lt;&gt;"",ISNUMBER(A2989)),VLOOKUP(A2989,Studies!A:BR,4,FALSE),"")</f>
        <v>EM 0 Control (Perpetrator Placebo)</v>
      </c>
      <c r="E2989" s="254" t="str">
        <f>IF(AND(A2989&lt;&gt;"",ISNUMBER(A2989)),VLOOKUP(A2989,Studies!A:BR,5,FALSE),"")</f>
        <v>Midazolam</v>
      </c>
      <c r="F2989" s="255"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53" t="str">
        <f>IF(AND(A2990&lt;&gt;"",ISNUMBER(A2990)),VLOOKUP(A2990,Studies!A:BR,2,FALSE),"")</f>
        <v>Okudaira 2007</v>
      </c>
      <c r="C2990" s="254" t="str">
        <f>IF(AND(A2990&lt;&gt;"",ISNUMBER(A2990)),VLOOKUP(A2990,Studies!A:BR,3,FALSE),"")</f>
        <v>https://www.ncbi.nlm.nih.gov/pubmed/17585116</v>
      </c>
      <c r="D2990" s="254" t="str">
        <f>IF(AND(A2990&lt;&gt;"",ISNUMBER(A2990)),VLOOKUP(A2990,Studies!A:BR,4,FALSE),"")</f>
        <v>EM 0 Control (Perpetrator Placebo)</v>
      </c>
      <c r="E2990" s="254" t="str">
        <f>IF(AND(A2990&lt;&gt;"",ISNUMBER(A2990)),VLOOKUP(A2990,Studies!A:BR,5,FALSE),"")</f>
        <v>Midazolam</v>
      </c>
      <c r="F2990" s="255"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x14ac:dyDescent="0.2">
      <c r="A2991" s="205">
        <v>361</v>
      </c>
      <c r="B2991" s="253" t="str">
        <f>IF(AND(A2991&lt;&gt;"",ISNUMBER(A2991)),VLOOKUP(A2991,Studies!A:BR,2,FALSE),"")</f>
        <v>Okudaira 2007</v>
      </c>
      <c r="C2991" s="254" t="str">
        <f>IF(AND(A2991&lt;&gt;"",ISNUMBER(A2991)),VLOOKUP(A2991,Studies!A:BR,3,FALSE),"")</f>
        <v>https://www.ncbi.nlm.nih.gov/pubmed/17585116</v>
      </c>
      <c r="D2991" s="254" t="str">
        <f>IF(AND(A2991&lt;&gt;"",ISNUMBER(A2991)),VLOOKUP(A2991,Studies!A:BR,4,FALSE),"")</f>
        <v>EM 0 Control (Perpetrator Placebo)</v>
      </c>
      <c r="E2991" s="254" t="str">
        <f>IF(AND(A2991&lt;&gt;"",ISNUMBER(A2991)),VLOOKUP(A2991,Studies!A:BR,5,FALSE),"")</f>
        <v>Midazolam</v>
      </c>
      <c r="F2991" s="255"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x14ac:dyDescent="0.2">
      <c r="A2992" s="205">
        <v>361</v>
      </c>
      <c r="B2992" s="253" t="str">
        <f>IF(AND(A2992&lt;&gt;"",ISNUMBER(A2992)),VLOOKUP(A2992,Studies!A:BR,2,FALSE),"")</f>
        <v>Okudaira 2007</v>
      </c>
      <c r="C2992" s="254" t="str">
        <f>IF(AND(A2992&lt;&gt;"",ISNUMBER(A2992)),VLOOKUP(A2992,Studies!A:BR,3,FALSE),"")</f>
        <v>https://www.ncbi.nlm.nih.gov/pubmed/17585116</v>
      </c>
      <c r="D2992" s="254" t="str">
        <f>IF(AND(A2992&lt;&gt;"",ISNUMBER(A2992)),VLOOKUP(A2992,Studies!A:BR,4,FALSE),"")</f>
        <v>EM 0 Control (Perpetrator Placebo)</v>
      </c>
      <c r="E2992" s="254" t="str">
        <f>IF(AND(A2992&lt;&gt;"",ISNUMBER(A2992)),VLOOKUP(A2992,Studies!A:BR,5,FALSE),"")</f>
        <v>Midazolam</v>
      </c>
      <c r="F2992" s="255"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x14ac:dyDescent="0.2">
      <c r="A2993" s="205">
        <v>361</v>
      </c>
      <c r="B2993" s="253" t="str">
        <f>IF(AND(A2993&lt;&gt;"",ISNUMBER(A2993)),VLOOKUP(A2993,Studies!A:BR,2,FALSE),"")</f>
        <v>Okudaira 2007</v>
      </c>
      <c r="C2993" s="254" t="str">
        <f>IF(AND(A2993&lt;&gt;"",ISNUMBER(A2993)),VLOOKUP(A2993,Studies!A:BR,3,FALSE),"")</f>
        <v>https://www.ncbi.nlm.nih.gov/pubmed/17585116</v>
      </c>
      <c r="D2993" s="254" t="str">
        <f>IF(AND(A2993&lt;&gt;"",ISNUMBER(A2993)),VLOOKUP(A2993,Studies!A:BR,4,FALSE),"")</f>
        <v>EM 0 Control (Perpetrator Placebo)</v>
      </c>
      <c r="E2993" s="254" t="str">
        <f>IF(AND(A2993&lt;&gt;"",ISNUMBER(A2993)),VLOOKUP(A2993,Studies!A:BR,5,FALSE),"")</f>
        <v>Midazolam</v>
      </c>
      <c r="F2993" s="255"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x14ac:dyDescent="0.2">
      <c r="A2994" s="205">
        <v>361</v>
      </c>
      <c r="B2994" s="253" t="str">
        <f>IF(AND(A2994&lt;&gt;"",ISNUMBER(A2994)),VLOOKUP(A2994,Studies!A:BR,2,FALSE),"")</f>
        <v>Okudaira 2007</v>
      </c>
      <c r="C2994" s="254" t="str">
        <f>IF(AND(A2994&lt;&gt;"",ISNUMBER(A2994)),VLOOKUP(A2994,Studies!A:BR,3,FALSE),"")</f>
        <v>https://www.ncbi.nlm.nih.gov/pubmed/17585116</v>
      </c>
      <c r="D2994" s="254" t="str">
        <f>IF(AND(A2994&lt;&gt;"",ISNUMBER(A2994)),VLOOKUP(A2994,Studies!A:BR,4,FALSE),"")</f>
        <v>EM 0 Control (Perpetrator Placebo)</v>
      </c>
      <c r="E2994" s="254" t="str">
        <f>IF(AND(A2994&lt;&gt;"",ISNUMBER(A2994)),VLOOKUP(A2994,Studies!A:BR,5,FALSE),"")</f>
        <v>Midazolam</v>
      </c>
      <c r="F2994" s="255"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x14ac:dyDescent="0.2">
      <c r="A2995" s="205">
        <v>361</v>
      </c>
      <c r="B2995" s="253" t="str">
        <f>IF(AND(A2995&lt;&gt;"",ISNUMBER(A2995)),VLOOKUP(A2995,Studies!A:BR,2,FALSE),"")</f>
        <v>Okudaira 2007</v>
      </c>
      <c r="C2995" s="254" t="str">
        <f>IF(AND(A2995&lt;&gt;"",ISNUMBER(A2995)),VLOOKUP(A2995,Studies!A:BR,3,FALSE),"")</f>
        <v>https://www.ncbi.nlm.nih.gov/pubmed/17585116</v>
      </c>
      <c r="D2995" s="254" t="str">
        <f>IF(AND(A2995&lt;&gt;"",ISNUMBER(A2995)),VLOOKUP(A2995,Studies!A:BR,4,FALSE),"")</f>
        <v>EM 0 Control (Perpetrator Placebo)</v>
      </c>
      <c r="E2995" s="254" t="str">
        <f>IF(AND(A2995&lt;&gt;"",ISNUMBER(A2995)),VLOOKUP(A2995,Studies!A:BR,5,FALSE),"")</f>
        <v>Midazolam</v>
      </c>
      <c r="F2995" s="255"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x14ac:dyDescent="0.2">
      <c r="A2996" s="205">
        <v>362</v>
      </c>
      <c r="B2996" s="253" t="str">
        <f>IF(AND(A2996&lt;&gt;"",ISNUMBER(A2996)),VLOOKUP(A2996,Studies!A:BR,2,FALSE),"")</f>
        <v>Okudaira 2007</v>
      </c>
      <c r="C2996" s="254" t="str">
        <f>IF(AND(A2996&lt;&gt;"",ISNUMBER(A2996)),VLOOKUP(A2996,Studies!A:BR,3,FALSE),"")</f>
        <v>https://www.ncbi.nlm.nih.gov/pubmed/17585116</v>
      </c>
      <c r="D2996" s="254" t="str">
        <f>IF(AND(A2996&lt;&gt;"",ISNUMBER(A2996)),VLOOKUP(A2996,Studies!A:BR,4,FALSE),"")</f>
        <v>EM 2 with Perpetrator (Erythromycin)</v>
      </c>
      <c r="E2996" s="254" t="str">
        <f>IF(AND(A2996&lt;&gt;"",ISNUMBER(A2996)),VLOOKUP(A2996,Studies!A:BR,5,FALSE),"")</f>
        <v>Midazolam</v>
      </c>
      <c r="F2996" s="255"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x14ac:dyDescent="0.2">
      <c r="A2997" s="205">
        <v>362</v>
      </c>
      <c r="B2997" s="253" t="str">
        <f>IF(AND(A2997&lt;&gt;"",ISNUMBER(A2997)),VLOOKUP(A2997,Studies!A:BR,2,FALSE),"")</f>
        <v>Okudaira 2007</v>
      </c>
      <c r="C2997" s="254" t="str">
        <f>IF(AND(A2997&lt;&gt;"",ISNUMBER(A2997)),VLOOKUP(A2997,Studies!A:BR,3,FALSE),"")</f>
        <v>https://www.ncbi.nlm.nih.gov/pubmed/17585116</v>
      </c>
      <c r="D2997" s="254" t="str">
        <f>IF(AND(A2997&lt;&gt;"",ISNUMBER(A2997)),VLOOKUP(A2997,Studies!A:BR,4,FALSE),"")</f>
        <v>EM 2 with Perpetrator (Erythromycin)</v>
      </c>
      <c r="E2997" s="254" t="str">
        <f>IF(AND(A2997&lt;&gt;"",ISNUMBER(A2997)),VLOOKUP(A2997,Studies!A:BR,5,FALSE),"")</f>
        <v>Midazolam</v>
      </c>
      <c r="F2997" s="255"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x14ac:dyDescent="0.2">
      <c r="A2998" s="205">
        <v>362</v>
      </c>
      <c r="B2998" s="253" t="str">
        <f>IF(AND(A2998&lt;&gt;"",ISNUMBER(A2998)),VLOOKUP(A2998,Studies!A:BR,2,FALSE),"")</f>
        <v>Okudaira 2007</v>
      </c>
      <c r="C2998" s="254" t="str">
        <f>IF(AND(A2998&lt;&gt;"",ISNUMBER(A2998)),VLOOKUP(A2998,Studies!A:BR,3,FALSE),"")</f>
        <v>https://www.ncbi.nlm.nih.gov/pubmed/17585116</v>
      </c>
      <c r="D2998" s="254" t="str">
        <f>IF(AND(A2998&lt;&gt;"",ISNUMBER(A2998)),VLOOKUP(A2998,Studies!A:BR,4,FALSE),"")</f>
        <v>EM 2 with Perpetrator (Erythromycin)</v>
      </c>
      <c r="E2998" s="254" t="str">
        <f>IF(AND(A2998&lt;&gt;"",ISNUMBER(A2998)),VLOOKUP(A2998,Studies!A:BR,5,FALSE),"")</f>
        <v>Midazolam</v>
      </c>
      <c r="F2998" s="255"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x14ac:dyDescent="0.2">
      <c r="A2999" s="205">
        <v>362</v>
      </c>
      <c r="B2999" s="253" t="str">
        <f>IF(AND(A2999&lt;&gt;"",ISNUMBER(A2999)),VLOOKUP(A2999,Studies!A:BR,2,FALSE),"")</f>
        <v>Okudaira 2007</v>
      </c>
      <c r="C2999" s="254" t="str">
        <f>IF(AND(A2999&lt;&gt;"",ISNUMBER(A2999)),VLOOKUP(A2999,Studies!A:BR,3,FALSE),"")</f>
        <v>https://www.ncbi.nlm.nih.gov/pubmed/17585116</v>
      </c>
      <c r="D2999" s="254" t="str">
        <f>IF(AND(A2999&lt;&gt;"",ISNUMBER(A2999)),VLOOKUP(A2999,Studies!A:BR,4,FALSE),"")</f>
        <v>EM 2 with Perpetrator (Erythromycin)</v>
      </c>
      <c r="E2999" s="254" t="str">
        <f>IF(AND(A2999&lt;&gt;"",ISNUMBER(A2999)),VLOOKUP(A2999,Studies!A:BR,5,FALSE),"")</f>
        <v>Midazolam</v>
      </c>
      <c r="F2999" s="255"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x14ac:dyDescent="0.2">
      <c r="A3000" s="205">
        <v>362</v>
      </c>
      <c r="B3000" s="253" t="str">
        <f>IF(AND(A3000&lt;&gt;"",ISNUMBER(A3000)),VLOOKUP(A3000,Studies!A:BR,2,FALSE),"")</f>
        <v>Okudaira 2007</v>
      </c>
      <c r="C3000" s="254" t="str">
        <f>IF(AND(A3000&lt;&gt;"",ISNUMBER(A3000)),VLOOKUP(A3000,Studies!A:BR,3,FALSE),"")</f>
        <v>https://www.ncbi.nlm.nih.gov/pubmed/17585116</v>
      </c>
      <c r="D3000" s="254" t="str">
        <f>IF(AND(A3000&lt;&gt;"",ISNUMBER(A3000)),VLOOKUP(A3000,Studies!A:BR,4,FALSE),"")</f>
        <v>EM 2 with Perpetrator (Erythromycin)</v>
      </c>
      <c r="E3000" s="254" t="str">
        <f>IF(AND(A3000&lt;&gt;"",ISNUMBER(A3000)),VLOOKUP(A3000,Studies!A:BR,5,FALSE),"")</f>
        <v>Midazolam</v>
      </c>
      <c r="F3000" s="255"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x14ac:dyDescent="0.2">
      <c r="A3001" s="205">
        <v>362</v>
      </c>
      <c r="B3001" s="253" t="str">
        <f>IF(AND(A3001&lt;&gt;"",ISNUMBER(A3001)),VLOOKUP(A3001,Studies!A:BR,2,FALSE),"")</f>
        <v>Okudaira 2007</v>
      </c>
      <c r="C3001" s="254" t="str">
        <f>IF(AND(A3001&lt;&gt;"",ISNUMBER(A3001)),VLOOKUP(A3001,Studies!A:BR,3,FALSE),"")</f>
        <v>https://www.ncbi.nlm.nih.gov/pubmed/17585116</v>
      </c>
      <c r="D3001" s="254" t="str">
        <f>IF(AND(A3001&lt;&gt;"",ISNUMBER(A3001)),VLOOKUP(A3001,Studies!A:BR,4,FALSE),"")</f>
        <v>EM 2 with Perpetrator (Erythromycin)</v>
      </c>
      <c r="E3001" s="254" t="str">
        <f>IF(AND(A3001&lt;&gt;"",ISNUMBER(A3001)),VLOOKUP(A3001,Studies!A:BR,5,FALSE),"")</f>
        <v>Midazolam</v>
      </c>
      <c r="F3001" s="255"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x14ac:dyDescent="0.2">
      <c r="A3002" s="205">
        <v>362</v>
      </c>
      <c r="B3002" s="253" t="str">
        <f>IF(AND(A3002&lt;&gt;"",ISNUMBER(A3002)),VLOOKUP(A3002,Studies!A:BR,2,FALSE),"")</f>
        <v>Okudaira 2007</v>
      </c>
      <c r="C3002" s="254" t="str">
        <f>IF(AND(A3002&lt;&gt;"",ISNUMBER(A3002)),VLOOKUP(A3002,Studies!A:BR,3,FALSE),"")</f>
        <v>https://www.ncbi.nlm.nih.gov/pubmed/17585116</v>
      </c>
      <c r="D3002" s="254" t="str">
        <f>IF(AND(A3002&lt;&gt;"",ISNUMBER(A3002)),VLOOKUP(A3002,Studies!A:BR,4,FALSE),"")</f>
        <v>EM 2 with Perpetrator (Erythromycin)</v>
      </c>
      <c r="E3002" s="254" t="str">
        <f>IF(AND(A3002&lt;&gt;"",ISNUMBER(A3002)),VLOOKUP(A3002,Studies!A:BR,5,FALSE),"")</f>
        <v>Midazolam</v>
      </c>
      <c r="F3002" s="255"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x14ac:dyDescent="0.2">
      <c r="A3003" s="205">
        <v>362</v>
      </c>
      <c r="B3003" s="253" t="str">
        <f>IF(AND(A3003&lt;&gt;"",ISNUMBER(A3003)),VLOOKUP(A3003,Studies!A:BR,2,FALSE),"")</f>
        <v>Okudaira 2007</v>
      </c>
      <c r="C3003" s="254" t="str">
        <f>IF(AND(A3003&lt;&gt;"",ISNUMBER(A3003)),VLOOKUP(A3003,Studies!A:BR,3,FALSE),"")</f>
        <v>https://www.ncbi.nlm.nih.gov/pubmed/17585116</v>
      </c>
      <c r="D3003" s="254" t="str">
        <f>IF(AND(A3003&lt;&gt;"",ISNUMBER(A3003)),VLOOKUP(A3003,Studies!A:BR,4,FALSE),"")</f>
        <v>EM 2 with Perpetrator (Erythromycin)</v>
      </c>
      <c r="E3003" s="254" t="str">
        <f>IF(AND(A3003&lt;&gt;"",ISNUMBER(A3003)),VLOOKUP(A3003,Studies!A:BR,5,FALSE),"")</f>
        <v>Midazolam</v>
      </c>
      <c r="F3003" s="255"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x14ac:dyDescent="0.2">
      <c r="A3004" s="205">
        <v>362</v>
      </c>
      <c r="B3004" s="253" t="str">
        <f>IF(AND(A3004&lt;&gt;"",ISNUMBER(A3004)),VLOOKUP(A3004,Studies!A:BR,2,FALSE),"")</f>
        <v>Okudaira 2007</v>
      </c>
      <c r="C3004" s="254" t="str">
        <f>IF(AND(A3004&lt;&gt;"",ISNUMBER(A3004)),VLOOKUP(A3004,Studies!A:BR,3,FALSE),"")</f>
        <v>https://www.ncbi.nlm.nih.gov/pubmed/17585116</v>
      </c>
      <c r="D3004" s="254" t="str">
        <f>IF(AND(A3004&lt;&gt;"",ISNUMBER(A3004)),VLOOKUP(A3004,Studies!A:BR,4,FALSE),"")</f>
        <v>EM 2 with Perpetrator (Erythromycin)</v>
      </c>
      <c r="E3004" s="254" t="str">
        <f>IF(AND(A3004&lt;&gt;"",ISNUMBER(A3004)),VLOOKUP(A3004,Studies!A:BR,5,FALSE),"")</f>
        <v>Midazolam</v>
      </c>
      <c r="F3004" s="255"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x14ac:dyDescent="0.2">
      <c r="A3005" s="205">
        <v>362</v>
      </c>
      <c r="B3005" s="253" t="str">
        <f>IF(AND(A3005&lt;&gt;"",ISNUMBER(A3005)),VLOOKUP(A3005,Studies!A:BR,2,FALSE),"")</f>
        <v>Okudaira 2007</v>
      </c>
      <c r="C3005" s="254" t="str">
        <f>IF(AND(A3005&lt;&gt;"",ISNUMBER(A3005)),VLOOKUP(A3005,Studies!A:BR,3,FALSE),"")</f>
        <v>https://www.ncbi.nlm.nih.gov/pubmed/17585116</v>
      </c>
      <c r="D3005" s="254" t="str">
        <f>IF(AND(A3005&lt;&gt;"",ISNUMBER(A3005)),VLOOKUP(A3005,Studies!A:BR,4,FALSE),"")</f>
        <v>EM 2 with Perpetrator (Erythromycin)</v>
      </c>
      <c r="E3005" s="254" t="str">
        <f>IF(AND(A3005&lt;&gt;"",ISNUMBER(A3005)),VLOOKUP(A3005,Studies!A:BR,5,FALSE),"")</f>
        <v>Midazolam</v>
      </c>
      <c r="F3005" s="255"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x14ac:dyDescent="0.2">
      <c r="A3006" s="205">
        <v>362</v>
      </c>
      <c r="B3006" s="253" t="str">
        <f>IF(AND(A3006&lt;&gt;"",ISNUMBER(A3006)),VLOOKUP(A3006,Studies!A:BR,2,FALSE),"")</f>
        <v>Okudaira 2007</v>
      </c>
      <c r="C3006" s="254" t="str">
        <f>IF(AND(A3006&lt;&gt;"",ISNUMBER(A3006)),VLOOKUP(A3006,Studies!A:BR,3,FALSE),"")</f>
        <v>https://www.ncbi.nlm.nih.gov/pubmed/17585116</v>
      </c>
      <c r="D3006" s="254" t="str">
        <f>IF(AND(A3006&lt;&gt;"",ISNUMBER(A3006)),VLOOKUP(A3006,Studies!A:BR,4,FALSE),"")</f>
        <v>EM 2 with Perpetrator (Erythromycin)</v>
      </c>
      <c r="E3006" s="254" t="str">
        <f>IF(AND(A3006&lt;&gt;"",ISNUMBER(A3006)),VLOOKUP(A3006,Studies!A:BR,5,FALSE),"")</f>
        <v>Midazolam</v>
      </c>
      <c r="F3006" s="255"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x14ac:dyDescent="0.2">
      <c r="A3007" s="205">
        <v>363</v>
      </c>
      <c r="B3007" s="253" t="str">
        <f>IF(AND(A3007&lt;&gt;"",ISNUMBER(A3007)),VLOOKUP(A3007,Studies!A:BR,2,FALSE),"")</f>
        <v>Okudaira 2007</v>
      </c>
      <c r="C3007" s="254" t="str">
        <f>IF(AND(A3007&lt;&gt;"",ISNUMBER(A3007)),VLOOKUP(A3007,Studies!A:BR,3,FALSE),"")</f>
        <v>https://www.ncbi.nlm.nih.gov/pubmed/17585116</v>
      </c>
      <c r="D3007" s="254" t="str">
        <f>IF(AND(A3007&lt;&gt;"",ISNUMBER(A3007)),VLOOKUP(A3007,Studies!A:BR,4,FALSE),"")</f>
        <v>EM 4 with Perpetrator (Erythromycin)</v>
      </c>
      <c r="E3007" s="254" t="str">
        <f>IF(AND(A3007&lt;&gt;"",ISNUMBER(A3007)),VLOOKUP(A3007,Studies!A:BR,5,FALSE),"")</f>
        <v>Midazolam</v>
      </c>
      <c r="F3007" s="255"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x14ac:dyDescent="0.2">
      <c r="A3008" s="205">
        <v>363</v>
      </c>
      <c r="B3008" s="253" t="str">
        <f>IF(AND(A3008&lt;&gt;"",ISNUMBER(A3008)),VLOOKUP(A3008,Studies!A:BR,2,FALSE),"")</f>
        <v>Okudaira 2007</v>
      </c>
      <c r="C3008" s="254" t="str">
        <f>IF(AND(A3008&lt;&gt;"",ISNUMBER(A3008)),VLOOKUP(A3008,Studies!A:BR,3,FALSE),"")</f>
        <v>https://www.ncbi.nlm.nih.gov/pubmed/17585116</v>
      </c>
      <c r="D3008" s="254" t="str">
        <f>IF(AND(A3008&lt;&gt;"",ISNUMBER(A3008)),VLOOKUP(A3008,Studies!A:BR,4,FALSE),"")</f>
        <v>EM 4 with Perpetrator (Erythromycin)</v>
      </c>
      <c r="E3008" s="254" t="str">
        <f>IF(AND(A3008&lt;&gt;"",ISNUMBER(A3008)),VLOOKUP(A3008,Studies!A:BR,5,FALSE),"")</f>
        <v>Midazolam</v>
      </c>
      <c r="F3008" s="255"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x14ac:dyDescent="0.2">
      <c r="A3009" s="205">
        <v>363</v>
      </c>
      <c r="B3009" s="253" t="str">
        <f>IF(AND(A3009&lt;&gt;"",ISNUMBER(A3009)),VLOOKUP(A3009,Studies!A:BR,2,FALSE),"")</f>
        <v>Okudaira 2007</v>
      </c>
      <c r="C3009" s="254" t="str">
        <f>IF(AND(A3009&lt;&gt;"",ISNUMBER(A3009)),VLOOKUP(A3009,Studies!A:BR,3,FALSE),"")</f>
        <v>https://www.ncbi.nlm.nih.gov/pubmed/17585116</v>
      </c>
      <c r="D3009" s="254" t="str">
        <f>IF(AND(A3009&lt;&gt;"",ISNUMBER(A3009)),VLOOKUP(A3009,Studies!A:BR,4,FALSE),"")</f>
        <v>EM 4 with Perpetrator (Erythromycin)</v>
      </c>
      <c r="E3009" s="254" t="str">
        <f>IF(AND(A3009&lt;&gt;"",ISNUMBER(A3009)),VLOOKUP(A3009,Studies!A:BR,5,FALSE),"")</f>
        <v>Midazolam</v>
      </c>
      <c r="F3009" s="255"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x14ac:dyDescent="0.2">
      <c r="A3010" s="205">
        <v>363</v>
      </c>
      <c r="B3010" s="253" t="str">
        <f>IF(AND(A3010&lt;&gt;"",ISNUMBER(A3010)),VLOOKUP(A3010,Studies!A:BR,2,FALSE),"")</f>
        <v>Okudaira 2007</v>
      </c>
      <c r="C3010" s="254" t="str">
        <f>IF(AND(A3010&lt;&gt;"",ISNUMBER(A3010)),VLOOKUP(A3010,Studies!A:BR,3,FALSE),"")</f>
        <v>https://www.ncbi.nlm.nih.gov/pubmed/17585116</v>
      </c>
      <c r="D3010" s="254" t="str">
        <f>IF(AND(A3010&lt;&gt;"",ISNUMBER(A3010)),VLOOKUP(A3010,Studies!A:BR,4,FALSE),"")</f>
        <v>EM 4 with Perpetrator (Erythromycin)</v>
      </c>
      <c r="E3010" s="254" t="str">
        <f>IF(AND(A3010&lt;&gt;"",ISNUMBER(A3010)),VLOOKUP(A3010,Studies!A:BR,5,FALSE),"")</f>
        <v>Midazolam</v>
      </c>
      <c r="F3010" s="255"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x14ac:dyDescent="0.2">
      <c r="A3011" s="205">
        <v>363</v>
      </c>
      <c r="B3011" s="253" t="str">
        <f>IF(AND(A3011&lt;&gt;"",ISNUMBER(A3011)),VLOOKUP(A3011,Studies!A:BR,2,FALSE),"")</f>
        <v>Okudaira 2007</v>
      </c>
      <c r="C3011" s="254" t="str">
        <f>IF(AND(A3011&lt;&gt;"",ISNUMBER(A3011)),VLOOKUP(A3011,Studies!A:BR,3,FALSE),"")</f>
        <v>https://www.ncbi.nlm.nih.gov/pubmed/17585116</v>
      </c>
      <c r="D3011" s="254" t="str">
        <f>IF(AND(A3011&lt;&gt;"",ISNUMBER(A3011)),VLOOKUP(A3011,Studies!A:BR,4,FALSE),"")</f>
        <v>EM 4 with Perpetrator (Erythromycin)</v>
      </c>
      <c r="E3011" s="254" t="str">
        <f>IF(AND(A3011&lt;&gt;"",ISNUMBER(A3011)),VLOOKUP(A3011,Studies!A:BR,5,FALSE),"")</f>
        <v>Midazolam</v>
      </c>
      <c r="F3011" s="255"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x14ac:dyDescent="0.2">
      <c r="A3012" s="205">
        <v>363</v>
      </c>
      <c r="B3012" s="253" t="str">
        <f>IF(AND(A3012&lt;&gt;"",ISNUMBER(A3012)),VLOOKUP(A3012,Studies!A:BR,2,FALSE),"")</f>
        <v>Okudaira 2007</v>
      </c>
      <c r="C3012" s="254" t="str">
        <f>IF(AND(A3012&lt;&gt;"",ISNUMBER(A3012)),VLOOKUP(A3012,Studies!A:BR,3,FALSE),"")</f>
        <v>https://www.ncbi.nlm.nih.gov/pubmed/17585116</v>
      </c>
      <c r="D3012" s="254" t="str">
        <f>IF(AND(A3012&lt;&gt;"",ISNUMBER(A3012)),VLOOKUP(A3012,Studies!A:BR,4,FALSE),"")</f>
        <v>EM 4 with Perpetrator (Erythromycin)</v>
      </c>
      <c r="E3012" s="254" t="str">
        <f>IF(AND(A3012&lt;&gt;"",ISNUMBER(A3012)),VLOOKUP(A3012,Studies!A:BR,5,FALSE),"")</f>
        <v>Midazolam</v>
      </c>
      <c r="F3012" s="255"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x14ac:dyDescent="0.2">
      <c r="A3013" s="205">
        <v>363</v>
      </c>
      <c r="B3013" s="253" t="str">
        <f>IF(AND(A3013&lt;&gt;"",ISNUMBER(A3013)),VLOOKUP(A3013,Studies!A:BR,2,FALSE),"")</f>
        <v>Okudaira 2007</v>
      </c>
      <c r="C3013" s="254" t="str">
        <f>IF(AND(A3013&lt;&gt;"",ISNUMBER(A3013)),VLOOKUP(A3013,Studies!A:BR,3,FALSE),"")</f>
        <v>https://www.ncbi.nlm.nih.gov/pubmed/17585116</v>
      </c>
      <c r="D3013" s="254" t="str">
        <f>IF(AND(A3013&lt;&gt;"",ISNUMBER(A3013)),VLOOKUP(A3013,Studies!A:BR,4,FALSE),"")</f>
        <v>EM 4 with Perpetrator (Erythromycin)</v>
      </c>
      <c r="E3013" s="254" t="str">
        <f>IF(AND(A3013&lt;&gt;"",ISNUMBER(A3013)),VLOOKUP(A3013,Studies!A:BR,5,FALSE),"")</f>
        <v>Midazolam</v>
      </c>
      <c r="F3013" s="255"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x14ac:dyDescent="0.2">
      <c r="A3014" s="205">
        <v>363</v>
      </c>
      <c r="B3014" s="253" t="str">
        <f>IF(AND(A3014&lt;&gt;"",ISNUMBER(A3014)),VLOOKUP(A3014,Studies!A:BR,2,FALSE),"")</f>
        <v>Okudaira 2007</v>
      </c>
      <c r="C3014" s="254" t="str">
        <f>IF(AND(A3014&lt;&gt;"",ISNUMBER(A3014)),VLOOKUP(A3014,Studies!A:BR,3,FALSE),"")</f>
        <v>https://www.ncbi.nlm.nih.gov/pubmed/17585116</v>
      </c>
      <c r="D3014" s="254" t="str">
        <f>IF(AND(A3014&lt;&gt;"",ISNUMBER(A3014)),VLOOKUP(A3014,Studies!A:BR,4,FALSE),"")</f>
        <v>EM 4 with Perpetrator (Erythromycin)</v>
      </c>
      <c r="E3014" s="254" t="str">
        <f>IF(AND(A3014&lt;&gt;"",ISNUMBER(A3014)),VLOOKUP(A3014,Studies!A:BR,5,FALSE),"")</f>
        <v>Midazolam</v>
      </c>
      <c r="F3014" s="255"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x14ac:dyDescent="0.2">
      <c r="A3015" s="205">
        <v>363</v>
      </c>
      <c r="B3015" s="253" t="str">
        <f>IF(AND(A3015&lt;&gt;"",ISNUMBER(A3015)),VLOOKUP(A3015,Studies!A:BR,2,FALSE),"")</f>
        <v>Okudaira 2007</v>
      </c>
      <c r="C3015" s="254" t="str">
        <f>IF(AND(A3015&lt;&gt;"",ISNUMBER(A3015)),VLOOKUP(A3015,Studies!A:BR,3,FALSE),"")</f>
        <v>https://www.ncbi.nlm.nih.gov/pubmed/17585116</v>
      </c>
      <c r="D3015" s="254" t="str">
        <f>IF(AND(A3015&lt;&gt;"",ISNUMBER(A3015)),VLOOKUP(A3015,Studies!A:BR,4,FALSE),"")</f>
        <v>EM 4 with Perpetrator (Erythromycin)</v>
      </c>
      <c r="E3015" s="254" t="str">
        <f>IF(AND(A3015&lt;&gt;"",ISNUMBER(A3015)),VLOOKUP(A3015,Studies!A:BR,5,FALSE),"")</f>
        <v>Midazolam</v>
      </c>
      <c r="F3015" s="255"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x14ac:dyDescent="0.2">
      <c r="A3016" s="205">
        <v>363</v>
      </c>
      <c r="B3016" s="253" t="str">
        <f>IF(AND(A3016&lt;&gt;"",ISNUMBER(A3016)),VLOOKUP(A3016,Studies!A:BR,2,FALSE),"")</f>
        <v>Okudaira 2007</v>
      </c>
      <c r="C3016" s="254" t="str">
        <f>IF(AND(A3016&lt;&gt;"",ISNUMBER(A3016)),VLOOKUP(A3016,Studies!A:BR,3,FALSE),"")</f>
        <v>https://www.ncbi.nlm.nih.gov/pubmed/17585116</v>
      </c>
      <c r="D3016" s="254" t="str">
        <f>IF(AND(A3016&lt;&gt;"",ISNUMBER(A3016)),VLOOKUP(A3016,Studies!A:BR,4,FALSE),"")</f>
        <v>EM 4 with Perpetrator (Erythromycin)</v>
      </c>
      <c r="E3016" s="254" t="str">
        <f>IF(AND(A3016&lt;&gt;"",ISNUMBER(A3016)),VLOOKUP(A3016,Studies!A:BR,5,FALSE),"")</f>
        <v>Midazolam</v>
      </c>
      <c r="F3016" s="255"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x14ac:dyDescent="0.2">
      <c r="A3017" s="205">
        <v>363</v>
      </c>
      <c r="B3017" s="253" t="str">
        <f>IF(AND(A3017&lt;&gt;"",ISNUMBER(A3017)),VLOOKUP(A3017,Studies!A:BR,2,FALSE),"")</f>
        <v>Okudaira 2007</v>
      </c>
      <c r="C3017" s="254" t="str">
        <f>IF(AND(A3017&lt;&gt;"",ISNUMBER(A3017)),VLOOKUP(A3017,Studies!A:BR,3,FALSE),"")</f>
        <v>https://www.ncbi.nlm.nih.gov/pubmed/17585116</v>
      </c>
      <c r="D3017" s="254" t="str">
        <f>IF(AND(A3017&lt;&gt;"",ISNUMBER(A3017)),VLOOKUP(A3017,Studies!A:BR,4,FALSE),"")</f>
        <v>EM 4 with Perpetrator (Erythromycin)</v>
      </c>
      <c r="E3017" s="254" t="str">
        <f>IF(AND(A3017&lt;&gt;"",ISNUMBER(A3017)),VLOOKUP(A3017,Studies!A:BR,5,FALSE),"")</f>
        <v>Midazolam</v>
      </c>
      <c r="F3017" s="255"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x14ac:dyDescent="0.2">
      <c r="A3018" s="205">
        <v>364</v>
      </c>
      <c r="B3018" s="253" t="str">
        <f>IF(AND(A3018&lt;&gt;"",ISNUMBER(A3018)),VLOOKUP(A3018,Studies!A:BR,2,FALSE),"")</f>
        <v>Okudaira 2007</v>
      </c>
      <c r="C3018" s="254" t="str">
        <f>IF(AND(A3018&lt;&gt;"",ISNUMBER(A3018)),VLOOKUP(A3018,Studies!A:BR,3,FALSE),"")</f>
        <v>https://www.ncbi.nlm.nih.gov/pubmed/17585116</v>
      </c>
      <c r="D3018" s="254" t="str">
        <f>IF(AND(A3018&lt;&gt;"",ISNUMBER(A3018)),VLOOKUP(A3018,Studies!A:BR,4,FALSE),"")</f>
        <v>EM 7 with Perpetrator (Erythromycin)</v>
      </c>
      <c r="E3018" s="254" t="str">
        <f>IF(AND(A3018&lt;&gt;"",ISNUMBER(A3018)),VLOOKUP(A3018,Studies!A:BR,5,FALSE),"")</f>
        <v>Midazolam</v>
      </c>
      <c r="F3018" s="255"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x14ac:dyDescent="0.2">
      <c r="A3019" s="205">
        <v>364</v>
      </c>
      <c r="B3019" s="253" t="str">
        <f>IF(AND(A3019&lt;&gt;"",ISNUMBER(A3019)),VLOOKUP(A3019,Studies!A:BR,2,FALSE),"")</f>
        <v>Okudaira 2007</v>
      </c>
      <c r="C3019" s="254" t="str">
        <f>IF(AND(A3019&lt;&gt;"",ISNUMBER(A3019)),VLOOKUP(A3019,Studies!A:BR,3,FALSE),"")</f>
        <v>https://www.ncbi.nlm.nih.gov/pubmed/17585116</v>
      </c>
      <c r="D3019" s="254" t="str">
        <f>IF(AND(A3019&lt;&gt;"",ISNUMBER(A3019)),VLOOKUP(A3019,Studies!A:BR,4,FALSE),"")</f>
        <v>EM 7 with Perpetrator (Erythromycin)</v>
      </c>
      <c r="E3019" s="254" t="str">
        <f>IF(AND(A3019&lt;&gt;"",ISNUMBER(A3019)),VLOOKUP(A3019,Studies!A:BR,5,FALSE),"")</f>
        <v>Midazolam</v>
      </c>
      <c r="F3019" s="255"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x14ac:dyDescent="0.2">
      <c r="A3020" s="205">
        <v>364</v>
      </c>
      <c r="B3020" s="253" t="str">
        <f>IF(AND(A3020&lt;&gt;"",ISNUMBER(A3020)),VLOOKUP(A3020,Studies!A:BR,2,FALSE),"")</f>
        <v>Okudaira 2007</v>
      </c>
      <c r="C3020" s="254" t="str">
        <f>IF(AND(A3020&lt;&gt;"",ISNUMBER(A3020)),VLOOKUP(A3020,Studies!A:BR,3,FALSE),"")</f>
        <v>https://www.ncbi.nlm.nih.gov/pubmed/17585116</v>
      </c>
      <c r="D3020" s="254" t="str">
        <f>IF(AND(A3020&lt;&gt;"",ISNUMBER(A3020)),VLOOKUP(A3020,Studies!A:BR,4,FALSE),"")</f>
        <v>EM 7 with Perpetrator (Erythromycin)</v>
      </c>
      <c r="E3020" s="254" t="str">
        <f>IF(AND(A3020&lt;&gt;"",ISNUMBER(A3020)),VLOOKUP(A3020,Studies!A:BR,5,FALSE),"")</f>
        <v>Midazolam</v>
      </c>
      <c r="F3020" s="255"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x14ac:dyDescent="0.2">
      <c r="A3021" s="205">
        <v>364</v>
      </c>
      <c r="B3021" s="253" t="str">
        <f>IF(AND(A3021&lt;&gt;"",ISNUMBER(A3021)),VLOOKUP(A3021,Studies!A:BR,2,FALSE),"")</f>
        <v>Okudaira 2007</v>
      </c>
      <c r="C3021" s="254" t="str">
        <f>IF(AND(A3021&lt;&gt;"",ISNUMBER(A3021)),VLOOKUP(A3021,Studies!A:BR,3,FALSE),"")</f>
        <v>https://www.ncbi.nlm.nih.gov/pubmed/17585116</v>
      </c>
      <c r="D3021" s="254" t="str">
        <f>IF(AND(A3021&lt;&gt;"",ISNUMBER(A3021)),VLOOKUP(A3021,Studies!A:BR,4,FALSE),"")</f>
        <v>EM 7 with Perpetrator (Erythromycin)</v>
      </c>
      <c r="E3021" s="254" t="str">
        <f>IF(AND(A3021&lt;&gt;"",ISNUMBER(A3021)),VLOOKUP(A3021,Studies!A:BR,5,FALSE),"")</f>
        <v>Midazolam</v>
      </c>
      <c r="F3021" s="255"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x14ac:dyDescent="0.2">
      <c r="A3022" s="205">
        <v>364</v>
      </c>
      <c r="B3022" s="253" t="str">
        <f>IF(AND(A3022&lt;&gt;"",ISNUMBER(A3022)),VLOOKUP(A3022,Studies!A:BR,2,FALSE),"")</f>
        <v>Okudaira 2007</v>
      </c>
      <c r="C3022" s="254" t="str">
        <f>IF(AND(A3022&lt;&gt;"",ISNUMBER(A3022)),VLOOKUP(A3022,Studies!A:BR,3,FALSE),"")</f>
        <v>https://www.ncbi.nlm.nih.gov/pubmed/17585116</v>
      </c>
      <c r="D3022" s="254" t="str">
        <f>IF(AND(A3022&lt;&gt;"",ISNUMBER(A3022)),VLOOKUP(A3022,Studies!A:BR,4,FALSE),"")</f>
        <v>EM 7 with Perpetrator (Erythromycin)</v>
      </c>
      <c r="E3022" s="254" t="str">
        <f>IF(AND(A3022&lt;&gt;"",ISNUMBER(A3022)),VLOOKUP(A3022,Studies!A:BR,5,FALSE),"")</f>
        <v>Midazolam</v>
      </c>
      <c r="F3022" s="255"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x14ac:dyDescent="0.2">
      <c r="A3023" s="205">
        <v>364</v>
      </c>
      <c r="B3023" s="253" t="str">
        <f>IF(AND(A3023&lt;&gt;"",ISNUMBER(A3023)),VLOOKUP(A3023,Studies!A:BR,2,FALSE),"")</f>
        <v>Okudaira 2007</v>
      </c>
      <c r="C3023" s="254" t="str">
        <f>IF(AND(A3023&lt;&gt;"",ISNUMBER(A3023)),VLOOKUP(A3023,Studies!A:BR,3,FALSE),"")</f>
        <v>https://www.ncbi.nlm.nih.gov/pubmed/17585116</v>
      </c>
      <c r="D3023" s="254" t="str">
        <f>IF(AND(A3023&lt;&gt;"",ISNUMBER(A3023)),VLOOKUP(A3023,Studies!A:BR,4,FALSE),"")</f>
        <v>EM 7 with Perpetrator (Erythromycin)</v>
      </c>
      <c r="E3023" s="254" t="str">
        <f>IF(AND(A3023&lt;&gt;"",ISNUMBER(A3023)),VLOOKUP(A3023,Studies!A:BR,5,FALSE),"")</f>
        <v>Midazolam</v>
      </c>
      <c r="F3023" s="255"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x14ac:dyDescent="0.2">
      <c r="A3024" s="205">
        <v>364</v>
      </c>
      <c r="B3024" s="253" t="str">
        <f>IF(AND(A3024&lt;&gt;"",ISNUMBER(A3024)),VLOOKUP(A3024,Studies!A:BR,2,FALSE),"")</f>
        <v>Okudaira 2007</v>
      </c>
      <c r="C3024" s="254" t="str">
        <f>IF(AND(A3024&lt;&gt;"",ISNUMBER(A3024)),VLOOKUP(A3024,Studies!A:BR,3,FALSE),"")</f>
        <v>https://www.ncbi.nlm.nih.gov/pubmed/17585116</v>
      </c>
      <c r="D3024" s="254" t="str">
        <f>IF(AND(A3024&lt;&gt;"",ISNUMBER(A3024)),VLOOKUP(A3024,Studies!A:BR,4,FALSE),"")</f>
        <v>EM 7 with Perpetrator (Erythromycin)</v>
      </c>
      <c r="E3024" s="254" t="str">
        <f>IF(AND(A3024&lt;&gt;"",ISNUMBER(A3024)),VLOOKUP(A3024,Studies!A:BR,5,FALSE),"")</f>
        <v>Midazolam</v>
      </c>
      <c r="F3024" s="255"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x14ac:dyDescent="0.2">
      <c r="A3025" s="205">
        <v>364</v>
      </c>
      <c r="B3025" s="253" t="str">
        <f>IF(AND(A3025&lt;&gt;"",ISNUMBER(A3025)),VLOOKUP(A3025,Studies!A:BR,2,FALSE),"")</f>
        <v>Okudaira 2007</v>
      </c>
      <c r="C3025" s="254" t="str">
        <f>IF(AND(A3025&lt;&gt;"",ISNUMBER(A3025)),VLOOKUP(A3025,Studies!A:BR,3,FALSE),"")</f>
        <v>https://www.ncbi.nlm.nih.gov/pubmed/17585116</v>
      </c>
      <c r="D3025" s="254" t="str">
        <f>IF(AND(A3025&lt;&gt;"",ISNUMBER(A3025)),VLOOKUP(A3025,Studies!A:BR,4,FALSE),"")</f>
        <v>EM 7 with Perpetrator (Erythromycin)</v>
      </c>
      <c r="E3025" s="254" t="str">
        <f>IF(AND(A3025&lt;&gt;"",ISNUMBER(A3025)),VLOOKUP(A3025,Studies!A:BR,5,FALSE),"")</f>
        <v>Midazolam</v>
      </c>
      <c r="F3025" s="255"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x14ac:dyDescent="0.2">
      <c r="A3026" s="205">
        <v>364</v>
      </c>
      <c r="B3026" s="253" t="str">
        <f>IF(AND(A3026&lt;&gt;"",ISNUMBER(A3026)),VLOOKUP(A3026,Studies!A:BR,2,FALSE),"")</f>
        <v>Okudaira 2007</v>
      </c>
      <c r="C3026" s="254" t="str">
        <f>IF(AND(A3026&lt;&gt;"",ISNUMBER(A3026)),VLOOKUP(A3026,Studies!A:BR,3,FALSE),"")</f>
        <v>https://www.ncbi.nlm.nih.gov/pubmed/17585116</v>
      </c>
      <c r="D3026" s="254" t="str">
        <f>IF(AND(A3026&lt;&gt;"",ISNUMBER(A3026)),VLOOKUP(A3026,Studies!A:BR,4,FALSE),"")</f>
        <v>EM 7 with Perpetrator (Erythromycin)</v>
      </c>
      <c r="E3026" s="254" t="str">
        <f>IF(AND(A3026&lt;&gt;"",ISNUMBER(A3026)),VLOOKUP(A3026,Studies!A:BR,5,FALSE),"")</f>
        <v>Midazolam</v>
      </c>
      <c r="F3026" s="255"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x14ac:dyDescent="0.2">
      <c r="A3027" s="205">
        <v>364</v>
      </c>
      <c r="B3027" s="253" t="str">
        <f>IF(AND(A3027&lt;&gt;"",ISNUMBER(A3027)),VLOOKUP(A3027,Studies!A:BR,2,FALSE),"")</f>
        <v>Okudaira 2007</v>
      </c>
      <c r="C3027" s="254" t="str">
        <f>IF(AND(A3027&lt;&gt;"",ISNUMBER(A3027)),VLOOKUP(A3027,Studies!A:BR,3,FALSE),"")</f>
        <v>https://www.ncbi.nlm.nih.gov/pubmed/17585116</v>
      </c>
      <c r="D3027" s="254" t="str">
        <f>IF(AND(A3027&lt;&gt;"",ISNUMBER(A3027)),VLOOKUP(A3027,Studies!A:BR,4,FALSE),"")</f>
        <v>EM 7 with Perpetrator (Erythromycin)</v>
      </c>
      <c r="E3027" s="254" t="str">
        <f>IF(AND(A3027&lt;&gt;"",ISNUMBER(A3027)),VLOOKUP(A3027,Studies!A:BR,5,FALSE),"")</f>
        <v>Midazolam</v>
      </c>
      <c r="F3027" s="255"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x14ac:dyDescent="0.2">
      <c r="A3028" s="205">
        <v>364</v>
      </c>
      <c r="B3028" s="253" t="str">
        <f>IF(AND(A3028&lt;&gt;"",ISNUMBER(A3028)),VLOOKUP(A3028,Studies!A:BR,2,FALSE),"")</f>
        <v>Okudaira 2007</v>
      </c>
      <c r="C3028" s="254" t="str">
        <f>IF(AND(A3028&lt;&gt;"",ISNUMBER(A3028)),VLOOKUP(A3028,Studies!A:BR,3,FALSE),"")</f>
        <v>https://www.ncbi.nlm.nih.gov/pubmed/17585116</v>
      </c>
      <c r="D3028" s="254" t="str">
        <f>IF(AND(A3028&lt;&gt;"",ISNUMBER(A3028)),VLOOKUP(A3028,Studies!A:BR,4,FALSE),"")</f>
        <v>EM 7 with Perpetrator (Erythromycin)</v>
      </c>
      <c r="E3028" s="254" t="str">
        <f>IF(AND(A3028&lt;&gt;"",ISNUMBER(A3028)),VLOOKUP(A3028,Studies!A:BR,5,FALSE),"")</f>
        <v>Midazolam</v>
      </c>
      <c r="F3028" s="255"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x14ac:dyDescent="0.2">
      <c r="A3029" s="205">
        <v>365</v>
      </c>
      <c r="B3029" s="253" t="str">
        <f>IF(AND(A3029&lt;&gt;"",ISNUMBER(A3029)),VLOOKUP(A3029,Studies!A:BR,2,FALSE),"")</f>
        <v>Olkkola 1993</v>
      </c>
      <c r="C3029" s="254" t="str">
        <f>IF(AND(A3029&lt;&gt;"",ISNUMBER(A3029)),VLOOKUP(A3029,Studies!A:BR,3,FALSE),"")</f>
        <v>https://www.ncbi.nlm.nih.gov/pubmed/8453848</v>
      </c>
      <c r="D3029" s="254" t="str">
        <f>IF(AND(A3029&lt;&gt;"",ISNUMBER(A3029)),VLOOKUP(A3029,Studies!A:BR,4,FALSE),"")</f>
        <v>po Control (Perpetrator Placebo)</v>
      </c>
      <c r="E3029" s="254" t="str">
        <f>IF(AND(A3029&lt;&gt;"",ISNUMBER(A3029)),VLOOKUP(A3029,Studies!A:BR,5,FALSE),"")</f>
        <v>Midazolam</v>
      </c>
      <c r="F3029" s="255"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x14ac:dyDescent="0.2">
      <c r="A3030" s="205">
        <v>365</v>
      </c>
      <c r="B3030" s="253" t="str">
        <f>IF(AND(A3030&lt;&gt;"",ISNUMBER(A3030)),VLOOKUP(A3030,Studies!A:BR,2,FALSE),"")</f>
        <v>Olkkola 1993</v>
      </c>
      <c r="C3030" s="254" t="str">
        <f>IF(AND(A3030&lt;&gt;"",ISNUMBER(A3030)),VLOOKUP(A3030,Studies!A:BR,3,FALSE),"")</f>
        <v>https://www.ncbi.nlm.nih.gov/pubmed/8453848</v>
      </c>
      <c r="D3030" s="254" t="str">
        <f>IF(AND(A3030&lt;&gt;"",ISNUMBER(A3030)),VLOOKUP(A3030,Studies!A:BR,4,FALSE),"")</f>
        <v>po Control (Perpetrator Placebo)</v>
      </c>
      <c r="E3030" s="254" t="str">
        <f>IF(AND(A3030&lt;&gt;"",ISNUMBER(A3030)),VLOOKUP(A3030,Studies!A:BR,5,FALSE),"")</f>
        <v>Midazolam</v>
      </c>
      <c r="F3030" s="255"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x14ac:dyDescent="0.2">
      <c r="A3031" s="205">
        <v>365</v>
      </c>
      <c r="B3031" s="253" t="str">
        <f>IF(AND(A3031&lt;&gt;"",ISNUMBER(A3031)),VLOOKUP(A3031,Studies!A:BR,2,FALSE),"")</f>
        <v>Olkkola 1993</v>
      </c>
      <c r="C3031" s="254" t="str">
        <f>IF(AND(A3031&lt;&gt;"",ISNUMBER(A3031)),VLOOKUP(A3031,Studies!A:BR,3,FALSE),"")</f>
        <v>https://www.ncbi.nlm.nih.gov/pubmed/8453848</v>
      </c>
      <c r="D3031" s="254" t="str">
        <f>IF(AND(A3031&lt;&gt;"",ISNUMBER(A3031)),VLOOKUP(A3031,Studies!A:BR,4,FALSE),"")</f>
        <v>po Control (Perpetrator Placebo)</v>
      </c>
      <c r="E3031" s="254" t="str">
        <f>IF(AND(A3031&lt;&gt;"",ISNUMBER(A3031)),VLOOKUP(A3031,Studies!A:BR,5,FALSE),"")</f>
        <v>Midazolam</v>
      </c>
      <c r="F3031" s="255"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x14ac:dyDescent="0.2">
      <c r="A3032" s="205">
        <v>365</v>
      </c>
      <c r="B3032" s="253" t="str">
        <f>IF(AND(A3032&lt;&gt;"",ISNUMBER(A3032)),VLOOKUP(A3032,Studies!A:BR,2,FALSE),"")</f>
        <v>Olkkola 1993</v>
      </c>
      <c r="C3032" s="254" t="str">
        <f>IF(AND(A3032&lt;&gt;"",ISNUMBER(A3032)),VLOOKUP(A3032,Studies!A:BR,3,FALSE),"")</f>
        <v>https://www.ncbi.nlm.nih.gov/pubmed/8453848</v>
      </c>
      <c r="D3032" s="254" t="str">
        <f>IF(AND(A3032&lt;&gt;"",ISNUMBER(A3032)),VLOOKUP(A3032,Studies!A:BR,4,FALSE),"")</f>
        <v>po Control (Perpetrator Placebo)</v>
      </c>
      <c r="E3032" s="254" t="str">
        <f>IF(AND(A3032&lt;&gt;"",ISNUMBER(A3032)),VLOOKUP(A3032,Studies!A:BR,5,FALSE),"")</f>
        <v>Midazolam</v>
      </c>
      <c r="F3032" s="255"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x14ac:dyDescent="0.2">
      <c r="A3033" s="205">
        <v>365</v>
      </c>
      <c r="B3033" s="253" t="str">
        <f>IF(AND(A3033&lt;&gt;"",ISNUMBER(A3033)),VLOOKUP(A3033,Studies!A:BR,2,FALSE),"")</f>
        <v>Olkkola 1993</v>
      </c>
      <c r="C3033" s="254" t="str">
        <f>IF(AND(A3033&lt;&gt;"",ISNUMBER(A3033)),VLOOKUP(A3033,Studies!A:BR,3,FALSE),"")</f>
        <v>https://www.ncbi.nlm.nih.gov/pubmed/8453848</v>
      </c>
      <c r="D3033" s="254" t="str">
        <f>IF(AND(A3033&lt;&gt;"",ISNUMBER(A3033)),VLOOKUP(A3033,Studies!A:BR,4,FALSE),"")</f>
        <v>po Control (Perpetrator Placebo)</v>
      </c>
      <c r="E3033" s="254" t="str">
        <f>IF(AND(A3033&lt;&gt;"",ISNUMBER(A3033)),VLOOKUP(A3033,Studies!A:BR,5,FALSE),"")</f>
        <v>Midazolam</v>
      </c>
      <c r="F3033" s="255"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x14ac:dyDescent="0.2">
      <c r="A3034" s="205">
        <v>365</v>
      </c>
      <c r="B3034" s="253" t="str">
        <f>IF(AND(A3034&lt;&gt;"",ISNUMBER(A3034)),VLOOKUP(A3034,Studies!A:BR,2,FALSE),"")</f>
        <v>Olkkola 1993</v>
      </c>
      <c r="C3034" s="254" t="str">
        <f>IF(AND(A3034&lt;&gt;"",ISNUMBER(A3034)),VLOOKUP(A3034,Studies!A:BR,3,FALSE),"")</f>
        <v>https://www.ncbi.nlm.nih.gov/pubmed/8453848</v>
      </c>
      <c r="D3034" s="254" t="str">
        <f>IF(AND(A3034&lt;&gt;"",ISNUMBER(A3034)),VLOOKUP(A3034,Studies!A:BR,4,FALSE),"")</f>
        <v>po Control (Perpetrator Placebo)</v>
      </c>
      <c r="E3034" s="254" t="str">
        <f>IF(AND(A3034&lt;&gt;"",ISNUMBER(A3034)),VLOOKUP(A3034,Studies!A:BR,5,FALSE),"")</f>
        <v>Midazolam</v>
      </c>
      <c r="F3034" s="255"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x14ac:dyDescent="0.2">
      <c r="A3035" s="205">
        <v>365</v>
      </c>
      <c r="B3035" s="253" t="str">
        <f>IF(AND(A3035&lt;&gt;"",ISNUMBER(A3035)),VLOOKUP(A3035,Studies!A:BR,2,FALSE),"")</f>
        <v>Olkkola 1993</v>
      </c>
      <c r="C3035" s="254" t="str">
        <f>IF(AND(A3035&lt;&gt;"",ISNUMBER(A3035)),VLOOKUP(A3035,Studies!A:BR,3,FALSE),"")</f>
        <v>https://www.ncbi.nlm.nih.gov/pubmed/8453848</v>
      </c>
      <c r="D3035" s="254" t="str">
        <f>IF(AND(A3035&lt;&gt;"",ISNUMBER(A3035)),VLOOKUP(A3035,Studies!A:BR,4,FALSE),"")</f>
        <v>po Control (Perpetrator Placebo)</v>
      </c>
      <c r="E3035" s="254" t="str">
        <f>IF(AND(A3035&lt;&gt;"",ISNUMBER(A3035)),VLOOKUP(A3035,Studies!A:BR,5,FALSE),"")</f>
        <v>Midazolam</v>
      </c>
      <c r="F3035" s="255"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x14ac:dyDescent="0.2">
      <c r="A3036" s="205">
        <v>365</v>
      </c>
      <c r="B3036" s="253" t="str">
        <f>IF(AND(A3036&lt;&gt;"",ISNUMBER(A3036)),VLOOKUP(A3036,Studies!A:BR,2,FALSE),"")</f>
        <v>Olkkola 1993</v>
      </c>
      <c r="C3036" s="254" t="str">
        <f>IF(AND(A3036&lt;&gt;"",ISNUMBER(A3036)),VLOOKUP(A3036,Studies!A:BR,3,FALSE),"")</f>
        <v>https://www.ncbi.nlm.nih.gov/pubmed/8453848</v>
      </c>
      <c r="D3036" s="254" t="str">
        <f>IF(AND(A3036&lt;&gt;"",ISNUMBER(A3036)),VLOOKUP(A3036,Studies!A:BR,4,FALSE),"")</f>
        <v>po Control (Perpetrator Placebo)</v>
      </c>
      <c r="E3036" s="254" t="str">
        <f>IF(AND(A3036&lt;&gt;"",ISNUMBER(A3036)),VLOOKUP(A3036,Studies!A:BR,5,FALSE),"")</f>
        <v>Midazolam</v>
      </c>
      <c r="F3036" s="255"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x14ac:dyDescent="0.2">
      <c r="A3037" s="205">
        <v>365</v>
      </c>
      <c r="B3037" s="253" t="str">
        <f>IF(AND(A3037&lt;&gt;"",ISNUMBER(A3037)),VLOOKUP(A3037,Studies!A:BR,2,FALSE),"")</f>
        <v>Olkkola 1993</v>
      </c>
      <c r="C3037" s="254" t="str">
        <f>IF(AND(A3037&lt;&gt;"",ISNUMBER(A3037)),VLOOKUP(A3037,Studies!A:BR,3,FALSE),"")</f>
        <v>https://www.ncbi.nlm.nih.gov/pubmed/8453848</v>
      </c>
      <c r="D3037" s="254" t="str">
        <f>IF(AND(A3037&lt;&gt;"",ISNUMBER(A3037)),VLOOKUP(A3037,Studies!A:BR,4,FALSE),"")</f>
        <v>po Control (Perpetrator Placebo)</v>
      </c>
      <c r="E3037" s="254" t="str">
        <f>IF(AND(A3037&lt;&gt;"",ISNUMBER(A3037)),VLOOKUP(A3037,Studies!A:BR,5,FALSE),"")</f>
        <v>Midazolam</v>
      </c>
      <c r="F3037" s="255"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x14ac:dyDescent="0.2">
      <c r="A3038" s="205">
        <v>365</v>
      </c>
      <c r="B3038" s="253" t="str">
        <f>IF(AND(A3038&lt;&gt;"",ISNUMBER(A3038)),VLOOKUP(A3038,Studies!A:BR,2,FALSE),"")</f>
        <v>Olkkola 1993</v>
      </c>
      <c r="C3038" s="254" t="str">
        <f>IF(AND(A3038&lt;&gt;"",ISNUMBER(A3038)),VLOOKUP(A3038,Studies!A:BR,3,FALSE),"")</f>
        <v>https://www.ncbi.nlm.nih.gov/pubmed/8453848</v>
      </c>
      <c r="D3038" s="254" t="str">
        <f>IF(AND(A3038&lt;&gt;"",ISNUMBER(A3038)),VLOOKUP(A3038,Studies!A:BR,4,FALSE),"")</f>
        <v>po Control (Perpetrator Placebo)</v>
      </c>
      <c r="E3038" s="254" t="str">
        <f>IF(AND(A3038&lt;&gt;"",ISNUMBER(A3038)),VLOOKUP(A3038,Studies!A:BR,5,FALSE),"")</f>
        <v>Midazolam</v>
      </c>
      <c r="F3038" s="255"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x14ac:dyDescent="0.2">
      <c r="A3039" s="205">
        <v>365</v>
      </c>
      <c r="B3039" s="253" t="str">
        <f>IF(AND(A3039&lt;&gt;"",ISNUMBER(A3039)),VLOOKUP(A3039,Studies!A:BR,2,FALSE),"")</f>
        <v>Olkkola 1993</v>
      </c>
      <c r="C3039" s="254" t="str">
        <f>IF(AND(A3039&lt;&gt;"",ISNUMBER(A3039)),VLOOKUP(A3039,Studies!A:BR,3,FALSE),"")</f>
        <v>https://www.ncbi.nlm.nih.gov/pubmed/8453848</v>
      </c>
      <c r="D3039" s="254" t="str">
        <f>IF(AND(A3039&lt;&gt;"",ISNUMBER(A3039)),VLOOKUP(A3039,Studies!A:BR,4,FALSE),"")</f>
        <v>po Control (Perpetrator Placebo)</v>
      </c>
      <c r="E3039" s="254" t="str">
        <f>IF(AND(A3039&lt;&gt;"",ISNUMBER(A3039)),VLOOKUP(A3039,Studies!A:BR,5,FALSE),"")</f>
        <v>Midazolam</v>
      </c>
      <c r="F3039" s="255"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x14ac:dyDescent="0.2">
      <c r="A3040" s="205">
        <v>365</v>
      </c>
      <c r="B3040" s="253" t="str">
        <f>IF(AND(A3040&lt;&gt;"",ISNUMBER(A3040)),VLOOKUP(A3040,Studies!A:BR,2,FALSE),"")</f>
        <v>Olkkola 1993</v>
      </c>
      <c r="C3040" s="254" t="str">
        <f>IF(AND(A3040&lt;&gt;"",ISNUMBER(A3040)),VLOOKUP(A3040,Studies!A:BR,3,FALSE),"")</f>
        <v>https://www.ncbi.nlm.nih.gov/pubmed/8453848</v>
      </c>
      <c r="D3040" s="254" t="str">
        <f>IF(AND(A3040&lt;&gt;"",ISNUMBER(A3040)),VLOOKUP(A3040,Studies!A:BR,4,FALSE),"")</f>
        <v>po Control (Perpetrator Placebo)</v>
      </c>
      <c r="E3040" s="254" t="str">
        <f>IF(AND(A3040&lt;&gt;"",ISNUMBER(A3040)),VLOOKUP(A3040,Studies!A:BR,5,FALSE),"")</f>
        <v>Midazolam</v>
      </c>
      <c r="F3040" s="255"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x14ac:dyDescent="0.2">
      <c r="A3041" s="205">
        <v>366</v>
      </c>
      <c r="B3041" s="253" t="str">
        <f>IF(AND(A3041&lt;&gt;"",ISNUMBER(A3041)),VLOOKUP(A3041,Studies!A:BR,2,FALSE),"")</f>
        <v>Olkkola 1993</v>
      </c>
      <c r="C3041" s="254" t="str">
        <f>IF(AND(A3041&lt;&gt;"",ISNUMBER(A3041)),VLOOKUP(A3041,Studies!A:BR,3,FALSE),"")</f>
        <v>https://www.ncbi.nlm.nih.gov/pubmed/8453848</v>
      </c>
      <c r="D3041" s="254" t="str">
        <f>IF(AND(A3041&lt;&gt;"",ISNUMBER(A3041)),VLOOKUP(A3041,Studies!A:BR,4,FALSE),"")</f>
        <v>po with Perpetrator (Erythromycin)</v>
      </c>
      <c r="E3041" s="254" t="str">
        <f>IF(AND(A3041&lt;&gt;"",ISNUMBER(A3041)),VLOOKUP(A3041,Studies!A:BR,5,FALSE),"")</f>
        <v>Midazolam</v>
      </c>
      <c r="F3041" s="255"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x14ac:dyDescent="0.2">
      <c r="A3042" s="205">
        <v>366</v>
      </c>
      <c r="B3042" s="253" t="str">
        <f>IF(AND(A3042&lt;&gt;"",ISNUMBER(A3042)),VLOOKUP(A3042,Studies!A:BR,2,FALSE),"")</f>
        <v>Olkkola 1993</v>
      </c>
      <c r="C3042" s="254" t="str">
        <f>IF(AND(A3042&lt;&gt;"",ISNUMBER(A3042)),VLOOKUP(A3042,Studies!A:BR,3,FALSE),"")</f>
        <v>https://www.ncbi.nlm.nih.gov/pubmed/8453848</v>
      </c>
      <c r="D3042" s="254" t="str">
        <f>IF(AND(A3042&lt;&gt;"",ISNUMBER(A3042)),VLOOKUP(A3042,Studies!A:BR,4,FALSE),"")</f>
        <v>po with Perpetrator (Erythromycin)</v>
      </c>
      <c r="E3042" s="254" t="str">
        <f>IF(AND(A3042&lt;&gt;"",ISNUMBER(A3042)),VLOOKUP(A3042,Studies!A:BR,5,FALSE),"")</f>
        <v>Midazolam</v>
      </c>
      <c r="F3042" s="255"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x14ac:dyDescent="0.2">
      <c r="A3043" s="205">
        <v>366</v>
      </c>
      <c r="B3043" s="253" t="str">
        <f>IF(AND(A3043&lt;&gt;"",ISNUMBER(A3043)),VLOOKUP(A3043,Studies!A:BR,2,FALSE),"")</f>
        <v>Olkkola 1993</v>
      </c>
      <c r="C3043" s="254" t="str">
        <f>IF(AND(A3043&lt;&gt;"",ISNUMBER(A3043)),VLOOKUP(A3043,Studies!A:BR,3,FALSE),"")</f>
        <v>https://www.ncbi.nlm.nih.gov/pubmed/8453848</v>
      </c>
      <c r="D3043" s="254" t="str">
        <f>IF(AND(A3043&lt;&gt;"",ISNUMBER(A3043)),VLOOKUP(A3043,Studies!A:BR,4,FALSE),"")</f>
        <v>po with Perpetrator (Erythromycin)</v>
      </c>
      <c r="E3043" s="254" t="str">
        <f>IF(AND(A3043&lt;&gt;"",ISNUMBER(A3043)),VLOOKUP(A3043,Studies!A:BR,5,FALSE),"")</f>
        <v>Midazolam</v>
      </c>
      <c r="F3043" s="255"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x14ac:dyDescent="0.2">
      <c r="A3044" s="205">
        <v>366</v>
      </c>
      <c r="B3044" s="253" t="str">
        <f>IF(AND(A3044&lt;&gt;"",ISNUMBER(A3044)),VLOOKUP(A3044,Studies!A:BR,2,FALSE),"")</f>
        <v>Olkkola 1993</v>
      </c>
      <c r="C3044" s="254" t="str">
        <f>IF(AND(A3044&lt;&gt;"",ISNUMBER(A3044)),VLOOKUP(A3044,Studies!A:BR,3,FALSE),"")</f>
        <v>https://www.ncbi.nlm.nih.gov/pubmed/8453848</v>
      </c>
      <c r="D3044" s="254" t="str">
        <f>IF(AND(A3044&lt;&gt;"",ISNUMBER(A3044)),VLOOKUP(A3044,Studies!A:BR,4,FALSE),"")</f>
        <v>po with Perpetrator (Erythromycin)</v>
      </c>
      <c r="E3044" s="254" t="str">
        <f>IF(AND(A3044&lt;&gt;"",ISNUMBER(A3044)),VLOOKUP(A3044,Studies!A:BR,5,FALSE),"")</f>
        <v>Midazolam</v>
      </c>
      <c r="F3044" s="255"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x14ac:dyDescent="0.2">
      <c r="A3045" s="205">
        <v>366</v>
      </c>
      <c r="B3045" s="253" t="str">
        <f>IF(AND(A3045&lt;&gt;"",ISNUMBER(A3045)),VLOOKUP(A3045,Studies!A:BR,2,FALSE),"")</f>
        <v>Olkkola 1993</v>
      </c>
      <c r="C3045" s="254" t="str">
        <f>IF(AND(A3045&lt;&gt;"",ISNUMBER(A3045)),VLOOKUP(A3045,Studies!A:BR,3,FALSE),"")</f>
        <v>https://www.ncbi.nlm.nih.gov/pubmed/8453848</v>
      </c>
      <c r="D3045" s="254" t="str">
        <f>IF(AND(A3045&lt;&gt;"",ISNUMBER(A3045)),VLOOKUP(A3045,Studies!A:BR,4,FALSE),"")</f>
        <v>po with Perpetrator (Erythromycin)</v>
      </c>
      <c r="E3045" s="254" t="str">
        <f>IF(AND(A3045&lt;&gt;"",ISNUMBER(A3045)),VLOOKUP(A3045,Studies!A:BR,5,FALSE),"")</f>
        <v>Midazolam</v>
      </c>
      <c r="F3045" s="255"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x14ac:dyDescent="0.2">
      <c r="A3046" s="205">
        <v>366</v>
      </c>
      <c r="B3046" s="253" t="str">
        <f>IF(AND(A3046&lt;&gt;"",ISNUMBER(A3046)),VLOOKUP(A3046,Studies!A:BR,2,FALSE),"")</f>
        <v>Olkkola 1993</v>
      </c>
      <c r="C3046" s="254" t="str">
        <f>IF(AND(A3046&lt;&gt;"",ISNUMBER(A3046)),VLOOKUP(A3046,Studies!A:BR,3,FALSE),"")</f>
        <v>https://www.ncbi.nlm.nih.gov/pubmed/8453848</v>
      </c>
      <c r="D3046" s="254" t="str">
        <f>IF(AND(A3046&lt;&gt;"",ISNUMBER(A3046)),VLOOKUP(A3046,Studies!A:BR,4,FALSE),"")</f>
        <v>po with Perpetrator (Erythromycin)</v>
      </c>
      <c r="E3046" s="254" t="str">
        <f>IF(AND(A3046&lt;&gt;"",ISNUMBER(A3046)),VLOOKUP(A3046,Studies!A:BR,5,FALSE),"")</f>
        <v>Midazolam</v>
      </c>
      <c r="F3046" s="255"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x14ac:dyDescent="0.2">
      <c r="A3047" s="205">
        <v>366</v>
      </c>
      <c r="B3047" s="253" t="str">
        <f>IF(AND(A3047&lt;&gt;"",ISNUMBER(A3047)),VLOOKUP(A3047,Studies!A:BR,2,FALSE),"")</f>
        <v>Olkkola 1993</v>
      </c>
      <c r="C3047" s="254" t="str">
        <f>IF(AND(A3047&lt;&gt;"",ISNUMBER(A3047)),VLOOKUP(A3047,Studies!A:BR,3,FALSE),"")</f>
        <v>https://www.ncbi.nlm.nih.gov/pubmed/8453848</v>
      </c>
      <c r="D3047" s="254" t="str">
        <f>IF(AND(A3047&lt;&gt;"",ISNUMBER(A3047)),VLOOKUP(A3047,Studies!A:BR,4,FALSE),"")</f>
        <v>po with Perpetrator (Erythromycin)</v>
      </c>
      <c r="E3047" s="254" t="str">
        <f>IF(AND(A3047&lt;&gt;"",ISNUMBER(A3047)),VLOOKUP(A3047,Studies!A:BR,5,FALSE),"")</f>
        <v>Midazolam</v>
      </c>
      <c r="F3047" s="255"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x14ac:dyDescent="0.2">
      <c r="A3048" s="205">
        <v>366</v>
      </c>
      <c r="B3048" s="253" t="str">
        <f>IF(AND(A3048&lt;&gt;"",ISNUMBER(A3048)),VLOOKUP(A3048,Studies!A:BR,2,FALSE),"")</f>
        <v>Olkkola 1993</v>
      </c>
      <c r="C3048" s="254" t="str">
        <f>IF(AND(A3048&lt;&gt;"",ISNUMBER(A3048)),VLOOKUP(A3048,Studies!A:BR,3,FALSE),"")</f>
        <v>https://www.ncbi.nlm.nih.gov/pubmed/8453848</v>
      </c>
      <c r="D3048" s="254" t="str">
        <f>IF(AND(A3048&lt;&gt;"",ISNUMBER(A3048)),VLOOKUP(A3048,Studies!A:BR,4,FALSE),"")</f>
        <v>po with Perpetrator (Erythromycin)</v>
      </c>
      <c r="E3048" s="254" t="str">
        <f>IF(AND(A3048&lt;&gt;"",ISNUMBER(A3048)),VLOOKUP(A3048,Studies!A:BR,5,FALSE),"")</f>
        <v>Midazolam</v>
      </c>
      <c r="F3048" s="255"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x14ac:dyDescent="0.2">
      <c r="A3049" s="205">
        <v>366</v>
      </c>
      <c r="B3049" s="253" t="str">
        <f>IF(AND(A3049&lt;&gt;"",ISNUMBER(A3049)),VLOOKUP(A3049,Studies!A:BR,2,FALSE),"")</f>
        <v>Olkkola 1993</v>
      </c>
      <c r="C3049" s="254" t="str">
        <f>IF(AND(A3049&lt;&gt;"",ISNUMBER(A3049)),VLOOKUP(A3049,Studies!A:BR,3,FALSE),"")</f>
        <v>https://www.ncbi.nlm.nih.gov/pubmed/8453848</v>
      </c>
      <c r="D3049" s="254" t="str">
        <f>IF(AND(A3049&lt;&gt;"",ISNUMBER(A3049)),VLOOKUP(A3049,Studies!A:BR,4,FALSE),"")</f>
        <v>po with Perpetrator (Erythromycin)</v>
      </c>
      <c r="E3049" s="254" t="str">
        <f>IF(AND(A3049&lt;&gt;"",ISNUMBER(A3049)),VLOOKUP(A3049,Studies!A:BR,5,FALSE),"")</f>
        <v>Midazolam</v>
      </c>
      <c r="F3049" s="255"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x14ac:dyDescent="0.2">
      <c r="A3050" s="205">
        <v>366</v>
      </c>
      <c r="B3050" s="253" t="str">
        <f>IF(AND(A3050&lt;&gt;"",ISNUMBER(A3050)),VLOOKUP(A3050,Studies!A:BR,2,FALSE),"")</f>
        <v>Olkkola 1993</v>
      </c>
      <c r="C3050" s="254" t="str">
        <f>IF(AND(A3050&lt;&gt;"",ISNUMBER(A3050)),VLOOKUP(A3050,Studies!A:BR,3,FALSE),"")</f>
        <v>https://www.ncbi.nlm.nih.gov/pubmed/8453848</v>
      </c>
      <c r="D3050" s="254" t="str">
        <f>IF(AND(A3050&lt;&gt;"",ISNUMBER(A3050)),VLOOKUP(A3050,Studies!A:BR,4,FALSE),"")</f>
        <v>po with Perpetrator (Erythromycin)</v>
      </c>
      <c r="E3050" s="254" t="str">
        <f>IF(AND(A3050&lt;&gt;"",ISNUMBER(A3050)),VLOOKUP(A3050,Studies!A:BR,5,FALSE),"")</f>
        <v>Midazolam</v>
      </c>
      <c r="F3050" s="255"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x14ac:dyDescent="0.2">
      <c r="A3051" s="205">
        <v>366</v>
      </c>
      <c r="B3051" s="253" t="str">
        <f>IF(AND(A3051&lt;&gt;"",ISNUMBER(A3051)),VLOOKUP(A3051,Studies!A:BR,2,FALSE),"")</f>
        <v>Olkkola 1993</v>
      </c>
      <c r="C3051" s="254" t="str">
        <f>IF(AND(A3051&lt;&gt;"",ISNUMBER(A3051)),VLOOKUP(A3051,Studies!A:BR,3,FALSE),"")</f>
        <v>https://www.ncbi.nlm.nih.gov/pubmed/8453848</v>
      </c>
      <c r="D3051" s="254" t="str">
        <f>IF(AND(A3051&lt;&gt;"",ISNUMBER(A3051)),VLOOKUP(A3051,Studies!A:BR,4,FALSE),"")</f>
        <v>po with Perpetrator (Erythromycin)</v>
      </c>
      <c r="E3051" s="254" t="str">
        <f>IF(AND(A3051&lt;&gt;"",ISNUMBER(A3051)),VLOOKUP(A3051,Studies!A:BR,5,FALSE),"")</f>
        <v>Midazolam</v>
      </c>
      <c r="F3051" s="255"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x14ac:dyDescent="0.2">
      <c r="A3052" s="205">
        <v>366</v>
      </c>
      <c r="B3052" s="253" t="str">
        <f>IF(AND(A3052&lt;&gt;"",ISNUMBER(A3052)),VLOOKUP(A3052,Studies!A:BR,2,FALSE),"")</f>
        <v>Olkkola 1993</v>
      </c>
      <c r="C3052" s="254" t="str">
        <f>IF(AND(A3052&lt;&gt;"",ISNUMBER(A3052)),VLOOKUP(A3052,Studies!A:BR,3,FALSE),"")</f>
        <v>https://www.ncbi.nlm.nih.gov/pubmed/8453848</v>
      </c>
      <c r="D3052" s="254" t="str">
        <f>IF(AND(A3052&lt;&gt;"",ISNUMBER(A3052)),VLOOKUP(A3052,Studies!A:BR,4,FALSE),"")</f>
        <v>po with Perpetrator (Erythromycin)</v>
      </c>
      <c r="E3052" s="254" t="str">
        <f>IF(AND(A3052&lt;&gt;"",ISNUMBER(A3052)),VLOOKUP(A3052,Studies!A:BR,5,FALSE),"")</f>
        <v>Midazolam</v>
      </c>
      <c r="F3052" s="255"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x14ac:dyDescent="0.2">
      <c r="A3053" s="205">
        <v>367</v>
      </c>
      <c r="B3053" s="253" t="str">
        <f>IF(AND(A3053&lt;&gt;"",ISNUMBER(A3053)),VLOOKUP(A3053,Studies!A:BR,2,FALSE),"")</f>
        <v>Olkkola 1993</v>
      </c>
      <c r="C3053" s="254" t="str">
        <f>IF(AND(A3053&lt;&gt;"",ISNUMBER(A3053)),VLOOKUP(A3053,Studies!A:BR,3,FALSE),"")</f>
        <v>https://www.ncbi.nlm.nih.gov/pubmed/8453848</v>
      </c>
      <c r="D3053" s="254" t="str">
        <f>IF(AND(A3053&lt;&gt;"",ISNUMBER(A3053)),VLOOKUP(A3053,Studies!A:BR,4,FALSE),"")</f>
        <v>iv Control (Perpetrator Placebo)</v>
      </c>
      <c r="E3053" s="254" t="str">
        <f>IF(AND(A3053&lt;&gt;"",ISNUMBER(A3053)),VLOOKUP(A3053,Studies!A:BR,5,FALSE),"")</f>
        <v>Midazolam</v>
      </c>
      <c r="F3053" s="255"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x14ac:dyDescent="0.2">
      <c r="A3054" s="205">
        <v>367</v>
      </c>
      <c r="B3054" s="253" t="str">
        <f>IF(AND(A3054&lt;&gt;"",ISNUMBER(A3054)),VLOOKUP(A3054,Studies!A:BR,2,FALSE),"")</f>
        <v>Olkkola 1993</v>
      </c>
      <c r="C3054" s="254" t="str">
        <f>IF(AND(A3054&lt;&gt;"",ISNUMBER(A3054)),VLOOKUP(A3054,Studies!A:BR,3,FALSE),"")</f>
        <v>https://www.ncbi.nlm.nih.gov/pubmed/8453848</v>
      </c>
      <c r="D3054" s="254" t="str">
        <f>IF(AND(A3054&lt;&gt;"",ISNUMBER(A3054)),VLOOKUP(A3054,Studies!A:BR,4,FALSE),"")</f>
        <v>iv Control (Perpetrator Placebo)</v>
      </c>
      <c r="E3054" s="254" t="str">
        <f>IF(AND(A3054&lt;&gt;"",ISNUMBER(A3054)),VLOOKUP(A3054,Studies!A:BR,5,FALSE),"")</f>
        <v>Midazolam</v>
      </c>
      <c r="F3054" s="255"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x14ac:dyDescent="0.2">
      <c r="A3055" s="205">
        <v>367</v>
      </c>
      <c r="B3055" s="253" t="str">
        <f>IF(AND(A3055&lt;&gt;"",ISNUMBER(A3055)),VLOOKUP(A3055,Studies!A:BR,2,FALSE),"")</f>
        <v>Olkkola 1993</v>
      </c>
      <c r="C3055" s="254" t="str">
        <f>IF(AND(A3055&lt;&gt;"",ISNUMBER(A3055)),VLOOKUP(A3055,Studies!A:BR,3,FALSE),"")</f>
        <v>https://www.ncbi.nlm.nih.gov/pubmed/8453848</v>
      </c>
      <c r="D3055" s="254" t="str">
        <f>IF(AND(A3055&lt;&gt;"",ISNUMBER(A3055)),VLOOKUP(A3055,Studies!A:BR,4,FALSE),"")</f>
        <v>iv Control (Perpetrator Placebo)</v>
      </c>
      <c r="E3055" s="254" t="str">
        <f>IF(AND(A3055&lt;&gt;"",ISNUMBER(A3055)),VLOOKUP(A3055,Studies!A:BR,5,FALSE),"")</f>
        <v>Midazolam</v>
      </c>
      <c r="F3055" s="255"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x14ac:dyDescent="0.2">
      <c r="A3056" s="205">
        <v>367</v>
      </c>
      <c r="B3056" s="253" t="str">
        <f>IF(AND(A3056&lt;&gt;"",ISNUMBER(A3056)),VLOOKUP(A3056,Studies!A:BR,2,FALSE),"")</f>
        <v>Olkkola 1993</v>
      </c>
      <c r="C3056" s="254" t="str">
        <f>IF(AND(A3056&lt;&gt;"",ISNUMBER(A3056)),VLOOKUP(A3056,Studies!A:BR,3,FALSE),"")</f>
        <v>https://www.ncbi.nlm.nih.gov/pubmed/8453848</v>
      </c>
      <c r="D3056" s="254" t="str">
        <f>IF(AND(A3056&lt;&gt;"",ISNUMBER(A3056)),VLOOKUP(A3056,Studies!A:BR,4,FALSE),"")</f>
        <v>iv Control (Perpetrator Placebo)</v>
      </c>
      <c r="E3056" s="254" t="str">
        <f>IF(AND(A3056&lt;&gt;"",ISNUMBER(A3056)),VLOOKUP(A3056,Studies!A:BR,5,FALSE),"")</f>
        <v>Midazolam</v>
      </c>
      <c r="F3056" s="255"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x14ac:dyDescent="0.2">
      <c r="A3057" s="205">
        <v>367</v>
      </c>
      <c r="B3057" s="253" t="str">
        <f>IF(AND(A3057&lt;&gt;"",ISNUMBER(A3057)),VLOOKUP(A3057,Studies!A:BR,2,FALSE),"")</f>
        <v>Olkkola 1993</v>
      </c>
      <c r="C3057" s="254" t="str">
        <f>IF(AND(A3057&lt;&gt;"",ISNUMBER(A3057)),VLOOKUP(A3057,Studies!A:BR,3,FALSE),"")</f>
        <v>https://www.ncbi.nlm.nih.gov/pubmed/8453848</v>
      </c>
      <c r="D3057" s="254" t="str">
        <f>IF(AND(A3057&lt;&gt;"",ISNUMBER(A3057)),VLOOKUP(A3057,Studies!A:BR,4,FALSE),"")</f>
        <v>iv Control (Perpetrator Placebo)</v>
      </c>
      <c r="E3057" s="254" t="str">
        <f>IF(AND(A3057&lt;&gt;"",ISNUMBER(A3057)),VLOOKUP(A3057,Studies!A:BR,5,FALSE),"")</f>
        <v>Midazolam</v>
      </c>
      <c r="F3057" s="255"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x14ac:dyDescent="0.2">
      <c r="A3058" s="205">
        <v>367</v>
      </c>
      <c r="B3058" s="253" t="str">
        <f>IF(AND(A3058&lt;&gt;"",ISNUMBER(A3058)),VLOOKUP(A3058,Studies!A:BR,2,FALSE),"")</f>
        <v>Olkkola 1993</v>
      </c>
      <c r="C3058" s="254" t="str">
        <f>IF(AND(A3058&lt;&gt;"",ISNUMBER(A3058)),VLOOKUP(A3058,Studies!A:BR,3,FALSE),"")</f>
        <v>https://www.ncbi.nlm.nih.gov/pubmed/8453848</v>
      </c>
      <c r="D3058" s="254" t="str">
        <f>IF(AND(A3058&lt;&gt;"",ISNUMBER(A3058)),VLOOKUP(A3058,Studies!A:BR,4,FALSE),"")</f>
        <v>iv Control (Perpetrator Placebo)</v>
      </c>
      <c r="E3058" s="254" t="str">
        <f>IF(AND(A3058&lt;&gt;"",ISNUMBER(A3058)),VLOOKUP(A3058,Studies!A:BR,5,FALSE),"")</f>
        <v>Midazolam</v>
      </c>
      <c r="F3058" s="255"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x14ac:dyDescent="0.2">
      <c r="A3059" s="205">
        <v>367</v>
      </c>
      <c r="B3059" s="253" t="str">
        <f>IF(AND(A3059&lt;&gt;"",ISNUMBER(A3059)),VLOOKUP(A3059,Studies!A:BR,2,FALSE),"")</f>
        <v>Olkkola 1993</v>
      </c>
      <c r="C3059" s="254" t="str">
        <f>IF(AND(A3059&lt;&gt;"",ISNUMBER(A3059)),VLOOKUP(A3059,Studies!A:BR,3,FALSE),"")</f>
        <v>https://www.ncbi.nlm.nih.gov/pubmed/8453848</v>
      </c>
      <c r="D3059" s="254" t="str">
        <f>IF(AND(A3059&lt;&gt;"",ISNUMBER(A3059)),VLOOKUP(A3059,Studies!A:BR,4,FALSE),"")</f>
        <v>iv Control (Perpetrator Placebo)</v>
      </c>
      <c r="E3059" s="254" t="str">
        <f>IF(AND(A3059&lt;&gt;"",ISNUMBER(A3059)),VLOOKUP(A3059,Studies!A:BR,5,FALSE),"")</f>
        <v>Midazolam</v>
      </c>
      <c r="F3059" s="255"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x14ac:dyDescent="0.2">
      <c r="A3060" s="205">
        <v>367</v>
      </c>
      <c r="B3060" s="253" t="str">
        <f>IF(AND(A3060&lt;&gt;"",ISNUMBER(A3060)),VLOOKUP(A3060,Studies!A:BR,2,FALSE),"")</f>
        <v>Olkkola 1993</v>
      </c>
      <c r="C3060" s="254" t="str">
        <f>IF(AND(A3060&lt;&gt;"",ISNUMBER(A3060)),VLOOKUP(A3060,Studies!A:BR,3,FALSE),"")</f>
        <v>https://www.ncbi.nlm.nih.gov/pubmed/8453848</v>
      </c>
      <c r="D3060" s="254" t="str">
        <f>IF(AND(A3060&lt;&gt;"",ISNUMBER(A3060)),VLOOKUP(A3060,Studies!A:BR,4,FALSE),"")</f>
        <v>iv Control (Perpetrator Placebo)</v>
      </c>
      <c r="E3060" s="254" t="str">
        <f>IF(AND(A3060&lt;&gt;"",ISNUMBER(A3060)),VLOOKUP(A3060,Studies!A:BR,5,FALSE),"")</f>
        <v>Midazolam</v>
      </c>
      <c r="F3060" s="255"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x14ac:dyDescent="0.2">
      <c r="A3061" s="205">
        <v>367</v>
      </c>
      <c r="B3061" s="253" t="str">
        <f>IF(AND(A3061&lt;&gt;"",ISNUMBER(A3061)),VLOOKUP(A3061,Studies!A:BR,2,FALSE),"")</f>
        <v>Olkkola 1993</v>
      </c>
      <c r="C3061" s="254" t="str">
        <f>IF(AND(A3061&lt;&gt;"",ISNUMBER(A3061)),VLOOKUP(A3061,Studies!A:BR,3,FALSE),"")</f>
        <v>https://www.ncbi.nlm.nih.gov/pubmed/8453848</v>
      </c>
      <c r="D3061" s="254" t="str">
        <f>IF(AND(A3061&lt;&gt;"",ISNUMBER(A3061)),VLOOKUP(A3061,Studies!A:BR,4,FALSE),"")</f>
        <v>iv Control (Perpetrator Placebo)</v>
      </c>
      <c r="E3061" s="254" t="str">
        <f>IF(AND(A3061&lt;&gt;"",ISNUMBER(A3061)),VLOOKUP(A3061,Studies!A:BR,5,FALSE),"")</f>
        <v>Midazolam</v>
      </c>
      <c r="F3061" s="255"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x14ac:dyDescent="0.2">
      <c r="A3062" s="205">
        <v>367</v>
      </c>
      <c r="B3062" s="253" t="str">
        <f>IF(AND(A3062&lt;&gt;"",ISNUMBER(A3062)),VLOOKUP(A3062,Studies!A:BR,2,FALSE),"")</f>
        <v>Olkkola 1993</v>
      </c>
      <c r="C3062" s="254" t="str">
        <f>IF(AND(A3062&lt;&gt;"",ISNUMBER(A3062)),VLOOKUP(A3062,Studies!A:BR,3,FALSE),"")</f>
        <v>https://www.ncbi.nlm.nih.gov/pubmed/8453848</v>
      </c>
      <c r="D3062" s="254" t="str">
        <f>IF(AND(A3062&lt;&gt;"",ISNUMBER(A3062)),VLOOKUP(A3062,Studies!A:BR,4,FALSE),"")</f>
        <v>iv Control (Perpetrator Placebo)</v>
      </c>
      <c r="E3062" s="254" t="str">
        <f>IF(AND(A3062&lt;&gt;"",ISNUMBER(A3062)),VLOOKUP(A3062,Studies!A:BR,5,FALSE),"")</f>
        <v>Midazolam</v>
      </c>
      <c r="F3062" s="255"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x14ac:dyDescent="0.2">
      <c r="A3063" s="205">
        <v>367</v>
      </c>
      <c r="B3063" s="253" t="str">
        <f>IF(AND(A3063&lt;&gt;"",ISNUMBER(A3063)),VLOOKUP(A3063,Studies!A:BR,2,FALSE),"")</f>
        <v>Olkkola 1993</v>
      </c>
      <c r="C3063" s="254" t="str">
        <f>IF(AND(A3063&lt;&gt;"",ISNUMBER(A3063)),VLOOKUP(A3063,Studies!A:BR,3,FALSE),"")</f>
        <v>https://www.ncbi.nlm.nih.gov/pubmed/8453848</v>
      </c>
      <c r="D3063" s="254" t="str">
        <f>IF(AND(A3063&lt;&gt;"",ISNUMBER(A3063)),VLOOKUP(A3063,Studies!A:BR,4,FALSE),"")</f>
        <v>iv Control (Perpetrator Placebo)</v>
      </c>
      <c r="E3063" s="254" t="str">
        <f>IF(AND(A3063&lt;&gt;"",ISNUMBER(A3063)),VLOOKUP(A3063,Studies!A:BR,5,FALSE),"")</f>
        <v>Midazolam</v>
      </c>
      <c r="F3063" s="255"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x14ac:dyDescent="0.2">
      <c r="A3064" s="205">
        <v>367</v>
      </c>
      <c r="B3064" s="253" t="str">
        <f>IF(AND(A3064&lt;&gt;"",ISNUMBER(A3064)),VLOOKUP(A3064,Studies!A:BR,2,FALSE),"")</f>
        <v>Olkkola 1993</v>
      </c>
      <c r="C3064" s="254" t="str">
        <f>IF(AND(A3064&lt;&gt;"",ISNUMBER(A3064)),VLOOKUP(A3064,Studies!A:BR,3,FALSE),"")</f>
        <v>https://www.ncbi.nlm.nih.gov/pubmed/8453848</v>
      </c>
      <c r="D3064" s="254" t="str">
        <f>IF(AND(A3064&lt;&gt;"",ISNUMBER(A3064)),VLOOKUP(A3064,Studies!A:BR,4,FALSE),"")</f>
        <v>iv Control (Perpetrator Placebo)</v>
      </c>
      <c r="E3064" s="254" t="str">
        <f>IF(AND(A3064&lt;&gt;"",ISNUMBER(A3064)),VLOOKUP(A3064,Studies!A:BR,5,FALSE),"")</f>
        <v>Midazolam</v>
      </c>
      <c r="F3064" s="255"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x14ac:dyDescent="0.2">
      <c r="A3065" s="205">
        <v>368</v>
      </c>
      <c r="B3065" s="253" t="str">
        <f>IF(AND(A3065&lt;&gt;"",ISNUMBER(A3065)),VLOOKUP(A3065,Studies!A:BR,2,FALSE),"")</f>
        <v>Olkkola 1993</v>
      </c>
      <c r="C3065" s="254" t="str">
        <f>IF(AND(A3065&lt;&gt;"",ISNUMBER(A3065)),VLOOKUP(A3065,Studies!A:BR,3,FALSE),"")</f>
        <v>https://www.ncbi.nlm.nih.gov/pubmed/8453848</v>
      </c>
      <c r="D3065" s="254" t="str">
        <f>IF(AND(A3065&lt;&gt;"",ISNUMBER(A3065)),VLOOKUP(A3065,Studies!A:BR,4,FALSE),"")</f>
        <v>iv with Perpetrator (Erythromycin)</v>
      </c>
      <c r="E3065" s="254" t="str">
        <f>IF(AND(A3065&lt;&gt;"",ISNUMBER(A3065)),VLOOKUP(A3065,Studies!A:BR,5,FALSE),"")</f>
        <v>Midazolam</v>
      </c>
      <c r="F3065" s="255"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x14ac:dyDescent="0.2">
      <c r="A3066" s="205">
        <v>368</v>
      </c>
      <c r="B3066" s="253" t="str">
        <f>IF(AND(A3066&lt;&gt;"",ISNUMBER(A3066)),VLOOKUP(A3066,Studies!A:BR,2,FALSE),"")</f>
        <v>Olkkola 1993</v>
      </c>
      <c r="C3066" s="254" t="str">
        <f>IF(AND(A3066&lt;&gt;"",ISNUMBER(A3066)),VLOOKUP(A3066,Studies!A:BR,3,FALSE),"")</f>
        <v>https://www.ncbi.nlm.nih.gov/pubmed/8453848</v>
      </c>
      <c r="D3066" s="254" t="str">
        <f>IF(AND(A3066&lt;&gt;"",ISNUMBER(A3066)),VLOOKUP(A3066,Studies!A:BR,4,FALSE),"")</f>
        <v>iv with Perpetrator (Erythromycin)</v>
      </c>
      <c r="E3066" s="254" t="str">
        <f>IF(AND(A3066&lt;&gt;"",ISNUMBER(A3066)),VLOOKUP(A3066,Studies!A:BR,5,FALSE),"")</f>
        <v>Midazolam</v>
      </c>
      <c r="F3066" s="255"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x14ac:dyDescent="0.2">
      <c r="A3067" s="205">
        <v>368</v>
      </c>
      <c r="B3067" s="253" t="str">
        <f>IF(AND(A3067&lt;&gt;"",ISNUMBER(A3067)),VLOOKUP(A3067,Studies!A:BR,2,FALSE),"")</f>
        <v>Olkkola 1993</v>
      </c>
      <c r="C3067" s="254" t="str">
        <f>IF(AND(A3067&lt;&gt;"",ISNUMBER(A3067)),VLOOKUP(A3067,Studies!A:BR,3,FALSE),"")</f>
        <v>https://www.ncbi.nlm.nih.gov/pubmed/8453848</v>
      </c>
      <c r="D3067" s="254" t="str">
        <f>IF(AND(A3067&lt;&gt;"",ISNUMBER(A3067)),VLOOKUP(A3067,Studies!A:BR,4,FALSE),"")</f>
        <v>iv with Perpetrator (Erythromycin)</v>
      </c>
      <c r="E3067" s="254" t="str">
        <f>IF(AND(A3067&lt;&gt;"",ISNUMBER(A3067)),VLOOKUP(A3067,Studies!A:BR,5,FALSE),"")</f>
        <v>Midazolam</v>
      </c>
      <c r="F3067" s="255"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x14ac:dyDescent="0.2">
      <c r="A3068" s="205">
        <v>368</v>
      </c>
      <c r="B3068" s="253" t="str">
        <f>IF(AND(A3068&lt;&gt;"",ISNUMBER(A3068)),VLOOKUP(A3068,Studies!A:BR,2,FALSE),"")</f>
        <v>Olkkola 1993</v>
      </c>
      <c r="C3068" s="254" t="str">
        <f>IF(AND(A3068&lt;&gt;"",ISNUMBER(A3068)),VLOOKUP(A3068,Studies!A:BR,3,FALSE),"")</f>
        <v>https://www.ncbi.nlm.nih.gov/pubmed/8453848</v>
      </c>
      <c r="D3068" s="254" t="str">
        <f>IF(AND(A3068&lt;&gt;"",ISNUMBER(A3068)),VLOOKUP(A3068,Studies!A:BR,4,FALSE),"")</f>
        <v>iv with Perpetrator (Erythromycin)</v>
      </c>
      <c r="E3068" s="254" t="str">
        <f>IF(AND(A3068&lt;&gt;"",ISNUMBER(A3068)),VLOOKUP(A3068,Studies!A:BR,5,FALSE),"")</f>
        <v>Midazolam</v>
      </c>
      <c r="F3068" s="255"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x14ac:dyDescent="0.2">
      <c r="A3069" s="205">
        <v>368</v>
      </c>
      <c r="B3069" s="253" t="str">
        <f>IF(AND(A3069&lt;&gt;"",ISNUMBER(A3069)),VLOOKUP(A3069,Studies!A:BR,2,FALSE),"")</f>
        <v>Olkkola 1993</v>
      </c>
      <c r="C3069" s="254" t="str">
        <f>IF(AND(A3069&lt;&gt;"",ISNUMBER(A3069)),VLOOKUP(A3069,Studies!A:BR,3,FALSE),"")</f>
        <v>https://www.ncbi.nlm.nih.gov/pubmed/8453848</v>
      </c>
      <c r="D3069" s="254" t="str">
        <f>IF(AND(A3069&lt;&gt;"",ISNUMBER(A3069)),VLOOKUP(A3069,Studies!A:BR,4,FALSE),"")</f>
        <v>iv with Perpetrator (Erythromycin)</v>
      </c>
      <c r="E3069" s="254" t="str">
        <f>IF(AND(A3069&lt;&gt;"",ISNUMBER(A3069)),VLOOKUP(A3069,Studies!A:BR,5,FALSE),"")</f>
        <v>Midazolam</v>
      </c>
      <c r="F3069" s="255"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x14ac:dyDescent="0.2">
      <c r="A3070" s="205">
        <v>368</v>
      </c>
      <c r="B3070" s="253" t="str">
        <f>IF(AND(A3070&lt;&gt;"",ISNUMBER(A3070)),VLOOKUP(A3070,Studies!A:BR,2,FALSE),"")</f>
        <v>Olkkola 1993</v>
      </c>
      <c r="C3070" s="254" t="str">
        <f>IF(AND(A3070&lt;&gt;"",ISNUMBER(A3070)),VLOOKUP(A3070,Studies!A:BR,3,FALSE),"")</f>
        <v>https://www.ncbi.nlm.nih.gov/pubmed/8453848</v>
      </c>
      <c r="D3070" s="254" t="str">
        <f>IF(AND(A3070&lt;&gt;"",ISNUMBER(A3070)),VLOOKUP(A3070,Studies!A:BR,4,FALSE),"")</f>
        <v>iv with Perpetrator (Erythromycin)</v>
      </c>
      <c r="E3070" s="254" t="str">
        <f>IF(AND(A3070&lt;&gt;"",ISNUMBER(A3070)),VLOOKUP(A3070,Studies!A:BR,5,FALSE),"")</f>
        <v>Midazolam</v>
      </c>
      <c r="F3070" s="255"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x14ac:dyDescent="0.2">
      <c r="A3071" s="205">
        <v>368</v>
      </c>
      <c r="B3071" s="253" t="str">
        <f>IF(AND(A3071&lt;&gt;"",ISNUMBER(A3071)),VLOOKUP(A3071,Studies!A:BR,2,FALSE),"")</f>
        <v>Olkkola 1993</v>
      </c>
      <c r="C3071" s="254" t="str">
        <f>IF(AND(A3071&lt;&gt;"",ISNUMBER(A3071)),VLOOKUP(A3071,Studies!A:BR,3,FALSE),"")</f>
        <v>https://www.ncbi.nlm.nih.gov/pubmed/8453848</v>
      </c>
      <c r="D3071" s="254" t="str">
        <f>IF(AND(A3071&lt;&gt;"",ISNUMBER(A3071)),VLOOKUP(A3071,Studies!A:BR,4,FALSE),"")</f>
        <v>iv with Perpetrator (Erythromycin)</v>
      </c>
      <c r="E3071" s="254" t="str">
        <f>IF(AND(A3071&lt;&gt;"",ISNUMBER(A3071)),VLOOKUP(A3071,Studies!A:BR,5,FALSE),"")</f>
        <v>Midazolam</v>
      </c>
      <c r="F3071" s="255"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x14ac:dyDescent="0.2">
      <c r="A3072" s="205">
        <v>368</v>
      </c>
      <c r="B3072" s="253" t="str">
        <f>IF(AND(A3072&lt;&gt;"",ISNUMBER(A3072)),VLOOKUP(A3072,Studies!A:BR,2,FALSE),"")</f>
        <v>Olkkola 1993</v>
      </c>
      <c r="C3072" s="254" t="str">
        <f>IF(AND(A3072&lt;&gt;"",ISNUMBER(A3072)),VLOOKUP(A3072,Studies!A:BR,3,FALSE),"")</f>
        <v>https://www.ncbi.nlm.nih.gov/pubmed/8453848</v>
      </c>
      <c r="D3072" s="254" t="str">
        <f>IF(AND(A3072&lt;&gt;"",ISNUMBER(A3072)),VLOOKUP(A3072,Studies!A:BR,4,FALSE),"")</f>
        <v>iv with Perpetrator (Erythromycin)</v>
      </c>
      <c r="E3072" s="254" t="str">
        <f>IF(AND(A3072&lt;&gt;"",ISNUMBER(A3072)),VLOOKUP(A3072,Studies!A:BR,5,FALSE),"")</f>
        <v>Midazolam</v>
      </c>
      <c r="F3072" s="255"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x14ac:dyDescent="0.2">
      <c r="A3073" s="205">
        <v>368</v>
      </c>
      <c r="B3073" s="253" t="str">
        <f>IF(AND(A3073&lt;&gt;"",ISNUMBER(A3073)),VLOOKUP(A3073,Studies!A:BR,2,FALSE),"")</f>
        <v>Olkkola 1993</v>
      </c>
      <c r="C3073" s="254" t="str">
        <f>IF(AND(A3073&lt;&gt;"",ISNUMBER(A3073)),VLOOKUP(A3073,Studies!A:BR,3,FALSE),"")</f>
        <v>https://www.ncbi.nlm.nih.gov/pubmed/8453848</v>
      </c>
      <c r="D3073" s="254" t="str">
        <f>IF(AND(A3073&lt;&gt;"",ISNUMBER(A3073)),VLOOKUP(A3073,Studies!A:BR,4,FALSE),"")</f>
        <v>iv with Perpetrator (Erythromycin)</v>
      </c>
      <c r="E3073" s="254" t="str">
        <f>IF(AND(A3073&lt;&gt;"",ISNUMBER(A3073)),VLOOKUP(A3073,Studies!A:BR,5,FALSE),"")</f>
        <v>Midazolam</v>
      </c>
      <c r="F3073" s="255"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x14ac:dyDescent="0.2">
      <c r="A3074" s="205">
        <v>368</v>
      </c>
      <c r="B3074" s="253" t="str">
        <f>IF(AND(A3074&lt;&gt;"",ISNUMBER(A3074)),VLOOKUP(A3074,Studies!A:BR,2,FALSE),"")</f>
        <v>Olkkola 1993</v>
      </c>
      <c r="C3074" s="254" t="str">
        <f>IF(AND(A3074&lt;&gt;"",ISNUMBER(A3074)),VLOOKUP(A3074,Studies!A:BR,3,FALSE),"")</f>
        <v>https://www.ncbi.nlm.nih.gov/pubmed/8453848</v>
      </c>
      <c r="D3074" s="254" t="str">
        <f>IF(AND(A3074&lt;&gt;"",ISNUMBER(A3074)),VLOOKUP(A3074,Studies!A:BR,4,FALSE),"")</f>
        <v>iv with Perpetrator (Erythromycin)</v>
      </c>
      <c r="E3074" s="254" t="str">
        <f>IF(AND(A3074&lt;&gt;"",ISNUMBER(A3074)),VLOOKUP(A3074,Studies!A:BR,5,FALSE),"")</f>
        <v>Midazolam</v>
      </c>
      <c r="F3074" s="255"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x14ac:dyDescent="0.2">
      <c r="A3075" s="205">
        <v>368</v>
      </c>
      <c r="B3075" s="253" t="str">
        <f>IF(AND(A3075&lt;&gt;"",ISNUMBER(A3075)),VLOOKUP(A3075,Studies!A:BR,2,FALSE),"")</f>
        <v>Olkkola 1993</v>
      </c>
      <c r="C3075" s="254" t="str">
        <f>IF(AND(A3075&lt;&gt;"",ISNUMBER(A3075)),VLOOKUP(A3075,Studies!A:BR,3,FALSE),"")</f>
        <v>https://www.ncbi.nlm.nih.gov/pubmed/8453848</v>
      </c>
      <c r="D3075" s="254" t="str">
        <f>IF(AND(A3075&lt;&gt;"",ISNUMBER(A3075)),VLOOKUP(A3075,Studies!A:BR,4,FALSE),"")</f>
        <v>iv with Perpetrator (Erythromycin)</v>
      </c>
      <c r="E3075" s="254" t="str">
        <f>IF(AND(A3075&lt;&gt;"",ISNUMBER(A3075)),VLOOKUP(A3075,Studies!A:BR,5,FALSE),"")</f>
        <v>Midazolam</v>
      </c>
      <c r="F3075" s="255"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x14ac:dyDescent="0.2">
      <c r="A3076" s="205">
        <v>368</v>
      </c>
      <c r="B3076" s="253" t="str">
        <f>IF(AND(A3076&lt;&gt;"",ISNUMBER(A3076)),VLOOKUP(A3076,Studies!A:BR,2,FALSE),"")</f>
        <v>Olkkola 1993</v>
      </c>
      <c r="C3076" s="254" t="str">
        <f>IF(AND(A3076&lt;&gt;"",ISNUMBER(A3076)),VLOOKUP(A3076,Studies!A:BR,3,FALSE),"")</f>
        <v>https://www.ncbi.nlm.nih.gov/pubmed/8453848</v>
      </c>
      <c r="D3076" s="254" t="str">
        <f>IF(AND(A3076&lt;&gt;"",ISNUMBER(A3076)),VLOOKUP(A3076,Studies!A:BR,4,FALSE),"")</f>
        <v>iv with Perpetrator (Erythromycin)</v>
      </c>
      <c r="E3076" s="254" t="str">
        <f>IF(AND(A3076&lt;&gt;"",ISNUMBER(A3076)),VLOOKUP(A3076,Studies!A:BR,5,FALSE),"")</f>
        <v>Midazolam</v>
      </c>
      <c r="F3076" s="255"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x14ac:dyDescent="0.2">
      <c r="A3077" s="212">
        <v>369</v>
      </c>
      <c r="B3077" s="253" t="str">
        <f>IF(AND(A3077&lt;&gt;"",ISNUMBER(A3077)),VLOOKUP(A3077,Studies!A:BR,2,FALSE),"")</f>
        <v>Olkkola 1994</v>
      </c>
      <c r="C3077" s="254" t="str">
        <f>IF(AND(A3077&lt;&gt;"",ISNUMBER(A3077)),VLOOKUP(A3077,Studies!A:BR,3,FALSE),"")</f>
        <v>https://www.ncbi.nlm.nih.gov/pubmed/8181191</v>
      </c>
      <c r="D3077" s="254" t="str">
        <f>IF(AND(A3077&lt;&gt;"",ISNUMBER(A3077)),VLOOKUP(A3077,Studies!A:BR,4,FALSE),"")</f>
        <v>po Control (Perpetrator Placebo)</v>
      </c>
      <c r="E3077" s="254" t="str">
        <f>IF(AND(A3077&lt;&gt;"",ISNUMBER(A3077)),VLOOKUP(A3077,Studies!A:BR,5,FALSE),"")</f>
        <v>Midazolam</v>
      </c>
      <c r="F3077" s="255"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x14ac:dyDescent="0.2">
      <c r="A3078" s="212">
        <v>369</v>
      </c>
      <c r="B3078" s="253" t="str">
        <f>IF(AND(A3078&lt;&gt;"",ISNUMBER(A3078)),VLOOKUP(A3078,Studies!A:BR,2,FALSE),"")</f>
        <v>Olkkola 1994</v>
      </c>
      <c r="C3078" s="254" t="str">
        <f>IF(AND(A3078&lt;&gt;"",ISNUMBER(A3078)),VLOOKUP(A3078,Studies!A:BR,3,FALSE),"")</f>
        <v>https://www.ncbi.nlm.nih.gov/pubmed/8181191</v>
      </c>
      <c r="D3078" s="254" t="str">
        <f>IF(AND(A3078&lt;&gt;"",ISNUMBER(A3078)),VLOOKUP(A3078,Studies!A:BR,4,FALSE),"")</f>
        <v>po Control (Perpetrator Placebo)</v>
      </c>
      <c r="E3078" s="254" t="str">
        <f>IF(AND(A3078&lt;&gt;"",ISNUMBER(A3078)),VLOOKUP(A3078,Studies!A:BR,5,FALSE),"")</f>
        <v>Midazolam</v>
      </c>
      <c r="F3078" s="255"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x14ac:dyDescent="0.2">
      <c r="A3079" s="212">
        <v>369</v>
      </c>
      <c r="B3079" s="253" t="str">
        <f>IF(AND(A3079&lt;&gt;"",ISNUMBER(A3079)),VLOOKUP(A3079,Studies!A:BR,2,FALSE),"")</f>
        <v>Olkkola 1994</v>
      </c>
      <c r="C3079" s="254" t="str">
        <f>IF(AND(A3079&lt;&gt;"",ISNUMBER(A3079)),VLOOKUP(A3079,Studies!A:BR,3,FALSE),"")</f>
        <v>https://www.ncbi.nlm.nih.gov/pubmed/8181191</v>
      </c>
      <c r="D3079" s="254" t="str">
        <f>IF(AND(A3079&lt;&gt;"",ISNUMBER(A3079)),VLOOKUP(A3079,Studies!A:BR,4,FALSE),"")</f>
        <v>po Control (Perpetrator Placebo)</v>
      </c>
      <c r="E3079" s="254" t="str">
        <f>IF(AND(A3079&lt;&gt;"",ISNUMBER(A3079)),VLOOKUP(A3079,Studies!A:BR,5,FALSE),"")</f>
        <v>Midazolam</v>
      </c>
      <c r="F3079" s="255"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x14ac:dyDescent="0.2">
      <c r="A3080" s="212">
        <v>369</v>
      </c>
      <c r="B3080" s="253" t="str">
        <f>IF(AND(A3080&lt;&gt;"",ISNUMBER(A3080)),VLOOKUP(A3080,Studies!A:BR,2,FALSE),"")</f>
        <v>Olkkola 1994</v>
      </c>
      <c r="C3080" s="254" t="str">
        <f>IF(AND(A3080&lt;&gt;"",ISNUMBER(A3080)),VLOOKUP(A3080,Studies!A:BR,3,FALSE),"")</f>
        <v>https://www.ncbi.nlm.nih.gov/pubmed/8181191</v>
      </c>
      <c r="D3080" s="254" t="str">
        <f>IF(AND(A3080&lt;&gt;"",ISNUMBER(A3080)),VLOOKUP(A3080,Studies!A:BR,4,FALSE),"")</f>
        <v>po Control (Perpetrator Placebo)</v>
      </c>
      <c r="E3080" s="254" t="str">
        <f>IF(AND(A3080&lt;&gt;"",ISNUMBER(A3080)),VLOOKUP(A3080,Studies!A:BR,5,FALSE),"")</f>
        <v>Midazolam</v>
      </c>
      <c r="F3080" s="255"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x14ac:dyDescent="0.2">
      <c r="A3081" s="212">
        <v>369</v>
      </c>
      <c r="B3081" s="253" t="str">
        <f>IF(AND(A3081&lt;&gt;"",ISNUMBER(A3081)),VLOOKUP(A3081,Studies!A:BR,2,FALSE),"")</f>
        <v>Olkkola 1994</v>
      </c>
      <c r="C3081" s="254" t="str">
        <f>IF(AND(A3081&lt;&gt;"",ISNUMBER(A3081)),VLOOKUP(A3081,Studies!A:BR,3,FALSE),"")</f>
        <v>https://www.ncbi.nlm.nih.gov/pubmed/8181191</v>
      </c>
      <c r="D3081" s="254" t="str">
        <f>IF(AND(A3081&lt;&gt;"",ISNUMBER(A3081)),VLOOKUP(A3081,Studies!A:BR,4,FALSE),"")</f>
        <v>po Control (Perpetrator Placebo)</v>
      </c>
      <c r="E3081" s="254" t="str">
        <f>IF(AND(A3081&lt;&gt;"",ISNUMBER(A3081)),VLOOKUP(A3081,Studies!A:BR,5,FALSE),"")</f>
        <v>Midazolam</v>
      </c>
      <c r="F3081" s="255"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x14ac:dyDescent="0.2">
      <c r="A3082" s="212">
        <v>369</v>
      </c>
      <c r="B3082" s="253" t="str">
        <f>IF(AND(A3082&lt;&gt;"",ISNUMBER(A3082)),VLOOKUP(A3082,Studies!A:BR,2,FALSE),"")</f>
        <v>Olkkola 1994</v>
      </c>
      <c r="C3082" s="254" t="str">
        <f>IF(AND(A3082&lt;&gt;"",ISNUMBER(A3082)),VLOOKUP(A3082,Studies!A:BR,3,FALSE),"")</f>
        <v>https://www.ncbi.nlm.nih.gov/pubmed/8181191</v>
      </c>
      <c r="D3082" s="254" t="str">
        <f>IF(AND(A3082&lt;&gt;"",ISNUMBER(A3082)),VLOOKUP(A3082,Studies!A:BR,4,FALSE),"")</f>
        <v>po Control (Perpetrator Placebo)</v>
      </c>
      <c r="E3082" s="254" t="str">
        <f>IF(AND(A3082&lt;&gt;"",ISNUMBER(A3082)),VLOOKUP(A3082,Studies!A:BR,5,FALSE),"")</f>
        <v>Midazolam</v>
      </c>
      <c r="F3082" s="255"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x14ac:dyDescent="0.2">
      <c r="A3083" s="212">
        <v>369</v>
      </c>
      <c r="B3083" s="253" t="str">
        <f>IF(AND(A3083&lt;&gt;"",ISNUMBER(A3083)),VLOOKUP(A3083,Studies!A:BR,2,FALSE),"")</f>
        <v>Olkkola 1994</v>
      </c>
      <c r="C3083" s="254" t="str">
        <f>IF(AND(A3083&lt;&gt;"",ISNUMBER(A3083)),VLOOKUP(A3083,Studies!A:BR,3,FALSE),"")</f>
        <v>https://www.ncbi.nlm.nih.gov/pubmed/8181191</v>
      </c>
      <c r="D3083" s="254" t="str">
        <f>IF(AND(A3083&lt;&gt;"",ISNUMBER(A3083)),VLOOKUP(A3083,Studies!A:BR,4,FALSE),"")</f>
        <v>po Control (Perpetrator Placebo)</v>
      </c>
      <c r="E3083" s="254" t="str">
        <f>IF(AND(A3083&lt;&gt;"",ISNUMBER(A3083)),VLOOKUP(A3083,Studies!A:BR,5,FALSE),"")</f>
        <v>Midazolam</v>
      </c>
      <c r="F3083" s="255"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x14ac:dyDescent="0.2">
      <c r="A3084" s="212">
        <v>369</v>
      </c>
      <c r="B3084" s="253" t="str">
        <f>IF(AND(A3084&lt;&gt;"",ISNUMBER(A3084)),VLOOKUP(A3084,Studies!A:BR,2,FALSE),"")</f>
        <v>Olkkola 1994</v>
      </c>
      <c r="C3084" s="254" t="str">
        <f>IF(AND(A3084&lt;&gt;"",ISNUMBER(A3084)),VLOOKUP(A3084,Studies!A:BR,3,FALSE),"")</f>
        <v>https://www.ncbi.nlm.nih.gov/pubmed/8181191</v>
      </c>
      <c r="D3084" s="254" t="str">
        <f>IF(AND(A3084&lt;&gt;"",ISNUMBER(A3084)),VLOOKUP(A3084,Studies!A:BR,4,FALSE),"")</f>
        <v>po Control (Perpetrator Placebo)</v>
      </c>
      <c r="E3084" s="254" t="str">
        <f>IF(AND(A3084&lt;&gt;"",ISNUMBER(A3084)),VLOOKUP(A3084,Studies!A:BR,5,FALSE),"")</f>
        <v>Midazolam</v>
      </c>
      <c r="F3084" s="255"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x14ac:dyDescent="0.2">
      <c r="A3085" s="212">
        <v>369</v>
      </c>
      <c r="B3085" s="253" t="str">
        <f>IF(AND(A3085&lt;&gt;"",ISNUMBER(A3085)),VLOOKUP(A3085,Studies!A:BR,2,FALSE),"")</f>
        <v>Olkkola 1994</v>
      </c>
      <c r="C3085" s="254" t="str">
        <f>IF(AND(A3085&lt;&gt;"",ISNUMBER(A3085)),VLOOKUP(A3085,Studies!A:BR,3,FALSE),"")</f>
        <v>https://www.ncbi.nlm.nih.gov/pubmed/8181191</v>
      </c>
      <c r="D3085" s="254" t="str">
        <f>IF(AND(A3085&lt;&gt;"",ISNUMBER(A3085)),VLOOKUP(A3085,Studies!A:BR,4,FALSE),"")</f>
        <v>po Control (Perpetrator Placebo)</v>
      </c>
      <c r="E3085" s="254" t="str">
        <f>IF(AND(A3085&lt;&gt;"",ISNUMBER(A3085)),VLOOKUP(A3085,Studies!A:BR,5,FALSE),"")</f>
        <v>Midazolam</v>
      </c>
      <c r="F3085" s="255"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x14ac:dyDescent="0.2">
      <c r="A3086" s="212">
        <v>369</v>
      </c>
      <c r="B3086" s="253" t="str">
        <f>IF(AND(A3086&lt;&gt;"",ISNUMBER(A3086)),VLOOKUP(A3086,Studies!A:BR,2,FALSE),"")</f>
        <v>Olkkola 1994</v>
      </c>
      <c r="C3086" s="254" t="str">
        <f>IF(AND(A3086&lt;&gt;"",ISNUMBER(A3086)),VLOOKUP(A3086,Studies!A:BR,3,FALSE),"")</f>
        <v>https://www.ncbi.nlm.nih.gov/pubmed/8181191</v>
      </c>
      <c r="D3086" s="254" t="str">
        <f>IF(AND(A3086&lt;&gt;"",ISNUMBER(A3086)),VLOOKUP(A3086,Studies!A:BR,4,FALSE),"")</f>
        <v>po Control (Perpetrator Placebo)</v>
      </c>
      <c r="E3086" s="254" t="str">
        <f>IF(AND(A3086&lt;&gt;"",ISNUMBER(A3086)),VLOOKUP(A3086,Studies!A:BR,5,FALSE),"")</f>
        <v>Midazolam</v>
      </c>
      <c r="F3086" s="255"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x14ac:dyDescent="0.2">
      <c r="A3087" s="212">
        <v>369</v>
      </c>
      <c r="B3087" s="253" t="str">
        <f>IF(AND(A3087&lt;&gt;"",ISNUMBER(A3087)),VLOOKUP(A3087,Studies!A:BR,2,FALSE),"")</f>
        <v>Olkkola 1994</v>
      </c>
      <c r="C3087" s="254" t="str">
        <f>IF(AND(A3087&lt;&gt;"",ISNUMBER(A3087)),VLOOKUP(A3087,Studies!A:BR,3,FALSE),"")</f>
        <v>https://www.ncbi.nlm.nih.gov/pubmed/8181191</v>
      </c>
      <c r="D3087" s="254" t="str">
        <f>IF(AND(A3087&lt;&gt;"",ISNUMBER(A3087)),VLOOKUP(A3087,Studies!A:BR,4,FALSE),"")</f>
        <v>po Control (Perpetrator Placebo)</v>
      </c>
      <c r="E3087" s="254" t="str">
        <f>IF(AND(A3087&lt;&gt;"",ISNUMBER(A3087)),VLOOKUP(A3087,Studies!A:BR,5,FALSE),"")</f>
        <v>Midazolam</v>
      </c>
      <c r="F3087" s="255"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x14ac:dyDescent="0.2">
      <c r="A3088" s="212">
        <v>370</v>
      </c>
      <c r="B3088" s="253" t="str">
        <f>IF(AND(A3088&lt;&gt;"",ISNUMBER(A3088)),VLOOKUP(A3088,Studies!A:BR,2,FALSE),"")</f>
        <v>Olkkola 1994</v>
      </c>
      <c r="C3088" s="254" t="str">
        <f>IF(AND(A3088&lt;&gt;"",ISNUMBER(A3088)),VLOOKUP(A3088,Studies!A:BR,3,FALSE),"")</f>
        <v>https://www.ncbi.nlm.nih.gov/pubmed/8181191</v>
      </c>
      <c r="D3088" s="254" t="str">
        <f>IF(AND(A3088&lt;&gt;"",ISNUMBER(A3088)),VLOOKUP(A3088,Studies!A:BR,4,FALSE),"")</f>
        <v>po with Perpetrator (Itraconazole)</v>
      </c>
      <c r="E3088" s="254" t="str">
        <f>IF(AND(A3088&lt;&gt;"",ISNUMBER(A3088)),VLOOKUP(A3088,Studies!A:BR,5,FALSE),"")</f>
        <v>Midazolam</v>
      </c>
      <c r="F3088" s="255"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x14ac:dyDescent="0.2">
      <c r="A3089" s="212">
        <v>370</v>
      </c>
      <c r="B3089" s="253" t="str">
        <f>IF(AND(A3089&lt;&gt;"",ISNUMBER(A3089)),VLOOKUP(A3089,Studies!A:BR,2,FALSE),"")</f>
        <v>Olkkola 1994</v>
      </c>
      <c r="C3089" s="254" t="str">
        <f>IF(AND(A3089&lt;&gt;"",ISNUMBER(A3089)),VLOOKUP(A3089,Studies!A:BR,3,FALSE),"")</f>
        <v>https://www.ncbi.nlm.nih.gov/pubmed/8181191</v>
      </c>
      <c r="D3089" s="254" t="str">
        <f>IF(AND(A3089&lt;&gt;"",ISNUMBER(A3089)),VLOOKUP(A3089,Studies!A:BR,4,FALSE),"")</f>
        <v>po with Perpetrator (Itraconazole)</v>
      </c>
      <c r="E3089" s="254" t="str">
        <f>IF(AND(A3089&lt;&gt;"",ISNUMBER(A3089)),VLOOKUP(A3089,Studies!A:BR,5,FALSE),"")</f>
        <v>Midazolam</v>
      </c>
      <c r="F3089" s="255"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x14ac:dyDescent="0.2">
      <c r="A3090" s="212">
        <v>370</v>
      </c>
      <c r="B3090" s="253" t="str">
        <f>IF(AND(A3090&lt;&gt;"",ISNUMBER(A3090)),VLOOKUP(A3090,Studies!A:BR,2,FALSE),"")</f>
        <v>Olkkola 1994</v>
      </c>
      <c r="C3090" s="254" t="str">
        <f>IF(AND(A3090&lt;&gt;"",ISNUMBER(A3090)),VLOOKUP(A3090,Studies!A:BR,3,FALSE),"")</f>
        <v>https://www.ncbi.nlm.nih.gov/pubmed/8181191</v>
      </c>
      <c r="D3090" s="254" t="str">
        <f>IF(AND(A3090&lt;&gt;"",ISNUMBER(A3090)),VLOOKUP(A3090,Studies!A:BR,4,FALSE),"")</f>
        <v>po with Perpetrator (Itraconazole)</v>
      </c>
      <c r="E3090" s="254" t="str">
        <f>IF(AND(A3090&lt;&gt;"",ISNUMBER(A3090)),VLOOKUP(A3090,Studies!A:BR,5,FALSE),"")</f>
        <v>Midazolam</v>
      </c>
      <c r="F3090" s="255"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x14ac:dyDescent="0.2">
      <c r="A3091" s="212">
        <v>370</v>
      </c>
      <c r="B3091" s="253" t="str">
        <f>IF(AND(A3091&lt;&gt;"",ISNUMBER(A3091)),VLOOKUP(A3091,Studies!A:BR,2,FALSE),"")</f>
        <v>Olkkola 1994</v>
      </c>
      <c r="C3091" s="254" t="str">
        <f>IF(AND(A3091&lt;&gt;"",ISNUMBER(A3091)),VLOOKUP(A3091,Studies!A:BR,3,FALSE),"")</f>
        <v>https://www.ncbi.nlm.nih.gov/pubmed/8181191</v>
      </c>
      <c r="D3091" s="254" t="str">
        <f>IF(AND(A3091&lt;&gt;"",ISNUMBER(A3091)),VLOOKUP(A3091,Studies!A:BR,4,FALSE),"")</f>
        <v>po with Perpetrator (Itraconazole)</v>
      </c>
      <c r="E3091" s="254" t="str">
        <f>IF(AND(A3091&lt;&gt;"",ISNUMBER(A3091)),VLOOKUP(A3091,Studies!A:BR,5,FALSE),"")</f>
        <v>Midazolam</v>
      </c>
      <c r="F3091" s="255"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x14ac:dyDescent="0.2">
      <c r="A3092" s="212">
        <v>370</v>
      </c>
      <c r="B3092" s="253" t="str">
        <f>IF(AND(A3092&lt;&gt;"",ISNUMBER(A3092)),VLOOKUP(A3092,Studies!A:BR,2,FALSE),"")</f>
        <v>Olkkola 1994</v>
      </c>
      <c r="C3092" s="254" t="str">
        <f>IF(AND(A3092&lt;&gt;"",ISNUMBER(A3092)),VLOOKUP(A3092,Studies!A:BR,3,FALSE),"")</f>
        <v>https://www.ncbi.nlm.nih.gov/pubmed/8181191</v>
      </c>
      <c r="D3092" s="254" t="str">
        <f>IF(AND(A3092&lt;&gt;"",ISNUMBER(A3092)),VLOOKUP(A3092,Studies!A:BR,4,FALSE),"")</f>
        <v>po with Perpetrator (Itraconazole)</v>
      </c>
      <c r="E3092" s="254" t="str">
        <f>IF(AND(A3092&lt;&gt;"",ISNUMBER(A3092)),VLOOKUP(A3092,Studies!A:BR,5,FALSE),"")</f>
        <v>Midazolam</v>
      </c>
      <c r="F3092" s="255"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x14ac:dyDescent="0.2">
      <c r="A3093" s="212">
        <v>370</v>
      </c>
      <c r="B3093" s="253" t="str">
        <f>IF(AND(A3093&lt;&gt;"",ISNUMBER(A3093)),VLOOKUP(A3093,Studies!A:BR,2,FALSE),"")</f>
        <v>Olkkola 1994</v>
      </c>
      <c r="C3093" s="254" t="str">
        <f>IF(AND(A3093&lt;&gt;"",ISNUMBER(A3093)),VLOOKUP(A3093,Studies!A:BR,3,FALSE),"")</f>
        <v>https://www.ncbi.nlm.nih.gov/pubmed/8181191</v>
      </c>
      <c r="D3093" s="254" t="str">
        <f>IF(AND(A3093&lt;&gt;"",ISNUMBER(A3093)),VLOOKUP(A3093,Studies!A:BR,4,FALSE),"")</f>
        <v>po with Perpetrator (Itraconazole)</v>
      </c>
      <c r="E3093" s="254" t="str">
        <f>IF(AND(A3093&lt;&gt;"",ISNUMBER(A3093)),VLOOKUP(A3093,Studies!A:BR,5,FALSE),"")</f>
        <v>Midazolam</v>
      </c>
      <c r="F3093" s="255"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x14ac:dyDescent="0.2">
      <c r="A3094" s="212">
        <v>370</v>
      </c>
      <c r="B3094" s="253" t="str">
        <f>IF(AND(A3094&lt;&gt;"",ISNUMBER(A3094)),VLOOKUP(A3094,Studies!A:BR,2,FALSE),"")</f>
        <v>Olkkola 1994</v>
      </c>
      <c r="C3094" s="254" t="str">
        <f>IF(AND(A3094&lt;&gt;"",ISNUMBER(A3094)),VLOOKUP(A3094,Studies!A:BR,3,FALSE),"")</f>
        <v>https://www.ncbi.nlm.nih.gov/pubmed/8181191</v>
      </c>
      <c r="D3094" s="254" t="str">
        <f>IF(AND(A3094&lt;&gt;"",ISNUMBER(A3094)),VLOOKUP(A3094,Studies!A:BR,4,FALSE),"")</f>
        <v>po with Perpetrator (Itraconazole)</v>
      </c>
      <c r="E3094" s="254" t="str">
        <f>IF(AND(A3094&lt;&gt;"",ISNUMBER(A3094)),VLOOKUP(A3094,Studies!A:BR,5,FALSE),"")</f>
        <v>Midazolam</v>
      </c>
      <c r="F3094" s="255"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x14ac:dyDescent="0.2">
      <c r="A3095" s="212">
        <v>370</v>
      </c>
      <c r="B3095" s="253" t="str">
        <f>IF(AND(A3095&lt;&gt;"",ISNUMBER(A3095)),VLOOKUP(A3095,Studies!A:BR,2,FALSE),"")</f>
        <v>Olkkola 1994</v>
      </c>
      <c r="C3095" s="254" t="str">
        <f>IF(AND(A3095&lt;&gt;"",ISNUMBER(A3095)),VLOOKUP(A3095,Studies!A:BR,3,FALSE),"")</f>
        <v>https://www.ncbi.nlm.nih.gov/pubmed/8181191</v>
      </c>
      <c r="D3095" s="254" t="str">
        <f>IF(AND(A3095&lt;&gt;"",ISNUMBER(A3095)),VLOOKUP(A3095,Studies!A:BR,4,FALSE),"")</f>
        <v>po with Perpetrator (Itraconazole)</v>
      </c>
      <c r="E3095" s="254" t="str">
        <f>IF(AND(A3095&lt;&gt;"",ISNUMBER(A3095)),VLOOKUP(A3095,Studies!A:BR,5,FALSE),"")</f>
        <v>Midazolam</v>
      </c>
      <c r="F3095" s="255"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x14ac:dyDescent="0.2">
      <c r="A3096" s="212">
        <v>370</v>
      </c>
      <c r="B3096" s="253" t="str">
        <f>IF(AND(A3096&lt;&gt;"",ISNUMBER(A3096)),VLOOKUP(A3096,Studies!A:BR,2,FALSE),"")</f>
        <v>Olkkola 1994</v>
      </c>
      <c r="C3096" s="254" t="str">
        <f>IF(AND(A3096&lt;&gt;"",ISNUMBER(A3096)),VLOOKUP(A3096,Studies!A:BR,3,FALSE),"")</f>
        <v>https://www.ncbi.nlm.nih.gov/pubmed/8181191</v>
      </c>
      <c r="D3096" s="254" t="str">
        <f>IF(AND(A3096&lt;&gt;"",ISNUMBER(A3096)),VLOOKUP(A3096,Studies!A:BR,4,FALSE),"")</f>
        <v>po with Perpetrator (Itraconazole)</v>
      </c>
      <c r="E3096" s="254" t="str">
        <f>IF(AND(A3096&lt;&gt;"",ISNUMBER(A3096)),VLOOKUP(A3096,Studies!A:BR,5,FALSE),"")</f>
        <v>Midazolam</v>
      </c>
      <c r="F3096" s="255"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x14ac:dyDescent="0.2">
      <c r="A3097" s="212">
        <v>370</v>
      </c>
      <c r="B3097" s="253" t="str">
        <f>IF(AND(A3097&lt;&gt;"",ISNUMBER(A3097)),VLOOKUP(A3097,Studies!A:BR,2,FALSE),"")</f>
        <v>Olkkola 1994</v>
      </c>
      <c r="C3097" s="254" t="str">
        <f>IF(AND(A3097&lt;&gt;"",ISNUMBER(A3097)),VLOOKUP(A3097,Studies!A:BR,3,FALSE),"")</f>
        <v>https://www.ncbi.nlm.nih.gov/pubmed/8181191</v>
      </c>
      <c r="D3097" s="254" t="str">
        <f>IF(AND(A3097&lt;&gt;"",ISNUMBER(A3097)),VLOOKUP(A3097,Studies!A:BR,4,FALSE),"")</f>
        <v>po with Perpetrator (Itraconazole)</v>
      </c>
      <c r="E3097" s="254" t="str">
        <f>IF(AND(A3097&lt;&gt;"",ISNUMBER(A3097)),VLOOKUP(A3097,Studies!A:BR,5,FALSE),"")</f>
        <v>Midazolam</v>
      </c>
      <c r="F3097" s="255"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x14ac:dyDescent="0.2">
      <c r="A3098" s="212">
        <v>370</v>
      </c>
      <c r="B3098" s="253" t="str">
        <f>IF(AND(A3098&lt;&gt;"",ISNUMBER(A3098)),VLOOKUP(A3098,Studies!A:BR,2,FALSE),"")</f>
        <v>Olkkola 1994</v>
      </c>
      <c r="C3098" s="254" t="str">
        <f>IF(AND(A3098&lt;&gt;"",ISNUMBER(A3098)),VLOOKUP(A3098,Studies!A:BR,3,FALSE),"")</f>
        <v>https://www.ncbi.nlm.nih.gov/pubmed/8181191</v>
      </c>
      <c r="D3098" s="254" t="str">
        <f>IF(AND(A3098&lt;&gt;"",ISNUMBER(A3098)),VLOOKUP(A3098,Studies!A:BR,4,FALSE),"")</f>
        <v>po with Perpetrator (Itraconazole)</v>
      </c>
      <c r="E3098" s="254" t="str">
        <f>IF(AND(A3098&lt;&gt;"",ISNUMBER(A3098)),VLOOKUP(A3098,Studies!A:BR,5,FALSE),"")</f>
        <v>Midazolam</v>
      </c>
      <c r="F3098" s="255"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x14ac:dyDescent="0.2">
      <c r="A3099" s="212">
        <v>371</v>
      </c>
      <c r="B3099" s="253" t="str">
        <f>IF(AND(A3099&lt;&gt;"",ISNUMBER(A3099)),VLOOKUP(A3099,Studies!A:BR,2,FALSE),"")</f>
        <v>Olkkola 1994</v>
      </c>
      <c r="C3099" s="254" t="str">
        <f>IF(AND(A3099&lt;&gt;"",ISNUMBER(A3099)),VLOOKUP(A3099,Studies!A:BR,3,FALSE),"")</f>
        <v>https://www.ncbi.nlm.nih.gov/pubmed/8181191</v>
      </c>
      <c r="D3099" s="254" t="str">
        <f>IF(AND(A3099&lt;&gt;"",ISNUMBER(A3099)),VLOOKUP(A3099,Studies!A:BR,4,FALSE),"")</f>
        <v>po with Perpetrator (Ketoconazole</v>
      </c>
      <c r="E3099" s="254" t="str">
        <f>IF(AND(A3099&lt;&gt;"",ISNUMBER(A3099)),VLOOKUP(A3099,Studies!A:BR,5,FALSE),"")</f>
        <v>Midazolam</v>
      </c>
      <c r="F3099" s="255"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x14ac:dyDescent="0.2">
      <c r="A3100" s="212">
        <v>371</v>
      </c>
      <c r="B3100" s="253" t="str">
        <f>IF(AND(A3100&lt;&gt;"",ISNUMBER(A3100)),VLOOKUP(A3100,Studies!A:BR,2,FALSE),"")</f>
        <v>Olkkola 1994</v>
      </c>
      <c r="C3100" s="254" t="str">
        <f>IF(AND(A3100&lt;&gt;"",ISNUMBER(A3100)),VLOOKUP(A3100,Studies!A:BR,3,FALSE),"")</f>
        <v>https://www.ncbi.nlm.nih.gov/pubmed/8181191</v>
      </c>
      <c r="D3100" s="254" t="str">
        <f>IF(AND(A3100&lt;&gt;"",ISNUMBER(A3100)),VLOOKUP(A3100,Studies!A:BR,4,FALSE),"")</f>
        <v>po with Perpetrator (Ketoconazole</v>
      </c>
      <c r="E3100" s="254" t="str">
        <f>IF(AND(A3100&lt;&gt;"",ISNUMBER(A3100)),VLOOKUP(A3100,Studies!A:BR,5,FALSE),"")</f>
        <v>Midazolam</v>
      </c>
      <c r="F3100" s="255"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x14ac:dyDescent="0.2">
      <c r="A3101" s="212">
        <v>371</v>
      </c>
      <c r="B3101" s="253" t="str">
        <f>IF(AND(A3101&lt;&gt;"",ISNUMBER(A3101)),VLOOKUP(A3101,Studies!A:BR,2,FALSE),"")</f>
        <v>Olkkola 1994</v>
      </c>
      <c r="C3101" s="254" t="str">
        <f>IF(AND(A3101&lt;&gt;"",ISNUMBER(A3101)),VLOOKUP(A3101,Studies!A:BR,3,FALSE),"")</f>
        <v>https://www.ncbi.nlm.nih.gov/pubmed/8181191</v>
      </c>
      <c r="D3101" s="254" t="str">
        <f>IF(AND(A3101&lt;&gt;"",ISNUMBER(A3101)),VLOOKUP(A3101,Studies!A:BR,4,FALSE),"")</f>
        <v>po with Perpetrator (Ketoconazole</v>
      </c>
      <c r="E3101" s="254" t="str">
        <f>IF(AND(A3101&lt;&gt;"",ISNUMBER(A3101)),VLOOKUP(A3101,Studies!A:BR,5,FALSE),"")</f>
        <v>Midazolam</v>
      </c>
      <c r="F3101" s="255"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x14ac:dyDescent="0.2">
      <c r="A3102" s="212">
        <v>371</v>
      </c>
      <c r="B3102" s="253" t="str">
        <f>IF(AND(A3102&lt;&gt;"",ISNUMBER(A3102)),VLOOKUP(A3102,Studies!A:BR,2,FALSE),"")</f>
        <v>Olkkola 1994</v>
      </c>
      <c r="C3102" s="254" t="str">
        <f>IF(AND(A3102&lt;&gt;"",ISNUMBER(A3102)),VLOOKUP(A3102,Studies!A:BR,3,FALSE),"")</f>
        <v>https://www.ncbi.nlm.nih.gov/pubmed/8181191</v>
      </c>
      <c r="D3102" s="254" t="str">
        <f>IF(AND(A3102&lt;&gt;"",ISNUMBER(A3102)),VLOOKUP(A3102,Studies!A:BR,4,FALSE),"")</f>
        <v>po with Perpetrator (Ketoconazole</v>
      </c>
      <c r="E3102" s="254" t="str">
        <f>IF(AND(A3102&lt;&gt;"",ISNUMBER(A3102)),VLOOKUP(A3102,Studies!A:BR,5,FALSE),"")</f>
        <v>Midazolam</v>
      </c>
      <c r="F3102" s="255"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x14ac:dyDescent="0.2">
      <c r="A3103" s="212">
        <v>371</v>
      </c>
      <c r="B3103" s="253" t="str">
        <f>IF(AND(A3103&lt;&gt;"",ISNUMBER(A3103)),VLOOKUP(A3103,Studies!A:BR,2,FALSE),"")</f>
        <v>Olkkola 1994</v>
      </c>
      <c r="C3103" s="254" t="str">
        <f>IF(AND(A3103&lt;&gt;"",ISNUMBER(A3103)),VLOOKUP(A3103,Studies!A:BR,3,FALSE),"")</f>
        <v>https://www.ncbi.nlm.nih.gov/pubmed/8181191</v>
      </c>
      <c r="D3103" s="254" t="str">
        <f>IF(AND(A3103&lt;&gt;"",ISNUMBER(A3103)),VLOOKUP(A3103,Studies!A:BR,4,FALSE),"")</f>
        <v>po with Perpetrator (Ketoconazole</v>
      </c>
      <c r="E3103" s="254" t="str">
        <f>IF(AND(A3103&lt;&gt;"",ISNUMBER(A3103)),VLOOKUP(A3103,Studies!A:BR,5,FALSE),"")</f>
        <v>Midazolam</v>
      </c>
      <c r="F3103" s="255"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x14ac:dyDescent="0.2">
      <c r="A3104" s="212">
        <v>371</v>
      </c>
      <c r="B3104" s="253" t="str">
        <f>IF(AND(A3104&lt;&gt;"",ISNUMBER(A3104)),VLOOKUP(A3104,Studies!A:BR,2,FALSE),"")</f>
        <v>Olkkola 1994</v>
      </c>
      <c r="C3104" s="254" t="str">
        <f>IF(AND(A3104&lt;&gt;"",ISNUMBER(A3104)),VLOOKUP(A3104,Studies!A:BR,3,FALSE),"")</f>
        <v>https://www.ncbi.nlm.nih.gov/pubmed/8181191</v>
      </c>
      <c r="D3104" s="254" t="str">
        <f>IF(AND(A3104&lt;&gt;"",ISNUMBER(A3104)),VLOOKUP(A3104,Studies!A:BR,4,FALSE),"")</f>
        <v>po with Perpetrator (Ketoconazole</v>
      </c>
      <c r="E3104" s="254" t="str">
        <f>IF(AND(A3104&lt;&gt;"",ISNUMBER(A3104)),VLOOKUP(A3104,Studies!A:BR,5,FALSE),"")</f>
        <v>Midazolam</v>
      </c>
      <c r="F3104" s="255"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x14ac:dyDescent="0.2">
      <c r="A3105" s="212">
        <v>371</v>
      </c>
      <c r="B3105" s="253" t="str">
        <f>IF(AND(A3105&lt;&gt;"",ISNUMBER(A3105)),VLOOKUP(A3105,Studies!A:BR,2,FALSE),"")</f>
        <v>Olkkola 1994</v>
      </c>
      <c r="C3105" s="254" t="str">
        <f>IF(AND(A3105&lt;&gt;"",ISNUMBER(A3105)),VLOOKUP(A3105,Studies!A:BR,3,FALSE),"")</f>
        <v>https://www.ncbi.nlm.nih.gov/pubmed/8181191</v>
      </c>
      <c r="D3105" s="254" t="str">
        <f>IF(AND(A3105&lt;&gt;"",ISNUMBER(A3105)),VLOOKUP(A3105,Studies!A:BR,4,FALSE),"")</f>
        <v>po with Perpetrator (Ketoconazole</v>
      </c>
      <c r="E3105" s="254" t="str">
        <f>IF(AND(A3105&lt;&gt;"",ISNUMBER(A3105)),VLOOKUP(A3105,Studies!A:BR,5,FALSE),"")</f>
        <v>Midazolam</v>
      </c>
      <c r="F3105" s="255"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x14ac:dyDescent="0.2">
      <c r="A3106" s="212">
        <v>371</v>
      </c>
      <c r="B3106" s="253" t="str">
        <f>IF(AND(A3106&lt;&gt;"",ISNUMBER(A3106)),VLOOKUP(A3106,Studies!A:BR,2,FALSE),"")</f>
        <v>Olkkola 1994</v>
      </c>
      <c r="C3106" s="254" t="str">
        <f>IF(AND(A3106&lt;&gt;"",ISNUMBER(A3106)),VLOOKUP(A3106,Studies!A:BR,3,FALSE),"")</f>
        <v>https://www.ncbi.nlm.nih.gov/pubmed/8181191</v>
      </c>
      <c r="D3106" s="254" t="str">
        <f>IF(AND(A3106&lt;&gt;"",ISNUMBER(A3106)),VLOOKUP(A3106,Studies!A:BR,4,FALSE),"")</f>
        <v>po with Perpetrator (Ketoconazole</v>
      </c>
      <c r="E3106" s="254" t="str">
        <f>IF(AND(A3106&lt;&gt;"",ISNUMBER(A3106)),VLOOKUP(A3106,Studies!A:BR,5,FALSE),"")</f>
        <v>Midazolam</v>
      </c>
      <c r="F3106" s="255"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x14ac:dyDescent="0.2">
      <c r="A3107" s="212">
        <v>371</v>
      </c>
      <c r="B3107" s="253" t="str">
        <f>IF(AND(A3107&lt;&gt;"",ISNUMBER(A3107)),VLOOKUP(A3107,Studies!A:BR,2,FALSE),"")</f>
        <v>Olkkola 1994</v>
      </c>
      <c r="C3107" s="254" t="str">
        <f>IF(AND(A3107&lt;&gt;"",ISNUMBER(A3107)),VLOOKUP(A3107,Studies!A:BR,3,FALSE),"")</f>
        <v>https://www.ncbi.nlm.nih.gov/pubmed/8181191</v>
      </c>
      <c r="D3107" s="254" t="str">
        <f>IF(AND(A3107&lt;&gt;"",ISNUMBER(A3107)),VLOOKUP(A3107,Studies!A:BR,4,FALSE),"")</f>
        <v>po with Perpetrator (Ketoconazole</v>
      </c>
      <c r="E3107" s="254" t="str">
        <f>IF(AND(A3107&lt;&gt;"",ISNUMBER(A3107)),VLOOKUP(A3107,Studies!A:BR,5,FALSE),"")</f>
        <v>Midazolam</v>
      </c>
      <c r="F3107" s="255"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x14ac:dyDescent="0.2">
      <c r="A3108" s="212">
        <v>371</v>
      </c>
      <c r="B3108" s="253" t="str">
        <f>IF(AND(A3108&lt;&gt;"",ISNUMBER(A3108)),VLOOKUP(A3108,Studies!A:BR,2,FALSE),"")</f>
        <v>Olkkola 1994</v>
      </c>
      <c r="C3108" s="254" t="str">
        <f>IF(AND(A3108&lt;&gt;"",ISNUMBER(A3108)),VLOOKUP(A3108,Studies!A:BR,3,FALSE),"")</f>
        <v>https://www.ncbi.nlm.nih.gov/pubmed/8181191</v>
      </c>
      <c r="D3108" s="254" t="str">
        <f>IF(AND(A3108&lt;&gt;"",ISNUMBER(A3108)),VLOOKUP(A3108,Studies!A:BR,4,FALSE),"")</f>
        <v>po with Perpetrator (Ketoconazole</v>
      </c>
      <c r="E3108" s="254" t="str">
        <f>IF(AND(A3108&lt;&gt;"",ISNUMBER(A3108)),VLOOKUP(A3108,Studies!A:BR,5,FALSE),"")</f>
        <v>Midazolam</v>
      </c>
      <c r="F3108" s="255"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x14ac:dyDescent="0.2">
      <c r="A3109" s="212">
        <v>371</v>
      </c>
      <c r="B3109" s="253" t="str">
        <f>IF(AND(A3109&lt;&gt;"",ISNUMBER(A3109)),VLOOKUP(A3109,Studies!A:BR,2,FALSE),"")</f>
        <v>Olkkola 1994</v>
      </c>
      <c r="C3109" s="254" t="str">
        <f>IF(AND(A3109&lt;&gt;"",ISNUMBER(A3109)),VLOOKUP(A3109,Studies!A:BR,3,FALSE),"")</f>
        <v>https://www.ncbi.nlm.nih.gov/pubmed/8181191</v>
      </c>
      <c r="D3109" s="254" t="str">
        <f>IF(AND(A3109&lt;&gt;"",ISNUMBER(A3109)),VLOOKUP(A3109,Studies!A:BR,4,FALSE),"")</f>
        <v>po with Perpetrator (Ketoconazole</v>
      </c>
      <c r="E3109" s="254" t="str">
        <f>IF(AND(A3109&lt;&gt;"",ISNUMBER(A3109)),VLOOKUP(A3109,Studies!A:BR,5,FALSE),"")</f>
        <v>Midazolam</v>
      </c>
      <c r="F3109" s="255"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x14ac:dyDescent="0.2">
      <c r="A3110" s="212">
        <v>372</v>
      </c>
      <c r="B3110" s="253" t="str">
        <f>IF(AND(A3110&lt;&gt;"",ISNUMBER(A3110)),VLOOKUP(A3110,Studies!A:BR,2,FALSE),"")</f>
        <v>Olkkola 1994</v>
      </c>
      <c r="C3110" s="254" t="str">
        <f>IF(AND(A3110&lt;&gt;"",ISNUMBER(A3110)),VLOOKUP(A3110,Studies!A:BR,3,FALSE),"")</f>
        <v>https://www.ncbi.nlm.nih.gov/pubmed/8181191</v>
      </c>
      <c r="D3110" s="254" t="str">
        <f>IF(AND(A3110&lt;&gt;"",ISNUMBER(A3110)),VLOOKUP(A3110,Studies!A:BR,4,FALSE),"")</f>
        <v>po with Perpetrator (Itraconazole)</v>
      </c>
      <c r="E3110" s="254" t="str">
        <f>IF(AND(A3110&lt;&gt;"",ISNUMBER(A3110)),VLOOKUP(A3110,Studies!A:BR,5,FALSE),"")</f>
        <v>Itraconazole</v>
      </c>
      <c r="F3110" s="255"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x14ac:dyDescent="0.2">
      <c r="A3111" s="212">
        <v>372</v>
      </c>
      <c r="B3111" s="253" t="str">
        <f>IF(AND(A3111&lt;&gt;"",ISNUMBER(A3111)),VLOOKUP(A3111,Studies!A:BR,2,FALSE),"")</f>
        <v>Olkkola 1994</v>
      </c>
      <c r="C3111" s="254" t="str">
        <f>IF(AND(A3111&lt;&gt;"",ISNUMBER(A3111)),VLOOKUP(A3111,Studies!A:BR,3,FALSE),"")</f>
        <v>https://www.ncbi.nlm.nih.gov/pubmed/8181191</v>
      </c>
      <c r="D3111" s="254" t="str">
        <f>IF(AND(A3111&lt;&gt;"",ISNUMBER(A3111)),VLOOKUP(A3111,Studies!A:BR,4,FALSE),"")</f>
        <v>po with Perpetrator (Itraconazole)</v>
      </c>
      <c r="E3111" s="254" t="str">
        <f>IF(AND(A3111&lt;&gt;"",ISNUMBER(A3111)),VLOOKUP(A3111,Studies!A:BR,5,FALSE),"")</f>
        <v>Itraconazole</v>
      </c>
      <c r="F3111" s="255"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x14ac:dyDescent="0.2">
      <c r="A3112" s="212">
        <v>372</v>
      </c>
      <c r="B3112" s="253" t="str">
        <f>IF(AND(A3112&lt;&gt;"",ISNUMBER(A3112)),VLOOKUP(A3112,Studies!A:BR,2,FALSE),"")</f>
        <v>Olkkola 1994</v>
      </c>
      <c r="C3112" s="254" t="str">
        <f>IF(AND(A3112&lt;&gt;"",ISNUMBER(A3112)),VLOOKUP(A3112,Studies!A:BR,3,FALSE),"")</f>
        <v>https://www.ncbi.nlm.nih.gov/pubmed/8181191</v>
      </c>
      <c r="D3112" s="254" t="str">
        <f>IF(AND(A3112&lt;&gt;"",ISNUMBER(A3112)),VLOOKUP(A3112,Studies!A:BR,4,FALSE),"")</f>
        <v>po with Perpetrator (Itraconazole)</v>
      </c>
      <c r="E3112" s="254" t="str">
        <f>IF(AND(A3112&lt;&gt;"",ISNUMBER(A3112)),VLOOKUP(A3112,Studies!A:BR,5,FALSE),"")</f>
        <v>Itraconazole</v>
      </c>
      <c r="F3112" s="255"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x14ac:dyDescent="0.2">
      <c r="A3113" s="212">
        <v>372</v>
      </c>
      <c r="B3113" s="253" t="str">
        <f>IF(AND(A3113&lt;&gt;"",ISNUMBER(A3113)),VLOOKUP(A3113,Studies!A:BR,2,FALSE),"")</f>
        <v>Olkkola 1994</v>
      </c>
      <c r="C3113" s="254" t="str">
        <f>IF(AND(A3113&lt;&gt;"",ISNUMBER(A3113)),VLOOKUP(A3113,Studies!A:BR,3,FALSE),"")</f>
        <v>https://www.ncbi.nlm.nih.gov/pubmed/8181191</v>
      </c>
      <c r="D3113" s="254" t="str">
        <f>IF(AND(A3113&lt;&gt;"",ISNUMBER(A3113)),VLOOKUP(A3113,Studies!A:BR,4,FALSE),"")</f>
        <v>po with Perpetrator (Itraconazole)</v>
      </c>
      <c r="E3113" s="254" t="str">
        <f>IF(AND(A3113&lt;&gt;"",ISNUMBER(A3113)),VLOOKUP(A3113,Studies!A:BR,5,FALSE),"")</f>
        <v>Itraconazole</v>
      </c>
      <c r="F3113" s="255"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x14ac:dyDescent="0.2">
      <c r="A3114" s="212">
        <v>372</v>
      </c>
      <c r="B3114" s="253" t="str">
        <f>IF(AND(A3114&lt;&gt;"",ISNUMBER(A3114)),VLOOKUP(A3114,Studies!A:BR,2,FALSE),"")</f>
        <v>Olkkola 1994</v>
      </c>
      <c r="C3114" s="254" t="str">
        <f>IF(AND(A3114&lt;&gt;"",ISNUMBER(A3114)),VLOOKUP(A3114,Studies!A:BR,3,FALSE),"")</f>
        <v>https://www.ncbi.nlm.nih.gov/pubmed/8181191</v>
      </c>
      <c r="D3114" s="254" t="str">
        <f>IF(AND(A3114&lt;&gt;"",ISNUMBER(A3114)),VLOOKUP(A3114,Studies!A:BR,4,FALSE),"")</f>
        <v>po with Perpetrator (Itraconazole)</v>
      </c>
      <c r="E3114" s="254" t="str">
        <f>IF(AND(A3114&lt;&gt;"",ISNUMBER(A3114)),VLOOKUP(A3114,Studies!A:BR,5,FALSE),"")</f>
        <v>Itraconazole</v>
      </c>
      <c r="F3114" s="255"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x14ac:dyDescent="0.2">
      <c r="A3115" s="212">
        <v>372</v>
      </c>
      <c r="B3115" s="253" t="str">
        <f>IF(AND(A3115&lt;&gt;"",ISNUMBER(A3115)),VLOOKUP(A3115,Studies!A:BR,2,FALSE),"")</f>
        <v>Olkkola 1994</v>
      </c>
      <c r="C3115" s="254" t="str">
        <f>IF(AND(A3115&lt;&gt;"",ISNUMBER(A3115)),VLOOKUP(A3115,Studies!A:BR,3,FALSE),"")</f>
        <v>https://www.ncbi.nlm.nih.gov/pubmed/8181191</v>
      </c>
      <c r="D3115" s="254" t="str">
        <f>IF(AND(A3115&lt;&gt;"",ISNUMBER(A3115)),VLOOKUP(A3115,Studies!A:BR,4,FALSE),"")</f>
        <v>po with Perpetrator (Itraconazole)</v>
      </c>
      <c r="E3115" s="254" t="str">
        <f>IF(AND(A3115&lt;&gt;"",ISNUMBER(A3115)),VLOOKUP(A3115,Studies!A:BR,5,FALSE),"")</f>
        <v>Itraconazole</v>
      </c>
      <c r="F3115" s="255"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x14ac:dyDescent="0.2">
      <c r="A3116" s="212">
        <v>372</v>
      </c>
      <c r="B3116" s="253" t="str">
        <f>IF(AND(A3116&lt;&gt;"",ISNUMBER(A3116)),VLOOKUP(A3116,Studies!A:BR,2,FALSE),"")</f>
        <v>Olkkola 1994</v>
      </c>
      <c r="C3116" s="254" t="str">
        <f>IF(AND(A3116&lt;&gt;"",ISNUMBER(A3116)),VLOOKUP(A3116,Studies!A:BR,3,FALSE),"")</f>
        <v>https://www.ncbi.nlm.nih.gov/pubmed/8181191</v>
      </c>
      <c r="D3116" s="254" t="str">
        <f>IF(AND(A3116&lt;&gt;"",ISNUMBER(A3116)),VLOOKUP(A3116,Studies!A:BR,4,FALSE),"")</f>
        <v>po with Perpetrator (Itraconazole)</v>
      </c>
      <c r="E3116" s="254" t="str">
        <f>IF(AND(A3116&lt;&gt;"",ISNUMBER(A3116)),VLOOKUP(A3116,Studies!A:BR,5,FALSE),"")</f>
        <v>Itraconazole</v>
      </c>
      <c r="F3116" s="255"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x14ac:dyDescent="0.2">
      <c r="A3117" s="212">
        <v>372</v>
      </c>
      <c r="B3117" s="253" t="str">
        <f>IF(AND(A3117&lt;&gt;"",ISNUMBER(A3117)),VLOOKUP(A3117,Studies!A:BR,2,FALSE),"")</f>
        <v>Olkkola 1994</v>
      </c>
      <c r="C3117" s="254" t="str">
        <f>IF(AND(A3117&lt;&gt;"",ISNUMBER(A3117)),VLOOKUP(A3117,Studies!A:BR,3,FALSE),"")</f>
        <v>https://www.ncbi.nlm.nih.gov/pubmed/8181191</v>
      </c>
      <c r="D3117" s="254" t="str">
        <f>IF(AND(A3117&lt;&gt;"",ISNUMBER(A3117)),VLOOKUP(A3117,Studies!A:BR,4,FALSE),"")</f>
        <v>po with Perpetrator (Itraconazole)</v>
      </c>
      <c r="E3117" s="254" t="str">
        <f>IF(AND(A3117&lt;&gt;"",ISNUMBER(A3117)),VLOOKUP(A3117,Studies!A:BR,5,FALSE),"")</f>
        <v>Itraconazole</v>
      </c>
      <c r="F3117" s="255"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x14ac:dyDescent="0.2">
      <c r="A3118" s="212">
        <v>372</v>
      </c>
      <c r="B3118" s="253" t="str">
        <f>IF(AND(A3118&lt;&gt;"",ISNUMBER(A3118)),VLOOKUP(A3118,Studies!A:BR,2,FALSE),"")</f>
        <v>Olkkola 1994</v>
      </c>
      <c r="C3118" s="254" t="str">
        <f>IF(AND(A3118&lt;&gt;"",ISNUMBER(A3118)),VLOOKUP(A3118,Studies!A:BR,3,FALSE),"")</f>
        <v>https://www.ncbi.nlm.nih.gov/pubmed/8181191</v>
      </c>
      <c r="D3118" s="254" t="str">
        <f>IF(AND(A3118&lt;&gt;"",ISNUMBER(A3118)),VLOOKUP(A3118,Studies!A:BR,4,FALSE),"")</f>
        <v>po with Perpetrator (Itraconazole)</v>
      </c>
      <c r="E3118" s="254" t="str">
        <f>IF(AND(A3118&lt;&gt;"",ISNUMBER(A3118)),VLOOKUP(A3118,Studies!A:BR,5,FALSE),"")</f>
        <v>Itraconazole</v>
      </c>
      <c r="F3118" s="255"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x14ac:dyDescent="0.2">
      <c r="A3119" s="212">
        <v>372</v>
      </c>
      <c r="B3119" s="253" t="str">
        <f>IF(AND(A3119&lt;&gt;"",ISNUMBER(A3119)),VLOOKUP(A3119,Studies!A:BR,2,FALSE),"")</f>
        <v>Olkkola 1994</v>
      </c>
      <c r="C3119" s="254" t="str">
        <f>IF(AND(A3119&lt;&gt;"",ISNUMBER(A3119)),VLOOKUP(A3119,Studies!A:BR,3,FALSE),"")</f>
        <v>https://www.ncbi.nlm.nih.gov/pubmed/8181191</v>
      </c>
      <c r="D3119" s="254" t="str">
        <f>IF(AND(A3119&lt;&gt;"",ISNUMBER(A3119)),VLOOKUP(A3119,Studies!A:BR,4,FALSE),"")</f>
        <v>po with Perpetrator (Itraconazole)</v>
      </c>
      <c r="E3119" s="254" t="str">
        <f>IF(AND(A3119&lt;&gt;"",ISNUMBER(A3119)),VLOOKUP(A3119,Studies!A:BR,5,FALSE),"")</f>
        <v>Itraconazole</v>
      </c>
      <c r="F3119" s="255"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x14ac:dyDescent="0.2">
      <c r="A3120" s="212">
        <v>372</v>
      </c>
      <c r="B3120" s="253" t="str">
        <f>IF(AND(A3120&lt;&gt;"",ISNUMBER(A3120)),VLOOKUP(A3120,Studies!A:BR,2,FALSE),"")</f>
        <v>Olkkola 1994</v>
      </c>
      <c r="C3120" s="254" t="str">
        <f>IF(AND(A3120&lt;&gt;"",ISNUMBER(A3120)),VLOOKUP(A3120,Studies!A:BR,3,FALSE),"")</f>
        <v>https://www.ncbi.nlm.nih.gov/pubmed/8181191</v>
      </c>
      <c r="D3120" s="254" t="str">
        <f>IF(AND(A3120&lt;&gt;"",ISNUMBER(A3120)),VLOOKUP(A3120,Studies!A:BR,4,FALSE),"")</f>
        <v>po with Perpetrator (Itraconazole)</v>
      </c>
      <c r="E3120" s="254" t="str">
        <f>IF(AND(A3120&lt;&gt;"",ISNUMBER(A3120)),VLOOKUP(A3120,Studies!A:BR,5,FALSE),"")</f>
        <v>Itraconazole</v>
      </c>
      <c r="F3120" s="255"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x14ac:dyDescent="0.2">
      <c r="A3121" s="212">
        <v>373</v>
      </c>
      <c r="B3121" s="253" t="str">
        <f>IF(AND(A3121&lt;&gt;"",ISNUMBER(A3121)),VLOOKUP(A3121,Studies!A:BR,2,FALSE),"")</f>
        <v>Olkkola 1994</v>
      </c>
      <c r="C3121" s="254" t="str">
        <f>IF(AND(A3121&lt;&gt;"",ISNUMBER(A3121)),VLOOKUP(A3121,Studies!A:BR,3,FALSE),"")</f>
        <v>https://www.ncbi.nlm.nih.gov/pubmed/8181191</v>
      </c>
      <c r="D3121" s="254" t="str">
        <f>IF(AND(A3121&lt;&gt;"",ISNUMBER(A3121)),VLOOKUP(A3121,Studies!A:BR,4,FALSE),"")</f>
        <v>po with Perpetrator (Ketoconazole</v>
      </c>
      <c r="E3121" s="254" t="str">
        <f>IF(AND(A3121&lt;&gt;"",ISNUMBER(A3121)),VLOOKUP(A3121,Studies!A:BR,5,FALSE),"")</f>
        <v>Ketoconazole</v>
      </c>
      <c r="F3121" s="255"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x14ac:dyDescent="0.2">
      <c r="A3122" s="212">
        <v>373</v>
      </c>
      <c r="B3122" s="253" t="str">
        <f>IF(AND(A3122&lt;&gt;"",ISNUMBER(A3122)),VLOOKUP(A3122,Studies!A:BR,2,FALSE),"")</f>
        <v>Olkkola 1994</v>
      </c>
      <c r="C3122" s="254" t="str">
        <f>IF(AND(A3122&lt;&gt;"",ISNUMBER(A3122)),VLOOKUP(A3122,Studies!A:BR,3,FALSE),"")</f>
        <v>https://www.ncbi.nlm.nih.gov/pubmed/8181191</v>
      </c>
      <c r="D3122" s="254" t="str">
        <f>IF(AND(A3122&lt;&gt;"",ISNUMBER(A3122)),VLOOKUP(A3122,Studies!A:BR,4,FALSE),"")</f>
        <v>po with Perpetrator (Ketoconazole</v>
      </c>
      <c r="E3122" s="254" t="str">
        <f>IF(AND(A3122&lt;&gt;"",ISNUMBER(A3122)),VLOOKUP(A3122,Studies!A:BR,5,FALSE),"")</f>
        <v>Ketoconazole</v>
      </c>
      <c r="F3122" s="255"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x14ac:dyDescent="0.2">
      <c r="A3123" s="212">
        <v>373</v>
      </c>
      <c r="B3123" s="253" t="str">
        <f>IF(AND(A3123&lt;&gt;"",ISNUMBER(A3123)),VLOOKUP(A3123,Studies!A:BR,2,FALSE),"")</f>
        <v>Olkkola 1994</v>
      </c>
      <c r="C3123" s="254" t="str">
        <f>IF(AND(A3123&lt;&gt;"",ISNUMBER(A3123)),VLOOKUP(A3123,Studies!A:BR,3,FALSE),"")</f>
        <v>https://www.ncbi.nlm.nih.gov/pubmed/8181191</v>
      </c>
      <c r="D3123" s="254" t="str">
        <f>IF(AND(A3123&lt;&gt;"",ISNUMBER(A3123)),VLOOKUP(A3123,Studies!A:BR,4,FALSE),"")</f>
        <v>po with Perpetrator (Ketoconazole</v>
      </c>
      <c r="E3123" s="254" t="str">
        <f>IF(AND(A3123&lt;&gt;"",ISNUMBER(A3123)),VLOOKUP(A3123,Studies!A:BR,5,FALSE),"")</f>
        <v>Ketoconazole</v>
      </c>
      <c r="F3123" s="255"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x14ac:dyDescent="0.2">
      <c r="A3124" s="212">
        <v>373</v>
      </c>
      <c r="B3124" s="253" t="str">
        <f>IF(AND(A3124&lt;&gt;"",ISNUMBER(A3124)),VLOOKUP(A3124,Studies!A:BR,2,FALSE),"")</f>
        <v>Olkkola 1994</v>
      </c>
      <c r="C3124" s="254" t="str">
        <f>IF(AND(A3124&lt;&gt;"",ISNUMBER(A3124)),VLOOKUP(A3124,Studies!A:BR,3,FALSE),"")</f>
        <v>https://www.ncbi.nlm.nih.gov/pubmed/8181191</v>
      </c>
      <c r="D3124" s="254" t="str">
        <f>IF(AND(A3124&lt;&gt;"",ISNUMBER(A3124)),VLOOKUP(A3124,Studies!A:BR,4,FALSE),"")</f>
        <v>po with Perpetrator (Ketoconazole</v>
      </c>
      <c r="E3124" s="254" t="str">
        <f>IF(AND(A3124&lt;&gt;"",ISNUMBER(A3124)),VLOOKUP(A3124,Studies!A:BR,5,FALSE),"")</f>
        <v>Ketoconazole</v>
      </c>
      <c r="F3124" s="255"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x14ac:dyDescent="0.2">
      <c r="A3125" s="212">
        <v>373</v>
      </c>
      <c r="B3125" s="253" t="str">
        <f>IF(AND(A3125&lt;&gt;"",ISNUMBER(A3125)),VLOOKUP(A3125,Studies!A:BR,2,FALSE),"")</f>
        <v>Olkkola 1994</v>
      </c>
      <c r="C3125" s="254" t="str">
        <f>IF(AND(A3125&lt;&gt;"",ISNUMBER(A3125)),VLOOKUP(A3125,Studies!A:BR,3,FALSE),"")</f>
        <v>https://www.ncbi.nlm.nih.gov/pubmed/8181191</v>
      </c>
      <c r="D3125" s="254" t="str">
        <f>IF(AND(A3125&lt;&gt;"",ISNUMBER(A3125)),VLOOKUP(A3125,Studies!A:BR,4,FALSE),"")</f>
        <v>po with Perpetrator (Ketoconazole</v>
      </c>
      <c r="E3125" s="254" t="str">
        <f>IF(AND(A3125&lt;&gt;"",ISNUMBER(A3125)),VLOOKUP(A3125,Studies!A:BR,5,FALSE),"")</f>
        <v>Ketoconazole</v>
      </c>
      <c r="F3125" s="255"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x14ac:dyDescent="0.2">
      <c r="A3126" s="212">
        <v>373</v>
      </c>
      <c r="B3126" s="253" t="str">
        <f>IF(AND(A3126&lt;&gt;"",ISNUMBER(A3126)),VLOOKUP(A3126,Studies!A:BR,2,FALSE),"")</f>
        <v>Olkkola 1994</v>
      </c>
      <c r="C3126" s="254" t="str">
        <f>IF(AND(A3126&lt;&gt;"",ISNUMBER(A3126)),VLOOKUP(A3126,Studies!A:BR,3,FALSE),"")</f>
        <v>https://www.ncbi.nlm.nih.gov/pubmed/8181191</v>
      </c>
      <c r="D3126" s="254" t="str">
        <f>IF(AND(A3126&lt;&gt;"",ISNUMBER(A3126)),VLOOKUP(A3126,Studies!A:BR,4,FALSE),"")</f>
        <v>po with Perpetrator (Ketoconazole</v>
      </c>
      <c r="E3126" s="254" t="str">
        <f>IF(AND(A3126&lt;&gt;"",ISNUMBER(A3126)),VLOOKUP(A3126,Studies!A:BR,5,FALSE),"")</f>
        <v>Ketoconazole</v>
      </c>
      <c r="F3126" s="255"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x14ac:dyDescent="0.2">
      <c r="A3127" s="212">
        <v>373</v>
      </c>
      <c r="B3127" s="253" t="str">
        <f>IF(AND(A3127&lt;&gt;"",ISNUMBER(A3127)),VLOOKUP(A3127,Studies!A:BR,2,FALSE),"")</f>
        <v>Olkkola 1994</v>
      </c>
      <c r="C3127" s="254" t="str">
        <f>IF(AND(A3127&lt;&gt;"",ISNUMBER(A3127)),VLOOKUP(A3127,Studies!A:BR,3,FALSE),"")</f>
        <v>https://www.ncbi.nlm.nih.gov/pubmed/8181191</v>
      </c>
      <c r="D3127" s="254" t="str">
        <f>IF(AND(A3127&lt;&gt;"",ISNUMBER(A3127)),VLOOKUP(A3127,Studies!A:BR,4,FALSE),"")</f>
        <v>po with Perpetrator (Ketoconazole</v>
      </c>
      <c r="E3127" s="254" t="str">
        <f>IF(AND(A3127&lt;&gt;"",ISNUMBER(A3127)),VLOOKUP(A3127,Studies!A:BR,5,FALSE),"")</f>
        <v>Ketoconazole</v>
      </c>
      <c r="F3127" s="255"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x14ac:dyDescent="0.2">
      <c r="A3128" s="212">
        <v>373</v>
      </c>
      <c r="B3128" s="253" t="str">
        <f>IF(AND(A3128&lt;&gt;"",ISNUMBER(A3128)),VLOOKUP(A3128,Studies!A:BR,2,FALSE),"")</f>
        <v>Olkkola 1994</v>
      </c>
      <c r="C3128" s="254" t="str">
        <f>IF(AND(A3128&lt;&gt;"",ISNUMBER(A3128)),VLOOKUP(A3128,Studies!A:BR,3,FALSE),"")</f>
        <v>https://www.ncbi.nlm.nih.gov/pubmed/8181191</v>
      </c>
      <c r="D3128" s="254" t="str">
        <f>IF(AND(A3128&lt;&gt;"",ISNUMBER(A3128)),VLOOKUP(A3128,Studies!A:BR,4,FALSE),"")</f>
        <v>po with Perpetrator (Ketoconazole</v>
      </c>
      <c r="E3128" s="254" t="str">
        <f>IF(AND(A3128&lt;&gt;"",ISNUMBER(A3128)),VLOOKUP(A3128,Studies!A:BR,5,FALSE),"")</f>
        <v>Ketoconazole</v>
      </c>
      <c r="F3128" s="255"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x14ac:dyDescent="0.2">
      <c r="A3129" s="212">
        <v>373</v>
      </c>
      <c r="B3129" s="253" t="str">
        <f>IF(AND(A3129&lt;&gt;"",ISNUMBER(A3129)),VLOOKUP(A3129,Studies!A:BR,2,FALSE),"")</f>
        <v>Olkkola 1994</v>
      </c>
      <c r="C3129" s="254" t="str">
        <f>IF(AND(A3129&lt;&gt;"",ISNUMBER(A3129)),VLOOKUP(A3129,Studies!A:BR,3,FALSE),"")</f>
        <v>https://www.ncbi.nlm.nih.gov/pubmed/8181191</v>
      </c>
      <c r="D3129" s="254" t="str">
        <f>IF(AND(A3129&lt;&gt;"",ISNUMBER(A3129)),VLOOKUP(A3129,Studies!A:BR,4,FALSE),"")</f>
        <v>po with Perpetrator (Ketoconazole</v>
      </c>
      <c r="E3129" s="254" t="str">
        <f>IF(AND(A3129&lt;&gt;"",ISNUMBER(A3129)),VLOOKUP(A3129,Studies!A:BR,5,FALSE),"")</f>
        <v>Ketoconazole</v>
      </c>
      <c r="F3129" s="255"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x14ac:dyDescent="0.2">
      <c r="A3130" s="212">
        <v>373</v>
      </c>
      <c r="B3130" s="253" t="str">
        <f>IF(AND(A3130&lt;&gt;"",ISNUMBER(A3130)),VLOOKUP(A3130,Studies!A:BR,2,FALSE),"")</f>
        <v>Olkkola 1994</v>
      </c>
      <c r="C3130" s="254" t="str">
        <f>IF(AND(A3130&lt;&gt;"",ISNUMBER(A3130)),VLOOKUP(A3130,Studies!A:BR,3,FALSE),"")</f>
        <v>https://www.ncbi.nlm.nih.gov/pubmed/8181191</v>
      </c>
      <c r="D3130" s="254" t="str">
        <f>IF(AND(A3130&lt;&gt;"",ISNUMBER(A3130)),VLOOKUP(A3130,Studies!A:BR,4,FALSE),"")</f>
        <v>po with Perpetrator (Ketoconazole</v>
      </c>
      <c r="E3130" s="254" t="str">
        <f>IF(AND(A3130&lt;&gt;"",ISNUMBER(A3130)),VLOOKUP(A3130,Studies!A:BR,5,FALSE),"")</f>
        <v>Ketoconazole</v>
      </c>
      <c r="F3130" s="255"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x14ac:dyDescent="0.2">
      <c r="A3131" s="212">
        <v>373</v>
      </c>
      <c r="B3131" s="253" t="str">
        <f>IF(AND(A3131&lt;&gt;"",ISNUMBER(A3131)),VLOOKUP(A3131,Studies!A:BR,2,FALSE),"")</f>
        <v>Olkkola 1994</v>
      </c>
      <c r="C3131" s="254" t="str">
        <f>IF(AND(A3131&lt;&gt;"",ISNUMBER(A3131)),VLOOKUP(A3131,Studies!A:BR,3,FALSE),"")</f>
        <v>https://www.ncbi.nlm.nih.gov/pubmed/8181191</v>
      </c>
      <c r="D3131" s="254" t="str">
        <f>IF(AND(A3131&lt;&gt;"",ISNUMBER(A3131)),VLOOKUP(A3131,Studies!A:BR,4,FALSE),"")</f>
        <v>po with Perpetrator (Ketoconazole</v>
      </c>
      <c r="E3131" s="254" t="str">
        <f>IF(AND(A3131&lt;&gt;"",ISNUMBER(A3131)),VLOOKUP(A3131,Studies!A:BR,5,FALSE),"")</f>
        <v>Ketoconazole</v>
      </c>
      <c r="F3131" s="255"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x14ac:dyDescent="0.2">
      <c r="A3132" s="212">
        <v>374</v>
      </c>
      <c r="B3132" s="253" t="str">
        <f>IF(AND(A3132&lt;&gt;"",ISNUMBER(A3132)),VLOOKUP(A3132,Studies!A:BR,2,FALSE),"")</f>
        <v>Olkkola 1996</v>
      </c>
      <c r="C3132" s="254" t="str">
        <f>IF(AND(A3132&lt;&gt;"",ISNUMBER(A3132)),VLOOKUP(A3132,Studies!A:BR,3,FALSE),"")</f>
        <v>https://www.ncbi.nlm.nih.gov/pubmed/8623953</v>
      </c>
      <c r="D3132" s="254" t="str">
        <f>IF(AND(A3132&lt;&gt;"",ISNUMBER(A3132)),VLOOKUP(A3132,Studies!A:BR,4,FALSE),"")</f>
        <v>day 1 (po) Control (Perpetrator Placebo)</v>
      </c>
      <c r="E3132" s="254" t="str">
        <f>IF(AND(A3132&lt;&gt;"",ISNUMBER(A3132)),VLOOKUP(A3132,Studies!A:BR,5,FALSE),"")</f>
        <v>Midazolam</v>
      </c>
      <c r="F3132" s="255"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x14ac:dyDescent="0.2">
      <c r="A3133" s="212">
        <v>374</v>
      </c>
      <c r="B3133" s="253" t="str">
        <f>IF(AND(A3133&lt;&gt;"",ISNUMBER(A3133)),VLOOKUP(A3133,Studies!A:BR,2,FALSE),"")</f>
        <v>Olkkola 1996</v>
      </c>
      <c r="C3133" s="254" t="str">
        <f>IF(AND(A3133&lt;&gt;"",ISNUMBER(A3133)),VLOOKUP(A3133,Studies!A:BR,3,FALSE),"")</f>
        <v>https://www.ncbi.nlm.nih.gov/pubmed/8623953</v>
      </c>
      <c r="D3133" s="254" t="str">
        <f>IF(AND(A3133&lt;&gt;"",ISNUMBER(A3133)),VLOOKUP(A3133,Studies!A:BR,4,FALSE),"")</f>
        <v>day 1 (po) Control (Perpetrator Placebo)</v>
      </c>
      <c r="E3133" s="254" t="str">
        <f>IF(AND(A3133&lt;&gt;"",ISNUMBER(A3133)),VLOOKUP(A3133,Studies!A:BR,5,FALSE),"")</f>
        <v>Midazolam</v>
      </c>
      <c r="F3133" s="255"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x14ac:dyDescent="0.2">
      <c r="A3134" s="212">
        <v>374</v>
      </c>
      <c r="B3134" s="253" t="str">
        <f>IF(AND(A3134&lt;&gt;"",ISNUMBER(A3134)),VLOOKUP(A3134,Studies!A:BR,2,FALSE),"")</f>
        <v>Olkkola 1996</v>
      </c>
      <c r="C3134" s="254" t="str">
        <f>IF(AND(A3134&lt;&gt;"",ISNUMBER(A3134)),VLOOKUP(A3134,Studies!A:BR,3,FALSE),"")</f>
        <v>https://www.ncbi.nlm.nih.gov/pubmed/8623953</v>
      </c>
      <c r="D3134" s="254" t="str">
        <f>IF(AND(A3134&lt;&gt;"",ISNUMBER(A3134)),VLOOKUP(A3134,Studies!A:BR,4,FALSE),"")</f>
        <v>day 1 (po) Control (Perpetrator Placebo)</v>
      </c>
      <c r="E3134" s="254" t="str">
        <f>IF(AND(A3134&lt;&gt;"",ISNUMBER(A3134)),VLOOKUP(A3134,Studies!A:BR,5,FALSE),"")</f>
        <v>Midazolam</v>
      </c>
      <c r="F3134" s="255"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x14ac:dyDescent="0.2">
      <c r="A3135" s="212">
        <v>374</v>
      </c>
      <c r="B3135" s="253" t="str">
        <f>IF(AND(A3135&lt;&gt;"",ISNUMBER(A3135)),VLOOKUP(A3135,Studies!A:BR,2,FALSE),"")</f>
        <v>Olkkola 1996</v>
      </c>
      <c r="C3135" s="254" t="str">
        <f>IF(AND(A3135&lt;&gt;"",ISNUMBER(A3135)),VLOOKUP(A3135,Studies!A:BR,3,FALSE),"")</f>
        <v>https://www.ncbi.nlm.nih.gov/pubmed/8623953</v>
      </c>
      <c r="D3135" s="254" t="str">
        <f>IF(AND(A3135&lt;&gt;"",ISNUMBER(A3135)),VLOOKUP(A3135,Studies!A:BR,4,FALSE),"")</f>
        <v>day 1 (po) Control (Perpetrator Placebo)</v>
      </c>
      <c r="E3135" s="254" t="str">
        <f>IF(AND(A3135&lt;&gt;"",ISNUMBER(A3135)),VLOOKUP(A3135,Studies!A:BR,5,FALSE),"")</f>
        <v>Midazolam</v>
      </c>
      <c r="F3135" s="255"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x14ac:dyDescent="0.2">
      <c r="A3136" s="212">
        <v>374</v>
      </c>
      <c r="B3136" s="253" t="str">
        <f>IF(AND(A3136&lt;&gt;"",ISNUMBER(A3136)),VLOOKUP(A3136,Studies!A:BR,2,FALSE),"")</f>
        <v>Olkkola 1996</v>
      </c>
      <c r="C3136" s="254" t="str">
        <f>IF(AND(A3136&lt;&gt;"",ISNUMBER(A3136)),VLOOKUP(A3136,Studies!A:BR,3,FALSE),"")</f>
        <v>https://www.ncbi.nlm.nih.gov/pubmed/8623953</v>
      </c>
      <c r="D3136" s="254" t="str">
        <f>IF(AND(A3136&lt;&gt;"",ISNUMBER(A3136)),VLOOKUP(A3136,Studies!A:BR,4,FALSE),"")</f>
        <v>day 1 (po) Control (Perpetrator Placebo)</v>
      </c>
      <c r="E3136" s="254" t="str">
        <f>IF(AND(A3136&lt;&gt;"",ISNUMBER(A3136)),VLOOKUP(A3136,Studies!A:BR,5,FALSE),"")</f>
        <v>Midazolam</v>
      </c>
      <c r="F3136" s="255"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x14ac:dyDescent="0.2">
      <c r="A3137" s="212">
        <v>374</v>
      </c>
      <c r="B3137" s="253" t="str">
        <f>IF(AND(A3137&lt;&gt;"",ISNUMBER(A3137)),VLOOKUP(A3137,Studies!A:BR,2,FALSE),"")</f>
        <v>Olkkola 1996</v>
      </c>
      <c r="C3137" s="254" t="str">
        <f>IF(AND(A3137&lt;&gt;"",ISNUMBER(A3137)),VLOOKUP(A3137,Studies!A:BR,3,FALSE),"")</f>
        <v>https://www.ncbi.nlm.nih.gov/pubmed/8623953</v>
      </c>
      <c r="D3137" s="254" t="str">
        <f>IF(AND(A3137&lt;&gt;"",ISNUMBER(A3137)),VLOOKUP(A3137,Studies!A:BR,4,FALSE),"")</f>
        <v>day 1 (po) Control (Perpetrator Placebo)</v>
      </c>
      <c r="E3137" s="254" t="str">
        <f>IF(AND(A3137&lt;&gt;"",ISNUMBER(A3137)),VLOOKUP(A3137,Studies!A:BR,5,FALSE),"")</f>
        <v>Midazolam</v>
      </c>
      <c r="F3137" s="255"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x14ac:dyDescent="0.2">
      <c r="A3138" s="212">
        <v>374</v>
      </c>
      <c r="B3138" s="253" t="str">
        <f>IF(AND(A3138&lt;&gt;"",ISNUMBER(A3138)),VLOOKUP(A3138,Studies!A:BR,2,FALSE),"")</f>
        <v>Olkkola 1996</v>
      </c>
      <c r="C3138" s="254" t="str">
        <f>IF(AND(A3138&lt;&gt;"",ISNUMBER(A3138)),VLOOKUP(A3138,Studies!A:BR,3,FALSE),"")</f>
        <v>https://www.ncbi.nlm.nih.gov/pubmed/8623953</v>
      </c>
      <c r="D3138" s="254" t="str">
        <f>IF(AND(A3138&lt;&gt;"",ISNUMBER(A3138)),VLOOKUP(A3138,Studies!A:BR,4,FALSE),"")</f>
        <v>day 1 (po) Control (Perpetrator Placebo)</v>
      </c>
      <c r="E3138" s="254" t="str">
        <f>IF(AND(A3138&lt;&gt;"",ISNUMBER(A3138)),VLOOKUP(A3138,Studies!A:BR,5,FALSE),"")</f>
        <v>Midazolam</v>
      </c>
      <c r="F3138" s="255"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x14ac:dyDescent="0.2">
      <c r="A3139" s="212">
        <v>374</v>
      </c>
      <c r="B3139" s="253" t="str">
        <f>IF(AND(A3139&lt;&gt;"",ISNUMBER(A3139)),VLOOKUP(A3139,Studies!A:BR,2,FALSE),"")</f>
        <v>Olkkola 1996</v>
      </c>
      <c r="C3139" s="254" t="str">
        <f>IF(AND(A3139&lt;&gt;"",ISNUMBER(A3139)),VLOOKUP(A3139,Studies!A:BR,3,FALSE),"")</f>
        <v>https://www.ncbi.nlm.nih.gov/pubmed/8623953</v>
      </c>
      <c r="D3139" s="254" t="str">
        <f>IF(AND(A3139&lt;&gt;"",ISNUMBER(A3139)),VLOOKUP(A3139,Studies!A:BR,4,FALSE),"")</f>
        <v>day 1 (po) Control (Perpetrator Placebo)</v>
      </c>
      <c r="E3139" s="254" t="str">
        <f>IF(AND(A3139&lt;&gt;"",ISNUMBER(A3139)),VLOOKUP(A3139,Studies!A:BR,5,FALSE),"")</f>
        <v>Midazolam</v>
      </c>
      <c r="F3139" s="255"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x14ac:dyDescent="0.2">
      <c r="A3140" s="212">
        <v>374</v>
      </c>
      <c r="B3140" s="253" t="str">
        <f>IF(AND(A3140&lt;&gt;"",ISNUMBER(A3140)),VLOOKUP(A3140,Studies!A:BR,2,FALSE),"")</f>
        <v>Olkkola 1996</v>
      </c>
      <c r="C3140" s="254" t="str">
        <f>IF(AND(A3140&lt;&gt;"",ISNUMBER(A3140)),VLOOKUP(A3140,Studies!A:BR,3,FALSE),"")</f>
        <v>https://www.ncbi.nlm.nih.gov/pubmed/8623953</v>
      </c>
      <c r="D3140" s="254" t="str">
        <f>IF(AND(A3140&lt;&gt;"",ISNUMBER(A3140)),VLOOKUP(A3140,Studies!A:BR,4,FALSE),"")</f>
        <v>day 1 (po) Control (Perpetrator Placebo)</v>
      </c>
      <c r="E3140" s="254" t="str">
        <f>IF(AND(A3140&lt;&gt;"",ISNUMBER(A3140)),VLOOKUP(A3140,Studies!A:BR,5,FALSE),"")</f>
        <v>Midazolam</v>
      </c>
      <c r="F3140" s="255"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x14ac:dyDescent="0.2">
      <c r="A3141" s="212">
        <v>374</v>
      </c>
      <c r="B3141" s="253" t="str">
        <f>IF(AND(A3141&lt;&gt;"",ISNUMBER(A3141)),VLOOKUP(A3141,Studies!A:BR,2,FALSE),"")</f>
        <v>Olkkola 1996</v>
      </c>
      <c r="C3141" s="254" t="str">
        <f>IF(AND(A3141&lt;&gt;"",ISNUMBER(A3141)),VLOOKUP(A3141,Studies!A:BR,3,FALSE),"")</f>
        <v>https://www.ncbi.nlm.nih.gov/pubmed/8623953</v>
      </c>
      <c r="D3141" s="254" t="str">
        <f>IF(AND(A3141&lt;&gt;"",ISNUMBER(A3141)),VLOOKUP(A3141,Studies!A:BR,4,FALSE),"")</f>
        <v>day 1 (po) Control (Perpetrator Placebo)</v>
      </c>
      <c r="E3141" s="254" t="str">
        <f>IF(AND(A3141&lt;&gt;"",ISNUMBER(A3141)),VLOOKUP(A3141,Studies!A:BR,5,FALSE),"")</f>
        <v>Midazolam</v>
      </c>
      <c r="F3141" s="255"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x14ac:dyDescent="0.2">
      <c r="A3142" s="212">
        <v>374</v>
      </c>
      <c r="B3142" s="253" t="str">
        <f>IF(AND(A3142&lt;&gt;"",ISNUMBER(A3142)),VLOOKUP(A3142,Studies!A:BR,2,FALSE),"")</f>
        <v>Olkkola 1996</v>
      </c>
      <c r="C3142" s="254" t="str">
        <f>IF(AND(A3142&lt;&gt;"",ISNUMBER(A3142)),VLOOKUP(A3142,Studies!A:BR,3,FALSE),"")</f>
        <v>https://www.ncbi.nlm.nih.gov/pubmed/8623953</v>
      </c>
      <c r="D3142" s="254" t="str">
        <f>IF(AND(A3142&lt;&gt;"",ISNUMBER(A3142)),VLOOKUP(A3142,Studies!A:BR,4,FALSE),"")</f>
        <v>day 1 (po) Control (Perpetrator Placebo)</v>
      </c>
      <c r="E3142" s="254" t="str">
        <f>IF(AND(A3142&lt;&gt;"",ISNUMBER(A3142)),VLOOKUP(A3142,Studies!A:BR,5,FALSE),"")</f>
        <v>Midazolam</v>
      </c>
      <c r="F3142" s="255"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x14ac:dyDescent="0.2">
      <c r="A3143" s="212">
        <v>375</v>
      </c>
      <c r="B3143" s="253" t="str">
        <f>IF(AND(A3143&lt;&gt;"",ISNUMBER(A3143)),VLOOKUP(A3143,Studies!A:BR,2,FALSE),"")</f>
        <v>Olkkola 1996</v>
      </c>
      <c r="C3143" s="254" t="str">
        <f>IF(AND(A3143&lt;&gt;"",ISNUMBER(A3143)),VLOOKUP(A3143,Studies!A:BR,3,FALSE),"")</f>
        <v>https://www.ncbi.nlm.nih.gov/pubmed/8623953</v>
      </c>
      <c r="D3143" s="254" t="str">
        <f>IF(AND(A3143&lt;&gt;"",ISNUMBER(A3143)),VLOOKUP(A3143,Studies!A:BR,4,FALSE),"")</f>
        <v>day 4 (iv) Control (Perpetrator Placebo)</v>
      </c>
      <c r="E3143" s="254" t="str">
        <f>IF(AND(A3143&lt;&gt;"",ISNUMBER(A3143)),VLOOKUP(A3143,Studies!A:BR,5,FALSE),"")</f>
        <v>Midazolam</v>
      </c>
      <c r="F3143" s="255"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x14ac:dyDescent="0.2">
      <c r="A3144" s="212">
        <v>375</v>
      </c>
      <c r="B3144" s="253" t="str">
        <f>IF(AND(A3144&lt;&gt;"",ISNUMBER(A3144)),VLOOKUP(A3144,Studies!A:BR,2,FALSE),"")</f>
        <v>Olkkola 1996</v>
      </c>
      <c r="C3144" s="254" t="str">
        <f>IF(AND(A3144&lt;&gt;"",ISNUMBER(A3144)),VLOOKUP(A3144,Studies!A:BR,3,FALSE),"")</f>
        <v>https://www.ncbi.nlm.nih.gov/pubmed/8623953</v>
      </c>
      <c r="D3144" s="254" t="str">
        <f>IF(AND(A3144&lt;&gt;"",ISNUMBER(A3144)),VLOOKUP(A3144,Studies!A:BR,4,FALSE),"")</f>
        <v>day 4 (iv) Control (Perpetrator Placebo)</v>
      </c>
      <c r="E3144" s="254" t="str">
        <f>IF(AND(A3144&lt;&gt;"",ISNUMBER(A3144)),VLOOKUP(A3144,Studies!A:BR,5,FALSE),"")</f>
        <v>Midazolam</v>
      </c>
      <c r="F3144" s="255"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x14ac:dyDescent="0.2">
      <c r="A3145" s="212">
        <v>375</v>
      </c>
      <c r="B3145" s="253" t="str">
        <f>IF(AND(A3145&lt;&gt;"",ISNUMBER(A3145)),VLOOKUP(A3145,Studies!A:BR,2,FALSE),"")</f>
        <v>Olkkola 1996</v>
      </c>
      <c r="C3145" s="254" t="str">
        <f>IF(AND(A3145&lt;&gt;"",ISNUMBER(A3145)),VLOOKUP(A3145,Studies!A:BR,3,FALSE),"")</f>
        <v>https://www.ncbi.nlm.nih.gov/pubmed/8623953</v>
      </c>
      <c r="D3145" s="254" t="str">
        <f>IF(AND(A3145&lt;&gt;"",ISNUMBER(A3145)),VLOOKUP(A3145,Studies!A:BR,4,FALSE),"")</f>
        <v>day 4 (iv) Control (Perpetrator Placebo)</v>
      </c>
      <c r="E3145" s="254" t="str">
        <f>IF(AND(A3145&lt;&gt;"",ISNUMBER(A3145)),VLOOKUP(A3145,Studies!A:BR,5,FALSE),"")</f>
        <v>Midazolam</v>
      </c>
      <c r="F3145" s="255"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x14ac:dyDescent="0.2">
      <c r="A3146" s="212">
        <v>375</v>
      </c>
      <c r="B3146" s="253" t="str">
        <f>IF(AND(A3146&lt;&gt;"",ISNUMBER(A3146)),VLOOKUP(A3146,Studies!A:BR,2,FALSE),"")</f>
        <v>Olkkola 1996</v>
      </c>
      <c r="C3146" s="254" t="str">
        <f>IF(AND(A3146&lt;&gt;"",ISNUMBER(A3146)),VLOOKUP(A3146,Studies!A:BR,3,FALSE),"")</f>
        <v>https://www.ncbi.nlm.nih.gov/pubmed/8623953</v>
      </c>
      <c r="D3146" s="254" t="str">
        <f>IF(AND(A3146&lt;&gt;"",ISNUMBER(A3146)),VLOOKUP(A3146,Studies!A:BR,4,FALSE),"")</f>
        <v>day 4 (iv) Control (Perpetrator Placebo)</v>
      </c>
      <c r="E3146" s="254" t="str">
        <f>IF(AND(A3146&lt;&gt;"",ISNUMBER(A3146)),VLOOKUP(A3146,Studies!A:BR,5,FALSE),"")</f>
        <v>Midazolam</v>
      </c>
      <c r="F3146" s="255"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x14ac:dyDescent="0.2">
      <c r="A3147" s="212">
        <v>375</v>
      </c>
      <c r="B3147" s="253" t="str">
        <f>IF(AND(A3147&lt;&gt;"",ISNUMBER(A3147)),VLOOKUP(A3147,Studies!A:BR,2,FALSE),"")</f>
        <v>Olkkola 1996</v>
      </c>
      <c r="C3147" s="254" t="str">
        <f>IF(AND(A3147&lt;&gt;"",ISNUMBER(A3147)),VLOOKUP(A3147,Studies!A:BR,3,FALSE),"")</f>
        <v>https://www.ncbi.nlm.nih.gov/pubmed/8623953</v>
      </c>
      <c r="D3147" s="254" t="str">
        <f>IF(AND(A3147&lt;&gt;"",ISNUMBER(A3147)),VLOOKUP(A3147,Studies!A:BR,4,FALSE),"")</f>
        <v>day 4 (iv) Control (Perpetrator Placebo)</v>
      </c>
      <c r="E3147" s="254" t="str">
        <f>IF(AND(A3147&lt;&gt;"",ISNUMBER(A3147)),VLOOKUP(A3147,Studies!A:BR,5,FALSE),"")</f>
        <v>Midazolam</v>
      </c>
      <c r="F3147" s="255"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x14ac:dyDescent="0.2">
      <c r="A3148" s="212">
        <v>375</v>
      </c>
      <c r="B3148" s="253" t="str">
        <f>IF(AND(A3148&lt;&gt;"",ISNUMBER(A3148)),VLOOKUP(A3148,Studies!A:BR,2,FALSE),"")</f>
        <v>Olkkola 1996</v>
      </c>
      <c r="C3148" s="254" t="str">
        <f>IF(AND(A3148&lt;&gt;"",ISNUMBER(A3148)),VLOOKUP(A3148,Studies!A:BR,3,FALSE),"")</f>
        <v>https://www.ncbi.nlm.nih.gov/pubmed/8623953</v>
      </c>
      <c r="D3148" s="254" t="str">
        <f>IF(AND(A3148&lt;&gt;"",ISNUMBER(A3148)),VLOOKUP(A3148,Studies!A:BR,4,FALSE),"")</f>
        <v>day 4 (iv) Control (Perpetrator Placebo)</v>
      </c>
      <c r="E3148" s="254" t="str">
        <f>IF(AND(A3148&lt;&gt;"",ISNUMBER(A3148)),VLOOKUP(A3148,Studies!A:BR,5,FALSE),"")</f>
        <v>Midazolam</v>
      </c>
      <c r="F3148" s="255"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x14ac:dyDescent="0.2">
      <c r="A3149" s="212">
        <v>375</v>
      </c>
      <c r="B3149" s="253" t="str">
        <f>IF(AND(A3149&lt;&gt;"",ISNUMBER(A3149)),VLOOKUP(A3149,Studies!A:BR,2,FALSE),"")</f>
        <v>Olkkola 1996</v>
      </c>
      <c r="C3149" s="254" t="str">
        <f>IF(AND(A3149&lt;&gt;"",ISNUMBER(A3149)),VLOOKUP(A3149,Studies!A:BR,3,FALSE),"")</f>
        <v>https://www.ncbi.nlm.nih.gov/pubmed/8623953</v>
      </c>
      <c r="D3149" s="254" t="str">
        <f>IF(AND(A3149&lt;&gt;"",ISNUMBER(A3149)),VLOOKUP(A3149,Studies!A:BR,4,FALSE),"")</f>
        <v>day 4 (iv) Control (Perpetrator Placebo)</v>
      </c>
      <c r="E3149" s="254" t="str">
        <f>IF(AND(A3149&lt;&gt;"",ISNUMBER(A3149)),VLOOKUP(A3149,Studies!A:BR,5,FALSE),"")</f>
        <v>Midazolam</v>
      </c>
      <c r="F3149" s="255"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x14ac:dyDescent="0.2">
      <c r="A3150" s="212">
        <v>375</v>
      </c>
      <c r="B3150" s="253" t="str">
        <f>IF(AND(A3150&lt;&gt;"",ISNUMBER(A3150)),VLOOKUP(A3150,Studies!A:BR,2,FALSE),"")</f>
        <v>Olkkola 1996</v>
      </c>
      <c r="C3150" s="254" t="str">
        <f>IF(AND(A3150&lt;&gt;"",ISNUMBER(A3150)),VLOOKUP(A3150,Studies!A:BR,3,FALSE),"")</f>
        <v>https://www.ncbi.nlm.nih.gov/pubmed/8623953</v>
      </c>
      <c r="D3150" s="254" t="str">
        <f>IF(AND(A3150&lt;&gt;"",ISNUMBER(A3150)),VLOOKUP(A3150,Studies!A:BR,4,FALSE),"")</f>
        <v>day 4 (iv) Control (Perpetrator Placebo)</v>
      </c>
      <c r="E3150" s="254" t="str">
        <f>IF(AND(A3150&lt;&gt;"",ISNUMBER(A3150)),VLOOKUP(A3150,Studies!A:BR,5,FALSE),"")</f>
        <v>Midazolam</v>
      </c>
      <c r="F3150" s="255"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x14ac:dyDescent="0.2">
      <c r="A3151" s="212">
        <v>375</v>
      </c>
      <c r="B3151" s="253" t="str">
        <f>IF(AND(A3151&lt;&gt;"",ISNUMBER(A3151)),VLOOKUP(A3151,Studies!A:BR,2,FALSE),"")</f>
        <v>Olkkola 1996</v>
      </c>
      <c r="C3151" s="254" t="str">
        <f>IF(AND(A3151&lt;&gt;"",ISNUMBER(A3151)),VLOOKUP(A3151,Studies!A:BR,3,FALSE),"")</f>
        <v>https://www.ncbi.nlm.nih.gov/pubmed/8623953</v>
      </c>
      <c r="D3151" s="254" t="str">
        <f>IF(AND(A3151&lt;&gt;"",ISNUMBER(A3151)),VLOOKUP(A3151,Studies!A:BR,4,FALSE),"")</f>
        <v>day 4 (iv) Control (Perpetrator Placebo)</v>
      </c>
      <c r="E3151" s="254" t="str">
        <f>IF(AND(A3151&lt;&gt;"",ISNUMBER(A3151)),VLOOKUP(A3151,Studies!A:BR,5,FALSE),"")</f>
        <v>Midazolam</v>
      </c>
      <c r="F3151" s="255"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x14ac:dyDescent="0.2">
      <c r="A3152" s="212">
        <v>375</v>
      </c>
      <c r="B3152" s="253" t="str">
        <f>IF(AND(A3152&lt;&gt;"",ISNUMBER(A3152)),VLOOKUP(A3152,Studies!A:BR,2,FALSE),"")</f>
        <v>Olkkola 1996</v>
      </c>
      <c r="C3152" s="254" t="str">
        <f>IF(AND(A3152&lt;&gt;"",ISNUMBER(A3152)),VLOOKUP(A3152,Studies!A:BR,3,FALSE),"")</f>
        <v>https://www.ncbi.nlm.nih.gov/pubmed/8623953</v>
      </c>
      <c r="D3152" s="254" t="str">
        <f>IF(AND(A3152&lt;&gt;"",ISNUMBER(A3152)),VLOOKUP(A3152,Studies!A:BR,4,FALSE),"")</f>
        <v>day 4 (iv) Control (Perpetrator Placebo)</v>
      </c>
      <c r="E3152" s="254" t="str">
        <f>IF(AND(A3152&lt;&gt;"",ISNUMBER(A3152)),VLOOKUP(A3152,Studies!A:BR,5,FALSE),"")</f>
        <v>Midazolam</v>
      </c>
      <c r="F3152" s="255"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x14ac:dyDescent="0.2">
      <c r="A3153" s="212">
        <v>375</v>
      </c>
      <c r="B3153" s="253" t="str">
        <f>IF(AND(A3153&lt;&gt;"",ISNUMBER(A3153)),VLOOKUP(A3153,Studies!A:BR,2,FALSE),"")</f>
        <v>Olkkola 1996</v>
      </c>
      <c r="C3153" s="254" t="str">
        <f>IF(AND(A3153&lt;&gt;"",ISNUMBER(A3153)),VLOOKUP(A3153,Studies!A:BR,3,FALSE),"")</f>
        <v>https://www.ncbi.nlm.nih.gov/pubmed/8623953</v>
      </c>
      <c r="D3153" s="254" t="str">
        <f>IF(AND(A3153&lt;&gt;"",ISNUMBER(A3153)),VLOOKUP(A3153,Studies!A:BR,4,FALSE),"")</f>
        <v>day 4 (iv) Control (Perpetrator Placebo)</v>
      </c>
      <c r="E3153" s="254" t="str">
        <f>IF(AND(A3153&lt;&gt;"",ISNUMBER(A3153)),VLOOKUP(A3153,Studies!A:BR,5,FALSE),"")</f>
        <v>Midazolam</v>
      </c>
      <c r="F3153" s="255"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x14ac:dyDescent="0.2">
      <c r="A3154" s="212">
        <v>375</v>
      </c>
      <c r="B3154" s="253" t="str">
        <f>IF(AND(A3154&lt;&gt;"",ISNUMBER(A3154)),VLOOKUP(A3154,Studies!A:BR,2,FALSE),"")</f>
        <v>Olkkola 1996</v>
      </c>
      <c r="C3154" s="254" t="str">
        <f>IF(AND(A3154&lt;&gt;"",ISNUMBER(A3154)),VLOOKUP(A3154,Studies!A:BR,3,FALSE),"")</f>
        <v>https://www.ncbi.nlm.nih.gov/pubmed/8623953</v>
      </c>
      <c r="D3154" s="254" t="str">
        <f>IF(AND(A3154&lt;&gt;"",ISNUMBER(A3154)),VLOOKUP(A3154,Studies!A:BR,4,FALSE),"")</f>
        <v>day 4 (iv) Control (Perpetrator Placebo)</v>
      </c>
      <c r="E3154" s="254" t="str">
        <f>IF(AND(A3154&lt;&gt;"",ISNUMBER(A3154)),VLOOKUP(A3154,Studies!A:BR,5,FALSE),"")</f>
        <v>Midazolam</v>
      </c>
      <c r="F3154" s="255"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x14ac:dyDescent="0.2">
      <c r="A3155" s="212">
        <v>376</v>
      </c>
      <c r="B3155" s="253" t="str">
        <f>IF(AND(A3155&lt;&gt;"",ISNUMBER(A3155)),VLOOKUP(A3155,Studies!A:BR,2,FALSE),"")</f>
        <v>Olkkola 1996</v>
      </c>
      <c r="C3155" s="254" t="str">
        <f>IF(AND(A3155&lt;&gt;"",ISNUMBER(A3155)),VLOOKUP(A3155,Studies!A:BR,3,FALSE),"")</f>
        <v>https://www.ncbi.nlm.nih.gov/pubmed/8623953</v>
      </c>
      <c r="D3155" s="254" t="str">
        <f>IF(AND(A3155&lt;&gt;"",ISNUMBER(A3155)),VLOOKUP(A3155,Studies!A:BR,4,FALSE),"")</f>
        <v>day 6 (po) Control (Perpetrator Placebo)</v>
      </c>
      <c r="E3155" s="254" t="str">
        <f>IF(AND(A3155&lt;&gt;"",ISNUMBER(A3155)),VLOOKUP(A3155,Studies!A:BR,5,FALSE),"")</f>
        <v>Midazolam</v>
      </c>
      <c r="F3155" s="255"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x14ac:dyDescent="0.2">
      <c r="A3156" s="212">
        <v>376</v>
      </c>
      <c r="B3156" s="253" t="str">
        <f>IF(AND(A3156&lt;&gt;"",ISNUMBER(A3156)),VLOOKUP(A3156,Studies!A:BR,2,FALSE),"")</f>
        <v>Olkkola 1996</v>
      </c>
      <c r="C3156" s="254" t="str">
        <f>IF(AND(A3156&lt;&gt;"",ISNUMBER(A3156)),VLOOKUP(A3156,Studies!A:BR,3,FALSE),"")</f>
        <v>https://www.ncbi.nlm.nih.gov/pubmed/8623953</v>
      </c>
      <c r="D3156" s="254" t="str">
        <f>IF(AND(A3156&lt;&gt;"",ISNUMBER(A3156)),VLOOKUP(A3156,Studies!A:BR,4,FALSE),"")</f>
        <v>day 6 (po) Control (Perpetrator Placebo)</v>
      </c>
      <c r="E3156" s="254" t="str">
        <f>IF(AND(A3156&lt;&gt;"",ISNUMBER(A3156)),VLOOKUP(A3156,Studies!A:BR,5,FALSE),"")</f>
        <v>Midazolam</v>
      </c>
      <c r="F3156" s="255"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x14ac:dyDescent="0.2">
      <c r="A3157" s="212">
        <v>376</v>
      </c>
      <c r="B3157" s="253" t="str">
        <f>IF(AND(A3157&lt;&gt;"",ISNUMBER(A3157)),VLOOKUP(A3157,Studies!A:BR,2,FALSE),"")</f>
        <v>Olkkola 1996</v>
      </c>
      <c r="C3157" s="254" t="str">
        <f>IF(AND(A3157&lt;&gt;"",ISNUMBER(A3157)),VLOOKUP(A3157,Studies!A:BR,3,FALSE),"")</f>
        <v>https://www.ncbi.nlm.nih.gov/pubmed/8623953</v>
      </c>
      <c r="D3157" s="254" t="str">
        <f>IF(AND(A3157&lt;&gt;"",ISNUMBER(A3157)),VLOOKUP(A3157,Studies!A:BR,4,FALSE),"")</f>
        <v>day 6 (po) Control (Perpetrator Placebo)</v>
      </c>
      <c r="E3157" s="254" t="str">
        <f>IF(AND(A3157&lt;&gt;"",ISNUMBER(A3157)),VLOOKUP(A3157,Studies!A:BR,5,FALSE),"")</f>
        <v>Midazolam</v>
      </c>
      <c r="F3157" s="255"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x14ac:dyDescent="0.2">
      <c r="A3158" s="212">
        <v>376</v>
      </c>
      <c r="B3158" s="253" t="str">
        <f>IF(AND(A3158&lt;&gt;"",ISNUMBER(A3158)),VLOOKUP(A3158,Studies!A:BR,2,FALSE),"")</f>
        <v>Olkkola 1996</v>
      </c>
      <c r="C3158" s="254" t="str">
        <f>IF(AND(A3158&lt;&gt;"",ISNUMBER(A3158)),VLOOKUP(A3158,Studies!A:BR,3,FALSE),"")</f>
        <v>https://www.ncbi.nlm.nih.gov/pubmed/8623953</v>
      </c>
      <c r="D3158" s="254" t="str">
        <f>IF(AND(A3158&lt;&gt;"",ISNUMBER(A3158)),VLOOKUP(A3158,Studies!A:BR,4,FALSE),"")</f>
        <v>day 6 (po) Control (Perpetrator Placebo)</v>
      </c>
      <c r="E3158" s="254" t="str">
        <f>IF(AND(A3158&lt;&gt;"",ISNUMBER(A3158)),VLOOKUP(A3158,Studies!A:BR,5,FALSE),"")</f>
        <v>Midazolam</v>
      </c>
      <c r="F3158" s="255"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x14ac:dyDescent="0.2">
      <c r="A3159" s="212">
        <v>376</v>
      </c>
      <c r="B3159" s="253" t="str">
        <f>IF(AND(A3159&lt;&gt;"",ISNUMBER(A3159)),VLOOKUP(A3159,Studies!A:BR,2,FALSE),"")</f>
        <v>Olkkola 1996</v>
      </c>
      <c r="C3159" s="254" t="str">
        <f>IF(AND(A3159&lt;&gt;"",ISNUMBER(A3159)),VLOOKUP(A3159,Studies!A:BR,3,FALSE),"")</f>
        <v>https://www.ncbi.nlm.nih.gov/pubmed/8623953</v>
      </c>
      <c r="D3159" s="254" t="str">
        <f>IF(AND(A3159&lt;&gt;"",ISNUMBER(A3159)),VLOOKUP(A3159,Studies!A:BR,4,FALSE),"")</f>
        <v>day 6 (po) Control (Perpetrator Placebo)</v>
      </c>
      <c r="E3159" s="254" t="str">
        <f>IF(AND(A3159&lt;&gt;"",ISNUMBER(A3159)),VLOOKUP(A3159,Studies!A:BR,5,FALSE),"")</f>
        <v>Midazolam</v>
      </c>
      <c r="F3159" s="255"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x14ac:dyDescent="0.2">
      <c r="A3160" s="212">
        <v>376</v>
      </c>
      <c r="B3160" s="253" t="str">
        <f>IF(AND(A3160&lt;&gt;"",ISNUMBER(A3160)),VLOOKUP(A3160,Studies!A:BR,2,FALSE),"")</f>
        <v>Olkkola 1996</v>
      </c>
      <c r="C3160" s="254" t="str">
        <f>IF(AND(A3160&lt;&gt;"",ISNUMBER(A3160)),VLOOKUP(A3160,Studies!A:BR,3,FALSE),"")</f>
        <v>https://www.ncbi.nlm.nih.gov/pubmed/8623953</v>
      </c>
      <c r="D3160" s="254" t="str">
        <f>IF(AND(A3160&lt;&gt;"",ISNUMBER(A3160)),VLOOKUP(A3160,Studies!A:BR,4,FALSE),"")</f>
        <v>day 6 (po) Control (Perpetrator Placebo)</v>
      </c>
      <c r="E3160" s="254" t="str">
        <f>IF(AND(A3160&lt;&gt;"",ISNUMBER(A3160)),VLOOKUP(A3160,Studies!A:BR,5,FALSE),"")</f>
        <v>Midazolam</v>
      </c>
      <c r="F3160" s="255"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x14ac:dyDescent="0.2">
      <c r="A3161" s="212">
        <v>376</v>
      </c>
      <c r="B3161" s="253" t="str">
        <f>IF(AND(A3161&lt;&gt;"",ISNUMBER(A3161)),VLOOKUP(A3161,Studies!A:BR,2,FALSE),"")</f>
        <v>Olkkola 1996</v>
      </c>
      <c r="C3161" s="254" t="str">
        <f>IF(AND(A3161&lt;&gt;"",ISNUMBER(A3161)),VLOOKUP(A3161,Studies!A:BR,3,FALSE),"")</f>
        <v>https://www.ncbi.nlm.nih.gov/pubmed/8623953</v>
      </c>
      <c r="D3161" s="254" t="str">
        <f>IF(AND(A3161&lt;&gt;"",ISNUMBER(A3161)),VLOOKUP(A3161,Studies!A:BR,4,FALSE),"")</f>
        <v>day 6 (po) Control (Perpetrator Placebo)</v>
      </c>
      <c r="E3161" s="254" t="str">
        <f>IF(AND(A3161&lt;&gt;"",ISNUMBER(A3161)),VLOOKUP(A3161,Studies!A:BR,5,FALSE),"")</f>
        <v>Midazolam</v>
      </c>
      <c r="F3161" s="255"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x14ac:dyDescent="0.2">
      <c r="A3162" s="212">
        <v>376</v>
      </c>
      <c r="B3162" s="253" t="str">
        <f>IF(AND(A3162&lt;&gt;"",ISNUMBER(A3162)),VLOOKUP(A3162,Studies!A:BR,2,FALSE),"")</f>
        <v>Olkkola 1996</v>
      </c>
      <c r="C3162" s="254" t="str">
        <f>IF(AND(A3162&lt;&gt;"",ISNUMBER(A3162)),VLOOKUP(A3162,Studies!A:BR,3,FALSE),"")</f>
        <v>https://www.ncbi.nlm.nih.gov/pubmed/8623953</v>
      </c>
      <c r="D3162" s="254" t="str">
        <f>IF(AND(A3162&lt;&gt;"",ISNUMBER(A3162)),VLOOKUP(A3162,Studies!A:BR,4,FALSE),"")</f>
        <v>day 6 (po) Control (Perpetrator Placebo)</v>
      </c>
      <c r="E3162" s="254" t="str">
        <f>IF(AND(A3162&lt;&gt;"",ISNUMBER(A3162)),VLOOKUP(A3162,Studies!A:BR,5,FALSE),"")</f>
        <v>Midazolam</v>
      </c>
      <c r="F3162" s="255"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x14ac:dyDescent="0.2">
      <c r="A3163" s="212">
        <v>376</v>
      </c>
      <c r="B3163" s="253" t="str">
        <f>IF(AND(A3163&lt;&gt;"",ISNUMBER(A3163)),VLOOKUP(A3163,Studies!A:BR,2,FALSE),"")</f>
        <v>Olkkola 1996</v>
      </c>
      <c r="C3163" s="254" t="str">
        <f>IF(AND(A3163&lt;&gt;"",ISNUMBER(A3163)),VLOOKUP(A3163,Studies!A:BR,3,FALSE),"")</f>
        <v>https://www.ncbi.nlm.nih.gov/pubmed/8623953</v>
      </c>
      <c r="D3163" s="254" t="str">
        <f>IF(AND(A3163&lt;&gt;"",ISNUMBER(A3163)),VLOOKUP(A3163,Studies!A:BR,4,FALSE),"")</f>
        <v>day 6 (po) Control (Perpetrator Placebo)</v>
      </c>
      <c r="E3163" s="254" t="str">
        <f>IF(AND(A3163&lt;&gt;"",ISNUMBER(A3163)),VLOOKUP(A3163,Studies!A:BR,5,FALSE),"")</f>
        <v>Midazolam</v>
      </c>
      <c r="F3163" s="255"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x14ac:dyDescent="0.2">
      <c r="A3164" s="212">
        <v>376</v>
      </c>
      <c r="B3164" s="253" t="str">
        <f>IF(AND(A3164&lt;&gt;"",ISNUMBER(A3164)),VLOOKUP(A3164,Studies!A:BR,2,FALSE),"")</f>
        <v>Olkkola 1996</v>
      </c>
      <c r="C3164" s="254" t="str">
        <f>IF(AND(A3164&lt;&gt;"",ISNUMBER(A3164)),VLOOKUP(A3164,Studies!A:BR,3,FALSE),"")</f>
        <v>https://www.ncbi.nlm.nih.gov/pubmed/8623953</v>
      </c>
      <c r="D3164" s="254" t="str">
        <f>IF(AND(A3164&lt;&gt;"",ISNUMBER(A3164)),VLOOKUP(A3164,Studies!A:BR,4,FALSE),"")</f>
        <v>day 6 (po) Control (Perpetrator Placebo)</v>
      </c>
      <c r="E3164" s="254" t="str">
        <f>IF(AND(A3164&lt;&gt;"",ISNUMBER(A3164)),VLOOKUP(A3164,Studies!A:BR,5,FALSE),"")</f>
        <v>Midazolam</v>
      </c>
      <c r="F3164" s="255"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x14ac:dyDescent="0.2">
      <c r="A3165" s="212">
        <v>376</v>
      </c>
      <c r="B3165" s="253" t="str">
        <f>IF(AND(A3165&lt;&gt;"",ISNUMBER(A3165)),VLOOKUP(A3165,Studies!A:BR,2,FALSE),"")</f>
        <v>Olkkola 1996</v>
      </c>
      <c r="C3165" s="254" t="str">
        <f>IF(AND(A3165&lt;&gt;"",ISNUMBER(A3165)),VLOOKUP(A3165,Studies!A:BR,3,FALSE),"")</f>
        <v>https://www.ncbi.nlm.nih.gov/pubmed/8623953</v>
      </c>
      <c r="D3165" s="254" t="str">
        <f>IF(AND(A3165&lt;&gt;"",ISNUMBER(A3165)),VLOOKUP(A3165,Studies!A:BR,4,FALSE),"")</f>
        <v>day 6 (po) Control (Perpetrator Placebo)</v>
      </c>
      <c r="E3165" s="254" t="str">
        <f>IF(AND(A3165&lt;&gt;"",ISNUMBER(A3165)),VLOOKUP(A3165,Studies!A:BR,5,FALSE),"")</f>
        <v>Midazolam</v>
      </c>
      <c r="F3165" s="255"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x14ac:dyDescent="0.2">
      <c r="A3166" s="212">
        <v>377</v>
      </c>
      <c r="B3166" s="253" t="str">
        <f>IF(AND(A3166&lt;&gt;"",ISNUMBER(A3166)),VLOOKUP(A3166,Studies!A:BR,2,FALSE),"")</f>
        <v>Olkkola 1996</v>
      </c>
      <c r="C3166" s="254" t="str">
        <f>IF(AND(A3166&lt;&gt;"",ISNUMBER(A3166)),VLOOKUP(A3166,Studies!A:BR,3,FALSE),"")</f>
        <v>https://www.ncbi.nlm.nih.gov/pubmed/8623953</v>
      </c>
      <c r="D3166" s="254" t="str">
        <f>IF(AND(A3166&lt;&gt;"",ISNUMBER(A3166)),VLOOKUP(A3166,Studies!A:BR,4,FALSE),"")</f>
        <v>day 1 (po) with Perpetrator (Itraconazole)</v>
      </c>
      <c r="E3166" s="254" t="str">
        <f>IF(AND(A3166&lt;&gt;"",ISNUMBER(A3166)),VLOOKUP(A3166,Studies!A:BR,5,FALSE),"")</f>
        <v>Midazolam</v>
      </c>
      <c r="F3166" s="255"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x14ac:dyDescent="0.2">
      <c r="A3167" s="212">
        <v>377</v>
      </c>
      <c r="B3167" s="253" t="str">
        <f>IF(AND(A3167&lt;&gt;"",ISNUMBER(A3167)),VLOOKUP(A3167,Studies!A:BR,2,FALSE),"")</f>
        <v>Olkkola 1996</v>
      </c>
      <c r="C3167" s="254" t="str">
        <f>IF(AND(A3167&lt;&gt;"",ISNUMBER(A3167)),VLOOKUP(A3167,Studies!A:BR,3,FALSE),"")</f>
        <v>https://www.ncbi.nlm.nih.gov/pubmed/8623953</v>
      </c>
      <c r="D3167" s="254" t="str">
        <f>IF(AND(A3167&lt;&gt;"",ISNUMBER(A3167)),VLOOKUP(A3167,Studies!A:BR,4,FALSE),"")</f>
        <v>day 1 (po) with Perpetrator (Itraconazole)</v>
      </c>
      <c r="E3167" s="254" t="str">
        <f>IF(AND(A3167&lt;&gt;"",ISNUMBER(A3167)),VLOOKUP(A3167,Studies!A:BR,5,FALSE),"")</f>
        <v>Midazolam</v>
      </c>
      <c r="F3167" s="255"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x14ac:dyDescent="0.2">
      <c r="A3168" s="212">
        <v>377</v>
      </c>
      <c r="B3168" s="253" t="str">
        <f>IF(AND(A3168&lt;&gt;"",ISNUMBER(A3168)),VLOOKUP(A3168,Studies!A:BR,2,FALSE),"")</f>
        <v>Olkkola 1996</v>
      </c>
      <c r="C3168" s="254" t="str">
        <f>IF(AND(A3168&lt;&gt;"",ISNUMBER(A3168)),VLOOKUP(A3168,Studies!A:BR,3,FALSE),"")</f>
        <v>https://www.ncbi.nlm.nih.gov/pubmed/8623953</v>
      </c>
      <c r="D3168" s="254" t="str">
        <f>IF(AND(A3168&lt;&gt;"",ISNUMBER(A3168)),VLOOKUP(A3168,Studies!A:BR,4,FALSE),"")</f>
        <v>day 1 (po) with Perpetrator (Itraconazole)</v>
      </c>
      <c r="E3168" s="254" t="str">
        <f>IF(AND(A3168&lt;&gt;"",ISNUMBER(A3168)),VLOOKUP(A3168,Studies!A:BR,5,FALSE),"")</f>
        <v>Midazolam</v>
      </c>
      <c r="F3168" s="255"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x14ac:dyDescent="0.2">
      <c r="A3169" s="212">
        <v>377</v>
      </c>
      <c r="B3169" s="253" t="str">
        <f>IF(AND(A3169&lt;&gt;"",ISNUMBER(A3169)),VLOOKUP(A3169,Studies!A:BR,2,FALSE),"")</f>
        <v>Olkkola 1996</v>
      </c>
      <c r="C3169" s="254" t="str">
        <f>IF(AND(A3169&lt;&gt;"",ISNUMBER(A3169)),VLOOKUP(A3169,Studies!A:BR,3,FALSE),"")</f>
        <v>https://www.ncbi.nlm.nih.gov/pubmed/8623953</v>
      </c>
      <c r="D3169" s="254" t="str">
        <f>IF(AND(A3169&lt;&gt;"",ISNUMBER(A3169)),VLOOKUP(A3169,Studies!A:BR,4,FALSE),"")</f>
        <v>day 1 (po) with Perpetrator (Itraconazole)</v>
      </c>
      <c r="E3169" s="254" t="str">
        <f>IF(AND(A3169&lt;&gt;"",ISNUMBER(A3169)),VLOOKUP(A3169,Studies!A:BR,5,FALSE),"")</f>
        <v>Midazolam</v>
      </c>
      <c r="F3169" s="255"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x14ac:dyDescent="0.2">
      <c r="A3170" s="212">
        <v>377</v>
      </c>
      <c r="B3170" s="253" t="str">
        <f>IF(AND(A3170&lt;&gt;"",ISNUMBER(A3170)),VLOOKUP(A3170,Studies!A:BR,2,FALSE),"")</f>
        <v>Olkkola 1996</v>
      </c>
      <c r="C3170" s="254" t="str">
        <f>IF(AND(A3170&lt;&gt;"",ISNUMBER(A3170)),VLOOKUP(A3170,Studies!A:BR,3,FALSE),"")</f>
        <v>https://www.ncbi.nlm.nih.gov/pubmed/8623953</v>
      </c>
      <c r="D3170" s="254" t="str">
        <f>IF(AND(A3170&lt;&gt;"",ISNUMBER(A3170)),VLOOKUP(A3170,Studies!A:BR,4,FALSE),"")</f>
        <v>day 1 (po) with Perpetrator (Itraconazole)</v>
      </c>
      <c r="E3170" s="254" t="str">
        <f>IF(AND(A3170&lt;&gt;"",ISNUMBER(A3170)),VLOOKUP(A3170,Studies!A:BR,5,FALSE),"")</f>
        <v>Midazolam</v>
      </c>
      <c r="F3170" s="255"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x14ac:dyDescent="0.2">
      <c r="A3171" s="212">
        <v>377</v>
      </c>
      <c r="B3171" s="253" t="str">
        <f>IF(AND(A3171&lt;&gt;"",ISNUMBER(A3171)),VLOOKUP(A3171,Studies!A:BR,2,FALSE),"")</f>
        <v>Olkkola 1996</v>
      </c>
      <c r="C3171" s="254" t="str">
        <f>IF(AND(A3171&lt;&gt;"",ISNUMBER(A3171)),VLOOKUP(A3171,Studies!A:BR,3,FALSE),"")</f>
        <v>https://www.ncbi.nlm.nih.gov/pubmed/8623953</v>
      </c>
      <c r="D3171" s="254" t="str">
        <f>IF(AND(A3171&lt;&gt;"",ISNUMBER(A3171)),VLOOKUP(A3171,Studies!A:BR,4,FALSE),"")</f>
        <v>day 1 (po) with Perpetrator (Itraconazole)</v>
      </c>
      <c r="E3171" s="254" t="str">
        <f>IF(AND(A3171&lt;&gt;"",ISNUMBER(A3171)),VLOOKUP(A3171,Studies!A:BR,5,FALSE),"")</f>
        <v>Midazolam</v>
      </c>
      <c r="F3171" s="255"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x14ac:dyDescent="0.2">
      <c r="A3172" s="212">
        <v>377</v>
      </c>
      <c r="B3172" s="253" t="str">
        <f>IF(AND(A3172&lt;&gt;"",ISNUMBER(A3172)),VLOOKUP(A3172,Studies!A:BR,2,FALSE),"")</f>
        <v>Olkkola 1996</v>
      </c>
      <c r="C3172" s="254" t="str">
        <f>IF(AND(A3172&lt;&gt;"",ISNUMBER(A3172)),VLOOKUP(A3172,Studies!A:BR,3,FALSE),"")</f>
        <v>https://www.ncbi.nlm.nih.gov/pubmed/8623953</v>
      </c>
      <c r="D3172" s="254" t="str">
        <f>IF(AND(A3172&lt;&gt;"",ISNUMBER(A3172)),VLOOKUP(A3172,Studies!A:BR,4,FALSE),"")</f>
        <v>day 1 (po) with Perpetrator (Itraconazole)</v>
      </c>
      <c r="E3172" s="254" t="str">
        <f>IF(AND(A3172&lt;&gt;"",ISNUMBER(A3172)),VLOOKUP(A3172,Studies!A:BR,5,FALSE),"")</f>
        <v>Midazolam</v>
      </c>
      <c r="F3172" s="255"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x14ac:dyDescent="0.2">
      <c r="A3173" s="212">
        <v>377</v>
      </c>
      <c r="B3173" s="253" t="str">
        <f>IF(AND(A3173&lt;&gt;"",ISNUMBER(A3173)),VLOOKUP(A3173,Studies!A:BR,2,FALSE),"")</f>
        <v>Olkkola 1996</v>
      </c>
      <c r="C3173" s="254" t="str">
        <f>IF(AND(A3173&lt;&gt;"",ISNUMBER(A3173)),VLOOKUP(A3173,Studies!A:BR,3,FALSE),"")</f>
        <v>https://www.ncbi.nlm.nih.gov/pubmed/8623953</v>
      </c>
      <c r="D3173" s="254" t="str">
        <f>IF(AND(A3173&lt;&gt;"",ISNUMBER(A3173)),VLOOKUP(A3173,Studies!A:BR,4,FALSE),"")</f>
        <v>day 1 (po) with Perpetrator (Itraconazole)</v>
      </c>
      <c r="E3173" s="254" t="str">
        <f>IF(AND(A3173&lt;&gt;"",ISNUMBER(A3173)),VLOOKUP(A3173,Studies!A:BR,5,FALSE),"")</f>
        <v>Midazolam</v>
      </c>
      <c r="F3173" s="255"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x14ac:dyDescent="0.2">
      <c r="A3174" s="212">
        <v>377</v>
      </c>
      <c r="B3174" s="253" t="str">
        <f>IF(AND(A3174&lt;&gt;"",ISNUMBER(A3174)),VLOOKUP(A3174,Studies!A:BR,2,FALSE),"")</f>
        <v>Olkkola 1996</v>
      </c>
      <c r="C3174" s="254" t="str">
        <f>IF(AND(A3174&lt;&gt;"",ISNUMBER(A3174)),VLOOKUP(A3174,Studies!A:BR,3,FALSE),"")</f>
        <v>https://www.ncbi.nlm.nih.gov/pubmed/8623953</v>
      </c>
      <c r="D3174" s="254" t="str">
        <f>IF(AND(A3174&lt;&gt;"",ISNUMBER(A3174)),VLOOKUP(A3174,Studies!A:BR,4,FALSE),"")</f>
        <v>day 1 (po) with Perpetrator (Itraconazole)</v>
      </c>
      <c r="E3174" s="254" t="str">
        <f>IF(AND(A3174&lt;&gt;"",ISNUMBER(A3174)),VLOOKUP(A3174,Studies!A:BR,5,FALSE),"")</f>
        <v>Midazolam</v>
      </c>
      <c r="F3174" s="255"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x14ac:dyDescent="0.2">
      <c r="A3175" s="212">
        <v>377</v>
      </c>
      <c r="B3175" s="253" t="str">
        <f>IF(AND(A3175&lt;&gt;"",ISNUMBER(A3175)),VLOOKUP(A3175,Studies!A:BR,2,FALSE),"")</f>
        <v>Olkkola 1996</v>
      </c>
      <c r="C3175" s="254" t="str">
        <f>IF(AND(A3175&lt;&gt;"",ISNUMBER(A3175)),VLOOKUP(A3175,Studies!A:BR,3,FALSE),"")</f>
        <v>https://www.ncbi.nlm.nih.gov/pubmed/8623953</v>
      </c>
      <c r="D3175" s="254" t="str">
        <f>IF(AND(A3175&lt;&gt;"",ISNUMBER(A3175)),VLOOKUP(A3175,Studies!A:BR,4,FALSE),"")</f>
        <v>day 1 (po) with Perpetrator (Itraconazole)</v>
      </c>
      <c r="E3175" s="254" t="str">
        <f>IF(AND(A3175&lt;&gt;"",ISNUMBER(A3175)),VLOOKUP(A3175,Studies!A:BR,5,FALSE),"")</f>
        <v>Midazolam</v>
      </c>
      <c r="F3175" s="255"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x14ac:dyDescent="0.2">
      <c r="A3176" s="212">
        <v>377</v>
      </c>
      <c r="B3176" s="253" t="str">
        <f>IF(AND(A3176&lt;&gt;"",ISNUMBER(A3176)),VLOOKUP(A3176,Studies!A:BR,2,FALSE),"")</f>
        <v>Olkkola 1996</v>
      </c>
      <c r="C3176" s="254" t="str">
        <f>IF(AND(A3176&lt;&gt;"",ISNUMBER(A3176)),VLOOKUP(A3176,Studies!A:BR,3,FALSE),"")</f>
        <v>https://www.ncbi.nlm.nih.gov/pubmed/8623953</v>
      </c>
      <c r="D3176" s="254" t="str">
        <f>IF(AND(A3176&lt;&gt;"",ISNUMBER(A3176)),VLOOKUP(A3176,Studies!A:BR,4,FALSE),"")</f>
        <v>day 1 (po) with Perpetrator (Itraconazole)</v>
      </c>
      <c r="E3176" s="254" t="str">
        <f>IF(AND(A3176&lt;&gt;"",ISNUMBER(A3176)),VLOOKUP(A3176,Studies!A:BR,5,FALSE),"")</f>
        <v>Midazolam</v>
      </c>
      <c r="F3176" s="255"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x14ac:dyDescent="0.2">
      <c r="A3177" s="212">
        <v>378</v>
      </c>
      <c r="B3177" s="253" t="str">
        <f>IF(AND(A3177&lt;&gt;"",ISNUMBER(A3177)),VLOOKUP(A3177,Studies!A:BR,2,FALSE),"")</f>
        <v>Olkkola 1996</v>
      </c>
      <c r="C3177" s="254" t="str">
        <f>IF(AND(A3177&lt;&gt;"",ISNUMBER(A3177)),VLOOKUP(A3177,Studies!A:BR,3,FALSE),"")</f>
        <v>https://www.ncbi.nlm.nih.gov/pubmed/8623953</v>
      </c>
      <c r="D3177" s="254" t="str">
        <f>IF(AND(A3177&lt;&gt;"",ISNUMBER(A3177)),VLOOKUP(A3177,Studies!A:BR,4,FALSE),"")</f>
        <v>day 4 (iv) with Perpetrator (Itraconazole)</v>
      </c>
      <c r="E3177" s="254" t="str">
        <f>IF(AND(A3177&lt;&gt;"",ISNUMBER(A3177)),VLOOKUP(A3177,Studies!A:BR,5,FALSE),"")</f>
        <v>Midazolam</v>
      </c>
      <c r="F3177" s="255"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x14ac:dyDescent="0.2">
      <c r="A3178" s="212">
        <v>378</v>
      </c>
      <c r="B3178" s="253" t="str">
        <f>IF(AND(A3178&lt;&gt;"",ISNUMBER(A3178)),VLOOKUP(A3178,Studies!A:BR,2,FALSE),"")</f>
        <v>Olkkola 1996</v>
      </c>
      <c r="C3178" s="254" t="str">
        <f>IF(AND(A3178&lt;&gt;"",ISNUMBER(A3178)),VLOOKUP(A3178,Studies!A:BR,3,FALSE),"")</f>
        <v>https://www.ncbi.nlm.nih.gov/pubmed/8623953</v>
      </c>
      <c r="D3178" s="254" t="str">
        <f>IF(AND(A3178&lt;&gt;"",ISNUMBER(A3178)),VLOOKUP(A3178,Studies!A:BR,4,FALSE),"")</f>
        <v>day 4 (iv) with Perpetrator (Itraconazole)</v>
      </c>
      <c r="E3178" s="254" t="str">
        <f>IF(AND(A3178&lt;&gt;"",ISNUMBER(A3178)),VLOOKUP(A3178,Studies!A:BR,5,FALSE),"")</f>
        <v>Midazolam</v>
      </c>
      <c r="F3178" s="255"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x14ac:dyDescent="0.2">
      <c r="A3179" s="212">
        <v>378</v>
      </c>
      <c r="B3179" s="253" t="str">
        <f>IF(AND(A3179&lt;&gt;"",ISNUMBER(A3179)),VLOOKUP(A3179,Studies!A:BR,2,FALSE),"")</f>
        <v>Olkkola 1996</v>
      </c>
      <c r="C3179" s="254" t="str">
        <f>IF(AND(A3179&lt;&gt;"",ISNUMBER(A3179)),VLOOKUP(A3179,Studies!A:BR,3,FALSE),"")</f>
        <v>https://www.ncbi.nlm.nih.gov/pubmed/8623953</v>
      </c>
      <c r="D3179" s="254" t="str">
        <f>IF(AND(A3179&lt;&gt;"",ISNUMBER(A3179)),VLOOKUP(A3179,Studies!A:BR,4,FALSE),"")</f>
        <v>day 4 (iv) with Perpetrator (Itraconazole)</v>
      </c>
      <c r="E3179" s="254" t="str">
        <f>IF(AND(A3179&lt;&gt;"",ISNUMBER(A3179)),VLOOKUP(A3179,Studies!A:BR,5,FALSE),"")</f>
        <v>Midazolam</v>
      </c>
      <c r="F3179" s="255"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x14ac:dyDescent="0.2">
      <c r="A3180" s="212">
        <v>378</v>
      </c>
      <c r="B3180" s="253" t="str">
        <f>IF(AND(A3180&lt;&gt;"",ISNUMBER(A3180)),VLOOKUP(A3180,Studies!A:BR,2,FALSE),"")</f>
        <v>Olkkola 1996</v>
      </c>
      <c r="C3180" s="254" t="str">
        <f>IF(AND(A3180&lt;&gt;"",ISNUMBER(A3180)),VLOOKUP(A3180,Studies!A:BR,3,FALSE),"")</f>
        <v>https://www.ncbi.nlm.nih.gov/pubmed/8623953</v>
      </c>
      <c r="D3180" s="254" t="str">
        <f>IF(AND(A3180&lt;&gt;"",ISNUMBER(A3180)),VLOOKUP(A3180,Studies!A:BR,4,FALSE),"")</f>
        <v>day 4 (iv) with Perpetrator (Itraconazole)</v>
      </c>
      <c r="E3180" s="254" t="str">
        <f>IF(AND(A3180&lt;&gt;"",ISNUMBER(A3180)),VLOOKUP(A3180,Studies!A:BR,5,FALSE),"")</f>
        <v>Midazolam</v>
      </c>
      <c r="F3180" s="255"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x14ac:dyDescent="0.2">
      <c r="A3181" s="212">
        <v>378</v>
      </c>
      <c r="B3181" s="253" t="str">
        <f>IF(AND(A3181&lt;&gt;"",ISNUMBER(A3181)),VLOOKUP(A3181,Studies!A:BR,2,FALSE),"")</f>
        <v>Olkkola 1996</v>
      </c>
      <c r="C3181" s="254" t="str">
        <f>IF(AND(A3181&lt;&gt;"",ISNUMBER(A3181)),VLOOKUP(A3181,Studies!A:BR,3,FALSE),"")</f>
        <v>https://www.ncbi.nlm.nih.gov/pubmed/8623953</v>
      </c>
      <c r="D3181" s="254" t="str">
        <f>IF(AND(A3181&lt;&gt;"",ISNUMBER(A3181)),VLOOKUP(A3181,Studies!A:BR,4,FALSE),"")</f>
        <v>day 4 (iv) with Perpetrator (Itraconazole)</v>
      </c>
      <c r="E3181" s="254" t="str">
        <f>IF(AND(A3181&lt;&gt;"",ISNUMBER(A3181)),VLOOKUP(A3181,Studies!A:BR,5,FALSE),"")</f>
        <v>Midazolam</v>
      </c>
      <c r="F3181" s="255"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x14ac:dyDescent="0.2">
      <c r="A3182" s="212">
        <v>378</v>
      </c>
      <c r="B3182" s="253" t="str">
        <f>IF(AND(A3182&lt;&gt;"",ISNUMBER(A3182)),VLOOKUP(A3182,Studies!A:BR,2,FALSE),"")</f>
        <v>Olkkola 1996</v>
      </c>
      <c r="C3182" s="254" t="str">
        <f>IF(AND(A3182&lt;&gt;"",ISNUMBER(A3182)),VLOOKUP(A3182,Studies!A:BR,3,FALSE),"")</f>
        <v>https://www.ncbi.nlm.nih.gov/pubmed/8623953</v>
      </c>
      <c r="D3182" s="254" t="str">
        <f>IF(AND(A3182&lt;&gt;"",ISNUMBER(A3182)),VLOOKUP(A3182,Studies!A:BR,4,FALSE),"")</f>
        <v>day 4 (iv) with Perpetrator (Itraconazole)</v>
      </c>
      <c r="E3182" s="254" t="str">
        <f>IF(AND(A3182&lt;&gt;"",ISNUMBER(A3182)),VLOOKUP(A3182,Studies!A:BR,5,FALSE),"")</f>
        <v>Midazolam</v>
      </c>
      <c r="F3182" s="255"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x14ac:dyDescent="0.2">
      <c r="A3183" s="212">
        <v>378</v>
      </c>
      <c r="B3183" s="253" t="str">
        <f>IF(AND(A3183&lt;&gt;"",ISNUMBER(A3183)),VLOOKUP(A3183,Studies!A:BR,2,FALSE),"")</f>
        <v>Olkkola 1996</v>
      </c>
      <c r="C3183" s="254" t="str">
        <f>IF(AND(A3183&lt;&gt;"",ISNUMBER(A3183)),VLOOKUP(A3183,Studies!A:BR,3,FALSE),"")</f>
        <v>https://www.ncbi.nlm.nih.gov/pubmed/8623953</v>
      </c>
      <c r="D3183" s="254" t="str">
        <f>IF(AND(A3183&lt;&gt;"",ISNUMBER(A3183)),VLOOKUP(A3183,Studies!A:BR,4,FALSE),"")</f>
        <v>day 4 (iv) with Perpetrator (Itraconazole)</v>
      </c>
      <c r="E3183" s="254" t="str">
        <f>IF(AND(A3183&lt;&gt;"",ISNUMBER(A3183)),VLOOKUP(A3183,Studies!A:BR,5,FALSE),"")</f>
        <v>Midazolam</v>
      </c>
      <c r="F3183" s="255"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x14ac:dyDescent="0.2">
      <c r="A3184" s="212">
        <v>378</v>
      </c>
      <c r="B3184" s="253" t="str">
        <f>IF(AND(A3184&lt;&gt;"",ISNUMBER(A3184)),VLOOKUP(A3184,Studies!A:BR,2,FALSE),"")</f>
        <v>Olkkola 1996</v>
      </c>
      <c r="C3184" s="254" t="str">
        <f>IF(AND(A3184&lt;&gt;"",ISNUMBER(A3184)),VLOOKUP(A3184,Studies!A:BR,3,FALSE),"")</f>
        <v>https://www.ncbi.nlm.nih.gov/pubmed/8623953</v>
      </c>
      <c r="D3184" s="254" t="str">
        <f>IF(AND(A3184&lt;&gt;"",ISNUMBER(A3184)),VLOOKUP(A3184,Studies!A:BR,4,FALSE),"")</f>
        <v>day 4 (iv) with Perpetrator (Itraconazole)</v>
      </c>
      <c r="E3184" s="254" t="str">
        <f>IF(AND(A3184&lt;&gt;"",ISNUMBER(A3184)),VLOOKUP(A3184,Studies!A:BR,5,FALSE),"")</f>
        <v>Midazolam</v>
      </c>
      <c r="F3184" s="255"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x14ac:dyDescent="0.2">
      <c r="A3185" s="212">
        <v>378</v>
      </c>
      <c r="B3185" s="253" t="str">
        <f>IF(AND(A3185&lt;&gt;"",ISNUMBER(A3185)),VLOOKUP(A3185,Studies!A:BR,2,FALSE),"")</f>
        <v>Olkkola 1996</v>
      </c>
      <c r="C3185" s="254" t="str">
        <f>IF(AND(A3185&lt;&gt;"",ISNUMBER(A3185)),VLOOKUP(A3185,Studies!A:BR,3,FALSE),"")</f>
        <v>https://www.ncbi.nlm.nih.gov/pubmed/8623953</v>
      </c>
      <c r="D3185" s="254" t="str">
        <f>IF(AND(A3185&lt;&gt;"",ISNUMBER(A3185)),VLOOKUP(A3185,Studies!A:BR,4,FALSE),"")</f>
        <v>day 4 (iv) with Perpetrator (Itraconazole)</v>
      </c>
      <c r="E3185" s="254" t="str">
        <f>IF(AND(A3185&lt;&gt;"",ISNUMBER(A3185)),VLOOKUP(A3185,Studies!A:BR,5,FALSE),"")</f>
        <v>Midazolam</v>
      </c>
      <c r="F3185" s="255"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x14ac:dyDescent="0.2">
      <c r="A3186" s="212">
        <v>378</v>
      </c>
      <c r="B3186" s="253" t="str">
        <f>IF(AND(A3186&lt;&gt;"",ISNUMBER(A3186)),VLOOKUP(A3186,Studies!A:BR,2,FALSE),"")</f>
        <v>Olkkola 1996</v>
      </c>
      <c r="C3186" s="254" t="str">
        <f>IF(AND(A3186&lt;&gt;"",ISNUMBER(A3186)),VLOOKUP(A3186,Studies!A:BR,3,FALSE),"")</f>
        <v>https://www.ncbi.nlm.nih.gov/pubmed/8623953</v>
      </c>
      <c r="D3186" s="254" t="str">
        <f>IF(AND(A3186&lt;&gt;"",ISNUMBER(A3186)),VLOOKUP(A3186,Studies!A:BR,4,FALSE),"")</f>
        <v>day 4 (iv) with Perpetrator (Itraconazole)</v>
      </c>
      <c r="E3186" s="254" t="str">
        <f>IF(AND(A3186&lt;&gt;"",ISNUMBER(A3186)),VLOOKUP(A3186,Studies!A:BR,5,FALSE),"")</f>
        <v>Midazolam</v>
      </c>
      <c r="F3186" s="255"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x14ac:dyDescent="0.2">
      <c r="A3187" s="212">
        <v>378</v>
      </c>
      <c r="B3187" s="253" t="str">
        <f>IF(AND(A3187&lt;&gt;"",ISNUMBER(A3187)),VLOOKUP(A3187,Studies!A:BR,2,FALSE),"")</f>
        <v>Olkkola 1996</v>
      </c>
      <c r="C3187" s="254" t="str">
        <f>IF(AND(A3187&lt;&gt;"",ISNUMBER(A3187)),VLOOKUP(A3187,Studies!A:BR,3,FALSE),"")</f>
        <v>https://www.ncbi.nlm.nih.gov/pubmed/8623953</v>
      </c>
      <c r="D3187" s="254" t="str">
        <f>IF(AND(A3187&lt;&gt;"",ISNUMBER(A3187)),VLOOKUP(A3187,Studies!A:BR,4,FALSE),"")</f>
        <v>day 4 (iv) with Perpetrator (Itraconazole)</v>
      </c>
      <c r="E3187" s="254" t="str">
        <f>IF(AND(A3187&lt;&gt;"",ISNUMBER(A3187)),VLOOKUP(A3187,Studies!A:BR,5,FALSE),"")</f>
        <v>Midazolam</v>
      </c>
      <c r="F3187" s="255"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x14ac:dyDescent="0.2">
      <c r="A3188" s="212">
        <v>378</v>
      </c>
      <c r="B3188" s="253" t="str">
        <f>IF(AND(A3188&lt;&gt;"",ISNUMBER(A3188)),VLOOKUP(A3188,Studies!A:BR,2,FALSE),"")</f>
        <v>Olkkola 1996</v>
      </c>
      <c r="C3188" s="254" t="str">
        <f>IF(AND(A3188&lt;&gt;"",ISNUMBER(A3188)),VLOOKUP(A3188,Studies!A:BR,3,FALSE),"")</f>
        <v>https://www.ncbi.nlm.nih.gov/pubmed/8623953</v>
      </c>
      <c r="D3188" s="254" t="str">
        <f>IF(AND(A3188&lt;&gt;"",ISNUMBER(A3188)),VLOOKUP(A3188,Studies!A:BR,4,FALSE),"")</f>
        <v>day 4 (iv) with Perpetrator (Itraconazole)</v>
      </c>
      <c r="E3188" s="254" t="str">
        <f>IF(AND(A3188&lt;&gt;"",ISNUMBER(A3188)),VLOOKUP(A3188,Studies!A:BR,5,FALSE),"")</f>
        <v>Midazolam</v>
      </c>
      <c r="F3188" s="255"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x14ac:dyDescent="0.2">
      <c r="A3189" s="212">
        <v>379</v>
      </c>
      <c r="B3189" s="253" t="str">
        <f>IF(AND(A3189&lt;&gt;"",ISNUMBER(A3189)),VLOOKUP(A3189,Studies!A:BR,2,FALSE),"")</f>
        <v>Olkkola 1996</v>
      </c>
      <c r="C3189" s="254" t="str">
        <f>IF(AND(A3189&lt;&gt;"",ISNUMBER(A3189)),VLOOKUP(A3189,Studies!A:BR,3,FALSE),"")</f>
        <v>https://www.ncbi.nlm.nih.gov/pubmed/8623953</v>
      </c>
      <c r="D3189" s="254" t="str">
        <f>IF(AND(A3189&lt;&gt;"",ISNUMBER(A3189)),VLOOKUP(A3189,Studies!A:BR,4,FALSE),"")</f>
        <v>day 6 (po) with Perpetrator (Itraconazole)</v>
      </c>
      <c r="E3189" s="254" t="str">
        <f>IF(AND(A3189&lt;&gt;"",ISNUMBER(A3189)),VLOOKUP(A3189,Studies!A:BR,5,FALSE),"")</f>
        <v>Midazolam</v>
      </c>
      <c r="F3189" s="255"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x14ac:dyDescent="0.2">
      <c r="A3190" s="212">
        <v>379</v>
      </c>
      <c r="B3190" s="253" t="str">
        <f>IF(AND(A3190&lt;&gt;"",ISNUMBER(A3190)),VLOOKUP(A3190,Studies!A:BR,2,FALSE),"")</f>
        <v>Olkkola 1996</v>
      </c>
      <c r="C3190" s="254" t="str">
        <f>IF(AND(A3190&lt;&gt;"",ISNUMBER(A3190)),VLOOKUP(A3190,Studies!A:BR,3,FALSE),"")</f>
        <v>https://www.ncbi.nlm.nih.gov/pubmed/8623953</v>
      </c>
      <c r="D3190" s="254" t="str">
        <f>IF(AND(A3190&lt;&gt;"",ISNUMBER(A3190)),VLOOKUP(A3190,Studies!A:BR,4,FALSE),"")</f>
        <v>day 6 (po) with Perpetrator (Itraconazole)</v>
      </c>
      <c r="E3190" s="254" t="str">
        <f>IF(AND(A3190&lt;&gt;"",ISNUMBER(A3190)),VLOOKUP(A3190,Studies!A:BR,5,FALSE),"")</f>
        <v>Midazolam</v>
      </c>
      <c r="F3190" s="255"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x14ac:dyDescent="0.2">
      <c r="A3191" s="212">
        <v>379</v>
      </c>
      <c r="B3191" s="253" t="str">
        <f>IF(AND(A3191&lt;&gt;"",ISNUMBER(A3191)),VLOOKUP(A3191,Studies!A:BR,2,FALSE),"")</f>
        <v>Olkkola 1996</v>
      </c>
      <c r="C3191" s="254" t="str">
        <f>IF(AND(A3191&lt;&gt;"",ISNUMBER(A3191)),VLOOKUP(A3191,Studies!A:BR,3,FALSE),"")</f>
        <v>https://www.ncbi.nlm.nih.gov/pubmed/8623953</v>
      </c>
      <c r="D3191" s="254" t="str">
        <f>IF(AND(A3191&lt;&gt;"",ISNUMBER(A3191)),VLOOKUP(A3191,Studies!A:BR,4,FALSE),"")</f>
        <v>day 6 (po) with Perpetrator (Itraconazole)</v>
      </c>
      <c r="E3191" s="254" t="str">
        <f>IF(AND(A3191&lt;&gt;"",ISNUMBER(A3191)),VLOOKUP(A3191,Studies!A:BR,5,FALSE),"")</f>
        <v>Midazolam</v>
      </c>
      <c r="F3191" s="255"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x14ac:dyDescent="0.2">
      <c r="A3192" s="212">
        <v>379</v>
      </c>
      <c r="B3192" s="253" t="str">
        <f>IF(AND(A3192&lt;&gt;"",ISNUMBER(A3192)),VLOOKUP(A3192,Studies!A:BR,2,FALSE),"")</f>
        <v>Olkkola 1996</v>
      </c>
      <c r="C3192" s="254" t="str">
        <f>IF(AND(A3192&lt;&gt;"",ISNUMBER(A3192)),VLOOKUP(A3192,Studies!A:BR,3,FALSE),"")</f>
        <v>https://www.ncbi.nlm.nih.gov/pubmed/8623953</v>
      </c>
      <c r="D3192" s="254" t="str">
        <f>IF(AND(A3192&lt;&gt;"",ISNUMBER(A3192)),VLOOKUP(A3192,Studies!A:BR,4,FALSE),"")</f>
        <v>day 6 (po) with Perpetrator (Itraconazole)</v>
      </c>
      <c r="E3192" s="254" t="str">
        <f>IF(AND(A3192&lt;&gt;"",ISNUMBER(A3192)),VLOOKUP(A3192,Studies!A:BR,5,FALSE),"")</f>
        <v>Midazolam</v>
      </c>
      <c r="F3192" s="255"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x14ac:dyDescent="0.2">
      <c r="A3193" s="212">
        <v>379</v>
      </c>
      <c r="B3193" s="253" t="str">
        <f>IF(AND(A3193&lt;&gt;"",ISNUMBER(A3193)),VLOOKUP(A3193,Studies!A:BR,2,FALSE),"")</f>
        <v>Olkkola 1996</v>
      </c>
      <c r="C3193" s="254" t="str">
        <f>IF(AND(A3193&lt;&gt;"",ISNUMBER(A3193)),VLOOKUP(A3193,Studies!A:BR,3,FALSE),"")</f>
        <v>https://www.ncbi.nlm.nih.gov/pubmed/8623953</v>
      </c>
      <c r="D3193" s="254" t="str">
        <f>IF(AND(A3193&lt;&gt;"",ISNUMBER(A3193)),VLOOKUP(A3193,Studies!A:BR,4,FALSE),"")</f>
        <v>day 6 (po) with Perpetrator (Itraconazole)</v>
      </c>
      <c r="E3193" s="254" t="str">
        <f>IF(AND(A3193&lt;&gt;"",ISNUMBER(A3193)),VLOOKUP(A3193,Studies!A:BR,5,FALSE),"")</f>
        <v>Midazolam</v>
      </c>
      <c r="F3193" s="255"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x14ac:dyDescent="0.2">
      <c r="A3194" s="212">
        <v>379</v>
      </c>
      <c r="B3194" s="253" t="str">
        <f>IF(AND(A3194&lt;&gt;"",ISNUMBER(A3194)),VLOOKUP(A3194,Studies!A:BR,2,FALSE),"")</f>
        <v>Olkkola 1996</v>
      </c>
      <c r="C3194" s="254" t="str">
        <f>IF(AND(A3194&lt;&gt;"",ISNUMBER(A3194)),VLOOKUP(A3194,Studies!A:BR,3,FALSE),"")</f>
        <v>https://www.ncbi.nlm.nih.gov/pubmed/8623953</v>
      </c>
      <c r="D3194" s="254" t="str">
        <f>IF(AND(A3194&lt;&gt;"",ISNUMBER(A3194)),VLOOKUP(A3194,Studies!A:BR,4,FALSE),"")</f>
        <v>day 6 (po) with Perpetrator (Itraconazole)</v>
      </c>
      <c r="E3194" s="254" t="str">
        <f>IF(AND(A3194&lt;&gt;"",ISNUMBER(A3194)),VLOOKUP(A3194,Studies!A:BR,5,FALSE),"")</f>
        <v>Midazolam</v>
      </c>
      <c r="F3194" s="255"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x14ac:dyDescent="0.2">
      <c r="A3195" s="212">
        <v>379</v>
      </c>
      <c r="B3195" s="253" t="str">
        <f>IF(AND(A3195&lt;&gt;"",ISNUMBER(A3195)),VLOOKUP(A3195,Studies!A:BR,2,FALSE),"")</f>
        <v>Olkkola 1996</v>
      </c>
      <c r="C3195" s="254" t="str">
        <f>IF(AND(A3195&lt;&gt;"",ISNUMBER(A3195)),VLOOKUP(A3195,Studies!A:BR,3,FALSE),"")</f>
        <v>https://www.ncbi.nlm.nih.gov/pubmed/8623953</v>
      </c>
      <c r="D3195" s="254" t="str">
        <f>IF(AND(A3195&lt;&gt;"",ISNUMBER(A3195)),VLOOKUP(A3195,Studies!A:BR,4,FALSE),"")</f>
        <v>day 6 (po) with Perpetrator (Itraconazole)</v>
      </c>
      <c r="E3195" s="254" t="str">
        <f>IF(AND(A3195&lt;&gt;"",ISNUMBER(A3195)),VLOOKUP(A3195,Studies!A:BR,5,FALSE),"")</f>
        <v>Midazolam</v>
      </c>
      <c r="F3195" s="255"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x14ac:dyDescent="0.2">
      <c r="A3196" s="212">
        <v>379</v>
      </c>
      <c r="B3196" s="253" t="str">
        <f>IF(AND(A3196&lt;&gt;"",ISNUMBER(A3196)),VLOOKUP(A3196,Studies!A:BR,2,FALSE),"")</f>
        <v>Olkkola 1996</v>
      </c>
      <c r="C3196" s="254" t="str">
        <f>IF(AND(A3196&lt;&gt;"",ISNUMBER(A3196)),VLOOKUP(A3196,Studies!A:BR,3,FALSE),"")</f>
        <v>https://www.ncbi.nlm.nih.gov/pubmed/8623953</v>
      </c>
      <c r="D3196" s="254" t="str">
        <f>IF(AND(A3196&lt;&gt;"",ISNUMBER(A3196)),VLOOKUP(A3196,Studies!A:BR,4,FALSE),"")</f>
        <v>day 6 (po) with Perpetrator (Itraconazole)</v>
      </c>
      <c r="E3196" s="254" t="str">
        <f>IF(AND(A3196&lt;&gt;"",ISNUMBER(A3196)),VLOOKUP(A3196,Studies!A:BR,5,FALSE),"")</f>
        <v>Midazolam</v>
      </c>
      <c r="F3196" s="255"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x14ac:dyDescent="0.2">
      <c r="A3197" s="212">
        <v>379</v>
      </c>
      <c r="B3197" s="253" t="str">
        <f>IF(AND(A3197&lt;&gt;"",ISNUMBER(A3197)),VLOOKUP(A3197,Studies!A:BR,2,FALSE),"")</f>
        <v>Olkkola 1996</v>
      </c>
      <c r="C3197" s="254" t="str">
        <f>IF(AND(A3197&lt;&gt;"",ISNUMBER(A3197)),VLOOKUP(A3197,Studies!A:BR,3,FALSE),"")</f>
        <v>https://www.ncbi.nlm.nih.gov/pubmed/8623953</v>
      </c>
      <c r="D3197" s="254" t="str">
        <f>IF(AND(A3197&lt;&gt;"",ISNUMBER(A3197)),VLOOKUP(A3197,Studies!A:BR,4,FALSE),"")</f>
        <v>day 6 (po) with Perpetrator (Itraconazole)</v>
      </c>
      <c r="E3197" s="254" t="str">
        <f>IF(AND(A3197&lt;&gt;"",ISNUMBER(A3197)),VLOOKUP(A3197,Studies!A:BR,5,FALSE),"")</f>
        <v>Midazolam</v>
      </c>
      <c r="F3197" s="255"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x14ac:dyDescent="0.2">
      <c r="A3198" s="212">
        <v>379</v>
      </c>
      <c r="B3198" s="253" t="str">
        <f>IF(AND(A3198&lt;&gt;"",ISNUMBER(A3198)),VLOOKUP(A3198,Studies!A:BR,2,FALSE),"")</f>
        <v>Olkkola 1996</v>
      </c>
      <c r="C3198" s="254" t="str">
        <f>IF(AND(A3198&lt;&gt;"",ISNUMBER(A3198)),VLOOKUP(A3198,Studies!A:BR,3,FALSE),"")</f>
        <v>https://www.ncbi.nlm.nih.gov/pubmed/8623953</v>
      </c>
      <c r="D3198" s="254" t="str">
        <f>IF(AND(A3198&lt;&gt;"",ISNUMBER(A3198)),VLOOKUP(A3198,Studies!A:BR,4,FALSE),"")</f>
        <v>day 6 (po) with Perpetrator (Itraconazole)</v>
      </c>
      <c r="E3198" s="254" t="str">
        <f>IF(AND(A3198&lt;&gt;"",ISNUMBER(A3198)),VLOOKUP(A3198,Studies!A:BR,5,FALSE),"")</f>
        <v>Midazolam</v>
      </c>
      <c r="F3198" s="255"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x14ac:dyDescent="0.2">
      <c r="A3199" s="212">
        <v>379</v>
      </c>
      <c r="B3199" s="253" t="str">
        <f>IF(AND(A3199&lt;&gt;"",ISNUMBER(A3199)),VLOOKUP(A3199,Studies!A:BR,2,FALSE),"")</f>
        <v>Olkkola 1996</v>
      </c>
      <c r="C3199" s="254" t="str">
        <f>IF(AND(A3199&lt;&gt;"",ISNUMBER(A3199)),VLOOKUP(A3199,Studies!A:BR,3,FALSE),"")</f>
        <v>https://www.ncbi.nlm.nih.gov/pubmed/8623953</v>
      </c>
      <c r="D3199" s="254" t="str">
        <f>IF(AND(A3199&lt;&gt;"",ISNUMBER(A3199)),VLOOKUP(A3199,Studies!A:BR,4,FALSE),"")</f>
        <v>day 6 (po) with Perpetrator (Itraconazole)</v>
      </c>
      <c r="E3199" s="254" t="str">
        <f>IF(AND(A3199&lt;&gt;"",ISNUMBER(A3199)),VLOOKUP(A3199,Studies!A:BR,5,FALSE),"")</f>
        <v>Midazolam</v>
      </c>
      <c r="F3199" s="255"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x14ac:dyDescent="0.2">
      <c r="A3200" s="212">
        <v>380</v>
      </c>
      <c r="B3200" s="253" t="str">
        <f>IF(AND(A3200&lt;&gt;"",ISNUMBER(A3200)),VLOOKUP(A3200,Studies!A:BR,2,FALSE),"")</f>
        <v>Olkkola 1996</v>
      </c>
      <c r="C3200" s="254" t="str">
        <f>IF(AND(A3200&lt;&gt;"",ISNUMBER(A3200)),VLOOKUP(A3200,Studies!A:BR,3,FALSE),"")</f>
        <v>https://www.ncbi.nlm.nih.gov/pubmed/8623953</v>
      </c>
      <c r="D3200" s="254" t="str">
        <f>IF(AND(A3200&lt;&gt;"",ISNUMBER(A3200)),VLOOKUP(A3200,Studies!A:BR,4,FALSE),"")</f>
        <v>day 1 (po) with Perpetrator (Fluconazole)</v>
      </c>
      <c r="E3200" s="254" t="str">
        <f>IF(AND(A3200&lt;&gt;"",ISNUMBER(A3200)),VLOOKUP(A3200,Studies!A:BR,5,FALSE),"")</f>
        <v>Midazolam</v>
      </c>
      <c r="F3200" s="255"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x14ac:dyDescent="0.2">
      <c r="A3201" s="212">
        <v>380</v>
      </c>
      <c r="B3201" s="253" t="str">
        <f>IF(AND(A3201&lt;&gt;"",ISNUMBER(A3201)),VLOOKUP(A3201,Studies!A:BR,2,FALSE),"")</f>
        <v>Olkkola 1996</v>
      </c>
      <c r="C3201" s="254" t="str">
        <f>IF(AND(A3201&lt;&gt;"",ISNUMBER(A3201)),VLOOKUP(A3201,Studies!A:BR,3,FALSE),"")</f>
        <v>https://www.ncbi.nlm.nih.gov/pubmed/8623953</v>
      </c>
      <c r="D3201" s="254" t="str">
        <f>IF(AND(A3201&lt;&gt;"",ISNUMBER(A3201)),VLOOKUP(A3201,Studies!A:BR,4,FALSE),"")</f>
        <v>day 1 (po) with Perpetrator (Fluconazole)</v>
      </c>
      <c r="E3201" s="254" t="str">
        <f>IF(AND(A3201&lt;&gt;"",ISNUMBER(A3201)),VLOOKUP(A3201,Studies!A:BR,5,FALSE),"")</f>
        <v>Midazolam</v>
      </c>
      <c r="F3201" s="255"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x14ac:dyDescent="0.2">
      <c r="A3202" s="212">
        <v>380</v>
      </c>
      <c r="B3202" s="253" t="str">
        <f>IF(AND(A3202&lt;&gt;"",ISNUMBER(A3202)),VLOOKUP(A3202,Studies!A:BR,2,FALSE),"")</f>
        <v>Olkkola 1996</v>
      </c>
      <c r="C3202" s="254" t="str">
        <f>IF(AND(A3202&lt;&gt;"",ISNUMBER(A3202)),VLOOKUP(A3202,Studies!A:BR,3,FALSE),"")</f>
        <v>https://www.ncbi.nlm.nih.gov/pubmed/8623953</v>
      </c>
      <c r="D3202" s="254" t="str">
        <f>IF(AND(A3202&lt;&gt;"",ISNUMBER(A3202)),VLOOKUP(A3202,Studies!A:BR,4,FALSE),"")</f>
        <v>day 1 (po) with Perpetrator (Fluconazole)</v>
      </c>
      <c r="E3202" s="254" t="str">
        <f>IF(AND(A3202&lt;&gt;"",ISNUMBER(A3202)),VLOOKUP(A3202,Studies!A:BR,5,FALSE),"")</f>
        <v>Midazolam</v>
      </c>
      <c r="F3202" s="255"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x14ac:dyDescent="0.2">
      <c r="A3203" s="212">
        <v>380</v>
      </c>
      <c r="B3203" s="253" t="str">
        <f>IF(AND(A3203&lt;&gt;"",ISNUMBER(A3203)),VLOOKUP(A3203,Studies!A:BR,2,FALSE),"")</f>
        <v>Olkkola 1996</v>
      </c>
      <c r="C3203" s="254" t="str">
        <f>IF(AND(A3203&lt;&gt;"",ISNUMBER(A3203)),VLOOKUP(A3203,Studies!A:BR,3,FALSE),"")</f>
        <v>https://www.ncbi.nlm.nih.gov/pubmed/8623953</v>
      </c>
      <c r="D3203" s="254" t="str">
        <f>IF(AND(A3203&lt;&gt;"",ISNUMBER(A3203)),VLOOKUP(A3203,Studies!A:BR,4,FALSE),"")</f>
        <v>day 1 (po) with Perpetrator (Fluconazole)</v>
      </c>
      <c r="E3203" s="254" t="str">
        <f>IF(AND(A3203&lt;&gt;"",ISNUMBER(A3203)),VLOOKUP(A3203,Studies!A:BR,5,FALSE),"")</f>
        <v>Midazolam</v>
      </c>
      <c r="F3203" s="255"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x14ac:dyDescent="0.2">
      <c r="A3204" s="212">
        <v>380</v>
      </c>
      <c r="B3204" s="253" t="str">
        <f>IF(AND(A3204&lt;&gt;"",ISNUMBER(A3204)),VLOOKUP(A3204,Studies!A:BR,2,FALSE),"")</f>
        <v>Olkkola 1996</v>
      </c>
      <c r="C3204" s="254" t="str">
        <f>IF(AND(A3204&lt;&gt;"",ISNUMBER(A3204)),VLOOKUP(A3204,Studies!A:BR,3,FALSE),"")</f>
        <v>https://www.ncbi.nlm.nih.gov/pubmed/8623953</v>
      </c>
      <c r="D3204" s="254" t="str">
        <f>IF(AND(A3204&lt;&gt;"",ISNUMBER(A3204)),VLOOKUP(A3204,Studies!A:BR,4,FALSE),"")</f>
        <v>day 1 (po) with Perpetrator (Fluconazole)</v>
      </c>
      <c r="E3204" s="254" t="str">
        <f>IF(AND(A3204&lt;&gt;"",ISNUMBER(A3204)),VLOOKUP(A3204,Studies!A:BR,5,FALSE),"")</f>
        <v>Midazolam</v>
      </c>
      <c r="F3204" s="255"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x14ac:dyDescent="0.2">
      <c r="A3205" s="212">
        <v>380</v>
      </c>
      <c r="B3205" s="253" t="str">
        <f>IF(AND(A3205&lt;&gt;"",ISNUMBER(A3205)),VLOOKUP(A3205,Studies!A:BR,2,FALSE),"")</f>
        <v>Olkkola 1996</v>
      </c>
      <c r="C3205" s="254" t="str">
        <f>IF(AND(A3205&lt;&gt;"",ISNUMBER(A3205)),VLOOKUP(A3205,Studies!A:BR,3,FALSE),"")</f>
        <v>https://www.ncbi.nlm.nih.gov/pubmed/8623953</v>
      </c>
      <c r="D3205" s="254" t="str">
        <f>IF(AND(A3205&lt;&gt;"",ISNUMBER(A3205)),VLOOKUP(A3205,Studies!A:BR,4,FALSE),"")</f>
        <v>day 1 (po) with Perpetrator (Fluconazole)</v>
      </c>
      <c r="E3205" s="254" t="str">
        <f>IF(AND(A3205&lt;&gt;"",ISNUMBER(A3205)),VLOOKUP(A3205,Studies!A:BR,5,FALSE),"")</f>
        <v>Midazolam</v>
      </c>
      <c r="F3205" s="255"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x14ac:dyDescent="0.2">
      <c r="A3206" s="212">
        <v>380</v>
      </c>
      <c r="B3206" s="253" t="str">
        <f>IF(AND(A3206&lt;&gt;"",ISNUMBER(A3206)),VLOOKUP(A3206,Studies!A:BR,2,FALSE),"")</f>
        <v>Olkkola 1996</v>
      </c>
      <c r="C3206" s="254" t="str">
        <f>IF(AND(A3206&lt;&gt;"",ISNUMBER(A3206)),VLOOKUP(A3206,Studies!A:BR,3,FALSE),"")</f>
        <v>https://www.ncbi.nlm.nih.gov/pubmed/8623953</v>
      </c>
      <c r="D3206" s="254" t="str">
        <f>IF(AND(A3206&lt;&gt;"",ISNUMBER(A3206)),VLOOKUP(A3206,Studies!A:BR,4,FALSE),"")</f>
        <v>day 1 (po) with Perpetrator (Fluconazole)</v>
      </c>
      <c r="E3206" s="254" t="str">
        <f>IF(AND(A3206&lt;&gt;"",ISNUMBER(A3206)),VLOOKUP(A3206,Studies!A:BR,5,FALSE),"")</f>
        <v>Midazolam</v>
      </c>
      <c r="F3206" s="255"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x14ac:dyDescent="0.2">
      <c r="A3207" s="212">
        <v>380</v>
      </c>
      <c r="B3207" s="253" t="str">
        <f>IF(AND(A3207&lt;&gt;"",ISNUMBER(A3207)),VLOOKUP(A3207,Studies!A:BR,2,FALSE),"")</f>
        <v>Olkkola 1996</v>
      </c>
      <c r="C3207" s="254" t="str">
        <f>IF(AND(A3207&lt;&gt;"",ISNUMBER(A3207)),VLOOKUP(A3207,Studies!A:BR,3,FALSE),"")</f>
        <v>https://www.ncbi.nlm.nih.gov/pubmed/8623953</v>
      </c>
      <c r="D3207" s="254" t="str">
        <f>IF(AND(A3207&lt;&gt;"",ISNUMBER(A3207)),VLOOKUP(A3207,Studies!A:BR,4,FALSE),"")</f>
        <v>day 1 (po) with Perpetrator (Fluconazole)</v>
      </c>
      <c r="E3207" s="254" t="str">
        <f>IF(AND(A3207&lt;&gt;"",ISNUMBER(A3207)),VLOOKUP(A3207,Studies!A:BR,5,FALSE),"")</f>
        <v>Midazolam</v>
      </c>
      <c r="F3207" s="255"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x14ac:dyDescent="0.2">
      <c r="A3208" s="212">
        <v>380</v>
      </c>
      <c r="B3208" s="253" t="str">
        <f>IF(AND(A3208&lt;&gt;"",ISNUMBER(A3208)),VLOOKUP(A3208,Studies!A:BR,2,FALSE),"")</f>
        <v>Olkkola 1996</v>
      </c>
      <c r="C3208" s="254" t="str">
        <f>IF(AND(A3208&lt;&gt;"",ISNUMBER(A3208)),VLOOKUP(A3208,Studies!A:BR,3,FALSE),"")</f>
        <v>https://www.ncbi.nlm.nih.gov/pubmed/8623953</v>
      </c>
      <c r="D3208" s="254" t="str">
        <f>IF(AND(A3208&lt;&gt;"",ISNUMBER(A3208)),VLOOKUP(A3208,Studies!A:BR,4,FALSE),"")</f>
        <v>day 1 (po) with Perpetrator (Fluconazole)</v>
      </c>
      <c r="E3208" s="254" t="str">
        <f>IF(AND(A3208&lt;&gt;"",ISNUMBER(A3208)),VLOOKUP(A3208,Studies!A:BR,5,FALSE),"")</f>
        <v>Midazolam</v>
      </c>
      <c r="F3208" s="255"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x14ac:dyDescent="0.2">
      <c r="A3209" s="212">
        <v>380</v>
      </c>
      <c r="B3209" s="253" t="str">
        <f>IF(AND(A3209&lt;&gt;"",ISNUMBER(A3209)),VLOOKUP(A3209,Studies!A:BR,2,FALSE),"")</f>
        <v>Olkkola 1996</v>
      </c>
      <c r="C3209" s="254" t="str">
        <f>IF(AND(A3209&lt;&gt;"",ISNUMBER(A3209)),VLOOKUP(A3209,Studies!A:BR,3,FALSE),"")</f>
        <v>https://www.ncbi.nlm.nih.gov/pubmed/8623953</v>
      </c>
      <c r="D3209" s="254" t="str">
        <f>IF(AND(A3209&lt;&gt;"",ISNUMBER(A3209)),VLOOKUP(A3209,Studies!A:BR,4,FALSE),"")</f>
        <v>day 1 (po) with Perpetrator (Fluconazole)</v>
      </c>
      <c r="E3209" s="254" t="str">
        <f>IF(AND(A3209&lt;&gt;"",ISNUMBER(A3209)),VLOOKUP(A3209,Studies!A:BR,5,FALSE),"")</f>
        <v>Midazolam</v>
      </c>
      <c r="F3209" s="255"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x14ac:dyDescent="0.2">
      <c r="A3210" s="212">
        <v>380</v>
      </c>
      <c r="B3210" s="253" t="str">
        <f>IF(AND(A3210&lt;&gt;"",ISNUMBER(A3210)),VLOOKUP(A3210,Studies!A:BR,2,FALSE),"")</f>
        <v>Olkkola 1996</v>
      </c>
      <c r="C3210" s="254" t="str">
        <f>IF(AND(A3210&lt;&gt;"",ISNUMBER(A3210)),VLOOKUP(A3210,Studies!A:BR,3,FALSE),"")</f>
        <v>https://www.ncbi.nlm.nih.gov/pubmed/8623953</v>
      </c>
      <c r="D3210" s="254" t="str">
        <f>IF(AND(A3210&lt;&gt;"",ISNUMBER(A3210)),VLOOKUP(A3210,Studies!A:BR,4,FALSE),"")</f>
        <v>day 1 (po) with Perpetrator (Fluconazole)</v>
      </c>
      <c r="E3210" s="254" t="str">
        <f>IF(AND(A3210&lt;&gt;"",ISNUMBER(A3210)),VLOOKUP(A3210,Studies!A:BR,5,FALSE),"")</f>
        <v>Midazolam</v>
      </c>
      <c r="F3210" s="255"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x14ac:dyDescent="0.2">
      <c r="A3211" s="212">
        <v>381</v>
      </c>
      <c r="B3211" s="253" t="str">
        <f>IF(AND(A3211&lt;&gt;"",ISNUMBER(A3211)),VLOOKUP(A3211,Studies!A:BR,2,FALSE),"")</f>
        <v>Olkkola 1996</v>
      </c>
      <c r="C3211" s="254" t="str">
        <f>IF(AND(A3211&lt;&gt;"",ISNUMBER(A3211)),VLOOKUP(A3211,Studies!A:BR,3,FALSE),"")</f>
        <v>https://www.ncbi.nlm.nih.gov/pubmed/8623953</v>
      </c>
      <c r="D3211" s="254" t="str">
        <f>IF(AND(A3211&lt;&gt;"",ISNUMBER(A3211)),VLOOKUP(A3211,Studies!A:BR,4,FALSE),"")</f>
        <v>day 4 (iv) with Perpetrator (Fluconazole)</v>
      </c>
      <c r="E3211" s="254" t="str">
        <f>IF(AND(A3211&lt;&gt;"",ISNUMBER(A3211)),VLOOKUP(A3211,Studies!A:BR,5,FALSE),"")</f>
        <v>Midazolam</v>
      </c>
      <c r="F3211" s="255"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x14ac:dyDescent="0.2">
      <c r="A3212" s="212">
        <v>381</v>
      </c>
      <c r="B3212" s="253" t="str">
        <f>IF(AND(A3212&lt;&gt;"",ISNUMBER(A3212)),VLOOKUP(A3212,Studies!A:BR,2,FALSE),"")</f>
        <v>Olkkola 1996</v>
      </c>
      <c r="C3212" s="254" t="str">
        <f>IF(AND(A3212&lt;&gt;"",ISNUMBER(A3212)),VLOOKUP(A3212,Studies!A:BR,3,FALSE),"")</f>
        <v>https://www.ncbi.nlm.nih.gov/pubmed/8623953</v>
      </c>
      <c r="D3212" s="254" t="str">
        <f>IF(AND(A3212&lt;&gt;"",ISNUMBER(A3212)),VLOOKUP(A3212,Studies!A:BR,4,FALSE),"")</f>
        <v>day 4 (iv) with Perpetrator (Fluconazole)</v>
      </c>
      <c r="E3212" s="254" t="str">
        <f>IF(AND(A3212&lt;&gt;"",ISNUMBER(A3212)),VLOOKUP(A3212,Studies!A:BR,5,FALSE),"")</f>
        <v>Midazolam</v>
      </c>
      <c r="F3212" s="255"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x14ac:dyDescent="0.2">
      <c r="A3213" s="212">
        <v>381</v>
      </c>
      <c r="B3213" s="253" t="str">
        <f>IF(AND(A3213&lt;&gt;"",ISNUMBER(A3213)),VLOOKUP(A3213,Studies!A:BR,2,FALSE),"")</f>
        <v>Olkkola 1996</v>
      </c>
      <c r="C3213" s="254" t="str">
        <f>IF(AND(A3213&lt;&gt;"",ISNUMBER(A3213)),VLOOKUP(A3213,Studies!A:BR,3,FALSE),"")</f>
        <v>https://www.ncbi.nlm.nih.gov/pubmed/8623953</v>
      </c>
      <c r="D3213" s="254" t="str">
        <f>IF(AND(A3213&lt;&gt;"",ISNUMBER(A3213)),VLOOKUP(A3213,Studies!A:BR,4,FALSE),"")</f>
        <v>day 4 (iv) with Perpetrator (Fluconazole)</v>
      </c>
      <c r="E3213" s="254" t="str">
        <f>IF(AND(A3213&lt;&gt;"",ISNUMBER(A3213)),VLOOKUP(A3213,Studies!A:BR,5,FALSE),"")</f>
        <v>Midazolam</v>
      </c>
      <c r="F3213" s="255"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x14ac:dyDescent="0.2">
      <c r="A3214" s="212">
        <v>381</v>
      </c>
      <c r="B3214" s="253" t="str">
        <f>IF(AND(A3214&lt;&gt;"",ISNUMBER(A3214)),VLOOKUP(A3214,Studies!A:BR,2,FALSE),"")</f>
        <v>Olkkola 1996</v>
      </c>
      <c r="C3214" s="254" t="str">
        <f>IF(AND(A3214&lt;&gt;"",ISNUMBER(A3214)),VLOOKUP(A3214,Studies!A:BR,3,FALSE),"")</f>
        <v>https://www.ncbi.nlm.nih.gov/pubmed/8623953</v>
      </c>
      <c r="D3214" s="254" t="str">
        <f>IF(AND(A3214&lt;&gt;"",ISNUMBER(A3214)),VLOOKUP(A3214,Studies!A:BR,4,FALSE),"")</f>
        <v>day 4 (iv) with Perpetrator (Fluconazole)</v>
      </c>
      <c r="E3214" s="254" t="str">
        <f>IF(AND(A3214&lt;&gt;"",ISNUMBER(A3214)),VLOOKUP(A3214,Studies!A:BR,5,FALSE),"")</f>
        <v>Midazolam</v>
      </c>
      <c r="F3214" s="255"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x14ac:dyDescent="0.2">
      <c r="A3215" s="212">
        <v>381</v>
      </c>
      <c r="B3215" s="253" t="str">
        <f>IF(AND(A3215&lt;&gt;"",ISNUMBER(A3215)),VLOOKUP(A3215,Studies!A:BR,2,FALSE),"")</f>
        <v>Olkkola 1996</v>
      </c>
      <c r="C3215" s="254" t="str">
        <f>IF(AND(A3215&lt;&gt;"",ISNUMBER(A3215)),VLOOKUP(A3215,Studies!A:BR,3,FALSE),"")</f>
        <v>https://www.ncbi.nlm.nih.gov/pubmed/8623953</v>
      </c>
      <c r="D3215" s="254" t="str">
        <f>IF(AND(A3215&lt;&gt;"",ISNUMBER(A3215)),VLOOKUP(A3215,Studies!A:BR,4,FALSE),"")</f>
        <v>day 4 (iv) with Perpetrator (Fluconazole)</v>
      </c>
      <c r="E3215" s="254" t="str">
        <f>IF(AND(A3215&lt;&gt;"",ISNUMBER(A3215)),VLOOKUP(A3215,Studies!A:BR,5,FALSE),"")</f>
        <v>Midazolam</v>
      </c>
      <c r="F3215" s="255"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x14ac:dyDescent="0.2">
      <c r="A3216" s="212">
        <v>381</v>
      </c>
      <c r="B3216" s="253" t="str">
        <f>IF(AND(A3216&lt;&gt;"",ISNUMBER(A3216)),VLOOKUP(A3216,Studies!A:BR,2,FALSE),"")</f>
        <v>Olkkola 1996</v>
      </c>
      <c r="C3216" s="254" t="str">
        <f>IF(AND(A3216&lt;&gt;"",ISNUMBER(A3216)),VLOOKUP(A3216,Studies!A:BR,3,FALSE),"")</f>
        <v>https://www.ncbi.nlm.nih.gov/pubmed/8623953</v>
      </c>
      <c r="D3216" s="254" t="str">
        <f>IF(AND(A3216&lt;&gt;"",ISNUMBER(A3216)),VLOOKUP(A3216,Studies!A:BR,4,FALSE),"")</f>
        <v>day 4 (iv) with Perpetrator (Fluconazole)</v>
      </c>
      <c r="E3216" s="254" t="str">
        <f>IF(AND(A3216&lt;&gt;"",ISNUMBER(A3216)),VLOOKUP(A3216,Studies!A:BR,5,FALSE),"")</f>
        <v>Midazolam</v>
      </c>
      <c r="F3216" s="255"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x14ac:dyDescent="0.2">
      <c r="A3217" s="212">
        <v>381</v>
      </c>
      <c r="B3217" s="253" t="str">
        <f>IF(AND(A3217&lt;&gt;"",ISNUMBER(A3217)),VLOOKUP(A3217,Studies!A:BR,2,FALSE),"")</f>
        <v>Olkkola 1996</v>
      </c>
      <c r="C3217" s="254" t="str">
        <f>IF(AND(A3217&lt;&gt;"",ISNUMBER(A3217)),VLOOKUP(A3217,Studies!A:BR,3,FALSE),"")</f>
        <v>https://www.ncbi.nlm.nih.gov/pubmed/8623953</v>
      </c>
      <c r="D3217" s="254" t="str">
        <f>IF(AND(A3217&lt;&gt;"",ISNUMBER(A3217)),VLOOKUP(A3217,Studies!A:BR,4,FALSE),"")</f>
        <v>day 4 (iv) with Perpetrator (Fluconazole)</v>
      </c>
      <c r="E3217" s="254" t="str">
        <f>IF(AND(A3217&lt;&gt;"",ISNUMBER(A3217)),VLOOKUP(A3217,Studies!A:BR,5,FALSE),"")</f>
        <v>Midazolam</v>
      </c>
      <c r="F3217" s="255"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x14ac:dyDescent="0.2">
      <c r="A3218" s="212">
        <v>381</v>
      </c>
      <c r="B3218" s="253" t="str">
        <f>IF(AND(A3218&lt;&gt;"",ISNUMBER(A3218)),VLOOKUP(A3218,Studies!A:BR,2,FALSE),"")</f>
        <v>Olkkola 1996</v>
      </c>
      <c r="C3218" s="254" t="str">
        <f>IF(AND(A3218&lt;&gt;"",ISNUMBER(A3218)),VLOOKUP(A3218,Studies!A:BR,3,FALSE),"")</f>
        <v>https://www.ncbi.nlm.nih.gov/pubmed/8623953</v>
      </c>
      <c r="D3218" s="254" t="str">
        <f>IF(AND(A3218&lt;&gt;"",ISNUMBER(A3218)),VLOOKUP(A3218,Studies!A:BR,4,FALSE),"")</f>
        <v>day 4 (iv) with Perpetrator (Fluconazole)</v>
      </c>
      <c r="E3218" s="254" t="str">
        <f>IF(AND(A3218&lt;&gt;"",ISNUMBER(A3218)),VLOOKUP(A3218,Studies!A:BR,5,FALSE),"")</f>
        <v>Midazolam</v>
      </c>
      <c r="F3218" s="255"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x14ac:dyDescent="0.2">
      <c r="A3219" s="212">
        <v>381</v>
      </c>
      <c r="B3219" s="253" t="str">
        <f>IF(AND(A3219&lt;&gt;"",ISNUMBER(A3219)),VLOOKUP(A3219,Studies!A:BR,2,FALSE),"")</f>
        <v>Olkkola 1996</v>
      </c>
      <c r="C3219" s="254" t="str">
        <f>IF(AND(A3219&lt;&gt;"",ISNUMBER(A3219)),VLOOKUP(A3219,Studies!A:BR,3,FALSE),"")</f>
        <v>https://www.ncbi.nlm.nih.gov/pubmed/8623953</v>
      </c>
      <c r="D3219" s="254" t="str">
        <f>IF(AND(A3219&lt;&gt;"",ISNUMBER(A3219)),VLOOKUP(A3219,Studies!A:BR,4,FALSE),"")</f>
        <v>day 4 (iv) with Perpetrator (Fluconazole)</v>
      </c>
      <c r="E3219" s="254" t="str">
        <f>IF(AND(A3219&lt;&gt;"",ISNUMBER(A3219)),VLOOKUP(A3219,Studies!A:BR,5,FALSE),"")</f>
        <v>Midazolam</v>
      </c>
      <c r="F3219" s="255"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x14ac:dyDescent="0.2">
      <c r="A3220" s="212">
        <v>381</v>
      </c>
      <c r="B3220" s="253" t="str">
        <f>IF(AND(A3220&lt;&gt;"",ISNUMBER(A3220)),VLOOKUP(A3220,Studies!A:BR,2,FALSE),"")</f>
        <v>Olkkola 1996</v>
      </c>
      <c r="C3220" s="254" t="str">
        <f>IF(AND(A3220&lt;&gt;"",ISNUMBER(A3220)),VLOOKUP(A3220,Studies!A:BR,3,FALSE),"")</f>
        <v>https://www.ncbi.nlm.nih.gov/pubmed/8623953</v>
      </c>
      <c r="D3220" s="254" t="str">
        <f>IF(AND(A3220&lt;&gt;"",ISNUMBER(A3220)),VLOOKUP(A3220,Studies!A:BR,4,FALSE),"")</f>
        <v>day 4 (iv) with Perpetrator (Fluconazole)</v>
      </c>
      <c r="E3220" s="254" t="str">
        <f>IF(AND(A3220&lt;&gt;"",ISNUMBER(A3220)),VLOOKUP(A3220,Studies!A:BR,5,FALSE),"")</f>
        <v>Midazolam</v>
      </c>
      <c r="F3220" s="255"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x14ac:dyDescent="0.2">
      <c r="A3221" s="212">
        <v>381</v>
      </c>
      <c r="B3221" s="253" t="str">
        <f>IF(AND(A3221&lt;&gt;"",ISNUMBER(A3221)),VLOOKUP(A3221,Studies!A:BR,2,FALSE),"")</f>
        <v>Olkkola 1996</v>
      </c>
      <c r="C3221" s="254" t="str">
        <f>IF(AND(A3221&lt;&gt;"",ISNUMBER(A3221)),VLOOKUP(A3221,Studies!A:BR,3,FALSE),"")</f>
        <v>https://www.ncbi.nlm.nih.gov/pubmed/8623953</v>
      </c>
      <c r="D3221" s="254" t="str">
        <f>IF(AND(A3221&lt;&gt;"",ISNUMBER(A3221)),VLOOKUP(A3221,Studies!A:BR,4,FALSE),"")</f>
        <v>day 4 (iv) with Perpetrator (Fluconazole)</v>
      </c>
      <c r="E3221" s="254" t="str">
        <f>IF(AND(A3221&lt;&gt;"",ISNUMBER(A3221)),VLOOKUP(A3221,Studies!A:BR,5,FALSE),"")</f>
        <v>Midazolam</v>
      </c>
      <c r="F3221" s="255"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x14ac:dyDescent="0.2">
      <c r="A3222" s="212">
        <v>381</v>
      </c>
      <c r="B3222" s="253" t="str">
        <f>IF(AND(A3222&lt;&gt;"",ISNUMBER(A3222)),VLOOKUP(A3222,Studies!A:BR,2,FALSE),"")</f>
        <v>Olkkola 1996</v>
      </c>
      <c r="C3222" s="254" t="str">
        <f>IF(AND(A3222&lt;&gt;"",ISNUMBER(A3222)),VLOOKUP(A3222,Studies!A:BR,3,FALSE),"")</f>
        <v>https://www.ncbi.nlm.nih.gov/pubmed/8623953</v>
      </c>
      <c r="D3222" s="254" t="str">
        <f>IF(AND(A3222&lt;&gt;"",ISNUMBER(A3222)),VLOOKUP(A3222,Studies!A:BR,4,FALSE),"")</f>
        <v>day 4 (iv) with Perpetrator (Fluconazole)</v>
      </c>
      <c r="E3222" s="254" t="str">
        <f>IF(AND(A3222&lt;&gt;"",ISNUMBER(A3222)),VLOOKUP(A3222,Studies!A:BR,5,FALSE),"")</f>
        <v>Midazolam</v>
      </c>
      <c r="F3222" s="255"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x14ac:dyDescent="0.2">
      <c r="A3223" s="212">
        <v>382</v>
      </c>
      <c r="B3223" s="253" t="str">
        <f>IF(AND(A3223&lt;&gt;"",ISNUMBER(A3223)),VLOOKUP(A3223,Studies!A:BR,2,FALSE),"")</f>
        <v>Olkkola 1996</v>
      </c>
      <c r="C3223" s="254" t="str">
        <f>IF(AND(A3223&lt;&gt;"",ISNUMBER(A3223)),VLOOKUP(A3223,Studies!A:BR,3,FALSE),"")</f>
        <v>https://www.ncbi.nlm.nih.gov/pubmed/8623953</v>
      </c>
      <c r="D3223" s="254" t="str">
        <f>IF(AND(A3223&lt;&gt;"",ISNUMBER(A3223)),VLOOKUP(A3223,Studies!A:BR,4,FALSE),"")</f>
        <v>day 6 (po) with Perpetrator (Fluconazole)</v>
      </c>
      <c r="E3223" s="254" t="str">
        <f>IF(AND(A3223&lt;&gt;"",ISNUMBER(A3223)),VLOOKUP(A3223,Studies!A:BR,5,FALSE),"")</f>
        <v>Midazolam</v>
      </c>
      <c r="F3223" s="255"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x14ac:dyDescent="0.2">
      <c r="A3224" s="212">
        <v>382</v>
      </c>
      <c r="B3224" s="253" t="str">
        <f>IF(AND(A3224&lt;&gt;"",ISNUMBER(A3224)),VLOOKUP(A3224,Studies!A:BR,2,FALSE),"")</f>
        <v>Olkkola 1996</v>
      </c>
      <c r="C3224" s="254" t="str">
        <f>IF(AND(A3224&lt;&gt;"",ISNUMBER(A3224)),VLOOKUP(A3224,Studies!A:BR,3,FALSE),"")</f>
        <v>https://www.ncbi.nlm.nih.gov/pubmed/8623953</v>
      </c>
      <c r="D3224" s="254" t="str">
        <f>IF(AND(A3224&lt;&gt;"",ISNUMBER(A3224)),VLOOKUP(A3224,Studies!A:BR,4,FALSE),"")</f>
        <v>day 6 (po) with Perpetrator (Fluconazole)</v>
      </c>
      <c r="E3224" s="254" t="str">
        <f>IF(AND(A3224&lt;&gt;"",ISNUMBER(A3224)),VLOOKUP(A3224,Studies!A:BR,5,FALSE),"")</f>
        <v>Midazolam</v>
      </c>
      <c r="F3224" s="255"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x14ac:dyDescent="0.2">
      <c r="A3225" s="212">
        <v>382</v>
      </c>
      <c r="B3225" s="253" t="str">
        <f>IF(AND(A3225&lt;&gt;"",ISNUMBER(A3225)),VLOOKUP(A3225,Studies!A:BR,2,FALSE),"")</f>
        <v>Olkkola 1996</v>
      </c>
      <c r="C3225" s="254" t="str">
        <f>IF(AND(A3225&lt;&gt;"",ISNUMBER(A3225)),VLOOKUP(A3225,Studies!A:BR,3,FALSE),"")</f>
        <v>https://www.ncbi.nlm.nih.gov/pubmed/8623953</v>
      </c>
      <c r="D3225" s="254" t="str">
        <f>IF(AND(A3225&lt;&gt;"",ISNUMBER(A3225)),VLOOKUP(A3225,Studies!A:BR,4,FALSE),"")</f>
        <v>day 6 (po) with Perpetrator (Fluconazole)</v>
      </c>
      <c r="E3225" s="254" t="str">
        <f>IF(AND(A3225&lt;&gt;"",ISNUMBER(A3225)),VLOOKUP(A3225,Studies!A:BR,5,FALSE),"")</f>
        <v>Midazolam</v>
      </c>
      <c r="F3225" s="255"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x14ac:dyDescent="0.2">
      <c r="A3226" s="212">
        <v>382</v>
      </c>
      <c r="B3226" s="253" t="str">
        <f>IF(AND(A3226&lt;&gt;"",ISNUMBER(A3226)),VLOOKUP(A3226,Studies!A:BR,2,FALSE),"")</f>
        <v>Olkkola 1996</v>
      </c>
      <c r="C3226" s="254" t="str">
        <f>IF(AND(A3226&lt;&gt;"",ISNUMBER(A3226)),VLOOKUP(A3226,Studies!A:BR,3,FALSE),"")</f>
        <v>https://www.ncbi.nlm.nih.gov/pubmed/8623953</v>
      </c>
      <c r="D3226" s="254" t="str">
        <f>IF(AND(A3226&lt;&gt;"",ISNUMBER(A3226)),VLOOKUP(A3226,Studies!A:BR,4,FALSE),"")</f>
        <v>day 6 (po) with Perpetrator (Fluconazole)</v>
      </c>
      <c r="E3226" s="254" t="str">
        <f>IF(AND(A3226&lt;&gt;"",ISNUMBER(A3226)),VLOOKUP(A3226,Studies!A:BR,5,FALSE),"")</f>
        <v>Midazolam</v>
      </c>
      <c r="F3226" s="255"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x14ac:dyDescent="0.2">
      <c r="A3227" s="212">
        <v>382</v>
      </c>
      <c r="B3227" s="253" t="str">
        <f>IF(AND(A3227&lt;&gt;"",ISNUMBER(A3227)),VLOOKUP(A3227,Studies!A:BR,2,FALSE),"")</f>
        <v>Olkkola 1996</v>
      </c>
      <c r="C3227" s="254" t="str">
        <f>IF(AND(A3227&lt;&gt;"",ISNUMBER(A3227)),VLOOKUP(A3227,Studies!A:BR,3,FALSE),"")</f>
        <v>https://www.ncbi.nlm.nih.gov/pubmed/8623953</v>
      </c>
      <c r="D3227" s="254" t="str">
        <f>IF(AND(A3227&lt;&gt;"",ISNUMBER(A3227)),VLOOKUP(A3227,Studies!A:BR,4,FALSE),"")</f>
        <v>day 6 (po) with Perpetrator (Fluconazole)</v>
      </c>
      <c r="E3227" s="254" t="str">
        <f>IF(AND(A3227&lt;&gt;"",ISNUMBER(A3227)),VLOOKUP(A3227,Studies!A:BR,5,FALSE),"")</f>
        <v>Midazolam</v>
      </c>
      <c r="F3227" s="255"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x14ac:dyDescent="0.2">
      <c r="A3228" s="212">
        <v>382</v>
      </c>
      <c r="B3228" s="253" t="str">
        <f>IF(AND(A3228&lt;&gt;"",ISNUMBER(A3228)),VLOOKUP(A3228,Studies!A:BR,2,FALSE),"")</f>
        <v>Olkkola 1996</v>
      </c>
      <c r="C3228" s="254" t="str">
        <f>IF(AND(A3228&lt;&gt;"",ISNUMBER(A3228)),VLOOKUP(A3228,Studies!A:BR,3,FALSE),"")</f>
        <v>https://www.ncbi.nlm.nih.gov/pubmed/8623953</v>
      </c>
      <c r="D3228" s="254" t="str">
        <f>IF(AND(A3228&lt;&gt;"",ISNUMBER(A3228)),VLOOKUP(A3228,Studies!A:BR,4,FALSE),"")</f>
        <v>day 6 (po) with Perpetrator (Fluconazole)</v>
      </c>
      <c r="E3228" s="254" t="str">
        <f>IF(AND(A3228&lt;&gt;"",ISNUMBER(A3228)),VLOOKUP(A3228,Studies!A:BR,5,FALSE),"")</f>
        <v>Midazolam</v>
      </c>
      <c r="F3228" s="255"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x14ac:dyDescent="0.2">
      <c r="A3229" s="212">
        <v>382</v>
      </c>
      <c r="B3229" s="253" t="str">
        <f>IF(AND(A3229&lt;&gt;"",ISNUMBER(A3229)),VLOOKUP(A3229,Studies!A:BR,2,FALSE),"")</f>
        <v>Olkkola 1996</v>
      </c>
      <c r="C3229" s="254" t="str">
        <f>IF(AND(A3229&lt;&gt;"",ISNUMBER(A3229)),VLOOKUP(A3229,Studies!A:BR,3,FALSE),"")</f>
        <v>https://www.ncbi.nlm.nih.gov/pubmed/8623953</v>
      </c>
      <c r="D3229" s="254" t="str">
        <f>IF(AND(A3229&lt;&gt;"",ISNUMBER(A3229)),VLOOKUP(A3229,Studies!A:BR,4,FALSE),"")</f>
        <v>day 6 (po) with Perpetrator (Fluconazole)</v>
      </c>
      <c r="E3229" s="254" t="str">
        <f>IF(AND(A3229&lt;&gt;"",ISNUMBER(A3229)),VLOOKUP(A3229,Studies!A:BR,5,FALSE),"")</f>
        <v>Midazolam</v>
      </c>
      <c r="F3229" s="255"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x14ac:dyDescent="0.2">
      <c r="A3230" s="212">
        <v>382</v>
      </c>
      <c r="B3230" s="253" t="str">
        <f>IF(AND(A3230&lt;&gt;"",ISNUMBER(A3230)),VLOOKUP(A3230,Studies!A:BR,2,FALSE),"")</f>
        <v>Olkkola 1996</v>
      </c>
      <c r="C3230" s="254" t="str">
        <f>IF(AND(A3230&lt;&gt;"",ISNUMBER(A3230)),VLOOKUP(A3230,Studies!A:BR,3,FALSE),"")</f>
        <v>https://www.ncbi.nlm.nih.gov/pubmed/8623953</v>
      </c>
      <c r="D3230" s="254" t="str">
        <f>IF(AND(A3230&lt;&gt;"",ISNUMBER(A3230)),VLOOKUP(A3230,Studies!A:BR,4,FALSE),"")</f>
        <v>day 6 (po) with Perpetrator (Fluconazole)</v>
      </c>
      <c r="E3230" s="254" t="str">
        <f>IF(AND(A3230&lt;&gt;"",ISNUMBER(A3230)),VLOOKUP(A3230,Studies!A:BR,5,FALSE),"")</f>
        <v>Midazolam</v>
      </c>
      <c r="F3230" s="255"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x14ac:dyDescent="0.2">
      <c r="A3231" s="212">
        <v>382</v>
      </c>
      <c r="B3231" s="253" t="str">
        <f>IF(AND(A3231&lt;&gt;"",ISNUMBER(A3231)),VLOOKUP(A3231,Studies!A:BR,2,FALSE),"")</f>
        <v>Olkkola 1996</v>
      </c>
      <c r="C3231" s="254" t="str">
        <f>IF(AND(A3231&lt;&gt;"",ISNUMBER(A3231)),VLOOKUP(A3231,Studies!A:BR,3,FALSE),"")</f>
        <v>https://www.ncbi.nlm.nih.gov/pubmed/8623953</v>
      </c>
      <c r="D3231" s="254" t="str">
        <f>IF(AND(A3231&lt;&gt;"",ISNUMBER(A3231)),VLOOKUP(A3231,Studies!A:BR,4,FALSE),"")</f>
        <v>day 6 (po) with Perpetrator (Fluconazole)</v>
      </c>
      <c r="E3231" s="254" t="str">
        <f>IF(AND(A3231&lt;&gt;"",ISNUMBER(A3231)),VLOOKUP(A3231,Studies!A:BR,5,FALSE),"")</f>
        <v>Midazolam</v>
      </c>
      <c r="F3231" s="255"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x14ac:dyDescent="0.2">
      <c r="A3232" s="212">
        <v>382</v>
      </c>
      <c r="B3232" s="253" t="str">
        <f>IF(AND(A3232&lt;&gt;"",ISNUMBER(A3232)),VLOOKUP(A3232,Studies!A:BR,2,FALSE),"")</f>
        <v>Olkkola 1996</v>
      </c>
      <c r="C3232" s="254" t="str">
        <f>IF(AND(A3232&lt;&gt;"",ISNUMBER(A3232)),VLOOKUP(A3232,Studies!A:BR,3,FALSE),"")</f>
        <v>https://www.ncbi.nlm.nih.gov/pubmed/8623953</v>
      </c>
      <c r="D3232" s="254" t="str">
        <f>IF(AND(A3232&lt;&gt;"",ISNUMBER(A3232)),VLOOKUP(A3232,Studies!A:BR,4,FALSE),"")</f>
        <v>day 6 (po) with Perpetrator (Fluconazole)</v>
      </c>
      <c r="E3232" s="254" t="str">
        <f>IF(AND(A3232&lt;&gt;"",ISNUMBER(A3232)),VLOOKUP(A3232,Studies!A:BR,5,FALSE),"")</f>
        <v>Midazolam</v>
      </c>
      <c r="F3232" s="255"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x14ac:dyDescent="0.2">
      <c r="A3233" s="212">
        <v>382</v>
      </c>
      <c r="B3233" s="253" t="str">
        <f>IF(AND(A3233&lt;&gt;"",ISNUMBER(A3233)),VLOOKUP(A3233,Studies!A:BR,2,FALSE),"")</f>
        <v>Olkkola 1996</v>
      </c>
      <c r="C3233" s="254" t="str">
        <f>IF(AND(A3233&lt;&gt;"",ISNUMBER(A3233)),VLOOKUP(A3233,Studies!A:BR,3,FALSE),"")</f>
        <v>https://www.ncbi.nlm.nih.gov/pubmed/8623953</v>
      </c>
      <c r="D3233" s="254" t="str">
        <f>IF(AND(A3233&lt;&gt;"",ISNUMBER(A3233)),VLOOKUP(A3233,Studies!A:BR,4,FALSE),"")</f>
        <v>day 6 (po) with Perpetrator (Fluconazole)</v>
      </c>
      <c r="E3233" s="254" t="str">
        <f>IF(AND(A3233&lt;&gt;"",ISNUMBER(A3233)),VLOOKUP(A3233,Studies!A:BR,5,FALSE),"")</f>
        <v>Midazolam</v>
      </c>
      <c r="F3233" s="255"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x14ac:dyDescent="0.2">
      <c r="A3234" s="189">
        <v>383</v>
      </c>
      <c r="B3234" s="253" t="str">
        <f>IF(AND(A3234&lt;&gt;"",ISNUMBER(A3234)),VLOOKUP(A3234,Studies!A:BR,2,FALSE),"")</f>
        <v>Peloquin 1997</v>
      </c>
      <c r="C3234" s="254" t="str">
        <f>IF(AND(A3234&lt;&gt;"",ISNUMBER(A3234)),VLOOKUP(A3234,Studies!A:BR,3,FALSE),"")</f>
        <v>https://www.ncbi.nlm.nih.gov/pubmed/9420037</v>
      </c>
      <c r="D3234" s="254" t="str">
        <f>IF(AND(A3234&lt;&gt;"",ISNUMBER(A3234)),VLOOKUP(A3234,Studies!A:BR,4,FALSE),"")</f>
        <v>600 mg</v>
      </c>
      <c r="E3234" s="254" t="str">
        <f>IF(AND(A3234&lt;&gt;"",ISNUMBER(A3234)),VLOOKUP(A3234,Studies!A:BR,5,FALSE),"")</f>
        <v>Rifampicin</v>
      </c>
      <c r="F3234" s="255"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x14ac:dyDescent="0.2">
      <c r="A3235" s="189">
        <v>383</v>
      </c>
      <c r="B3235" s="253" t="str">
        <f>IF(AND(A3235&lt;&gt;"",ISNUMBER(A3235)),VLOOKUP(A3235,Studies!A:BR,2,FALSE),"")</f>
        <v>Peloquin 1997</v>
      </c>
      <c r="C3235" s="254" t="str">
        <f>IF(AND(A3235&lt;&gt;"",ISNUMBER(A3235)),VLOOKUP(A3235,Studies!A:BR,3,FALSE),"")</f>
        <v>https://www.ncbi.nlm.nih.gov/pubmed/9420037</v>
      </c>
      <c r="D3235" s="254" t="str">
        <f>IF(AND(A3235&lt;&gt;"",ISNUMBER(A3235)),VLOOKUP(A3235,Studies!A:BR,4,FALSE),"")</f>
        <v>600 mg</v>
      </c>
      <c r="E3235" s="254" t="str">
        <f>IF(AND(A3235&lt;&gt;"",ISNUMBER(A3235)),VLOOKUP(A3235,Studies!A:BR,5,FALSE),"")</f>
        <v>Rifampicin</v>
      </c>
      <c r="F3235" s="255"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x14ac:dyDescent="0.2">
      <c r="A3236" s="189">
        <v>383</v>
      </c>
      <c r="B3236" s="253" t="str">
        <f>IF(AND(A3236&lt;&gt;"",ISNUMBER(A3236)),VLOOKUP(A3236,Studies!A:BR,2,FALSE),"")</f>
        <v>Peloquin 1997</v>
      </c>
      <c r="C3236" s="254" t="str">
        <f>IF(AND(A3236&lt;&gt;"",ISNUMBER(A3236)),VLOOKUP(A3236,Studies!A:BR,3,FALSE),"")</f>
        <v>https://www.ncbi.nlm.nih.gov/pubmed/9420037</v>
      </c>
      <c r="D3236" s="254" t="str">
        <f>IF(AND(A3236&lt;&gt;"",ISNUMBER(A3236)),VLOOKUP(A3236,Studies!A:BR,4,FALSE),"")</f>
        <v>600 mg</v>
      </c>
      <c r="E3236" s="254" t="str">
        <f>IF(AND(A3236&lt;&gt;"",ISNUMBER(A3236)),VLOOKUP(A3236,Studies!A:BR,5,FALSE),"")</f>
        <v>Rifampicin</v>
      </c>
      <c r="F3236" s="255"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x14ac:dyDescent="0.2">
      <c r="A3237" s="189">
        <v>383</v>
      </c>
      <c r="B3237" s="253" t="str">
        <f>IF(AND(A3237&lt;&gt;"",ISNUMBER(A3237)),VLOOKUP(A3237,Studies!A:BR,2,FALSE),"")</f>
        <v>Peloquin 1997</v>
      </c>
      <c r="C3237" s="254" t="str">
        <f>IF(AND(A3237&lt;&gt;"",ISNUMBER(A3237)),VLOOKUP(A3237,Studies!A:BR,3,FALSE),"")</f>
        <v>https://www.ncbi.nlm.nih.gov/pubmed/9420037</v>
      </c>
      <c r="D3237" s="254" t="str">
        <f>IF(AND(A3237&lt;&gt;"",ISNUMBER(A3237)),VLOOKUP(A3237,Studies!A:BR,4,FALSE),"")</f>
        <v>600 mg</v>
      </c>
      <c r="E3237" s="254" t="str">
        <f>IF(AND(A3237&lt;&gt;"",ISNUMBER(A3237)),VLOOKUP(A3237,Studies!A:BR,5,FALSE),"")</f>
        <v>Rifampicin</v>
      </c>
      <c r="F3237" s="255"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x14ac:dyDescent="0.2">
      <c r="A3238" s="189">
        <v>383</v>
      </c>
      <c r="B3238" s="253" t="str">
        <f>IF(AND(A3238&lt;&gt;"",ISNUMBER(A3238)),VLOOKUP(A3238,Studies!A:BR,2,FALSE),"")</f>
        <v>Peloquin 1997</v>
      </c>
      <c r="C3238" s="254" t="str">
        <f>IF(AND(A3238&lt;&gt;"",ISNUMBER(A3238)),VLOOKUP(A3238,Studies!A:BR,3,FALSE),"")</f>
        <v>https://www.ncbi.nlm.nih.gov/pubmed/9420037</v>
      </c>
      <c r="D3238" s="254" t="str">
        <f>IF(AND(A3238&lt;&gt;"",ISNUMBER(A3238)),VLOOKUP(A3238,Studies!A:BR,4,FALSE),"")</f>
        <v>600 mg</v>
      </c>
      <c r="E3238" s="254" t="str">
        <f>IF(AND(A3238&lt;&gt;"",ISNUMBER(A3238)),VLOOKUP(A3238,Studies!A:BR,5,FALSE),"")</f>
        <v>Rifampicin</v>
      </c>
      <c r="F3238" s="255"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x14ac:dyDescent="0.2">
      <c r="A3239" s="189">
        <v>383</v>
      </c>
      <c r="B3239" s="253" t="str">
        <f>IF(AND(A3239&lt;&gt;"",ISNUMBER(A3239)),VLOOKUP(A3239,Studies!A:BR,2,FALSE),"")</f>
        <v>Peloquin 1997</v>
      </c>
      <c r="C3239" s="254" t="str">
        <f>IF(AND(A3239&lt;&gt;"",ISNUMBER(A3239)),VLOOKUP(A3239,Studies!A:BR,3,FALSE),"")</f>
        <v>https://www.ncbi.nlm.nih.gov/pubmed/9420037</v>
      </c>
      <c r="D3239" s="254" t="str">
        <f>IF(AND(A3239&lt;&gt;"",ISNUMBER(A3239)),VLOOKUP(A3239,Studies!A:BR,4,FALSE),"")</f>
        <v>600 mg</v>
      </c>
      <c r="E3239" s="254" t="str">
        <f>IF(AND(A3239&lt;&gt;"",ISNUMBER(A3239)),VLOOKUP(A3239,Studies!A:BR,5,FALSE),"")</f>
        <v>Rifampicin</v>
      </c>
      <c r="F3239" s="255"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x14ac:dyDescent="0.2">
      <c r="A3240" s="189">
        <v>383</v>
      </c>
      <c r="B3240" s="253" t="str">
        <f>IF(AND(A3240&lt;&gt;"",ISNUMBER(A3240)),VLOOKUP(A3240,Studies!A:BR,2,FALSE),"")</f>
        <v>Peloquin 1997</v>
      </c>
      <c r="C3240" s="254" t="str">
        <f>IF(AND(A3240&lt;&gt;"",ISNUMBER(A3240)),VLOOKUP(A3240,Studies!A:BR,3,FALSE),"")</f>
        <v>https://www.ncbi.nlm.nih.gov/pubmed/9420037</v>
      </c>
      <c r="D3240" s="254" t="str">
        <f>IF(AND(A3240&lt;&gt;"",ISNUMBER(A3240)),VLOOKUP(A3240,Studies!A:BR,4,FALSE),"")</f>
        <v>600 mg</v>
      </c>
      <c r="E3240" s="254" t="str">
        <f>IF(AND(A3240&lt;&gt;"",ISNUMBER(A3240)),VLOOKUP(A3240,Studies!A:BR,5,FALSE),"")</f>
        <v>Rifampicin</v>
      </c>
      <c r="F3240" s="255"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x14ac:dyDescent="0.2">
      <c r="A3241" s="189">
        <v>383</v>
      </c>
      <c r="B3241" s="253" t="str">
        <f>IF(AND(A3241&lt;&gt;"",ISNUMBER(A3241)),VLOOKUP(A3241,Studies!A:BR,2,FALSE),"")</f>
        <v>Peloquin 1997</v>
      </c>
      <c r="C3241" s="254" t="str">
        <f>IF(AND(A3241&lt;&gt;"",ISNUMBER(A3241)),VLOOKUP(A3241,Studies!A:BR,3,FALSE),"")</f>
        <v>https://www.ncbi.nlm.nih.gov/pubmed/9420037</v>
      </c>
      <c r="D3241" s="254" t="str">
        <f>IF(AND(A3241&lt;&gt;"",ISNUMBER(A3241)),VLOOKUP(A3241,Studies!A:BR,4,FALSE),"")</f>
        <v>600 mg</v>
      </c>
      <c r="E3241" s="254" t="str">
        <f>IF(AND(A3241&lt;&gt;"",ISNUMBER(A3241)),VLOOKUP(A3241,Studies!A:BR,5,FALSE),"")</f>
        <v>Rifampicin</v>
      </c>
      <c r="F3241" s="255"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x14ac:dyDescent="0.2">
      <c r="A3242" s="189">
        <v>383</v>
      </c>
      <c r="B3242" s="253" t="str">
        <f>IF(AND(A3242&lt;&gt;"",ISNUMBER(A3242)),VLOOKUP(A3242,Studies!A:BR,2,FALSE),"")</f>
        <v>Peloquin 1997</v>
      </c>
      <c r="C3242" s="254" t="str">
        <f>IF(AND(A3242&lt;&gt;"",ISNUMBER(A3242)),VLOOKUP(A3242,Studies!A:BR,3,FALSE),"")</f>
        <v>https://www.ncbi.nlm.nih.gov/pubmed/9420037</v>
      </c>
      <c r="D3242" s="254" t="str">
        <f>IF(AND(A3242&lt;&gt;"",ISNUMBER(A3242)),VLOOKUP(A3242,Studies!A:BR,4,FALSE),"")</f>
        <v>600 mg</v>
      </c>
      <c r="E3242" s="254" t="str">
        <f>IF(AND(A3242&lt;&gt;"",ISNUMBER(A3242)),VLOOKUP(A3242,Studies!A:BR,5,FALSE),"")</f>
        <v>Rifampicin</v>
      </c>
      <c r="F3242" s="255"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x14ac:dyDescent="0.2">
      <c r="A3243" s="189">
        <v>383</v>
      </c>
      <c r="B3243" s="253" t="str">
        <f>IF(AND(A3243&lt;&gt;"",ISNUMBER(A3243)),VLOOKUP(A3243,Studies!A:BR,2,FALSE),"")</f>
        <v>Peloquin 1997</v>
      </c>
      <c r="C3243" s="254" t="str">
        <f>IF(AND(A3243&lt;&gt;"",ISNUMBER(A3243)),VLOOKUP(A3243,Studies!A:BR,3,FALSE),"")</f>
        <v>https://www.ncbi.nlm.nih.gov/pubmed/9420037</v>
      </c>
      <c r="D3243" s="254" t="str">
        <f>IF(AND(A3243&lt;&gt;"",ISNUMBER(A3243)),VLOOKUP(A3243,Studies!A:BR,4,FALSE),"")</f>
        <v>600 mg</v>
      </c>
      <c r="E3243" s="254" t="str">
        <f>IF(AND(A3243&lt;&gt;"",ISNUMBER(A3243)),VLOOKUP(A3243,Studies!A:BR,5,FALSE),"")</f>
        <v>Rifampicin</v>
      </c>
      <c r="F3243" s="255"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x14ac:dyDescent="0.2">
      <c r="A3244" s="189">
        <v>383</v>
      </c>
      <c r="B3244" s="253" t="str">
        <f>IF(AND(A3244&lt;&gt;"",ISNUMBER(A3244)),VLOOKUP(A3244,Studies!A:BR,2,FALSE),"")</f>
        <v>Peloquin 1997</v>
      </c>
      <c r="C3244" s="254" t="str">
        <f>IF(AND(A3244&lt;&gt;"",ISNUMBER(A3244)),VLOOKUP(A3244,Studies!A:BR,3,FALSE),"")</f>
        <v>https://www.ncbi.nlm.nih.gov/pubmed/9420037</v>
      </c>
      <c r="D3244" s="254" t="str">
        <f>IF(AND(A3244&lt;&gt;"",ISNUMBER(A3244)),VLOOKUP(A3244,Studies!A:BR,4,FALSE),"")</f>
        <v>600 mg</v>
      </c>
      <c r="E3244" s="254" t="str">
        <f>IF(AND(A3244&lt;&gt;"",ISNUMBER(A3244)),VLOOKUP(A3244,Studies!A:BR,5,FALSE),"")</f>
        <v>Rifampicin</v>
      </c>
      <c r="F3244" s="255"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x14ac:dyDescent="0.2">
      <c r="A3245" s="189">
        <v>383</v>
      </c>
      <c r="B3245" s="253" t="str">
        <f>IF(AND(A3245&lt;&gt;"",ISNUMBER(A3245)),VLOOKUP(A3245,Studies!A:BR,2,FALSE),"")</f>
        <v>Peloquin 1997</v>
      </c>
      <c r="C3245" s="254" t="str">
        <f>IF(AND(A3245&lt;&gt;"",ISNUMBER(A3245)),VLOOKUP(A3245,Studies!A:BR,3,FALSE),"")</f>
        <v>https://www.ncbi.nlm.nih.gov/pubmed/9420037</v>
      </c>
      <c r="D3245" s="254" t="str">
        <f>IF(AND(A3245&lt;&gt;"",ISNUMBER(A3245)),VLOOKUP(A3245,Studies!A:BR,4,FALSE),"")</f>
        <v>600 mg</v>
      </c>
      <c r="E3245" s="254" t="str">
        <f>IF(AND(A3245&lt;&gt;"",ISNUMBER(A3245)),VLOOKUP(A3245,Studies!A:BR,5,FALSE),"")</f>
        <v>Rifampicin</v>
      </c>
      <c r="F3245" s="255"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x14ac:dyDescent="0.2">
      <c r="A3246" s="189">
        <v>383</v>
      </c>
      <c r="B3246" s="253" t="str">
        <f>IF(AND(A3246&lt;&gt;"",ISNUMBER(A3246)),VLOOKUP(A3246,Studies!A:BR,2,FALSE),"")</f>
        <v>Peloquin 1997</v>
      </c>
      <c r="C3246" s="254" t="str">
        <f>IF(AND(A3246&lt;&gt;"",ISNUMBER(A3246)),VLOOKUP(A3246,Studies!A:BR,3,FALSE),"")</f>
        <v>https://www.ncbi.nlm.nih.gov/pubmed/9420037</v>
      </c>
      <c r="D3246" s="254" t="str">
        <f>IF(AND(A3246&lt;&gt;"",ISNUMBER(A3246)),VLOOKUP(A3246,Studies!A:BR,4,FALSE),"")</f>
        <v>600 mg</v>
      </c>
      <c r="E3246" s="254" t="str">
        <f>IF(AND(A3246&lt;&gt;"",ISNUMBER(A3246)),VLOOKUP(A3246,Studies!A:BR,5,FALSE),"")</f>
        <v>Rifampicin</v>
      </c>
      <c r="F3246" s="255"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x14ac:dyDescent="0.2">
      <c r="A3247" s="189">
        <v>383</v>
      </c>
      <c r="B3247" s="253" t="str">
        <f>IF(AND(A3247&lt;&gt;"",ISNUMBER(A3247)),VLOOKUP(A3247,Studies!A:BR,2,FALSE),"")</f>
        <v>Peloquin 1997</v>
      </c>
      <c r="C3247" s="254" t="str">
        <f>IF(AND(A3247&lt;&gt;"",ISNUMBER(A3247)),VLOOKUP(A3247,Studies!A:BR,3,FALSE),"")</f>
        <v>https://www.ncbi.nlm.nih.gov/pubmed/9420037</v>
      </c>
      <c r="D3247" s="254" t="str">
        <f>IF(AND(A3247&lt;&gt;"",ISNUMBER(A3247)),VLOOKUP(A3247,Studies!A:BR,4,FALSE),"")</f>
        <v>600 mg</v>
      </c>
      <c r="E3247" s="254" t="str">
        <f>IF(AND(A3247&lt;&gt;"",ISNUMBER(A3247)),VLOOKUP(A3247,Studies!A:BR,5,FALSE),"")</f>
        <v>Rifampicin</v>
      </c>
      <c r="F3247" s="255"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x14ac:dyDescent="0.2">
      <c r="A3248" s="189">
        <v>384</v>
      </c>
      <c r="B3248" s="253" t="str">
        <f>IF(AND(A3248&lt;&gt;"",ISNUMBER(A3248)),VLOOKUP(A3248,Studies!A:BR,2,FALSE),"")</f>
        <v>Peloquin 1999</v>
      </c>
      <c r="C3248" s="254" t="str">
        <f>IF(AND(A3248&lt;&gt;"",ISNUMBER(A3248)),VLOOKUP(A3248,Studies!A:BR,3,FALSE),"")</f>
        <v>https://www.ncbi.nlm.nih.gov/pubmed/9925057</v>
      </c>
      <c r="D3248" s="254" t="str">
        <f>IF(AND(A3248&lt;&gt;"",ISNUMBER(A3248)),VLOOKUP(A3248,Studies!A:BR,4,FALSE),"")</f>
        <v>fast1</v>
      </c>
      <c r="E3248" s="254" t="str">
        <f>IF(AND(A3248&lt;&gt;"",ISNUMBER(A3248)),VLOOKUP(A3248,Studies!A:BR,5,FALSE),"")</f>
        <v>Rifampicin</v>
      </c>
      <c r="F3248" s="255"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4.25" x14ac:dyDescent="0.2">
      <c r="A3249" s="189">
        <v>384</v>
      </c>
      <c r="B3249" s="253" t="str">
        <f>IF(AND(A3249&lt;&gt;"",ISNUMBER(A3249)),VLOOKUP(A3249,Studies!A:BR,2,FALSE),"")</f>
        <v>Peloquin 1999</v>
      </c>
      <c r="C3249" s="254" t="str">
        <f>IF(AND(A3249&lt;&gt;"",ISNUMBER(A3249)),VLOOKUP(A3249,Studies!A:BR,3,FALSE),"")</f>
        <v>https://www.ncbi.nlm.nih.gov/pubmed/9925057</v>
      </c>
      <c r="D3249" s="254" t="str">
        <f>IF(AND(A3249&lt;&gt;"",ISNUMBER(A3249)),VLOOKUP(A3249,Studies!A:BR,4,FALSE),"")</f>
        <v>fast1</v>
      </c>
      <c r="E3249" s="254" t="str">
        <f>IF(AND(A3249&lt;&gt;"",ISNUMBER(A3249)),VLOOKUP(A3249,Studies!A:BR,5,FALSE),"")</f>
        <v>Rifampicin</v>
      </c>
      <c r="F3249" s="255" t="str">
        <f>IF(AND(A3249&lt;&gt;"",ISNUMBER(A3249)),VLOOKUP(A3249,Studies!A:BR,6,FALSE),"")</f>
        <v>Serum</v>
      </c>
      <c r="G3249" s="194">
        <v>0.25</v>
      </c>
      <c r="H3249" s="194" t="s">
        <v>60</v>
      </c>
      <c r="J3249" s="187"/>
      <c r="K3249" s="187"/>
      <c r="M3249" s="195"/>
      <c r="N3249" s="195"/>
      <c r="O3249" s="199"/>
      <c r="P3249" s="188" t="s">
        <v>1052</v>
      </c>
      <c r="Q3249" s="174">
        <v>1</v>
      </c>
    </row>
    <row r="3250" spans="1:17" ht="14.25" x14ac:dyDescent="0.2">
      <c r="A3250" s="189">
        <v>384</v>
      </c>
      <c r="B3250" s="253" t="str">
        <f>IF(AND(A3250&lt;&gt;"",ISNUMBER(A3250)),VLOOKUP(A3250,Studies!A:BR,2,FALSE),"")</f>
        <v>Peloquin 1999</v>
      </c>
      <c r="C3250" s="254" t="str">
        <f>IF(AND(A3250&lt;&gt;"",ISNUMBER(A3250)),VLOOKUP(A3250,Studies!A:BR,3,FALSE),"")</f>
        <v>https://www.ncbi.nlm.nih.gov/pubmed/9925057</v>
      </c>
      <c r="D3250" s="254" t="str">
        <f>IF(AND(A3250&lt;&gt;"",ISNUMBER(A3250)),VLOOKUP(A3250,Studies!A:BR,4,FALSE),"")</f>
        <v>fast1</v>
      </c>
      <c r="E3250" s="254" t="str">
        <f>IF(AND(A3250&lt;&gt;"",ISNUMBER(A3250)),VLOOKUP(A3250,Studies!A:BR,5,FALSE),"")</f>
        <v>Rifampicin</v>
      </c>
      <c r="F3250" s="255"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x14ac:dyDescent="0.2">
      <c r="A3251" s="189">
        <v>384</v>
      </c>
      <c r="B3251" s="253" t="str">
        <f>IF(AND(A3251&lt;&gt;"",ISNUMBER(A3251)),VLOOKUP(A3251,Studies!A:BR,2,FALSE),"")</f>
        <v>Peloquin 1999</v>
      </c>
      <c r="C3251" s="254" t="str">
        <f>IF(AND(A3251&lt;&gt;"",ISNUMBER(A3251)),VLOOKUP(A3251,Studies!A:BR,3,FALSE),"")</f>
        <v>https://www.ncbi.nlm.nih.gov/pubmed/9925057</v>
      </c>
      <c r="D3251" s="254" t="str">
        <f>IF(AND(A3251&lt;&gt;"",ISNUMBER(A3251)),VLOOKUP(A3251,Studies!A:BR,4,FALSE),"")</f>
        <v>fast1</v>
      </c>
      <c r="E3251" s="254" t="str">
        <f>IF(AND(A3251&lt;&gt;"",ISNUMBER(A3251)),VLOOKUP(A3251,Studies!A:BR,5,FALSE),"")</f>
        <v>Rifampicin</v>
      </c>
      <c r="F3251" s="255"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x14ac:dyDescent="0.2">
      <c r="A3252" s="189">
        <v>384</v>
      </c>
      <c r="B3252" s="253" t="str">
        <f>IF(AND(A3252&lt;&gt;"",ISNUMBER(A3252)),VLOOKUP(A3252,Studies!A:BR,2,FALSE),"")</f>
        <v>Peloquin 1999</v>
      </c>
      <c r="C3252" s="254" t="str">
        <f>IF(AND(A3252&lt;&gt;"",ISNUMBER(A3252)),VLOOKUP(A3252,Studies!A:BR,3,FALSE),"")</f>
        <v>https://www.ncbi.nlm.nih.gov/pubmed/9925057</v>
      </c>
      <c r="D3252" s="254" t="str">
        <f>IF(AND(A3252&lt;&gt;"",ISNUMBER(A3252)),VLOOKUP(A3252,Studies!A:BR,4,FALSE),"")</f>
        <v>fast1</v>
      </c>
      <c r="E3252" s="254" t="str">
        <f>IF(AND(A3252&lt;&gt;"",ISNUMBER(A3252)),VLOOKUP(A3252,Studies!A:BR,5,FALSE),"")</f>
        <v>Rifampicin</v>
      </c>
      <c r="F3252" s="255"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x14ac:dyDescent="0.2">
      <c r="A3253" s="189">
        <v>384</v>
      </c>
      <c r="B3253" s="253" t="str">
        <f>IF(AND(A3253&lt;&gt;"",ISNUMBER(A3253)),VLOOKUP(A3253,Studies!A:BR,2,FALSE),"")</f>
        <v>Peloquin 1999</v>
      </c>
      <c r="C3253" s="254" t="str">
        <f>IF(AND(A3253&lt;&gt;"",ISNUMBER(A3253)),VLOOKUP(A3253,Studies!A:BR,3,FALSE),"")</f>
        <v>https://www.ncbi.nlm.nih.gov/pubmed/9925057</v>
      </c>
      <c r="D3253" s="254" t="str">
        <f>IF(AND(A3253&lt;&gt;"",ISNUMBER(A3253)),VLOOKUP(A3253,Studies!A:BR,4,FALSE),"")</f>
        <v>fast1</v>
      </c>
      <c r="E3253" s="254" t="str">
        <f>IF(AND(A3253&lt;&gt;"",ISNUMBER(A3253)),VLOOKUP(A3253,Studies!A:BR,5,FALSE),"")</f>
        <v>Rifampicin</v>
      </c>
      <c r="F3253" s="255"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x14ac:dyDescent="0.2">
      <c r="A3254" s="189">
        <v>384</v>
      </c>
      <c r="B3254" s="253" t="str">
        <f>IF(AND(A3254&lt;&gt;"",ISNUMBER(A3254)),VLOOKUP(A3254,Studies!A:BR,2,FALSE),"")</f>
        <v>Peloquin 1999</v>
      </c>
      <c r="C3254" s="254" t="str">
        <f>IF(AND(A3254&lt;&gt;"",ISNUMBER(A3254)),VLOOKUP(A3254,Studies!A:BR,3,FALSE),"")</f>
        <v>https://www.ncbi.nlm.nih.gov/pubmed/9925057</v>
      </c>
      <c r="D3254" s="254" t="str">
        <f>IF(AND(A3254&lt;&gt;"",ISNUMBER(A3254)),VLOOKUP(A3254,Studies!A:BR,4,FALSE),"")</f>
        <v>fast1</v>
      </c>
      <c r="E3254" s="254" t="str">
        <f>IF(AND(A3254&lt;&gt;"",ISNUMBER(A3254)),VLOOKUP(A3254,Studies!A:BR,5,FALSE),"")</f>
        <v>Rifampicin</v>
      </c>
      <c r="F3254" s="255"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x14ac:dyDescent="0.2">
      <c r="A3255" s="189">
        <v>384</v>
      </c>
      <c r="B3255" s="253" t="str">
        <f>IF(AND(A3255&lt;&gt;"",ISNUMBER(A3255)),VLOOKUP(A3255,Studies!A:BR,2,FALSE),"")</f>
        <v>Peloquin 1999</v>
      </c>
      <c r="C3255" s="254" t="str">
        <f>IF(AND(A3255&lt;&gt;"",ISNUMBER(A3255)),VLOOKUP(A3255,Studies!A:BR,3,FALSE),"")</f>
        <v>https://www.ncbi.nlm.nih.gov/pubmed/9925057</v>
      </c>
      <c r="D3255" s="254" t="str">
        <f>IF(AND(A3255&lt;&gt;"",ISNUMBER(A3255)),VLOOKUP(A3255,Studies!A:BR,4,FALSE),"")</f>
        <v>fast1</v>
      </c>
      <c r="E3255" s="254" t="str">
        <f>IF(AND(A3255&lt;&gt;"",ISNUMBER(A3255)),VLOOKUP(A3255,Studies!A:BR,5,FALSE),"")</f>
        <v>Rifampicin</v>
      </c>
      <c r="F3255" s="255"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x14ac:dyDescent="0.2">
      <c r="A3256" s="189">
        <v>384</v>
      </c>
      <c r="B3256" s="253" t="str">
        <f>IF(AND(A3256&lt;&gt;"",ISNUMBER(A3256)),VLOOKUP(A3256,Studies!A:BR,2,FALSE),"")</f>
        <v>Peloquin 1999</v>
      </c>
      <c r="C3256" s="254" t="str">
        <f>IF(AND(A3256&lt;&gt;"",ISNUMBER(A3256)),VLOOKUP(A3256,Studies!A:BR,3,FALSE),"")</f>
        <v>https://www.ncbi.nlm.nih.gov/pubmed/9925057</v>
      </c>
      <c r="D3256" s="254" t="str">
        <f>IF(AND(A3256&lt;&gt;"",ISNUMBER(A3256)),VLOOKUP(A3256,Studies!A:BR,4,FALSE),"")</f>
        <v>fast1</v>
      </c>
      <c r="E3256" s="254" t="str">
        <f>IF(AND(A3256&lt;&gt;"",ISNUMBER(A3256)),VLOOKUP(A3256,Studies!A:BR,5,FALSE),"")</f>
        <v>Rifampicin</v>
      </c>
      <c r="F3256" s="255"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x14ac:dyDescent="0.2">
      <c r="A3257" s="189">
        <v>384</v>
      </c>
      <c r="B3257" s="253" t="str">
        <f>IF(AND(A3257&lt;&gt;"",ISNUMBER(A3257)),VLOOKUP(A3257,Studies!A:BR,2,FALSE),"")</f>
        <v>Peloquin 1999</v>
      </c>
      <c r="C3257" s="254" t="str">
        <f>IF(AND(A3257&lt;&gt;"",ISNUMBER(A3257)),VLOOKUP(A3257,Studies!A:BR,3,FALSE),"")</f>
        <v>https://www.ncbi.nlm.nih.gov/pubmed/9925057</v>
      </c>
      <c r="D3257" s="254" t="str">
        <f>IF(AND(A3257&lt;&gt;"",ISNUMBER(A3257)),VLOOKUP(A3257,Studies!A:BR,4,FALSE),"")</f>
        <v>fast1</v>
      </c>
      <c r="E3257" s="254" t="str">
        <f>IF(AND(A3257&lt;&gt;"",ISNUMBER(A3257)),VLOOKUP(A3257,Studies!A:BR,5,FALSE),"")</f>
        <v>Rifampicin</v>
      </c>
      <c r="F3257" s="255"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x14ac:dyDescent="0.2">
      <c r="A3258" s="189">
        <v>384</v>
      </c>
      <c r="B3258" s="253" t="str">
        <f>IF(AND(A3258&lt;&gt;"",ISNUMBER(A3258)),VLOOKUP(A3258,Studies!A:BR,2,FALSE),"")</f>
        <v>Peloquin 1999</v>
      </c>
      <c r="C3258" s="254" t="str">
        <f>IF(AND(A3258&lt;&gt;"",ISNUMBER(A3258)),VLOOKUP(A3258,Studies!A:BR,3,FALSE),"")</f>
        <v>https://www.ncbi.nlm.nih.gov/pubmed/9925057</v>
      </c>
      <c r="D3258" s="254" t="str">
        <f>IF(AND(A3258&lt;&gt;"",ISNUMBER(A3258)),VLOOKUP(A3258,Studies!A:BR,4,FALSE),"")</f>
        <v>fast1</v>
      </c>
      <c r="E3258" s="254" t="str">
        <f>IF(AND(A3258&lt;&gt;"",ISNUMBER(A3258)),VLOOKUP(A3258,Studies!A:BR,5,FALSE),"")</f>
        <v>Rifampicin</v>
      </c>
      <c r="F3258" s="255"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x14ac:dyDescent="0.2">
      <c r="A3259" s="189">
        <v>384</v>
      </c>
      <c r="B3259" s="253" t="str">
        <f>IF(AND(A3259&lt;&gt;"",ISNUMBER(A3259)),VLOOKUP(A3259,Studies!A:BR,2,FALSE),"")</f>
        <v>Peloquin 1999</v>
      </c>
      <c r="C3259" s="254" t="str">
        <f>IF(AND(A3259&lt;&gt;"",ISNUMBER(A3259)),VLOOKUP(A3259,Studies!A:BR,3,FALSE),"")</f>
        <v>https://www.ncbi.nlm.nih.gov/pubmed/9925057</v>
      </c>
      <c r="D3259" s="254" t="str">
        <f>IF(AND(A3259&lt;&gt;"",ISNUMBER(A3259)),VLOOKUP(A3259,Studies!A:BR,4,FALSE),"")</f>
        <v>fast1</v>
      </c>
      <c r="E3259" s="254" t="str">
        <f>IF(AND(A3259&lt;&gt;"",ISNUMBER(A3259)),VLOOKUP(A3259,Studies!A:BR,5,FALSE),"")</f>
        <v>Rifampicin</v>
      </c>
      <c r="F3259" s="255"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x14ac:dyDescent="0.2">
      <c r="A3260" s="189">
        <v>384</v>
      </c>
      <c r="B3260" s="253" t="str">
        <f>IF(AND(A3260&lt;&gt;"",ISNUMBER(A3260)),VLOOKUP(A3260,Studies!A:BR,2,FALSE),"")</f>
        <v>Peloquin 1999</v>
      </c>
      <c r="C3260" s="254" t="str">
        <f>IF(AND(A3260&lt;&gt;"",ISNUMBER(A3260)),VLOOKUP(A3260,Studies!A:BR,3,FALSE),"")</f>
        <v>https://www.ncbi.nlm.nih.gov/pubmed/9925057</v>
      </c>
      <c r="D3260" s="254" t="str">
        <f>IF(AND(A3260&lt;&gt;"",ISNUMBER(A3260)),VLOOKUP(A3260,Studies!A:BR,4,FALSE),"")</f>
        <v>fast1</v>
      </c>
      <c r="E3260" s="254" t="str">
        <f>IF(AND(A3260&lt;&gt;"",ISNUMBER(A3260)),VLOOKUP(A3260,Studies!A:BR,5,FALSE),"")</f>
        <v>Rifampicin</v>
      </c>
      <c r="F3260" s="255"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x14ac:dyDescent="0.2">
      <c r="A3261" s="189">
        <v>384</v>
      </c>
      <c r="B3261" s="253" t="str">
        <f>IF(AND(A3261&lt;&gt;"",ISNUMBER(A3261)),VLOOKUP(A3261,Studies!A:BR,2,FALSE),"")</f>
        <v>Peloquin 1999</v>
      </c>
      <c r="C3261" s="254" t="str">
        <f>IF(AND(A3261&lt;&gt;"",ISNUMBER(A3261)),VLOOKUP(A3261,Studies!A:BR,3,FALSE),"")</f>
        <v>https://www.ncbi.nlm.nih.gov/pubmed/9925057</v>
      </c>
      <c r="D3261" s="254" t="str">
        <f>IF(AND(A3261&lt;&gt;"",ISNUMBER(A3261)),VLOOKUP(A3261,Studies!A:BR,4,FALSE),"")</f>
        <v>fast1</v>
      </c>
      <c r="E3261" s="254" t="str">
        <f>IF(AND(A3261&lt;&gt;"",ISNUMBER(A3261)),VLOOKUP(A3261,Studies!A:BR,5,FALSE),"")</f>
        <v>Rifampicin</v>
      </c>
      <c r="F3261" s="255"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x14ac:dyDescent="0.2">
      <c r="A3262" s="189">
        <v>384</v>
      </c>
      <c r="B3262" s="253" t="str">
        <f>IF(AND(A3262&lt;&gt;"",ISNUMBER(A3262)),VLOOKUP(A3262,Studies!A:BR,2,FALSE),"")</f>
        <v>Peloquin 1999</v>
      </c>
      <c r="C3262" s="254" t="str">
        <f>IF(AND(A3262&lt;&gt;"",ISNUMBER(A3262)),VLOOKUP(A3262,Studies!A:BR,3,FALSE),"")</f>
        <v>https://www.ncbi.nlm.nih.gov/pubmed/9925057</v>
      </c>
      <c r="D3262" s="254" t="str">
        <f>IF(AND(A3262&lt;&gt;"",ISNUMBER(A3262)),VLOOKUP(A3262,Studies!A:BR,4,FALSE),"")</f>
        <v>fast1</v>
      </c>
      <c r="E3262" s="254" t="str">
        <f>IF(AND(A3262&lt;&gt;"",ISNUMBER(A3262)),VLOOKUP(A3262,Studies!A:BR,5,FALSE),"")</f>
        <v>Rifampicin</v>
      </c>
      <c r="F3262" s="255"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x14ac:dyDescent="0.2">
      <c r="A3263" s="189">
        <v>384</v>
      </c>
      <c r="B3263" s="253" t="str">
        <f>IF(AND(A3263&lt;&gt;"",ISNUMBER(A3263)),VLOOKUP(A3263,Studies!A:BR,2,FALSE),"")</f>
        <v>Peloquin 1999</v>
      </c>
      <c r="C3263" s="254" t="str">
        <f>IF(AND(A3263&lt;&gt;"",ISNUMBER(A3263)),VLOOKUP(A3263,Studies!A:BR,3,FALSE),"")</f>
        <v>https://www.ncbi.nlm.nih.gov/pubmed/9925057</v>
      </c>
      <c r="D3263" s="254" t="str">
        <f>IF(AND(A3263&lt;&gt;"",ISNUMBER(A3263)),VLOOKUP(A3263,Studies!A:BR,4,FALSE),"")</f>
        <v>fast1</v>
      </c>
      <c r="E3263" s="254" t="str">
        <f>IF(AND(A3263&lt;&gt;"",ISNUMBER(A3263)),VLOOKUP(A3263,Studies!A:BR,5,FALSE),"")</f>
        <v>Rifampicin</v>
      </c>
      <c r="F3263" s="255"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x14ac:dyDescent="0.2">
      <c r="A3264" s="189">
        <v>385</v>
      </c>
      <c r="B3264" s="253" t="str">
        <f>IF(AND(A3264&lt;&gt;"",ISNUMBER(A3264)),VLOOKUP(A3264,Studies!A:BR,2,FALSE),"")</f>
        <v>Peloquin 1999</v>
      </c>
      <c r="C3264" s="254" t="str">
        <f>IF(AND(A3264&lt;&gt;"",ISNUMBER(A3264)),VLOOKUP(A3264,Studies!A:BR,3,FALSE),"")</f>
        <v>https://www.ncbi.nlm.nih.gov/pubmed/9925057</v>
      </c>
      <c r="D3264" s="254" t="str">
        <f>IF(AND(A3264&lt;&gt;"",ISNUMBER(A3264)),VLOOKUP(A3264,Studies!A:BR,4,FALSE),"")</f>
        <v>fast2</v>
      </c>
      <c r="E3264" s="254" t="str">
        <f>IF(AND(A3264&lt;&gt;"",ISNUMBER(A3264)),VLOOKUP(A3264,Studies!A:BR,5,FALSE),"")</f>
        <v>Rifampicin</v>
      </c>
      <c r="F3264" s="255"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x14ac:dyDescent="0.2">
      <c r="A3265" s="189">
        <v>385</v>
      </c>
      <c r="B3265" s="253" t="str">
        <f>IF(AND(A3265&lt;&gt;"",ISNUMBER(A3265)),VLOOKUP(A3265,Studies!A:BR,2,FALSE),"")</f>
        <v>Peloquin 1999</v>
      </c>
      <c r="C3265" s="254" t="str">
        <f>IF(AND(A3265&lt;&gt;"",ISNUMBER(A3265)),VLOOKUP(A3265,Studies!A:BR,3,FALSE),"")</f>
        <v>https://www.ncbi.nlm.nih.gov/pubmed/9925057</v>
      </c>
      <c r="D3265" s="254" t="str">
        <f>IF(AND(A3265&lt;&gt;"",ISNUMBER(A3265)),VLOOKUP(A3265,Studies!A:BR,4,FALSE),"")</f>
        <v>fast2</v>
      </c>
      <c r="E3265" s="254" t="str">
        <f>IF(AND(A3265&lt;&gt;"",ISNUMBER(A3265)),VLOOKUP(A3265,Studies!A:BR,5,FALSE),"")</f>
        <v>Rifampicin</v>
      </c>
      <c r="F3265" s="255"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x14ac:dyDescent="0.2">
      <c r="A3266" s="189">
        <v>385</v>
      </c>
      <c r="B3266" s="253" t="str">
        <f>IF(AND(A3266&lt;&gt;"",ISNUMBER(A3266)),VLOOKUP(A3266,Studies!A:BR,2,FALSE),"")</f>
        <v>Peloquin 1999</v>
      </c>
      <c r="C3266" s="254" t="str">
        <f>IF(AND(A3266&lt;&gt;"",ISNUMBER(A3266)),VLOOKUP(A3266,Studies!A:BR,3,FALSE),"")</f>
        <v>https://www.ncbi.nlm.nih.gov/pubmed/9925057</v>
      </c>
      <c r="D3266" s="254" t="str">
        <f>IF(AND(A3266&lt;&gt;"",ISNUMBER(A3266)),VLOOKUP(A3266,Studies!A:BR,4,FALSE),"")</f>
        <v>fast2</v>
      </c>
      <c r="E3266" s="254" t="str">
        <f>IF(AND(A3266&lt;&gt;"",ISNUMBER(A3266)),VLOOKUP(A3266,Studies!A:BR,5,FALSE),"")</f>
        <v>Rifampicin</v>
      </c>
      <c r="F3266" s="255"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x14ac:dyDescent="0.2">
      <c r="A3267" s="189">
        <v>385</v>
      </c>
      <c r="B3267" s="253" t="str">
        <f>IF(AND(A3267&lt;&gt;"",ISNUMBER(A3267)),VLOOKUP(A3267,Studies!A:BR,2,FALSE),"")</f>
        <v>Peloquin 1999</v>
      </c>
      <c r="C3267" s="254" t="str">
        <f>IF(AND(A3267&lt;&gt;"",ISNUMBER(A3267)),VLOOKUP(A3267,Studies!A:BR,3,FALSE),"")</f>
        <v>https://www.ncbi.nlm.nih.gov/pubmed/9925057</v>
      </c>
      <c r="D3267" s="254" t="str">
        <f>IF(AND(A3267&lt;&gt;"",ISNUMBER(A3267)),VLOOKUP(A3267,Studies!A:BR,4,FALSE),"")</f>
        <v>fast2</v>
      </c>
      <c r="E3267" s="254" t="str">
        <f>IF(AND(A3267&lt;&gt;"",ISNUMBER(A3267)),VLOOKUP(A3267,Studies!A:BR,5,FALSE),"")</f>
        <v>Rifampicin</v>
      </c>
      <c r="F3267" s="255"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x14ac:dyDescent="0.2">
      <c r="A3268" s="189">
        <v>385</v>
      </c>
      <c r="B3268" s="253" t="str">
        <f>IF(AND(A3268&lt;&gt;"",ISNUMBER(A3268)),VLOOKUP(A3268,Studies!A:BR,2,FALSE),"")</f>
        <v>Peloquin 1999</v>
      </c>
      <c r="C3268" s="254" t="str">
        <f>IF(AND(A3268&lt;&gt;"",ISNUMBER(A3268)),VLOOKUP(A3268,Studies!A:BR,3,FALSE),"")</f>
        <v>https://www.ncbi.nlm.nih.gov/pubmed/9925057</v>
      </c>
      <c r="D3268" s="254" t="str">
        <f>IF(AND(A3268&lt;&gt;"",ISNUMBER(A3268)),VLOOKUP(A3268,Studies!A:BR,4,FALSE),"")</f>
        <v>fast2</v>
      </c>
      <c r="E3268" s="254" t="str">
        <f>IF(AND(A3268&lt;&gt;"",ISNUMBER(A3268)),VLOOKUP(A3268,Studies!A:BR,5,FALSE),"")</f>
        <v>Rifampicin</v>
      </c>
      <c r="F3268" s="255"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x14ac:dyDescent="0.2">
      <c r="A3269" s="189">
        <v>385</v>
      </c>
      <c r="B3269" s="253" t="str">
        <f>IF(AND(A3269&lt;&gt;"",ISNUMBER(A3269)),VLOOKUP(A3269,Studies!A:BR,2,FALSE),"")</f>
        <v>Peloquin 1999</v>
      </c>
      <c r="C3269" s="254" t="str">
        <f>IF(AND(A3269&lt;&gt;"",ISNUMBER(A3269)),VLOOKUP(A3269,Studies!A:BR,3,FALSE),"")</f>
        <v>https://www.ncbi.nlm.nih.gov/pubmed/9925057</v>
      </c>
      <c r="D3269" s="254" t="str">
        <f>IF(AND(A3269&lt;&gt;"",ISNUMBER(A3269)),VLOOKUP(A3269,Studies!A:BR,4,FALSE),"")</f>
        <v>fast2</v>
      </c>
      <c r="E3269" s="254" t="str">
        <f>IF(AND(A3269&lt;&gt;"",ISNUMBER(A3269)),VLOOKUP(A3269,Studies!A:BR,5,FALSE),"")</f>
        <v>Rifampicin</v>
      </c>
      <c r="F3269" s="255"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x14ac:dyDescent="0.2">
      <c r="A3270" s="189">
        <v>385</v>
      </c>
      <c r="B3270" s="253" t="str">
        <f>IF(AND(A3270&lt;&gt;"",ISNUMBER(A3270)),VLOOKUP(A3270,Studies!A:BR,2,FALSE),"")</f>
        <v>Peloquin 1999</v>
      </c>
      <c r="C3270" s="254" t="str">
        <f>IF(AND(A3270&lt;&gt;"",ISNUMBER(A3270)),VLOOKUP(A3270,Studies!A:BR,3,FALSE),"")</f>
        <v>https://www.ncbi.nlm.nih.gov/pubmed/9925057</v>
      </c>
      <c r="D3270" s="254" t="str">
        <f>IF(AND(A3270&lt;&gt;"",ISNUMBER(A3270)),VLOOKUP(A3270,Studies!A:BR,4,FALSE),"")</f>
        <v>fast2</v>
      </c>
      <c r="E3270" s="254" t="str">
        <f>IF(AND(A3270&lt;&gt;"",ISNUMBER(A3270)),VLOOKUP(A3270,Studies!A:BR,5,FALSE),"")</f>
        <v>Rifampicin</v>
      </c>
      <c r="F3270" s="255"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x14ac:dyDescent="0.2">
      <c r="A3271" s="189">
        <v>385</v>
      </c>
      <c r="B3271" s="253" t="str">
        <f>IF(AND(A3271&lt;&gt;"",ISNUMBER(A3271)),VLOOKUP(A3271,Studies!A:BR,2,FALSE),"")</f>
        <v>Peloquin 1999</v>
      </c>
      <c r="C3271" s="254" t="str">
        <f>IF(AND(A3271&lt;&gt;"",ISNUMBER(A3271)),VLOOKUP(A3271,Studies!A:BR,3,FALSE),"")</f>
        <v>https://www.ncbi.nlm.nih.gov/pubmed/9925057</v>
      </c>
      <c r="D3271" s="254" t="str">
        <f>IF(AND(A3271&lt;&gt;"",ISNUMBER(A3271)),VLOOKUP(A3271,Studies!A:BR,4,FALSE),"")</f>
        <v>fast2</v>
      </c>
      <c r="E3271" s="254" t="str">
        <f>IF(AND(A3271&lt;&gt;"",ISNUMBER(A3271)),VLOOKUP(A3271,Studies!A:BR,5,FALSE),"")</f>
        <v>Rifampicin</v>
      </c>
      <c r="F3271" s="255"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x14ac:dyDescent="0.2">
      <c r="A3272" s="189">
        <v>385</v>
      </c>
      <c r="B3272" s="253" t="str">
        <f>IF(AND(A3272&lt;&gt;"",ISNUMBER(A3272)),VLOOKUP(A3272,Studies!A:BR,2,FALSE),"")</f>
        <v>Peloquin 1999</v>
      </c>
      <c r="C3272" s="254" t="str">
        <f>IF(AND(A3272&lt;&gt;"",ISNUMBER(A3272)),VLOOKUP(A3272,Studies!A:BR,3,FALSE),"")</f>
        <v>https://www.ncbi.nlm.nih.gov/pubmed/9925057</v>
      </c>
      <c r="D3272" s="254" t="str">
        <f>IF(AND(A3272&lt;&gt;"",ISNUMBER(A3272)),VLOOKUP(A3272,Studies!A:BR,4,FALSE),"")</f>
        <v>fast2</v>
      </c>
      <c r="E3272" s="254" t="str">
        <f>IF(AND(A3272&lt;&gt;"",ISNUMBER(A3272)),VLOOKUP(A3272,Studies!A:BR,5,FALSE),"")</f>
        <v>Rifampicin</v>
      </c>
      <c r="F3272" s="255"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x14ac:dyDescent="0.2">
      <c r="A3273" s="189">
        <v>385</v>
      </c>
      <c r="B3273" s="253" t="str">
        <f>IF(AND(A3273&lt;&gt;"",ISNUMBER(A3273)),VLOOKUP(A3273,Studies!A:BR,2,FALSE),"")</f>
        <v>Peloquin 1999</v>
      </c>
      <c r="C3273" s="254" t="str">
        <f>IF(AND(A3273&lt;&gt;"",ISNUMBER(A3273)),VLOOKUP(A3273,Studies!A:BR,3,FALSE),"")</f>
        <v>https://www.ncbi.nlm.nih.gov/pubmed/9925057</v>
      </c>
      <c r="D3273" s="254" t="str">
        <f>IF(AND(A3273&lt;&gt;"",ISNUMBER(A3273)),VLOOKUP(A3273,Studies!A:BR,4,FALSE),"")</f>
        <v>fast2</v>
      </c>
      <c r="E3273" s="254" t="str">
        <f>IF(AND(A3273&lt;&gt;"",ISNUMBER(A3273)),VLOOKUP(A3273,Studies!A:BR,5,FALSE),"")</f>
        <v>Rifampicin</v>
      </c>
      <c r="F3273" s="255"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x14ac:dyDescent="0.2">
      <c r="A3274" s="189">
        <v>385</v>
      </c>
      <c r="B3274" s="253" t="str">
        <f>IF(AND(A3274&lt;&gt;"",ISNUMBER(A3274)),VLOOKUP(A3274,Studies!A:BR,2,FALSE),"")</f>
        <v>Peloquin 1999</v>
      </c>
      <c r="C3274" s="254" t="str">
        <f>IF(AND(A3274&lt;&gt;"",ISNUMBER(A3274)),VLOOKUP(A3274,Studies!A:BR,3,FALSE),"")</f>
        <v>https://www.ncbi.nlm.nih.gov/pubmed/9925057</v>
      </c>
      <c r="D3274" s="254" t="str">
        <f>IF(AND(A3274&lt;&gt;"",ISNUMBER(A3274)),VLOOKUP(A3274,Studies!A:BR,4,FALSE),"")</f>
        <v>fast2</v>
      </c>
      <c r="E3274" s="254" t="str">
        <f>IF(AND(A3274&lt;&gt;"",ISNUMBER(A3274)),VLOOKUP(A3274,Studies!A:BR,5,FALSE),"")</f>
        <v>Rifampicin</v>
      </c>
      <c r="F3274" s="255"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x14ac:dyDescent="0.2">
      <c r="A3275" s="189">
        <v>385</v>
      </c>
      <c r="B3275" s="253" t="str">
        <f>IF(AND(A3275&lt;&gt;"",ISNUMBER(A3275)),VLOOKUP(A3275,Studies!A:BR,2,FALSE),"")</f>
        <v>Peloquin 1999</v>
      </c>
      <c r="C3275" s="254" t="str">
        <f>IF(AND(A3275&lt;&gt;"",ISNUMBER(A3275)),VLOOKUP(A3275,Studies!A:BR,3,FALSE),"")</f>
        <v>https://www.ncbi.nlm.nih.gov/pubmed/9925057</v>
      </c>
      <c r="D3275" s="254" t="str">
        <f>IF(AND(A3275&lt;&gt;"",ISNUMBER(A3275)),VLOOKUP(A3275,Studies!A:BR,4,FALSE),"")</f>
        <v>fast2</v>
      </c>
      <c r="E3275" s="254" t="str">
        <f>IF(AND(A3275&lt;&gt;"",ISNUMBER(A3275)),VLOOKUP(A3275,Studies!A:BR,5,FALSE),"")</f>
        <v>Rifampicin</v>
      </c>
      <c r="F3275" s="255"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x14ac:dyDescent="0.2">
      <c r="A3276" s="189">
        <v>385</v>
      </c>
      <c r="B3276" s="253" t="str">
        <f>IF(AND(A3276&lt;&gt;"",ISNUMBER(A3276)),VLOOKUP(A3276,Studies!A:BR,2,FALSE),"")</f>
        <v>Peloquin 1999</v>
      </c>
      <c r="C3276" s="254" t="str">
        <f>IF(AND(A3276&lt;&gt;"",ISNUMBER(A3276)),VLOOKUP(A3276,Studies!A:BR,3,FALSE),"")</f>
        <v>https://www.ncbi.nlm.nih.gov/pubmed/9925057</v>
      </c>
      <c r="D3276" s="254" t="str">
        <f>IF(AND(A3276&lt;&gt;"",ISNUMBER(A3276)),VLOOKUP(A3276,Studies!A:BR,4,FALSE),"")</f>
        <v>fast2</v>
      </c>
      <c r="E3276" s="254" t="str">
        <f>IF(AND(A3276&lt;&gt;"",ISNUMBER(A3276)),VLOOKUP(A3276,Studies!A:BR,5,FALSE),"")</f>
        <v>Rifampicin</v>
      </c>
      <c r="F3276" s="255"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x14ac:dyDescent="0.2">
      <c r="A3277" s="189">
        <v>385</v>
      </c>
      <c r="B3277" s="253" t="str">
        <f>IF(AND(A3277&lt;&gt;"",ISNUMBER(A3277)),VLOOKUP(A3277,Studies!A:BR,2,FALSE),"")</f>
        <v>Peloquin 1999</v>
      </c>
      <c r="C3277" s="254" t="str">
        <f>IF(AND(A3277&lt;&gt;"",ISNUMBER(A3277)),VLOOKUP(A3277,Studies!A:BR,3,FALSE),"")</f>
        <v>https://www.ncbi.nlm.nih.gov/pubmed/9925057</v>
      </c>
      <c r="D3277" s="254" t="str">
        <f>IF(AND(A3277&lt;&gt;"",ISNUMBER(A3277)),VLOOKUP(A3277,Studies!A:BR,4,FALSE),"")</f>
        <v>fast2</v>
      </c>
      <c r="E3277" s="254" t="str">
        <f>IF(AND(A3277&lt;&gt;"",ISNUMBER(A3277)),VLOOKUP(A3277,Studies!A:BR,5,FALSE),"")</f>
        <v>Rifampicin</v>
      </c>
      <c r="F3277" s="255"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x14ac:dyDescent="0.2">
      <c r="A3278" s="189">
        <v>385</v>
      </c>
      <c r="B3278" s="253" t="str">
        <f>IF(AND(A3278&lt;&gt;"",ISNUMBER(A3278)),VLOOKUP(A3278,Studies!A:BR,2,FALSE),"")</f>
        <v>Peloquin 1999</v>
      </c>
      <c r="C3278" s="254" t="str">
        <f>IF(AND(A3278&lt;&gt;"",ISNUMBER(A3278)),VLOOKUP(A3278,Studies!A:BR,3,FALSE),"")</f>
        <v>https://www.ncbi.nlm.nih.gov/pubmed/9925057</v>
      </c>
      <c r="D3278" s="254" t="str">
        <f>IF(AND(A3278&lt;&gt;"",ISNUMBER(A3278)),VLOOKUP(A3278,Studies!A:BR,4,FALSE),"")</f>
        <v>fast2</v>
      </c>
      <c r="E3278" s="254" t="str">
        <f>IF(AND(A3278&lt;&gt;"",ISNUMBER(A3278)),VLOOKUP(A3278,Studies!A:BR,5,FALSE),"")</f>
        <v>Rifampicin</v>
      </c>
      <c r="F3278" s="255"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x14ac:dyDescent="0.2">
      <c r="A3279" s="189">
        <v>385</v>
      </c>
      <c r="B3279" s="253" t="str">
        <f>IF(AND(A3279&lt;&gt;"",ISNUMBER(A3279)),VLOOKUP(A3279,Studies!A:BR,2,FALSE),"")</f>
        <v>Peloquin 1999</v>
      </c>
      <c r="C3279" s="254" t="str">
        <f>IF(AND(A3279&lt;&gt;"",ISNUMBER(A3279)),VLOOKUP(A3279,Studies!A:BR,3,FALSE),"")</f>
        <v>https://www.ncbi.nlm.nih.gov/pubmed/9925057</v>
      </c>
      <c r="D3279" s="254" t="str">
        <f>IF(AND(A3279&lt;&gt;"",ISNUMBER(A3279)),VLOOKUP(A3279,Studies!A:BR,4,FALSE),"")</f>
        <v>fast2</v>
      </c>
      <c r="E3279" s="254" t="str">
        <f>IF(AND(A3279&lt;&gt;"",ISNUMBER(A3279)),VLOOKUP(A3279,Studies!A:BR,5,FALSE),"")</f>
        <v>Rifampicin</v>
      </c>
      <c r="F3279" s="255"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x14ac:dyDescent="0.2">
      <c r="A3280" s="189">
        <v>386</v>
      </c>
      <c r="B3280" s="253" t="str">
        <f>IF(AND(A3280&lt;&gt;"",ISNUMBER(A3280)),VLOOKUP(A3280,Studies!A:BR,2,FALSE),"")</f>
        <v>Peloquin 1999</v>
      </c>
      <c r="C3280" s="254" t="str">
        <f>IF(AND(A3280&lt;&gt;"",ISNUMBER(A3280)),VLOOKUP(A3280,Studies!A:BR,3,FALSE),"")</f>
        <v>https://www.ncbi.nlm.nih.gov/pubmed/9925057</v>
      </c>
      <c r="D3280" s="254" t="str">
        <f>IF(AND(A3280&lt;&gt;"",ISNUMBER(A3280)),VLOOKUP(A3280,Studies!A:BR,4,FALSE),"")</f>
        <v>antacid</v>
      </c>
      <c r="E3280" s="254" t="str">
        <f>IF(AND(A3280&lt;&gt;"",ISNUMBER(A3280)),VLOOKUP(A3280,Studies!A:BR,5,FALSE),"")</f>
        <v>Rifampicin</v>
      </c>
      <c r="F3280" s="255"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4.25" x14ac:dyDescent="0.2">
      <c r="A3281" s="189">
        <v>386</v>
      </c>
      <c r="B3281" s="253" t="str">
        <f>IF(AND(A3281&lt;&gt;"",ISNUMBER(A3281)),VLOOKUP(A3281,Studies!A:BR,2,FALSE),"")</f>
        <v>Peloquin 1999</v>
      </c>
      <c r="C3281" s="254" t="str">
        <f>IF(AND(A3281&lt;&gt;"",ISNUMBER(A3281)),VLOOKUP(A3281,Studies!A:BR,3,FALSE),"")</f>
        <v>https://www.ncbi.nlm.nih.gov/pubmed/9925057</v>
      </c>
      <c r="D3281" s="254" t="str">
        <f>IF(AND(A3281&lt;&gt;"",ISNUMBER(A3281)),VLOOKUP(A3281,Studies!A:BR,4,FALSE),"")</f>
        <v>antacid</v>
      </c>
      <c r="E3281" s="254" t="str">
        <f>IF(AND(A3281&lt;&gt;"",ISNUMBER(A3281)),VLOOKUP(A3281,Studies!A:BR,5,FALSE),"")</f>
        <v>Rifampicin</v>
      </c>
      <c r="F3281" s="255"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x14ac:dyDescent="0.2">
      <c r="A3282" s="189">
        <v>386</v>
      </c>
      <c r="B3282" s="253" t="str">
        <f>IF(AND(A3282&lt;&gt;"",ISNUMBER(A3282)),VLOOKUP(A3282,Studies!A:BR,2,FALSE),"")</f>
        <v>Peloquin 1999</v>
      </c>
      <c r="C3282" s="254" t="str">
        <f>IF(AND(A3282&lt;&gt;"",ISNUMBER(A3282)),VLOOKUP(A3282,Studies!A:BR,3,FALSE),"")</f>
        <v>https://www.ncbi.nlm.nih.gov/pubmed/9925057</v>
      </c>
      <c r="D3282" s="254" t="str">
        <f>IF(AND(A3282&lt;&gt;"",ISNUMBER(A3282)),VLOOKUP(A3282,Studies!A:BR,4,FALSE),"")</f>
        <v>antacid</v>
      </c>
      <c r="E3282" s="254" t="str">
        <f>IF(AND(A3282&lt;&gt;"",ISNUMBER(A3282)),VLOOKUP(A3282,Studies!A:BR,5,FALSE),"")</f>
        <v>Rifampicin</v>
      </c>
      <c r="F3282" s="255"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x14ac:dyDescent="0.2">
      <c r="A3283" s="189">
        <v>386</v>
      </c>
      <c r="B3283" s="253" t="str">
        <f>IF(AND(A3283&lt;&gt;"",ISNUMBER(A3283)),VLOOKUP(A3283,Studies!A:BR,2,FALSE),"")</f>
        <v>Peloquin 1999</v>
      </c>
      <c r="C3283" s="254" t="str">
        <f>IF(AND(A3283&lt;&gt;"",ISNUMBER(A3283)),VLOOKUP(A3283,Studies!A:BR,3,FALSE),"")</f>
        <v>https://www.ncbi.nlm.nih.gov/pubmed/9925057</v>
      </c>
      <c r="D3283" s="254" t="str">
        <f>IF(AND(A3283&lt;&gt;"",ISNUMBER(A3283)),VLOOKUP(A3283,Studies!A:BR,4,FALSE),"")</f>
        <v>antacid</v>
      </c>
      <c r="E3283" s="254" t="str">
        <f>IF(AND(A3283&lt;&gt;"",ISNUMBER(A3283)),VLOOKUP(A3283,Studies!A:BR,5,FALSE),"")</f>
        <v>Rifampicin</v>
      </c>
      <c r="F3283" s="255"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x14ac:dyDescent="0.2">
      <c r="A3284" s="189">
        <v>386</v>
      </c>
      <c r="B3284" s="253" t="str">
        <f>IF(AND(A3284&lt;&gt;"",ISNUMBER(A3284)),VLOOKUP(A3284,Studies!A:BR,2,FALSE),"")</f>
        <v>Peloquin 1999</v>
      </c>
      <c r="C3284" s="254" t="str">
        <f>IF(AND(A3284&lt;&gt;"",ISNUMBER(A3284)),VLOOKUP(A3284,Studies!A:BR,3,FALSE),"")</f>
        <v>https://www.ncbi.nlm.nih.gov/pubmed/9925057</v>
      </c>
      <c r="D3284" s="254" t="str">
        <f>IF(AND(A3284&lt;&gt;"",ISNUMBER(A3284)),VLOOKUP(A3284,Studies!A:BR,4,FALSE),"")</f>
        <v>antacid</v>
      </c>
      <c r="E3284" s="254" t="str">
        <f>IF(AND(A3284&lt;&gt;"",ISNUMBER(A3284)),VLOOKUP(A3284,Studies!A:BR,5,FALSE),"")</f>
        <v>Rifampicin</v>
      </c>
      <c r="F3284" s="255"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x14ac:dyDescent="0.2">
      <c r="A3285" s="189">
        <v>386</v>
      </c>
      <c r="B3285" s="253" t="str">
        <f>IF(AND(A3285&lt;&gt;"",ISNUMBER(A3285)),VLOOKUP(A3285,Studies!A:BR,2,FALSE),"")</f>
        <v>Peloquin 1999</v>
      </c>
      <c r="C3285" s="254" t="str">
        <f>IF(AND(A3285&lt;&gt;"",ISNUMBER(A3285)),VLOOKUP(A3285,Studies!A:BR,3,FALSE),"")</f>
        <v>https://www.ncbi.nlm.nih.gov/pubmed/9925057</v>
      </c>
      <c r="D3285" s="254" t="str">
        <f>IF(AND(A3285&lt;&gt;"",ISNUMBER(A3285)),VLOOKUP(A3285,Studies!A:BR,4,FALSE),"")</f>
        <v>antacid</v>
      </c>
      <c r="E3285" s="254" t="str">
        <f>IF(AND(A3285&lt;&gt;"",ISNUMBER(A3285)),VLOOKUP(A3285,Studies!A:BR,5,FALSE),"")</f>
        <v>Rifampicin</v>
      </c>
      <c r="F3285" s="255"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x14ac:dyDescent="0.2">
      <c r="A3286" s="189">
        <v>386</v>
      </c>
      <c r="B3286" s="253" t="str">
        <f>IF(AND(A3286&lt;&gt;"",ISNUMBER(A3286)),VLOOKUP(A3286,Studies!A:BR,2,FALSE),"")</f>
        <v>Peloquin 1999</v>
      </c>
      <c r="C3286" s="254" t="str">
        <f>IF(AND(A3286&lt;&gt;"",ISNUMBER(A3286)),VLOOKUP(A3286,Studies!A:BR,3,FALSE),"")</f>
        <v>https://www.ncbi.nlm.nih.gov/pubmed/9925057</v>
      </c>
      <c r="D3286" s="254" t="str">
        <f>IF(AND(A3286&lt;&gt;"",ISNUMBER(A3286)),VLOOKUP(A3286,Studies!A:BR,4,FALSE),"")</f>
        <v>antacid</v>
      </c>
      <c r="E3286" s="254" t="str">
        <f>IF(AND(A3286&lt;&gt;"",ISNUMBER(A3286)),VLOOKUP(A3286,Studies!A:BR,5,FALSE),"")</f>
        <v>Rifampicin</v>
      </c>
      <c r="F3286" s="255"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x14ac:dyDescent="0.2">
      <c r="A3287" s="189">
        <v>386</v>
      </c>
      <c r="B3287" s="253" t="str">
        <f>IF(AND(A3287&lt;&gt;"",ISNUMBER(A3287)),VLOOKUP(A3287,Studies!A:BR,2,FALSE),"")</f>
        <v>Peloquin 1999</v>
      </c>
      <c r="C3287" s="254" t="str">
        <f>IF(AND(A3287&lt;&gt;"",ISNUMBER(A3287)),VLOOKUP(A3287,Studies!A:BR,3,FALSE),"")</f>
        <v>https://www.ncbi.nlm.nih.gov/pubmed/9925057</v>
      </c>
      <c r="D3287" s="254" t="str">
        <f>IF(AND(A3287&lt;&gt;"",ISNUMBER(A3287)),VLOOKUP(A3287,Studies!A:BR,4,FALSE),"")</f>
        <v>antacid</v>
      </c>
      <c r="E3287" s="254" t="str">
        <f>IF(AND(A3287&lt;&gt;"",ISNUMBER(A3287)),VLOOKUP(A3287,Studies!A:BR,5,FALSE),"")</f>
        <v>Rifampicin</v>
      </c>
      <c r="F3287" s="255"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x14ac:dyDescent="0.2">
      <c r="A3288" s="189">
        <v>386</v>
      </c>
      <c r="B3288" s="253" t="str">
        <f>IF(AND(A3288&lt;&gt;"",ISNUMBER(A3288)),VLOOKUP(A3288,Studies!A:BR,2,FALSE),"")</f>
        <v>Peloquin 1999</v>
      </c>
      <c r="C3288" s="254" t="str">
        <f>IF(AND(A3288&lt;&gt;"",ISNUMBER(A3288)),VLOOKUP(A3288,Studies!A:BR,3,FALSE),"")</f>
        <v>https://www.ncbi.nlm.nih.gov/pubmed/9925057</v>
      </c>
      <c r="D3288" s="254" t="str">
        <f>IF(AND(A3288&lt;&gt;"",ISNUMBER(A3288)),VLOOKUP(A3288,Studies!A:BR,4,FALSE),"")</f>
        <v>antacid</v>
      </c>
      <c r="E3288" s="254" t="str">
        <f>IF(AND(A3288&lt;&gt;"",ISNUMBER(A3288)),VLOOKUP(A3288,Studies!A:BR,5,FALSE),"")</f>
        <v>Rifampicin</v>
      </c>
      <c r="F3288" s="255"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x14ac:dyDescent="0.2">
      <c r="A3289" s="189">
        <v>386</v>
      </c>
      <c r="B3289" s="253" t="str">
        <f>IF(AND(A3289&lt;&gt;"",ISNUMBER(A3289)),VLOOKUP(A3289,Studies!A:BR,2,FALSE),"")</f>
        <v>Peloquin 1999</v>
      </c>
      <c r="C3289" s="254" t="str">
        <f>IF(AND(A3289&lt;&gt;"",ISNUMBER(A3289)),VLOOKUP(A3289,Studies!A:BR,3,FALSE),"")</f>
        <v>https://www.ncbi.nlm.nih.gov/pubmed/9925057</v>
      </c>
      <c r="D3289" s="254" t="str">
        <f>IF(AND(A3289&lt;&gt;"",ISNUMBER(A3289)),VLOOKUP(A3289,Studies!A:BR,4,FALSE),"")</f>
        <v>antacid</v>
      </c>
      <c r="E3289" s="254" t="str">
        <f>IF(AND(A3289&lt;&gt;"",ISNUMBER(A3289)),VLOOKUP(A3289,Studies!A:BR,5,FALSE),"")</f>
        <v>Rifampicin</v>
      </c>
      <c r="F3289" s="255"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x14ac:dyDescent="0.2">
      <c r="A3290" s="189">
        <v>386</v>
      </c>
      <c r="B3290" s="253" t="str">
        <f>IF(AND(A3290&lt;&gt;"",ISNUMBER(A3290)),VLOOKUP(A3290,Studies!A:BR,2,FALSE),"")</f>
        <v>Peloquin 1999</v>
      </c>
      <c r="C3290" s="254" t="str">
        <f>IF(AND(A3290&lt;&gt;"",ISNUMBER(A3290)),VLOOKUP(A3290,Studies!A:BR,3,FALSE),"")</f>
        <v>https://www.ncbi.nlm.nih.gov/pubmed/9925057</v>
      </c>
      <c r="D3290" s="254" t="str">
        <f>IF(AND(A3290&lt;&gt;"",ISNUMBER(A3290)),VLOOKUP(A3290,Studies!A:BR,4,FALSE),"")</f>
        <v>antacid</v>
      </c>
      <c r="E3290" s="254" t="str">
        <f>IF(AND(A3290&lt;&gt;"",ISNUMBER(A3290)),VLOOKUP(A3290,Studies!A:BR,5,FALSE),"")</f>
        <v>Rifampicin</v>
      </c>
      <c r="F3290" s="255"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x14ac:dyDescent="0.2">
      <c r="A3291" s="189">
        <v>386</v>
      </c>
      <c r="B3291" s="253" t="str">
        <f>IF(AND(A3291&lt;&gt;"",ISNUMBER(A3291)),VLOOKUP(A3291,Studies!A:BR,2,FALSE),"")</f>
        <v>Peloquin 1999</v>
      </c>
      <c r="C3291" s="254" t="str">
        <f>IF(AND(A3291&lt;&gt;"",ISNUMBER(A3291)),VLOOKUP(A3291,Studies!A:BR,3,FALSE),"")</f>
        <v>https://www.ncbi.nlm.nih.gov/pubmed/9925057</v>
      </c>
      <c r="D3291" s="254" t="str">
        <f>IF(AND(A3291&lt;&gt;"",ISNUMBER(A3291)),VLOOKUP(A3291,Studies!A:BR,4,FALSE),"")</f>
        <v>antacid</v>
      </c>
      <c r="E3291" s="254" t="str">
        <f>IF(AND(A3291&lt;&gt;"",ISNUMBER(A3291)),VLOOKUP(A3291,Studies!A:BR,5,FALSE),"")</f>
        <v>Rifampicin</v>
      </c>
      <c r="F3291" s="255"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x14ac:dyDescent="0.2">
      <c r="A3292" s="189">
        <v>386</v>
      </c>
      <c r="B3292" s="253" t="str">
        <f>IF(AND(A3292&lt;&gt;"",ISNUMBER(A3292)),VLOOKUP(A3292,Studies!A:BR,2,FALSE),"")</f>
        <v>Peloquin 1999</v>
      </c>
      <c r="C3292" s="254" t="str">
        <f>IF(AND(A3292&lt;&gt;"",ISNUMBER(A3292)),VLOOKUP(A3292,Studies!A:BR,3,FALSE),"")</f>
        <v>https://www.ncbi.nlm.nih.gov/pubmed/9925057</v>
      </c>
      <c r="D3292" s="254" t="str">
        <f>IF(AND(A3292&lt;&gt;"",ISNUMBER(A3292)),VLOOKUP(A3292,Studies!A:BR,4,FALSE),"")</f>
        <v>antacid</v>
      </c>
      <c r="E3292" s="254" t="str">
        <f>IF(AND(A3292&lt;&gt;"",ISNUMBER(A3292)),VLOOKUP(A3292,Studies!A:BR,5,FALSE),"")</f>
        <v>Rifampicin</v>
      </c>
      <c r="F3292" s="255"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x14ac:dyDescent="0.2">
      <c r="A3293" s="189">
        <v>386</v>
      </c>
      <c r="B3293" s="253" t="str">
        <f>IF(AND(A3293&lt;&gt;"",ISNUMBER(A3293)),VLOOKUP(A3293,Studies!A:BR,2,FALSE),"")</f>
        <v>Peloquin 1999</v>
      </c>
      <c r="C3293" s="254" t="str">
        <f>IF(AND(A3293&lt;&gt;"",ISNUMBER(A3293)),VLOOKUP(A3293,Studies!A:BR,3,FALSE),"")</f>
        <v>https://www.ncbi.nlm.nih.gov/pubmed/9925057</v>
      </c>
      <c r="D3293" s="254" t="str">
        <f>IF(AND(A3293&lt;&gt;"",ISNUMBER(A3293)),VLOOKUP(A3293,Studies!A:BR,4,FALSE),"")</f>
        <v>antacid</v>
      </c>
      <c r="E3293" s="254" t="str">
        <f>IF(AND(A3293&lt;&gt;"",ISNUMBER(A3293)),VLOOKUP(A3293,Studies!A:BR,5,FALSE),"")</f>
        <v>Rifampicin</v>
      </c>
      <c r="F3293" s="255"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x14ac:dyDescent="0.2">
      <c r="A3294" s="189">
        <v>386</v>
      </c>
      <c r="B3294" s="253" t="str">
        <f>IF(AND(A3294&lt;&gt;"",ISNUMBER(A3294)),VLOOKUP(A3294,Studies!A:BR,2,FALSE),"")</f>
        <v>Peloquin 1999</v>
      </c>
      <c r="C3294" s="254" t="str">
        <f>IF(AND(A3294&lt;&gt;"",ISNUMBER(A3294)),VLOOKUP(A3294,Studies!A:BR,3,FALSE),"")</f>
        <v>https://www.ncbi.nlm.nih.gov/pubmed/9925057</v>
      </c>
      <c r="D3294" s="254" t="str">
        <f>IF(AND(A3294&lt;&gt;"",ISNUMBER(A3294)),VLOOKUP(A3294,Studies!A:BR,4,FALSE),"")</f>
        <v>antacid</v>
      </c>
      <c r="E3294" s="254" t="str">
        <f>IF(AND(A3294&lt;&gt;"",ISNUMBER(A3294)),VLOOKUP(A3294,Studies!A:BR,5,FALSE),"")</f>
        <v>Rifampicin</v>
      </c>
      <c r="F3294" s="255"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x14ac:dyDescent="0.2">
      <c r="A3295" s="189">
        <v>386</v>
      </c>
      <c r="B3295" s="253" t="str">
        <f>IF(AND(A3295&lt;&gt;"",ISNUMBER(A3295)),VLOOKUP(A3295,Studies!A:BR,2,FALSE),"")</f>
        <v>Peloquin 1999</v>
      </c>
      <c r="C3295" s="254" t="str">
        <f>IF(AND(A3295&lt;&gt;"",ISNUMBER(A3295)),VLOOKUP(A3295,Studies!A:BR,3,FALSE),"")</f>
        <v>https://www.ncbi.nlm.nih.gov/pubmed/9925057</v>
      </c>
      <c r="D3295" s="254" t="str">
        <f>IF(AND(A3295&lt;&gt;"",ISNUMBER(A3295)),VLOOKUP(A3295,Studies!A:BR,4,FALSE),"")</f>
        <v>antacid</v>
      </c>
      <c r="E3295" s="254" t="str">
        <f>IF(AND(A3295&lt;&gt;"",ISNUMBER(A3295)),VLOOKUP(A3295,Studies!A:BR,5,FALSE),"")</f>
        <v>Rifampicin</v>
      </c>
      <c r="F3295" s="255"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x14ac:dyDescent="0.2">
      <c r="A3296" s="189">
        <v>387</v>
      </c>
      <c r="B3296" s="253" t="str">
        <f>IF(AND(A3296&lt;&gt;"",ISNUMBER(A3296)),VLOOKUP(A3296,Studies!A:BR,2,FALSE),"")</f>
        <v>Peloquin 1999</v>
      </c>
      <c r="C3296" s="254" t="str">
        <f>IF(AND(A3296&lt;&gt;"",ISNUMBER(A3296)),VLOOKUP(A3296,Studies!A:BR,3,FALSE),"")</f>
        <v>https://www.ncbi.nlm.nih.gov/pubmed/9925057</v>
      </c>
      <c r="D3296" s="254" t="str">
        <f>IF(AND(A3296&lt;&gt;"",ISNUMBER(A3296)),VLOOKUP(A3296,Studies!A:BR,4,FALSE),"")</f>
        <v>fed</v>
      </c>
      <c r="E3296" s="254" t="str">
        <f>IF(AND(A3296&lt;&gt;"",ISNUMBER(A3296)),VLOOKUP(A3296,Studies!A:BR,5,FALSE),"")</f>
        <v>Rifampicin</v>
      </c>
      <c r="F3296" s="255"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4.25" x14ac:dyDescent="0.2">
      <c r="A3297" s="189">
        <v>387</v>
      </c>
      <c r="B3297" s="253" t="str">
        <f>IF(AND(A3297&lt;&gt;"",ISNUMBER(A3297)),VLOOKUP(A3297,Studies!A:BR,2,FALSE),"")</f>
        <v>Peloquin 1999</v>
      </c>
      <c r="C3297" s="254" t="str">
        <f>IF(AND(A3297&lt;&gt;"",ISNUMBER(A3297)),VLOOKUP(A3297,Studies!A:BR,3,FALSE),"")</f>
        <v>https://www.ncbi.nlm.nih.gov/pubmed/9925057</v>
      </c>
      <c r="D3297" s="254" t="str">
        <f>IF(AND(A3297&lt;&gt;"",ISNUMBER(A3297)),VLOOKUP(A3297,Studies!A:BR,4,FALSE),"")</f>
        <v>fed</v>
      </c>
      <c r="E3297" s="254" t="str">
        <f>IF(AND(A3297&lt;&gt;"",ISNUMBER(A3297)),VLOOKUP(A3297,Studies!A:BR,5,FALSE),"")</f>
        <v>Rifampicin</v>
      </c>
      <c r="F3297" s="255" t="str">
        <f>IF(AND(A3297&lt;&gt;"",ISNUMBER(A3297)),VLOOKUP(A3297,Studies!A:BR,6,FALSE),"")</f>
        <v>Serum</v>
      </c>
      <c r="G3297" s="194">
        <v>0.25</v>
      </c>
      <c r="H3297" s="194" t="s">
        <v>60</v>
      </c>
      <c r="J3297" s="187"/>
      <c r="K3297" s="187"/>
      <c r="M3297" s="195"/>
      <c r="N3297" s="195"/>
      <c r="O3297" s="199"/>
      <c r="P3297" s="188" t="s">
        <v>1052</v>
      </c>
      <c r="Q3297" s="174">
        <v>1</v>
      </c>
    </row>
    <row r="3298" spans="1:17" ht="14.25" x14ac:dyDescent="0.2">
      <c r="A3298" s="189">
        <v>387</v>
      </c>
      <c r="B3298" s="253" t="str">
        <f>IF(AND(A3298&lt;&gt;"",ISNUMBER(A3298)),VLOOKUP(A3298,Studies!A:BR,2,FALSE),"")</f>
        <v>Peloquin 1999</v>
      </c>
      <c r="C3298" s="254" t="str">
        <f>IF(AND(A3298&lt;&gt;"",ISNUMBER(A3298)),VLOOKUP(A3298,Studies!A:BR,3,FALSE),"")</f>
        <v>https://www.ncbi.nlm.nih.gov/pubmed/9925057</v>
      </c>
      <c r="D3298" s="254" t="str">
        <f>IF(AND(A3298&lt;&gt;"",ISNUMBER(A3298)),VLOOKUP(A3298,Studies!A:BR,4,FALSE),"")</f>
        <v>fed</v>
      </c>
      <c r="E3298" s="254" t="str">
        <f>IF(AND(A3298&lt;&gt;"",ISNUMBER(A3298)),VLOOKUP(A3298,Studies!A:BR,5,FALSE),"")</f>
        <v>Rifampicin</v>
      </c>
      <c r="F3298" s="255"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x14ac:dyDescent="0.2">
      <c r="A3299" s="189">
        <v>387</v>
      </c>
      <c r="B3299" s="253" t="str">
        <f>IF(AND(A3299&lt;&gt;"",ISNUMBER(A3299)),VLOOKUP(A3299,Studies!A:BR,2,FALSE),"")</f>
        <v>Peloquin 1999</v>
      </c>
      <c r="C3299" s="254" t="str">
        <f>IF(AND(A3299&lt;&gt;"",ISNUMBER(A3299)),VLOOKUP(A3299,Studies!A:BR,3,FALSE),"")</f>
        <v>https://www.ncbi.nlm.nih.gov/pubmed/9925057</v>
      </c>
      <c r="D3299" s="254" t="str">
        <f>IF(AND(A3299&lt;&gt;"",ISNUMBER(A3299)),VLOOKUP(A3299,Studies!A:BR,4,FALSE),"")</f>
        <v>fed</v>
      </c>
      <c r="E3299" s="254" t="str">
        <f>IF(AND(A3299&lt;&gt;"",ISNUMBER(A3299)),VLOOKUP(A3299,Studies!A:BR,5,FALSE),"")</f>
        <v>Rifampicin</v>
      </c>
      <c r="F3299" s="255"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x14ac:dyDescent="0.2">
      <c r="A3300" s="189">
        <v>387</v>
      </c>
      <c r="B3300" s="253" t="str">
        <f>IF(AND(A3300&lt;&gt;"",ISNUMBER(A3300)),VLOOKUP(A3300,Studies!A:BR,2,FALSE),"")</f>
        <v>Peloquin 1999</v>
      </c>
      <c r="C3300" s="254" t="str">
        <f>IF(AND(A3300&lt;&gt;"",ISNUMBER(A3300)),VLOOKUP(A3300,Studies!A:BR,3,FALSE),"")</f>
        <v>https://www.ncbi.nlm.nih.gov/pubmed/9925057</v>
      </c>
      <c r="D3300" s="254" t="str">
        <f>IF(AND(A3300&lt;&gt;"",ISNUMBER(A3300)),VLOOKUP(A3300,Studies!A:BR,4,FALSE),"")</f>
        <v>fed</v>
      </c>
      <c r="E3300" s="254" t="str">
        <f>IF(AND(A3300&lt;&gt;"",ISNUMBER(A3300)),VLOOKUP(A3300,Studies!A:BR,5,FALSE),"")</f>
        <v>Rifampicin</v>
      </c>
      <c r="F3300" s="255"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x14ac:dyDescent="0.2">
      <c r="A3301" s="189">
        <v>387</v>
      </c>
      <c r="B3301" s="253" t="str">
        <f>IF(AND(A3301&lt;&gt;"",ISNUMBER(A3301)),VLOOKUP(A3301,Studies!A:BR,2,FALSE),"")</f>
        <v>Peloquin 1999</v>
      </c>
      <c r="C3301" s="254" t="str">
        <f>IF(AND(A3301&lt;&gt;"",ISNUMBER(A3301)),VLOOKUP(A3301,Studies!A:BR,3,FALSE),"")</f>
        <v>https://www.ncbi.nlm.nih.gov/pubmed/9925057</v>
      </c>
      <c r="D3301" s="254" t="str">
        <f>IF(AND(A3301&lt;&gt;"",ISNUMBER(A3301)),VLOOKUP(A3301,Studies!A:BR,4,FALSE),"")</f>
        <v>fed</v>
      </c>
      <c r="E3301" s="254" t="str">
        <f>IF(AND(A3301&lt;&gt;"",ISNUMBER(A3301)),VLOOKUP(A3301,Studies!A:BR,5,FALSE),"")</f>
        <v>Rifampicin</v>
      </c>
      <c r="F3301" s="255"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x14ac:dyDescent="0.2">
      <c r="A3302" s="189">
        <v>387</v>
      </c>
      <c r="B3302" s="253" t="str">
        <f>IF(AND(A3302&lt;&gt;"",ISNUMBER(A3302)),VLOOKUP(A3302,Studies!A:BR,2,FALSE),"")</f>
        <v>Peloquin 1999</v>
      </c>
      <c r="C3302" s="254" t="str">
        <f>IF(AND(A3302&lt;&gt;"",ISNUMBER(A3302)),VLOOKUP(A3302,Studies!A:BR,3,FALSE),"")</f>
        <v>https://www.ncbi.nlm.nih.gov/pubmed/9925057</v>
      </c>
      <c r="D3302" s="254" t="str">
        <f>IF(AND(A3302&lt;&gt;"",ISNUMBER(A3302)),VLOOKUP(A3302,Studies!A:BR,4,FALSE),"")</f>
        <v>fed</v>
      </c>
      <c r="E3302" s="254" t="str">
        <f>IF(AND(A3302&lt;&gt;"",ISNUMBER(A3302)),VLOOKUP(A3302,Studies!A:BR,5,FALSE),"")</f>
        <v>Rifampicin</v>
      </c>
      <c r="F3302" s="255"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x14ac:dyDescent="0.2">
      <c r="A3303" s="189">
        <v>387</v>
      </c>
      <c r="B3303" s="253" t="str">
        <f>IF(AND(A3303&lt;&gt;"",ISNUMBER(A3303)),VLOOKUP(A3303,Studies!A:BR,2,FALSE),"")</f>
        <v>Peloquin 1999</v>
      </c>
      <c r="C3303" s="254" t="str">
        <f>IF(AND(A3303&lt;&gt;"",ISNUMBER(A3303)),VLOOKUP(A3303,Studies!A:BR,3,FALSE),"")</f>
        <v>https://www.ncbi.nlm.nih.gov/pubmed/9925057</v>
      </c>
      <c r="D3303" s="254" t="str">
        <f>IF(AND(A3303&lt;&gt;"",ISNUMBER(A3303)),VLOOKUP(A3303,Studies!A:BR,4,FALSE),"")</f>
        <v>fed</v>
      </c>
      <c r="E3303" s="254" t="str">
        <f>IF(AND(A3303&lt;&gt;"",ISNUMBER(A3303)),VLOOKUP(A3303,Studies!A:BR,5,FALSE),"")</f>
        <v>Rifampicin</v>
      </c>
      <c r="F3303" s="255"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x14ac:dyDescent="0.2">
      <c r="A3304" s="189">
        <v>387</v>
      </c>
      <c r="B3304" s="253" t="str">
        <f>IF(AND(A3304&lt;&gt;"",ISNUMBER(A3304)),VLOOKUP(A3304,Studies!A:BR,2,FALSE),"")</f>
        <v>Peloquin 1999</v>
      </c>
      <c r="C3304" s="254" t="str">
        <f>IF(AND(A3304&lt;&gt;"",ISNUMBER(A3304)),VLOOKUP(A3304,Studies!A:BR,3,FALSE),"")</f>
        <v>https://www.ncbi.nlm.nih.gov/pubmed/9925057</v>
      </c>
      <c r="D3304" s="254" t="str">
        <f>IF(AND(A3304&lt;&gt;"",ISNUMBER(A3304)),VLOOKUP(A3304,Studies!A:BR,4,FALSE),"")</f>
        <v>fed</v>
      </c>
      <c r="E3304" s="254" t="str">
        <f>IF(AND(A3304&lt;&gt;"",ISNUMBER(A3304)),VLOOKUP(A3304,Studies!A:BR,5,FALSE),"")</f>
        <v>Rifampicin</v>
      </c>
      <c r="F3304" s="255"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x14ac:dyDescent="0.2">
      <c r="A3305" s="189">
        <v>387</v>
      </c>
      <c r="B3305" s="253" t="str">
        <f>IF(AND(A3305&lt;&gt;"",ISNUMBER(A3305)),VLOOKUP(A3305,Studies!A:BR,2,FALSE),"")</f>
        <v>Peloquin 1999</v>
      </c>
      <c r="C3305" s="254" t="str">
        <f>IF(AND(A3305&lt;&gt;"",ISNUMBER(A3305)),VLOOKUP(A3305,Studies!A:BR,3,FALSE),"")</f>
        <v>https://www.ncbi.nlm.nih.gov/pubmed/9925057</v>
      </c>
      <c r="D3305" s="254" t="str">
        <f>IF(AND(A3305&lt;&gt;"",ISNUMBER(A3305)),VLOOKUP(A3305,Studies!A:BR,4,FALSE),"")</f>
        <v>fed</v>
      </c>
      <c r="E3305" s="254" t="str">
        <f>IF(AND(A3305&lt;&gt;"",ISNUMBER(A3305)),VLOOKUP(A3305,Studies!A:BR,5,FALSE),"")</f>
        <v>Rifampicin</v>
      </c>
      <c r="F3305" s="255"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x14ac:dyDescent="0.2">
      <c r="A3306" s="189">
        <v>387</v>
      </c>
      <c r="B3306" s="253" t="str">
        <f>IF(AND(A3306&lt;&gt;"",ISNUMBER(A3306)),VLOOKUP(A3306,Studies!A:BR,2,FALSE),"")</f>
        <v>Peloquin 1999</v>
      </c>
      <c r="C3306" s="254" t="str">
        <f>IF(AND(A3306&lt;&gt;"",ISNUMBER(A3306)),VLOOKUP(A3306,Studies!A:BR,3,FALSE),"")</f>
        <v>https://www.ncbi.nlm.nih.gov/pubmed/9925057</v>
      </c>
      <c r="D3306" s="254" t="str">
        <f>IF(AND(A3306&lt;&gt;"",ISNUMBER(A3306)),VLOOKUP(A3306,Studies!A:BR,4,FALSE),"")</f>
        <v>fed</v>
      </c>
      <c r="E3306" s="254" t="str">
        <f>IF(AND(A3306&lt;&gt;"",ISNUMBER(A3306)),VLOOKUP(A3306,Studies!A:BR,5,FALSE),"")</f>
        <v>Rifampicin</v>
      </c>
      <c r="F3306" s="255"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x14ac:dyDescent="0.2">
      <c r="A3307" s="189">
        <v>387</v>
      </c>
      <c r="B3307" s="253" t="str">
        <f>IF(AND(A3307&lt;&gt;"",ISNUMBER(A3307)),VLOOKUP(A3307,Studies!A:BR,2,FALSE),"")</f>
        <v>Peloquin 1999</v>
      </c>
      <c r="C3307" s="254" t="str">
        <f>IF(AND(A3307&lt;&gt;"",ISNUMBER(A3307)),VLOOKUP(A3307,Studies!A:BR,3,FALSE),"")</f>
        <v>https://www.ncbi.nlm.nih.gov/pubmed/9925057</v>
      </c>
      <c r="D3307" s="254" t="str">
        <f>IF(AND(A3307&lt;&gt;"",ISNUMBER(A3307)),VLOOKUP(A3307,Studies!A:BR,4,FALSE),"")</f>
        <v>fed</v>
      </c>
      <c r="E3307" s="254" t="str">
        <f>IF(AND(A3307&lt;&gt;"",ISNUMBER(A3307)),VLOOKUP(A3307,Studies!A:BR,5,FALSE),"")</f>
        <v>Rifampicin</v>
      </c>
      <c r="F3307" s="255"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x14ac:dyDescent="0.2">
      <c r="A3308" s="189">
        <v>387</v>
      </c>
      <c r="B3308" s="253" t="str">
        <f>IF(AND(A3308&lt;&gt;"",ISNUMBER(A3308)),VLOOKUP(A3308,Studies!A:BR,2,FALSE),"")</f>
        <v>Peloquin 1999</v>
      </c>
      <c r="C3308" s="254" t="str">
        <f>IF(AND(A3308&lt;&gt;"",ISNUMBER(A3308)),VLOOKUP(A3308,Studies!A:BR,3,FALSE),"")</f>
        <v>https://www.ncbi.nlm.nih.gov/pubmed/9925057</v>
      </c>
      <c r="D3308" s="254" t="str">
        <f>IF(AND(A3308&lt;&gt;"",ISNUMBER(A3308)),VLOOKUP(A3308,Studies!A:BR,4,FALSE),"")</f>
        <v>fed</v>
      </c>
      <c r="E3308" s="254" t="str">
        <f>IF(AND(A3308&lt;&gt;"",ISNUMBER(A3308)),VLOOKUP(A3308,Studies!A:BR,5,FALSE),"")</f>
        <v>Rifampicin</v>
      </c>
      <c r="F3308" s="255"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x14ac:dyDescent="0.2">
      <c r="A3309" s="189">
        <v>387</v>
      </c>
      <c r="B3309" s="253" t="str">
        <f>IF(AND(A3309&lt;&gt;"",ISNUMBER(A3309)),VLOOKUP(A3309,Studies!A:BR,2,FALSE),"")</f>
        <v>Peloquin 1999</v>
      </c>
      <c r="C3309" s="254" t="str">
        <f>IF(AND(A3309&lt;&gt;"",ISNUMBER(A3309)),VLOOKUP(A3309,Studies!A:BR,3,FALSE),"")</f>
        <v>https://www.ncbi.nlm.nih.gov/pubmed/9925057</v>
      </c>
      <c r="D3309" s="254" t="str">
        <f>IF(AND(A3309&lt;&gt;"",ISNUMBER(A3309)),VLOOKUP(A3309,Studies!A:BR,4,FALSE),"")</f>
        <v>fed</v>
      </c>
      <c r="E3309" s="254" t="str">
        <f>IF(AND(A3309&lt;&gt;"",ISNUMBER(A3309)),VLOOKUP(A3309,Studies!A:BR,5,FALSE),"")</f>
        <v>Rifampicin</v>
      </c>
      <c r="F3309" s="255"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x14ac:dyDescent="0.2">
      <c r="A3310" s="189">
        <v>387</v>
      </c>
      <c r="B3310" s="253" t="str">
        <f>IF(AND(A3310&lt;&gt;"",ISNUMBER(A3310)),VLOOKUP(A3310,Studies!A:BR,2,FALSE),"")</f>
        <v>Peloquin 1999</v>
      </c>
      <c r="C3310" s="254" t="str">
        <f>IF(AND(A3310&lt;&gt;"",ISNUMBER(A3310)),VLOOKUP(A3310,Studies!A:BR,3,FALSE),"")</f>
        <v>https://www.ncbi.nlm.nih.gov/pubmed/9925057</v>
      </c>
      <c r="D3310" s="254" t="str">
        <f>IF(AND(A3310&lt;&gt;"",ISNUMBER(A3310)),VLOOKUP(A3310,Studies!A:BR,4,FALSE),"")</f>
        <v>fed</v>
      </c>
      <c r="E3310" s="254" t="str">
        <f>IF(AND(A3310&lt;&gt;"",ISNUMBER(A3310)),VLOOKUP(A3310,Studies!A:BR,5,FALSE),"")</f>
        <v>Rifampicin</v>
      </c>
      <c r="F3310" s="255"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x14ac:dyDescent="0.2">
      <c r="A3311" s="189">
        <v>387</v>
      </c>
      <c r="B3311" s="253" t="str">
        <f>IF(AND(A3311&lt;&gt;"",ISNUMBER(A3311)),VLOOKUP(A3311,Studies!A:BR,2,FALSE),"")</f>
        <v>Peloquin 1999</v>
      </c>
      <c r="C3311" s="254" t="str">
        <f>IF(AND(A3311&lt;&gt;"",ISNUMBER(A3311)),VLOOKUP(A3311,Studies!A:BR,3,FALSE),"")</f>
        <v>https://www.ncbi.nlm.nih.gov/pubmed/9925057</v>
      </c>
      <c r="D3311" s="254" t="str">
        <f>IF(AND(A3311&lt;&gt;"",ISNUMBER(A3311)),VLOOKUP(A3311,Studies!A:BR,4,FALSE),"")</f>
        <v>fed</v>
      </c>
      <c r="E3311" s="254" t="str">
        <f>IF(AND(A3311&lt;&gt;"",ISNUMBER(A3311)),VLOOKUP(A3311,Studies!A:BR,5,FALSE),"")</f>
        <v>Rifampicin</v>
      </c>
      <c r="F3311" s="255"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4.25" x14ac:dyDescent="0.2">
      <c r="A3312" s="189">
        <v>388</v>
      </c>
      <c r="B3312" s="253" t="str">
        <f>IF(AND(A3312&lt;&gt;"",ISNUMBER(A3312)),VLOOKUP(A3312,Studies!A:BR,2,FALSE),"")</f>
        <v>Phimmasone 2001</v>
      </c>
      <c r="C3312" s="254" t="str">
        <f>IF(AND(A3312&lt;&gt;"",ISNUMBER(A3312)),VLOOKUP(A3312,Studies!A:BR,3,FALSE),"")</f>
        <v>https://www.ncbi.nlm.nih.gov/pubmed/11753266</v>
      </c>
      <c r="D3312" s="254" t="str">
        <f>IF(AND(A3312&lt;&gt;"",ISNUMBER(A3312)),VLOOKUP(A3312,Studies!A:BR,4,FALSE),"")</f>
        <v>Control (Perpetrator Placebo)</v>
      </c>
      <c r="E3312" s="254" t="str">
        <f>IF(AND(A3312&lt;&gt;"",ISNUMBER(A3312)),VLOOKUP(A3312,Studies!A:BR,5,FALSE),"")</f>
        <v>Midazolam</v>
      </c>
      <c r="F3312" s="255"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4.25" x14ac:dyDescent="0.2">
      <c r="A3313" s="189">
        <v>388</v>
      </c>
      <c r="B3313" s="253" t="str">
        <f>IF(AND(A3313&lt;&gt;"",ISNUMBER(A3313)),VLOOKUP(A3313,Studies!A:BR,2,FALSE),"")</f>
        <v>Phimmasone 2001</v>
      </c>
      <c r="C3313" s="254" t="str">
        <f>IF(AND(A3313&lt;&gt;"",ISNUMBER(A3313)),VLOOKUP(A3313,Studies!A:BR,3,FALSE),"")</f>
        <v>https://www.ncbi.nlm.nih.gov/pubmed/11753266</v>
      </c>
      <c r="D3313" s="254" t="str">
        <f>IF(AND(A3313&lt;&gt;"",ISNUMBER(A3313)),VLOOKUP(A3313,Studies!A:BR,4,FALSE),"")</f>
        <v>Control (Perpetrator Placebo)</v>
      </c>
      <c r="E3313" s="254" t="str">
        <f>IF(AND(A3313&lt;&gt;"",ISNUMBER(A3313)),VLOOKUP(A3313,Studies!A:BR,5,FALSE),"")</f>
        <v>Midazolam</v>
      </c>
      <c r="F3313" s="255"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4.25" x14ac:dyDescent="0.2">
      <c r="A3314" s="189">
        <v>388</v>
      </c>
      <c r="B3314" s="253" t="str">
        <f>IF(AND(A3314&lt;&gt;"",ISNUMBER(A3314)),VLOOKUP(A3314,Studies!A:BR,2,FALSE),"")</f>
        <v>Phimmasone 2001</v>
      </c>
      <c r="C3314" s="254" t="str">
        <f>IF(AND(A3314&lt;&gt;"",ISNUMBER(A3314)),VLOOKUP(A3314,Studies!A:BR,3,FALSE),"")</f>
        <v>https://www.ncbi.nlm.nih.gov/pubmed/11753266</v>
      </c>
      <c r="D3314" s="254" t="str">
        <f>IF(AND(A3314&lt;&gt;"",ISNUMBER(A3314)),VLOOKUP(A3314,Studies!A:BR,4,FALSE),"")</f>
        <v>Control (Perpetrator Placebo)</v>
      </c>
      <c r="E3314" s="254" t="str">
        <f>IF(AND(A3314&lt;&gt;"",ISNUMBER(A3314)),VLOOKUP(A3314,Studies!A:BR,5,FALSE),"")</f>
        <v>Midazolam</v>
      </c>
      <c r="F3314" s="255"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4.25" x14ac:dyDescent="0.2">
      <c r="A3315" s="189">
        <v>388</v>
      </c>
      <c r="B3315" s="253" t="str">
        <f>IF(AND(A3315&lt;&gt;"",ISNUMBER(A3315)),VLOOKUP(A3315,Studies!A:BR,2,FALSE),"")</f>
        <v>Phimmasone 2001</v>
      </c>
      <c r="C3315" s="254" t="str">
        <f>IF(AND(A3315&lt;&gt;"",ISNUMBER(A3315)),VLOOKUP(A3315,Studies!A:BR,3,FALSE),"")</f>
        <v>https://www.ncbi.nlm.nih.gov/pubmed/11753266</v>
      </c>
      <c r="D3315" s="254" t="str">
        <f>IF(AND(A3315&lt;&gt;"",ISNUMBER(A3315)),VLOOKUP(A3315,Studies!A:BR,4,FALSE),"")</f>
        <v>Control (Perpetrator Placebo)</v>
      </c>
      <c r="E3315" s="254" t="str">
        <f>IF(AND(A3315&lt;&gt;"",ISNUMBER(A3315)),VLOOKUP(A3315,Studies!A:BR,5,FALSE),"")</f>
        <v>Midazolam</v>
      </c>
      <c r="F3315" s="255"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4.25" x14ac:dyDescent="0.2">
      <c r="A3316" s="189">
        <v>388</v>
      </c>
      <c r="B3316" s="253" t="str">
        <f>IF(AND(A3316&lt;&gt;"",ISNUMBER(A3316)),VLOOKUP(A3316,Studies!A:BR,2,FALSE),"")</f>
        <v>Phimmasone 2001</v>
      </c>
      <c r="C3316" s="254" t="str">
        <f>IF(AND(A3316&lt;&gt;"",ISNUMBER(A3316)),VLOOKUP(A3316,Studies!A:BR,3,FALSE),"")</f>
        <v>https://www.ncbi.nlm.nih.gov/pubmed/11753266</v>
      </c>
      <c r="D3316" s="254" t="str">
        <f>IF(AND(A3316&lt;&gt;"",ISNUMBER(A3316)),VLOOKUP(A3316,Studies!A:BR,4,FALSE),"")</f>
        <v>Control (Perpetrator Placebo)</v>
      </c>
      <c r="E3316" s="254" t="str">
        <f>IF(AND(A3316&lt;&gt;"",ISNUMBER(A3316)),VLOOKUP(A3316,Studies!A:BR,5,FALSE),"")</f>
        <v>Midazolam</v>
      </c>
      <c r="F3316" s="255"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4.25" x14ac:dyDescent="0.2">
      <c r="A3317" s="189">
        <v>388</v>
      </c>
      <c r="B3317" s="253" t="str">
        <f>IF(AND(A3317&lt;&gt;"",ISNUMBER(A3317)),VLOOKUP(A3317,Studies!A:BR,2,FALSE),"")</f>
        <v>Phimmasone 2001</v>
      </c>
      <c r="C3317" s="254" t="str">
        <f>IF(AND(A3317&lt;&gt;"",ISNUMBER(A3317)),VLOOKUP(A3317,Studies!A:BR,3,FALSE),"")</f>
        <v>https://www.ncbi.nlm.nih.gov/pubmed/11753266</v>
      </c>
      <c r="D3317" s="254" t="str">
        <f>IF(AND(A3317&lt;&gt;"",ISNUMBER(A3317)),VLOOKUP(A3317,Studies!A:BR,4,FALSE),"")</f>
        <v>Control (Perpetrator Placebo)</v>
      </c>
      <c r="E3317" s="254" t="str">
        <f>IF(AND(A3317&lt;&gt;"",ISNUMBER(A3317)),VLOOKUP(A3317,Studies!A:BR,5,FALSE),"")</f>
        <v>Midazolam</v>
      </c>
      <c r="F3317" s="255"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4.25" x14ac:dyDescent="0.2">
      <c r="A3318" s="189">
        <v>388</v>
      </c>
      <c r="B3318" s="253" t="str">
        <f>IF(AND(A3318&lt;&gt;"",ISNUMBER(A3318)),VLOOKUP(A3318,Studies!A:BR,2,FALSE),"")</f>
        <v>Phimmasone 2001</v>
      </c>
      <c r="C3318" s="254" t="str">
        <f>IF(AND(A3318&lt;&gt;"",ISNUMBER(A3318)),VLOOKUP(A3318,Studies!A:BR,3,FALSE),"")</f>
        <v>https://www.ncbi.nlm.nih.gov/pubmed/11753266</v>
      </c>
      <c r="D3318" s="254" t="str">
        <f>IF(AND(A3318&lt;&gt;"",ISNUMBER(A3318)),VLOOKUP(A3318,Studies!A:BR,4,FALSE),"")</f>
        <v>Control (Perpetrator Placebo)</v>
      </c>
      <c r="E3318" s="254" t="str">
        <f>IF(AND(A3318&lt;&gt;"",ISNUMBER(A3318)),VLOOKUP(A3318,Studies!A:BR,5,FALSE),"")</f>
        <v>Midazolam</v>
      </c>
      <c r="F3318" s="255"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4.25" x14ac:dyDescent="0.2">
      <c r="A3319" s="189">
        <v>388</v>
      </c>
      <c r="B3319" s="253" t="str">
        <f>IF(AND(A3319&lt;&gt;"",ISNUMBER(A3319)),VLOOKUP(A3319,Studies!A:BR,2,FALSE),"")</f>
        <v>Phimmasone 2001</v>
      </c>
      <c r="C3319" s="254" t="str">
        <f>IF(AND(A3319&lt;&gt;"",ISNUMBER(A3319)),VLOOKUP(A3319,Studies!A:BR,3,FALSE),"")</f>
        <v>https://www.ncbi.nlm.nih.gov/pubmed/11753266</v>
      </c>
      <c r="D3319" s="254" t="str">
        <f>IF(AND(A3319&lt;&gt;"",ISNUMBER(A3319)),VLOOKUP(A3319,Studies!A:BR,4,FALSE),"")</f>
        <v>Control (Perpetrator Placebo)</v>
      </c>
      <c r="E3319" s="254" t="str">
        <f>IF(AND(A3319&lt;&gt;"",ISNUMBER(A3319)),VLOOKUP(A3319,Studies!A:BR,5,FALSE),"")</f>
        <v>Midazolam</v>
      </c>
      <c r="F3319" s="255"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4.25" x14ac:dyDescent="0.2">
      <c r="A3320" s="189">
        <v>388</v>
      </c>
      <c r="B3320" s="253" t="str">
        <f>IF(AND(A3320&lt;&gt;"",ISNUMBER(A3320)),VLOOKUP(A3320,Studies!A:BR,2,FALSE),"")</f>
        <v>Phimmasone 2001</v>
      </c>
      <c r="C3320" s="254" t="str">
        <f>IF(AND(A3320&lt;&gt;"",ISNUMBER(A3320)),VLOOKUP(A3320,Studies!A:BR,3,FALSE),"")</f>
        <v>https://www.ncbi.nlm.nih.gov/pubmed/11753266</v>
      </c>
      <c r="D3320" s="254" t="str">
        <f>IF(AND(A3320&lt;&gt;"",ISNUMBER(A3320)),VLOOKUP(A3320,Studies!A:BR,4,FALSE),"")</f>
        <v>Control (Perpetrator Placebo)</v>
      </c>
      <c r="E3320" s="254" t="str">
        <f>IF(AND(A3320&lt;&gt;"",ISNUMBER(A3320)),VLOOKUP(A3320,Studies!A:BR,5,FALSE),"")</f>
        <v>Midazolam</v>
      </c>
      <c r="F3320" s="255"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4.25" x14ac:dyDescent="0.2">
      <c r="A3321" s="189">
        <v>388</v>
      </c>
      <c r="B3321" s="253" t="str">
        <f>IF(AND(A3321&lt;&gt;"",ISNUMBER(A3321)),VLOOKUP(A3321,Studies!A:BR,2,FALSE),"")</f>
        <v>Phimmasone 2001</v>
      </c>
      <c r="C3321" s="254" t="str">
        <f>IF(AND(A3321&lt;&gt;"",ISNUMBER(A3321)),VLOOKUP(A3321,Studies!A:BR,3,FALSE),"")</f>
        <v>https://www.ncbi.nlm.nih.gov/pubmed/11753266</v>
      </c>
      <c r="D3321" s="254" t="str">
        <f>IF(AND(A3321&lt;&gt;"",ISNUMBER(A3321)),VLOOKUP(A3321,Studies!A:BR,4,FALSE),"")</f>
        <v>Control (Perpetrator Placebo)</v>
      </c>
      <c r="E3321" s="254" t="str">
        <f>IF(AND(A3321&lt;&gt;"",ISNUMBER(A3321)),VLOOKUP(A3321,Studies!A:BR,5,FALSE),"")</f>
        <v>Midazolam</v>
      </c>
      <c r="F3321" s="255"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4.25" x14ac:dyDescent="0.2">
      <c r="A3322" s="189">
        <v>388</v>
      </c>
      <c r="B3322" s="253" t="str">
        <f>IF(AND(A3322&lt;&gt;"",ISNUMBER(A3322)),VLOOKUP(A3322,Studies!A:BR,2,FALSE),"")</f>
        <v>Phimmasone 2001</v>
      </c>
      <c r="C3322" s="254" t="str">
        <f>IF(AND(A3322&lt;&gt;"",ISNUMBER(A3322)),VLOOKUP(A3322,Studies!A:BR,3,FALSE),"")</f>
        <v>https://www.ncbi.nlm.nih.gov/pubmed/11753266</v>
      </c>
      <c r="D3322" s="254" t="str">
        <f>IF(AND(A3322&lt;&gt;"",ISNUMBER(A3322)),VLOOKUP(A3322,Studies!A:BR,4,FALSE),"")</f>
        <v>Control (Perpetrator Placebo)</v>
      </c>
      <c r="E3322" s="254" t="str">
        <f>IF(AND(A3322&lt;&gt;"",ISNUMBER(A3322)),VLOOKUP(A3322,Studies!A:BR,5,FALSE),"")</f>
        <v>Midazolam</v>
      </c>
      <c r="F3322" s="255"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4.25" x14ac:dyDescent="0.2">
      <c r="A3323" s="189">
        <v>388</v>
      </c>
      <c r="B3323" s="253" t="str">
        <f>IF(AND(A3323&lt;&gt;"",ISNUMBER(A3323)),VLOOKUP(A3323,Studies!A:BR,2,FALSE),"")</f>
        <v>Phimmasone 2001</v>
      </c>
      <c r="C3323" s="254" t="str">
        <f>IF(AND(A3323&lt;&gt;"",ISNUMBER(A3323)),VLOOKUP(A3323,Studies!A:BR,3,FALSE),"")</f>
        <v>https://www.ncbi.nlm.nih.gov/pubmed/11753266</v>
      </c>
      <c r="D3323" s="254" t="str">
        <f>IF(AND(A3323&lt;&gt;"",ISNUMBER(A3323)),VLOOKUP(A3323,Studies!A:BR,4,FALSE),"")</f>
        <v>Control (Perpetrator Placebo)</v>
      </c>
      <c r="E3323" s="254" t="str">
        <f>IF(AND(A3323&lt;&gt;"",ISNUMBER(A3323)),VLOOKUP(A3323,Studies!A:BR,5,FALSE),"")</f>
        <v>Midazolam</v>
      </c>
      <c r="F3323" s="255"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4.25" x14ac:dyDescent="0.2">
      <c r="A3324" s="189">
        <v>388</v>
      </c>
      <c r="B3324" s="253" t="str">
        <f>IF(AND(A3324&lt;&gt;"",ISNUMBER(A3324)),VLOOKUP(A3324,Studies!A:BR,2,FALSE),"")</f>
        <v>Phimmasone 2001</v>
      </c>
      <c r="C3324" s="254" t="str">
        <f>IF(AND(A3324&lt;&gt;"",ISNUMBER(A3324)),VLOOKUP(A3324,Studies!A:BR,3,FALSE),"")</f>
        <v>https://www.ncbi.nlm.nih.gov/pubmed/11753266</v>
      </c>
      <c r="D3324" s="254" t="str">
        <f>IF(AND(A3324&lt;&gt;"",ISNUMBER(A3324)),VLOOKUP(A3324,Studies!A:BR,4,FALSE),"")</f>
        <v>Control (Perpetrator Placebo)</v>
      </c>
      <c r="E3324" s="254" t="str">
        <f>IF(AND(A3324&lt;&gt;"",ISNUMBER(A3324)),VLOOKUP(A3324,Studies!A:BR,5,FALSE),"")</f>
        <v>Midazolam</v>
      </c>
      <c r="F3324" s="255"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4.25" x14ac:dyDescent="0.2">
      <c r="A3325" s="189">
        <v>388</v>
      </c>
      <c r="B3325" s="253" t="str">
        <f>IF(AND(A3325&lt;&gt;"",ISNUMBER(A3325)),VLOOKUP(A3325,Studies!A:BR,2,FALSE),"")</f>
        <v>Phimmasone 2001</v>
      </c>
      <c r="C3325" s="254" t="str">
        <f>IF(AND(A3325&lt;&gt;"",ISNUMBER(A3325)),VLOOKUP(A3325,Studies!A:BR,3,FALSE),"")</f>
        <v>https://www.ncbi.nlm.nih.gov/pubmed/11753266</v>
      </c>
      <c r="D3325" s="254" t="str">
        <f>IF(AND(A3325&lt;&gt;"",ISNUMBER(A3325)),VLOOKUP(A3325,Studies!A:BR,4,FALSE),"")</f>
        <v>Control (Perpetrator Placebo)</v>
      </c>
      <c r="E3325" s="254" t="str">
        <f>IF(AND(A3325&lt;&gt;"",ISNUMBER(A3325)),VLOOKUP(A3325,Studies!A:BR,5,FALSE),"")</f>
        <v>Midazolam</v>
      </c>
      <c r="F3325" s="255"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4.25" x14ac:dyDescent="0.2">
      <c r="A3326" s="189">
        <v>388</v>
      </c>
      <c r="B3326" s="253" t="str">
        <f>IF(AND(A3326&lt;&gt;"",ISNUMBER(A3326)),VLOOKUP(A3326,Studies!A:BR,2,FALSE),"")</f>
        <v>Phimmasone 2001</v>
      </c>
      <c r="C3326" s="254" t="str">
        <f>IF(AND(A3326&lt;&gt;"",ISNUMBER(A3326)),VLOOKUP(A3326,Studies!A:BR,3,FALSE),"")</f>
        <v>https://www.ncbi.nlm.nih.gov/pubmed/11753266</v>
      </c>
      <c r="D3326" s="254" t="str">
        <f>IF(AND(A3326&lt;&gt;"",ISNUMBER(A3326)),VLOOKUP(A3326,Studies!A:BR,4,FALSE),"")</f>
        <v>Control (Perpetrator Placebo)</v>
      </c>
      <c r="E3326" s="254" t="str">
        <f>IF(AND(A3326&lt;&gt;"",ISNUMBER(A3326)),VLOOKUP(A3326,Studies!A:BR,5,FALSE),"")</f>
        <v>Midazolam</v>
      </c>
      <c r="F3326" s="255"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4.25" x14ac:dyDescent="0.2">
      <c r="A3327" s="189">
        <v>388</v>
      </c>
      <c r="B3327" s="253" t="str">
        <f>IF(AND(A3327&lt;&gt;"",ISNUMBER(A3327)),VLOOKUP(A3327,Studies!A:BR,2,FALSE),"")</f>
        <v>Phimmasone 2001</v>
      </c>
      <c r="C3327" s="254" t="str">
        <f>IF(AND(A3327&lt;&gt;"",ISNUMBER(A3327)),VLOOKUP(A3327,Studies!A:BR,3,FALSE),"")</f>
        <v>https://www.ncbi.nlm.nih.gov/pubmed/11753266</v>
      </c>
      <c r="D3327" s="254" t="str">
        <f>IF(AND(A3327&lt;&gt;"",ISNUMBER(A3327)),VLOOKUP(A3327,Studies!A:BR,4,FALSE),"")</f>
        <v>Control (Perpetrator Placebo)</v>
      </c>
      <c r="E3327" s="254" t="str">
        <f>IF(AND(A3327&lt;&gt;"",ISNUMBER(A3327)),VLOOKUP(A3327,Studies!A:BR,5,FALSE),"")</f>
        <v>Midazolam</v>
      </c>
      <c r="F3327" s="255"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4.25" x14ac:dyDescent="0.2">
      <c r="A3328" s="189">
        <v>388</v>
      </c>
      <c r="B3328" s="253" t="str">
        <f>IF(AND(A3328&lt;&gt;"",ISNUMBER(A3328)),VLOOKUP(A3328,Studies!A:BR,2,FALSE),"")</f>
        <v>Phimmasone 2001</v>
      </c>
      <c r="C3328" s="254" t="str">
        <f>IF(AND(A3328&lt;&gt;"",ISNUMBER(A3328)),VLOOKUP(A3328,Studies!A:BR,3,FALSE),"")</f>
        <v>https://www.ncbi.nlm.nih.gov/pubmed/11753266</v>
      </c>
      <c r="D3328" s="254" t="str">
        <f>IF(AND(A3328&lt;&gt;"",ISNUMBER(A3328)),VLOOKUP(A3328,Studies!A:BR,4,FALSE),"")</f>
        <v>Control (Perpetrator Placebo)</v>
      </c>
      <c r="E3328" s="254" t="str">
        <f>IF(AND(A3328&lt;&gt;"",ISNUMBER(A3328)),VLOOKUP(A3328,Studies!A:BR,5,FALSE),"")</f>
        <v>Midazolam</v>
      </c>
      <c r="F3328" s="255"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4.25" x14ac:dyDescent="0.2">
      <c r="A3329" s="189">
        <v>388</v>
      </c>
      <c r="B3329" s="253" t="str">
        <f>IF(AND(A3329&lt;&gt;"",ISNUMBER(A3329)),VLOOKUP(A3329,Studies!A:BR,2,FALSE),"")</f>
        <v>Phimmasone 2001</v>
      </c>
      <c r="C3329" s="254" t="str">
        <f>IF(AND(A3329&lt;&gt;"",ISNUMBER(A3329)),VLOOKUP(A3329,Studies!A:BR,3,FALSE),"")</f>
        <v>https://www.ncbi.nlm.nih.gov/pubmed/11753266</v>
      </c>
      <c r="D3329" s="254" t="str">
        <f>IF(AND(A3329&lt;&gt;"",ISNUMBER(A3329)),VLOOKUP(A3329,Studies!A:BR,4,FALSE),"")</f>
        <v>Control (Perpetrator Placebo)</v>
      </c>
      <c r="E3329" s="254" t="str">
        <f>IF(AND(A3329&lt;&gt;"",ISNUMBER(A3329)),VLOOKUP(A3329,Studies!A:BR,5,FALSE),"")</f>
        <v>Midazolam</v>
      </c>
      <c r="F3329" s="255"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4.25" x14ac:dyDescent="0.2">
      <c r="A3330" s="189">
        <v>388</v>
      </c>
      <c r="B3330" s="253" t="str">
        <f>IF(AND(A3330&lt;&gt;"",ISNUMBER(A3330)),VLOOKUP(A3330,Studies!A:BR,2,FALSE),"")</f>
        <v>Phimmasone 2001</v>
      </c>
      <c r="C3330" s="254" t="str">
        <f>IF(AND(A3330&lt;&gt;"",ISNUMBER(A3330)),VLOOKUP(A3330,Studies!A:BR,3,FALSE),"")</f>
        <v>https://www.ncbi.nlm.nih.gov/pubmed/11753266</v>
      </c>
      <c r="D3330" s="254" t="str">
        <f>IF(AND(A3330&lt;&gt;"",ISNUMBER(A3330)),VLOOKUP(A3330,Studies!A:BR,4,FALSE),"")</f>
        <v>Control (Perpetrator Placebo)</v>
      </c>
      <c r="E3330" s="254" t="str">
        <f>IF(AND(A3330&lt;&gt;"",ISNUMBER(A3330)),VLOOKUP(A3330,Studies!A:BR,5,FALSE),"")</f>
        <v>Midazolam</v>
      </c>
      <c r="F3330" s="255"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4.25" x14ac:dyDescent="0.2">
      <c r="A3331" s="189">
        <v>389</v>
      </c>
      <c r="B3331" s="253" t="str">
        <f>IF(AND(A3331&lt;&gt;"",ISNUMBER(A3331)),VLOOKUP(A3331,Studies!A:BR,2,FALSE),"")</f>
        <v>Phimmasone 2001</v>
      </c>
      <c r="C3331" s="254" t="str">
        <f>IF(AND(A3331&lt;&gt;"",ISNUMBER(A3331)),VLOOKUP(A3331,Studies!A:BR,3,FALSE),"")</f>
        <v>https://www.ncbi.nlm.nih.gov/pubmed/11753266</v>
      </c>
      <c r="D3331" s="254" t="str">
        <f>IF(AND(A3331&lt;&gt;"",ISNUMBER(A3331)),VLOOKUP(A3331,Studies!A:BR,4,FALSE),"")</f>
        <v>with Perpetrator (Rifampicin)</v>
      </c>
      <c r="E3331" s="254" t="str">
        <f>IF(AND(A3331&lt;&gt;"",ISNUMBER(A3331)),VLOOKUP(A3331,Studies!A:BR,5,FALSE),"")</f>
        <v>Midazolam</v>
      </c>
      <c r="F3331" s="255"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4.25" x14ac:dyDescent="0.2">
      <c r="A3332" s="189">
        <v>389</v>
      </c>
      <c r="B3332" s="253" t="str">
        <f>IF(AND(A3332&lt;&gt;"",ISNUMBER(A3332)),VLOOKUP(A3332,Studies!A:BR,2,FALSE),"")</f>
        <v>Phimmasone 2001</v>
      </c>
      <c r="C3332" s="254" t="str">
        <f>IF(AND(A3332&lt;&gt;"",ISNUMBER(A3332)),VLOOKUP(A3332,Studies!A:BR,3,FALSE),"")</f>
        <v>https://www.ncbi.nlm.nih.gov/pubmed/11753266</v>
      </c>
      <c r="D3332" s="254" t="str">
        <f>IF(AND(A3332&lt;&gt;"",ISNUMBER(A3332)),VLOOKUP(A3332,Studies!A:BR,4,FALSE),"")</f>
        <v>with Perpetrator (Rifampicin)</v>
      </c>
      <c r="E3332" s="254" t="str">
        <f>IF(AND(A3332&lt;&gt;"",ISNUMBER(A3332)),VLOOKUP(A3332,Studies!A:BR,5,FALSE),"")</f>
        <v>Midazolam</v>
      </c>
      <c r="F3332" s="255"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4.25" x14ac:dyDescent="0.2">
      <c r="A3333" s="189">
        <v>389</v>
      </c>
      <c r="B3333" s="253" t="str">
        <f>IF(AND(A3333&lt;&gt;"",ISNUMBER(A3333)),VLOOKUP(A3333,Studies!A:BR,2,FALSE),"")</f>
        <v>Phimmasone 2001</v>
      </c>
      <c r="C3333" s="254" t="str">
        <f>IF(AND(A3333&lt;&gt;"",ISNUMBER(A3333)),VLOOKUP(A3333,Studies!A:BR,3,FALSE),"")</f>
        <v>https://www.ncbi.nlm.nih.gov/pubmed/11753266</v>
      </c>
      <c r="D3333" s="254" t="str">
        <f>IF(AND(A3333&lt;&gt;"",ISNUMBER(A3333)),VLOOKUP(A3333,Studies!A:BR,4,FALSE),"")</f>
        <v>with Perpetrator (Rifampicin)</v>
      </c>
      <c r="E3333" s="254" t="str">
        <f>IF(AND(A3333&lt;&gt;"",ISNUMBER(A3333)),VLOOKUP(A3333,Studies!A:BR,5,FALSE),"")</f>
        <v>Midazolam</v>
      </c>
      <c r="F3333" s="255"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4.25" x14ac:dyDescent="0.2">
      <c r="A3334" s="189">
        <v>389</v>
      </c>
      <c r="B3334" s="253" t="str">
        <f>IF(AND(A3334&lt;&gt;"",ISNUMBER(A3334)),VLOOKUP(A3334,Studies!A:BR,2,FALSE),"")</f>
        <v>Phimmasone 2001</v>
      </c>
      <c r="C3334" s="254" t="str">
        <f>IF(AND(A3334&lt;&gt;"",ISNUMBER(A3334)),VLOOKUP(A3334,Studies!A:BR,3,FALSE),"")</f>
        <v>https://www.ncbi.nlm.nih.gov/pubmed/11753266</v>
      </c>
      <c r="D3334" s="254" t="str">
        <f>IF(AND(A3334&lt;&gt;"",ISNUMBER(A3334)),VLOOKUP(A3334,Studies!A:BR,4,FALSE),"")</f>
        <v>with Perpetrator (Rifampicin)</v>
      </c>
      <c r="E3334" s="254" t="str">
        <f>IF(AND(A3334&lt;&gt;"",ISNUMBER(A3334)),VLOOKUP(A3334,Studies!A:BR,5,FALSE),"")</f>
        <v>Midazolam</v>
      </c>
      <c r="F3334" s="255"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4.25" x14ac:dyDescent="0.2">
      <c r="A3335" s="189">
        <v>389</v>
      </c>
      <c r="B3335" s="253" t="str">
        <f>IF(AND(A3335&lt;&gt;"",ISNUMBER(A3335)),VLOOKUP(A3335,Studies!A:BR,2,FALSE),"")</f>
        <v>Phimmasone 2001</v>
      </c>
      <c r="C3335" s="254" t="str">
        <f>IF(AND(A3335&lt;&gt;"",ISNUMBER(A3335)),VLOOKUP(A3335,Studies!A:BR,3,FALSE),"")</f>
        <v>https://www.ncbi.nlm.nih.gov/pubmed/11753266</v>
      </c>
      <c r="D3335" s="254" t="str">
        <f>IF(AND(A3335&lt;&gt;"",ISNUMBER(A3335)),VLOOKUP(A3335,Studies!A:BR,4,FALSE),"")</f>
        <v>with Perpetrator (Rifampicin)</v>
      </c>
      <c r="E3335" s="254" t="str">
        <f>IF(AND(A3335&lt;&gt;"",ISNUMBER(A3335)),VLOOKUP(A3335,Studies!A:BR,5,FALSE),"")</f>
        <v>Midazolam</v>
      </c>
      <c r="F3335" s="255"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4.25" x14ac:dyDescent="0.2">
      <c r="A3336" s="189">
        <v>389</v>
      </c>
      <c r="B3336" s="253" t="str">
        <f>IF(AND(A3336&lt;&gt;"",ISNUMBER(A3336)),VLOOKUP(A3336,Studies!A:BR,2,FALSE),"")</f>
        <v>Phimmasone 2001</v>
      </c>
      <c r="C3336" s="254" t="str">
        <f>IF(AND(A3336&lt;&gt;"",ISNUMBER(A3336)),VLOOKUP(A3336,Studies!A:BR,3,FALSE),"")</f>
        <v>https://www.ncbi.nlm.nih.gov/pubmed/11753266</v>
      </c>
      <c r="D3336" s="254" t="str">
        <f>IF(AND(A3336&lt;&gt;"",ISNUMBER(A3336)),VLOOKUP(A3336,Studies!A:BR,4,FALSE),"")</f>
        <v>with Perpetrator (Rifampicin)</v>
      </c>
      <c r="E3336" s="254" t="str">
        <f>IF(AND(A3336&lt;&gt;"",ISNUMBER(A3336)),VLOOKUP(A3336,Studies!A:BR,5,FALSE),"")</f>
        <v>Midazolam</v>
      </c>
      <c r="F3336" s="255"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4.25" x14ac:dyDescent="0.2">
      <c r="A3337" s="189">
        <v>389</v>
      </c>
      <c r="B3337" s="253" t="str">
        <f>IF(AND(A3337&lt;&gt;"",ISNUMBER(A3337)),VLOOKUP(A3337,Studies!A:BR,2,FALSE),"")</f>
        <v>Phimmasone 2001</v>
      </c>
      <c r="C3337" s="254" t="str">
        <f>IF(AND(A3337&lt;&gt;"",ISNUMBER(A3337)),VLOOKUP(A3337,Studies!A:BR,3,FALSE),"")</f>
        <v>https://www.ncbi.nlm.nih.gov/pubmed/11753266</v>
      </c>
      <c r="D3337" s="254" t="str">
        <f>IF(AND(A3337&lt;&gt;"",ISNUMBER(A3337)),VLOOKUP(A3337,Studies!A:BR,4,FALSE),"")</f>
        <v>with Perpetrator (Rifampicin)</v>
      </c>
      <c r="E3337" s="254" t="str">
        <f>IF(AND(A3337&lt;&gt;"",ISNUMBER(A3337)),VLOOKUP(A3337,Studies!A:BR,5,FALSE),"")</f>
        <v>Midazolam</v>
      </c>
      <c r="F3337" s="255"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4.25" x14ac:dyDescent="0.2">
      <c r="A3338" s="189">
        <v>389</v>
      </c>
      <c r="B3338" s="253" t="str">
        <f>IF(AND(A3338&lt;&gt;"",ISNUMBER(A3338)),VLOOKUP(A3338,Studies!A:BR,2,FALSE),"")</f>
        <v>Phimmasone 2001</v>
      </c>
      <c r="C3338" s="254" t="str">
        <f>IF(AND(A3338&lt;&gt;"",ISNUMBER(A3338)),VLOOKUP(A3338,Studies!A:BR,3,FALSE),"")</f>
        <v>https://www.ncbi.nlm.nih.gov/pubmed/11753266</v>
      </c>
      <c r="D3338" s="254" t="str">
        <f>IF(AND(A3338&lt;&gt;"",ISNUMBER(A3338)),VLOOKUP(A3338,Studies!A:BR,4,FALSE),"")</f>
        <v>with Perpetrator (Rifampicin)</v>
      </c>
      <c r="E3338" s="254" t="str">
        <f>IF(AND(A3338&lt;&gt;"",ISNUMBER(A3338)),VLOOKUP(A3338,Studies!A:BR,5,FALSE),"")</f>
        <v>Midazolam</v>
      </c>
      <c r="F3338" s="255"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4.25" x14ac:dyDescent="0.2">
      <c r="A3339" s="189">
        <v>389</v>
      </c>
      <c r="B3339" s="253" t="str">
        <f>IF(AND(A3339&lt;&gt;"",ISNUMBER(A3339)),VLOOKUP(A3339,Studies!A:BR,2,FALSE),"")</f>
        <v>Phimmasone 2001</v>
      </c>
      <c r="C3339" s="254" t="str">
        <f>IF(AND(A3339&lt;&gt;"",ISNUMBER(A3339)),VLOOKUP(A3339,Studies!A:BR,3,FALSE),"")</f>
        <v>https://www.ncbi.nlm.nih.gov/pubmed/11753266</v>
      </c>
      <c r="D3339" s="254" t="str">
        <f>IF(AND(A3339&lt;&gt;"",ISNUMBER(A3339)),VLOOKUP(A3339,Studies!A:BR,4,FALSE),"")</f>
        <v>with Perpetrator (Rifampicin)</v>
      </c>
      <c r="E3339" s="254" t="str">
        <f>IF(AND(A3339&lt;&gt;"",ISNUMBER(A3339)),VLOOKUP(A3339,Studies!A:BR,5,FALSE),"")</f>
        <v>Midazolam</v>
      </c>
      <c r="F3339" s="255"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4.25" x14ac:dyDescent="0.2">
      <c r="A3340" s="189">
        <v>389</v>
      </c>
      <c r="B3340" s="253" t="str">
        <f>IF(AND(A3340&lt;&gt;"",ISNUMBER(A3340)),VLOOKUP(A3340,Studies!A:BR,2,FALSE),"")</f>
        <v>Phimmasone 2001</v>
      </c>
      <c r="C3340" s="254" t="str">
        <f>IF(AND(A3340&lt;&gt;"",ISNUMBER(A3340)),VLOOKUP(A3340,Studies!A:BR,3,FALSE),"")</f>
        <v>https://www.ncbi.nlm.nih.gov/pubmed/11753266</v>
      </c>
      <c r="D3340" s="254" t="str">
        <f>IF(AND(A3340&lt;&gt;"",ISNUMBER(A3340)),VLOOKUP(A3340,Studies!A:BR,4,FALSE),"")</f>
        <v>with Perpetrator (Rifampicin)</v>
      </c>
      <c r="E3340" s="254" t="str">
        <f>IF(AND(A3340&lt;&gt;"",ISNUMBER(A3340)),VLOOKUP(A3340,Studies!A:BR,5,FALSE),"")</f>
        <v>Midazolam</v>
      </c>
      <c r="F3340" s="255"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4.25" x14ac:dyDescent="0.2">
      <c r="A3341" s="189">
        <v>389</v>
      </c>
      <c r="B3341" s="253" t="str">
        <f>IF(AND(A3341&lt;&gt;"",ISNUMBER(A3341)),VLOOKUP(A3341,Studies!A:BR,2,FALSE),"")</f>
        <v>Phimmasone 2001</v>
      </c>
      <c r="C3341" s="254" t="str">
        <f>IF(AND(A3341&lt;&gt;"",ISNUMBER(A3341)),VLOOKUP(A3341,Studies!A:BR,3,FALSE),"")</f>
        <v>https://www.ncbi.nlm.nih.gov/pubmed/11753266</v>
      </c>
      <c r="D3341" s="254" t="str">
        <f>IF(AND(A3341&lt;&gt;"",ISNUMBER(A3341)),VLOOKUP(A3341,Studies!A:BR,4,FALSE),"")</f>
        <v>with Perpetrator (Rifampicin)</v>
      </c>
      <c r="E3341" s="254" t="str">
        <f>IF(AND(A3341&lt;&gt;"",ISNUMBER(A3341)),VLOOKUP(A3341,Studies!A:BR,5,FALSE),"")</f>
        <v>Midazolam</v>
      </c>
      <c r="F3341" s="255"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4.25" x14ac:dyDescent="0.2">
      <c r="A3342" s="189">
        <v>389</v>
      </c>
      <c r="B3342" s="253" t="str">
        <f>IF(AND(A3342&lt;&gt;"",ISNUMBER(A3342)),VLOOKUP(A3342,Studies!A:BR,2,FALSE),"")</f>
        <v>Phimmasone 2001</v>
      </c>
      <c r="C3342" s="254" t="str">
        <f>IF(AND(A3342&lt;&gt;"",ISNUMBER(A3342)),VLOOKUP(A3342,Studies!A:BR,3,FALSE),"")</f>
        <v>https://www.ncbi.nlm.nih.gov/pubmed/11753266</v>
      </c>
      <c r="D3342" s="254" t="str">
        <f>IF(AND(A3342&lt;&gt;"",ISNUMBER(A3342)),VLOOKUP(A3342,Studies!A:BR,4,FALSE),"")</f>
        <v>with Perpetrator (Rifampicin)</v>
      </c>
      <c r="E3342" s="254" t="str">
        <f>IF(AND(A3342&lt;&gt;"",ISNUMBER(A3342)),VLOOKUP(A3342,Studies!A:BR,5,FALSE),"")</f>
        <v>Midazolam</v>
      </c>
      <c r="F3342" s="255"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4.25" x14ac:dyDescent="0.2">
      <c r="A3343" s="189">
        <v>389</v>
      </c>
      <c r="B3343" s="253" t="str">
        <f>IF(AND(A3343&lt;&gt;"",ISNUMBER(A3343)),VLOOKUP(A3343,Studies!A:BR,2,FALSE),"")</f>
        <v>Phimmasone 2001</v>
      </c>
      <c r="C3343" s="254" t="str">
        <f>IF(AND(A3343&lt;&gt;"",ISNUMBER(A3343)),VLOOKUP(A3343,Studies!A:BR,3,FALSE),"")</f>
        <v>https://www.ncbi.nlm.nih.gov/pubmed/11753266</v>
      </c>
      <c r="D3343" s="254" t="str">
        <f>IF(AND(A3343&lt;&gt;"",ISNUMBER(A3343)),VLOOKUP(A3343,Studies!A:BR,4,FALSE),"")</f>
        <v>with Perpetrator (Rifampicin)</v>
      </c>
      <c r="E3343" s="254" t="str">
        <f>IF(AND(A3343&lt;&gt;"",ISNUMBER(A3343)),VLOOKUP(A3343,Studies!A:BR,5,FALSE),"")</f>
        <v>Midazolam</v>
      </c>
      <c r="F3343" s="255"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4.25" x14ac:dyDescent="0.2">
      <c r="A3344" s="189">
        <v>389</v>
      </c>
      <c r="B3344" s="253" t="str">
        <f>IF(AND(A3344&lt;&gt;"",ISNUMBER(A3344)),VLOOKUP(A3344,Studies!A:BR,2,FALSE),"")</f>
        <v>Phimmasone 2001</v>
      </c>
      <c r="C3344" s="254" t="str">
        <f>IF(AND(A3344&lt;&gt;"",ISNUMBER(A3344)),VLOOKUP(A3344,Studies!A:BR,3,FALSE),"")</f>
        <v>https://www.ncbi.nlm.nih.gov/pubmed/11753266</v>
      </c>
      <c r="D3344" s="254" t="str">
        <f>IF(AND(A3344&lt;&gt;"",ISNUMBER(A3344)),VLOOKUP(A3344,Studies!A:BR,4,FALSE),"")</f>
        <v>with Perpetrator (Rifampicin)</v>
      </c>
      <c r="E3344" s="254" t="str">
        <f>IF(AND(A3344&lt;&gt;"",ISNUMBER(A3344)),VLOOKUP(A3344,Studies!A:BR,5,FALSE),"")</f>
        <v>Midazolam</v>
      </c>
      <c r="F3344" s="255"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4.25" x14ac:dyDescent="0.2">
      <c r="A3345" s="189">
        <v>389</v>
      </c>
      <c r="B3345" s="253" t="str">
        <f>IF(AND(A3345&lt;&gt;"",ISNUMBER(A3345)),VLOOKUP(A3345,Studies!A:BR,2,FALSE),"")</f>
        <v>Phimmasone 2001</v>
      </c>
      <c r="C3345" s="254" t="str">
        <f>IF(AND(A3345&lt;&gt;"",ISNUMBER(A3345)),VLOOKUP(A3345,Studies!A:BR,3,FALSE),"")</f>
        <v>https://www.ncbi.nlm.nih.gov/pubmed/11753266</v>
      </c>
      <c r="D3345" s="254" t="str">
        <f>IF(AND(A3345&lt;&gt;"",ISNUMBER(A3345)),VLOOKUP(A3345,Studies!A:BR,4,FALSE),"")</f>
        <v>with Perpetrator (Rifampicin)</v>
      </c>
      <c r="E3345" s="254" t="str">
        <f>IF(AND(A3345&lt;&gt;"",ISNUMBER(A3345)),VLOOKUP(A3345,Studies!A:BR,5,FALSE),"")</f>
        <v>Midazolam</v>
      </c>
      <c r="F3345" s="255"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4.25" x14ac:dyDescent="0.2">
      <c r="A3346" s="189">
        <v>389</v>
      </c>
      <c r="B3346" s="253" t="str">
        <f>IF(AND(A3346&lt;&gt;"",ISNUMBER(A3346)),VLOOKUP(A3346,Studies!A:BR,2,FALSE),"")</f>
        <v>Phimmasone 2001</v>
      </c>
      <c r="C3346" s="254" t="str">
        <f>IF(AND(A3346&lt;&gt;"",ISNUMBER(A3346)),VLOOKUP(A3346,Studies!A:BR,3,FALSE),"")</f>
        <v>https://www.ncbi.nlm.nih.gov/pubmed/11753266</v>
      </c>
      <c r="D3346" s="254" t="str">
        <f>IF(AND(A3346&lt;&gt;"",ISNUMBER(A3346)),VLOOKUP(A3346,Studies!A:BR,4,FALSE),"")</f>
        <v>with Perpetrator (Rifampicin)</v>
      </c>
      <c r="E3346" s="254" t="str">
        <f>IF(AND(A3346&lt;&gt;"",ISNUMBER(A3346)),VLOOKUP(A3346,Studies!A:BR,5,FALSE),"")</f>
        <v>Midazolam</v>
      </c>
      <c r="F3346" s="255"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4.25" x14ac:dyDescent="0.2">
      <c r="A3347" s="189">
        <v>389</v>
      </c>
      <c r="B3347" s="253" t="str">
        <f>IF(AND(A3347&lt;&gt;"",ISNUMBER(A3347)),VLOOKUP(A3347,Studies!A:BR,2,FALSE),"")</f>
        <v>Phimmasone 2001</v>
      </c>
      <c r="C3347" s="254" t="str">
        <f>IF(AND(A3347&lt;&gt;"",ISNUMBER(A3347)),VLOOKUP(A3347,Studies!A:BR,3,FALSE),"")</f>
        <v>https://www.ncbi.nlm.nih.gov/pubmed/11753266</v>
      </c>
      <c r="D3347" s="254" t="str">
        <f>IF(AND(A3347&lt;&gt;"",ISNUMBER(A3347)),VLOOKUP(A3347,Studies!A:BR,4,FALSE),"")</f>
        <v>with Perpetrator (Rifampicin)</v>
      </c>
      <c r="E3347" s="254" t="str">
        <f>IF(AND(A3347&lt;&gt;"",ISNUMBER(A3347)),VLOOKUP(A3347,Studies!A:BR,5,FALSE),"")</f>
        <v>Midazolam</v>
      </c>
      <c r="F3347" s="255"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4.25" x14ac:dyDescent="0.2">
      <c r="A3348" s="189">
        <v>389</v>
      </c>
      <c r="B3348" s="253" t="str">
        <f>IF(AND(A3348&lt;&gt;"",ISNUMBER(A3348)),VLOOKUP(A3348,Studies!A:BR,2,FALSE),"")</f>
        <v>Phimmasone 2001</v>
      </c>
      <c r="C3348" s="254" t="str">
        <f>IF(AND(A3348&lt;&gt;"",ISNUMBER(A3348)),VLOOKUP(A3348,Studies!A:BR,3,FALSE),"")</f>
        <v>https://www.ncbi.nlm.nih.gov/pubmed/11753266</v>
      </c>
      <c r="D3348" s="254" t="str">
        <f>IF(AND(A3348&lt;&gt;"",ISNUMBER(A3348)),VLOOKUP(A3348,Studies!A:BR,4,FALSE),"")</f>
        <v>with Perpetrator (Rifampicin)</v>
      </c>
      <c r="E3348" s="254" t="str">
        <f>IF(AND(A3348&lt;&gt;"",ISNUMBER(A3348)),VLOOKUP(A3348,Studies!A:BR,5,FALSE),"")</f>
        <v>Midazolam</v>
      </c>
      <c r="F3348" s="255"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4.25" x14ac:dyDescent="0.2">
      <c r="A3349" s="189">
        <v>389</v>
      </c>
      <c r="B3349" s="253" t="str">
        <f>IF(AND(A3349&lt;&gt;"",ISNUMBER(A3349)),VLOOKUP(A3349,Studies!A:BR,2,FALSE),"")</f>
        <v>Phimmasone 2001</v>
      </c>
      <c r="C3349" s="254" t="str">
        <f>IF(AND(A3349&lt;&gt;"",ISNUMBER(A3349)),VLOOKUP(A3349,Studies!A:BR,3,FALSE),"")</f>
        <v>https://www.ncbi.nlm.nih.gov/pubmed/11753266</v>
      </c>
      <c r="D3349" s="254" t="str">
        <f>IF(AND(A3349&lt;&gt;"",ISNUMBER(A3349)),VLOOKUP(A3349,Studies!A:BR,4,FALSE),"")</f>
        <v>with Perpetrator (Rifampicin)</v>
      </c>
      <c r="E3349" s="254" t="str">
        <f>IF(AND(A3349&lt;&gt;"",ISNUMBER(A3349)),VLOOKUP(A3349,Studies!A:BR,5,FALSE),"")</f>
        <v>Midazolam</v>
      </c>
      <c r="F3349" s="255"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4.25" x14ac:dyDescent="0.2">
      <c r="A3350" s="189">
        <v>390</v>
      </c>
      <c r="B3350" s="253" t="str">
        <f>IF(AND(A3350&lt;&gt;"",ISNUMBER(A3350)),VLOOKUP(A3350,Studies!A:BR,2,FALSE),"")</f>
        <v>Phimmasone 2001</v>
      </c>
      <c r="C3350" s="254" t="str">
        <f>IF(AND(A3350&lt;&gt;"",ISNUMBER(A3350)),VLOOKUP(A3350,Studies!A:BR,3,FALSE),"")</f>
        <v>https://www.ncbi.nlm.nih.gov/pubmed/11753266</v>
      </c>
      <c r="D3350" s="254" t="str">
        <f>IF(AND(A3350&lt;&gt;"",ISNUMBER(A3350)),VLOOKUP(A3350,Studies!A:BR,4,FALSE),"")</f>
        <v>Control (Perpetrator Placebo)</v>
      </c>
      <c r="E3350" s="254" t="str">
        <f>IF(AND(A3350&lt;&gt;"",ISNUMBER(A3350)),VLOOKUP(A3350,Studies!A:BR,5,FALSE),"")</f>
        <v>Alfentanil</v>
      </c>
      <c r="F3350" s="255"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4.25" x14ac:dyDescent="0.2">
      <c r="A3351" s="189">
        <v>390</v>
      </c>
      <c r="B3351" s="253" t="str">
        <f>IF(AND(A3351&lt;&gt;"",ISNUMBER(A3351)),VLOOKUP(A3351,Studies!A:BR,2,FALSE),"")</f>
        <v>Phimmasone 2001</v>
      </c>
      <c r="C3351" s="254" t="str">
        <f>IF(AND(A3351&lt;&gt;"",ISNUMBER(A3351)),VLOOKUP(A3351,Studies!A:BR,3,FALSE),"")</f>
        <v>https://www.ncbi.nlm.nih.gov/pubmed/11753266</v>
      </c>
      <c r="D3351" s="254" t="str">
        <f>IF(AND(A3351&lt;&gt;"",ISNUMBER(A3351)),VLOOKUP(A3351,Studies!A:BR,4,FALSE),"")</f>
        <v>Control (Perpetrator Placebo)</v>
      </c>
      <c r="E3351" s="254" t="str">
        <f>IF(AND(A3351&lt;&gt;"",ISNUMBER(A3351)),VLOOKUP(A3351,Studies!A:BR,5,FALSE),"")</f>
        <v>Alfentanil</v>
      </c>
      <c r="F3351" s="255"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4.25" x14ac:dyDescent="0.2">
      <c r="A3352" s="189">
        <v>390</v>
      </c>
      <c r="B3352" s="253" t="str">
        <f>IF(AND(A3352&lt;&gt;"",ISNUMBER(A3352)),VLOOKUP(A3352,Studies!A:BR,2,FALSE),"")</f>
        <v>Phimmasone 2001</v>
      </c>
      <c r="C3352" s="254" t="str">
        <f>IF(AND(A3352&lt;&gt;"",ISNUMBER(A3352)),VLOOKUP(A3352,Studies!A:BR,3,FALSE),"")</f>
        <v>https://www.ncbi.nlm.nih.gov/pubmed/11753266</v>
      </c>
      <c r="D3352" s="254" t="str">
        <f>IF(AND(A3352&lt;&gt;"",ISNUMBER(A3352)),VLOOKUP(A3352,Studies!A:BR,4,FALSE),"")</f>
        <v>Control (Perpetrator Placebo)</v>
      </c>
      <c r="E3352" s="254" t="str">
        <f>IF(AND(A3352&lt;&gt;"",ISNUMBER(A3352)),VLOOKUP(A3352,Studies!A:BR,5,FALSE),"")</f>
        <v>Alfentanil</v>
      </c>
      <c r="F3352" s="255"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4.25" x14ac:dyDescent="0.2">
      <c r="A3353" s="189">
        <v>390</v>
      </c>
      <c r="B3353" s="253" t="str">
        <f>IF(AND(A3353&lt;&gt;"",ISNUMBER(A3353)),VLOOKUP(A3353,Studies!A:BR,2,FALSE),"")</f>
        <v>Phimmasone 2001</v>
      </c>
      <c r="C3353" s="254" t="str">
        <f>IF(AND(A3353&lt;&gt;"",ISNUMBER(A3353)),VLOOKUP(A3353,Studies!A:BR,3,FALSE),"")</f>
        <v>https://www.ncbi.nlm.nih.gov/pubmed/11753266</v>
      </c>
      <c r="D3353" s="254" t="str">
        <f>IF(AND(A3353&lt;&gt;"",ISNUMBER(A3353)),VLOOKUP(A3353,Studies!A:BR,4,FALSE),"")</f>
        <v>Control (Perpetrator Placebo)</v>
      </c>
      <c r="E3353" s="254" t="str">
        <f>IF(AND(A3353&lt;&gt;"",ISNUMBER(A3353)),VLOOKUP(A3353,Studies!A:BR,5,FALSE),"")</f>
        <v>Alfentanil</v>
      </c>
      <c r="F3353" s="255"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4.25" x14ac:dyDescent="0.2">
      <c r="A3354" s="189">
        <v>390</v>
      </c>
      <c r="B3354" s="253" t="str">
        <f>IF(AND(A3354&lt;&gt;"",ISNUMBER(A3354)),VLOOKUP(A3354,Studies!A:BR,2,FALSE),"")</f>
        <v>Phimmasone 2001</v>
      </c>
      <c r="C3354" s="254" t="str">
        <f>IF(AND(A3354&lt;&gt;"",ISNUMBER(A3354)),VLOOKUP(A3354,Studies!A:BR,3,FALSE),"")</f>
        <v>https://www.ncbi.nlm.nih.gov/pubmed/11753266</v>
      </c>
      <c r="D3354" s="254" t="str">
        <f>IF(AND(A3354&lt;&gt;"",ISNUMBER(A3354)),VLOOKUP(A3354,Studies!A:BR,4,FALSE),"")</f>
        <v>Control (Perpetrator Placebo)</v>
      </c>
      <c r="E3354" s="254" t="str">
        <f>IF(AND(A3354&lt;&gt;"",ISNUMBER(A3354)),VLOOKUP(A3354,Studies!A:BR,5,FALSE),"")</f>
        <v>Alfentanil</v>
      </c>
      <c r="F3354" s="255"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4.25" x14ac:dyDescent="0.2">
      <c r="A3355" s="189">
        <v>390</v>
      </c>
      <c r="B3355" s="253" t="str">
        <f>IF(AND(A3355&lt;&gt;"",ISNUMBER(A3355)),VLOOKUP(A3355,Studies!A:BR,2,FALSE),"")</f>
        <v>Phimmasone 2001</v>
      </c>
      <c r="C3355" s="254" t="str">
        <f>IF(AND(A3355&lt;&gt;"",ISNUMBER(A3355)),VLOOKUP(A3355,Studies!A:BR,3,FALSE),"")</f>
        <v>https://www.ncbi.nlm.nih.gov/pubmed/11753266</v>
      </c>
      <c r="D3355" s="254" t="str">
        <f>IF(AND(A3355&lt;&gt;"",ISNUMBER(A3355)),VLOOKUP(A3355,Studies!A:BR,4,FALSE),"")</f>
        <v>Control (Perpetrator Placebo)</v>
      </c>
      <c r="E3355" s="254" t="str">
        <f>IF(AND(A3355&lt;&gt;"",ISNUMBER(A3355)),VLOOKUP(A3355,Studies!A:BR,5,FALSE),"")</f>
        <v>Alfentanil</v>
      </c>
      <c r="F3355" s="255"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4.25" x14ac:dyDescent="0.2">
      <c r="A3356" s="189">
        <v>390</v>
      </c>
      <c r="B3356" s="253" t="str">
        <f>IF(AND(A3356&lt;&gt;"",ISNUMBER(A3356)),VLOOKUP(A3356,Studies!A:BR,2,FALSE),"")</f>
        <v>Phimmasone 2001</v>
      </c>
      <c r="C3356" s="254" t="str">
        <f>IF(AND(A3356&lt;&gt;"",ISNUMBER(A3356)),VLOOKUP(A3356,Studies!A:BR,3,FALSE),"")</f>
        <v>https://www.ncbi.nlm.nih.gov/pubmed/11753266</v>
      </c>
      <c r="D3356" s="254" t="str">
        <f>IF(AND(A3356&lt;&gt;"",ISNUMBER(A3356)),VLOOKUP(A3356,Studies!A:BR,4,FALSE),"")</f>
        <v>Control (Perpetrator Placebo)</v>
      </c>
      <c r="E3356" s="254" t="str">
        <f>IF(AND(A3356&lt;&gt;"",ISNUMBER(A3356)),VLOOKUP(A3356,Studies!A:BR,5,FALSE),"")</f>
        <v>Alfentanil</v>
      </c>
      <c r="F3356" s="255"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4.25" x14ac:dyDescent="0.2">
      <c r="A3357" s="189">
        <v>390</v>
      </c>
      <c r="B3357" s="253" t="str">
        <f>IF(AND(A3357&lt;&gt;"",ISNUMBER(A3357)),VLOOKUP(A3357,Studies!A:BR,2,FALSE),"")</f>
        <v>Phimmasone 2001</v>
      </c>
      <c r="C3357" s="254" t="str">
        <f>IF(AND(A3357&lt;&gt;"",ISNUMBER(A3357)),VLOOKUP(A3357,Studies!A:BR,3,FALSE),"")</f>
        <v>https://www.ncbi.nlm.nih.gov/pubmed/11753266</v>
      </c>
      <c r="D3357" s="254" t="str">
        <f>IF(AND(A3357&lt;&gt;"",ISNUMBER(A3357)),VLOOKUP(A3357,Studies!A:BR,4,FALSE),"")</f>
        <v>Control (Perpetrator Placebo)</v>
      </c>
      <c r="E3357" s="254" t="str">
        <f>IF(AND(A3357&lt;&gt;"",ISNUMBER(A3357)),VLOOKUP(A3357,Studies!A:BR,5,FALSE),"")</f>
        <v>Alfentanil</v>
      </c>
      <c r="F3357" s="255"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4.25" x14ac:dyDescent="0.2">
      <c r="A3358" s="189">
        <v>390</v>
      </c>
      <c r="B3358" s="253" t="str">
        <f>IF(AND(A3358&lt;&gt;"",ISNUMBER(A3358)),VLOOKUP(A3358,Studies!A:BR,2,FALSE),"")</f>
        <v>Phimmasone 2001</v>
      </c>
      <c r="C3358" s="254" t="str">
        <f>IF(AND(A3358&lt;&gt;"",ISNUMBER(A3358)),VLOOKUP(A3358,Studies!A:BR,3,FALSE),"")</f>
        <v>https://www.ncbi.nlm.nih.gov/pubmed/11753266</v>
      </c>
      <c r="D3358" s="254" t="str">
        <f>IF(AND(A3358&lt;&gt;"",ISNUMBER(A3358)),VLOOKUP(A3358,Studies!A:BR,4,FALSE),"")</f>
        <v>Control (Perpetrator Placebo)</v>
      </c>
      <c r="E3358" s="254" t="str">
        <f>IF(AND(A3358&lt;&gt;"",ISNUMBER(A3358)),VLOOKUP(A3358,Studies!A:BR,5,FALSE),"")</f>
        <v>Alfentanil</v>
      </c>
      <c r="F3358" s="255"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4.25" x14ac:dyDescent="0.2">
      <c r="A3359" s="189">
        <v>390</v>
      </c>
      <c r="B3359" s="253" t="str">
        <f>IF(AND(A3359&lt;&gt;"",ISNUMBER(A3359)),VLOOKUP(A3359,Studies!A:BR,2,FALSE),"")</f>
        <v>Phimmasone 2001</v>
      </c>
      <c r="C3359" s="254" t="str">
        <f>IF(AND(A3359&lt;&gt;"",ISNUMBER(A3359)),VLOOKUP(A3359,Studies!A:BR,3,FALSE),"")</f>
        <v>https://www.ncbi.nlm.nih.gov/pubmed/11753266</v>
      </c>
      <c r="D3359" s="254" t="str">
        <f>IF(AND(A3359&lt;&gt;"",ISNUMBER(A3359)),VLOOKUP(A3359,Studies!A:BR,4,FALSE),"")</f>
        <v>Control (Perpetrator Placebo)</v>
      </c>
      <c r="E3359" s="254" t="str">
        <f>IF(AND(A3359&lt;&gt;"",ISNUMBER(A3359)),VLOOKUP(A3359,Studies!A:BR,5,FALSE),"")</f>
        <v>Alfentanil</v>
      </c>
      <c r="F3359" s="255"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4.25" x14ac:dyDescent="0.2">
      <c r="A3360" s="189">
        <v>390</v>
      </c>
      <c r="B3360" s="253" t="str">
        <f>IF(AND(A3360&lt;&gt;"",ISNUMBER(A3360)),VLOOKUP(A3360,Studies!A:BR,2,FALSE),"")</f>
        <v>Phimmasone 2001</v>
      </c>
      <c r="C3360" s="254" t="str">
        <f>IF(AND(A3360&lt;&gt;"",ISNUMBER(A3360)),VLOOKUP(A3360,Studies!A:BR,3,FALSE),"")</f>
        <v>https://www.ncbi.nlm.nih.gov/pubmed/11753266</v>
      </c>
      <c r="D3360" s="254" t="str">
        <f>IF(AND(A3360&lt;&gt;"",ISNUMBER(A3360)),VLOOKUP(A3360,Studies!A:BR,4,FALSE),"")</f>
        <v>Control (Perpetrator Placebo)</v>
      </c>
      <c r="E3360" s="254" t="str">
        <f>IF(AND(A3360&lt;&gt;"",ISNUMBER(A3360)),VLOOKUP(A3360,Studies!A:BR,5,FALSE),"")</f>
        <v>Alfentanil</v>
      </c>
      <c r="F3360" s="255"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4.25" x14ac:dyDescent="0.2">
      <c r="A3361" s="189">
        <v>390</v>
      </c>
      <c r="B3361" s="253" t="str">
        <f>IF(AND(A3361&lt;&gt;"",ISNUMBER(A3361)),VLOOKUP(A3361,Studies!A:BR,2,FALSE),"")</f>
        <v>Phimmasone 2001</v>
      </c>
      <c r="C3361" s="254" t="str">
        <f>IF(AND(A3361&lt;&gt;"",ISNUMBER(A3361)),VLOOKUP(A3361,Studies!A:BR,3,FALSE),"")</f>
        <v>https://www.ncbi.nlm.nih.gov/pubmed/11753266</v>
      </c>
      <c r="D3361" s="254" t="str">
        <f>IF(AND(A3361&lt;&gt;"",ISNUMBER(A3361)),VLOOKUP(A3361,Studies!A:BR,4,FALSE),"")</f>
        <v>Control (Perpetrator Placebo)</v>
      </c>
      <c r="E3361" s="254" t="str">
        <f>IF(AND(A3361&lt;&gt;"",ISNUMBER(A3361)),VLOOKUP(A3361,Studies!A:BR,5,FALSE),"")</f>
        <v>Alfentanil</v>
      </c>
      <c r="F3361" s="255"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4.25" x14ac:dyDescent="0.2">
      <c r="A3362" s="189">
        <v>390</v>
      </c>
      <c r="B3362" s="253" t="str">
        <f>IF(AND(A3362&lt;&gt;"",ISNUMBER(A3362)),VLOOKUP(A3362,Studies!A:BR,2,FALSE),"")</f>
        <v>Phimmasone 2001</v>
      </c>
      <c r="C3362" s="254" t="str">
        <f>IF(AND(A3362&lt;&gt;"",ISNUMBER(A3362)),VLOOKUP(A3362,Studies!A:BR,3,FALSE),"")</f>
        <v>https://www.ncbi.nlm.nih.gov/pubmed/11753266</v>
      </c>
      <c r="D3362" s="254" t="str">
        <f>IF(AND(A3362&lt;&gt;"",ISNUMBER(A3362)),VLOOKUP(A3362,Studies!A:BR,4,FALSE),"")</f>
        <v>Control (Perpetrator Placebo)</v>
      </c>
      <c r="E3362" s="254" t="str">
        <f>IF(AND(A3362&lt;&gt;"",ISNUMBER(A3362)),VLOOKUP(A3362,Studies!A:BR,5,FALSE),"")</f>
        <v>Alfentanil</v>
      </c>
      <c r="F3362" s="255"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4.25" x14ac:dyDescent="0.2">
      <c r="A3363" s="189">
        <v>390</v>
      </c>
      <c r="B3363" s="253" t="str">
        <f>IF(AND(A3363&lt;&gt;"",ISNUMBER(A3363)),VLOOKUP(A3363,Studies!A:BR,2,FALSE),"")</f>
        <v>Phimmasone 2001</v>
      </c>
      <c r="C3363" s="254" t="str">
        <f>IF(AND(A3363&lt;&gt;"",ISNUMBER(A3363)),VLOOKUP(A3363,Studies!A:BR,3,FALSE),"")</f>
        <v>https://www.ncbi.nlm.nih.gov/pubmed/11753266</v>
      </c>
      <c r="D3363" s="254" t="str">
        <f>IF(AND(A3363&lt;&gt;"",ISNUMBER(A3363)),VLOOKUP(A3363,Studies!A:BR,4,FALSE),"")</f>
        <v>Control (Perpetrator Placebo)</v>
      </c>
      <c r="E3363" s="254" t="str">
        <f>IF(AND(A3363&lt;&gt;"",ISNUMBER(A3363)),VLOOKUP(A3363,Studies!A:BR,5,FALSE),"")</f>
        <v>Alfentanil</v>
      </c>
      <c r="F3363" s="255"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4.25" x14ac:dyDescent="0.2">
      <c r="A3364" s="189">
        <v>390</v>
      </c>
      <c r="B3364" s="253" t="str">
        <f>IF(AND(A3364&lt;&gt;"",ISNUMBER(A3364)),VLOOKUP(A3364,Studies!A:BR,2,FALSE),"")</f>
        <v>Phimmasone 2001</v>
      </c>
      <c r="C3364" s="254" t="str">
        <f>IF(AND(A3364&lt;&gt;"",ISNUMBER(A3364)),VLOOKUP(A3364,Studies!A:BR,3,FALSE),"")</f>
        <v>https://www.ncbi.nlm.nih.gov/pubmed/11753266</v>
      </c>
      <c r="D3364" s="254" t="str">
        <f>IF(AND(A3364&lt;&gt;"",ISNUMBER(A3364)),VLOOKUP(A3364,Studies!A:BR,4,FALSE),"")</f>
        <v>Control (Perpetrator Placebo)</v>
      </c>
      <c r="E3364" s="254" t="str">
        <f>IF(AND(A3364&lt;&gt;"",ISNUMBER(A3364)),VLOOKUP(A3364,Studies!A:BR,5,FALSE),"")</f>
        <v>Alfentanil</v>
      </c>
      <c r="F3364" s="255"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4.25" x14ac:dyDescent="0.2">
      <c r="A3365" s="189">
        <v>390</v>
      </c>
      <c r="B3365" s="253" t="str">
        <f>IF(AND(A3365&lt;&gt;"",ISNUMBER(A3365)),VLOOKUP(A3365,Studies!A:BR,2,FALSE),"")</f>
        <v>Phimmasone 2001</v>
      </c>
      <c r="C3365" s="254" t="str">
        <f>IF(AND(A3365&lt;&gt;"",ISNUMBER(A3365)),VLOOKUP(A3365,Studies!A:BR,3,FALSE),"")</f>
        <v>https://www.ncbi.nlm.nih.gov/pubmed/11753266</v>
      </c>
      <c r="D3365" s="254" t="str">
        <f>IF(AND(A3365&lt;&gt;"",ISNUMBER(A3365)),VLOOKUP(A3365,Studies!A:BR,4,FALSE),"")</f>
        <v>Control (Perpetrator Placebo)</v>
      </c>
      <c r="E3365" s="254" t="str">
        <f>IF(AND(A3365&lt;&gt;"",ISNUMBER(A3365)),VLOOKUP(A3365,Studies!A:BR,5,FALSE),"")</f>
        <v>Alfentanil</v>
      </c>
      <c r="F3365" s="255"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4.25" x14ac:dyDescent="0.2">
      <c r="A3366" s="189">
        <v>391</v>
      </c>
      <c r="B3366" s="253" t="str">
        <f>IF(AND(A3366&lt;&gt;"",ISNUMBER(A3366)),VLOOKUP(A3366,Studies!A:BR,2,FALSE),"")</f>
        <v>Phimmasone 2001</v>
      </c>
      <c r="C3366" s="254" t="str">
        <f>IF(AND(A3366&lt;&gt;"",ISNUMBER(A3366)),VLOOKUP(A3366,Studies!A:BR,3,FALSE),"")</f>
        <v>https://www.ncbi.nlm.nih.gov/pubmed/11753266</v>
      </c>
      <c r="D3366" s="254" t="str">
        <f>IF(AND(A3366&lt;&gt;"",ISNUMBER(A3366)),VLOOKUP(A3366,Studies!A:BR,4,FALSE),"")</f>
        <v>with Perpetrator (Rifampicin)</v>
      </c>
      <c r="E3366" s="254" t="str">
        <f>IF(AND(A3366&lt;&gt;"",ISNUMBER(A3366)),VLOOKUP(A3366,Studies!A:BR,5,FALSE),"")</f>
        <v>Alfentanil</v>
      </c>
      <c r="F3366" s="255"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4.25" x14ac:dyDescent="0.2">
      <c r="A3367" s="189">
        <v>391</v>
      </c>
      <c r="B3367" s="253" t="str">
        <f>IF(AND(A3367&lt;&gt;"",ISNUMBER(A3367)),VLOOKUP(A3367,Studies!A:BR,2,FALSE),"")</f>
        <v>Phimmasone 2001</v>
      </c>
      <c r="C3367" s="254" t="str">
        <f>IF(AND(A3367&lt;&gt;"",ISNUMBER(A3367)),VLOOKUP(A3367,Studies!A:BR,3,FALSE),"")</f>
        <v>https://www.ncbi.nlm.nih.gov/pubmed/11753266</v>
      </c>
      <c r="D3367" s="254" t="str">
        <f>IF(AND(A3367&lt;&gt;"",ISNUMBER(A3367)),VLOOKUP(A3367,Studies!A:BR,4,FALSE),"")</f>
        <v>with Perpetrator (Rifampicin)</v>
      </c>
      <c r="E3367" s="254" t="str">
        <f>IF(AND(A3367&lt;&gt;"",ISNUMBER(A3367)),VLOOKUP(A3367,Studies!A:BR,5,FALSE),"")</f>
        <v>Alfentanil</v>
      </c>
      <c r="F3367" s="255"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4.25" x14ac:dyDescent="0.2">
      <c r="A3368" s="189">
        <v>391</v>
      </c>
      <c r="B3368" s="253" t="str">
        <f>IF(AND(A3368&lt;&gt;"",ISNUMBER(A3368)),VLOOKUP(A3368,Studies!A:BR,2,FALSE),"")</f>
        <v>Phimmasone 2001</v>
      </c>
      <c r="C3368" s="254" t="str">
        <f>IF(AND(A3368&lt;&gt;"",ISNUMBER(A3368)),VLOOKUP(A3368,Studies!A:BR,3,FALSE),"")</f>
        <v>https://www.ncbi.nlm.nih.gov/pubmed/11753266</v>
      </c>
      <c r="D3368" s="254" t="str">
        <f>IF(AND(A3368&lt;&gt;"",ISNUMBER(A3368)),VLOOKUP(A3368,Studies!A:BR,4,FALSE),"")</f>
        <v>with Perpetrator (Rifampicin)</v>
      </c>
      <c r="E3368" s="254" t="str">
        <f>IF(AND(A3368&lt;&gt;"",ISNUMBER(A3368)),VLOOKUP(A3368,Studies!A:BR,5,FALSE),"")</f>
        <v>Alfentanil</v>
      </c>
      <c r="F3368" s="255"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4.25" x14ac:dyDescent="0.2">
      <c r="A3369" s="189">
        <v>391</v>
      </c>
      <c r="B3369" s="253" t="str">
        <f>IF(AND(A3369&lt;&gt;"",ISNUMBER(A3369)),VLOOKUP(A3369,Studies!A:BR,2,FALSE),"")</f>
        <v>Phimmasone 2001</v>
      </c>
      <c r="C3369" s="254" t="str">
        <f>IF(AND(A3369&lt;&gt;"",ISNUMBER(A3369)),VLOOKUP(A3369,Studies!A:BR,3,FALSE),"")</f>
        <v>https://www.ncbi.nlm.nih.gov/pubmed/11753266</v>
      </c>
      <c r="D3369" s="254" t="str">
        <f>IF(AND(A3369&lt;&gt;"",ISNUMBER(A3369)),VLOOKUP(A3369,Studies!A:BR,4,FALSE),"")</f>
        <v>with Perpetrator (Rifampicin)</v>
      </c>
      <c r="E3369" s="254" t="str">
        <f>IF(AND(A3369&lt;&gt;"",ISNUMBER(A3369)),VLOOKUP(A3369,Studies!A:BR,5,FALSE),"")</f>
        <v>Alfentanil</v>
      </c>
      <c r="F3369" s="255"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4.25" x14ac:dyDescent="0.2">
      <c r="A3370" s="189">
        <v>391</v>
      </c>
      <c r="B3370" s="253" t="str">
        <f>IF(AND(A3370&lt;&gt;"",ISNUMBER(A3370)),VLOOKUP(A3370,Studies!A:BR,2,FALSE),"")</f>
        <v>Phimmasone 2001</v>
      </c>
      <c r="C3370" s="254" t="str">
        <f>IF(AND(A3370&lt;&gt;"",ISNUMBER(A3370)),VLOOKUP(A3370,Studies!A:BR,3,FALSE),"")</f>
        <v>https://www.ncbi.nlm.nih.gov/pubmed/11753266</v>
      </c>
      <c r="D3370" s="254" t="str">
        <f>IF(AND(A3370&lt;&gt;"",ISNUMBER(A3370)),VLOOKUP(A3370,Studies!A:BR,4,FALSE),"")</f>
        <v>with Perpetrator (Rifampicin)</v>
      </c>
      <c r="E3370" s="254" t="str">
        <f>IF(AND(A3370&lt;&gt;"",ISNUMBER(A3370)),VLOOKUP(A3370,Studies!A:BR,5,FALSE),"")</f>
        <v>Alfentanil</v>
      </c>
      <c r="F3370" s="255"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4.25" x14ac:dyDescent="0.2">
      <c r="A3371" s="189">
        <v>391</v>
      </c>
      <c r="B3371" s="253" t="str">
        <f>IF(AND(A3371&lt;&gt;"",ISNUMBER(A3371)),VLOOKUP(A3371,Studies!A:BR,2,FALSE),"")</f>
        <v>Phimmasone 2001</v>
      </c>
      <c r="C3371" s="254" t="str">
        <f>IF(AND(A3371&lt;&gt;"",ISNUMBER(A3371)),VLOOKUP(A3371,Studies!A:BR,3,FALSE),"")</f>
        <v>https://www.ncbi.nlm.nih.gov/pubmed/11753266</v>
      </c>
      <c r="D3371" s="254" t="str">
        <f>IF(AND(A3371&lt;&gt;"",ISNUMBER(A3371)),VLOOKUP(A3371,Studies!A:BR,4,FALSE),"")</f>
        <v>with Perpetrator (Rifampicin)</v>
      </c>
      <c r="E3371" s="254" t="str">
        <f>IF(AND(A3371&lt;&gt;"",ISNUMBER(A3371)),VLOOKUP(A3371,Studies!A:BR,5,FALSE),"")</f>
        <v>Alfentanil</v>
      </c>
      <c r="F3371" s="255"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4.25" x14ac:dyDescent="0.2">
      <c r="A3372" s="189">
        <v>391</v>
      </c>
      <c r="B3372" s="253" t="str">
        <f>IF(AND(A3372&lt;&gt;"",ISNUMBER(A3372)),VLOOKUP(A3372,Studies!A:BR,2,FALSE),"")</f>
        <v>Phimmasone 2001</v>
      </c>
      <c r="C3372" s="254" t="str">
        <f>IF(AND(A3372&lt;&gt;"",ISNUMBER(A3372)),VLOOKUP(A3372,Studies!A:BR,3,FALSE),"")</f>
        <v>https://www.ncbi.nlm.nih.gov/pubmed/11753266</v>
      </c>
      <c r="D3372" s="254" t="str">
        <f>IF(AND(A3372&lt;&gt;"",ISNUMBER(A3372)),VLOOKUP(A3372,Studies!A:BR,4,FALSE),"")</f>
        <v>with Perpetrator (Rifampicin)</v>
      </c>
      <c r="E3372" s="254" t="str">
        <f>IF(AND(A3372&lt;&gt;"",ISNUMBER(A3372)),VLOOKUP(A3372,Studies!A:BR,5,FALSE),"")</f>
        <v>Alfentanil</v>
      </c>
      <c r="F3372" s="255"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4.25" x14ac:dyDescent="0.2">
      <c r="A3373" s="189">
        <v>391</v>
      </c>
      <c r="B3373" s="253" t="str">
        <f>IF(AND(A3373&lt;&gt;"",ISNUMBER(A3373)),VLOOKUP(A3373,Studies!A:BR,2,FALSE),"")</f>
        <v>Phimmasone 2001</v>
      </c>
      <c r="C3373" s="254" t="str">
        <f>IF(AND(A3373&lt;&gt;"",ISNUMBER(A3373)),VLOOKUP(A3373,Studies!A:BR,3,FALSE),"")</f>
        <v>https://www.ncbi.nlm.nih.gov/pubmed/11753266</v>
      </c>
      <c r="D3373" s="254" t="str">
        <f>IF(AND(A3373&lt;&gt;"",ISNUMBER(A3373)),VLOOKUP(A3373,Studies!A:BR,4,FALSE),"")</f>
        <v>with Perpetrator (Rifampicin)</v>
      </c>
      <c r="E3373" s="254" t="str">
        <f>IF(AND(A3373&lt;&gt;"",ISNUMBER(A3373)),VLOOKUP(A3373,Studies!A:BR,5,FALSE),"")</f>
        <v>Alfentanil</v>
      </c>
      <c r="F3373" s="255"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4.25" x14ac:dyDescent="0.2">
      <c r="A3374" s="189">
        <v>391</v>
      </c>
      <c r="B3374" s="253" t="str">
        <f>IF(AND(A3374&lt;&gt;"",ISNUMBER(A3374)),VLOOKUP(A3374,Studies!A:BR,2,FALSE),"")</f>
        <v>Phimmasone 2001</v>
      </c>
      <c r="C3374" s="254" t="str">
        <f>IF(AND(A3374&lt;&gt;"",ISNUMBER(A3374)),VLOOKUP(A3374,Studies!A:BR,3,FALSE),"")</f>
        <v>https://www.ncbi.nlm.nih.gov/pubmed/11753266</v>
      </c>
      <c r="D3374" s="254" t="str">
        <f>IF(AND(A3374&lt;&gt;"",ISNUMBER(A3374)),VLOOKUP(A3374,Studies!A:BR,4,FALSE),"")</f>
        <v>with Perpetrator (Rifampicin)</v>
      </c>
      <c r="E3374" s="254" t="str">
        <f>IF(AND(A3374&lt;&gt;"",ISNUMBER(A3374)),VLOOKUP(A3374,Studies!A:BR,5,FALSE),"")</f>
        <v>Alfentanil</v>
      </c>
      <c r="F3374" s="255"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4.25" x14ac:dyDescent="0.2">
      <c r="A3375" s="189">
        <v>391</v>
      </c>
      <c r="B3375" s="253" t="str">
        <f>IF(AND(A3375&lt;&gt;"",ISNUMBER(A3375)),VLOOKUP(A3375,Studies!A:BR,2,FALSE),"")</f>
        <v>Phimmasone 2001</v>
      </c>
      <c r="C3375" s="254" t="str">
        <f>IF(AND(A3375&lt;&gt;"",ISNUMBER(A3375)),VLOOKUP(A3375,Studies!A:BR,3,FALSE),"")</f>
        <v>https://www.ncbi.nlm.nih.gov/pubmed/11753266</v>
      </c>
      <c r="D3375" s="254" t="str">
        <f>IF(AND(A3375&lt;&gt;"",ISNUMBER(A3375)),VLOOKUP(A3375,Studies!A:BR,4,FALSE),"")</f>
        <v>with Perpetrator (Rifampicin)</v>
      </c>
      <c r="E3375" s="254" t="str">
        <f>IF(AND(A3375&lt;&gt;"",ISNUMBER(A3375)),VLOOKUP(A3375,Studies!A:BR,5,FALSE),"")</f>
        <v>Alfentanil</v>
      </c>
      <c r="F3375" s="255"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4.25" x14ac:dyDescent="0.2">
      <c r="A3376" s="189">
        <v>391</v>
      </c>
      <c r="B3376" s="253" t="str">
        <f>IF(AND(A3376&lt;&gt;"",ISNUMBER(A3376)),VLOOKUP(A3376,Studies!A:BR,2,FALSE),"")</f>
        <v>Phimmasone 2001</v>
      </c>
      <c r="C3376" s="254" t="str">
        <f>IF(AND(A3376&lt;&gt;"",ISNUMBER(A3376)),VLOOKUP(A3376,Studies!A:BR,3,FALSE),"")</f>
        <v>https://www.ncbi.nlm.nih.gov/pubmed/11753266</v>
      </c>
      <c r="D3376" s="254" t="str">
        <f>IF(AND(A3376&lt;&gt;"",ISNUMBER(A3376)),VLOOKUP(A3376,Studies!A:BR,4,FALSE),"")</f>
        <v>with Perpetrator (Rifampicin)</v>
      </c>
      <c r="E3376" s="254" t="str">
        <f>IF(AND(A3376&lt;&gt;"",ISNUMBER(A3376)),VLOOKUP(A3376,Studies!A:BR,5,FALSE),"")</f>
        <v>Alfentanil</v>
      </c>
      <c r="F3376" s="255"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4.25" x14ac:dyDescent="0.2">
      <c r="A3377" s="189">
        <v>391</v>
      </c>
      <c r="B3377" s="253" t="str">
        <f>IF(AND(A3377&lt;&gt;"",ISNUMBER(A3377)),VLOOKUP(A3377,Studies!A:BR,2,FALSE),"")</f>
        <v>Phimmasone 2001</v>
      </c>
      <c r="C3377" s="254" t="str">
        <f>IF(AND(A3377&lt;&gt;"",ISNUMBER(A3377)),VLOOKUP(A3377,Studies!A:BR,3,FALSE),"")</f>
        <v>https://www.ncbi.nlm.nih.gov/pubmed/11753266</v>
      </c>
      <c r="D3377" s="254" t="str">
        <f>IF(AND(A3377&lt;&gt;"",ISNUMBER(A3377)),VLOOKUP(A3377,Studies!A:BR,4,FALSE),"")</f>
        <v>with Perpetrator (Rifampicin)</v>
      </c>
      <c r="E3377" s="254" t="str">
        <f>IF(AND(A3377&lt;&gt;"",ISNUMBER(A3377)),VLOOKUP(A3377,Studies!A:BR,5,FALSE),"")</f>
        <v>Alfentanil</v>
      </c>
      <c r="F3377" s="255"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4.25" x14ac:dyDescent="0.2">
      <c r="A3378" s="189">
        <v>391</v>
      </c>
      <c r="B3378" s="253" t="str">
        <f>IF(AND(A3378&lt;&gt;"",ISNUMBER(A3378)),VLOOKUP(A3378,Studies!A:BR,2,FALSE),"")</f>
        <v>Phimmasone 2001</v>
      </c>
      <c r="C3378" s="254" t="str">
        <f>IF(AND(A3378&lt;&gt;"",ISNUMBER(A3378)),VLOOKUP(A3378,Studies!A:BR,3,FALSE),"")</f>
        <v>https://www.ncbi.nlm.nih.gov/pubmed/11753266</v>
      </c>
      <c r="D3378" s="254" t="str">
        <f>IF(AND(A3378&lt;&gt;"",ISNUMBER(A3378)),VLOOKUP(A3378,Studies!A:BR,4,FALSE),"")</f>
        <v>with Perpetrator (Rifampicin)</v>
      </c>
      <c r="E3378" s="254" t="str">
        <f>IF(AND(A3378&lt;&gt;"",ISNUMBER(A3378)),VLOOKUP(A3378,Studies!A:BR,5,FALSE),"")</f>
        <v>Alfentanil</v>
      </c>
      <c r="F3378" s="255"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4.25" x14ac:dyDescent="0.2">
      <c r="A3379" s="189">
        <v>391</v>
      </c>
      <c r="B3379" s="253" t="str">
        <f>IF(AND(A3379&lt;&gt;"",ISNUMBER(A3379)),VLOOKUP(A3379,Studies!A:BR,2,FALSE),"")</f>
        <v>Phimmasone 2001</v>
      </c>
      <c r="C3379" s="254" t="str">
        <f>IF(AND(A3379&lt;&gt;"",ISNUMBER(A3379)),VLOOKUP(A3379,Studies!A:BR,3,FALSE),"")</f>
        <v>https://www.ncbi.nlm.nih.gov/pubmed/11753266</v>
      </c>
      <c r="D3379" s="254" t="str">
        <f>IF(AND(A3379&lt;&gt;"",ISNUMBER(A3379)),VLOOKUP(A3379,Studies!A:BR,4,FALSE),"")</f>
        <v>with Perpetrator (Rifampicin)</v>
      </c>
      <c r="E3379" s="254" t="str">
        <f>IF(AND(A3379&lt;&gt;"",ISNUMBER(A3379)),VLOOKUP(A3379,Studies!A:BR,5,FALSE),"")</f>
        <v>Alfentanil</v>
      </c>
      <c r="F3379" s="255"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4.25" x14ac:dyDescent="0.2">
      <c r="A3380" s="183">
        <v>392</v>
      </c>
      <c r="B3380" s="253" t="str">
        <f>IF(AND(A3380&lt;&gt;"",ISNUMBER(A3380)),VLOOKUP(A3380,Studies!A:BR,2,FALSE),"")</f>
        <v>Reitman 2011</v>
      </c>
      <c r="C3380" s="254" t="str">
        <f>IF(AND(A3380&lt;&gt;"",ISNUMBER(A3380)),VLOOKUP(A3380,Studies!A:BR,3,FALSE),"")</f>
        <v>https://www.ncbi.nlm.nih.gov/pubmed/21191377</v>
      </c>
      <c r="D3380" s="254" t="str">
        <f>IF(AND(A3380&lt;&gt;"",ISNUMBER(A3380)),VLOOKUP(A3380,Studies!A:BR,4,FALSE),"")</f>
        <v>Week 0 after Perpetrator (Rifampicin)</v>
      </c>
      <c r="E3380" s="254" t="str">
        <f>IF(AND(A3380&lt;&gt;"",ISNUMBER(A3380)),VLOOKUP(A3380,Studies!A:BR,5,FALSE),"")</f>
        <v>Midazolam</v>
      </c>
      <c r="F3380" s="255"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4.25" x14ac:dyDescent="0.2">
      <c r="A3381" s="183">
        <v>392</v>
      </c>
      <c r="B3381" s="253" t="str">
        <f>IF(AND(A3381&lt;&gt;"",ISNUMBER(A3381)),VLOOKUP(A3381,Studies!A:BR,2,FALSE),"")</f>
        <v>Reitman 2011</v>
      </c>
      <c r="C3381" s="254" t="str">
        <f>IF(AND(A3381&lt;&gt;"",ISNUMBER(A3381)),VLOOKUP(A3381,Studies!A:BR,3,FALSE),"")</f>
        <v>https://www.ncbi.nlm.nih.gov/pubmed/21191377</v>
      </c>
      <c r="D3381" s="254" t="str">
        <f>IF(AND(A3381&lt;&gt;"",ISNUMBER(A3381)),VLOOKUP(A3381,Studies!A:BR,4,FALSE),"")</f>
        <v>Week 0 after Perpetrator (Rifampicin)</v>
      </c>
      <c r="E3381" s="254" t="str">
        <f>IF(AND(A3381&lt;&gt;"",ISNUMBER(A3381)),VLOOKUP(A3381,Studies!A:BR,5,FALSE),"")</f>
        <v>Midazolam</v>
      </c>
      <c r="F3381" s="255"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4.25" x14ac:dyDescent="0.2">
      <c r="A3382" s="183">
        <v>392</v>
      </c>
      <c r="B3382" s="253" t="str">
        <f>IF(AND(A3382&lt;&gt;"",ISNUMBER(A3382)),VLOOKUP(A3382,Studies!A:BR,2,FALSE),"")</f>
        <v>Reitman 2011</v>
      </c>
      <c r="C3382" s="254" t="str">
        <f>IF(AND(A3382&lt;&gt;"",ISNUMBER(A3382)),VLOOKUP(A3382,Studies!A:BR,3,FALSE),"")</f>
        <v>https://www.ncbi.nlm.nih.gov/pubmed/21191377</v>
      </c>
      <c r="D3382" s="254" t="str">
        <f>IF(AND(A3382&lt;&gt;"",ISNUMBER(A3382)),VLOOKUP(A3382,Studies!A:BR,4,FALSE),"")</f>
        <v>Week 0 after Perpetrator (Rifampicin)</v>
      </c>
      <c r="E3382" s="254" t="str">
        <f>IF(AND(A3382&lt;&gt;"",ISNUMBER(A3382)),VLOOKUP(A3382,Studies!A:BR,5,FALSE),"")</f>
        <v>Midazolam</v>
      </c>
      <c r="F3382" s="255"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4.25" x14ac:dyDescent="0.2">
      <c r="A3383" s="183">
        <v>393</v>
      </c>
      <c r="B3383" s="253" t="str">
        <f>IF(AND(A3383&lt;&gt;"",ISNUMBER(A3383)),VLOOKUP(A3383,Studies!A:BR,2,FALSE),"")</f>
        <v>Reitman 2011</v>
      </c>
      <c r="C3383" s="254" t="str">
        <f>IF(AND(A3383&lt;&gt;"",ISNUMBER(A3383)),VLOOKUP(A3383,Studies!A:BR,3,FALSE),"")</f>
        <v>https://www.ncbi.nlm.nih.gov/pubmed/21191377</v>
      </c>
      <c r="D3383" s="254" t="str">
        <f>IF(AND(A3383&lt;&gt;"",ISNUMBER(A3383)),VLOOKUP(A3383,Studies!A:BR,4,FALSE),"")</f>
        <v>Week 1 after Perpetrator (Rifampicin)</v>
      </c>
      <c r="E3383" s="254" t="str">
        <f>IF(AND(A3383&lt;&gt;"",ISNUMBER(A3383)),VLOOKUP(A3383,Studies!A:BR,5,FALSE),"")</f>
        <v>Midazolam</v>
      </c>
      <c r="F3383" s="255"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4.25" x14ac:dyDescent="0.2">
      <c r="A3384" s="183">
        <v>393</v>
      </c>
      <c r="B3384" s="253" t="str">
        <f>IF(AND(A3384&lt;&gt;"",ISNUMBER(A3384)),VLOOKUP(A3384,Studies!A:BR,2,FALSE),"")</f>
        <v>Reitman 2011</v>
      </c>
      <c r="C3384" s="254" t="str">
        <f>IF(AND(A3384&lt;&gt;"",ISNUMBER(A3384)),VLOOKUP(A3384,Studies!A:BR,3,FALSE),"")</f>
        <v>https://www.ncbi.nlm.nih.gov/pubmed/21191377</v>
      </c>
      <c r="D3384" s="254" t="str">
        <f>IF(AND(A3384&lt;&gt;"",ISNUMBER(A3384)),VLOOKUP(A3384,Studies!A:BR,4,FALSE),"")</f>
        <v>Week 1 after Perpetrator (Rifampicin)</v>
      </c>
      <c r="E3384" s="254" t="str">
        <f>IF(AND(A3384&lt;&gt;"",ISNUMBER(A3384)),VLOOKUP(A3384,Studies!A:BR,5,FALSE),"")</f>
        <v>Midazolam</v>
      </c>
      <c r="F3384" s="255"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4.25" x14ac:dyDescent="0.2">
      <c r="A3385" s="183">
        <v>393</v>
      </c>
      <c r="B3385" s="253" t="str">
        <f>IF(AND(A3385&lt;&gt;"",ISNUMBER(A3385)),VLOOKUP(A3385,Studies!A:BR,2,FALSE),"")</f>
        <v>Reitman 2011</v>
      </c>
      <c r="C3385" s="254" t="str">
        <f>IF(AND(A3385&lt;&gt;"",ISNUMBER(A3385)),VLOOKUP(A3385,Studies!A:BR,3,FALSE),"")</f>
        <v>https://www.ncbi.nlm.nih.gov/pubmed/21191377</v>
      </c>
      <c r="D3385" s="254" t="str">
        <f>IF(AND(A3385&lt;&gt;"",ISNUMBER(A3385)),VLOOKUP(A3385,Studies!A:BR,4,FALSE),"")</f>
        <v>Week 1 after Perpetrator (Rifampicin)</v>
      </c>
      <c r="E3385" s="254" t="str">
        <f>IF(AND(A3385&lt;&gt;"",ISNUMBER(A3385)),VLOOKUP(A3385,Studies!A:BR,5,FALSE),"")</f>
        <v>Midazolam</v>
      </c>
      <c r="F3385" s="255"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4.25" x14ac:dyDescent="0.2">
      <c r="A3386" s="183">
        <v>393</v>
      </c>
      <c r="B3386" s="253" t="str">
        <f>IF(AND(A3386&lt;&gt;"",ISNUMBER(A3386)),VLOOKUP(A3386,Studies!A:BR,2,FALSE),"")</f>
        <v>Reitman 2011</v>
      </c>
      <c r="C3386" s="254" t="str">
        <f>IF(AND(A3386&lt;&gt;"",ISNUMBER(A3386)),VLOOKUP(A3386,Studies!A:BR,3,FALSE),"")</f>
        <v>https://www.ncbi.nlm.nih.gov/pubmed/21191377</v>
      </c>
      <c r="D3386" s="254" t="str">
        <f>IF(AND(A3386&lt;&gt;"",ISNUMBER(A3386)),VLOOKUP(A3386,Studies!A:BR,4,FALSE),"")</f>
        <v>Week 1 after Perpetrator (Rifampicin)</v>
      </c>
      <c r="E3386" s="254" t="str">
        <f>IF(AND(A3386&lt;&gt;"",ISNUMBER(A3386)),VLOOKUP(A3386,Studies!A:BR,5,FALSE),"")</f>
        <v>Midazolam</v>
      </c>
      <c r="F3386" s="255"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4.25" x14ac:dyDescent="0.2">
      <c r="A3387" s="183">
        <v>394</v>
      </c>
      <c r="B3387" s="253" t="str">
        <f>IF(AND(A3387&lt;&gt;"",ISNUMBER(A3387)),VLOOKUP(A3387,Studies!A:BR,2,FALSE),"")</f>
        <v>Reitman 2011</v>
      </c>
      <c r="C3387" s="254" t="str">
        <f>IF(AND(A3387&lt;&gt;"",ISNUMBER(A3387)),VLOOKUP(A3387,Studies!A:BR,3,FALSE),"")</f>
        <v>https://www.ncbi.nlm.nih.gov/pubmed/21191377</v>
      </c>
      <c r="D3387" s="254" t="str">
        <f>IF(AND(A3387&lt;&gt;"",ISNUMBER(A3387)),VLOOKUP(A3387,Studies!A:BR,4,FALSE),"")</f>
        <v>Week 2 after Perpetrator (Rifampicin)</v>
      </c>
      <c r="E3387" s="254" t="str">
        <f>IF(AND(A3387&lt;&gt;"",ISNUMBER(A3387)),VLOOKUP(A3387,Studies!A:BR,5,FALSE),"")</f>
        <v>Midazolam</v>
      </c>
      <c r="F3387" s="255"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4.25" x14ac:dyDescent="0.2">
      <c r="A3388" s="183">
        <v>394</v>
      </c>
      <c r="B3388" s="253" t="str">
        <f>IF(AND(A3388&lt;&gt;"",ISNUMBER(A3388)),VLOOKUP(A3388,Studies!A:BR,2,FALSE),"")</f>
        <v>Reitman 2011</v>
      </c>
      <c r="C3388" s="254" t="str">
        <f>IF(AND(A3388&lt;&gt;"",ISNUMBER(A3388)),VLOOKUP(A3388,Studies!A:BR,3,FALSE),"")</f>
        <v>https://www.ncbi.nlm.nih.gov/pubmed/21191377</v>
      </c>
      <c r="D3388" s="254" t="str">
        <f>IF(AND(A3388&lt;&gt;"",ISNUMBER(A3388)),VLOOKUP(A3388,Studies!A:BR,4,FALSE),"")</f>
        <v>Week 2 after Perpetrator (Rifampicin)</v>
      </c>
      <c r="E3388" s="254" t="str">
        <f>IF(AND(A3388&lt;&gt;"",ISNUMBER(A3388)),VLOOKUP(A3388,Studies!A:BR,5,FALSE),"")</f>
        <v>Midazolam</v>
      </c>
      <c r="F3388" s="255"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4.25" x14ac:dyDescent="0.2">
      <c r="A3389" s="183">
        <v>394</v>
      </c>
      <c r="B3389" s="253" t="str">
        <f>IF(AND(A3389&lt;&gt;"",ISNUMBER(A3389)),VLOOKUP(A3389,Studies!A:BR,2,FALSE),"")</f>
        <v>Reitman 2011</v>
      </c>
      <c r="C3389" s="254" t="str">
        <f>IF(AND(A3389&lt;&gt;"",ISNUMBER(A3389)),VLOOKUP(A3389,Studies!A:BR,3,FALSE),"")</f>
        <v>https://www.ncbi.nlm.nih.gov/pubmed/21191377</v>
      </c>
      <c r="D3389" s="254" t="str">
        <f>IF(AND(A3389&lt;&gt;"",ISNUMBER(A3389)),VLOOKUP(A3389,Studies!A:BR,4,FALSE),"")</f>
        <v>Week 2 after Perpetrator (Rifampicin)</v>
      </c>
      <c r="E3389" s="254" t="str">
        <f>IF(AND(A3389&lt;&gt;"",ISNUMBER(A3389)),VLOOKUP(A3389,Studies!A:BR,5,FALSE),"")</f>
        <v>Midazolam</v>
      </c>
      <c r="F3389" s="255"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4.25" x14ac:dyDescent="0.2">
      <c r="A3390" s="183">
        <v>394</v>
      </c>
      <c r="B3390" s="253" t="str">
        <f>IF(AND(A3390&lt;&gt;"",ISNUMBER(A3390)),VLOOKUP(A3390,Studies!A:BR,2,FALSE),"")</f>
        <v>Reitman 2011</v>
      </c>
      <c r="C3390" s="254" t="str">
        <f>IF(AND(A3390&lt;&gt;"",ISNUMBER(A3390)),VLOOKUP(A3390,Studies!A:BR,3,FALSE),"")</f>
        <v>https://www.ncbi.nlm.nih.gov/pubmed/21191377</v>
      </c>
      <c r="D3390" s="254" t="str">
        <f>IF(AND(A3390&lt;&gt;"",ISNUMBER(A3390)),VLOOKUP(A3390,Studies!A:BR,4,FALSE),"")</f>
        <v>Week 2 after Perpetrator (Rifampicin)</v>
      </c>
      <c r="E3390" s="254" t="str">
        <f>IF(AND(A3390&lt;&gt;"",ISNUMBER(A3390)),VLOOKUP(A3390,Studies!A:BR,5,FALSE),"")</f>
        <v>Midazolam</v>
      </c>
      <c r="F3390" s="255"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4.25" x14ac:dyDescent="0.2">
      <c r="A3391" s="183">
        <v>394</v>
      </c>
      <c r="B3391" s="253" t="str">
        <f>IF(AND(A3391&lt;&gt;"",ISNUMBER(A3391)),VLOOKUP(A3391,Studies!A:BR,2,FALSE),"")</f>
        <v>Reitman 2011</v>
      </c>
      <c r="C3391" s="254" t="str">
        <f>IF(AND(A3391&lt;&gt;"",ISNUMBER(A3391)),VLOOKUP(A3391,Studies!A:BR,3,FALSE),"")</f>
        <v>https://www.ncbi.nlm.nih.gov/pubmed/21191377</v>
      </c>
      <c r="D3391" s="254" t="str">
        <f>IF(AND(A3391&lt;&gt;"",ISNUMBER(A3391)),VLOOKUP(A3391,Studies!A:BR,4,FALSE),"")</f>
        <v>Week 2 after Perpetrator (Rifampicin)</v>
      </c>
      <c r="E3391" s="254" t="str">
        <f>IF(AND(A3391&lt;&gt;"",ISNUMBER(A3391)),VLOOKUP(A3391,Studies!A:BR,5,FALSE),"")</f>
        <v>Midazolam</v>
      </c>
      <c r="F3391" s="255"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4.25" x14ac:dyDescent="0.2">
      <c r="A3392" s="183">
        <v>395</v>
      </c>
      <c r="B3392" s="253" t="str">
        <f>IF(AND(A3392&lt;&gt;"",ISNUMBER(A3392)),VLOOKUP(A3392,Studies!A:BR,2,FALSE),"")</f>
        <v>Reitman 2011</v>
      </c>
      <c r="C3392" s="254" t="str">
        <f>IF(AND(A3392&lt;&gt;"",ISNUMBER(A3392)),VLOOKUP(A3392,Studies!A:BR,3,FALSE),"")</f>
        <v>https://www.ncbi.nlm.nih.gov/pubmed/21191377</v>
      </c>
      <c r="D3392" s="254" t="str">
        <f>IF(AND(A3392&lt;&gt;"",ISNUMBER(A3392)),VLOOKUP(A3392,Studies!A:BR,4,FALSE),"")</f>
        <v>Week 4 after Perpetrator (Rifampicin)</v>
      </c>
      <c r="E3392" s="254" t="str">
        <f>IF(AND(A3392&lt;&gt;"",ISNUMBER(A3392)),VLOOKUP(A3392,Studies!A:BR,5,FALSE),"")</f>
        <v>Midazolam</v>
      </c>
      <c r="F3392" s="255"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4.25" x14ac:dyDescent="0.2">
      <c r="A3393" s="183">
        <v>395</v>
      </c>
      <c r="B3393" s="253" t="str">
        <f>IF(AND(A3393&lt;&gt;"",ISNUMBER(A3393)),VLOOKUP(A3393,Studies!A:BR,2,FALSE),"")</f>
        <v>Reitman 2011</v>
      </c>
      <c r="C3393" s="254" t="str">
        <f>IF(AND(A3393&lt;&gt;"",ISNUMBER(A3393)),VLOOKUP(A3393,Studies!A:BR,3,FALSE),"")</f>
        <v>https://www.ncbi.nlm.nih.gov/pubmed/21191377</v>
      </c>
      <c r="D3393" s="254" t="str">
        <f>IF(AND(A3393&lt;&gt;"",ISNUMBER(A3393)),VLOOKUP(A3393,Studies!A:BR,4,FALSE),"")</f>
        <v>Week 4 after Perpetrator (Rifampicin)</v>
      </c>
      <c r="E3393" s="254" t="str">
        <f>IF(AND(A3393&lt;&gt;"",ISNUMBER(A3393)),VLOOKUP(A3393,Studies!A:BR,5,FALSE),"")</f>
        <v>Midazolam</v>
      </c>
      <c r="F3393" s="255"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4.25" x14ac:dyDescent="0.2">
      <c r="A3394" s="183">
        <v>395</v>
      </c>
      <c r="B3394" s="253" t="str">
        <f>IF(AND(A3394&lt;&gt;"",ISNUMBER(A3394)),VLOOKUP(A3394,Studies!A:BR,2,FALSE),"")</f>
        <v>Reitman 2011</v>
      </c>
      <c r="C3394" s="254" t="str">
        <f>IF(AND(A3394&lt;&gt;"",ISNUMBER(A3394)),VLOOKUP(A3394,Studies!A:BR,3,FALSE),"")</f>
        <v>https://www.ncbi.nlm.nih.gov/pubmed/21191377</v>
      </c>
      <c r="D3394" s="254" t="str">
        <f>IF(AND(A3394&lt;&gt;"",ISNUMBER(A3394)),VLOOKUP(A3394,Studies!A:BR,4,FALSE),"")</f>
        <v>Week 4 after Perpetrator (Rifampicin)</v>
      </c>
      <c r="E3394" s="254" t="str">
        <f>IF(AND(A3394&lt;&gt;"",ISNUMBER(A3394)),VLOOKUP(A3394,Studies!A:BR,5,FALSE),"")</f>
        <v>Midazolam</v>
      </c>
      <c r="F3394" s="255"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4.25" x14ac:dyDescent="0.2">
      <c r="A3395" s="183">
        <v>395</v>
      </c>
      <c r="B3395" s="253" t="str">
        <f>IF(AND(A3395&lt;&gt;"",ISNUMBER(A3395)),VLOOKUP(A3395,Studies!A:BR,2,FALSE),"")</f>
        <v>Reitman 2011</v>
      </c>
      <c r="C3395" s="254" t="str">
        <f>IF(AND(A3395&lt;&gt;"",ISNUMBER(A3395)),VLOOKUP(A3395,Studies!A:BR,3,FALSE),"")</f>
        <v>https://www.ncbi.nlm.nih.gov/pubmed/21191377</v>
      </c>
      <c r="D3395" s="254" t="str">
        <f>IF(AND(A3395&lt;&gt;"",ISNUMBER(A3395)),VLOOKUP(A3395,Studies!A:BR,4,FALSE),"")</f>
        <v>Week 4 after Perpetrator (Rifampicin)</v>
      </c>
      <c r="E3395" s="254" t="str">
        <f>IF(AND(A3395&lt;&gt;"",ISNUMBER(A3395)),VLOOKUP(A3395,Studies!A:BR,5,FALSE),"")</f>
        <v>Midazolam</v>
      </c>
      <c r="F3395" s="255"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4.25" x14ac:dyDescent="0.2">
      <c r="A3396" s="183">
        <v>395</v>
      </c>
      <c r="B3396" s="253" t="str">
        <f>IF(AND(A3396&lt;&gt;"",ISNUMBER(A3396)),VLOOKUP(A3396,Studies!A:BR,2,FALSE),"")</f>
        <v>Reitman 2011</v>
      </c>
      <c r="C3396" s="254" t="str">
        <f>IF(AND(A3396&lt;&gt;"",ISNUMBER(A3396)),VLOOKUP(A3396,Studies!A:BR,3,FALSE),"")</f>
        <v>https://www.ncbi.nlm.nih.gov/pubmed/21191377</v>
      </c>
      <c r="D3396" s="254" t="str">
        <f>IF(AND(A3396&lt;&gt;"",ISNUMBER(A3396)),VLOOKUP(A3396,Studies!A:BR,4,FALSE),"")</f>
        <v>Week 4 after Perpetrator (Rifampicin)</v>
      </c>
      <c r="E3396" s="254" t="str">
        <f>IF(AND(A3396&lt;&gt;"",ISNUMBER(A3396)),VLOOKUP(A3396,Studies!A:BR,5,FALSE),"")</f>
        <v>Midazolam</v>
      </c>
      <c r="F3396" s="255"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4.25" x14ac:dyDescent="0.2">
      <c r="A3397" s="183">
        <v>395</v>
      </c>
      <c r="B3397" s="253" t="str">
        <f>IF(AND(A3397&lt;&gt;"",ISNUMBER(A3397)),VLOOKUP(A3397,Studies!A:BR,2,FALSE),"")</f>
        <v>Reitman 2011</v>
      </c>
      <c r="C3397" s="254" t="str">
        <f>IF(AND(A3397&lt;&gt;"",ISNUMBER(A3397)),VLOOKUP(A3397,Studies!A:BR,3,FALSE),"")</f>
        <v>https://www.ncbi.nlm.nih.gov/pubmed/21191377</v>
      </c>
      <c r="D3397" s="254" t="str">
        <f>IF(AND(A3397&lt;&gt;"",ISNUMBER(A3397)),VLOOKUP(A3397,Studies!A:BR,4,FALSE),"")</f>
        <v>Week 4 after Perpetrator (Rifampicin)</v>
      </c>
      <c r="E3397" s="254" t="str">
        <f>IF(AND(A3397&lt;&gt;"",ISNUMBER(A3397)),VLOOKUP(A3397,Studies!A:BR,5,FALSE),"")</f>
        <v>Midazolam</v>
      </c>
      <c r="F3397" s="255"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4.25" x14ac:dyDescent="0.2">
      <c r="A3398" s="183">
        <v>396</v>
      </c>
      <c r="B3398" s="253" t="str">
        <f>IF(AND(A3398&lt;&gt;"",ISNUMBER(A3398)),VLOOKUP(A3398,Studies!A:BR,2,FALSE),"")</f>
        <v>Reitman 2011</v>
      </c>
      <c r="C3398" s="254" t="str">
        <f>IF(AND(A3398&lt;&gt;"",ISNUMBER(A3398)),VLOOKUP(A3398,Studies!A:BR,3,FALSE),"")</f>
        <v>https://www.ncbi.nlm.nih.gov/pubmed/21191377</v>
      </c>
      <c r="D3398" s="254" t="str">
        <f>IF(AND(A3398&lt;&gt;"",ISNUMBER(A3398)),VLOOKUP(A3398,Studies!A:BR,4,FALSE),"")</f>
        <v>Week 0 after Perpetrator (Rifampicin)</v>
      </c>
      <c r="E3398" s="254" t="str">
        <f>IF(AND(A3398&lt;&gt;"",ISNUMBER(A3398)),VLOOKUP(A3398,Studies!A:BR,5,FALSE),"")</f>
        <v>Digoxin</v>
      </c>
      <c r="F3398" s="255"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4.25" x14ac:dyDescent="0.2">
      <c r="A3399" s="183">
        <v>396</v>
      </c>
      <c r="B3399" s="253" t="str">
        <f>IF(AND(A3399&lt;&gt;"",ISNUMBER(A3399)),VLOOKUP(A3399,Studies!A:BR,2,FALSE),"")</f>
        <v>Reitman 2011</v>
      </c>
      <c r="C3399" s="254" t="str">
        <f>IF(AND(A3399&lt;&gt;"",ISNUMBER(A3399)),VLOOKUP(A3399,Studies!A:BR,3,FALSE),"")</f>
        <v>https://www.ncbi.nlm.nih.gov/pubmed/21191377</v>
      </c>
      <c r="D3399" s="254" t="str">
        <f>IF(AND(A3399&lt;&gt;"",ISNUMBER(A3399)),VLOOKUP(A3399,Studies!A:BR,4,FALSE),"")</f>
        <v>Week 0 after Perpetrator (Rifampicin)</v>
      </c>
      <c r="E3399" s="254" t="str">
        <f>IF(AND(A3399&lt;&gt;"",ISNUMBER(A3399)),VLOOKUP(A3399,Studies!A:BR,5,FALSE),"")</f>
        <v>Digoxin</v>
      </c>
      <c r="F3399" s="255"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4.25" x14ac:dyDescent="0.2">
      <c r="A3400" s="183">
        <v>396</v>
      </c>
      <c r="B3400" s="253" t="str">
        <f>IF(AND(A3400&lt;&gt;"",ISNUMBER(A3400)),VLOOKUP(A3400,Studies!A:BR,2,FALSE),"")</f>
        <v>Reitman 2011</v>
      </c>
      <c r="C3400" s="254" t="str">
        <f>IF(AND(A3400&lt;&gt;"",ISNUMBER(A3400)),VLOOKUP(A3400,Studies!A:BR,3,FALSE),"")</f>
        <v>https://www.ncbi.nlm.nih.gov/pubmed/21191377</v>
      </c>
      <c r="D3400" s="254" t="str">
        <f>IF(AND(A3400&lt;&gt;"",ISNUMBER(A3400)),VLOOKUP(A3400,Studies!A:BR,4,FALSE),"")</f>
        <v>Week 0 after Perpetrator (Rifampicin)</v>
      </c>
      <c r="E3400" s="254" t="str">
        <f>IF(AND(A3400&lt;&gt;"",ISNUMBER(A3400)),VLOOKUP(A3400,Studies!A:BR,5,FALSE),"")</f>
        <v>Digoxin</v>
      </c>
      <c r="F3400" s="255"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4.25" x14ac:dyDescent="0.2">
      <c r="A3401" s="183">
        <v>396</v>
      </c>
      <c r="B3401" s="253" t="str">
        <f>IF(AND(A3401&lt;&gt;"",ISNUMBER(A3401)),VLOOKUP(A3401,Studies!A:BR,2,FALSE),"")</f>
        <v>Reitman 2011</v>
      </c>
      <c r="C3401" s="254" t="str">
        <f>IF(AND(A3401&lt;&gt;"",ISNUMBER(A3401)),VLOOKUP(A3401,Studies!A:BR,3,FALSE),"")</f>
        <v>https://www.ncbi.nlm.nih.gov/pubmed/21191377</v>
      </c>
      <c r="D3401" s="254" t="str">
        <f>IF(AND(A3401&lt;&gt;"",ISNUMBER(A3401)),VLOOKUP(A3401,Studies!A:BR,4,FALSE),"")</f>
        <v>Week 0 after Perpetrator (Rifampicin)</v>
      </c>
      <c r="E3401" s="254" t="str">
        <f>IF(AND(A3401&lt;&gt;"",ISNUMBER(A3401)),VLOOKUP(A3401,Studies!A:BR,5,FALSE),"")</f>
        <v>Digoxin</v>
      </c>
      <c r="F3401" s="255"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4.25" x14ac:dyDescent="0.2">
      <c r="A3402" s="183">
        <v>396</v>
      </c>
      <c r="B3402" s="253" t="str">
        <f>IF(AND(A3402&lt;&gt;"",ISNUMBER(A3402)),VLOOKUP(A3402,Studies!A:BR,2,FALSE),"")</f>
        <v>Reitman 2011</v>
      </c>
      <c r="C3402" s="254" t="str">
        <f>IF(AND(A3402&lt;&gt;"",ISNUMBER(A3402)),VLOOKUP(A3402,Studies!A:BR,3,FALSE),"")</f>
        <v>https://www.ncbi.nlm.nih.gov/pubmed/21191377</v>
      </c>
      <c r="D3402" s="254" t="str">
        <f>IF(AND(A3402&lt;&gt;"",ISNUMBER(A3402)),VLOOKUP(A3402,Studies!A:BR,4,FALSE),"")</f>
        <v>Week 0 after Perpetrator (Rifampicin)</v>
      </c>
      <c r="E3402" s="254" t="str">
        <f>IF(AND(A3402&lt;&gt;"",ISNUMBER(A3402)),VLOOKUP(A3402,Studies!A:BR,5,FALSE),"")</f>
        <v>Digoxin</v>
      </c>
      <c r="F3402" s="255"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4.25" x14ac:dyDescent="0.2">
      <c r="A3403" s="183">
        <v>396</v>
      </c>
      <c r="B3403" s="253" t="str">
        <f>IF(AND(A3403&lt;&gt;"",ISNUMBER(A3403)),VLOOKUP(A3403,Studies!A:BR,2,FALSE),"")</f>
        <v>Reitman 2011</v>
      </c>
      <c r="C3403" s="254" t="str">
        <f>IF(AND(A3403&lt;&gt;"",ISNUMBER(A3403)),VLOOKUP(A3403,Studies!A:BR,3,FALSE),"")</f>
        <v>https://www.ncbi.nlm.nih.gov/pubmed/21191377</v>
      </c>
      <c r="D3403" s="254" t="str">
        <f>IF(AND(A3403&lt;&gt;"",ISNUMBER(A3403)),VLOOKUP(A3403,Studies!A:BR,4,FALSE),"")</f>
        <v>Week 0 after Perpetrator (Rifampicin)</v>
      </c>
      <c r="E3403" s="254" t="str">
        <f>IF(AND(A3403&lt;&gt;"",ISNUMBER(A3403)),VLOOKUP(A3403,Studies!A:BR,5,FALSE),"")</f>
        <v>Digoxin</v>
      </c>
      <c r="F3403" s="255"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4.25" x14ac:dyDescent="0.2">
      <c r="A3404" s="183">
        <v>397</v>
      </c>
      <c r="B3404" s="253" t="str">
        <f>IF(AND(A3404&lt;&gt;"",ISNUMBER(A3404)),VLOOKUP(A3404,Studies!A:BR,2,FALSE),"")</f>
        <v>Reitman 2011</v>
      </c>
      <c r="C3404" s="254" t="str">
        <f>IF(AND(A3404&lt;&gt;"",ISNUMBER(A3404)),VLOOKUP(A3404,Studies!A:BR,3,FALSE),"")</f>
        <v>https://www.ncbi.nlm.nih.gov/pubmed/21191377</v>
      </c>
      <c r="D3404" s="254" t="str">
        <f>IF(AND(A3404&lt;&gt;"",ISNUMBER(A3404)),VLOOKUP(A3404,Studies!A:BR,4,FALSE),"")</f>
        <v>Week 1 after Perpetrator (Rifampicin)</v>
      </c>
      <c r="E3404" s="254" t="str">
        <f>IF(AND(A3404&lt;&gt;"",ISNUMBER(A3404)),VLOOKUP(A3404,Studies!A:BR,5,FALSE),"")</f>
        <v>Digoxin</v>
      </c>
      <c r="F3404" s="255"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4.25" x14ac:dyDescent="0.2">
      <c r="A3405" s="183">
        <v>397</v>
      </c>
      <c r="B3405" s="253" t="str">
        <f>IF(AND(A3405&lt;&gt;"",ISNUMBER(A3405)),VLOOKUP(A3405,Studies!A:BR,2,FALSE),"")</f>
        <v>Reitman 2011</v>
      </c>
      <c r="C3405" s="254" t="str">
        <f>IF(AND(A3405&lt;&gt;"",ISNUMBER(A3405)),VLOOKUP(A3405,Studies!A:BR,3,FALSE),"")</f>
        <v>https://www.ncbi.nlm.nih.gov/pubmed/21191377</v>
      </c>
      <c r="D3405" s="254" t="str">
        <f>IF(AND(A3405&lt;&gt;"",ISNUMBER(A3405)),VLOOKUP(A3405,Studies!A:BR,4,FALSE),"")</f>
        <v>Week 1 after Perpetrator (Rifampicin)</v>
      </c>
      <c r="E3405" s="254" t="str">
        <f>IF(AND(A3405&lt;&gt;"",ISNUMBER(A3405)),VLOOKUP(A3405,Studies!A:BR,5,FALSE),"")</f>
        <v>Digoxin</v>
      </c>
      <c r="F3405" s="255"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4.25" x14ac:dyDescent="0.2">
      <c r="A3406" s="183">
        <v>397</v>
      </c>
      <c r="B3406" s="253" t="str">
        <f>IF(AND(A3406&lt;&gt;"",ISNUMBER(A3406)),VLOOKUP(A3406,Studies!A:BR,2,FALSE),"")</f>
        <v>Reitman 2011</v>
      </c>
      <c r="C3406" s="254" t="str">
        <f>IF(AND(A3406&lt;&gt;"",ISNUMBER(A3406)),VLOOKUP(A3406,Studies!A:BR,3,FALSE),"")</f>
        <v>https://www.ncbi.nlm.nih.gov/pubmed/21191377</v>
      </c>
      <c r="D3406" s="254" t="str">
        <f>IF(AND(A3406&lt;&gt;"",ISNUMBER(A3406)),VLOOKUP(A3406,Studies!A:BR,4,FALSE),"")</f>
        <v>Week 1 after Perpetrator (Rifampicin)</v>
      </c>
      <c r="E3406" s="254" t="str">
        <f>IF(AND(A3406&lt;&gt;"",ISNUMBER(A3406)),VLOOKUP(A3406,Studies!A:BR,5,FALSE),"")</f>
        <v>Digoxin</v>
      </c>
      <c r="F3406" s="255"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4.25" x14ac:dyDescent="0.2">
      <c r="A3407" s="183">
        <v>397</v>
      </c>
      <c r="B3407" s="253" t="str">
        <f>IF(AND(A3407&lt;&gt;"",ISNUMBER(A3407)),VLOOKUP(A3407,Studies!A:BR,2,FALSE),"")</f>
        <v>Reitman 2011</v>
      </c>
      <c r="C3407" s="254" t="str">
        <f>IF(AND(A3407&lt;&gt;"",ISNUMBER(A3407)),VLOOKUP(A3407,Studies!A:BR,3,FALSE),"")</f>
        <v>https://www.ncbi.nlm.nih.gov/pubmed/21191377</v>
      </c>
      <c r="D3407" s="254" t="str">
        <f>IF(AND(A3407&lt;&gt;"",ISNUMBER(A3407)),VLOOKUP(A3407,Studies!A:BR,4,FALSE),"")</f>
        <v>Week 1 after Perpetrator (Rifampicin)</v>
      </c>
      <c r="E3407" s="254" t="str">
        <f>IF(AND(A3407&lt;&gt;"",ISNUMBER(A3407)),VLOOKUP(A3407,Studies!A:BR,5,FALSE),"")</f>
        <v>Digoxin</v>
      </c>
      <c r="F3407" s="255"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4.25" x14ac:dyDescent="0.2">
      <c r="A3408" s="183">
        <v>397</v>
      </c>
      <c r="B3408" s="253" t="str">
        <f>IF(AND(A3408&lt;&gt;"",ISNUMBER(A3408)),VLOOKUP(A3408,Studies!A:BR,2,FALSE),"")</f>
        <v>Reitman 2011</v>
      </c>
      <c r="C3408" s="254" t="str">
        <f>IF(AND(A3408&lt;&gt;"",ISNUMBER(A3408)),VLOOKUP(A3408,Studies!A:BR,3,FALSE),"")</f>
        <v>https://www.ncbi.nlm.nih.gov/pubmed/21191377</v>
      </c>
      <c r="D3408" s="254" t="str">
        <f>IF(AND(A3408&lt;&gt;"",ISNUMBER(A3408)),VLOOKUP(A3408,Studies!A:BR,4,FALSE),"")</f>
        <v>Week 1 after Perpetrator (Rifampicin)</v>
      </c>
      <c r="E3408" s="254" t="str">
        <f>IF(AND(A3408&lt;&gt;"",ISNUMBER(A3408)),VLOOKUP(A3408,Studies!A:BR,5,FALSE),"")</f>
        <v>Digoxin</v>
      </c>
      <c r="F3408" s="255"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4.25" x14ac:dyDescent="0.2">
      <c r="A3409" s="183">
        <v>397</v>
      </c>
      <c r="B3409" s="253" t="str">
        <f>IF(AND(A3409&lt;&gt;"",ISNUMBER(A3409)),VLOOKUP(A3409,Studies!A:BR,2,FALSE),"")</f>
        <v>Reitman 2011</v>
      </c>
      <c r="C3409" s="254" t="str">
        <f>IF(AND(A3409&lt;&gt;"",ISNUMBER(A3409)),VLOOKUP(A3409,Studies!A:BR,3,FALSE),"")</f>
        <v>https://www.ncbi.nlm.nih.gov/pubmed/21191377</v>
      </c>
      <c r="D3409" s="254" t="str">
        <f>IF(AND(A3409&lt;&gt;"",ISNUMBER(A3409)),VLOOKUP(A3409,Studies!A:BR,4,FALSE),"")</f>
        <v>Week 1 after Perpetrator (Rifampicin)</v>
      </c>
      <c r="E3409" s="254" t="str">
        <f>IF(AND(A3409&lt;&gt;"",ISNUMBER(A3409)),VLOOKUP(A3409,Studies!A:BR,5,FALSE),"")</f>
        <v>Digoxin</v>
      </c>
      <c r="F3409" s="255"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4.25" x14ac:dyDescent="0.2">
      <c r="A3410" s="183">
        <v>398</v>
      </c>
      <c r="B3410" s="253" t="str">
        <f>IF(AND(A3410&lt;&gt;"",ISNUMBER(A3410)),VLOOKUP(A3410,Studies!A:BR,2,FALSE),"")</f>
        <v>Reitman 2011</v>
      </c>
      <c r="C3410" s="254" t="str">
        <f>IF(AND(A3410&lt;&gt;"",ISNUMBER(A3410)),VLOOKUP(A3410,Studies!A:BR,3,FALSE),"")</f>
        <v>https://www.ncbi.nlm.nih.gov/pubmed/21191377</v>
      </c>
      <c r="D3410" s="254" t="str">
        <f>IF(AND(A3410&lt;&gt;"",ISNUMBER(A3410)),VLOOKUP(A3410,Studies!A:BR,4,FALSE),"")</f>
        <v>Week 2 after Perpetrator (Rifampicin)</v>
      </c>
      <c r="E3410" s="254" t="str">
        <f>IF(AND(A3410&lt;&gt;"",ISNUMBER(A3410)),VLOOKUP(A3410,Studies!A:BR,5,FALSE),"")</f>
        <v>Digoxin</v>
      </c>
      <c r="F3410" s="255"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4.25" x14ac:dyDescent="0.2">
      <c r="A3411" s="183">
        <v>398</v>
      </c>
      <c r="B3411" s="253" t="str">
        <f>IF(AND(A3411&lt;&gt;"",ISNUMBER(A3411)),VLOOKUP(A3411,Studies!A:BR,2,FALSE),"")</f>
        <v>Reitman 2011</v>
      </c>
      <c r="C3411" s="254" t="str">
        <f>IF(AND(A3411&lt;&gt;"",ISNUMBER(A3411)),VLOOKUP(A3411,Studies!A:BR,3,FALSE),"")</f>
        <v>https://www.ncbi.nlm.nih.gov/pubmed/21191377</v>
      </c>
      <c r="D3411" s="254" t="str">
        <f>IF(AND(A3411&lt;&gt;"",ISNUMBER(A3411)),VLOOKUP(A3411,Studies!A:BR,4,FALSE),"")</f>
        <v>Week 2 after Perpetrator (Rifampicin)</v>
      </c>
      <c r="E3411" s="254" t="str">
        <f>IF(AND(A3411&lt;&gt;"",ISNUMBER(A3411)),VLOOKUP(A3411,Studies!A:BR,5,FALSE),"")</f>
        <v>Digoxin</v>
      </c>
      <c r="F3411" s="255"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4.25" x14ac:dyDescent="0.2">
      <c r="A3412" s="183">
        <v>398</v>
      </c>
      <c r="B3412" s="253" t="str">
        <f>IF(AND(A3412&lt;&gt;"",ISNUMBER(A3412)),VLOOKUP(A3412,Studies!A:BR,2,FALSE),"")</f>
        <v>Reitman 2011</v>
      </c>
      <c r="C3412" s="254" t="str">
        <f>IF(AND(A3412&lt;&gt;"",ISNUMBER(A3412)),VLOOKUP(A3412,Studies!A:BR,3,FALSE),"")</f>
        <v>https://www.ncbi.nlm.nih.gov/pubmed/21191377</v>
      </c>
      <c r="D3412" s="254" t="str">
        <f>IF(AND(A3412&lt;&gt;"",ISNUMBER(A3412)),VLOOKUP(A3412,Studies!A:BR,4,FALSE),"")</f>
        <v>Week 2 after Perpetrator (Rifampicin)</v>
      </c>
      <c r="E3412" s="254" t="str">
        <f>IF(AND(A3412&lt;&gt;"",ISNUMBER(A3412)),VLOOKUP(A3412,Studies!A:BR,5,FALSE),"")</f>
        <v>Digoxin</v>
      </c>
      <c r="F3412" s="255"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4.25" x14ac:dyDescent="0.2">
      <c r="A3413" s="183">
        <v>398</v>
      </c>
      <c r="B3413" s="253" t="str">
        <f>IF(AND(A3413&lt;&gt;"",ISNUMBER(A3413)),VLOOKUP(A3413,Studies!A:BR,2,FALSE),"")</f>
        <v>Reitman 2011</v>
      </c>
      <c r="C3413" s="254" t="str">
        <f>IF(AND(A3413&lt;&gt;"",ISNUMBER(A3413)),VLOOKUP(A3413,Studies!A:BR,3,FALSE),"")</f>
        <v>https://www.ncbi.nlm.nih.gov/pubmed/21191377</v>
      </c>
      <c r="D3413" s="254" t="str">
        <f>IF(AND(A3413&lt;&gt;"",ISNUMBER(A3413)),VLOOKUP(A3413,Studies!A:BR,4,FALSE),"")</f>
        <v>Week 2 after Perpetrator (Rifampicin)</v>
      </c>
      <c r="E3413" s="254" t="str">
        <f>IF(AND(A3413&lt;&gt;"",ISNUMBER(A3413)),VLOOKUP(A3413,Studies!A:BR,5,FALSE),"")</f>
        <v>Digoxin</v>
      </c>
      <c r="F3413" s="255"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4.25" x14ac:dyDescent="0.2">
      <c r="A3414" s="183">
        <v>398</v>
      </c>
      <c r="B3414" s="253" t="str">
        <f>IF(AND(A3414&lt;&gt;"",ISNUMBER(A3414)),VLOOKUP(A3414,Studies!A:BR,2,FALSE),"")</f>
        <v>Reitman 2011</v>
      </c>
      <c r="C3414" s="254" t="str">
        <f>IF(AND(A3414&lt;&gt;"",ISNUMBER(A3414)),VLOOKUP(A3414,Studies!A:BR,3,FALSE),"")</f>
        <v>https://www.ncbi.nlm.nih.gov/pubmed/21191377</v>
      </c>
      <c r="D3414" s="254" t="str">
        <f>IF(AND(A3414&lt;&gt;"",ISNUMBER(A3414)),VLOOKUP(A3414,Studies!A:BR,4,FALSE),"")</f>
        <v>Week 2 after Perpetrator (Rifampicin)</v>
      </c>
      <c r="E3414" s="254" t="str">
        <f>IF(AND(A3414&lt;&gt;"",ISNUMBER(A3414)),VLOOKUP(A3414,Studies!A:BR,5,FALSE),"")</f>
        <v>Digoxin</v>
      </c>
      <c r="F3414" s="255"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4.25" x14ac:dyDescent="0.2">
      <c r="A3415" s="183">
        <v>398</v>
      </c>
      <c r="B3415" s="253" t="str">
        <f>IF(AND(A3415&lt;&gt;"",ISNUMBER(A3415)),VLOOKUP(A3415,Studies!A:BR,2,FALSE),"")</f>
        <v>Reitman 2011</v>
      </c>
      <c r="C3415" s="254" t="str">
        <f>IF(AND(A3415&lt;&gt;"",ISNUMBER(A3415)),VLOOKUP(A3415,Studies!A:BR,3,FALSE),"")</f>
        <v>https://www.ncbi.nlm.nih.gov/pubmed/21191377</v>
      </c>
      <c r="D3415" s="254" t="str">
        <f>IF(AND(A3415&lt;&gt;"",ISNUMBER(A3415)),VLOOKUP(A3415,Studies!A:BR,4,FALSE),"")</f>
        <v>Week 2 after Perpetrator (Rifampicin)</v>
      </c>
      <c r="E3415" s="254" t="str">
        <f>IF(AND(A3415&lt;&gt;"",ISNUMBER(A3415)),VLOOKUP(A3415,Studies!A:BR,5,FALSE),"")</f>
        <v>Digoxin</v>
      </c>
      <c r="F3415" s="255"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4.25" x14ac:dyDescent="0.2">
      <c r="A3416" s="183">
        <v>399</v>
      </c>
      <c r="B3416" s="253" t="str">
        <f>IF(AND(A3416&lt;&gt;"",ISNUMBER(A3416)),VLOOKUP(A3416,Studies!A:BR,2,FALSE),"")</f>
        <v>Reitman 2011</v>
      </c>
      <c r="C3416" s="254" t="str">
        <f>IF(AND(A3416&lt;&gt;"",ISNUMBER(A3416)),VLOOKUP(A3416,Studies!A:BR,3,FALSE),"")</f>
        <v>https://www.ncbi.nlm.nih.gov/pubmed/21191377</v>
      </c>
      <c r="D3416" s="254" t="str">
        <f>IF(AND(A3416&lt;&gt;"",ISNUMBER(A3416)),VLOOKUP(A3416,Studies!A:BR,4,FALSE),"")</f>
        <v>Week 4 after Perpetrator (Rifampicin)</v>
      </c>
      <c r="E3416" s="254" t="str">
        <f>IF(AND(A3416&lt;&gt;"",ISNUMBER(A3416)),VLOOKUP(A3416,Studies!A:BR,5,FALSE),"")</f>
        <v>Digoxin</v>
      </c>
      <c r="F3416" s="255"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4.25" x14ac:dyDescent="0.2">
      <c r="A3417" s="183">
        <v>399</v>
      </c>
      <c r="B3417" s="253" t="str">
        <f>IF(AND(A3417&lt;&gt;"",ISNUMBER(A3417)),VLOOKUP(A3417,Studies!A:BR,2,FALSE),"")</f>
        <v>Reitman 2011</v>
      </c>
      <c r="C3417" s="254" t="str">
        <f>IF(AND(A3417&lt;&gt;"",ISNUMBER(A3417)),VLOOKUP(A3417,Studies!A:BR,3,FALSE),"")</f>
        <v>https://www.ncbi.nlm.nih.gov/pubmed/21191377</v>
      </c>
      <c r="D3417" s="254" t="str">
        <f>IF(AND(A3417&lt;&gt;"",ISNUMBER(A3417)),VLOOKUP(A3417,Studies!A:BR,4,FALSE),"")</f>
        <v>Week 4 after Perpetrator (Rifampicin)</v>
      </c>
      <c r="E3417" s="254" t="str">
        <f>IF(AND(A3417&lt;&gt;"",ISNUMBER(A3417)),VLOOKUP(A3417,Studies!A:BR,5,FALSE),"")</f>
        <v>Digoxin</v>
      </c>
      <c r="F3417" s="255"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4.25" x14ac:dyDescent="0.2">
      <c r="A3418" s="183">
        <v>399</v>
      </c>
      <c r="B3418" s="253" t="str">
        <f>IF(AND(A3418&lt;&gt;"",ISNUMBER(A3418)),VLOOKUP(A3418,Studies!A:BR,2,FALSE),"")</f>
        <v>Reitman 2011</v>
      </c>
      <c r="C3418" s="254" t="str">
        <f>IF(AND(A3418&lt;&gt;"",ISNUMBER(A3418)),VLOOKUP(A3418,Studies!A:BR,3,FALSE),"")</f>
        <v>https://www.ncbi.nlm.nih.gov/pubmed/21191377</v>
      </c>
      <c r="D3418" s="254" t="str">
        <f>IF(AND(A3418&lt;&gt;"",ISNUMBER(A3418)),VLOOKUP(A3418,Studies!A:BR,4,FALSE),"")</f>
        <v>Week 4 after Perpetrator (Rifampicin)</v>
      </c>
      <c r="E3418" s="254" t="str">
        <f>IF(AND(A3418&lt;&gt;"",ISNUMBER(A3418)),VLOOKUP(A3418,Studies!A:BR,5,FALSE),"")</f>
        <v>Digoxin</v>
      </c>
      <c r="F3418" s="255"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4.25" x14ac:dyDescent="0.2">
      <c r="A3419" s="183">
        <v>399</v>
      </c>
      <c r="B3419" s="253" t="str">
        <f>IF(AND(A3419&lt;&gt;"",ISNUMBER(A3419)),VLOOKUP(A3419,Studies!A:BR,2,FALSE),"")</f>
        <v>Reitman 2011</v>
      </c>
      <c r="C3419" s="254" t="str">
        <f>IF(AND(A3419&lt;&gt;"",ISNUMBER(A3419)),VLOOKUP(A3419,Studies!A:BR,3,FALSE),"")</f>
        <v>https://www.ncbi.nlm.nih.gov/pubmed/21191377</v>
      </c>
      <c r="D3419" s="254" t="str">
        <f>IF(AND(A3419&lt;&gt;"",ISNUMBER(A3419)),VLOOKUP(A3419,Studies!A:BR,4,FALSE),"")</f>
        <v>Week 4 after Perpetrator (Rifampicin)</v>
      </c>
      <c r="E3419" s="254" t="str">
        <f>IF(AND(A3419&lt;&gt;"",ISNUMBER(A3419)),VLOOKUP(A3419,Studies!A:BR,5,FALSE),"")</f>
        <v>Digoxin</v>
      </c>
      <c r="F3419" s="255"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4.25" x14ac:dyDescent="0.2">
      <c r="A3420" s="183">
        <v>399</v>
      </c>
      <c r="B3420" s="253" t="str">
        <f>IF(AND(A3420&lt;&gt;"",ISNUMBER(A3420)),VLOOKUP(A3420,Studies!A:BR,2,FALSE),"")</f>
        <v>Reitman 2011</v>
      </c>
      <c r="C3420" s="254" t="str">
        <f>IF(AND(A3420&lt;&gt;"",ISNUMBER(A3420)),VLOOKUP(A3420,Studies!A:BR,3,FALSE),"")</f>
        <v>https://www.ncbi.nlm.nih.gov/pubmed/21191377</v>
      </c>
      <c r="D3420" s="254" t="str">
        <f>IF(AND(A3420&lt;&gt;"",ISNUMBER(A3420)),VLOOKUP(A3420,Studies!A:BR,4,FALSE),"")</f>
        <v>Week 4 after Perpetrator (Rifampicin)</v>
      </c>
      <c r="E3420" s="254" t="str">
        <f>IF(AND(A3420&lt;&gt;"",ISNUMBER(A3420)),VLOOKUP(A3420,Studies!A:BR,5,FALSE),"")</f>
        <v>Digoxin</v>
      </c>
      <c r="F3420" s="255"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4.25" x14ac:dyDescent="0.2">
      <c r="A3421" s="183">
        <v>399</v>
      </c>
      <c r="B3421" s="253" t="str">
        <f>IF(AND(A3421&lt;&gt;"",ISNUMBER(A3421)),VLOOKUP(A3421,Studies!A:BR,2,FALSE),"")</f>
        <v>Reitman 2011</v>
      </c>
      <c r="C3421" s="254" t="str">
        <f>IF(AND(A3421&lt;&gt;"",ISNUMBER(A3421)),VLOOKUP(A3421,Studies!A:BR,3,FALSE),"")</f>
        <v>https://www.ncbi.nlm.nih.gov/pubmed/21191377</v>
      </c>
      <c r="D3421" s="254" t="str">
        <f>IF(AND(A3421&lt;&gt;"",ISNUMBER(A3421)),VLOOKUP(A3421,Studies!A:BR,4,FALSE),"")</f>
        <v>Week 4 after Perpetrator (Rifampicin)</v>
      </c>
      <c r="E3421" s="254" t="str">
        <f>IF(AND(A3421&lt;&gt;"",ISNUMBER(A3421)),VLOOKUP(A3421,Studies!A:BR,5,FALSE),"")</f>
        <v>Digoxin</v>
      </c>
      <c r="F3421" s="255"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4.25" x14ac:dyDescent="0.2">
      <c r="A3422" s="189">
        <v>400</v>
      </c>
      <c r="B3422" s="253" t="str">
        <f>IF(AND(A3422&lt;&gt;"",ISNUMBER(A3422)),VLOOKUP(A3422,Studies!A:BR,2,FALSE),"")</f>
        <v>Saari 2006</v>
      </c>
      <c r="C3422" s="254" t="str">
        <f>IF(AND(A3422&lt;&gt;"",ISNUMBER(A3422)),VLOOKUP(A3422,Studies!A:BR,3,FALSE),"")</f>
        <v>https://www.ncbi.nlm.nih.gov/pubmed/16580904</v>
      </c>
      <c r="D3422" s="254" t="str">
        <f>IF(AND(A3422&lt;&gt;"",ISNUMBER(A3422)),VLOOKUP(A3422,Studies!A:BR,4,FALSE),"")</f>
        <v>po Control (Perpetrator Placebo)</v>
      </c>
      <c r="E3422" s="254" t="str">
        <f>IF(AND(A3422&lt;&gt;"",ISNUMBER(A3422)),VLOOKUP(A3422,Studies!A:BR,5,FALSE),"")</f>
        <v>Midazolam</v>
      </c>
      <c r="F3422" s="255"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4.25" x14ac:dyDescent="0.2">
      <c r="A3423" s="189">
        <v>400</v>
      </c>
      <c r="B3423" s="253" t="str">
        <f>IF(AND(A3423&lt;&gt;"",ISNUMBER(A3423)),VLOOKUP(A3423,Studies!A:BR,2,FALSE),"")</f>
        <v>Saari 2006</v>
      </c>
      <c r="C3423" s="254" t="str">
        <f>IF(AND(A3423&lt;&gt;"",ISNUMBER(A3423)),VLOOKUP(A3423,Studies!A:BR,3,FALSE),"")</f>
        <v>https://www.ncbi.nlm.nih.gov/pubmed/16580904</v>
      </c>
      <c r="D3423" s="254" t="str">
        <f>IF(AND(A3423&lt;&gt;"",ISNUMBER(A3423)),VLOOKUP(A3423,Studies!A:BR,4,FALSE),"")</f>
        <v>po Control (Perpetrator Placebo)</v>
      </c>
      <c r="E3423" s="254" t="str">
        <f>IF(AND(A3423&lt;&gt;"",ISNUMBER(A3423)),VLOOKUP(A3423,Studies!A:BR,5,FALSE),"")</f>
        <v>Midazolam</v>
      </c>
      <c r="F3423" s="255"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4.25" x14ac:dyDescent="0.2">
      <c r="A3424" s="189">
        <v>400</v>
      </c>
      <c r="B3424" s="253" t="str">
        <f>IF(AND(A3424&lt;&gt;"",ISNUMBER(A3424)),VLOOKUP(A3424,Studies!A:BR,2,FALSE),"")</f>
        <v>Saari 2006</v>
      </c>
      <c r="C3424" s="254" t="str">
        <f>IF(AND(A3424&lt;&gt;"",ISNUMBER(A3424)),VLOOKUP(A3424,Studies!A:BR,3,FALSE),"")</f>
        <v>https://www.ncbi.nlm.nih.gov/pubmed/16580904</v>
      </c>
      <c r="D3424" s="254" t="str">
        <f>IF(AND(A3424&lt;&gt;"",ISNUMBER(A3424)),VLOOKUP(A3424,Studies!A:BR,4,FALSE),"")</f>
        <v>po Control (Perpetrator Placebo)</v>
      </c>
      <c r="E3424" s="254" t="str">
        <f>IF(AND(A3424&lt;&gt;"",ISNUMBER(A3424)),VLOOKUP(A3424,Studies!A:BR,5,FALSE),"")</f>
        <v>Midazolam</v>
      </c>
      <c r="F3424" s="255"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4.25" x14ac:dyDescent="0.2">
      <c r="A3425" s="189">
        <v>400</v>
      </c>
      <c r="B3425" s="253" t="str">
        <f>IF(AND(A3425&lt;&gt;"",ISNUMBER(A3425)),VLOOKUP(A3425,Studies!A:BR,2,FALSE),"")</f>
        <v>Saari 2006</v>
      </c>
      <c r="C3425" s="254" t="str">
        <f>IF(AND(A3425&lt;&gt;"",ISNUMBER(A3425)),VLOOKUP(A3425,Studies!A:BR,3,FALSE),"")</f>
        <v>https://www.ncbi.nlm.nih.gov/pubmed/16580904</v>
      </c>
      <c r="D3425" s="254" t="str">
        <f>IF(AND(A3425&lt;&gt;"",ISNUMBER(A3425)),VLOOKUP(A3425,Studies!A:BR,4,FALSE),"")</f>
        <v>po Control (Perpetrator Placebo)</v>
      </c>
      <c r="E3425" s="254" t="str">
        <f>IF(AND(A3425&lt;&gt;"",ISNUMBER(A3425)),VLOOKUP(A3425,Studies!A:BR,5,FALSE),"")</f>
        <v>Midazolam</v>
      </c>
      <c r="F3425" s="255"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4.25" x14ac:dyDescent="0.2">
      <c r="A3426" s="189">
        <v>400</v>
      </c>
      <c r="B3426" s="253" t="str">
        <f>IF(AND(A3426&lt;&gt;"",ISNUMBER(A3426)),VLOOKUP(A3426,Studies!A:BR,2,FALSE),"")</f>
        <v>Saari 2006</v>
      </c>
      <c r="C3426" s="254" t="str">
        <f>IF(AND(A3426&lt;&gt;"",ISNUMBER(A3426)),VLOOKUP(A3426,Studies!A:BR,3,FALSE),"")</f>
        <v>https://www.ncbi.nlm.nih.gov/pubmed/16580904</v>
      </c>
      <c r="D3426" s="254" t="str">
        <f>IF(AND(A3426&lt;&gt;"",ISNUMBER(A3426)),VLOOKUP(A3426,Studies!A:BR,4,FALSE),"")</f>
        <v>po Control (Perpetrator Placebo)</v>
      </c>
      <c r="E3426" s="254" t="str">
        <f>IF(AND(A3426&lt;&gt;"",ISNUMBER(A3426)),VLOOKUP(A3426,Studies!A:BR,5,FALSE),"")</f>
        <v>Midazolam</v>
      </c>
      <c r="F3426" s="255"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4.25" x14ac:dyDescent="0.2">
      <c r="A3427" s="189">
        <v>400</v>
      </c>
      <c r="B3427" s="253" t="str">
        <f>IF(AND(A3427&lt;&gt;"",ISNUMBER(A3427)),VLOOKUP(A3427,Studies!A:BR,2,FALSE),"")</f>
        <v>Saari 2006</v>
      </c>
      <c r="C3427" s="254" t="str">
        <f>IF(AND(A3427&lt;&gt;"",ISNUMBER(A3427)),VLOOKUP(A3427,Studies!A:BR,3,FALSE),"")</f>
        <v>https://www.ncbi.nlm.nih.gov/pubmed/16580904</v>
      </c>
      <c r="D3427" s="254" t="str">
        <f>IF(AND(A3427&lt;&gt;"",ISNUMBER(A3427)),VLOOKUP(A3427,Studies!A:BR,4,FALSE),"")</f>
        <v>po Control (Perpetrator Placebo)</v>
      </c>
      <c r="E3427" s="254" t="str">
        <f>IF(AND(A3427&lt;&gt;"",ISNUMBER(A3427)),VLOOKUP(A3427,Studies!A:BR,5,FALSE),"")</f>
        <v>Midazolam</v>
      </c>
      <c r="F3427" s="255"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4.25" x14ac:dyDescent="0.2">
      <c r="A3428" s="189">
        <v>400</v>
      </c>
      <c r="B3428" s="253" t="str">
        <f>IF(AND(A3428&lt;&gt;"",ISNUMBER(A3428)),VLOOKUP(A3428,Studies!A:BR,2,FALSE),"")</f>
        <v>Saari 2006</v>
      </c>
      <c r="C3428" s="254" t="str">
        <f>IF(AND(A3428&lt;&gt;"",ISNUMBER(A3428)),VLOOKUP(A3428,Studies!A:BR,3,FALSE),"")</f>
        <v>https://www.ncbi.nlm.nih.gov/pubmed/16580904</v>
      </c>
      <c r="D3428" s="254" t="str">
        <f>IF(AND(A3428&lt;&gt;"",ISNUMBER(A3428)),VLOOKUP(A3428,Studies!A:BR,4,FALSE),"")</f>
        <v>po Control (Perpetrator Placebo)</v>
      </c>
      <c r="E3428" s="254" t="str">
        <f>IF(AND(A3428&lt;&gt;"",ISNUMBER(A3428)),VLOOKUP(A3428,Studies!A:BR,5,FALSE),"")</f>
        <v>Midazolam</v>
      </c>
      <c r="F3428" s="255"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4.25" x14ac:dyDescent="0.2">
      <c r="A3429" s="189">
        <v>400</v>
      </c>
      <c r="B3429" s="253" t="str">
        <f>IF(AND(A3429&lt;&gt;"",ISNUMBER(A3429)),VLOOKUP(A3429,Studies!A:BR,2,FALSE),"")</f>
        <v>Saari 2006</v>
      </c>
      <c r="C3429" s="254" t="str">
        <f>IF(AND(A3429&lt;&gt;"",ISNUMBER(A3429)),VLOOKUP(A3429,Studies!A:BR,3,FALSE),"")</f>
        <v>https://www.ncbi.nlm.nih.gov/pubmed/16580904</v>
      </c>
      <c r="D3429" s="254" t="str">
        <f>IF(AND(A3429&lt;&gt;"",ISNUMBER(A3429)),VLOOKUP(A3429,Studies!A:BR,4,FALSE),"")</f>
        <v>po Control (Perpetrator Placebo)</v>
      </c>
      <c r="E3429" s="254" t="str">
        <f>IF(AND(A3429&lt;&gt;"",ISNUMBER(A3429)),VLOOKUP(A3429,Studies!A:BR,5,FALSE),"")</f>
        <v>Midazolam</v>
      </c>
      <c r="F3429" s="255"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4.25" x14ac:dyDescent="0.2">
      <c r="A3430" s="189">
        <v>400</v>
      </c>
      <c r="B3430" s="253" t="str">
        <f>IF(AND(A3430&lt;&gt;"",ISNUMBER(A3430)),VLOOKUP(A3430,Studies!A:BR,2,FALSE),"")</f>
        <v>Saari 2006</v>
      </c>
      <c r="C3430" s="254" t="str">
        <f>IF(AND(A3430&lt;&gt;"",ISNUMBER(A3430)),VLOOKUP(A3430,Studies!A:BR,3,FALSE),"")</f>
        <v>https://www.ncbi.nlm.nih.gov/pubmed/16580904</v>
      </c>
      <c r="D3430" s="254" t="str">
        <f>IF(AND(A3430&lt;&gt;"",ISNUMBER(A3430)),VLOOKUP(A3430,Studies!A:BR,4,FALSE),"")</f>
        <v>po Control (Perpetrator Placebo)</v>
      </c>
      <c r="E3430" s="254" t="str">
        <f>IF(AND(A3430&lt;&gt;"",ISNUMBER(A3430)),VLOOKUP(A3430,Studies!A:BR,5,FALSE),"")</f>
        <v>Midazolam</v>
      </c>
      <c r="F3430" s="255"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4.25" x14ac:dyDescent="0.2">
      <c r="A3431" s="189">
        <v>401</v>
      </c>
      <c r="B3431" s="253" t="str">
        <f>IF(AND(A3431&lt;&gt;"",ISNUMBER(A3431)),VLOOKUP(A3431,Studies!A:BR,2,FALSE),"")</f>
        <v>Saari 2006</v>
      </c>
      <c r="C3431" s="254" t="str">
        <f>IF(AND(A3431&lt;&gt;"",ISNUMBER(A3431)),VLOOKUP(A3431,Studies!A:BR,3,FALSE),"")</f>
        <v>https://www.ncbi.nlm.nih.gov/pubmed/16580904</v>
      </c>
      <c r="D3431" s="254" t="str">
        <f>IF(AND(A3431&lt;&gt;"",ISNUMBER(A3431)),VLOOKUP(A3431,Studies!A:BR,4,FALSE),"")</f>
        <v>po with Perpetrator (Voriconazole)</v>
      </c>
      <c r="E3431" s="254" t="str">
        <f>IF(AND(A3431&lt;&gt;"",ISNUMBER(A3431)),VLOOKUP(A3431,Studies!A:BR,5,FALSE),"")</f>
        <v>Midazolam</v>
      </c>
      <c r="F3431" s="255"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4.25" x14ac:dyDescent="0.2">
      <c r="A3432" s="189">
        <v>401</v>
      </c>
      <c r="B3432" s="253" t="str">
        <f>IF(AND(A3432&lt;&gt;"",ISNUMBER(A3432)),VLOOKUP(A3432,Studies!A:BR,2,FALSE),"")</f>
        <v>Saari 2006</v>
      </c>
      <c r="C3432" s="254" t="str">
        <f>IF(AND(A3432&lt;&gt;"",ISNUMBER(A3432)),VLOOKUP(A3432,Studies!A:BR,3,FALSE),"")</f>
        <v>https://www.ncbi.nlm.nih.gov/pubmed/16580904</v>
      </c>
      <c r="D3432" s="254" t="str">
        <f>IF(AND(A3432&lt;&gt;"",ISNUMBER(A3432)),VLOOKUP(A3432,Studies!A:BR,4,FALSE),"")</f>
        <v>po with Perpetrator (Voriconazole)</v>
      </c>
      <c r="E3432" s="254" t="str">
        <f>IF(AND(A3432&lt;&gt;"",ISNUMBER(A3432)),VLOOKUP(A3432,Studies!A:BR,5,FALSE),"")</f>
        <v>Midazolam</v>
      </c>
      <c r="F3432" s="255"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4.25" x14ac:dyDescent="0.2">
      <c r="A3433" s="189">
        <v>401</v>
      </c>
      <c r="B3433" s="253" t="str">
        <f>IF(AND(A3433&lt;&gt;"",ISNUMBER(A3433)),VLOOKUP(A3433,Studies!A:BR,2,FALSE),"")</f>
        <v>Saari 2006</v>
      </c>
      <c r="C3433" s="254" t="str">
        <f>IF(AND(A3433&lt;&gt;"",ISNUMBER(A3433)),VLOOKUP(A3433,Studies!A:BR,3,FALSE),"")</f>
        <v>https://www.ncbi.nlm.nih.gov/pubmed/16580904</v>
      </c>
      <c r="D3433" s="254" t="str">
        <f>IF(AND(A3433&lt;&gt;"",ISNUMBER(A3433)),VLOOKUP(A3433,Studies!A:BR,4,FALSE),"")</f>
        <v>po with Perpetrator (Voriconazole)</v>
      </c>
      <c r="E3433" s="254" t="str">
        <f>IF(AND(A3433&lt;&gt;"",ISNUMBER(A3433)),VLOOKUP(A3433,Studies!A:BR,5,FALSE),"")</f>
        <v>Midazolam</v>
      </c>
      <c r="F3433" s="255"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4.25" x14ac:dyDescent="0.2">
      <c r="A3434" s="189">
        <v>401</v>
      </c>
      <c r="B3434" s="253" t="str">
        <f>IF(AND(A3434&lt;&gt;"",ISNUMBER(A3434)),VLOOKUP(A3434,Studies!A:BR,2,FALSE),"")</f>
        <v>Saari 2006</v>
      </c>
      <c r="C3434" s="254" t="str">
        <f>IF(AND(A3434&lt;&gt;"",ISNUMBER(A3434)),VLOOKUP(A3434,Studies!A:BR,3,FALSE),"")</f>
        <v>https://www.ncbi.nlm.nih.gov/pubmed/16580904</v>
      </c>
      <c r="D3434" s="254" t="str">
        <f>IF(AND(A3434&lt;&gt;"",ISNUMBER(A3434)),VLOOKUP(A3434,Studies!A:BR,4,FALSE),"")</f>
        <v>po with Perpetrator (Voriconazole)</v>
      </c>
      <c r="E3434" s="254" t="str">
        <f>IF(AND(A3434&lt;&gt;"",ISNUMBER(A3434)),VLOOKUP(A3434,Studies!A:BR,5,FALSE),"")</f>
        <v>Midazolam</v>
      </c>
      <c r="F3434" s="255"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4.25" x14ac:dyDescent="0.2">
      <c r="A3435" s="189">
        <v>401</v>
      </c>
      <c r="B3435" s="253" t="str">
        <f>IF(AND(A3435&lt;&gt;"",ISNUMBER(A3435)),VLOOKUP(A3435,Studies!A:BR,2,FALSE),"")</f>
        <v>Saari 2006</v>
      </c>
      <c r="C3435" s="254" t="str">
        <f>IF(AND(A3435&lt;&gt;"",ISNUMBER(A3435)),VLOOKUP(A3435,Studies!A:BR,3,FALSE),"")</f>
        <v>https://www.ncbi.nlm.nih.gov/pubmed/16580904</v>
      </c>
      <c r="D3435" s="254" t="str">
        <f>IF(AND(A3435&lt;&gt;"",ISNUMBER(A3435)),VLOOKUP(A3435,Studies!A:BR,4,FALSE),"")</f>
        <v>po with Perpetrator (Voriconazole)</v>
      </c>
      <c r="E3435" s="254" t="str">
        <f>IF(AND(A3435&lt;&gt;"",ISNUMBER(A3435)),VLOOKUP(A3435,Studies!A:BR,5,FALSE),"")</f>
        <v>Midazolam</v>
      </c>
      <c r="F3435" s="255"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4.25" x14ac:dyDescent="0.2">
      <c r="A3436" s="189">
        <v>401</v>
      </c>
      <c r="B3436" s="253" t="str">
        <f>IF(AND(A3436&lt;&gt;"",ISNUMBER(A3436)),VLOOKUP(A3436,Studies!A:BR,2,FALSE),"")</f>
        <v>Saari 2006</v>
      </c>
      <c r="C3436" s="254" t="str">
        <f>IF(AND(A3436&lt;&gt;"",ISNUMBER(A3436)),VLOOKUP(A3436,Studies!A:BR,3,FALSE),"")</f>
        <v>https://www.ncbi.nlm.nih.gov/pubmed/16580904</v>
      </c>
      <c r="D3436" s="254" t="str">
        <f>IF(AND(A3436&lt;&gt;"",ISNUMBER(A3436)),VLOOKUP(A3436,Studies!A:BR,4,FALSE),"")</f>
        <v>po with Perpetrator (Voriconazole)</v>
      </c>
      <c r="E3436" s="254" t="str">
        <f>IF(AND(A3436&lt;&gt;"",ISNUMBER(A3436)),VLOOKUP(A3436,Studies!A:BR,5,FALSE),"")</f>
        <v>Midazolam</v>
      </c>
      <c r="F3436" s="255"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4.25" x14ac:dyDescent="0.2">
      <c r="A3437" s="189">
        <v>401</v>
      </c>
      <c r="B3437" s="253" t="str">
        <f>IF(AND(A3437&lt;&gt;"",ISNUMBER(A3437)),VLOOKUP(A3437,Studies!A:BR,2,FALSE),"")</f>
        <v>Saari 2006</v>
      </c>
      <c r="C3437" s="254" t="str">
        <f>IF(AND(A3437&lt;&gt;"",ISNUMBER(A3437)),VLOOKUP(A3437,Studies!A:BR,3,FALSE),"")</f>
        <v>https://www.ncbi.nlm.nih.gov/pubmed/16580904</v>
      </c>
      <c r="D3437" s="254" t="str">
        <f>IF(AND(A3437&lt;&gt;"",ISNUMBER(A3437)),VLOOKUP(A3437,Studies!A:BR,4,FALSE),"")</f>
        <v>po with Perpetrator (Voriconazole)</v>
      </c>
      <c r="E3437" s="254" t="str">
        <f>IF(AND(A3437&lt;&gt;"",ISNUMBER(A3437)),VLOOKUP(A3437,Studies!A:BR,5,FALSE),"")</f>
        <v>Midazolam</v>
      </c>
      <c r="F3437" s="255"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4.25" x14ac:dyDescent="0.2">
      <c r="A3438" s="189">
        <v>401</v>
      </c>
      <c r="B3438" s="253" t="str">
        <f>IF(AND(A3438&lt;&gt;"",ISNUMBER(A3438)),VLOOKUP(A3438,Studies!A:BR,2,FALSE),"")</f>
        <v>Saari 2006</v>
      </c>
      <c r="C3438" s="254" t="str">
        <f>IF(AND(A3438&lt;&gt;"",ISNUMBER(A3438)),VLOOKUP(A3438,Studies!A:BR,3,FALSE),"")</f>
        <v>https://www.ncbi.nlm.nih.gov/pubmed/16580904</v>
      </c>
      <c r="D3438" s="254" t="str">
        <f>IF(AND(A3438&lt;&gt;"",ISNUMBER(A3438)),VLOOKUP(A3438,Studies!A:BR,4,FALSE),"")</f>
        <v>po with Perpetrator (Voriconazole)</v>
      </c>
      <c r="E3438" s="254" t="str">
        <f>IF(AND(A3438&lt;&gt;"",ISNUMBER(A3438)),VLOOKUP(A3438,Studies!A:BR,5,FALSE),"")</f>
        <v>Midazolam</v>
      </c>
      <c r="F3438" s="255"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4.25" x14ac:dyDescent="0.2">
      <c r="A3439" s="189">
        <v>401</v>
      </c>
      <c r="B3439" s="253" t="str">
        <f>IF(AND(A3439&lt;&gt;"",ISNUMBER(A3439)),VLOOKUP(A3439,Studies!A:BR,2,FALSE),"")</f>
        <v>Saari 2006</v>
      </c>
      <c r="C3439" s="254" t="str">
        <f>IF(AND(A3439&lt;&gt;"",ISNUMBER(A3439)),VLOOKUP(A3439,Studies!A:BR,3,FALSE),"")</f>
        <v>https://www.ncbi.nlm.nih.gov/pubmed/16580904</v>
      </c>
      <c r="D3439" s="254" t="str">
        <f>IF(AND(A3439&lt;&gt;"",ISNUMBER(A3439)),VLOOKUP(A3439,Studies!A:BR,4,FALSE),"")</f>
        <v>po with Perpetrator (Voriconazole)</v>
      </c>
      <c r="E3439" s="254" t="str">
        <f>IF(AND(A3439&lt;&gt;"",ISNUMBER(A3439)),VLOOKUP(A3439,Studies!A:BR,5,FALSE),"")</f>
        <v>Midazolam</v>
      </c>
      <c r="F3439" s="255"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4.25" x14ac:dyDescent="0.2">
      <c r="A3440" s="189">
        <v>401</v>
      </c>
      <c r="B3440" s="253" t="str">
        <f>IF(AND(A3440&lt;&gt;"",ISNUMBER(A3440)),VLOOKUP(A3440,Studies!A:BR,2,FALSE),"")</f>
        <v>Saari 2006</v>
      </c>
      <c r="C3440" s="254" t="str">
        <f>IF(AND(A3440&lt;&gt;"",ISNUMBER(A3440)),VLOOKUP(A3440,Studies!A:BR,3,FALSE),"")</f>
        <v>https://www.ncbi.nlm.nih.gov/pubmed/16580904</v>
      </c>
      <c r="D3440" s="254" t="str">
        <f>IF(AND(A3440&lt;&gt;"",ISNUMBER(A3440)),VLOOKUP(A3440,Studies!A:BR,4,FALSE),"")</f>
        <v>po with Perpetrator (Voriconazole)</v>
      </c>
      <c r="E3440" s="254" t="str">
        <f>IF(AND(A3440&lt;&gt;"",ISNUMBER(A3440)),VLOOKUP(A3440,Studies!A:BR,5,FALSE),"")</f>
        <v>Midazolam</v>
      </c>
      <c r="F3440" s="255"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4.25" x14ac:dyDescent="0.2">
      <c r="A3441" s="189">
        <v>401</v>
      </c>
      <c r="B3441" s="253" t="str">
        <f>IF(AND(A3441&lt;&gt;"",ISNUMBER(A3441)),VLOOKUP(A3441,Studies!A:BR,2,FALSE),"")</f>
        <v>Saari 2006</v>
      </c>
      <c r="C3441" s="254" t="str">
        <f>IF(AND(A3441&lt;&gt;"",ISNUMBER(A3441)),VLOOKUP(A3441,Studies!A:BR,3,FALSE),"")</f>
        <v>https://www.ncbi.nlm.nih.gov/pubmed/16580904</v>
      </c>
      <c r="D3441" s="254" t="str">
        <f>IF(AND(A3441&lt;&gt;"",ISNUMBER(A3441)),VLOOKUP(A3441,Studies!A:BR,4,FALSE),"")</f>
        <v>po with Perpetrator (Voriconazole)</v>
      </c>
      <c r="E3441" s="254" t="str">
        <f>IF(AND(A3441&lt;&gt;"",ISNUMBER(A3441)),VLOOKUP(A3441,Studies!A:BR,5,FALSE),"")</f>
        <v>Midazolam</v>
      </c>
      <c r="F3441" s="255"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4.25" x14ac:dyDescent="0.2">
      <c r="A3442" s="189">
        <v>401</v>
      </c>
      <c r="B3442" s="253" t="str">
        <f>IF(AND(A3442&lt;&gt;"",ISNUMBER(A3442)),VLOOKUP(A3442,Studies!A:BR,2,FALSE),"")</f>
        <v>Saari 2006</v>
      </c>
      <c r="C3442" s="254" t="str">
        <f>IF(AND(A3442&lt;&gt;"",ISNUMBER(A3442)),VLOOKUP(A3442,Studies!A:BR,3,FALSE),"")</f>
        <v>https://www.ncbi.nlm.nih.gov/pubmed/16580904</v>
      </c>
      <c r="D3442" s="254" t="str">
        <f>IF(AND(A3442&lt;&gt;"",ISNUMBER(A3442)),VLOOKUP(A3442,Studies!A:BR,4,FALSE),"")</f>
        <v>po with Perpetrator (Voriconazole)</v>
      </c>
      <c r="E3442" s="254" t="str">
        <f>IF(AND(A3442&lt;&gt;"",ISNUMBER(A3442)),VLOOKUP(A3442,Studies!A:BR,5,FALSE),"")</f>
        <v>Midazolam</v>
      </c>
      <c r="F3442" s="255"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4.25" x14ac:dyDescent="0.2">
      <c r="A3443" s="189">
        <v>402</v>
      </c>
      <c r="B3443" s="253" t="str">
        <f>IF(AND(A3443&lt;&gt;"",ISNUMBER(A3443)),VLOOKUP(A3443,Studies!A:BR,2,FALSE),"")</f>
        <v>Saari 2006</v>
      </c>
      <c r="C3443" s="254" t="str">
        <f>IF(AND(A3443&lt;&gt;"",ISNUMBER(A3443)),VLOOKUP(A3443,Studies!A:BR,3,FALSE),"")</f>
        <v>https://www.ncbi.nlm.nih.gov/pubmed/16580904</v>
      </c>
      <c r="D3443" s="254" t="str">
        <f>IF(AND(A3443&lt;&gt;"",ISNUMBER(A3443)),VLOOKUP(A3443,Studies!A:BR,4,FALSE),"")</f>
        <v>po with Perpetrator (Voriconazole)</v>
      </c>
      <c r="E3443" s="254" t="str">
        <f>IF(AND(A3443&lt;&gt;"",ISNUMBER(A3443)),VLOOKUP(A3443,Studies!A:BR,5,FALSE),"")</f>
        <v>Voriconazole</v>
      </c>
      <c r="F3443" s="255"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4.25" x14ac:dyDescent="0.2">
      <c r="A3444" s="189">
        <v>402</v>
      </c>
      <c r="B3444" s="253" t="str">
        <f>IF(AND(A3444&lt;&gt;"",ISNUMBER(A3444)),VLOOKUP(A3444,Studies!A:BR,2,FALSE),"")</f>
        <v>Saari 2006</v>
      </c>
      <c r="C3444" s="254" t="str">
        <f>IF(AND(A3444&lt;&gt;"",ISNUMBER(A3444)),VLOOKUP(A3444,Studies!A:BR,3,FALSE),"")</f>
        <v>https://www.ncbi.nlm.nih.gov/pubmed/16580904</v>
      </c>
      <c r="D3444" s="254" t="str">
        <f>IF(AND(A3444&lt;&gt;"",ISNUMBER(A3444)),VLOOKUP(A3444,Studies!A:BR,4,FALSE),"")</f>
        <v>po with Perpetrator (Voriconazole)</v>
      </c>
      <c r="E3444" s="254" t="str">
        <f>IF(AND(A3444&lt;&gt;"",ISNUMBER(A3444)),VLOOKUP(A3444,Studies!A:BR,5,FALSE),"")</f>
        <v>Voriconazole</v>
      </c>
      <c r="F3444" s="255"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4.25" x14ac:dyDescent="0.2">
      <c r="A3445" s="189">
        <v>402</v>
      </c>
      <c r="B3445" s="253" t="str">
        <f>IF(AND(A3445&lt;&gt;"",ISNUMBER(A3445)),VLOOKUP(A3445,Studies!A:BR,2,FALSE),"")</f>
        <v>Saari 2006</v>
      </c>
      <c r="C3445" s="254" t="str">
        <f>IF(AND(A3445&lt;&gt;"",ISNUMBER(A3445)),VLOOKUP(A3445,Studies!A:BR,3,FALSE),"")</f>
        <v>https://www.ncbi.nlm.nih.gov/pubmed/16580904</v>
      </c>
      <c r="D3445" s="254" t="str">
        <f>IF(AND(A3445&lt;&gt;"",ISNUMBER(A3445)),VLOOKUP(A3445,Studies!A:BR,4,FALSE),"")</f>
        <v>po with Perpetrator (Voriconazole)</v>
      </c>
      <c r="E3445" s="254" t="str">
        <f>IF(AND(A3445&lt;&gt;"",ISNUMBER(A3445)),VLOOKUP(A3445,Studies!A:BR,5,FALSE),"")</f>
        <v>Voriconazole</v>
      </c>
      <c r="F3445" s="255"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4.25" x14ac:dyDescent="0.2">
      <c r="A3446" s="189">
        <v>402</v>
      </c>
      <c r="B3446" s="253" t="str">
        <f>IF(AND(A3446&lt;&gt;"",ISNUMBER(A3446)),VLOOKUP(A3446,Studies!A:BR,2,FALSE),"")</f>
        <v>Saari 2006</v>
      </c>
      <c r="C3446" s="254" t="str">
        <f>IF(AND(A3446&lt;&gt;"",ISNUMBER(A3446)),VLOOKUP(A3446,Studies!A:BR,3,FALSE),"")</f>
        <v>https://www.ncbi.nlm.nih.gov/pubmed/16580904</v>
      </c>
      <c r="D3446" s="254" t="str">
        <f>IF(AND(A3446&lt;&gt;"",ISNUMBER(A3446)),VLOOKUP(A3446,Studies!A:BR,4,FALSE),"")</f>
        <v>po with Perpetrator (Voriconazole)</v>
      </c>
      <c r="E3446" s="254" t="str">
        <f>IF(AND(A3446&lt;&gt;"",ISNUMBER(A3446)),VLOOKUP(A3446,Studies!A:BR,5,FALSE),"")</f>
        <v>Voriconazole</v>
      </c>
      <c r="F3446" s="255"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4.25" x14ac:dyDescent="0.2">
      <c r="A3447" s="189">
        <v>402</v>
      </c>
      <c r="B3447" s="253" t="str">
        <f>IF(AND(A3447&lt;&gt;"",ISNUMBER(A3447)),VLOOKUP(A3447,Studies!A:BR,2,FALSE),"")</f>
        <v>Saari 2006</v>
      </c>
      <c r="C3447" s="254" t="str">
        <f>IF(AND(A3447&lt;&gt;"",ISNUMBER(A3447)),VLOOKUP(A3447,Studies!A:BR,3,FALSE),"")</f>
        <v>https://www.ncbi.nlm.nih.gov/pubmed/16580904</v>
      </c>
      <c r="D3447" s="254" t="str">
        <f>IF(AND(A3447&lt;&gt;"",ISNUMBER(A3447)),VLOOKUP(A3447,Studies!A:BR,4,FALSE),"")</f>
        <v>po with Perpetrator (Voriconazole)</v>
      </c>
      <c r="E3447" s="254" t="str">
        <f>IF(AND(A3447&lt;&gt;"",ISNUMBER(A3447)),VLOOKUP(A3447,Studies!A:BR,5,FALSE),"")</f>
        <v>Voriconazole</v>
      </c>
      <c r="F3447" s="255"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4.25" x14ac:dyDescent="0.2">
      <c r="A3448" s="189">
        <v>402</v>
      </c>
      <c r="B3448" s="253" t="str">
        <f>IF(AND(A3448&lt;&gt;"",ISNUMBER(A3448)),VLOOKUP(A3448,Studies!A:BR,2,FALSE),"")</f>
        <v>Saari 2006</v>
      </c>
      <c r="C3448" s="254" t="str">
        <f>IF(AND(A3448&lt;&gt;"",ISNUMBER(A3448)),VLOOKUP(A3448,Studies!A:BR,3,FALSE),"")</f>
        <v>https://www.ncbi.nlm.nih.gov/pubmed/16580904</v>
      </c>
      <c r="D3448" s="254" t="str">
        <f>IF(AND(A3448&lt;&gt;"",ISNUMBER(A3448)),VLOOKUP(A3448,Studies!A:BR,4,FALSE),"")</f>
        <v>po with Perpetrator (Voriconazole)</v>
      </c>
      <c r="E3448" s="254" t="str">
        <f>IF(AND(A3448&lt;&gt;"",ISNUMBER(A3448)),VLOOKUP(A3448,Studies!A:BR,5,FALSE),"")</f>
        <v>Voriconazole</v>
      </c>
      <c r="F3448" s="255"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4.25" x14ac:dyDescent="0.2">
      <c r="A3449" s="189">
        <v>402</v>
      </c>
      <c r="B3449" s="253" t="str">
        <f>IF(AND(A3449&lt;&gt;"",ISNUMBER(A3449)),VLOOKUP(A3449,Studies!A:BR,2,FALSE),"")</f>
        <v>Saari 2006</v>
      </c>
      <c r="C3449" s="254" t="str">
        <f>IF(AND(A3449&lt;&gt;"",ISNUMBER(A3449)),VLOOKUP(A3449,Studies!A:BR,3,FALSE),"")</f>
        <v>https://www.ncbi.nlm.nih.gov/pubmed/16580904</v>
      </c>
      <c r="D3449" s="254" t="str">
        <f>IF(AND(A3449&lt;&gt;"",ISNUMBER(A3449)),VLOOKUP(A3449,Studies!A:BR,4,FALSE),"")</f>
        <v>po with Perpetrator (Voriconazole)</v>
      </c>
      <c r="E3449" s="254" t="str">
        <f>IF(AND(A3449&lt;&gt;"",ISNUMBER(A3449)),VLOOKUP(A3449,Studies!A:BR,5,FALSE),"")</f>
        <v>Voriconazole</v>
      </c>
      <c r="F3449" s="255"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4.25" x14ac:dyDescent="0.2">
      <c r="A3450" s="189">
        <v>402</v>
      </c>
      <c r="B3450" s="253" t="str">
        <f>IF(AND(A3450&lt;&gt;"",ISNUMBER(A3450)),VLOOKUP(A3450,Studies!A:BR,2,FALSE),"")</f>
        <v>Saari 2006</v>
      </c>
      <c r="C3450" s="254" t="str">
        <f>IF(AND(A3450&lt;&gt;"",ISNUMBER(A3450)),VLOOKUP(A3450,Studies!A:BR,3,FALSE),"")</f>
        <v>https://www.ncbi.nlm.nih.gov/pubmed/16580904</v>
      </c>
      <c r="D3450" s="254" t="str">
        <f>IF(AND(A3450&lt;&gt;"",ISNUMBER(A3450)),VLOOKUP(A3450,Studies!A:BR,4,FALSE),"")</f>
        <v>po with Perpetrator (Voriconazole)</v>
      </c>
      <c r="E3450" s="254" t="str">
        <f>IF(AND(A3450&lt;&gt;"",ISNUMBER(A3450)),VLOOKUP(A3450,Studies!A:BR,5,FALSE),"")</f>
        <v>Voriconazole</v>
      </c>
      <c r="F3450" s="255"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4.25" x14ac:dyDescent="0.2">
      <c r="A3451" s="189">
        <v>402</v>
      </c>
      <c r="B3451" s="253" t="str">
        <f>IF(AND(A3451&lt;&gt;"",ISNUMBER(A3451)),VLOOKUP(A3451,Studies!A:BR,2,FALSE),"")</f>
        <v>Saari 2006</v>
      </c>
      <c r="C3451" s="254" t="str">
        <f>IF(AND(A3451&lt;&gt;"",ISNUMBER(A3451)),VLOOKUP(A3451,Studies!A:BR,3,FALSE),"")</f>
        <v>https://www.ncbi.nlm.nih.gov/pubmed/16580904</v>
      </c>
      <c r="D3451" s="254" t="str">
        <f>IF(AND(A3451&lt;&gt;"",ISNUMBER(A3451)),VLOOKUP(A3451,Studies!A:BR,4,FALSE),"")</f>
        <v>po with Perpetrator (Voriconazole)</v>
      </c>
      <c r="E3451" s="254" t="str">
        <f>IF(AND(A3451&lt;&gt;"",ISNUMBER(A3451)),VLOOKUP(A3451,Studies!A:BR,5,FALSE),"")</f>
        <v>Voriconazole</v>
      </c>
      <c r="F3451" s="255"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4.25" x14ac:dyDescent="0.2">
      <c r="A3452" s="189">
        <v>402</v>
      </c>
      <c r="B3452" s="253" t="str">
        <f>IF(AND(A3452&lt;&gt;"",ISNUMBER(A3452)),VLOOKUP(A3452,Studies!A:BR,2,FALSE),"")</f>
        <v>Saari 2006</v>
      </c>
      <c r="C3452" s="254" t="str">
        <f>IF(AND(A3452&lt;&gt;"",ISNUMBER(A3452)),VLOOKUP(A3452,Studies!A:BR,3,FALSE),"")</f>
        <v>https://www.ncbi.nlm.nih.gov/pubmed/16580904</v>
      </c>
      <c r="D3452" s="254" t="str">
        <f>IF(AND(A3452&lt;&gt;"",ISNUMBER(A3452)),VLOOKUP(A3452,Studies!A:BR,4,FALSE),"")</f>
        <v>po with Perpetrator (Voriconazole)</v>
      </c>
      <c r="E3452" s="254" t="str">
        <f>IF(AND(A3452&lt;&gt;"",ISNUMBER(A3452)),VLOOKUP(A3452,Studies!A:BR,5,FALSE),"")</f>
        <v>Voriconazole</v>
      </c>
      <c r="F3452" s="255"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4.25" x14ac:dyDescent="0.2">
      <c r="A3453" s="189">
        <v>403</v>
      </c>
      <c r="B3453" s="253" t="str">
        <f>IF(AND(A3453&lt;&gt;"",ISNUMBER(A3453)),VLOOKUP(A3453,Studies!A:BR,2,FALSE),"")</f>
        <v>Saari 2006</v>
      </c>
      <c r="C3453" s="254" t="str">
        <f>IF(AND(A3453&lt;&gt;"",ISNUMBER(A3453)),VLOOKUP(A3453,Studies!A:BR,3,FALSE),"")</f>
        <v>https://www.ncbi.nlm.nih.gov/pubmed/16580904</v>
      </c>
      <c r="D3453" s="254" t="str">
        <f>IF(AND(A3453&lt;&gt;"",ISNUMBER(A3453)),VLOOKUP(A3453,Studies!A:BR,4,FALSE),"")</f>
        <v>iv Control (Perpetrator Placebo)</v>
      </c>
      <c r="E3453" s="254" t="str">
        <f>IF(AND(A3453&lt;&gt;"",ISNUMBER(A3453)),VLOOKUP(A3453,Studies!A:BR,5,FALSE),"")</f>
        <v>Midazolam</v>
      </c>
      <c r="F3453" s="255"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4.25" x14ac:dyDescent="0.2">
      <c r="A3454" s="189">
        <v>403</v>
      </c>
      <c r="B3454" s="253" t="str">
        <f>IF(AND(A3454&lt;&gt;"",ISNUMBER(A3454)),VLOOKUP(A3454,Studies!A:BR,2,FALSE),"")</f>
        <v>Saari 2006</v>
      </c>
      <c r="C3454" s="254" t="str">
        <f>IF(AND(A3454&lt;&gt;"",ISNUMBER(A3454)),VLOOKUP(A3454,Studies!A:BR,3,FALSE),"")</f>
        <v>https://www.ncbi.nlm.nih.gov/pubmed/16580904</v>
      </c>
      <c r="D3454" s="254" t="str">
        <f>IF(AND(A3454&lt;&gt;"",ISNUMBER(A3454)),VLOOKUP(A3454,Studies!A:BR,4,FALSE),"")</f>
        <v>iv Control (Perpetrator Placebo)</v>
      </c>
      <c r="E3454" s="254" t="str">
        <f>IF(AND(A3454&lt;&gt;"",ISNUMBER(A3454)),VLOOKUP(A3454,Studies!A:BR,5,FALSE),"")</f>
        <v>Midazolam</v>
      </c>
      <c r="F3454" s="255"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4.25" x14ac:dyDescent="0.2">
      <c r="A3455" s="189">
        <v>403</v>
      </c>
      <c r="B3455" s="253" t="str">
        <f>IF(AND(A3455&lt;&gt;"",ISNUMBER(A3455)),VLOOKUP(A3455,Studies!A:BR,2,FALSE),"")</f>
        <v>Saari 2006</v>
      </c>
      <c r="C3455" s="254" t="str">
        <f>IF(AND(A3455&lt;&gt;"",ISNUMBER(A3455)),VLOOKUP(A3455,Studies!A:BR,3,FALSE),"")</f>
        <v>https://www.ncbi.nlm.nih.gov/pubmed/16580904</v>
      </c>
      <c r="D3455" s="254" t="str">
        <f>IF(AND(A3455&lt;&gt;"",ISNUMBER(A3455)),VLOOKUP(A3455,Studies!A:BR,4,FALSE),"")</f>
        <v>iv Control (Perpetrator Placebo)</v>
      </c>
      <c r="E3455" s="254" t="str">
        <f>IF(AND(A3455&lt;&gt;"",ISNUMBER(A3455)),VLOOKUP(A3455,Studies!A:BR,5,FALSE),"")</f>
        <v>Midazolam</v>
      </c>
      <c r="F3455" s="255"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4.25" x14ac:dyDescent="0.2">
      <c r="A3456" s="189">
        <v>403</v>
      </c>
      <c r="B3456" s="253" t="str">
        <f>IF(AND(A3456&lt;&gt;"",ISNUMBER(A3456)),VLOOKUP(A3456,Studies!A:BR,2,FALSE),"")</f>
        <v>Saari 2006</v>
      </c>
      <c r="C3456" s="254" t="str">
        <f>IF(AND(A3456&lt;&gt;"",ISNUMBER(A3456)),VLOOKUP(A3456,Studies!A:BR,3,FALSE),"")</f>
        <v>https://www.ncbi.nlm.nih.gov/pubmed/16580904</v>
      </c>
      <c r="D3456" s="254" t="str">
        <f>IF(AND(A3456&lt;&gt;"",ISNUMBER(A3456)),VLOOKUP(A3456,Studies!A:BR,4,FALSE),"")</f>
        <v>iv Control (Perpetrator Placebo)</v>
      </c>
      <c r="E3456" s="254" t="str">
        <f>IF(AND(A3456&lt;&gt;"",ISNUMBER(A3456)),VLOOKUP(A3456,Studies!A:BR,5,FALSE),"")</f>
        <v>Midazolam</v>
      </c>
      <c r="F3456" s="255"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4.25" x14ac:dyDescent="0.2">
      <c r="A3457" s="189">
        <v>403</v>
      </c>
      <c r="B3457" s="253" t="str">
        <f>IF(AND(A3457&lt;&gt;"",ISNUMBER(A3457)),VLOOKUP(A3457,Studies!A:BR,2,FALSE),"")</f>
        <v>Saari 2006</v>
      </c>
      <c r="C3457" s="254" t="str">
        <f>IF(AND(A3457&lt;&gt;"",ISNUMBER(A3457)),VLOOKUP(A3457,Studies!A:BR,3,FALSE),"")</f>
        <v>https://www.ncbi.nlm.nih.gov/pubmed/16580904</v>
      </c>
      <c r="D3457" s="254" t="str">
        <f>IF(AND(A3457&lt;&gt;"",ISNUMBER(A3457)),VLOOKUP(A3457,Studies!A:BR,4,FALSE),"")</f>
        <v>iv Control (Perpetrator Placebo)</v>
      </c>
      <c r="E3457" s="254" t="str">
        <f>IF(AND(A3457&lt;&gt;"",ISNUMBER(A3457)),VLOOKUP(A3457,Studies!A:BR,5,FALSE),"")</f>
        <v>Midazolam</v>
      </c>
      <c r="F3457" s="255"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4.25" x14ac:dyDescent="0.2">
      <c r="A3458" s="189">
        <v>403</v>
      </c>
      <c r="B3458" s="253" t="str">
        <f>IF(AND(A3458&lt;&gt;"",ISNUMBER(A3458)),VLOOKUP(A3458,Studies!A:BR,2,FALSE),"")</f>
        <v>Saari 2006</v>
      </c>
      <c r="C3458" s="254" t="str">
        <f>IF(AND(A3458&lt;&gt;"",ISNUMBER(A3458)),VLOOKUP(A3458,Studies!A:BR,3,FALSE),"")</f>
        <v>https://www.ncbi.nlm.nih.gov/pubmed/16580904</v>
      </c>
      <c r="D3458" s="254" t="str">
        <f>IF(AND(A3458&lt;&gt;"",ISNUMBER(A3458)),VLOOKUP(A3458,Studies!A:BR,4,FALSE),"")</f>
        <v>iv Control (Perpetrator Placebo)</v>
      </c>
      <c r="E3458" s="254" t="str">
        <f>IF(AND(A3458&lt;&gt;"",ISNUMBER(A3458)),VLOOKUP(A3458,Studies!A:BR,5,FALSE),"")</f>
        <v>Midazolam</v>
      </c>
      <c r="F3458" s="255"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4.25" x14ac:dyDescent="0.2">
      <c r="A3459" s="189">
        <v>403</v>
      </c>
      <c r="B3459" s="253" t="str">
        <f>IF(AND(A3459&lt;&gt;"",ISNUMBER(A3459)),VLOOKUP(A3459,Studies!A:BR,2,FALSE),"")</f>
        <v>Saari 2006</v>
      </c>
      <c r="C3459" s="254" t="str">
        <f>IF(AND(A3459&lt;&gt;"",ISNUMBER(A3459)),VLOOKUP(A3459,Studies!A:BR,3,FALSE),"")</f>
        <v>https://www.ncbi.nlm.nih.gov/pubmed/16580904</v>
      </c>
      <c r="D3459" s="254" t="str">
        <f>IF(AND(A3459&lt;&gt;"",ISNUMBER(A3459)),VLOOKUP(A3459,Studies!A:BR,4,FALSE),"")</f>
        <v>iv Control (Perpetrator Placebo)</v>
      </c>
      <c r="E3459" s="254" t="str">
        <f>IF(AND(A3459&lt;&gt;"",ISNUMBER(A3459)),VLOOKUP(A3459,Studies!A:BR,5,FALSE),"")</f>
        <v>Midazolam</v>
      </c>
      <c r="F3459" s="255"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4.25" x14ac:dyDescent="0.2">
      <c r="A3460" s="189">
        <v>403</v>
      </c>
      <c r="B3460" s="253" t="str">
        <f>IF(AND(A3460&lt;&gt;"",ISNUMBER(A3460)),VLOOKUP(A3460,Studies!A:BR,2,FALSE),"")</f>
        <v>Saari 2006</v>
      </c>
      <c r="C3460" s="254" t="str">
        <f>IF(AND(A3460&lt;&gt;"",ISNUMBER(A3460)),VLOOKUP(A3460,Studies!A:BR,3,FALSE),"")</f>
        <v>https://www.ncbi.nlm.nih.gov/pubmed/16580904</v>
      </c>
      <c r="D3460" s="254" t="str">
        <f>IF(AND(A3460&lt;&gt;"",ISNUMBER(A3460)),VLOOKUP(A3460,Studies!A:BR,4,FALSE),"")</f>
        <v>iv Control (Perpetrator Placebo)</v>
      </c>
      <c r="E3460" s="254" t="str">
        <f>IF(AND(A3460&lt;&gt;"",ISNUMBER(A3460)),VLOOKUP(A3460,Studies!A:BR,5,FALSE),"")</f>
        <v>Midazolam</v>
      </c>
      <c r="F3460" s="255"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4.25" x14ac:dyDescent="0.2">
      <c r="A3461" s="189">
        <v>403</v>
      </c>
      <c r="B3461" s="253" t="str">
        <f>IF(AND(A3461&lt;&gt;"",ISNUMBER(A3461)),VLOOKUP(A3461,Studies!A:BR,2,FALSE),"")</f>
        <v>Saari 2006</v>
      </c>
      <c r="C3461" s="254" t="str">
        <f>IF(AND(A3461&lt;&gt;"",ISNUMBER(A3461)),VLOOKUP(A3461,Studies!A:BR,3,FALSE),"")</f>
        <v>https://www.ncbi.nlm.nih.gov/pubmed/16580904</v>
      </c>
      <c r="D3461" s="254" t="str">
        <f>IF(AND(A3461&lt;&gt;"",ISNUMBER(A3461)),VLOOKUP(A3461,Studies!A:BR,4,FALSE),"")</f>
        <v>iv Control (Perpetrator Placebo)</v>
      </c>
      <c r="E3461" s="254" t="str">
        <f>IF(AND(A3461&lt;&gt;"",ISNUMBER(A3461)),VLOOKUP(A3461,Studies!A:BR,5,FALSE),"")</f>
        <v>Midazolam</v>
      </c>
      <c r="F3461" s="255"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4.25" x14ac:dyDescent="0.2">
      <c r="A3462" s="189">
        <v>403</v>
      </c>
      <c r="B3462" s="253" t="str">
        <f>IF(AND(A3462&lt;&gt;"",ISNUMBER(A3462)),VLOOKUP(A3462,Studies!A:BR,2,FALSE),"")</f>
        <v>Saari 2006</v>
      </c>
      <c r="C3462" s="254" t="str">
        <f>IF(AND(A3462&lt;&gt;"",ISNUMBER(A3462)),VLOOKUP(A3462,Studies!A:BR,3,FALSE),"")</f>
        <v>https://www.ncbi.nlm.nih.gov/pubmed/16580904</v>
      </c>
      <c r="D3462" s="254" t="str">
        <f>IF(AND(A3462&lt;&gt;"",ISNUMBER(A3462)),VLOOKUP(A3462,Studies!A:BR,4,FALSE),"")</f>
        <v>iv Control (Perpetrator Placebo)</v>
      </c>
      <c r="E3462" s="254" t="str">
        <f>IF(AND(A3462&lt;&gt;"",ISNUMBER(A3462)),VLOOKUP(A3462,Studies!A:BR,5,FALSE),"")</f>
        <v>Midazolam</v>
      </c>
      <c r="F3462" s="255"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4.25" x14ac:dyDescent="0.2">
      <c r="A3463" s="189">
        <v>403</v>
      </c>
      <c r="B3463" s="253" t="str">
        <f>IF(AND(A3463&lt;&gt;"",ISNUMBER(A3463)),VLOOKUP(A3463,Studies!A:BR,2,FALSE),"")</f>
        <v>Saari 2006</v>
      </c>
      <c r="C3463" s="254" t="str">
        <f>IF(AND(A3463&lt;&gt;"",ISNUMBER(A3463)),VLOOKUP(A3463,Studies!A:BR,3,FALSE),"")</f>
        <v>https://www.ncbi.nlm.nih.gov/pubmed/16580904</v>
      </c>
      <c r="D3463" s="254" t="str">
        <f>IF(AND(A3463&lt;&gt;"",ISNUMBER(A3463)),VLOOKUP(A3463,Studies!A:BR,4,FALSE),"")</f>
        <v>iv Control (Perpetrator Placebo)</v>
      </c>
      <c r="E3463" s="254" t="str">
        <f>IF(AND(A3463&lt;&gt;"",ISNUMBER(A3463)),VLOOKUP(A3463,Studies!A:BR,5,FALSE),"")</f>
        <v>Midazolam</v>
      </c>
      <c r="F3463" s="255"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4.25" x14ac:dyDescent="0.2">
      <c r="A3464" s="189">
        <v>404</v>
      </c>
      <c r="B3464" s="253" t="str">
        <f>IF(AND(A3464&lt;&gt;"",ISNUMBER(A3464)),VLOOKUP(A3464,Studies!A:BR,2,FALSE),"")</f>
        <v>Saari 2006</v>
      </c>
      <c r="C3464" s="254" t="str">
        <f>IF(AND(A3464&lt;&gt;"",ISNUMBER(A3464)),VLOOKUP(A3464,Studies!A:BR,3,FALSE),"")</f>
        <v>https://www.ncbi.nlm.nih.gov/pubmed/16580904</v>
      </c>
      <c r="D3464" s="254" t="str">
        <f>IF(AND(A3464&lt;&gt;"",ISNUMBER(A3464)),VLOOKUP(A3464,Studies!A:BR,4,FALSE),"")</f>
        <v>iv with Perpetrator (Voriconazole)</v>
      </c>
      <c r="E3464" s="254" t="str">
        <f>IF(AND(A3464&lt;&gt;"",ISNUMBER(A3464)),VLOOKUP(A3464,Studies!A:BR,5,FALSE),"")</f>
        <v>Midazolam</v>
      </c>
      <c r="F3464" s="255"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4.25" x14ac:dyDescent="0.2">
      <c r="A3465" s="189">
        <v>404</v>
      </c>
      <c r="B3465" s="253" t="str">
        <f>IF(AND(A3465&lt;&gt;"",ISNUMBER(A3465)),VLOOKUP(A3465,Studies!A:BR,2,FALSE),"")</f>
        <v>Saari 2006</v>
      </c>
      <c r="C3465" s="254" t="str">
        <f>IF(AND(A3465&lt;&gt;"",ISNUMBER(A3465)),VLOOKUP(A3465,Studies!A:BR,3,FALSE),"")</f>
        <v>https://www.ncbi.nlm.nih.gov/pubmed/16580904</v>
      </c>
      <c r="D3465" s="254" t="str">
        <f>IF(AND(A3465&lt;&gt;"",ISNUMBER(A3465)),VLOOKUP(A3465,Studies!A:BR,4,FALSE),"")</f>
        <v>iv with Perpetrator (Voriconazole)</v>
      </c>
      <c r="E3465" s="254" t="str">
        <f>IF(AND(A3465&lt;&gt;"",ISNUMBER(A3465)),VLOOKUP(A3465,Studies!A:BR,5,FALSE),"")</f>
        <v>Midazolam</v>
      </c>
      <c r="F3465" s="255"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4.25" x14ac:dyDescent="0.2">
      <c r="A3466" s="189">
        <v>404</v>
      </c>
      <c r="B3466" s="253" t="str">
        <f>IF(AND(A3466&lt;&gt;"",ISNUMBER(A3466)),VLOOKUP(A3466,Studies!A:BR,2,FALSE),"")</f>
        <v>Saari 2006</v>
      </c>
      <c r="C3466" s="254" t="str">
        <f>IF(AND(A3466&lt;&gt;"",ISNUMBER(A3466)),VLOOKUP(A3466,Studies!A:BR,3,FALSE),"")</f>
        <v>https://www.ncbi.nlm.nih.gov/pubmed/16580904</v>
      </c>
      <c r="D3466" s="254" t="str">
        <f>IF(AND(A3466&lt;&gt;"",ISNUMBER(A3466)),VLOOKUP(A3466,Studies!A:BR,4,FALSE),"")</f>
        <v>iv with Perpetrator (Voriconazole)</v>
      </c>
      <c r="E3466" s="254" t="str">
        <f>IF(AND(A3466&lt;&gt;"",ISNUMBER(A3466)),VLOOKUP(A3466,Studies!A:BR,5,FALSE),"")</f>
        <v>Midazolam</v>
      </c>
      <c r="F3466" s="255"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4.25" x14ac:dyDescent="0.2">
      <c r="A3467" s="189">
        <v>404</v>
      </c>
      <c r="B3467" s="253" t="str">
        <f>IF(AND(A3467&lt;&gt;"",ISNUMBER(A3467)),VLOOKUP(A3467,Studies!A:BR,2,FALSE),"")</f>
        <v>Saari 2006</v>
      </c>
      <c r="C3467" s="254" t="str">
        <f>IF(AND(A3467&lt;&gt;"",ISNUMBER(A3467)),VLOOKUP(A3467,Studies!A:BR,3,FALSE),"")</f>
        <v>https://www.ncbi.nlm.nih.gov/pubmed/16580904</v>
      </c>
      <c r="D3467" s="254" t="str">
        <f>IF(AND(A3467&lt;&gt;"",ISNUMBER(A3467)),VLOOKUP(A3467,Studies!A:BR,4,FALSE),"")</f>
        <v>iv with Perpetrator (Voriconazole)</v>
      </c>
      <c r="E3467" s="254" t="str">
        <f>IF(AND(A3467&lt;&gt;"",ISNUMBER(A3467)),VLOOKUP(A3467,Studies!A:BR,5,FALSE),"")</f>
        <v>Midazolam</v>
      </c>
      <c r="F3467" s="255"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4.25" x14ac:dyDescent="0.2">
      <c r="A3468" s="189">
        <v>404</v>
      </c>
      <c r="B3468" s="253" t="str">
        <f>IF(AND(A3468&lt;&gt;"",ISNUMBER(A3468)),VLOOKUP(A3468,Studies!A:BR,2,FALSE),"")</f>
        <v>Saari 2006</v>
      </c>
      <c r="C3468" s="254" t="str">
        <f>IF(AND(A3468&lt;&gt;"",ISNUMBER(A3468)),VLOOKUP(A3468,Studies!A:BR,3,FALSE),"")</f>
        <v>https://www.ncbi.nlm.nih.gov/pubmed/16580904</v>
      </c>
      <c r="D3468" s="254" t="str">
        <f>IF(AND(A3468&lt;&gt;"",ISNUMBER(A3468)),VLOOKUP(A3468,Studies!A:BR,4,FALSE),"")</f>
        <v>iv with Perpetrator (Voriconazole)</v>
      </c>
      <c r="E3468" s="254" t="str">
        <f>IF(AND(A3468&lt;&gt;"",ISNUMBER(A3468)),VLOOKUP(A3468,Studies!A:BR,5,FALSE),"")</f>
        <v>Midazolam</v>
      </c>
      <c r="F3468" s="255"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4.25" x14ac:dyDescent="0.2">
      <c r="A3469" s="189">
        <v>404</v>
      </c>
      <c r="B3469" s="253" t="str">
        <f>IF(AND(A3469&lt;&gt;"",ISNUMBER(A3469)),VLOOKUP(A3469,Studies!A:BR,2,FALSE),"")</f>
        <v>Saari 2006</v>
      </c>
      <c r="C3469" s="254" t="str">
        <f>IF(AND(A3469&lt;&gt;"",ISNUMBER(A3469)),VLOOKUP(A3469,Studies!A:BR,3,FALSE),"")</f>
        <v>https://www.ncbi.nlm.nih.gov/pubmed/16580904</v>
      </c>
      <c r="D3469" s="254" t="str">
        <f>IF(AND(A3469&lt;&gt;"",ISNUMBER(A3469)),VLOOKUP(A3469,Studies!A:BR,4,FALSE),"")</f>
        <v>iv with Perpetrator (Voriconazole)</v>
      </c>
      <c r="E3469" s="254" t="str">
        <f>IF(AND(A3469&lt;&gt;"",ISNUMBER(A3469)),VLOOKUP(A3469,Studies!A:BR,5,FALSE),"")</f>
        <v>Midazolam</v>
      </c>
      <c r="F3469" s="255"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4.25" x14ac:dyDescent="0.2">
      <c r="A3470" s="189">
        <v>404</v>
      </c>
      <c r="B3470" s="253" t="str">
        <f>IF(AND(A3470&lt;&gt;"",ISNUMBER(A3470)),VLOOKUP(A3470,Studies!A:BR,2,FALSE),"")</f>
        <v>Saari 2006</v>
      </c>
      <c r="C3470" s="254" t="str">
        <f>IF(AND(A3470&lt;&gt;"",ISNUMBER(A3470)),VLOOKUP(A3470,Studies!A:BR,3,FALSE),"")</f>
        <v>https://www.ncbi.nlm.nih.gov/pubmed/16580904</v>
      </c>
      <c r="D3470" s="254" t="str">
        <f>IF(AND(A3470&lt;&gt;"",ISNUMBER(A3470)),VLOOKUP(A3470,Studies!A:BR,4,FALSE),"")</f>
        <v>iv with Perpetrator (Voriconazole)</v>
      </c>
      <c r="E3470" s="254" t="str">
        <f>IF(AND(A3470&lt;&gt;"",ISNUMBER(A3470)),VLOOKUP(A3470,Studies!A:BR,5,FALSE),"")</f>
        <v>Midazolam</v>
      </c>
      <c r="F3470" s="255"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4.25" x14ac:dyDescent="0.2">
      <c r="A3471" s="189">
        <v>404</v>
      </c>
      <c r="B3471" s="253" t="str">
        <f>IF(AND(A3471&lt;&gt;"",ISNUMBER(A3471)),VLOOKUP(A3471,Studies!A:BR,2,FALSE),"")</f>
        <v>Saari 2006</v>
      </c>
      <c r="C3471" s="254" t="str">
        <f>IF(AND(A3471&lt;&gt;"",ISNUMBER(A3471)),VLOOKUP(A3471,Studies!A:BR,3,FALSE),"")</f>
        <v>https://www.ncbi.nlm.nih.gov/pubmed/16580904</v>
      </c>
      <c r="D3471" s="254" t="str">
        <f>IF(AND(A3471&lt;&gt;"",ISNUMBER(A3471)),VLOOKUP(A3471,Studies!A:BR,4,FALSE),"")</f>
        <v>iv with Perpetrator (Voriconazole)</v>
      </c>
      <c r="E3471" s="254" t="str">
        <f>IF(AND(A3471&lt;&gt;"",ISNUMBER(A3471)),VLOOKUP(A3471,Studies!A:BR,5,FALSE),"")</f>
        <v>Midazolam</v>
      </c>
      <c r="F3471" s="255"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4.25" x14ac:dyDescent="0.2">
      <c r="A3472" s="189">
        <v>404</v>
      </c>
      <c r="B3472" s="253" t="str">
        <f>IF(AND(A3472&lt;&gt;"",ISNUMBER(A3472)),VLOOKUP(A3472,Studies!A:BR,2,FALSE),"")</f>
        <v>Saari 2006</v>
      </c>
      <c r="C3472" s="254" t="str">
        <f>IF(AND(A3472&lt;&gt;"",ISNUMBER(A3472)),VLOOKUP(A3472,Studies!A:BR,3,FALSE),"")</f>
        <v>https://www.ncbi.nlm.nih.gov/pubmed/16580904</v>
      </c>
      <c r="D3472" s="254" t="str">
        <f>IF(AND(A3472&lt;&gt;"",ISNUMBER(A3472)),VLOOKUP(A3472,Studies!A:BR,4,FALSE),"")</f>
        <v>iv with Perpetrator (Voriconazole)</v>
      </c>
      <c r="E3472" s="254" t="str">
        <f>IF(AND(A3472&lt;&gt;"",ISNUMBER(A3472)),VLOOKUP(A3472,Studies!A:BR,5,FALSE),"")</f>
        <v>Midazolam</v>
      </c>
      <c r="F3472" s="255"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4.25" x14ac:dyDescent="0.2">
      <c r="A3473" s="189">
        <v>404</v>
      </c>
      <c r="B3473" s="253" t="str">
        <f>IF(AND(A3473&lt;&gt;"",ISNUMBER(A3473)),VLOOKUP(A3473,Studies!A:BR,2,FALSE),"")</f>
        <v>Saari 2006</v>
      </c>
      <c r="C3473" s="254" t="str">
        <f>IF(AND(A3473&lt;&gt;"",ISNUMBER(A3473)),VLOOKUP(A3473,Studies!A:BR,3,FALSE),"")</f>
        <v>https://www.ncbi.nlm.nih.gov/pubmed/16580904</v>
      </c>
      <c r="D3473" s="254" t="str">
        <f>IF(AND(A3473&lt;&gt;"",ISNUMBER(A3473)),VLOOKUP(A3473,Studies!A:BR,4,FALSE),"")</f>
        <v>iv with Perpetrator (Voriconazole)</v>
      </c>
      <c r="E3473" s="254" t="str">
        <f>IF(AND(A3473&lt;&gt;"",ISNUMBER(A3473)),VLOOKUP(A3473,Studies!A:BR,5,FALSE),"")</f>
        <v>Midazolam</v>
      </c>
      <c r="F3473" s="255"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4.25" x14ac:dyDescent="0.2">
      <c r="A3474" s="189">
        <v>404</v>
      </c>
      <c r="B3474" s="253" t="str">
        <f>IF(AND(A3474&lt;&gt;"",ISNUMBER(A3474)),VLOOKUP(A3474,Studies!A:BR,2,FALSE),"")</f>
        <v>Saari 2006</v>
      </c>
      <c r="C3474" s="254" t="str">
        <f>IF(AND(A3474&lt;&gt;"",ISNUMBER(A3474)),VLOOKUP(A3474,Studies!A:BR,3,FALSE),"")</f>
        <v>https://www.ncbi.nlm.nih.gov/pubmed/16580904</v>
      </c>
      <c r="D3474" s="254" t="str">
        <f>IF(AND(A3474&lt;&gt;"",ISNUMBER(A3474)),VLOOKUP(A3474,Studies!A:BR,4,FALSE),"")</f>
        <v>iv with Perpetrator (Voriconazole)</v>
      </c>
      <c r="E3474" s="254" t="str">
        <f>IF(AND(A3474&lt;&gt;"",ISNUMBER(A3474)),VLOOKUP(A3474,Studies!A:BR,5,FALSE),"")</f>
        <v>Midazolam</v>
      </c>
      <c r="F3474" s="255"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4.25" x14ac:dyDescent="0.2">
      <c r="A3475" s="189">
        <v>404</v>
      </c>
      <c r="B3475" s="253" t="str">
        <f>IF(AND(A3475&lt;&gt;"",ISNUMBER(A3475)),VLOOKUP(A3475,Studies!A:BR,2,FALSE),"")</f>
        <v>Saari 2006</v>
      </c>
      <c r="C3475" s="254" t="str">
        <f>IF(AND(A3475&lt;&gt;"",ISNUMBER(A3475)),VLOOKUP(A3475,Studies!A:BR,3,FALSE),"")</f>
        <v>https://www.ncbi.nlm.nih.gov/pubmed/16580904</v>
      </c>
      <c r="D3475" s="254" t="str">
        <f>IF(AND(A3475&lt;&gt;"",ISNUMBER(A3475)),VLOOKUP(A3475,Studies!A:BR,4,FALSE),"")</f>
        <v>iv with Perpetrator (Voriconazole)</v>
      </c>
      <c r="E3475" s="254" t="str">
        <f>IF(AND(A3475&lt;&gt;"",ISNUMBER(A3475)),VLOOKUP(A3475,Studies!A:BR,5,FALSE),"")</f>
        <v>Midazolam</v>
      </c>
      <c r="F3475" s="255"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4.25" x14ac:dyDescent="0.2">
      <c r="A3476" s="189">
        <v>405</v>
      </c>
      <c r="B3476" s="253" t="str">
        <f>IF(AND(A3476&lt;&gt;"",ISNUMBER(A3476)),VLOOKUP(A3476,Studies!A:BR,2,FALSE),"")</f>
        <v>Saari 2006</v>
      </c>
      <c r="C3476" s="254" t="str">
        <f>IF(AND(A3476&lt;&gt;"",ISNUMBER(A3476)),VLOOKUP(A3476,Studies!A:BR,3,FALSE),"")</f>
        <v>https://www.ncbi.nlm.nih.gov/pubmed/16580904</v>
      </c>
      <c r="D3476" s="254" t="str">
        <f>IF(AND(A3476&lt;&gt;"",ISNUMBER(A3476)),VLOOKUP(A3476,Studies!A:BR,4,FALSE),"")</f>
        <v>iv with Perpetrator (Voriconazole)</v>
      </c>
      <c r="E3476" s="254" t="str">
        <f>IF(AND(A3476&lt;&gt;"",ISNUMBER(A3476)),VLOOKUP(A3476,Studies!A:BR,5,FALSE),"")</f>
        <v>Voriconazole</v>
      </c>
      <c r="F3476" s="255"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4.25" x14ac:dyDescent="0.2">
      <c r="A3477" s="189">
        <v>405</v>
      </c>
      <c r="B3477" s="253" t="str">
        <f>IF(AND(A3477&lt;&gt;"",ISNUMBER(A3477)),VLOOKUP(A3477,Studies!A:BR,2,FALSE),"")</f>
        <v>Saari 2006</v>
      </c>
      <c r="C3477" s="254" t="str">
        <f>IF(AND(A3477&lt;&gt;"",ISNUMBER(A3477)),VLOOKUP(A3477,Studies!A:BR,3,FALSE),"")</f>
        <v>https://www.ncbi.nlm.nih.gov/pubmed/16580904</v>
      </c>
      <c r="D3477" s="254" t="str">
        <f>IF(AND(A3477&lt;&gt;"",ISNUMBER(A3477)),VLOOKUP(A3477,Studies!A:BR,4,FALSE),"")</f>
        <v>iv with Perpetrator (Voriconazole)</v>
      </c>
      <c r="E3477" s="254" t="str">
        <f>IF(AND(A3477&lt;&gt;"",ISNUMBER(A3477)),VLOOKUP(A3477,Studies!A:BR,5,FALSE),"")</f>
        <v>Voriconazole</v>
      </c>
      <c r="F3477" s="255"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4.25" x14ac:dyDescent="0.2">
      <c r="A3478" s="189">
        <v>405</v>
      </c>
      <c r="B3478" s="253" t="str">
        <f>IF(AND(A3478&lt;&gt;"",ISNUMBER(A3478)),VLOOKUP(A3478,Studies!A:BR,2,FALSE),"")</f>
        <v>Saari 2006</v>
      </c>
      <c r="C3478" s="254" t="str">
        <f>IF(AND(A3478&lt;&gt;"",ISNUMBER(A3478)),VLOOKUP(A3478,Studies!A:BR,3,FALSE),"")</f>
        <v>https://www.ncbi.nlm.nih.gov/pubmed/16580904</v>
      </c>
      <c r="D3478" s="254" t="str">
        <f>IF(AND(A3478&lt;&gt;"",ISNUMBER(A3478)),VLOOKUP(A3478,Studies!A:BR,4,FALSE),"")</f>
        <v>iv with Perpetrator (Voriconazole)</v>
      </c>
      <c r="E3478" s="254" t="str">
        <f>IF(AND(A3478&lt;&gt;"",ISNUMBER(A3478)),VLOOKUP(A3478,Studies!A:BR,5,FALSE),"")</f>
        <v>Voriconazole</v>
      </c>
      <c r="F3478" s="255"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4.25" x14ac:dyDescent="0.2">
      <c r="A3479" s="189">
        <v>405</v>
      </c>
      <c r="B3479" s="253" t="str">
        <f>IF(AND(A3479&lt;&gt;"",ISNUMBER(A3479)),VLOOKUP(A3479,Studies!A:BR,2,FALSE),"")</f>
        <v>Saari 2006</v>
      </c>
      <c r="C3479" s="254" t="str">
        <f>IF(AND(A3479&lt;&gt;"",ISNUMBER(A3479)),VLOOKUP(A3479,Studies!A:BR,3,FALSE),"")</f>
        <v>https://www.ncbi.nlm.nih.gov/pubmed/16580904</v>
      </c>
      <c r="D3479" s="254" t="str">
        <f>IF(AND(A3479&lt;&gt;"",ISNUMBER(A3479)),VLOOKUP(A3479,Studies!A:BR,4,FALSE),"")</f>
        <v>iv with Perpetrator (Voriconazole)</v>
      </c>
      <c r="E3479" s="254" t="str">
        <f>IF(AND(A3479&lt;&gt;"",ISNUMBER(A3479)),VLOOKUP(A3479,Studies!A:BR,5,FALSE),"")</f>
        <v>Voriconazole</v>
      </c>
      <c r="F3479" s="255"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4.25" x14ac:dyDescent="0.2">
      <c r="A3480" s="189">
        <v>405</v>
      </c>
      <c r="B3480" s="253" t="str">
        <f>IF(AND(A3480&lt;&gt;"",ISNUMBER(A3480)),VLOOKUP(A3480,Studies!A:BR,2,FALSE),"")</f>
        <v>Saari 2006</v>
      </c>
      <c r="C3480" s="254" t="str">
        <f>IF(AND(A3480&lt;&gt;"",ISNUMBER(A3480)),VLOOKUP(A3480,Studies!A:BR,3,FALSE),"")</f>
        <v>https://www.ncbi.nlm.nih.gov/pubmed/16580904</v>
      </c>
      <c r="D3480" s="254" t="str">
        <f>IF(AND(A3480&lt;&gt;"",ISNUMBER(A3480)),VLOOKUP(A3480,Studies!A:BR,4,FALSE),"")</f>
        <v>iv with Perpetrator (Voriconazole)</v>
      </c>
      <c r="E3480" s="254" t="str">
        <f>IF(AND(A3480&lt;&gt;"",ISNUMBER(A3480)),VLOOKUP(A3480,Studies!A:BR,5,FALSE),"")</f>
        <v>Voriconazole</v>
      </c>
      <c r="F3480" s="255"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4.25" x14ac:dyDescent="0.2">
      <c r="A3481" s="189">
        <v>405</v>
      </c>
      <c r="B3481" s="253" t="str">
        <f>IF(AND(A3481&lt;&gt;"",ISNUMBER(A3481)),VLOOKUP(A3481,Studies!A:BR,2,FALSE),"")</f>
        <v>Saari 2006</v>
      </c>
      <c r="C3481" s="254" t="str">
        <f>IF(AND(A3481&lt;&gt;"",ISNUMBER(A3481)),VLOOKUP(A3481,Studies!A:BR,3,FALSE),"")</f>
        <v>https://www.ncbi.nlm.nih.gov/pubmed/16580904</v>
      </c>
      <c r="D3481" s="254" t="str">
        <f>IF(AND(A3481&lt;&gt;"",ISNUMBER(A3481)),VLOOKUP(A3481,Studies!A:BR,4,FALSE),"")</f>
        <v>iv with Perpetrator (Voriconazole)</v>
      </c>
      <c r="E3481" s="254" t="str">
        <f>IF(AND(A3481&lt;&gt;"",ISNUMBER(A3481)),VLOOKUP(A3481,Studies!A:BR,5,FALSE),"")</f>
        <v>Voriconazole</v>
      </c>
      <c r="F3481" s="255"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4.25" x14ac:dyDescent="0.2">
      <c r="A3482" s="189">
        <v>405</v>
      </c>
      <c r="B3482" s="253" t="str">
        <f>IF(AND(A3482&lt;&gt;"",ISNUMBER(A3482)),VLOOKUP(A3482,Studies!A:BR,2,FALSE),"")</f>
        <v>Saari 2006</v>
      </c>
      <c r="C3482" s="254" t="str">
        <f>IF(AND(A3482&lt;&gt;"",ISNUMBER(A3482)),VLOOKUP(A3482,Studies!A:BR,3,FALSE),"")</f>
        <v>https://www.ncbi.nlm.nih.gov/pubmed/16580904</v>
      </c>
      <c r="D3482" s="254" t="str">
        <f>IF(AND(A3482&lt;&gt;"",ISNUMBER(A3482)),VLOOKUP(A3482,Studies!A:BR,4,FALSE),"")</f>
        <v>iv with Perpetrator (Voriconazole)</v>
      </c>
      <c r="E3482" s="254" t="str">
        <f>IF(AND(A3482&lt;&gt;"",ISNUMBER(A3482)),VLOOKUP(A3482,Studies!A:BR,5,FALSE),"")</f>
        <v>Voriconazole</v>
      </c>
      <c r="F3482" s="255"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4.25" x14ac:dyDescent="0.2">
      <c r="A3483" s="189">
        <v>405</v>
      </c>
      <c r="B3483" s="253" t="str">
        <f>IF(AND(A3483&lt;&gt;"",ISNUMBER(A3483)),VLOOKUP(A3483,Studies!A:BR,2,FALSE),"")</f>
        <v>Saari 2006</v>
      </c>
      <c r="C3483" s="254" t="str">
        <f>IF(AND(A3483&lt;&gt;"",ISNUMBER(A3483)),VLOOKUP(A3483,Studies!A:BR,3,FALSE),"")</f>
        <v>https://www.ncbi.nlm.nih.gov/pubmed/16580904</v>
      </c>
      <c r="D3483" s="254" t="str">
        <f>IF(AND(A3483&lt;&gt;"",ISNUMBER(A3483)),VLOOKUP(A3483,Studies!A:BR,4,FALSE),"")</f>
        <v>iv with Perpetrator (Voriconazole)</v>
      </c>
      <c r="E3483" s="254" t="str">
        <f>IF(AND(A3483&lt;&gt;"",ISNUMBER(A3483)),VLOOKUP(A3483,Studies!A:BR,5,FALSE),"")</f>
        <v>Voriconazole</v>
      </c>
      <c r="F3483" s="255"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4.25" x14ac:dyDescent="0.2">
      <c r="A3484" s="189">
        <v>405</v>
      </c>
      <c r="B3484" s="253" t="str">
        <f>IF(AND(A3484&lt;&gt;"",ISNUMBER(A3484)),VLOOKUP(A3484,Studies!A:BR,2,FALSE),"")</f>
        <v>Saari 2006</v>
      </c>
      <c r="C3484" s="254" t="str">
        <f>IF(AND(A3484&lt;&gt;"",ISNUMBER(A3484)),VLOOKUP(A3484,Studies!A:BR,3,FALSE),"")</f>
        <v>https://www.ncbi.nlm.nih.gov/pubmed/16580904</v>
      </c>
      <c r="D3484" s="254" t="str">
        <f>IF(AND(A3484&lt;&gt;"",ISNUMBER(A3484)),VLOOKUP(A3484,Studies!A:BR,4,FALSE),"")</f>
        <v>iv with Perpetrator (Voriconazole)</v>
      </c>
      <c r="E3484" s="254" t="str">
        <f>IF(AND(A3484&lt;&gt;"",ISNUMBER(A3484)),VLOOKUP(A3484,Studies!A:BR,5,FALSE),"")</f>
        <v>Voriconazole</v>
      </c>
      <c r="F3484" s="255"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4.25" x14ac:dyDescent="0.2">
      <c r="A3485" s="189">
        <v>405</v>
      </c>
      <c r="B3485" s="253" t="str">
        <f>IF(AND(A3485&lt;&gt;"",ISNUMBER(A3485)),VLOOKUP(A3485,Studies!A:BR,2,FALSE),"")</f>
        <v>Saari 2006</v>
      </c>
      <c r="C3485" s="254" t="str">
        <f>IF(AND(A3485&lt;&gt;"",ISNUMBER(A3485)),VLOOKUP(A3485,Studies!A:BR,3,FALSE),"")</f>
        <v>https://www.ncbi.nlm.nih.gov/pubmed/16580904</v>
      </c>
      <c r="D3485" s="254" t="str">
        <f>IF(AND(A3485&lt;&gt;"",ISNUMBER(A3485)),VLOOKUP(A3485,Studies!A:BR,4,FALSE),"")</f>
        <v>iv with Perpetrator (Voriconazole)</v>
      </c>
      <c r="E3485" s="254" t="str">
        <f>IF(AND(A3485&lt;&gt;"",ISNUMBER(A3485)),VLOOKUP(A3485,Studies!A:BR,5,FALSE),"")</f>
        <v>Voriconazole</v>
      </c>
      <c r="F3485" s="255"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4.25" x14ac:dyDescent="0.2">
      <c r="A3486" s="189">
        <v>405</v>
      </c>
      <c r="B3486" s="253" t="str">
        <f>IF(AND(A3486&lt;&gt;"",ISNUMBER(A3486)),VLOOKUP(A3486,Studies!A:BR,2,FALSE),"")</f>
        <v>Saari 2006</v>
      </c>
      <c r="C3486" s="254" t="str">
        <f>IF(AND(A3486&lt;&gt;"",ISNUMBER(A3486)),VLOOKUP(A3486,Studies!A:BR,3,FALSE),"")</f>
        <v>https://www.ncbi.nlm.nih.gov/pubmed/16580904</v>
      </c>
      <c r="D3486" s="254" t="str">
        <f>IF(AND(A3486&lt;&gt;"",ISNUMBER(A3486)),VLOOKUP(A3486,Studies!A:BR,4,FALSE),"")</f>
        <v>iv with Perpetrator (Voriconazole)</v>
      </c>
      <c r="E3486" s="254" t="str">
        <f>IF(AND(A3486&lt;&gt;"",ISNUMBER(A3486)),VLOOKUP(A3486,Studies!A:BR,5,FALSE),"")</f>
        <v>Voriconazole</v>
      </c>
      <c r="F3486" s="255"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x14ac:dyDescent="0.2">
      <c r="A3487" s="183">
        <v>406</v>
      </c>
      <c r="B3487" s="253" t="str">
        <f>IF(AND(A3487&lt;&gt;"",ISNUMBER(A3487)),VLOOKUP(A3487,Studies!A:BR,2,FALSE),"")</f>
        <v>sanofi-aventis U.S. LLC. 2013</v>
      </c>
      <c r="C3487" s="254" t="str">
        <f>IF(AND(A3487&lt;&gt;"",ISNUMBER(A3487)),VLOOKUP(A3487,Studies!A:BR,3,FALSE),"")</f>
        <v>https://www.accessdata.fda.gov/drugsatfda_docs/label/2013/050420s075,050627s014lbl.pdf</v>
      </c>
      <c r="D3487" s="254" t="str">
        <f>IF(AND(A3487&lt;&gt;"",ISNUMBER(A3487)),VLOOKUP(A3487,Studies!A:BR,4,FALSE),"")</f>
        <v>300 mg</v>
      </c>
      <c r="E3487" s="254" t="str">
        <f>IF(AND(A3487&lt;&gt;"",ISNUMBER(A3487)),VLOOKUP(A3487,Studies!A:BR,5,FALSE),"")</f>
        <v>Rifampicin</v>
      </c>
      <c r="F3487" s="255"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x14ac:dyDescent="0.2">
      <c r="A3488" s="183">
        <v>406</v>
      </c>
      <c r="B3488" s="253" t="str">
        <f>IF(AND(A3488&lt;&gt;"",ISNUMBER(A3488)),VLOOKUP(A3488,Studies!A:BR,2,FALSE),"")</f>
        <v>sanofi-aventis U.S. LLC. 2013</v>
      </c>
      <c r="C3488" s="254" t="str">
        <f>IF(AND(A3488&lt;&gt;"",ISNUMBER(A3488)),VLOOKUP(A3488,Studies!A:BR,3,FALSE),"")</f>
        <v>https://www.accessdata.fda.gov/drugsatfda_docs/label/2013/050420s075,050627s014lbl.pdf</v>
      </c>
      <c r="D3488" s="254" t="str">
        <f>IF(AND(A3488&lt;&gt;"",ISNUMBER(A3488)),VLOOKUP(A3488,Studies!A:BR,4,FALSE),"")</f>
        <v>300 mg</v>
      </c>
      <c r="E3488" s="254" t="str">
        <f>IF(AND(A3488&lt;&gt;"",ISNUMBER(A3488)),VLOOKUP(A3488,Studies!A:BR,5,FALSE),"")</f>
        <v>Rifampicin</v>
      </c>
      <c r="F3488" s="255"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x14ac:dyDescent="0.2">
      <c r="A3489" s="183">
        <v>406</v>
      </c>
      <c r="B3489" s="253" t="str">
        <f>IF(AND(A3489&lt;&gt;"",ISNUMBER(A3489)),VLOOKUP(A3489,Studies!A:BR,2,FALSE),"")</f>
        <v>sanofi-aventis U.S. LLC. 2013</v>
      </c>
      <c r="C3489" s="254" t="str">
        <f>IF(AND(A3489&lt;&gt;"",ISNUMBER(A3489)),VLOOKUP(A3489,Studies!A:BR,3,FALSE),"")</f>
        <v>https://www.accessdata.fda.gov/drugsatfda_docs/label/2013/050420s075,050627s014lbl.pdf</v>
      </c>
      <c r="D3489" s="254" t="str">
        <f>IF(AND(A3489&lt;&gt;"",ISNUMBER(A3489)),VLOOKUP(A3489,Studies!A:BR,4,FALSE),"")</f>
        <v>300 mg</v>
      </c>
      <c r="E3489" s="254" t="str">
        <f>IF(AND(A3489&lt;&gt;"",ISNUMBER(A3489)),VLOOKUP(A3489,Studies!A:BR,5,FALSE),"")</f>
        <v>Rifampicin</v>
      </c>
      <c r="F3489" s="255"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x14ac:dyDescent="0.2">
      <c r="A3490" s="183">
        <v>406</v>
      </c>
      <c r="B3490" s="253" t="str">
        <f>IF(AND(A3490&lt;&gt;"",ISNUMBER(A3490)),VLOOKUP(A3490,Studies!A:BR,2,FALSE),"")</f>
        <v>sanofi-aventis U.S. LLC. 2013</v>
      </c>
      <c r="C3490" s="254" t="str">
        <f>IF(AND(A3490&lt;&gt;"",ISNUMBER(A3490)),VLOOKUP(A3490,Studies!A:BR,3,FALSE),"")</f>
        <v>https://www.accessdata.fda.gov/drugsatfda_docs/label/2013/050420s075,050627s014lbl.pdf</v>
      </c>
      <c r="D3490" s="254" t="str">
        <f>IF(AND(A3490&lt;&gt;"",ISNUMBER(A3490)),VLOOKUP(A3490,Studies!A:BR,4,FALSE),"")</f>
        <v>300 mg</v>
      </c>
      <c r="E3490" s="254" t="str">
        <f>IF(AND(A3490&lt;&gt;"",ISNUMBER(A3490)),VLOOKUP(A3490,Studies!A:BR,5,FALSE),"")</f>
        <v>Rifampicin</v>
      </c>
      <c r="F3490" s="255"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x14ac:dyDescent="0.2">
      <c r="A3491" s="183">
        <v>406</v>
      </c>
      <c r="B3491" s="253" t="str">
        <f>IF(AND(A3491&lt;&gt;"",ISNUMBER(A3491)),VLOOKUP(A3491,Studies!A:BR,2,FALSE),"")</f>
        <v>sanofi-aventis U.S. LLC. 2013</v>
      </c>
      <c r="C3491" s="254" t="str">
        <f>IF(AND(A3491&lt;&gt;"",ISNUMBER(A3491)),VLOOKUP(A3491,Studies!A:BR,3,FALSE),"")</f>
        <v>https://www.accessdata.fda.gov/drugsatfda_docs/label/2013/050420s075,050627s014lbl.pdf</v>
      </c>
      <c r="D3491" s="254" t="str">
        <f>IF(AND(A3491&lt;&gt;"",ISNUMBER(A3491)),VLOOKUP(A3491,Studies!A:BR,4,FALSE),"")</f>
        <v>300 mg</v>
      </c>
      <c r="E3491" s="254" t="str">
        <f>IF(AND(A3491&lt;&gt;"",ISNUMBER(A3491)),VLOOKUP(A3491,Studies!A:BR,5,FALSE),"")</f>
        <v>Rifampicin</v>
      </c>
      <c r="F3491" s="255"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x14ac:dyDescent="0.2">
      <c r="A3492" s="183">
        <v>406</v>
      </c>
      <c r="B3492" s="253" t="str">
        <f>IF(AND(A3492&lt;&gt;"",ISNUMBER(A3492)),VLOOKUP(A3492,Studies!A:BR,2,FALSE),"")</f>
        <v>sanofi-aventis U.S. LLC. 2013</v>
      </c>
      <c r="C3492" s="254" t="str">
        <f>IF(AND(A3492&lt;&gt;"",ISNUMBER(A3492)),VLOOKUP(A3492,Studies!A:BR,3,FALSE),"")</f>
        <v>https://www.accessdata.fda.gov/drugsatfda_docs/label/2013/050420s075,050627s014lbl.pdf</v>
      </c>
      <c r="D3492" s="254" t="str">
        <f>IF(AND(A3492&lt;&gt;"",ISNUMBER(A3492)),VLOOKUP(A3492,Studies!A:BR,4,FALSE),"")</f>
        <v>300 mg</v>
      </c>
      <c r="E3492" s="254" t="str">
        <f>IF(AND(A3492&lt;&gt;"",ISNUMBER(A3492)),VLOOKUP(A3492,Studies!A:BR,5,FALSE),"")</f>
        <v>Rifampicin</v>
      </c>
      <c r="F3492" s="255"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x14ac:dyDescent="0.2">
      <c r="A3493" s="183">
        <v>407</v>
      </c>
      <c r="B3493" s="253" t="str">
        <f>IF(AND(A3493&lt;&gt;"",ISNUMBER(A3493)),VLOOKUP(A3493,Studies!A:BR,2,FALSE),"")</f>
        <v>sanofi-aventis U.S. LLC. 2013</v>
      </c>
      <c r="C3493" s="254" t="str">
        <f>IF(AND(A3493&lt;&gt;"",ISNUMBER(A3493)),VLOOKUP(A3493,Studies!A:BR,3,FALSE),"")</f>
        <v>https://www.accessdata.fda.gov/drugsatfda_docs/label/2013/050420s075,050627s014lbl.pdf</v>
      </c>
      <c r="D3493" s="254" t="str">
        <f>IF(AND(A3493&lt;&gt;"",ISNUMBER(A3493)),VLOOKUP(A3493,Studies!A:BR,4,FALSE),"")</f>
        <v>600 mg</v>
      </c>
      <c r="E3493" s="254" t="str">
        <f>IF(AND(A3493&lt;&gt;"",ISNUMBER(A3493)),VLOOKUP(A3493,Studies!A:BR,5,FALSE),"")</f>
        <v>Rifampicin</v>
      </c>
      <c r="F3493" s="255"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x14ac:dyDescent="0.2">
      <c r="A3494" s="183">
        <v>407</v>
      </c>
      <c r="B3494" s="253" t="str">
        <f>IF(AND(A3494&lt;&gt;"",ISNUMBER(A3494)),VLOOKUP(A3494,Studies!A:BR,2,FALSE),"")</f>
        <v>sanofi-aventis U.S. LLC. 2013</v>
      </c>
      <c r="C3494" s="254" t="str">
        <f>IF(AND(A3494&lt;&gt;"",ISNUMBER(A3494)),VLOOKUP(A3494,Studies!A:BR,3,FALSE),"")</f>
        <v>https://www.accessdata.fda.gov/drugsatfda_docs/label/2013/050420s075,050627s014lbl.pdf</v>
      </c>
      <c r="D3494" s="254" t="str">
        <f>IF(AND(A3494&lt;&gt;"",ISNUMBER(A3494)),VLOOKUP(A3494,Studies!A:BR,4,FALSE),"")</f>
        <v>600 mg</v>
      </c>
      <c r="E3494" s="254" t="str">
        <f>IF(AND(A3494&lt;&gt;"",ISNUMBER(A3494)),VLOOKUP(A3494,Studies!A:BR,5,FALSE),"")</f>
        <v>Rifampicin</v>
      </c>
      <c r="F3494" s="255"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x14ac:dyDescent="0.2">
      <c r="A3495" s="183">
        <v>407</v>
      </c>
      <c r="B3495" s="253" t="str">
        <f>IF(AND(A3495&lt;&gt;"",ISNUMBER(A3495)),VLOOKUP(A3495,Studies!A:BR,2,FALSE),"")</f>
        <v>sanofi-aventis U.S. LLC. 2013</v>
      </c>
      <c r="C3495" s="254" t="str">
        <f>IF(AND(A3495&lt;&gt;"",ISNUMBER(A3495)),VLOOKUP(A3495,Studies!A:BR,3,FALSE),"")</f>
        <v>https://www.accessdata.fda.gov/drugsatfda_docs/label/2013/050420s075,050627s014lbl.pdf</v>
      </c>
      <c r="D3495" s="254" t="str">
        <f>IF(AND(A3495&lt;&gt;"",ISNUMBER(A3495)),VLOOKUP(A3495,Studies!A:BR,4,FALSE),"")</f>
        <v>600 mg</v>
      </c>
      <c r="E3495" s="254" t="str">
        <f>IF(AND(A3495&lt;&gt;"",ISNUMBER(A3495)),VLOOKUP(A3495,Studies!A:BR,5,FALSE),"")</f>
        <v>Rifampicin</v>
      </c>
      <c r="F3495" s="255"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x14ac:dyDescent="0.2">
      <c r="A3496" s="183">
        <v>407</v>
      </c>
      <c r="B3496" s="253" t="str">
        <f>IF(AND(A3496&lt;&gt;"",ISNUMBER(A3496)),VLOOKUP(A3496,Studies!A:BR,2,FALSE),"")</f>
        <v>sanofi-aventis U.S. LLC. 2013</v>
      </c>
      <c r="C3496" s="254" t="str">
        <f>IF(AND(A3496&lt;&gt;"",ISNUMBER(A3496)),VLOOKUP(A3496,Studies!A:BR,3,FALSE),"")</f>
        <v>https://www.accessdata.fda.gov/drugsatfda_docs/label/2013/050420s075,050627s014lbl.pdf</v>
      </c>
      <c r="D3496" s="254" t="str">
        <f>IF(AND(A3496&lt;&gt;"",ISNUMBER(A3496)),VLOOKUP(A3496,Studies!A:BR,4,FALSE),"")</f>
        <v>600 mg</v>
      </c>
      <c r="E3496" s="254" t="str">
        <f>IF(AND(A3496&lt;&gt;"",ISNUMBER(A3496)),VLOOKUP(A3496,Studies!A:BR,5,FALSE),"")</f>
        <v>Rifampicin</v>
      </c>
      <c r="F3496" s="255"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x14ac:dyDescent="0.2">
      <c r="A3497" s="183">
        <v>407</v>
      </c>
      <c r="B3497" s="253" t="str">
        <f>IF(AND(A3497&lt;&gt;"",ISNUMBER(A3497)),VLOOKUP(A3497,Studies!A:BR,2,FALSE),"")</f>
        <v>sanofi-aventis U.S. LLC. 2013</v>
      </c>
      <c r="C3497" s="254" t="str">
        <f>IF(AND(A3497&lt;&gt;"",ISNUMBER(A3497)),VLOOKUP(A3497,Studies!A:BR,3,FALSE),"")</f>
        <v>https://www.accessdata.fda.gov/drugsatfda_docs/label/2013/050420s075,050627s014lbl.pdf</v>
      </c>
      <c r="D3497" s="254" t="str">
        <f>IF(AND(A3497&lt;&gt;"",ISNUMBER(A3497)),VLOOKUP(A3497,Studies!A:BR,4,FALSE),"")</f>
        <v>600 mg</v>
      </c>
      <c r="E3497" s="254" t="str">
        <f>IF(AND(A3497&lt;&gt;"",ISNUMBER(A3497)),VLOOKUP(A3497,Studies!A:BR,5,FALSE),"")</f>
        <v>Rifampicin</v>
      </c>
      <c r="F3497" s="255"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x14ac:dyDescent="0.2">
      <c r="A3498" s="183">
        <v>407</v>
      </c>
      <c r="B3498" s="253" t="str">
        <f>IF(AND(A3498&lt;&gt;"",ISNUMBER(A3498)),VLOOKUP(A3498,Studies!A:BR,2,FALSE),"")</f>
        <v>sanofi-aventis U.S. LLC. 2013</v>
      </c>
      <c r="C3498" s="254" t="str">
        <f>IF(AND(A3498&lt;&gt;"",ISNUMBER(A3498)),VLOOKUP(A3498,Studies!A:BR,3,FALSE),"")</f>
        <v>https://www.accessdata.fda.gov/drugsatfda_docs/label/2013/050420s075,050627s014lbl.pdf</v>
      </c>
      <c r="D3498" s="254" t="str">
        <f>IF(AND(A3498&lt;&gt;"",ISNUMBER(A3498)),VLOOKUP(A3498,Studies!A:BR,4,FALSE),"")</f>
        <v>600 mg</v>
      </c>
      <c r="E3498" s="254" t="str">
        <f>IF(AND(A3498&lt;&gt;"",ISNUMBER(A3498)),VLOOKUP(A3498,Studies!A:BR,5,FALSE),"")</f>
        <v>Rifampicin</v>
      </c>
      <c r="F3498" s="255"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4.25" x14ac:dyDescent="0.2">
      <c r="A3499" s="189">
        <v>414</v>
      </c>
      <c r="B3499" s="253" t="str">
        <f>IF(AND(A3499&lt;&gt;"",ISNUMBER(A3499)),VLOOKUP(A3499,Studies!A:BR,2,FALSE),"")</f>
        <v>Schwagmeier 1998</v>
      </c>
      <c r="C3499" s="254" t="str">
        <f>IF(AND(A3499&lt;&gt;"",ISNUMBER(A3499)),VLOOKUP(A3499,Studies!A:BR,3,FALSE),"")</f>
        <v>https://www.ncbi.nlm.nih.gov/pubmed/9764959</v>
      </c>
      <c r="D3499" s="254" t="str">
        <f>IF(AND(A3499&lt;&gt;"",ISNUMBER(A3499)),VLOOKUP(A3499,Studies!A:BR,4,FALSE),"")</f>
        <v>iv administration</v>
      </c>
      <c r="E3499" s="254" t="str">
        <f>IF(AND(A3499&lt;&gt;"",ISNUMBER(A3499)),VLOOKUP(A3499,Studies!A:BR,5,FALSE),"")</f>
        <v>Midazolam</v>
      </c>
      <c r="F3499" s="255"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4.25" x14ac:dyDescent="0.2">
      <c r="A3500" s="189">
        <v>414</v>
      </c>
      <c r="B3500" s="253" t="str">
        <f>IF(AND(A3500&lt;&gt;"",ISNUMBER(A3500)),VLOOKUP(A3500,Studies!A:BR,2,FALSE),"")</f>
        <v>Schwagmeier 1998</v>
      </c>
      <c r="C3500" s="254" t="str">
        <f>IF(AND(A3500&lt;&gt;"",ISNUMBER(A3500)),VLOOKUP(A3500,Studies!A:BR,3,FALSE),"")</f>
        <v>https://www.ncbi.nlm.nih.gov/pubmed/9764959</v>
      </c>
      <c r="D3500" s="254" t="str">
        <f>IF(AND(A3500&lt;&gt;"",ISNUMBER(A3500)),VLOOKUP(A3500,Studies!A:BR,4,FALSE),"")</f>
        <v>iv administration</v>
      </c>
      <c r="E3500" s="254" t="str">
        <f>IF(AND(A3500&lt;&gt;"",ISNUMBER(A3500)),VLOOKUP(A3500,Studies!A:BR,5,FALSE),"")</f>
        <v>Midazolam</v>
      </c>
      <c r="F3500" s="255"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4.25" x14ac:dyDescent="0.2">
      <c r="A3501" s="189">
        <v>414</v>
      </c>
      <c r="B3501" s="253" t="str">
        <f>IF(AND(A3501&lt;&gt;"",ISNUMBER(A3501)),VLOOKUP(A3501,Studies!A:BR,2,FALSE),"")</f>
        <v>Schwagmeier 1998</v>
      </c>
      <c r="C3501" s="254" t="str">
        <f>IF(AND(A3501&lt;&gt;"",ISNUMBER(A3501)),VLOOKUP(A3501,Studies!A:BR,3,FALSE),"")</f>
        <v>https://www.ncbi.nlm.nih.gov/pubmed/9764959</v>
      </c>
      <c r="D3501" s="254" t="str">
        <f>IF(AND(A3501&lt;&gt;"",ISNUMBER(A3501)),VLOOKUP(A3501,Studies!A:BR,4,FALSE),"")</f>
        <v>iv administration</v>
      </c>
      <c r="E3501" s="254" t="str">
        <f>IF(AND(A3501&lt;&gt;"",ISNUMBER(A3501)),VLOOKUP(A3501,Studies!A:BR,5,FALSE),"")</f>
        <v>Midazolam</v>
      </c>
      <c r="F3501" s="255"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4.25" x14ac:dyDescent="0.2">
      <c r="A3502" s="189">
        <v>414</v>
      </c>
      <c r="B3502" s="253" t="str">
        <f>IF(AND(A3502&lt;&gt;"",ISNUMBER(A3502)),VLOOKUP(A3502,Studies!A:BR,2,FALSE),"")</f>
        <v>Schwagmeier 1998</v>
      </c>
      <c r="C3502" s="254" t="str">
        <f>IF(AND(A3502&lt;&gt;"",ISNUMBER(A3502)),VLOOKUP(A3502,Studies!A:BR,3,FALSE),"")</f>
        <v>https://www.ncbi.nlm.nih.gov/pubmed/9764959</v>
      </c>
      <c r="D3502" s="254" t="str">
        <f>IF(AND(A3502&lt;&gt;"",ISNUMBER(A3502)),VLOOKUP(A3502,Studies!A:BR,4,FALSE),"")</f>
        <v>iv administration</v>
      </c>
      <c r="E3502" s="254" t="str">
        <f>IF(AND(A3502&lt;&gt;"",ISNUMBER(A3502)),VLOOKUP(A3502,Studies!A:BR,5,FALSE),"")</f>
        <v>Midazolam</v>
      </c>
      <c r="F3502" s="255"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4.25" x14ac:dyDescent="0.2">
      <c r="A3503" s="189">
        <v>414</v>
      </c>
      <c r="B3503" s="253" t="str">
        <f>IF(AND(A3503&lt;&gt;"",ISNUMBER(A3503)),VLOOKUP(A3503,Studies!A:BR,2,FALSE),"")</f>
        <v>Schwagmeier 1998</v>
      </c>
      <c r="C3503" s="254" t="str">
        <f>IF(AND(A3503&lt;&gt;"",ISNUMBER(A3503)),VLOOKUP(A3503,Studies!A:BR,3,FALSE),"")</f>
        <v>https://www.ncbi.nlm.nih.gov/pubmed/9764959</v>
      </c>
      <c r="D3503" s="254" t="str">
        <f>IF(AND(A3503&lt;&gt;"",ISNUMBER(A3503)),VLOOKUP(A3503,Studies!A:BR,4,FALSE),"")</f>
        <v>iv administration</v>
      </c>
      <c r="E3503" s="254" t="str">
        <f>IF(AND(A3503&lt;&gt;"",ISNUMBER(A3503)),VLOOKUP(A3503,Studies!A:BR,5,FALSE),"")</f>
        <v>Midazolam</v>
      </c>
      <c r="F3503" s="255"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4.25" x14ac:dyDescent="0.2">
      <c r="A3504" s="189">
        <v>414</v>
      </c>
      <c r="B3504" s="253" t="str">
        <f>IF(AND(A3504&lt;&gt;"",ISNUMBER(A3504)),VLOOKUP(A3504,Studies!A:BR,2,FALSE),"")</f>
        <v>Schwagmeier 1998</v>
      </c>
      <c r="C3504" s="254" t="str">
        <f>IF(AND(A3504&lt;&gt;"",ISNUMBER(A3504)),VLOOKUP(A3504,Studies!A:BR,3,FALSE),"")</f>
        <v>https://www.ncbi.nlm.nih.gov/pubmed/9764959</v>
      </c>
      <c r="D3504" s="254" t="str">
        <f>IF(AND(A3504&lt;&gt;"",ISNUMBER(A3504)),VLOOKUP(A3504,Studies!A:BR,4,FALSE),"")</f>
        <v>iv administration</v>
      </c>
      <c r="E3504" s="254" t="str">
        <f>IF(AND(A3504&lt;&gt;"",ISNUMBER(A3504)),VLOOKUP(A3504,Studies!A:BR,5,FALSE),"")</f>
        <v>Midazolam</v>
      </c>
      <c r="F3504" s="255"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4.25" x14ac:dyDescent="0.2">
      <c r="A3505" s="189">
        <v>414</v>
      </c>
      <c r="B3505" s="253" t="str">
        <f>IF(AND(A3505&lt;&gt;"",ISNUMBER(A3505)),VLOOKUP(A3505,Studies!A:BR,2,FALSE),"")</f>
        <v>Schwagmeier 1998</v>
      </c>
      <c r="C3505" s="254" t="str">
        <f>IF(AND(A3505&lt;&gt;"",ISNUMBER(A3505)),VLOOKUP(A3505,Studies!A:BR,3,FALSE),"")</f>
        <v>https://www.ncbi.nlm.nih.gov/pubmed/9764959</v>
      </c>
      <c r="D3505" s="254" t="str">
        <f>IF(AND(A3505&lt;&gt;"",ISNUMBER(A3505)),VLOOKUP(A3505,Studies!A:BR,4,FALSE),"")</f>
        <v>iv administration</v>
      </c>
      <c r="E3505" s="254" t="str">
        <f>IF(AND(A3505&lt;&gt;"",ISNUMBER(A3505)),VLOOKUP(A3505,Studies!A:BR,5,FALSE),"")</f>
        <v>Midazolam</v>
      </c>
      <c r="F3505" s="255"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4.25" x14ac:dyDescent="0.2">
      <c r="A3506" s="189">
        <v>414</v>
      </c>
      <c r="B3506" s="253" t="str">
        <f>IF(AND(A3506&lt;&gt;"",ISNUMBER(A3506)),VLOOKUP(A3506,Studies!A:BR,2,FALSE),"")</f>
        <v>Schwagmeier 1998</v>
      </c>
      <c r="C3506" s="254" t="str">
        <f>IF(AND(A3506&lt;&gt;"",ISNUMBER(A3506)),VLOOKUP(A3506,Studies!A:BR,3,FALSE),"")</f>
        <v>https://www.ncbi.nlm.nih.gov/pubmed/9764959</v>
      </c>
      <c r="D3506" s="254" t="str">
        <f>IF(AND(A3506&lt;&gt;"",ISNUMBER(A3506)),VLOOKUP(A3506,Studies!A:BR,4,FALSE),"")</f>
        <v>iv administration</v>
      </c>
      <c r="E3506" s="254" t="str">
        <f>IF(AND(A3506&lt;&gt;"",ISNUMBER(A3506)),VLOOKUP(A3506,Studies!A:BR,5,FALSE),"")</f>
        <v>Midazolam</v>
      </c>
      <c r="F3506" s="255"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4.25" x14ac:dyDescent="0.2">
      <c r="A3507" s="189">
        <v>414</v>
      </c>
      <c r="B3507" s="253" t="str">
        <f>IF(AND(A3507&lt;&gt;"",ISNUMBER(A3507)),VLOOKUP(A3507,Studies!A:BR,2,FALSE),"")</f>
        <v>Schwagmeier 1998</v>
      </c>
      <c r="C3507" s="254" t="str">
        <f>IF(AND(A3507&lt;&gt;"",ISNUMBER(A3507)),VLOOKUP(A3507,Studies!A:BR,3,FALSE),"")</f>
        <v>https://www.ncbi.nlm.nih.gov/pubmed/9764959</v>
      </c>
      <c r="D3507" s="254" t="str">
        <f>IF(AND(A3507&lt;&gt;"",ISNUMBER(A3507)),VLOOKUP(A3507,Studies!A:BR,4,FALSE),"")</f>
        <v>iv administration</v>
      </c>
      <c r="E3507" s="254" t="str">
        <f>IF(AND(A3507&lt;&gt;"",ISNUMBER(A3507)),VLOOKUP(A3507,Studies!A:BR,5,FALSE),"")</f>
        <v>Midazolam</v>
      </c>
      <c r="F3507" s="255"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4.25" x14ac:dyDescent="0.2">
      <c r="A3508" s="189">
        <v>414</v>
      </c>
      <c r="B3508" s="253" t="str">
        <f>IF(AND(A3508&lt;&gt;"",ISNUMBER(A3508)),VLOOKUP(A3508,Studies!A:BR,2,FALSE),"")</f>
        <v>Schwagmeier 1998</v>
      </c>
      <c r="C3508" s="254" t="str">
        <f>IF(AND(A3508&lt;&gt;"",ISNUMBER(A3508)),VLOOKUP(A3508,Studies!A:BR,3,FALSE),"")</f>
        <v>https://www.ncbi.nlm.nih.gov/pubmed/9764959</v>
      </c>
      <c r="D3508" s="254" t="str">
        <f>IF(AND(A3508&lt;&gt;"",ISNUMBER(A3508)),VLOOKUP(A3508,Studies!A:BR,4,FALSE),"")</f>
        <v>iv administration</v>
      </c>
      <c r="E3508" s="254" t="str">
        <f>IF(AND(A3508&lt;&gt;"",ISNUMBER(A3508)),VLOOKUP(A3508,Studies!A:BR,5,FALSE),"")</f>
        <v>Midazolam</v>
      </c>
      <c r="F3508" s="255"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4.25" x14ac:dyDescent="0.2">
      <c r="A3509" s="189">
        <v>414</v>
      </c>
      <c r="B3509" s="253" t="str">
        <f>IF(AND(A3509&lt;&gt;"",ISNUMBER(A3509)),VLOOKUP(A3509,Studies!A:BR,2,FALSE),"")</f>
        <v>Schwagmeier 1998</v>
      </c>
      <c r="C3509" s="254" t="str">
        <f>IF(AND(A3509&lt;&gt;"",ISNUMBER(A3509)),VLOOKUP(A3509,Studies!A:BR,3,FALSE),"")</f>
        <v>https://www.ncbi.nlm.nih.gov/pubmed/9764959</v>
      </c>
      <c r="D3509" s="254" t="str">
        <f>IF(AND(A3509&lt;&gt;"",ISNUMBER(A3509)),VLOOKUP(A3509,Studies!A:BR,4,FALSE),"")</f>
        <v>iv administration</v>
      </c>
      <c r="E3509" s="254" t="str">
        <f>IF(AND(A3509&lt;&gt;"",ISNUMBER(A3509)),VLOOKUP(A3509,Studies!A:BR,5,FALSE),"")</f>
        <v>Midazolam</v>
      </c>
      <c r="F3509" s="255"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4.25" x14ac:dyDescent="0.2">
      <c r="A3510" s="189">
        <v>414</v>
      </c>
      <c r="B3510" s="253" t="str">
        <f>IF(AND(A3510&lt;&gt;"",ISNUMBER(A3510)),VLOOKUP(A3510,Studies!A:BR,2,FALSE),"")</f>
        <v>Schwagmeier 1998</v>
      </c>
      <c r="C3510" s="254" t="str">
        <f>IF(AND(A3510&lt;&gt;"",ISNUMBER(A3510)),VLOOKUP(A3510,Studies!A:BR,3,FALSE),"")</f>
        <v>https://www.ncbi.nlm.nih.gov/pubmed/9764959</v>
      </c>
      <c r="D3510" s="254" t="str">
        <f>IF(AND(A3510&lt;&gt;"",ISNUMBER(A3510)),VLOOKUP(A3510,Studies!A:BR,4,FALSE),"")</f>
        <v>iv administration</v>
      </c>
      <c r="E3510" s="254" t="str">
        <f>IF(AND(A3510&lt;&gt;"",ISNUMBER(A3510)),VLOOKUP(A3510,Studies!A:BR,5,FALSE),"")</f>
        <v>Midazolam</v>
      </c>
      <c r="F3510" s="255"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4.25" x14ac:dyDescent="0.2">
      <c r="A3511" s="189">
        <v>414</v>
      </c>
      <c r="B3511" s="253" t="str">
        <f>IF(AND(A3511&lt;&gt;"",ISNUMBER(A3511)),VLOOKUP(A3511,Studies!A:BR,2,FALSE),"")</f>
        <v>Schwagmeier 1998</v>
      </c>
      <c r="C3511" s="254" t="str">
        <f>IF(AND(A3511&lt;&gt;"",ISNUMBER(A3511)),VLOOKUP(A3511,Studies!A:BR,3,FALSE),"")</f>
        <v>https://www.ncbi.nlm.nih.gov/pubmed/9764959</v>
      </c>
      <c r="D3511" s="254" t="str">
        <f>IF(AND(A3511&lt;&gt;"",ISNUMBER(A3511)),VLOOKUP(A3511,Studies!A:BR,4,FALSE),"")</f>
        <v>iv administration</v>
      </c>
      <c r="E3511" s="254" t="str">
        <f>IF(AND(A3511&lt;&gt;"",ISNUMBER(A3511)),VLOOKUP(A3511,Studies!A:BR,5,FALSE),"")</f>
        <v>Midazolam</v>
      </c>
      <c r="F3511" s="255"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4.25" x14ac:dyDescent="0.2">
      <c r="A3512" s="189">
        <v>414</v>
      </c>
      <c r="B3512" s="253" t="str">
        <f>IF(AND(A3512&lt;&gt;"",ISNUMBER(A3512)),VLOOKUP(A3512,Studies!A:BR,2,FALSE),"")</f>
        <v>Schwagmeier 1998</v>
      </c>
      <c r="C3512" s="254" t="str">
        <f>IF(AND(A3512&lt;&gt;"",ISNUMBER(A3512)),VLOOKUP(A3512,Studies!A:BR,3,FALSE),"")</f>
        <v>https://www.ncbi.nlm.nih.gov/pubmed/9764959</v>
      </c>
      <c r="D3512" s="254" t="str">
        <f>IF(AND(A3512&lt;&gt;"",ISNUMBER(A3512)),VLOOKUP(A3512,Studies!A:BR,4,FALSE),"")</f>
        <v>iv administration</v>
      </c>
      <c r="E3512" s="254" t="str">
        <f>IF(AND(A3512&lt;&gt;"",ISNUMBER(A3512)),VLOOKUP(A3512,Studies!A:BR,5,FALSE),"")</f>
        <v>Midazolam</v>
      </c>
      <c r="F3512" s="255"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x14ac:dyDescent="0.2">
      <c r="A3513" s="183">
        <v>415</v>
      </c>
      <c r="B3513" s="253" t="str">
        <f>IF(AND(A3513&lt;&gt;"",ISNUMBER(A3513)),VLOOKUP(A3513,Studies!A:BR,2,FALSE),"")</f>
        <v>Smith 1981</v>
      </c>
      <c r="C3513" s="254" t="str">
        <f>IF(AND(A3513&lt;&gt;"",ISNUMBER(A3513)),VLOOKUP(A3513,Studies!A:BR,3,FALSE),"")</f>
        <v>https://www.ncbi.nlm.nih.gov/pubmed/6116606</v>
      </c>
      <c r="D3513" s="254" t="str">
        <f>IF(AND(A3513&lt;&gt;"",ISNUMBER(A3513)),VLOOKUP(A3513,Studies!A:BR,4,FALSE),"")</f>
        <v>iv 5 mg</v>
      </c>
      <c r="E3513" s="254" t="str">
        <f>IF(AND(A3513&lt;&gt;"",ISNUMBER(A3513)),VLOOKUP(A3513,Studies!A:BR,5,FALSE),"")</f>
        <v>Midazolam</v>
      </c>
      <c r="F3513" s="255"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x14ac:dyDescent="0.2">
      <c r="A3514" s="183">
        <v>415</v>
      </c>
      <c r="B3514" s="253" t="str">
        <f>IF(AND(A3514&lt;&gt;"",ISNUMBER(A3514)),VLOOKUP(A3514,Studies!A:BR,2,FALSE),"")</f>
        <v>Smith 1981</v>
      </c>
      <c r="C3514" s="254" t="str">
        <f>IF(AND(A3514&lt;&gt;"",ISNUMBER(A3514)),VLOOKUP(A3514,Studies!A:BR,3,FALSE),"")</f>
        <v>https://www.ncbi.nlm.nih.gov/pubmed/6116606</v>
      </c>
      <c r="D3514" s="254" t="str">
        <f>IF(AND(A3514&lt;&gt;"",ISNUMBER(A3514)),VLOOKUP(A3514,Studies!A:BR,4,FALSE),"")</f>
        <v>iv 5 mg</v>
      </c>
      <c r="E3514" s="254" t="str">
        <f>IF(AND(A3514&lt;&gt;"",ISNUMBER(A3514)),VLOOKUP(A3514,Studies!A:BR,5,FALSE),"")</f>
        <v>Midazolam</v>
      </c>
      <c r="F3514" s="255"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x14ac:dyDescent="0.2">
      <c r="A3515" s="183">
        <v>415</v>
      </c>
      <c r="B3515" s="253" t="str">
        <f>IF(AND(A3515&lt;&gt;"",ISNUMBER(A3515)),VLOOKUP(A3515,Studies!A:BR,2,FALSE),"")</f>
        <v>Smith 1981</v>
      </c>
      <c r="C3515" s="254" t="str">
        <f>IF(AND(A3515&lt;&gt;"",ISNUMBER(A3515)),VLOOKUP(A3515,Studies!A:BR,3,FALSE),"")</f>
        <v>https://www.ncbi.nlm.nih.gov/pubmed/6116606</v>
      </c>
      <c r="D3515" s="254" t="str">
        <f>IF(AND(A3515&lt;&gt;"",ISNUMBER(A3515)),VLOOKUP(A3515,Studies!A:BR,4,FALSE),"")</f>
        <v>iv 5 mg</v>
      </c>
      <c r="E3515" s="254" t="str">
        <f>IF(AND(A3515&lt;&gt;"",ISNUMBER(A3515)),VLOOKUP(A3515,Studies!A:BR,5,FALSE),"")</f>
        <v>Midazolam</v>
      </c>
      <c r="F3515" s="255"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x14ac:dyDescent="0.2">
      <c r="A3516" s="183">
        <v>415</v>
      </c>
      <c r="B3516" s="253" t="str">
        <f>IF(AND(A3516&lt;&gt;"",ISNUMBER(A3516)),VLOOKUP(A3516,Studies!A:BR,2,FALSE),"")</f>
        <v>Smith 1981</v>
      </c>
      <c r="C3516" s="254" t="str">
        <f>IF(AND(A3516&lt;&gt;"",ISNUMBER(A3516)),VLOOKUP(A3516,Studies!A:BR,3,FALSE),"")</f>
        <v>https://www.ncbi.nlm.nih.gov/pubmed/6116606</v>
      </c>
      <c r="D3516" s="254" t="str">
        <f>IF(AND(A3516&lt;&gt;"",ISNUMBER(A3516)),VLOOKUP(A3516,Studies!A:BR,4,FALSE),"")</f>
        <v>iv 5 mg</v>
      </c>
      <c r="E3516" s="254" t="str">
        <f>IF(AND(A3516&lt;&gt;"",ISNUMBER(A3516)),VLOOKUP(A3516,Studies!A:BR,5,FALSE),"")</f>
        <v>Midazolam</v>
      </c>
      <c r="F3516" s="255"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x14ac:dyDescent="0.2">
      <c r="A3517" s="183">
        <v>415</v>
      </c>
      <c r="B3517" s="253" t="str">
        <f>IF(AND(A3517&lt;&gt;"",ISNUMBER(A3517)),VLOOKUP(A3517,Studies!A:BR,2,FALSE),"")</f>
        <v>Smith 1981</v>
      </c>
      <c r="C3517" s="254" t="str">
        <f>IF(AND(A3517&lt;&gt;"",ISNUMBER(A3517)),VLOOKUP(A3517,Studies!A:BR,3,FALSE),"")</f>
        <v>https://www.ncbi.nlm.nih.gov/pubmed/6116606</v>
      </c>
      <c r="D3517" s="254" t="str">
        <f>IF(AND(A3517&lt;&gt;"",ISNUMBER(A3517)),VLOOKUP(A3517,Studies!A:BR,4,FALSE),"")</f>
        <v>iv 5 mg</v>
      </c>
      <c r="E3517" s="254" t="str">
        <f>IF(AND(A3517&lt;&gt;"",ISNUMBER(A3517)),VLOOKUP(A3517,Studies!A:BR,5,FALSE),"")</f>
        <v>Midazolam</v>
      </c>
      <c r="F3517" s="255"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x14ac:dyDescent="0.2">
      <c r="A3518" s="183">
        <v>415</v>
      </c>
      <c r="B3518" s="253" t="str">
        <f>IF(AND(A3518&lt;&gt;"",ISNUMBER(A3518)),VLOOKUP(A3518,Studies!A:BR,2,FALSE),"")</f>
        <v>Smith 1981</v>
      </c>
      <c r="C3518" s="254" t="str">
        <f>IF(AND(A3518&lt;&gt;"",ISNUMBER(A3518)),VLOOKUP(A3518,Studies!A:BR,3,FALSE),"")</f>
        <v>https://www.ncbi.nlm.nih.gov/pubmed/6116606</v>
      </c>
      <c r="D3518" s="254" t="str">
        <f>IF(AND(A3518&lt;&gt;"",ISNUMBER(A3518)),VLOOKUP(A3518,Studies!A:BR,4,FALSE),"")</f>
        <v>iv 5 mg</v>
      </c>
      <c r="E3518" s="254" t="str">
        <f>IF(AND(A3518&lt;&gt;"",ISNUMBER(A3518)),VLOOKUP(A3518,Studies!A:BR,5,FALSE),"")</f>
        <v>Midazolam</v>
      </c>
      <c r="F3518" s="255"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x14ac:dyDescent="0.2">
      <c r="A3519" s="183">
        <v>415</v>
      </c>
      <c r="B3519" s="253" t="str">
        <f>IF(AND(A3519&lt;&gt;"",ISNUMBER(A3519)),VLOOKUP(A3519,Studies!A:BR,2,FALSE),"")</f>
        <v>Smith 1981</v>
      </c>
      <c r="C3519" s="254" t="str">
        <f>IF(AND(A3519&lt;&gt;"",ISNUMBER(A3519)),VLOOKUP(A3519,Studies!A:BR,3,FALSE),"")</f>
        <v>https://www.ncbi.nlm.nih.gov/pubmed/6116606</v>
      </c>
      <c r="D3519" s="254" t="str">
        <f>IF(AND(A3519&lt;&gt;"",ISNUMBER(A3519)),VLOOKUP(A3519,Studies!A:BR,4,FALSE),"")</f>
        <v>iv 5 mg</v>
      </c>
      <c r="E3519" s="254" t="str">
        <f>IF(AND(A3519&lt;&gt;"",ISNUMBER(A3519)),VLOOKUP(A3519,Studies!A:BR,5,FALSE),"")</f>
        <v>Midazolam</v>
      </c>
      <c r="F3519" s="255"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x14ac:dyDescent="0.2">
      <c r="A3520" s="183">
        <v>415</v>
      </c>
      <c r="B3520" s="253" t="str">
        <f>IF(AND(A3520&lt;&gt;"",ISNUMBER(A3520)),VLOOKUP(A3520,Studies!A:BR,2,FALSE),"")</f>
        <v>Smith 1981</v>
      </c>
      <c r="C3520" s="254" t="str">
        <f>IF(AND(A3520&lt;&gt;"",ISNUMBER(A3520)),VLOOKUP(A3520,Studies!A:BR,3,FALSE),"")</f>
        <v>https://www.ncbi.nlm.nih.gov/pubmed/6116606</v>
      </c>
      <c r="D3520" s="254" t="str">
        <f>IF(AND(A3520&lt;&gt;"",ISNUMBER(A3520)),VLOOKUP(A3520,Studies!A:BR,4,FALSE),"")</f>
        <v>iv 5 mg</v>
      </c>
      <c r="E3520" s="254" t="str">
        <f>IF(AND(A3520&lt;&gt;"",ISNUMBER(A3520)),VLOOKUP(A3520,Studies!A:BR,5,FALSE),"")</f>
        <v>Midazolam</v>
      </c>
      <c r="F3520" s="255"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x14ac:dyDescent="0.2">
      <c r="A3521" s="183">
        <v>415</v>
      </c>
      <c r="B3521" s="253" t="str">
        <f>IF(AND(A3521&lt;&gt;"",ISNUMBER(A3521)),VLOOKUP(A3521,Studies!A:BR,2,FALSE),"")</f>
        <v>Smith 1981</v>
      </c>
      <c r="C3521" s="254" t="str">
        <f>IF(AND(A3521&lt;&gt;"",ISNUMBER(A3521)),VLOOKUP(A3521,Studies!A:BR,3,FALSE),"")</f>
        <v>https://www.ncbi.nlm.nih.gov/pubmed/6116606</v>
      </c>
      <c r="D3521" s="254" t="str">
        <f>IF(AND(A3521&lt;&gt;"",ISNUMBER(A3521)),VLOOKUP(A3521,Studies!A:BR,4,FALSE),"")</f>
        <v>iv 5 mg</v>
      </c>
      <c r="E3521" s="254" t="str">
        <f>IF(AND(A3521&lt;&gt;"",ISNUMBER(A3521)),VLOOKUP(A3521,Studies!A:BR,5,FALSE),"")</f>
        <v>Midazolam</v>
      </c>
      <c r="F3521" s="255"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x14ac:dyDescent="0.2">
      <c r="A3522" s="183">
        <v>415</v>
      </c>
      <c r="B3522" s="253" t="str">
        <f>IF(AND(A3522&lt;&gt;"",ISNUMBER(A3522)),VLOOKUP(A3522,Studies!A:BR,2,FALSE),"")</f>
        <v>Smith 1981</v>
      </c>
      <c r="C3522" s="254" t="str">
        <f>IF(AND(A3522&lt;&gt;"",ISNUMBER(A3522)),VLOOKUP(A3522,Studies!A:BR,3,FALSE),"")</f>
        <v>https://www.ncbi.nlm.nih.gov/pubmed/6116606</v>
      </c>
      <c r="D3522" s="254" t="str">
        <f>IF(AND(A3522&lt;&gt;"",ISNUMBER(A3522)),VLOOKUP(A3522,Studies!A:BR,4,FALSE),"")</f>
        <v>iv 5 mg</v>
      </c>
      <c r="E3522" s="254" t="str">
        <f>IF(AND(A3522&lt;&gt;"",ISNUMBER(A3522)),VLOOKUP(A3522,Studies!A:BR,5,FALSE),"")</f>
        <v>Midazolam</v>
      </c>
      <c r="F3522" s="255"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x14ac:dyDescent="0.2">
      <c r="A3523" s="183">
        <v>415</v>
      </c>
      <c r="B3523" s="253" t="str">
        <f>IF(AND(A3523&lt;&gt;"",ISNUMBER(A3523)),VLOOKUP(A3523,Studies!A:BR,2,FALSE),"")</f>
        <v>Smith 1981</v>
      </c>
      <c r="C3523" s="254" t="str">
        <f>IF(AND(A3523&lt;&gt;"",ISNUMBER(A3523)),VLOOKUP(A3523,Studies!A:BR,3,FALSE),"")</f>
        <v>https://www.ncbi.nlm.nih.gov/pubmed/6116606</v>
      </c>
      <c r="D3523" s="254" t="str">
        <f>IF(AND(A3523&lt;&gt;"",ISNUMBER(A3523)),VLOOKUP(A3523,Studies!A:BR,4,FALSE),"")</f>
        <v>iv 5 mg</v>
      </c>
      <c r="E3523" s="254" t="str">
        <f>IF(AND(A3523&lt;&gt;"",ISNUMBER(A3523)),VLOOKUP(A3523,Studies!A:BR,5,FALSE),"")</f>
        <v>Midazolam</v>
      </c>
      <c r="F3523" s="255"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x14ac:dyDescent="0.2">
      <c r="A3524" s="183">
        <v>415</v>
      </c>
      <c r="B3524" s="253" t="str">
        <f>IF(AND(A3524&lt;&gt;"",ISNUMBER(A3524)),VLOOKUP(A3524,Studies!A:BR,2,FALSE),"")</f>
        <v>Smith 1981</v>
      </c>
      <c r="C3524" s="254" t="str">
        <f>IF(AND(A3524&lt;&gt;"",ISNUMBER(A3524)),VLOOKUP(A3524,Studies!A:BR,3,FALSE),"")</f>
        <v>https://www.ncbi.nlm.nih.gov/pubmed/6116606</v>
      </c>
      <c r="D3524" s="254" t="str">
        <f>IF(AND(A3524&lt;&gt;"",ISNUMBER(A3524)),VLOOKUP(A3524,Studies!A:BR,4,FALSE),"")</f>
        <v>iv 5 mg</v>
      </c>
      <c r="E3524" s="254" t="str">
        <f>IF(AND(A3524&lt;&gt;"",ISNUMBER(A3524)),VLOOKUP(A3524,Studies!A:BR,5,FALSE),"")</f>
        <v>Midazolam</v>
      </c>
      <c r="F3524" s="255"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x14ac:dyDescent="0.2">
      <c r="A3525" s="183">
        <v>415</v>
      </c>
      <c r="B3525" s="253" t="str">
        <f>IF(AND(A3525&lt;&gt;"",ISNUMBER(A3525)),VLOOKUP(A3525,Studies!A:BR,2,FALSE),"")</f>
        <v>Smith 1981</v>
      </c>
      <c r="C3525" s="254" t="str">
        <f>IF(AND(A3525&lt;&gt;"",ISNUMBER(A3525)),VLOOKUP(A3525,Studies!A:BR,3,FALSE),"")</f>
        <v>https://www.ncbi.nlm.nih.gov/pubmed/6116606</v>
      </c>
      <c r="D3525" s="254" t="str">
        <f>IF(AND(A3525&lt;&gt;"",ISNUMBER(A3525)),VLOOKUP(A3525,Studies!A:BR,4,FALSE),"")</f>
        <v>iv 5 mg</v>
      </c>
      <c r="E3525" s="254" t="str">
        <f>IF(AND(A3525&lt;&gt;"",ISNUMBER(A3525)),VLOOKUP(A3525,Studies!A:BR,5,FALSE),"")</f>
        <v>Midazolam</v>
      </c>
      <c r="F3525" s="255"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x14ac:dyDescent="0.2">
      <c r="A3526" s="183">
        <v>416</v>
      </c>
      <c r="B3526" s="253" t="str">
        <f>IF(AND(A3526&lt;&gt;"",ISNUMBER(A3526)),VLOOKUP(A3526,Studies!A:BR,2,FALSE),"")</f>
        <v>Smith 1981</v>
      </c>
      <c r="C3526" s="254" t="str">
        <f>IF(AND(A3526&lt;&gt;"",ISNUMBER(A3526)),VLOOKUP(A3526,Studies!A:BR,3,FALSE),"")</f>
        <v>https://www.ncbi.nlm.nih.gov/pubmed/6116606</v>
      </c>
      <c r="D3526" s="254" t="str">
        <f>IF(AND(A3526&lt;&gt;"",ISNUMBER(A3526)),VLOOKUP(A3526,Studies!A:BR,4,FALSE),"")</f>
        <v>oral solution 10 mg</v>
      </c>
      <c r="E3526" s="254" t="str">
        <f>IF(AND(A3526&lt;&gt;"",ISNUMBER(A3526)),VLOOKUP(A3526,Studies!A:BR,5,FALSE),"")</f>
        <v>Midazolam</v>
      </c>
      <c r="F3526" s="255"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x14ac:dyDescent="0.2">
      <c r="A3527" s="183">
        <v>416</v>
      </c>
      <c r="B3527" s="253" t="str">
        <f>IF(AND(A3527&lt;&gt;"",ISNUMBER(A3527)),VLOOKUP(A3527,Studies!A:BR,2,FALSE),"")</f>
        <v>Smith 1981</v>
      </c>
      <c r="C3527" s="254" t="str">
        <f>IF(AND(A3527&lt;&gt;"",ISNUMBER(A3527)),VLOOKUP(A3527,Studies!A:BR,3,FALSE),"")</f>
        <v>https://www.ncbi.nlm.nih.gov/pubmed/6116606</v>
      </c>
      <c r="D3527" s="254" t="str">
        <f>IF(AND(A3527&lt;&gt;"",ISNUMBER(A3527)),VLOOKUP(A3527,Studies!A:BR,4,FALSE),"")</f>
        <v>oral solution 10 mg</v>
      </c>
      <c r="E3527" s="254" t="str">
        <f>IF(AND(A3527&lt;&gt;"",ISNUMBER(A3527)),VLOOKUP(A3527,Studies!A:BR,5,FALSE),"")</f>
        <v>Midazolam</v>
      </c>
      <c r="F3527" s="255"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x14ac:dyDescent="0.2">
      <c r="A3528" s="183">
        <v>416</v>
      </c>
      <c r="B3528" s="253" t="str">
        <f>IF(AND(A3528&lt;&gt;"",ISNUMBER(A3528)),VLOOKUP(A3528,Studies!A:BR,2,FALSE),"")</f>
        <v>Smith 1981</v>
      </c>
      <c r="C3528" s="254" t="str">
        <f>IF(AND(A3528&lt;&gt;"",ISNUMBER(A3528)),VLOOKUP(A3528,Studies!A:BR,3,FALSE),"")</f>
        <v>https://www.ncbi.nlm.nih.gov/pubmed/6116606</v>
      </c>
      <c r="D3528" s="254" t="str">
        <f>IF(AND(A3528&lt;&gt;"",ISNUMBER(A3528)),VLOOKUP(A3528,Studies!A:BR,4,FALSE),"")</f>
        <v>oral solution 10 mg</v>
      </c>
      <c r="E3528" s="254" t="str">
        <f>IF(AND(A3528&lt;&gt;"",ISNUMBER(A3528)),VLOOKUP(A3528,Studies!A:BR,5,FALSE),"")</f>
        <v>Midazolam</v>
      </c>
      <c r="F3528" s="255"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x14ac:dyDescent="0.2">
      <c r="A3529" s="183">
        <v>416</v>
      </c>
      <c r="B3529" s="253" t="str">
        <f>IF(AND(A3529&lt;&gt;"",ISNUMBER(A3529)),VLOOKUP(A3529,Studies!A:BR,2,FALSE),"")</f>
        <v>Smith 1981</v>
      </c>
      <c r="C3529" s="254" t="str">
        <f>IF(AND(A3529&lt;&gt;"",ISNUMBER(A3529)),VLOOKUP(A3529,Studies!A:BR,3,FALSE),"")</f>
        <v>https://www.ncbi.nlm.nih.gov/pubmed/6116606</v>
      </c>
      <c r="D3529" s="254" t="str">
        <f>IF(AND(A3529&lt;&gt;"",ISNUMBER(A3529)),VLOOKUP(A3529,Studies!A:BR,4,FALSE),"")</f>
        <v>oral solution 10 mg</v>
      </c>
      <c r="E3529" s="254" t="str">
        <f>IF(AND(A3529&lt;&gt;"",ISNUMBER(A3529)),VLOOKUP(A3529,Studies!A:BR,5,FALSE),"")</f>
        <v>Midazolam</v>
      </c>
      <c r="F3529" s="255"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x14ac:dyDescent="0.2">
      <c r="A3530" s="183">
        <v>416</v>
      </c>
      <c r="B3530" s="253" t="str">
        <f>IF(AND(A3530&lt;&gt;"",ISNUMBER(A3530)),VLOOKUP(A3530,Studies!A:BR,2,FALSE),"")</f>
        <v>Smith 1981</v>
      </c>
      <c r="C3530" s="254" t="str">
        <f>IF(AND(A3530&lt;&gt;"",ISNUMBER(A3530)),VLOOKUP(A3530,Studies!A:BR,3,FALSE),"")</f>
        <v>https://www.ncbi.nlm.nih.gov/pubmed/6116606</v>
      </c>
      <c r="D3530" s="254" t="str">
        <f>IF(AND(A3530&lt;&gt;"",ISNUMBER(A3530)),VLOOKUP(A3530,Studies!A:BR,4,FALSE),"")</f>
        <v>oral solution 10 mg</v>
      </c>
      <c r="E3530" s="254" t="str">
        <f>IF(AND(A3530&lt;&gt;"",ISNUMBER(A3530)),VLOOKUP(A3530,Studies!A:BR,5,FALSE),"")</f>
        <v>Midazolam</v>
      </c>
      <c r="F3530" s="255"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x14ac:dyDescent="0.2">
      <c r="A3531" s="183">
        <v>416</v>
      </c>
      <c r="B3531" s="253" t="str">
        <f>IF(AND(A3531&lt;&gt;"",ISNUMBER(A3531)),VLOOKUP(A3531,Studies!A:BR,2,FALSE),"")</f>
        <v>Smith 1981</v>
      </c>
      <c r="C3531" s="254" t="str">
        <f>IF(AND(A3531&lt;&gt;"",ISNUMBER(A3531)),VLOOKUP(A3531,Studies!A:BR,3,FALSE),"")</f>
        <v>https://www.ncbi.nlm.nih.gov/pubmed/6116606</v>
      </c>
      <c r="D3531" s="254" t="str">
        <f>IF(AND(A3531&lt;&gt;"",ISNUMBER(A3531)),VLOOKUP(A3531,Studies!A:BR,4,FALSE),"")</f>
        <v>oral solution 10 mg</v>
      </c>
      <c r="E3531" s="254" t="str">
        <f>IF(AND(A3531&lt;&gt;"",ISNUMBER(A3531)),VLOOKUP(A3531,Studies!A:BR,5,FALSE),"")</f>
        <v>Midazolam</v>
      </c>
      <c r="F3531" s="255"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x14ac:dyDescent="0.2">
      <c r="A3532" s="183">
        <v>416</v>
      </c>
      <c r="B3532" s="253" t="str">
        <f>IF(AND(A3532&lt;&gt;"",ISNUMBER(A3532)),VLOOKUP(A3532,Studies!A:BR,2,FALSE),"")</f>
        <v>Smith 1981</v>
      </c>
      <c r="C3532" s="254" t="str">
        <f>IF(AND(A3532&lt;&gt;"",ISNUMBER(A3532)),VLOOKUP(A3532,Studies!A:BR,3,FALSE),"")</f>
        <v>https://www.ncbi.nlm.nih.gov/pubmed/6116606</v>
      </c>
      <c r="D3532" s="254" t="str">
        <f>IF(AND(A3532&lt;&gt;"",ISNUMBER(A3532)),VLOOKUP(A3532,Studies!A:BR,4,FALSE),"")</f>
        <v>oral solution 10 mg</v>
      </c>
      <c r="E3532" s="254" t="str">
        <f>IF(AND(A3532&lt;&gt;"",ISNUMBER(A3532)),VLOOKUP(A3532,Studies!A:BR,5,FALSE),"")</f>
        <v>Midazolam</v>
      </c>
      <c r="F3532" s="255"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x14ac:dyDescent="0.2">
      <c r="A3533" s="183">
        <v>416</v>
      </c>
      <c r="B3533" s="253" t="str">
        <f>IF(AND(A3533&lt;&gt;"",ISNUMBER(A3533)),VLOOKUP(A3533,Studies!A:BR,2,FALSE),"")</f>
        <v>Smith 1981</v>
      </c>
      <c r="C3533" s="254" t="str">
        <f>IF(AND(A3533&lt;&gt;"",ISNUMBER(A3533)),VLOOKUP(A3533,Studies!A:BR,3,FALSE),"")</f>
        <v>https://www.ncbi.nlm.nih.gov/pubmed/6116606</v>
      </c>
      <c r="D3533" s="254" t="str">
        <f>IF(AND(A3533&lt;&gt;"",ISNUMBER(A3533)),VLOOKUP(A3533,Studies!A:BR,4,FALSE),"")</f>
        <v>oral solution 10 mg</v>
      </c>
      <c r="E3533" s="254" t="str">
        <f>IF(AND(A3533&lt;&gt;"",ISNUMBER(A3533)),VLOOKUP(A3533,Studies!A:BR,5,FALSE),"")</f>
        <v>Midazolam</v>
      </c>
      <c r="F3533" s="255"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x14ac:dyDescent="0.2">
      <c r="A3534" s="183">
        <v>416</v>
      </c>
      <c r="B3534" s="253" t="str">
        <f>IF(AND(A3534&lt;&gt;"",ISNUMBER(A3534)),VLOOKUP(A3534,Studies!A:BR,2,FALSE),"")</f>
        <v>Smith 1981</v>
      </c>
      <c r="C3534" s="254" t="str">
        <f>IF(AND(A3534&lt;&gt;"",ISNUMBER(A3534)),VLOOKUP(A3534,Studies!A:BR,3,FALSE),"")</f>
        <v>https://www.ncbi.nlm.nih.gov/pubmed/6116606</v>
      </c>
      <c r="D3534" s="254" t="str">
        <f>IF(AND(A3534&lt;&gt;"",ISNUMBER(A3534)),VLOOKUP(A3534,Studies!A:BR,4,FALSE),"")</f>
        <v>oral solution 10 mg</v>
      </c>
      <c r="E3534" s="254" t="str">
        <f>IF(AND(A3534&lt;&gt;"",ISNUMBER(A3534)),VLOOKUP(A3534,Studies!A:BR,5,FALSE),"")</f>
        <v>Midazolam</v>
      </c>
      <c r="F3534" s="255"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x14ac:dyDescent="0.2">
      <c r="A3535" s="183">
        <v>416</v>
      </c>
      <c r="B3535" s="253" t="str">
        <f>IF(AND(A3535&lt;&gt;"",ISNUMBER(A3535)),VLOOKUP(A3535,Studies!A:BR,2,FALSE),"")</f>
        <v>Smith 1981</v>
      </c>
      <c r="C3535" s="254" t="str">
        <f>IF(AND(A3535&lt;&gt;"",ISNUMBER(A3535)),VLOOKUP(A3535,Studies!A:BR,3,FALSE),"")</f>
        <v>https://www.ncbi.nlm.nih.gov/pubmed/6116606</v>
      </c>
      <c r="D3535" s="254" t="str">
        <f>IF(AND(A3535&lt;&gt;"",ISNUMBER(A3535)),VLOOKUP(A3535,Studies!A:BR,4,FALSE),"")</f>
        <v>oral solution 10 mg</v>
      </c>
      <c r="E3535" s="254" t="str">
        <f>IF(AND(A3535&lt;&gt;"",ISNUMBER(A3535)),VLOOKUP(A3535,Studies!A:BR,5,FALSE),"")</f>
        <v>Midazolam</v>
      </c>
      <c r="F3535" s="255"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x14ac:dyDescent="0.2">
      <c r="A3536" s="183">
        <v>416</v>
      </c>
      <c r="B3536" s="253" t="str">
        <f>IF(AND(A3536&lt;&gt;"",ISNUMBER(A3536)),VLOOKUP(A3536,Studies!A:BR,2,FALSE),"")</f>
        <v>Smith 1981</v>
      </c>
      <c r="C3536" s="254" t="str">
        <f>IF(AND(A3536&lt;&gt;"",ISNUMBER(A3536)),VLOOKUP(A3536,Studies!A:BR,3,FALSE),"")</f>
        <v>https://www.ncbi.nlm.nih.gov/pubmed/6116606</v>
      </c>
      <c r="D3536" s="254" t="str">
        <f>IF(AND(A3536&lt;&gt;"",ISNUMBER(A3536)),VLOOKUP(A3536,Studies!A:BR,4,FALSE),"")</f>
        <v>oral solution 10 mg</v>
      </c>
      <c r="E3536" s="254" t="str">
        <f>IF(AND(A3536&lt;&gt;"",ISNUMBER(A3536)),VLOOKUP(A3536,Studies!A:BR,5,FALSE),"")</f>
        <v>Midazolam</v>
      </c>
      <c r="F3536" s="255"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x14ac:dyDescent="0.2">
      <c r="A3537" s="183">
        <v>416</v>
      </c>
      <c r="B3537" s="253" t="str">
        <f>IF(AND(A3537&lt;&gt;"",ISNUMBER(A3537)),VLOOKUP(A3537,Studies!A:BR,2,FALSE),"")</f>
        <v>Smith 1981</v>
      </c>
      <c r="C3537" s="254" t="str">
        <f>IF(AND(A3537&lt;&gt;"",ISNUMBER(A3537)),VLOOKUP(A3537,Studies!A:BR,3,FALSE),"")</f>
        <v>https://www.ncbi.nlm.nih.gov/pubmed/6116606</v>
      </c>
      <c r="D3537" s="254" t="str">
        <f>IF(AND(A3537&lt;&gt;"",ISNUMBER(A3537)),VLOOKUP(A3537,Studies!A:BR,4,FALSE),"")</f>
        <v>oral solution 10 mg</v>
      </c>
      <c r="E3537" s="254" t="str">
        <f>IF(AND(A3537&lt;&gt;"",ISNUMBER(A3537)),VLOOKUP(A3537,Studies!A:BR,5,FALSE),"")</f>
        <v>Midazolam</v>
      </c>
      <c r="F3537" s="255"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x14ac:dyDescent="0.2">
      <c r="A3538" s="183">
        <v>416</v>
      </c>
      <c r="B3538" s="253" t="str">
        <f>IF(AND(A3538&lt;&gt;"",ISNUMBER(A3538)),VLOOKUP(A3538,Studies!A:BR,2,FALSE),"")</f>
        <v>Smith 1981</v>
      </c>
      <c r="C3538" s="254" t="str">
        <f>IF(AND(A3538&lt;&gt;"",ISNUMBER(A3538)),VLOOKUP(A3538,Studies!A:BR,3,FALSE),"")</f>
        <v>https://www.ncbi.nlm.nih.gov/pubmed/6116606</v>
      </c>
      <c r="D3538" s="254" t="str">
        <f>IF(AND(A3538&lt;&gt;"",ISNUMBER(A3538)),VLOOKUP(A3538,Studies!A:BR,4,FALSE),"")</f>
        <v>oral solution 10 mg</v>
      </c>
      <c r="E3538" s="254" t="str">
        <f>IF(AND(A3538&lt;&gt;"",ISNUMBER(A3538)),VLOOKUP(A3538,Studies!A:BR,5,FALSE),"")</f>
        <v>Midazolam</v>
      </c>
      <c r="F3538" s="255"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x14ac:dyDescent="0.2">
      <c r="A3539" s="183">
        <v>417</v>
      </c>
      <c r="B3539" s="253" t="str">
        <f>IF(AND(A3539&lt;&gt;"",ISNUMBER(A3539)),VLOOKUP(A3539,Studies!A:BR,2,FALSE),"")</f>
        <v>Smith 1981</v>
      </c>
      <c r="C3539" s="254" t="str">
        <f>IF(AND(A3539&lt;&gt;"",ISNUMBER(A3539)),VLOOKUP(A3539,Studies!A:BR,3,FALSE),"")</f>
        <v>https://www.ncbi.nlm.nih.gov/pubmed/6116606</v>
      </c>
      <c r="D3539" s="254" t="str">
        <f>IF(AND(A3539&lt;&gt;"",ISNUMBER(A3539)),VLOOKUP(A3539,Studies!A:BR,4,FALSE),"")</f>
        <v>oral tablet 10 mg</v>
      </c>
      <c r="E3539" s="254" t="str">
        <f>IF(AND(A3539&lt;&gt;"",ISNUMBER(A3539)),VLOOKUP(A3539,Studies!A:BR,5,FALSE),"")</f>
        <v>Midazolam</v>
      </c>
      <c r="F3539" s="255"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x14ac:dyDescent="0.2">
      <c r="A3540" s="183">
        <v>417</v>
      </c>
      <c r="B3540" s="253" t="str">
        <f>IF(AND(A3540&lt;&gt;"",ISNUMBER(A3540)),VLOOKUP(A3540,Studies!A:BR,2,FALSE),"")</f>
        <v>Smith 1981</v>
      </c>
      <c r="C3540" s="254" t="str">
        <f>IF(AND(A3540&lt;&gt;"",ISNUMBER(A3540)),VLOOKUP(A3540,Studies!A:BR,3,FALSE),"")</f>
        <v>https://www.ncbi.nlm.nih.gov/pubmed/6116606</v>
      </c>
      <c r="D3540" s="254" t="str">
        <f>IF(AND(A3540&lt;&gt;"",ISNUMBER(A3540)),VLOOKUP(A3540,Studies!A:BR,4,FALSE),"")</f>
        <v>oral tablet 10 mg</v>
      </c>
      <c r="E3540" s="254" t="str">
        <f>IF(AND(A3540&lt;&gt;"",ISNUMBER(A3540)),VLOOKUP(A3540,Studies!A:BR,5,FALSE),"")</f>
        <v>Midazolam</v>
      </c>
      <c r="F3540" s="255"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x14ac:dyDescent="0.2">
      <c r="A3541" s="183">
        <v>417</v>
      </c>
      <c r="B3541" s="253" t="str">
        <f>IF(AND(A3541&lt;&gt;"",ISNUMBER(A3541)),VLOOKUP(A3541,Studies!A:BR,2,FALSE),"")</f>
        <v>Smith 1981</v>
      </c>
      <c r="C3541" s="254" t="str">
        <f>IF(AND(A3541&lt;&gt;"",ISNUMBER(A3541)),VLOOKUP(A3541,Studies!A:BR,3,FALSE),"")</f>
        <v>https://www.ncbi.nlm.nih.gov/pubmed/6116606</v>
      </c>
      <c r="D3541" s="254" t="str">
        <f>IF(AND(A3541&lt;&gt;"",ISNUMBER(A3541)),VLOOKUP(A3541,Studies!A:BR,4,FALSE),"")</f>
        <v>oral tablet 10 mg</v>
      </c>
      <c r="E3541" s="254" t="str">
        <f>IF(AND(A3541&lt;&gt;"",ISNUMBER(A3541)),VLOOKUP(A3541,Studies!A:BR,5,FALSE),"")</f>
        <v>Midazolam</v>
      </c>
      <c r="F3541" s="255"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x14ac:dyDescent="0.2">
      <c r="A3542" s="183">
        <v>417</v>
      </c>
      <c r="B3542" s="253" t="str">
        <f>IF(AND(A3542&lt;&gt;"",ISNUMBER(A3542)),VLOOKUP(A3542,Studies!A:BR,2,FALSE),"")</f>
        <v>Smith 1981</v>
      </c>
      <c r="C3542" s="254" t="str">
        <f>IF(AND(A3542&lt;&gt;"",ISNUMBER(A3542)),VLOOKUP(A3542,Studies!A:BR,3,FALSE),"")</f>
        <v>https://www.ncbi.nlm.nih.gov/pubmed/6116606</v>
      </c>
      <c r="D3542" s="254" t="str">
        <f>IF(AND(A3542&lt;&gt;"",ISNUMBER(A3542)),VLOOKUP(A3542,Studies!A:BR,4,FALSE),"")</f>
        <v>oral tablet 10 mg</v>
      </c>
      <c r="E3542" s="254" t="str">
        <f>IF(AND(A3542&lt;&gt;"",ISNUMBER(A3542)),VLOOKUP(A3542,Studies!A:BR,5,FALSE),"")</f>
        <v>Midazolam</v>
      </c>
      <c r="F3542" s="255"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x14ac:dyDescent="0.2">
      <c r="A3543" s="183">
        <v>417</v>
      </c>
      <c r="B3543" s="253" t="str">
        <f>IF(AND(A3543&lt;&gt;"",ISNUMBER(A3543)),VLOOKUP(A3543,Studies!A:BR,2,FALSE),"")</f>
        <v>Smith 1981</v>
      </c>
      <c r="C3543" s="254" t="str">
        <f>IF(AND(A3543&lt;&gt;"",ISNUMBER(A3543)),VLOOKUP(A3543,Studies!A:BR,3,FALSE),"")</f>
        <v>https://www.ncbi.nlm.nih.gov/pubmed/6116606</v>
      </c>
      <c r="D3543" s="254" t="str">
        <f>IF(AND(A3543&lt;&gt;"",ISNUMBER(A3543)),VLOOKUP(A3543,Studies!A:BR,4,FALSE),"")</f>
        <v>oral tablet 10 mg</v>
      </c>
      <c r="E3543" s="254" t="str">
        <f>IF(AND(A3543&lt;&gt;"",ISNUMBER(A3543)),VLOOKUP(A3543,Studies!A:BR,5,FALSE),"")</f>
        <v>Midazolam</v>
      </c>
      <c r="F3543" s="255"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x14ac:dyDescent="0.2">
      <c r="A3544" s="183">
        <v>417</v>
      </c>
      <c r="B3544" s="253" t="str">
        <f>IF(AND(A3544&lt;&gt;"",ISNUMBER(A3544)),VLOOKUP(A3544,Studies!A:BR,2,FALSE),"")</f>
        <v>Smith 1981</v>
      </c>
      <c r="C3544" s="254" t="str">
        <f>IF(AND(A3544&lt;&gt;"",ISNUMBER(A3544)),VLOOKUP(A3544,Studies!A:BR,3,FALSE),"")</f>
        <v>https://www.ncbi.nlm.nih.gov/pubmed/6116606</v>
      </c>
      <c r="D3544" s="254" t="str">
        <f>IF(AND(A3544&lt;&gt;"",ISNUMBER(A3544)),VLOOKUP(A3544,Studies!A:BR,4,FALSE),"")</f>
        <v>oral tablet 10 mg</v>
      </c>
      <c r="E3544" s="254" t="str">
        <f>IF(AND(A3544&lt;&gt;"",ISNUMBER(A3544)),VLOOKUP(A3544,Studies!A:BR,5,FALSE),"")</f>
        <v>Midazolam</v>
      </c>
      <c r="F3544" s="255"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x14ac:dyDescent="0.2">
      <c r="A3545" s="183">
        <v>417</v>
      </c>
      <c r="B3545" s="253" t="str">
        <f>IF(AND(A3545&lt;&gt;"",ISNUMBER(A3545)),VLOOKUP(A3545,Studies!A:BR,2,FALSE),"")</f>
        <v>Smith 1981</v>
      </c>
      <c r="C3545" s="254" t="str">
        <f>IF(AND(A3545&lt;&gt;"",ISNUMBER(A3545)),VLOOKUP(A3545,Studies!A:BR,3,FALSE),"")</f>
        <v>https://www.ncbi.nlm.nih.gov/pubmed/6116606</v>
      </c>
      <c r="D3545" s="254" t="str">
        <f>IF(AND(A3545&lt;&gt;"",ISNUMBER(A3545)),VLOOKUP(A3545,Studies!A:BR,4,FALSE),"")</f>
        <v>oral tablet 10 mg</v>
      </c>
      <c r="E3545" s="254" t="str">
        <f>IF(AND(A3545&lt;&gt;"",ISNUMBER(A3545)),VLOOKUP(A3545,Studies!A:BR,5,FALSE),"")</f>
        <v>Midazolam</v>
      </c>
      <c r="F3545" s="255"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x14ac:dyDescent="0.2">
      <c r="A3546" s="183">
        <v>417</v>
      </c>
      <c r="B3546" s="253" t="str">
        <f>IF(AND(A3546&lt;&gt;"",ISNUMBER(A3546)),VLOOKUP(A3546,Studies!A:BR,2,FALSE),"")</f>
        <v>Smith 1981</v>
      </c>
      <c r="C3546" s="254" t="str">
        <f>IF(AND(A3546&lt;&gt;"",ISNUMBER(A3546)),VLOOKUP(A3546,Studies!A:BR,3,FALSE),"")</f>
        <v>https://www.ncbi.nlm.nih.gov/pubmed/6116606</v>
      </c>
      <c r="D3546" s="254" t="str">
        <f>IF(AND(A3546&lt;&gt;"",ISNUMBER(A3546)),VLOOKUP(A3546,Studies!A:BR,4,FALSE),"")</f>
        <v>oral tablet 10 mg</v>
      </c>
      <c r="E3546" s="254" t="str">
        <f>IF(AND(A3546&lt;&gt;"",ISNUMBER(A3546)),VLOOKUP(A3546,Studies!A:BR,5,FALSE),"")</f>
        <v>Midazolam</v>
      </c>
      <c r="F3546" s="255"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x14ac:dyDescent="0.2">
      <c r="A3547" s="183">
        <v>417</v>
      </c>
      <c r="B3547" s="253" t="str">
        <f>IF(AND(A3547&lt;&gt;"",ISNUMBER(A3547)),VLOOKUP(A3547,Studies!A:BR,2,FALSE),"")</f>
        <v>Smith 1981</v>
      </c>
      <c r="C3547" s="254" t="str">
        <f>IF(AND(A3547&lt;&gt;"",ISNUMBER(A3547)),VLOOKUP(A3547,Studies!A:BR,3,FALSE),"")</f>
        <v>https://www.ncbi.nlm.nih.gov/pubmed/6116606</v>
      </c>
      <c r="D3547" s="254" t="str">
        <f>IF(AND(A3547&lt;&gt;"",ISNUMBER(A3547)),VLOOKUP(A3547,Studies!A:BR,4,FALSE),"")</f>
        <v>oral tablet 10 mg</v>
      </c>
      <c r="E3547" s="254" t="str">
        <f>IF(AND(A3547&lt;&gt;"",ISNUMBER(A3547)),VLOOKUP(A3547,Studies!A:BR,5,FALSE),"")</f>
        <v>Midazolam</v>
      </c>
      <c r="F3547" s="255"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x14ac:dyDescent="0.2">
      <c r="A3548" s="183">
        <v>417</v>
      </c>
      <c r="B3548" s="253" t="str">
        <f>IF(AND(A3548&lt;&gt;"",ISNUMBER(A3548)),VLOOKUP(A3548,Studies!A:BR,2,FALSE),"")</f>
        <v>Smith 1981</v>
      </c>
      <c r="C3548" s="254" t="str">
        <f>IF(AND(A3548&lt;&gt;"",ISNUMBER(A3548)),VLOOKUP(A3548,Studies!A:BR,3,FALSE),"")</f>
        <v>https://www.ncbi.nlm.nih.gov/pubmed/6116606</v>
      </c>
      <c r="D3548" s="254" t="str">
        <f>IF(AND(A3548&lt;&gt;"",ISNUMBER(A3548)),VLOOKUP(A3548,Studies!A:BR,4,FALSE),"")</f>
        <v>oral tablet 10 mg</v>
      </c>
      <c r="E3548" s="254" t="str">
        <f>IF(AND(A3548&lt;&gt;"",ISNUMBER(A3548)),VLOOKUP(A3548,Studies!A:BR,5,FALSE),"")</f>
        <v>Midazolam</v>
      </c>
      <c r="F3548" s="255"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x14ac:dyDescent="0.2">
      <c r="A3549" s="183">
        <v>417</v>
      </c>
      <c r="B3549" s="253" t="str">
        <f>IF(AND(A3549&lt;&gt;"",ISNUMBER(A3549)),VLOOKUP(A3549,Studies!A:BR,2,FALSE),"")</f>
        <v>Smith 1981</v>
      </c>
      <c r="C3549" s="254" t="str">
        <f>IF(AND(A3549&lt;&gt;"",ISNUMBER(A3549)),VLOOKUP(A3549,Studies!A:BR,3,FALSE),"")</f>
        <v>https://www.ncbi.nlm.nih.gov/pubmed/6116606</v>
      </c>
      <c r="D3549" s="254" t="str">
        <f>IF(AND(A3549&lt;&gt;"",ISNUMBER(A3549)),VLOOKUP(A3549,Studies!A:BR,4,FALSE),"")</f>
        <v>oral tablet 10 mg</v>
      </c>
      <c r="E3549" s="254" t="str">
        <f>IF(AND(A3549&lt;&gt;"",ISNUMBER(A3549)),VLOOKUP(A3549,Studies!A:BR,5,FALSE),"")</f>
        <v>Midazolam</v>
      </c>
      <c r="F3549" s="255"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x14ac:dyDescent="0.2">
      <c r="A3550" s="183">
        <v>418</v>
      </c>
      <c r="B3550" s="253" t="str">
        <f>IF(AND(A3550&lt;&gt;"",ISNUMBER(A3550)),VLOOKUP(A3550,Studies!A:BR,2,FALSE),"")</f>
        <v>Stone 2004</v>
      </c>
      <c r="C3550" s="254" t="str">
        <f>IF(AND(A3550&lt;&gt;"",ISNUMBER(A3550)),VLOOKUP(A3550,Studies!A:BR,3,FALSE),"")</f>
        <v>https://www.ncbi.nlm.nih.gov/pubmed/4037525</v>
      </c>
      <c r="D3550" s="254" t="str">
        <f>IF(AND(A3550&lt;&gt;"",ISNUMBER(A3550)),VLOOKUP(A3550,Studies!A:BR,4,FALSE),"")</f>
        <v>Day 14 of Rifampin alone</v>
      </c>
      <c r="E3550" s="254" t="str">
        <f>IF(AND(A3550&lt;&gt;"",ISNUMBER(A3550)),VLOOKUP(A3550,Studies!A:BR,5,FALSE),"")</f>
        <v>Rifampicin</v>
      </c>
      <c r="F3550" s="255"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x14ac:dyDescent="0.2">
      <c r="A3551" s="183">
        <v>418</v>
      </c>
      <c r="B3551" s="253" t="str">
        <f>IF(AND(A3551&lt;&gt;"",ISNUMBER(A3551)),VLOOKUP(A3551,Studies!A:BR,2,FALSE),"")</f>
        <v>Stone 2004</v>
      </c>
      <c r="C3551" s="254" t="str">
        <f>IF(AND(A3551&lt;&gt;"",ISNUMBER(A3551)),VLOOKUP(A3551,Studies!A:BR,3,FALSE),"")</f>
        <v>https://www.ncbi.nlm.nih.gov/pubmed/4037525</v>
      </c>
      <c r="D3551" s="254" t="str">
        <f>IF(AND(A3551&lt;&gt;"",ISNUMBER(A3551)),VLOOKUP(A3551,Studies!A:BR,4,FALSE),"")</f>
        <v>Day 14 of Rifampin alone</v>
      </c>
      <c r="E3551" s="254" t="str">
        <f>IF(AND(A3551&lt;&gt;"",ISNUMBER(A3551)),VLOOKUP(A3551,Studies!A:BR,5,FALSE),"")</f>
        <v>Rifampicin</v>
      </c>
      <c r="F3551" s="255"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x14ac:dyDescent="0.2">
      <c r="A3552" s="183">
        <v>418</v>
      </c>
      <c r="B3552" s="253" t="str">
        <f>IF(AND(A3552&lt;&gt;"",ISNUMBER(A3552)),VLOOKUP(A3552,Studies!A:BR,2,FALSE),"")</f>
        <v>Stone 2004</v>
      </c>
      <c r="C3552" s="254" t="str">
        <f>IF(AND(A3552&lt;&gt;"",ISNUMBER(A3552)),VLOOKUP(A3552,Studies!A:BR,3,FALSE),"")</f>
        <v>https://www.ncbi.nlm.nih.gov/pubmed/4037525</v>
      </c>
      <c r="D3552" s="254" t="str">
        <f>IF(AND(A3552&lt;&gt;"",ISNUMBER(A3552)),VLOOKUP(A3552,Studies!A:BR,4,FALSE),"")</f>
        <v>Day 14 of Rifampin alone</v>
      </c>
      <c r="E3552" s="254" t="str">
        <f>IF(AND(A3552&lt;&gt;"",ISNUMBER(A3552)),VLOOKUP(A3552,Studies!A:BR,5,FALSE),"")</f>
        <v>Rifampicin</v>
      </c>
      <c r="F3552" s="255"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x14ac:dyDescent="0.2">
      <c r="A3553" s="183">
        <v>418</v>
      </c>
      <c r="B3553" s="253" t="str">
        <f>IF(AND(A3553&lt;&gt;"",ISNUMBER(A3553)),VLOOKUP(A3553,Studies!A:BR,2,FALSE),"")</f>
        <v>Stone 2004</v>
      </c>
      <c r="C3553" s="254" t="str">
        <f>IF(AND(A3553&lt;&gt;"",ISNUMBER(A3553)),VLOOKUP(A3553,Studies!A:BR,3,FALSE),"")</f>
        <v>https://www.ncbi.nlm.nih.gov/pubmed/4037525</v>
      </c>
      <c r="D3553" s="254" t="str">
        <f>IF(AND(A3553&lt;&gt;"",ISNUMBER(A3553)),VLOOKUP(A3553,Studies!A:BR,4,FALSE),"")</f>
        <v>Day 14 of Rifampin alone</v>
      </c>
      <c r="E3553" s="254" t="str">
        <f>IF(AND(A3553&lt;&gt;"",ISNUMBER(A3553)),VLOOKUP(A3553,Studies!A:BR,5,FALSE),"")</f>
        <v>Rifampicin</v>
      </c>
      <c r="F3553" s="255"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x14ac:dyDescent="0.2">
      <c r="A3554" s="183">
        <v>418</v>
      </c>
      <c r="B3554" s="253" t="str">
        <f>IF(AND(A3554&lt;&gt;"",ISNUMBER(A3554)),VLOOKUP(A3554,Studies!A:BR,2,FALSE),"")</f>
        <v>Stone 2004</v>
      </c>
      <c r="C3554" s="254" t="str">
        <f>IF(AND(A3554&lt;&gt;"",ISNUMBER(A3554)),VLOOKUP(A3554,Studies!A:BR,3,FALSE),"")</f>
        <v>https://www.ncbi.nlm.nih.gov/pubmed/4037525</v>
      </c>
      <c r="D3554" s="254" t="str">
        <f>IF(AND(A3554&lt;&gt;"",ISNUMBER(A3554)),VLOOKUP(A3554,Studies!A:BR,4,FALSE),"")</f>
        <v>Day 14 of Rifampin alone</v>
      </c>
      <c r="E3554" s="254" t="str">
        <f>IF(AND(A3554&lt;&gt;"",ISNUMBER(A3554)),VLOOKUP(A3554,Studies!A:BR,5,FALSE),"")</f>
        <v>Rifampicin</v>
      </c>
      <c r="F3554" s="255"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x14ac:dyDescent="0.2">
      <c r="A3555" s="183">
        <v>418</v>
      </c>
      <c r="B3555" s="253" t="str">
        <f>IF(AND(A3555&lt;&gt;"",ISNUMBER(A3555)),VLOOKUP(A3555,Studies!A:BR,2,FALSE),"")</f>
        <v>Stone 2004</v>
      </c>
      <c r="C3555" s="254" t="str">
        <f>IF(AND(A3555&lt;&gt;"",ISNUMBER(A3555)),VLOOKUP(A3555,Studies!A:BR,3,FALSE),"")</f>
        <v>https://www.ncbi.nlm.nih.gov/pubmed/4037525</v>
      </c>
      <c r="D3555" s="254" t="str">
        <f>IF(AND(A3555&lt;&gt;"",ISNUMBER(A3555)),VLOOKUP(A3555,Studies!A:BR,4,FALSE),"")</f>
        <v>Day 14 of Rifampin alone</v>
      </c>
      <c r="E3555" s="254" t="str">
        <f>IF(AND(A3555&lt;&gt;"",ISNUMBER(A3555)),VLOOKUP(A3555,Studies!A:BR,5,FALSE),"")</f>
        <v>Rifampicin</v>
      </c>
      <c r="F3555" s="255"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x14ac:dyDescent="0.2">
      <c r="A3556" s="189">
        <v>419</v>
      </c>
      <c r="B3556" s="253" t="str">
        <f>IF(AND(A3556&lt;&gt;"",ISNUMBER(A3556)),VLOOKUP(A3556,Studies!A:BR,2,FALSE),"")</f>
        <v>Swart 2002</v>
      </c>
      <c r="C3556" s="254" t="str">
        <f>IF(AND(A3556&lt;&gt;"",ISNUMBER(A3556)),VLOOKUP(A3556,Studies!A:BR,3,FALSE),"")</f>
        <v xml:space="preserve">https://www.ncbi.nlm.nih.gov/pubmed/11851636 </v>
      </c>
      <c r="D3556" s="254" t="str">
        <f>IF(AND(A3556&lt;&gt;"",ISNUMBER(A3556)),VLOOKUP(A3556,Studies!A:BR,4,FALSE),"")</f>
        <v>day 5 Control (Perpetrator Placebo)</v>
      </c>
      <c r="E3556" s="254" t="str">
        <f>IF(AND(A3556&lt;&gt;"",ISNUMBER(A3556)),VLOOKUP(A3556,Studies!A:BR,5,FALSE),"")</f>
        <v>Midazolam</v>
      </c>
      <c r="F3556" s="255"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x14ac:dyDescent="0.2">
      <c r="A3557" s="189">
        <v>419</v>
      </c>
      <c r="B3557" s="253" t="str">
        <f>IF(AND(A3557&lt;&gt;"",ISNUMBER(A3557)),VLOOKUP(A3557,Studies!A:BR,2,FALSE),"")</f>
        <v>Swart 2002</v>
      </c>
      <c r="C3557" s="254" t="str">
        <f>IF(AND(A3557&lt;&gt;"",ISNUMBER(A3557)),VLOOKUP(A3557,Studies!A:BR,3,FALSE),"")</f>
        <v xml:space="preserve">https://www.ncbi.nlm.nih.gov/pubmed/11851636 </v>
      </c>
      <c r="D3557" s="254" t="str">
        <f>IF(AND(A3557&lt;&gt;"",ISNUMBER(A3557)),VLOOKUP(A3557,Studies!A:BR,4,FALSE),"")</f>
        <v>day 5 Control (Perpetrator Placebo)</v>
      </c>
      <c r="E3557" s="254" t="str">
        <f>IF(AND(A3557&lt;&gt;"",ISNUMBER(A3557)),VLOOKUP(A3557,Studies!A:BR,5,FALSE),"")</f>
        <v>Midazolam</v>
      </c>
      <c r="F3557" s="255"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x14ac:dyDescent="0.2">
      <c r="A3558" s="189">
        <v>419</v>
      </c>
      <c r="B3558" s="253" t="str">
        <f>IF(AND(A3558&lt;&gt;"",ISNUMBER(A3558)),VLOOKUP(A3558,Studies!A:BR,2,FALSE),"")</f>
        <v>Swart 2002</v>
      </c>
      <c r="C3558" s="254" t="str">
        <f>IF(AND(A3558&lt;&gt;"",ISNUMBER(A3558)),VLOOKUP(A3558,Studies!A:BR,3,FALSE),"")</f>
        <v xml:space="preserve">https://www.ncbi.nlm.nih.gov/pubmed/11851636 </v>
      </c>
      <c r="D3558" s="254" t="str">
        <f>IF(AND(A3558&lt;&gt;"",ISNUMBER(A3558)),VLOOKUP(A3558,Studies!A:BR,4,FALSE),"")</f>
        <v>day 5 Control (Perpetrator Placebo)</v>
      </c>
      <c r="E3558" s="254" t="str">
        <f>IF(AND(A3558&lt;&gt;"",ISNUMBER(A3558)),VLOOKUP(A3558,Studies!A:BR,5,FALSE),"")</f>
        <v>Midazolam</v>
      </c>
      <c r="F3558" s="255"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x14ac:dyDescent="0.2">
      <c r="A3559" s="189">
        <v>419</v>
      </c>
      <c r="B3559" s="253" t="str">
        <f>IF(AND(A3559&lt;&gt;"",ISNUMBER(A3559)),VLOOKUP(A3559,Studies!A:BR,2,FALSE),"")</f>
        <v>Swart 2002</v>
      </c>
      <c r="C3559" s="254" t="str">
        <f>IF(AND(A3559&lt;&gt;"",ISNUMBER(A3559)),VLOOKUP(A3559,Studies!A:BR,3,FALSE),"")</f>
        <v xml:space="preserve">https://www.ncbi.nlm.nih.gov/pubmed/11851636 </v>
      </c>
      <c r="D3559" s="254" t="str">
        <f>IF(AND(A3559&lt;&gt;"",ISNUMBER(A3559)),VLOOKUP(A3559,Studies!A:BR,4,FALSE),"")</f>
        <v>day 5 Control (Perpetrator Placebo)</v>
      </c>
      <c r="E3559" s="254" t="str">
        <f>IF(AND(A3559&lt;&gt;"",ISNUMBER(A3559)),VLOOKUP(A3559,Studies!A:BR,5,FALSE),"")</f>
        <v>Midazolam</v>
      </c>
      <c r="F3559" s="255"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x14ac:dyDescent="0.2">
      <c r="A3560" s="189">
        <v>419</v>
      </c>
      <c r="B3560" s="253" t="str">
        <f>IF(AND(A3560&lt;&gt;"",ISNUMBER(A3560)),VLOOKUP(A3560,Studies!A:BR,2,FALSE),"")</f>
        <v>Swart 2002</v>
      </c>
      <c r="C3560" s="254" t="str">
        <f>IF(AND(A3560&lt;&gt;"",ISNUMBER(A3560)),VLOOKUP(A3560,Studies!A:BR,3,FALSE),"")</f>
        <v xml:space="preserve">https://www.ncbi.nlm.nih.gov/pubmed/11851636 </v>
      </c>
      <c r="D3560" s="254" t="str">
        <f>IF(AND(A3560&lt;&gt;"",ISNUMBER(A3560)),VLOOKUP(A3560,Studies!A:BR,4,FALSE),"")</f>
        <v>day 5 Control (Perpetrator Placebo)</v>
      </c>
      <c r="E3560" s="254" t="str">
        <f>IF(AND(A3560&lt;&gt;"",ISNUMBER(A3560)),VLOOKUP(A3560,Studies!A:BR,5,FALSE),"")</f>
        <v>Midazolam</v>
      </c>
      <c r="F3560" s="255"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x14ac:dyDescent="0.2">
      <c r="A3561" s="189">
        <v>419</v>
      </c>
      <c r="B3561" s="253" t="str">
        <f>IF(AND(A3561&lt;&gt;"",ISNUMBER(A3561)),VLOOKUP(A3561,Studies!A:BR,2,FALSE),"")</f>
        <v>Swart 2002</v>
      </c>
      <c r="C3561" s="254" t="str">
        <f>IF(AND(A3561&lt;&gt;"",ISNUMBER(A3561)),VLOOKUP(A3561,Studies!A:BR,3,FALSE),"")</f>
        <v xml:space="preserve">https://www.ncbi.nlm.nih.gov/pubmed/11851636 </v>
      </c>
      <c r="D3561" s="254" t="str">
        <f>IF(AND(A3561&lt;&gt;"",ISNUMBER(A3561)),VLOOKUP(A3561,Studies!A:BR,4,FALSE),"")</f>
        <v>day 5 Control (Perpetrator Placebo)</v>
      </c>
      <c r="E3561" s="254" t="str">
        <f>IF(AND(A3561&lt;&gt;"",ISNUMBER(A3561)),VLOOKUP(A3561,Studies!A:BR,5,FALSE),"")</f>
        <v>Midazolam</v>
      </c>
      <c r="F3561" s="255"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x14ac:dyDescent="0.2">
      <c r="A3562" s="189">
        <v>419</v>
      </c>
      <c r="B3562" s="253" t="str">
        <f>IF(AND(A3562&lt;&gt;"",ISNUMBER(A3562)),VLOOKUP(A3562,Studies!A:BR,2,FALSE),"")</f>
        <v>Swart 2002</v>
      </c>
      <c r="C3562" s="254" t="str">
        <f>IF(AND(A3562&lt;&gt;"",ISNUMBER(A3562)),VLOOKUP(A3562,Studies!A:BR,3,FALSE),"")</f>
        <v xml:space="preserve">https://www.ncbi.nlm.nih.gov/pubmed/11851636 </v>
      </c>
      <c r="D3562" s="254" t="str">
        <f>IF(AND(A3562&lt;&gt;"",ISNUMBER(A3562)),VLOOKUP(A3562,Studies!A:BR,4,FALSE),"")</f>
        <v>day 5 Control (Perpetrator Placebo)</v>
      </c>
      <c r="E3562" s="254" t="str">
        <f>IF(AND(A3562&lt;&gt;"",ISNUMBER(A3562)),VLOOKUP(A3562,Studies!A:BR,5,FALSE),"")</f>
        <v>Midazolam</v>
      </c>
      <c r="F3562" s="255"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x14ac:dyDescent="0.2">
      <c r="A3563" s="189">
        <v>419</v>
      </c>
      <c r="B3563" s="253" t="str">
        <f>IF(AND(A3563&lt;&gt;"",ISNUMBER(A3563)),VLOOKUP(A3563,Studies!A:BR,2,FALSE),"")</f>
        <v>Swart 2002</v>
      </c>
      <c r="C3563" s="254" t="str">
        <f>IF(AND(A3563&lt;&gt;"",ISNUMBER(A3563)),VLOOKUP(A3563,Studies!A:BR,3,FALSE),"")</f>
        <v xml:space="preserve">https://www.ncbi.nlm.nih.gov/pubmed/11851636 </v>
      </c>
      <c r="D3563" s="254" t="str">
        <f>IF(AND(A3563&lt;&gt;"",ISNUMBER(A3563)),VLOOKUP(A3563,Studies!A:BR,4,FALSE),"")</f>
        <v>day 5 Control (Perpetrator Placebo)</v>
      </c>
      <c r="E3563" s="254" t="str">
        <f>IF(AND(A3563&lt;&gt;"",ISNUMBER(A3563)),VLOOKUP(A3563,Studies!A:BR,5,FALSE),"")</f>
        <v>Midazolam</v>
      </c>
      <c r="F3563" s="255"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x14ac:dyDescent="0.2">
      <c r="A3564" s="189">
        <v>419</v>
      </c>
      <c r="B3564" s="253" t="str">
        <f>IF(AND(A3564&lt;&gt;"",ISNUMBER(A3564)),VLOOKUP(A3564,Studies!A:BR,2,FALSE),"")</f>
        <v>Swart 2002</v>
      </c>
      <c r="C3564" s="254" t="str">
        <f>IF(AND(A3564&lt;&gt;"",ISNUMBER(A3564)),VLOOKUP(A3564,Studies!A:BR,3,FALSE),"")</f>
        <v xml:space="preserve">https://www.ncbi.nlm.nih.gov/pubmed/11851636 </v>
      </c>
      <c r="D3564" s="254" t="str">
        <f>IF(AND(A3564&lt;&gt;"",ISNUMBER(A3564)),VLOOKUP(A3564,Studies!A:BR,4,FALSE),"")</f>
        <v>day 5 Control (Perpetrator Placebo)</v>
      </c>
      <c r="E3564" s="254" t="str">
        <f>IF(AND(A3564&lt;&gt;"",ISNUMBER(A3564)),VLOOKUP(A3564,Studies!A:BR,5,FALSE),"")</f>
        <v>Midazolam</v>
      </c>
      <c r="F3564" s="255"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x14ac:dyDescent="0.2">
      <c r="A3565" s="189">
        <v>420</v>
      </c>
      <c r="B3565" s="253" t="str">
        <f>IF(AND(A3565&lt;&gt;"",ISNUMBER(A3565)),VLOOKUP(A3565,Studies!A:BR,2,FALSE),"")</f>
        <v>Swart 2002</v>
      </c>
      <c r="C3565" s="254" t="str">
        <f>IF(AND(A3565&lt;&gt;"",ISNUMBER(A3565)),VLOOKUP(A3565,Studies!A:BR,3,FALSE),"")</f>
        <v xml:space="preserve">https://www.ncbi.nlm.nih.gov/pubmed/11851636 </v>
      </c>
      <c r="D3565" s="254" t="str">
        <f>IF(AND(A3565&lt;&gt;"",ISNUMBER(A3565)),VLOOKUP(A3565,Studies!A:BR,4,FALSE),"")</f>
        <v>day 10 Control with Perpetrator (Erythromycin)</v>
      </c>
      <c r="E3565" s="254" t="str">
        <f>IF(AND(A3565&lt;&gt;"",ISNUMBER(A3565)),VLOOKUP(A3565,Studies!A:BR,5,FALSE),"")</f>
        <v>Midazolam</v>
      </c>
      <c r="F3565" s="255"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x14ac:dyDescent="0.2">
      <c r="A3566" s="189">
        <v>420</v>
      </c>
      <c r="B3566" s="253" t="str">
        <f>IF(AND(A3566&lt;&gt;"",ISNUMBER(A3566)),VLOOKUP(A3566,Studies!A:BR,2,FALSE),"")</f>
        <v>Swart 2002</v>
      </c>
      <c r="C3566" s="254" t="str">
        <f>IF(AND(A3566&lt;&gt;"",ISNUMBER(A3566)),VLOOKUP(A3566,Studies!A:BR,3,FALSE),"")</f>
        <v xml:space="preserve">https://www.ncbi.nlm.nih.gov/pubmed/11851636 </v>
      </c>
      <c r="D3566" s="254" t="str">
        <f>IF(AND(A3566&lt;&gt;"",ISNUMBER(A3566)),VLOOKUP(A3566,Studies!A:BR,4,FALSE),"")</f>
        <v>day 10 Control with Perpetrator (Erythromycin)</v>
      </c>
      <c r="E3566" s="254" t="str">
        <f>IF(AND(A3566&lt;&gt;"",ISNUMBER(A3566)),VLOOKUP(A3566,Studies!A:BR,5,FALSE),"")</f>
        <v>Midazolam</v>
      </c>
      <c r="F3566" s="255"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x14ac:dyDescent="0.2">
      <c r="A3567" s="189">
        <v>420</v>
      </c>
      <c r="B3567" s="253" t="str">
        <f>IF(AND(A3567&lt;&gt;"",ISNUMBER(A3567)),VLOOKUP(A3567,Studies!A:BR,2,FALSE),"")</f>
        <v>Swart 2002</v>
      </c>
      <c r="C3567" s="254" t="str">
        <f>IF(AND(A3567&lt;&gt;"",ISNUMBER(A3567)),VLOOKUP(A3567,Studies!A:BR,3,FALSE),"")</f>
        <v xml:space="preserve">https://www.ncbi.nlm.nih.gov/pubmed/11851636 </v>
      </c>
      <c r="D3567" s="254" t="str">
        <f>IF(AND(A3567&lt;&gt;"",ISNUMBER(A3567)),VLOOKUP(A3567,Studies!A:BR,4,FALSE),"")</f>
        <v>day 10 Control with Perpetrator (Erythromycin)</v>
      </c>
      <c r="E3567" s="254" t="str">
        <f>IF(AND(A3567&lt;&gt;"",ISNUMBER(A3567)),VLOOKUP(A3567,Studies!A:BR,5,FALSE),"")</f>
        <v>Midazolam</v>
      </c>
      <c r="F3567" s="255"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x14ac:dyDescent="0.2">
      <c r="A3568" s="189">
        <v>420</v>
      </c>
      <c r="B3568" s="253" t="str">
        <f>IF(AND(A3568&lt;&gt;"",ISNUMBER(A3568)),VLOOKUP(A3568,Studies!A:BR,2,FALSE),"")</f>
        <v>Swart 2002</v>
      </c>
      <c r="C3568" s="254" t="str">
        <f>IF(AND(A3568&lt;&gt;"",ISNUMBER(A3568)),VLOOKUP(A3568,Studies!A:BR,3,FALSE),"")</f>
        <v xml:space="preserve">https://www.ncbi.nlm.nih.gov/pubmed/11851636 </v>
      </c>
      <c r="D3568" s="254" t="str">
        <f>IF(AND(A3568&lt;&gt;"",ISNUMBER(A3568)),VLOOKUP(A3568,Studies!A:BR,4,FALSE),"")</f>
        <v>day 10 Control with Perpetrator (Erythromycin)</v>
      </c>
      <c r="E3568" s="254" t="str">
        <f>IF(AND(A3568&lt;&gt;"",ISNUMBER(A3568)),VLOOKUP(A3568,Studies!A:BR,5,FALSE),"")</f>
        <v>Midazolam</v>
      </c>
      <c r="F3568" s="255"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x14ac:dyDescent="0.2">
      <c r="A3569" s="189">
        <v>420</v>
      </c>
      <c r="B3569" s="253" t="str">
        <f>IF(AND(A3569&lt;&gt;"",ISNUMBER(A3569)),VLOOKUP(A3569,Studies!A:BR,2,FALSE),"")</f>
        <v>Swart 2002</v>
      </c>
      <c r="C3569" s="254" t="str">
        <f>IF(AND(A3569&lt;&gt;"",ISNUMBER(A3569)),VLOOKUP(A3569,Studies!A:BR,3,FALSE),"")</f>
        <v xml:space="preserve">https://www.ncbi.nlm.nih.gov/pubmed/11851636 </v>
      </c>
      <c r="D3569" s="254" t="str">
        <f>IF(AND(A3569&lt;&gt;"",ISNUMBER(A3569)),VLOOKUP(A3569,Studies!A:BR,4,FALSE),"")</f>
        <v>day 10 Control with Perpetrator (Erythromycin)</v>
      </c>
      <c r="E3569" s="254" t="str">
        <f>IF(AND(A3569&lt;&gt;"",ISNUMBER(A3569)),VLOOKUP(A3569,Studies!A:BR,5,FALSE),"")</f>
        <v>Midazolam</v>
      </c>
      <c r="F3569" s="255"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x14ac:dyDescent="0.2">
      <c r="A3570" s="189">
        <v>420</v>
      </c>
      <c r="B3570" s="253" t="str">
        <f>IF(AND(A3570&lt;&gt;"",ISNUMBER(A3570)),VLOOKUP(A3570,Studies!A:BR,2,FALSE),"")</f>
        <v>Swart 2002</v>
      </c>
      <c r="C3570" s="254" t="str">
        <f>IF(AND(A3570&lt;&gt;"",ISNUMBER(A3570)),VLOOKUP(A3570,Studies!A:BR,3,FALSE),"")</f>
        <v xml:space="preserve">https://www.ncbi.nlm.nih.gov/pubmed/11851636 </v>
      </c>
      <c r="D3570" s="254" t="str">
        <f>IF(AND(A3570&lt;&gt;"",ISNUMBER(A3570)),VLOOKUP(A3570,Studies!A:BR,4,FALSE),"")</f>
        <v>day 10 Control with Perpetrator (Erythromycin)</v>
      </c>
      <c r="E3570" s="254" t="str">
        <f>IF(AND(A3570&lt;&gt;"",ISNUMBER(A3570)),VLOOKUP(A3570,Studies!A:BR,5,FALSE),"")</f>
        <v>Midazolam</v>
      </c>
      <c r="F3570" s="255"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x14ac:dyDescent="0.2">
      <c r="A3571" s="189">
        <v>420</v>
      </c>
      <c r="B3571" s="253" t="str">
        <f>IF(AND(A3571&lt;&gt;"",ISNUMBER(A3571)),VLOOKUP(A3571,Studies!A:BR,2,FALSE),"")</f>
        <v>Swart 2002</v>
      </c>
      <c r="C3571" s="254" t="str">
        <f>IF(AND(A3571&lt;&gt;"",ISNUMBER(A3571)),VLOOKUP(A3571,Studies!A:BR,3,FALSE),"")</f>
        <v xml:space="preserve">https://www.ncbi.nlm.nih.gov/pubmed/11851636 </v>
      </c>
      <c r="D3571" s="254" t="str">
        <f>IF(AND(A3571&lt;&gt;"",ISNUMBER(A3571)),VLOOKUP(A3571,Studies!A:BR,4,FALSE),"")</f>
        <v>day 10 Control with Perpetrator (Erythromycin)</v>
      </c>
      <c r="E3571" s="254" t="str">
        <f>IF(AND(A3571&lt;&gt;"",ISNUMBER(A3571)),VLOOKUP(A3571,Studies!A:BR,5,FALSE),"")</f>
        <v>Midazolam</v>
      </c>
      <c r="F3571" s="255"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x14ac:dyDescent="0.2">
      <c r="A3572" s="189">
        <v>420</v>
      </c>
      <c r="B3572" s="253" t="str">
        <f>IF(AND(A3572&lt;&gt;"",ISNUMBER(A3572)),VLOOKUP(A3572,Studies!A:BR,2,FALSE),"")</f>
        <v>Swart 2002</v>
      </c>
      <c r="C3572" s="254" t="str">
        <f>IF(AND(A3572&lt;&gt;"",ISNUMBER(A3572)),VLOOKUP(A3572,Studies!A:BR,3,FALSE),"")</f>
        <v xml:space="preserve">https://www.ncbi.nlm.nih.gov/pubmed/11851636 </v>
      </c>
      <c r="D3572" s="254" t="str">
        <f>IF(AND(A3572&lt;&gt;"",ISNUMBER(A3572)),VLOOKUP(A3572,Studies!A:BR,4,FALSE),"")</f>
        <v>day 10 Control with Perpetrator (Erythromycin)</v>
      </c>
      <c r="E3572" s="254" t="str">
        <f>IF(AND(A3572&lt;&gt;"",ISNUMBER(A3572)),VLOOKUP(A3572,Studies!A:BR,5,FALSE),"")</f>
        <v>Midazolam</v>
      </c>
      <c r="F3572" s="255"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x14ac:dyDescent="0.2">
      <c r="A3573" s="189">
        <v>420</v>
      </c>
      <c r="B3573" s="253" t="str">
        <f>IF(AND(A3573&lt;&gt;"",ISNUMBER(A3573)),VLOOKUP(A3573,Studies!A:BR,2,FALSE),"")</f>
        <v>Swart 2002</v>
      </c>
      <c r="C3573" s="254" t="str">
        <f>IF(AND(A3573&lt;&gt;"",ISNUMBER(A3573)),VLOOKUP(A3573,Studies!A:BR,3,FALSE),"")</f>
        <v xml:space="preserve">https://www.ncbi.nlm.nih.gov/pubmed/11851636 </v>
      </c>
      <c r="D3573" s="254" t="str">
        <f>IF(AND(A3573&lt;&gt;"",ISNUMBER(A3573)),VLOOKUP(A3573,Studies!A:BR,4,FALSE),"")</f>
        <v>day 10 Control with Perpetrator (Erythromycin)</v>
      </c>
      <c r="E3573" s="254" t="str">
        <f>IF(AND(A3573&lt;&gt;"",ISNUMBER(A3573)),VLOOKUP(A3573,Studies!A:BR,5,FALSE),"")</f>
        <v>Midazolam</v>
      </c>
      <c r="F3573" s="255"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4.25" x14ac:dyDescent="0.2">
      <c r="A3574" s="189">
        <v>421</v>
      </c>
      <c r="B3574" s="253" t="str">
        <f>IF(AND(A3574&lt;&gt;"",ISNUMBER(A3574)),VLOOKUP(A3574,Studies!A:BR,2,FALSE),"")</f>
        <v>Szalat 2007</v>
      </c>
      <c r="C3574" s="254" t="str">
        <f>IF(AND(A3574&lt;&gt;"",ISNUMBER(A3574)),VLOOKUP(A3574,Studies!A:BR,3,FALSE),"")</f>
        <v>https://www.ncbi.nlm.nih.gov/pubmed/17553741</v>
      </c>
      <c r="D3574" s="254" t="str">
        <f>IF(AND(A3574&lt;&gt;"",ISNUMBER(A3574)),VLOOKUP(A3574,Studies!A:BR,4,FALSE),"")</f>
        <v>Control (Perpetrator Placebo)</v>
      </c>
      <c r="E3574" s="254" t="str">
        <f>IF(AND(A3574&lt;&gt;"",ISNUMBER(A3574)),VLOOKUP(A3574,Studies!A:BR,5,FALSE),"")</f>
        <v>Midazolam</v>
      </c>
      <c r="F3574" s="255"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4.25" x14ac:dyDescent="0.2">
      <c r="A3575" s="189">
        <v>421</v>
      </c>
      <c r="B3575" s="253" t="str">
        <f>IF(AND(A3575&lt;&gt;"",ISNUMBER(A3575)),VLOOKUP(A3575,Studies!A:BR,2,FALSE),"")</f>
        <v>Szalat 2007</v>
      </c>
      <c r="C3575" s="254" t="str">
        <f>IF(AND(A3575&lt;&gt;"",ISNUMBER(A3575)),VLOOKUP(A3575,Studies!A:BR,3,FALSE),"")</f>
        <v>https://www.ncbi.nlm.nih.gov/pubmed/17553741</v>
      </c>
      <c r="D3575" s="254" t="str">
        <f>IF(AND(A3575&lt;&gt;"",ISNUMBER(A3575)),VLOOKUP(A3575,Studies!A:BR,4,FALSE),"")</f>
        <v>Control (Perpetrator Placebo)</v>
      </c>
      <c r="E3575" s="254" t="str">
        <f>IF(AND(A3575&lt;&gt;"",ISNUMBER(A3575)),VLOOKUP(A3575,Studies!A:BR,5,FALSE),"")</f>
        <v>Midazolam</v>
      </c>
      <c r="F3575" s="255"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4.25" x14ac:dyDescent="0.2">
      <c r="A3576" s="189">
        <v>421</v>
      </c>
      <c r="B3576" s="253" t="str">
        <f>IF(AND(A3576&lt;&gt;"",ISNUMBER(A3576)),VLOOKUP(A3576,Studies!A:BR,2,FALSE),"")</f>
        <v>Szalat 2007</v>
      </c>
      <c r="C3576" s="254" t="str">
        <f>IF(AND(A3576&lt;&gt;"",ISNUMBER(A3576)),VLOOKUP(A3576,Studies!A:BR,3,FALSE),"")</f>
        <v>https://www.ncbi.nlm.nih.gov/pubmed/17553741</v>
      </c>
      <c r="D3576" s="254" t="str">
        <f>IF(AND(A3576&lt;&gt;"",ISNUMBER(A3576)),VLOOKUP(A3576,Studies!A:BR,4,FALSE),"")</f>
        <v>Control (Perpetrator Placebo)</v>
      </c>
      <c r="E3576" s="254" t="str">
        <f>IF(AND(A3576&lt;&gt;"",ISNUMBER(A3576)),VLOOKUP(A3576,Studies!A:BR,5,FALSE),"")</f>
        <v>Midazolam</v>
      </c>
      <c r="F3576" s="255"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4.25" x14ac:dyDescent="0.2">
      <c r="A3577" s="189">
        <v>421</v>
      </c>
      <c r="B3577" s="253" t="str">
        <f>IF(AND(A3577&lt;&gt;"",ISNUMBER(A3577)),VLOOKUP(A3577,Studies!A:BR,2,FALSE),"")</f>
        <v>Szalat 2007</v>
      </c>
      <c r="C3577" s="254" t="str">
        <f>IF(AND(A3577&lt;&gt;"",ISNUMBER(A3577)),VLOOKUP(A3577,Studies!A:BR,3,FALSE),"")</f>
        <v>https://www.ncbi.nlm.nih.gov/pubmed/17553741</v>
      </c>
      <c r="D3577" s="254" t="str">
        <f>IF(AND(A3577&lt;&gt;"",ISNUMBER(A3577)),VLOOKUP(A3577,Studies!A:BR,4,FALSE),"")</f>
        <v>Control (Perpetrator Placebo)</v>
      </c>
      <c r="E3577" s="254" t="str">
        <f>IF(AND(A3577&lt;&gt;"",ISNUMBER(A3577)),VLOOKUP(A3577,Studies!A:BR,5,FALSE),"")</f>
        <v>Midazolam</v>
      </c>
      <c r="F3577" s="255"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4.25" x14ac:dyDescent="0.2">
      <c r="A3578" s="189">
        <v>421</v>
      </c>
      <c r="B3578" s="253" t="str">
        <f>IF(AND(A3578&lt;&gt;"",ISNUMBER(A3578)),VLOOKUP(A3578,Studies!A:BR,2,FALSE),"")</f>
        <v>Szalat 2007</v>
      </c>
      <c r="C3578" s="254" t="str">
        <f>IF(AND(A3578&lt;&gt;"",ISNUMBER(A3578)),VLOOKUP(A3578,Studies!A:BR,3,FALSE),"")</f>
        <v>https://www.ncbi.nlm.nih.gov/pubmed/17553741</v>
      </c>
      <c r="D3578" s="254" t="str">
        <f>IF(AND(A3578&lt;&gt;"",ISNUMBER(A3578)),VLOOKUP(A3578,Studies!A:BR,4,FALSE),"")</f>
        <v>Control (Perpetrator Placebo)</v>
      </c>
      <c r="E3578" s="254" t="str">
        <f>IF(AND(A3578&lt;&gt;"",ISNUMBER(A3578)),VLOOKUP(A3578,Studies!A:BR,5,FALSE),"")</f>
        <v>Midazolam</v>
      </c>
      <c r="F3578" s="255"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4.25" x14ac:dyDescent="0.2">
      <c r="A3579" s="189">
        <v>421</v>
      </c>
      <c r="B3579" s="253" t="str">
        <f>IF(AND(A3579&lt;&gt;"",ISNUMBER(A3579)),VLOOKUP(A3579,Studies!A:BR,2,FALSE),"")</f>
        <v>Szalat 2007</v>
      </c>
      <c r="C3579" s="254" t="str">
        <f>IF(AND(A3579&lt;&gt;"",ISNUMBER(A3579)),VLOOKUP(A3579,Studies!A:BR,3,FALSE),"")</f>
        <v>https://www.ncbi.nlm.nih.gov/pubmed/17553741</v>
      </c>
      <c r="D3579" s="254" t="str">
        <f>IF(AND(A3579&lt;&gt;"",ISNUMBER(A3579)),VLOOKUP(A3579,Studies!A:BR,4,FALSE),"")</f>
        <v>Control (Perpetrator Placebo)</v>
      </c>
      <c r="E3579" s="254" t="str">
        <f>IF(AND(A3579&lt;&gt;"",ISNUMBER(A3579)),VLOOKUP(A3579,Studies!A:BR,5,FALSE),"")</f>
        <v>Midazolam</v>
      </c>
      <c r="F3579" s="255"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4.25" x14ac:dyDescent="0.2">
      <c r="A3580" s="189">
        <v>421</v>
      </c>
      <c r="B3580" s="253" t="str">
        <f>IF(AND(A3580&lt;&gt;"",ISNUMBER(A3580)),VLOOKUP(A3580,Studies!A:BR,2,FALSE),"")</f>
        <v>Szalat 2007</v>
      </c>
      <c r="C3580" s="254" t="str">
        <f>IF(AND(A3580&lt;&gt;"",ISNUMBER(A3580)),VLOOKUP(A3580,Studies!A:BR,3,FALSE),"")</f>
        <v>https://www.ncbi.nlm.nih.gov/pubmed/17553741</v>
      </c>
      <c r="D3580" s="254" t="str">
        <f>IF(AND(A3580&lt;&gt;"",ISNUMBER(A3580)),VLOOKUP(A3580,Studies!A:BR,4,FALSE),"")</f>
        <v>Control (Perpetrator Placebo)</v>
      </c>
      <c r="E3580" s="254" t="str">
        <f>IF(AND(A3580&lt;&gt;"",ISNUMBER(A3580)),VLOOKUP(A3580,Studies!A:BR,5,FALSE),"")</f>
        <v>Midazolam</v>
      </c>
      <c r="F3580" s="255"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4.25" x14ac:dyDescent="0.2">
      <c r="A3581" s="189">
        <v>421</v>
      </c>
      <c r="B3581" s="253" t="str">
        <f>IF(AND(A3581&lt;&gt;"",ISNUMBER(A3581)),VLOOKUP(A3581,Studies!A:BR,2,FALSE),"")</f>
        <v>Szalat 2007</v>
      </c>
      <c r="C3581" s="254" t="str">
        <f>IF(AND(A3581&lt;&gt;"",ISNUMBER(A3581)),VLOOKUP(A3581,Studies!A:BR,3,FALSE),"")</f>
        <v>https://www.ncbi.nlm.nih.gov/pubmed/17553741</v>
      </c>
      <c r="D3581" s="254" t="str">
        <f>IF(AND(A3581&lt;&gt;"",ISNUMBER(A3581)),VLOOKUP(A3581,Studies!A:BR,4,FALSE),"")</f>
        <v>Control (Perpetrator Placebo)</v>
      </c>
      <c r="E3581" s="254" t="str">
        <f>IF(AND(A3581&lt;&gt;"",ISNUMBER(A3581)),VLOOKUP(A3581,Studies!A:BR,5,FALSE),"")</f>
        <v>Midazolam</v>
      </c>
      <c r="F3581" s="255"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4.25" x14ac:dyDescent="0.2">
      <c r="A3582" s="189">
        <v>422</v>
      </c>
      <c r="B3582" s="253" t="str">
        <f>IF(AND(A3582&lt;&gt;"",ISNUMBER(A3582)),VLOOKUP(A3582,Studies!A:BR,2,FALSE),"")</f>
        <v>Szalat 2007</v>
      </c>
      <c r="C3582" s="254" t="str">
        <f>IF(AND(A3582&lt;&gt;"",ISNUMBER(A3582)),VLOOKUP(A3582,Studies!A:BR,3,FALSE),"")</f>
        <v>https://www.ncbi.nlm.nih.gov/pubmed/17553741</v>
      </c>
      <c r="D3582" s="254" t="str">
        <f>IF(AND(A3582&lt;&gt;"",ISNUMBER(A3582)),VLOOKUP(A3582,Studies!A:BR,4,FALSE),"")</f>
        <v>with Perpetrator (Rifampicin)</v>
      </c>
      <c r="E3582" s="254" t="str">
        <f>IF(AND(A3582&lt;&gt;"",ISNUMBER(A3582)),VLOOKUP(A3582,Studies!A:BR,5,FALSE),"")</f>
        <v>Midazolam</v>
      </c>
      <c r="F3582" s="255"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4.25" x14ac:dyDescent="0.2">
      <c r="A3583" s="189">
        <v>422</v>
      </c>
      <c r="B3583" s="253" t="str">
        <f>IF(AND(A3583&lt;&gt;"",ISNUMBER(A3583)),VLOOKUP(A3583,Studies!A:BR,2,FALSE),"")</f>
        <v>Szalat 2007</v>
      </c>
      <c r="C3583" s="254" t="str">
        <f>IF(AND(A3583&lt;&gt;"",ISNUMBER(A3583)),VLOOKUP(A3583,Studies!A:BR,3,FALSE),"")</f>
        <v>https://www.ncbi.nlm.nih.gov/pubmed/17553741</v>
      </c>
      <c r="D3583" s="254" t="str">
        <f>IF(AND(A3583&lt;&gt;"",ISNUMBER(A3583)),VLOOKUP(A3583,Studies!A:BR,4,FALSE),"")</f>
        <v>with Perpetrator (Rifampicin)</v>
      </c>
      <c r="E3583" s="254" t="str">
        <f>IF(AND(A3583&lt;&gt;"",ISNUMBER(A3583)),VLOOKUP(A3583,Studies!A:BR,5,FALSE),"")</f>
        <v>Midazolam</v>
      </c>
      <c r="F3583" s="255"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4.25" x14ac:dyDescent="0.2">
      <c r="A3584" s="189">
        <v>422</v>
      </c>
      <c r="B3584" s="253" t="str">
        <f>IF(AND(A3584&lt;&gt;"",ISNUMBER(A3584)),VLOOKUP(A3584,Studies!A:BR,2,FALSE),"")</f>
        <v>Szalat 2007</v>
      </c>
      <c r="C3584" s="254" t="str">
        <f>IF(AND(A3584&lt;&gt;"",ISNUMBER(A3584)),VLOOKUP(A3584,Studies!A:BR,3,FALSE),"")</f>
        <v>https://www.ncbi.nlm.nih.gov/pubmed/17553741</v>
      </c>
      <c r="D3584" s="254" t="str">
        <f>IF(AND(A3584&lt;&gt;"",ISNUMBER(A3584)),VLOOKUP(A3584,Studies!A:BR,4,FALSE),"")</f>
        <v>with Perpetrator (Rifampicin)</v>
      </c>
      <c r="E3584" s="254" t="str">
        <f>IF(AND(A3584&lt;&gt;"",ISNUMBER(A3584)),VLOOKUP(A3584,Studies!A:BR,5,FALSE),"")</f>
        <v>Midazolam</v>
      </c>
      <c r="F3584" s="255"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4.25" x14ac:dyDescent="0.2">
      <c r="A3585" s="189">
        <v>422</v>
      </c>
      <c r="B3585" s="253" t="str">
        <f>IF(AND(A3585&lt;&gt;"",ISNUMBER(A3585)),VLOOKUP(A3585,Studies!A:BR,2,FALSE),"")</f>
        <v>Szalat 2007</v>
      </c>
      <c r="C3585" s="254" t="str">
        <f>IF(AND(A3585&lt;&gt;"",ISNUMBER(A3585)),VLOOKUP(A3585,Studies!A:BR,3,FALSE),"")</f>
        <v>https://www.ncbi.nlm.nih.gov/pubmed/17553741</v>
      </c>
      <c r="D3585" s="254" t="str">
        <f>IF(AND(A3585&lt;&gt;"",ISNUMBER(A3585)),VLOOKUP(A3585,Studies!A:BR,4,FALSE),"")</f>
        <v>with Perpetrator (Rifampicin)</v>
      </c>
      <c r="E3585" s="254" t="str">
        <f>IF(AND(A3585&lt;&gt;"",ISNUMBER(A3585)),VLOOKUP(A3585,Studies!A:BR,5,FALSE),"")</f>
        <v>Midazolam</v>
      </c>
      <c r="F3585" s="255"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4.25" x14ac:dyDescent="0.2">
      <c r="A3586" s="189">
        <v>422</v>
      </c>
      <c r="B3586" s="253" t="str">
        <f>IF(AND(A3586&lt;&gt;"",ISNUMBER(A3586)),VLOOKUP(A3586,Studies!A:BR,2,FALSE),"")</f>
        <v>Szalat 2007</v>
      </c>
      <c r="C3586" s="254" t="str">
        <f>IF(AND(A3586&lt;&gt;"",ISNUMBER(A3586)),VLOOKUP(A3586,Studies!A:BR,3,FALSE),"")</f>
        <v>https://www.ncbi.nlm.nih.gov/pubmed/17553741</v>
      </c>
      <c r="D3586" s="254" t="str">
        <f>IF(AND(A3586&lt;&gt;"",ISNUMBER(A3586)),VLOOKUP(A3586,Studies!A:BR,4,FALSE),"")</f>
        <v>with Perpetrator (Rifampicin)</v>
      </c>
      <c r="E3586" s="254" t="str">
        <f>IF(AND(A3586&lt;&gt;"",ISNUMBER(A3586)),VLOOKUP(A3586,Studies!A:BR,5,FALSE),"")</f>
        <v>Midazolam</v>
      </c>
      <c r="F3586" s="255"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4.25" x14ac:dyDescent="0.2">
      <c r="A3587" s="189">
        <v>422</v>
      </c>
      <c r="B3587" s="253" t="str">
        <f>IF(AND(A3587&lt;&gt;"",ISNUMBER(A3587)),VLOOKUP(A3587,Studies!A:BR,2,FALSE),"")</f>
        <v>Szalat 2007</v>
      </c>
      <c r="C3587" s="254" t="str">
        <f>IF(AND(A3587&lt;&gt;"",ISNUMBER(A3587)),VLOOKUP(A3587,Studies!A:BR,3,FALSE),"")</f>
        <v>https://www.ncbi.nlm.nih.gov/pubmed/17553741</v>
      </c>
      <c r="D3587" s="254" t="str">
        <f>IF(AND(A3587&lt;&gt;"",ISNUMBER(A3587)),VLOOKUP(A3587,Studies!A:BR,4,FALSE),"")</f>
        <v>with Perpetrator (Rifampicin)</v>
      </c>
      <c r="E3587" s="254" t="str">
        <f>IF(AND(A3587&lt;&gt;"",ISNUMBER(A3587)),VLOOKUP(A3587,Studies!A:BR,5,FALSE),"")</f>
        <v>Midazolam</v>
      </c>
      <c r="F3587" s="255"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4.25" x14ac:dyDescent="0.2">
      <c r="A3588" s="189">
        <v>422</v>
      </c>
      <c r="B3588" s="253" t="str">
        <f>IF(AND(A3588&lt;&gt;"",ISNUMBER(A3588)),VLOOKUP(A3588,Studies!A:BR,2,FALSE),"")</f>
        <v>Szalat 2007</v>
      </c>
      <c r="C3588" s="254" t="str">
        <f>IF(AND(A3588&lt;&gt;"",ISNUMBER(A3588)),VLOOKUP(A3588,Studies!A:BR,3,FALSE),"")</f>
        <v>https://www.ncbi.nlm.nih.gov/pubmed/17553741</v>
      </c>
      <c r="D3588" s="254" t="str">
        <f>IF(AND(A3588&lt;&gt;"",ISNUMBER(A3588)),VLOOKUP(A3588,Studies!A:BR,4,FALSE),"")</f>
        <v>with Perpetrator (Rifampicin)</v>
      </c>
      <c r="E3588" s="254" t="str">
        <f>IF(AND(A3588&lt;&gt;"",ISNUMBER(A3588)),VLOOKUP(A3588,Studies!A:BR,5,FALSE),"")</f>
        <v>Midazolam</v>
      </c>
      <c r="F3588" s="255"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4.25" x14ac:dyDescent="0.2">
      <c r="A3589" s="189">
        <v>422</v>
      </c>
      <c r="B3589" s="253" t="str">
        <f>IF(AND(A3589&lt;&gt;"",ISNUMBER(A3589)),VLOOKUP(A3589,Studies!A:BR,2,FALSE),"")</f>
        <v>Szalat 2007</v>
      </c>
      <c r="C3589" s="254" t="str">
        <f>IF(AND(A3589&lt;&gt;"",ISNUMBER(A3589)),VLOOKUP(A3589,Studies!A:BR,3,FALSE),"")</f>
        <v>https://www.ncbi.nlm.nih.gov/pubmed/17553741</v>
      </c>
      <c r="D3589" s="254" t="str">
        <f>IF(AND(A3589&lt;&gt;"",ISNUMBER(A3589)),VLOOKUP(A3589,Studies!A:BR,4,FALSE),"")</f>
        <v>with Perpetrator (Rifampicin)</v>
      </c>
      <c r="E3589" s="254" t="str">
        <f>IF(AND(A3589&lt;&gt;"",ISNUMBER(A3589)),VLOOKUP(A3589,Studies!A:BR,5,FALSE),"")</f>
        <v>Midazolam</v>
      </c>
      <c r="F3589" s="255"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4.25" x14ac:dyDescent="0.2">
      <c r="A3590" s="189">
        <v>423</v>
      </c>
      <c r="B3590" s="253" t="str">
        <f>IF(AND(A3590&lt;&gt;"",ISNUMBER(A3590)),VLOOKUP(A3590,Studies!A:BR,2,FALSE),"")</f>
        <v>Templeton 2010</v>
      </c>
      <c r="C3590" s="254" t="str">
        <f>IF(AND(A3590&lt;&gt;"",ISNUMBER(A3590)),VLOOKUP(A3590,Studies!A:BR,3,FALSE),"")</f>
        <v>https://www.ncbi.nlm.nih.gov/pubmed/20739919</v>
      </c>
      <c r="D3590" s="254" t="str">
        <f>IF(AND(A3590&lt;&gt;"",ISNUMBER(A3590)),VLOOKUP(A3590,Studies!A:BR,4,FALSE),"")</f>
        <v>Control (Perpetrator Placebo)</v>
      </c>
      <c r="E3590" s="254" t="str">
        <f>IF(AND(A3590&lt;&gt;"",ISNUMBER(A3590)),VLOOKUP(A3590,Studies!A:BR,5,FALSE),"")</f>
        <v>Midazolam</v>
      </c>
      <c r="F3590" s="255"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4.25" x14ac:dyDescent="0.2">
      <c r="A3591" s="189">
        <v>423</v>
      </c>
      <c r="B3591" s="253" t="str">
        <f>IF(AND(A3591&lt;&gt;"",ISNUMBER(A3591)),VLOOKUP(A3591,Studies!A:BR,2,FALSE),"")</f>
        <v>Templeton 2010</v>
      </c>
      <c r="C3591" s="254" t="str">
        <f>IF(AND(A3591&lt;&gt;"",ISNUMBER(A3591)),VLOOKUP(A3591,Studies!A:BR,3,FALSE),"")</f>
        <v>https://www.ncbi.nlm.nih.gov/pubmed/20739919</v>
      </c>
      <c r="D3591" s="254" t="str">
        <f>IF(AND(A3591&lt;&gt;"",ISNUMBER(A3591)),VLOOKUP(A3591,Studies!A:BR,4,FALSE),"")</f>
        <v>Control (Perpetrator Placebo)</v>
      </c>
      <c r="E3591" s="254" t="str">
        <f>IF(AND(A3591&lt;&gt;"",ISNUMBER(A3591)),VLOOKUP(A3591,Studies!A:BR,5,FALSE),"")</f>
        <v>Midazolam</v>
      </c>
      <c r="F3591" s="255"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4.25" x14ac:dyDescent="0.2">
      <c r="A3592" s="189">
        <v>423</v>
      </c>
      <c r="B3592" s="253" t="str">
        <f>IF(AND(A3592&lt;&gt;"",ISNUMBER(A3592)),VLOOKUP(A3592,Studies!A:BR,2,FALSE),"")</f>
        <v>Templeton 2010</v>
      </c>
      <c r="C3592" s="254" t="str">
        <f>IF(AND(A3592&lt;&gt;"",ISNUMBER(A3592)),VLOOKUP(A3592,Studies!A:BR,3,FALSE),"")</f>
        <v>https://www.ncbi.nlm.nih.gov/pubmed/20739919</v>
      </c>
      <c r="D3592" s="254" t="str">
        <f>IF(AND(A3592&lt;&gt;"",ISNUMBER(A3592)),VLOOKUP(A3592,Studies!A:BR,4,FALSE),"")</f>
        <v>Control (Perpetrator Placebo)</v>
      </c>
      <c r="E3592" s="254" t="str">
        <f>IF(AND(A3592&lt;&gt;"",ISNUMBER(A3592)),VLOOKUP(A3592,Studies!A:BR,5,FALSE),"")</f>
        <v>Midazolam</v>
      </c>
      <c r="F3592" s="255"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4.25" x14ac:dyDescent="0.2">
      <c r="A3593" s="189">
        <v>423</v>
      </c>
      <c r="B3593" s="253" t="str">
        <f>IF(AND(A3593&lt;&gt;"",ISNUMBER(A3593)),VLOOKUP(A3593,Studies!A:BR,2,FALSE),"")</f>
        <v>Templeton 2010</v>
      </c>
      <c r="C3593" s="254" t="str">
        <f>IF(AND(A3593&lt;&gt;"",ISNUMBER(A3593)),VLOOKUP(A3593,Studies!A:BR,3,FALSE),"")</f>
        <v>https://www.ncbi.nlm.nih.gov/pubmed/20739919</v>
      </c>
      <c r="D3593" s="254" t="str">
        <f>IF(AND(A3593&lt;&gt;"",ISNUMBER(A3593)),VLOOKUP(A3593,Studies!A:BR,4,FALSE),"")</f>
        <v>Control (Perpetrator Placebo)</v>
      </c>
      <c r="E3593" s="254" t="str">
        <f>IF(AND(A3593&lt;&gt;"",ISNUMBER(A3593)),VLOOKUP(A3593,Studies!A:BR,5,FALSE),"")</f>
        <v>Midazolam</v>
      </c>
      <c r="F3593" s="255"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4.25" x14ac:dyDescent="0.2">
      <c r="A3594" s="189">
        <v>423</v>
      </c>
      <c r="B3594" s="253" t="str">
        <f>IF(AND(A3594&lt;&gt;"",ISNUMBER(A3594)),VLOOKUP(A3594,Studies!A:BR,2,FALSE),"")</f>
        <v>Templeton 2010</v>
      </c>
      <c r="C3594" s="254" t="str">
        <f>IF(AND(A3594&lt;&gt;"",ISNUMBER(A3594)),VLOOKUP(A3594,Studies!A:BR,3,FALSE),"")</f>
        <v>https://www.ncbi.nlm.nih.gov/pubmed/20739919</v>
      </c>
      <c r="D3594" s="254" t="str">
        <f>IF(AND(A3594&lt;&gt;"",ISNUMBER(A3594)),VLOOKUP(A3594,Studies!A:BR,4,FALSE),"")</f>
        <v>Control (Perpetrator Placebo)</v>
      </c>
      <c r="E3594" s="254" t="str">
        <f>IF(AND(A3594&lt;&gt;"",ISNUMBER(A3594)),VLOOKUP(A3594,Studies!A:BR,5,FALSE),"")</f>
        <v>Midazolam</v>
      </c>
      <c r="F3594" s="255"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4.25" x14ac:dyDescent="0.2">
      <c r="A3595" s="189">
        <v>423</v>
      </c>
      <c r="B3595" s="253" t="str">
        <f>IF(AND(A3595&lt;&gt;"",ISNUMBER(A3595)),VLOOKUP(A3595,Studies!A:BR,2,FALSE),"")</f>
        <v>Templeton 2010</v>
      </c>
      <c r="C3595" s="254" t="str">
        <f>IF(AND(A3595&lt;&gt;"",ISNUMBER(A3595)),VLOOKUP(A3595,Studies!A:BR,3,FALSE),"")</f>
        <v>https://www.ncbi.nlm.nih.gov/pubmed/20739919</v>
      </c>
      <c r="D3595" s="254" t="str">
        <f>IF(AND(A3595&lt;&gt;"",ISNUMBER(A3595)),VLOOKUP(A3595,Studies!A:BR,4,FALSE),"")</f>
        <v>Control (Perpetrator Placebo)</v>
      </c>
      <c r="E3595" s="254" t="str">
        <f>IF(AND(A3595&lt;&gt;"",ISNUMBER(A3595)),VLOOKUP(A3595,Studies!A:BR,5,FALSE),"")</f>
        <v>Midazolam</v>
      </c>
      <c r="F3595" s="255"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4.25" x14ac:dyDescent="0.2">
      <c r="A3596" s="189">
        <v>423</v>
      </c>
      <c r="B3596" s="253" t="str">
        <f>IF(AND(A3596&lt;&gt;"",ISNUMBER(A3596)),VLOOKUP(A3596,Studies!A:BR,2,FALSE),"")</f>
        <v>Templeton 2010</v>
      </c>
      <c r="C3596" s="254" t="str">
        <f>IF(AND(A3596&lt;&gt;"",ISNUMBER(A3596)),VLOOKUP(A3596,Studies!A:BR,3,FALSE),"")</f>
        <v>https://www.ncbi.nlm.nih.gov/pubmed/20739919</v>
      </c>
      <c r="D3596" s="254" t="str">
        <f>IF(AND(A3596&lt;&gt;"",ISNUMBER(A3596)),VLOOKUP(A3596,Studies!A:BR,4,FALSE),"")</f>
        <v>Control (Perpetrator Placebo)</v>
      </c>
      <c r="E3596" s="254" t="str">
        <f>IF(AND(A3596&lt;&gt;"",ISNUMBER(A3596)),VLOOKUP(A3596,Studies!A:BR,5,FALSE),"")</f>
        <v>Midazolam</v>
      </c>
      <c r="F3596" s="255"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4.25" x14ac:dyDescent="0.2">
      <c r="A3597" s="189">
        <v>423</v>
      </c>
      <c r="B3597" s="253" t="str">
        <f>IF(AND(A3597&lt;&gt;"",ISNUMBER(A3597)),VLOOKUP(A3597,Studies!A:BR,2,FALSE),"")</f>
        <v>Templeton 2010</v>
      </c>
      <c r="C3597" s="254" t="str">
        <f>IF(AND(A3597&lt;&gt;"",ISNUMBER(A3597)),VLOOKUP(A3597,Studies!A:BR,3,FALSE),"")</f>
        <v>https://www.ncbi.nlm.nih.gov/pubmed/20739919</v>
      </c>
      <c r="D3597" s="254" t="str">
        <f>IF(AND(A3597&lt;&gt;"",ISNUMBER(A3597)),VLOOKUP(A3597,Studies!A:BR,4,FALSE),"")</f>
        <v>Control (Perpetrator Placebo)</v>
      </c>
      <c r="E3597" s="254" t="str">
        <f>IF(AND(A3597&lt;&gt;"",ISNUMBER(A3597)),VLOOKUP(A3597,Studies!A:BR,5,FALSE),"")</f>
        <v>Midazolam</v>
      </c>
      <c r="F3597" s="255"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4.25" x14ac:dyDescent="0.2">
      <c r="A3598" s="189">
        <v>423</v>
      </c>
      <c r="B3598" s="253" t="str">
        <f>IF(AND(A3598&lt;&gt;"",ISNUMBER(A3598)),VLOOKUP(A3598,Studies!A:BR,2,FALSE),"")</f>
        <v>Templeton 2010</v>
      </c>
      <c r="C3598" s="254" t="str">
        <f>IF(AND(A3598&lt;&gt;"",ISNUMBER(A3598)),VLOOKUP(A3598,Studies!A:BR,3,FALSE),"")</f>
        <v>https://www.ncbi.nlm.nih.gov/pubmed/20739919</v>
      </c>
      <c r="D3598" s="254" t="str">
        <f>IF(AND(A3598&lt;&gt;"",ISNUMBER(A3598)),VLOOKUP(A3598,Studies!A:BR,4,FALSE),"")</f>
        <v>Control (Perpetrator Placebo)</v>
      </c>
      <c r="E3598" s="254" t="str">
        <f>IF(AND(A3598&lt;&gt;"",ISNUMBER(A3598)),VLOOKUP(A3598,Studies!A:BR,5,FALSE),"")</f>
        <v>Midazolam</v>
      </c>
      <c r="F3598" s="255"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4.25" x14ac:dyDescent="0.2">
      <c r="A3599" s="189">
        <v>423</v>
      </c>
      <c r="B3599" s="253" t="str">
        <f>IF(AND(A3599&lt;&gt;"",ISNUMBER(A3599)),VLOOKUP(A3599,Studies!A:BR,2,FALSE),"")</f>
        <v>Templeton 2010</v>
      </c>
      <c r="C3599" s="254" t="str">
        <f>IF(AND(A3599&lt;&gt;"",ISNUMBER(A3599)),VLOOKUP(A3599,Studies!A:BR,3,FALSE),"")</f>
        <v>https://www.ncbi.nlm.nih.gov/pubmed/20739919</v>
      </c>
      <c r="D3599" s="254" t="str">
        <f>IF(AND(A3599&lt;&gt;"",ISNUMBER(A3599)),VLOOKUP(A3599,Studies!A:BR,4,FALSE),"")</f>
        <v>Control (Perpetrator Placebo)</v>
      </c>
      <c r="E3599" s="254" t="str">
        <f>IF(AND(A3599&lt;&gt;"",ISNUMBER(A3599)),VLOOKUP(A3599,Studies!A:BR,5,FALSE),"")</f>
        <v>Midazolam</v>
      </c>
      <c r="F3599" s="255"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4.25" x14ac:dyDescent="0.2">
      <c r="A3600" s="189">
        <v>424</v>
      </c>
      <c r="B3600" s="253" t="str">
        <f>IF(AND(A3600&lt;&gt;"",ISNUMBER(A3600)),VLOOKUP(A3600,Studies!A:BR,2,FALSE),"")</f>
        <v>Templeton 2010</v>
      </c>
      <c r="C3600" s="254" t="str">
        <f>IF(AND(A3600&lt;&gt;"",ISNUMBER(A3600)),VLOOKUP(A3600,Studies!A:BR,3,FALSE),"")</f>
        <v>https://www.ncbi.nlm.nih.gov/pubmed/20739919</v>
      </c>
      <c r="D3600" s="254" t="str">
        <f>IF(AND(A3600&lt;&gt;"",ISNUMBER(A3600)),VLOOKUP(A3600,Studies!A:BR,4,FALSE),"")</f>
        <v>with Perpetrator (Itraconazole @ 50 mg)</v>
      </c>
      <c r="E3600" s="254" t="str">
        <f>IF(AND(A3600&lt;&gt;"",ISNUMBER(A3600)),VLOOKUP(A3600,Studies!A:BR,5,FALSE),"")</f>
        <v>Midazolam</v>
      </c>
      <c r="F3600" s="255"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4.25" x14ac:dyDescent="0.2">
      <c r="A3601" s="189">
        <v>424</v>
      </c>
      <c r="B3601" s="253" t="str">
        <f>IF(AND(A3601&lt;&gt;"",ISNUMBER(A3601)),VLOOKUP(A3601,Studies!A:BR,2,FALSE),"")</f>
        <v>Templeton 2010</v>
      </c>
      <c r="C3601" s="254" t="str">
        <f>IF(AND(A3601&lt;&gt;"",ISNUMBER(A3601)),VLOOKUP(A3601,Studies!A:BR,3,FALSE),"")</f>
        <v>https://www.ncbi.nlm.nih.gov/pubmed/20739919</v>
      </c>
      <c r="D3601" s="254" t="str">
        <f>IF(AND(A3601&lt;&gt;"",ISNUMBER(A3601)),VLOOKUP(A3601,Studies!A:BR,4,FALSE),"")</f>
        <v>with Perpetrator (Itraconazole @ 50 mg)</v>
      </c>
      <c r="E3601" s="254" t="str">
        <f>IF(AND(A3601&lt;&gt;"",ISNUMBER(A3601)),VLOOKUP(A3601,Studies!A:BR,5,FALSE),"")</f>
        <v>Midazolam</v>
      </c>
      <c r="F3601" s="255"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4.25" x14ac:dyDescent="0.2">
      <c r="A3602" s="189">
        <v>424</v>
      </c>
      <c r="B3602" s="253" t="str">
        <f>IF(AND(A3602&lt;&gt;"",ISNUMBER(A3602)),VLOOKUP(A3602,Studies!A:BR,2,FALSE),"")</f>
        <v>Templeton 2010</v>
      </c>
      <c r="C3602" s="254" t="str">
        <f>IF(AND(A3602&lt;&gt;"",ISNUMBER(A3602)),VLOOKUP(A3602,Studies!A:BR,3,FALSE),"")</f>
        <v>https://www.ncbi.nlm.nih.gov/pubmed/20739919</v>
      </c>
      <c r="D3602" s="254" t="str">
        <f>IF(AND(A3602&lt;&gt;"",ISNUMBER(A3602)),VLOOKUP(A3602,Studies!A:BR,4,FALSE),"")</f>
        <v>with Perpetrator (Itraconazole @ 50 mg)</v>
      </c>
      <c r="E3602" s="254" t="str">
        <f>IF(AND(A3602&lt;&gt;"",ISNUMBER(A3602)),VLOOKUP(A3602,Studies!A:BR,5,FALSE),"")</f>
        <v>Midazolam</v>
      </c>
      <c r="F3602" s="255"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4.25" x14ac:dyDescent="0.2">
      <c r="A3603" s="189">
        <v>424</v>
      </c>
      <c r="B3603" s="253" t="str">
        <f>IF(AND(A3603&lt;&gt;"",ISNUMBER(A3603)),VLOOKUP(A3603,Studies!A:BR,2,FALSE),"")</f>
        <v>Templeton 2010</v>
      </c>
      <c r="C3603" s="254" t="str">
        <f>IF(AND(A3603&lt;&gt;"",ISNUMBER(A3603)),VLOOKUP(A3603,Studies!A:BR,3,FALSE),"")</f>
        <v>https://www.ncbi.nlm.nih.gov/pubmed/20739919</v>
      </c>
      <c r="D3603" s="254" t="str">
        <f>IF(AND(A3603&lt;&gt;"",ISNUMBER(A3603)),VLOOKUP(A3603,Studies!A:BR,4,FALSE),"")</f>
        <v>with Perpetrator (Itraconazole @ 50 mg)</v>
      </c>
      <c r="E3603" s="254" t="str">
        <f>IF(AND(A3603&lt;&gt;"",ISNUMBER(A3603)),VLOOKUP(A3603,Studies!A:BR,5,FALSE),"")</f>
        <v>Midazolam</v>
      </c>
      <c r="F3603" s="255"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4.25" x14ac:dyDescent="0.2">
      <c r="A3604" s="189">
        <v>424</v>
      </c>
      <c r="B3604" s="253" t="str">
        <f>IF(AND(A3604&lt;&gt;"",ISNUMBER(A3604)),VLOOKUP(A3604,Studies!A:BR,2,FALSE),"")</f>
        <v>Templeton 2010</v>
      </c>
      <c r="C3604" s="254" t="str">
        <f>IF(AND(A3604&lt;&gt;"",ISNUMBER(A3604)),VLOOKUP(A3604,Studies!A:BR,3,FALSE),"")</f>
        <v>https://www.ncbi.nlm.nih.gov/pubmed/20739919</v>
      </c>
      <c r="D3604" s="254" t="str">
        <f>IF(AND(A3604&lt;&gt;"",ISNUMBER(A3604)),VLOOKUP(A3604,Studies!A:BR,4,FALSE),"")</f>
        <v>with Perpetrator (Itraconazole @ 50 mg)</v>
      </c>
      <c r="E3604" s="254" t="str">
        <f>IF(AND(A3604&lt;&gt;"",ISNUMBER(A3604)),VLOOKUP(A3604,Studies!A:BR,5,FALSE),"")</f>
        <v>Midazolam</v>
      </c>
      <c r="F3604" s="255"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4.25" x14ac:dyDescent="0.2">
      <c r="A3605" s="189">
        <v>424</v>
      </c>
      <c r="B3605" s="253" t="str">
        <f>IF(AND(A3605&lt;&gt;"",ISNUMBER(A3605)),VLOOKUP(A3605,Studies!A:BR,2,FALSE),"")</f>
        <v>Templeton 2010</v>
      </c>
      <c r="C3605" s="254" t="str">
        <f>IF(AND(A3605&lt;&gt;"",ISNUMBER(A3605)),VLOOKUP(A3605,Studies!A:BR,3,FALSE),"")</f>
        <v>https://www.ncbi.nlm.nih.gov/pubmed/20739919</v>
      </c>
      <c r="D3605" s="254" t="str">
        <f>IF(AND(A3605&lt;&gt;"",ISNUMBER(A3605)),VLOOKUP(A3605,Studies!A:BR,4,FALSE),"")</f>
        <v>with Perpetrator (Itraconazole @ 50 mg)</v>
      </c>
      <c r="E3605" s="254" t="str">
        <f>IF(AND(A3605&lt;&gt;"",ISNUMBER(A3605)),VLOOKUP(A3605,Studies!A:BR,5,FALSE),"")</f>
        <v>Midazolam</v>
      </c>
      <c r="F3605" s="255"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4.25" x14ac:dyDescent="0.2">
      <c r="A3606" s="189">
        <v>424</v>
      </c>
      <c r="B3606" s="253" t="str">
        <f>IF(AND(A3606&lt;&gt;"",ISNUMBER(A3606)),VLOOKUP(A3606,Studies!A:BR,2,FALSE),"")</f>
        <v>Templeton 2010</v>
      </c>
      <c r="C3606" s="254" t="str">
        <f>IF(AND(A3606&lt;&gt;"",ISNUMBER(A3606)),VLOOKUP(A3606,Studies!A:BR,3,FALSE),"")</f>
        <v>https://www.ncbi.nlm.nih.gov/pubmed/20739919</v>
      </c>
      <c r="D3606" s="254" t="str">
        <f>IF(AND(A3606&lt;&gt;"",ISNUMBER(A3606)),VLOOKUP(A3606,Studies!A:BR,4,FALSE),"")</f>
        <v>with Perpetrator (Itraconazole @ 50 mg)</v>
      </c>
      <c r="E3606" s="254" t="str">
        <f>IF(AND(A3606&lt;&gt;"",ISNUMBER(A3606)),VLOOKUP(A3606,Studies!A:BR,5,FALSE),"")</f>
        <v>Midazolam</v>
      </c>
      <c r="F3606" s="255"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4.25" x14ac:dyDescent="0.2">
      <c r="A3607" s="189">
        <v>424</v>
      </c>
      <c r="B3607" s="253" t="str">
        <f>IF(AND(A3607&lt;&gt;"",ISNUMBER(A3607)),VLOOKUP(A3607,Studies!A:BR,2,FALSE),"")</f>
        <v>Templeton 2010</v>
      </c>
      <c r="C3607" s="254" t="str">
        <f>IF(AND(A3607&lt;&gt;"",ISNUMBER(A3607)),VLOOKUP(A3607,Studies!A:BR,3,FALSE),"")</f>
        <v>https://www.ncbi.nlm.nih.gov/pubmed/20739919</v>
      </c>
      <c r="D3607" s="254" t="str">
        <f>IF(AND(A3607&lt;&gt;"",ISNUMBER(A3607)),VLOOKUP(A3607,Studies!A:BR,4,FALSE),"")</f>
        <v>with Perpetrator (Itraconazole @ 50 mg)</v>
      </c>
      <c r="E3607" s="254" t="str">
        <f>IF(AND(A3607&lt;&gt;"",ISNUMBER(A3607)),VLOOKUP(A3607,Studies!A:BR,5,FALSE),"")</f>
        <v>Midazolam</v>
      </c>
      <c r="F3607" s="255"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4.25" x14ac:dyDescent="0.2">
      <c r="A3608" s="189">
        <v>424</v>
      </c>
      <c r="B3608" s="253" t="str">
        <f>IF(AND(A3608&lt;&gt;"",ISNUMBER(A3608)),VLOOKUP(A3608,Studies!A:BR,2,FALSE),"")</f>
        <v>Templeton 2010</v>
      </c>
      <c r="C3608" s="254" t="str">
        <f>IF(AND(A3608&lt;&gt;"",ISNUMBER(A3608)),VLOOKUP(A3608,Studies!A:BR,3,FALSE),"")</f>
        <v>https://www.ncbi.nlm.nih.gov/pubmed/20739919</v>
      </c>
      <c r="D3608" s="254" t="str">
        <f>IF(AND(A3608&lt;&gt;"",ISNUMBER(A3608)),VLOOKUP(A3608,Studies!A:BR,4,FALSE),"")</f>
        <v>with Perpetrator (Itraconazole @ 50 mg)</v>
      </c>
      <c r="E3608" s="254" t="str">
        <f>IF(AND(A3608&lt;&gt;"",ISNUMBER(A3608)),VLOOKUP(A3608,Studies!A:BR,5,FALSE),"")</f>
        <v>Midazolam</v>
      </c>
      <c r="F3608" s="255"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4.25" x14ac:dyDescent="0.2">
      <c r="A3609" s="189">
        <v>424</v>
      </c>
      <c r="B3609" s="253" t="str">
        <f>IF(AND(A3609&lt;&gt;"",ISNUMBER(A3609)),VLOOKUP(A3609,Studies!A:BR,2,FALSE),"")</f>
        <v>Templeton 2010</v>
      </c>
      <c r="C3609" s="254" t="str">
        <f>IF(AND(A3609&lt;&gt;"",ISNUMBER(A3609)),VLOOKUP(A3609,Studies!A:BR,3,FALSE),"")</f>
        <v>https://www.ncbi.nlm.nih.gov/pubmed/20739919</v>
      </c>
      <c r="D3609" s="254" t="str">
        <f>IF(AND(A3609&lt;&gt;"",ISNUMBER(A3609)),VLOOKUP(A3609,Studies!A:BR,4,FALSE),"")</f>
        <v>with Perpetrator (Itraconazole @ 50 mg)</v>
      </c>
      <c r="E3609" s="254" t="str">
        <f>IF(AND(A3609&lt;&gt;"",ISNUMBER(A3609)),VLOOKUP(A3609,Studies!A:BR,5,FALSE),"")</f>
        <v>Midazolam</v>
      </c>
      <c r="F3609" s="255"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4.25" x14ac:dyDescent="0.2">
      <c r="A3610" s="189">
        <v>425</v>
      </c>
      <c r="B3610" s="253" t="str">
        <f>IF(AND(A3610&lt;&gt;"",ISNUMBER(A3610)),VLOOKUP(A3610,Studies!A:BR,2,FALSE),"")</f>
        <v>Templeton 2010</v>
      </c>
      <c r="C3610" s="254" t="str">
        <f>IF(AND(A3610&lt;&gt;"",ISNUMBER(A3610)),VLOOKUP(A3610,Studies!A:BR,3,FALSE),"")</f>
        <v>https://www.ncbi.nlm.nih.gov/pubmed/20739919</v>
      </c>
      <c r="D3610" s="254" t="str">
        <f>IF(AND(A3610&lt;&gt;"",ISNUMBER(A3610)),VLOOKUP(A3610,Studies!A:BR,4,FALSE),"")</f>
        <v>with Perpetrator (Itraconazole @ 200 mg)</v>
      </c>
      <c r="E3610" s="254" t="str">
        <f>IF(AND(A3610&lt;&gt;"",ISNUMBER(A3610)),VLOOKUP(A3610,Studies!A:BR,5,FALSE),"")</f>
        <v>Midazolam</v>
      </c>
      <c r="F3610" s="255"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4.25" x14ac:dyDescent="0.2">
      <c r="A3611" s="189">
        <v>425</v>
      </c>
      <c r="B3611" s="253" t="str">
        <f>IF(AND(A3611&lt;&gt;"",ISNUMBER(A3611)),VLOOKUP(A3611,Studies!A:BR,2,FALSE),"")</f>
        <v>Templeton 2010</v>
      </c>
      <c r="C3611" s="254" t="str">
        <f>IF(AND(A3611&lt;&gt;"",ISNUMBER(A3611)),VLOOKUP(A3611,Studies!A:BR,3,FALSE),"")</f>
        <v>https://www.ncbi.nlm.nih.gov/pubmed/20739919</v>
      </c>
      <c r="D3611" s="254" t="str">
        <f>IF(AND(A3611&lt;&gt;"",ISNUMBER(A3611)),VLOOKUP(A3611,Studies!A:BR,4,FALSE),"")</f>
        <v>with Perpetrator (Itraconazole @ 200 mg)</v>
      </c>
      <c r="E3611" s="254" t="str">
        <f>IF(AND(A3611&lt;&gt;"",ISNUMBER(A3611)),VLOOKUP(A3611,Studies!A:BR,5,FALSE),"")</f>
        <v>Midazolam</v>
      </c>
      <c r="F3611" s="255"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4.25" x14ac:dyDescent="0.2">
      <c r="A3612" s="189">
        <v>425</v>
      </c>
      <c r="B3612" s="253" t="str">
        <f>IF(AND(A3612&lt;&gt;"",ISNUMBER(A3612)),VLOOKUP(A3612,Studies!A:BR,2,FALSE),"")</f>
        <v>Templeton 2010</v>
      </c>
      <c r="C3612" s="254" t="str">
        <f>IF(AND(A3612&lt;&gt;"",ISNUMBER(A3612)),VLOOKUP(A3612,Studies!A:BR,3,FALSE),"")</f>
        <v>https://www.ncbi.nlm.nih.gov/pubmed/20739919</v>
      </c>
      <c r="D3612" s="254" t="str">
        <f>IF(AND(A3612&lt;&gt;"",ISNUMBER(A3612)),VLOOKUP(A3612,Studies!A:BR,4,FALSE),"")</f>
        <v>with Perpetrator (Itraconazole @ 200 mg)</v>
      </c>
      <c r="E3612" s="254" t="str">
        <f>IF(AND(A3612&lt;&gt;"",ISNUMBER(A3612)),VLOOKUP(A3612,Studies!A:BR,5,FALSE),"")</f>
        <v>Midazolam</v>
      </c>
      <c r="F3612" s="255"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4.25" x14ac:dyDescent="0.2">
      <c r="A3613" s="189">
        <v>425</v>
      </c>
      <c r="B3613" s="253" t="str">
        <f>IF(AND(A3613&lt;&gt;"",ISNUMBER(A3613)),VLOOKUP(A3613,Studies!A:BR,2,FALSE),"")</f>
        <v>Templeton 2010</v>
      </c>
      <c r="C3613" s="254" t="str">
        <f>IF(AND(A3613&lt;&gt;"",ISNUMBER(A3613)),VLOOKUP(A3613,Studies!A:BR,3,FALSE),"")</f>
        <v>https://www.ncbi.nlm.nih.gov/pubmed/20739919</v>
      </c>
      <c r="D3613" s="254" t="str">
        <f>IF(AND(A3613&lt;&gt;"",ISNUMBER(A3613)),VLOOKUP(A3613,Studies!A:BR,4,FALSE),"")</f>
        <v>with Perpetrator (Itraconazole @ 200 mg)</v>
      </c>
      <c r="E3613" s="254" t="str">
        <f>IF(AND(A3613&lt;&gt;"",ISNUMBER(A3613)),VLOOKUP(A3613,Studies!A:BR,5,FALSE),"")</f>
        <v>Midazolam</v>
      </c>
      <c r="F3613" s="255"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4.25" x14ac:dyDescent="0.2">
      <c r="A3614" s="189">
        <v>425</v>
      </c>
      <c r="B3614" s="253" t="str">
        <f>IF(AND(A3614&lt;&gt;"",ISNUMBER(A3614)),VLOOKUP(A3614,Studies!A:BR,2,FALSE),"")</f>
        <v>Templeton 2010</v>
      </c>
      <c r="C3614" s="254" t="str">
        <f>IF(AND(A3614&lt;&gt;"",ISNUMBER(A3614)),VLOOKUP(A3614,Studies!A:BR,3,FALSE),"")</f>
        <v>https://www.ncbi.nlm.nih.gov/pubmed/20739919</v>
      </c>
      <c r="D3614" s="254" t="str">
        <f>IF(AND(A3614&lt;&gt;"",ISNUMBER(A3614)),VLOOKUP(A3614,Studies!A:BR,4,FALSE),"")</f>
        <v>with Perpetrator (Itraconazole @ 200 mg)</v>
      </c>
      <c r="E3614" s="254" t="str">
        <f>IF(AND(A3614&lt;&gt;"",ISNUMBER(A3614)),VLOOKUP(A3614,Studies!A:BR,5,FALSE),"")</f>
        <v>Midazolam</v>
      </c>
      <c r="F3614" s="255"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4.25" x14ac:dyDescent="0.2">
      <c r="A3615" s="189">
        <v>425</v>
      </c>
      <c r="B3615" s="253" t="str">
        <f>IF(AND(A3615&lt;&gt;"",ISNUMBER(A3615)),VLOOKUP(A3615,Studies!A:BR,2,FALSE),"")</f>
        <v>Templeton 2010</v>
      </c>
      <c r="C3615" s="254" t="str">
        <f>IF(AND(A3615&lt;&gt;"",ISNUMBER(A3615)),VLOOKUP(A3615,Studies!A:BR,3,FALSE),"")</f>
        <v>https://www.ncbi.nlm.nih.gov/pubmed/20739919</v>
      </c>
      <c r="D3615" s="254" t="str">
        <f>IF(AND(A3615&lt;&gt;"",ISNUMBER(A3615)),VLOOKUP(A3615,Studies!A:BR,4,FALSE),"")</f>
        <v>with Perpetrator (Itraconazole @ 200 mg)</v>
      </c>
      <c r="E3615" s="254" t="str">
        <f>IF(AND(A3615&lt;&gt;"",ISNUMBER(A3615)),VLOOKUP(A3615,Studies!A:BR,5,FALSE),"")</f>
        <v>Midazolam</v>
      </c>
      <c r="F3615" s="255"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4.25" x14ac:dyDescent="0.2">
      <c r="A3616" s="189">
        <v>425</v>
      </c>
      <c r="B3616" s="253" t="str">
        <f>IF(AND(A3616&lt;&gt;"",ISNUMBER(A3616)),VLOOKUP(A3616,Studies!A:BR,2,FALSE),"")</f>
        <v>Templeton 2010</v>
      </c>
      <c r="C3616" s="254" t="str">
        <f>IF(AND(A3616&lt;&gt;"",ISNUMBER(A3616)),VLOOKUP(A3616,Studies!A:BR,3,FALSE),"")</f>
        <v>https://www.ncbi.nlm.nih.gov/pubmed/20739919</v>
      </c>
      <c r="D3616" s="254" t="str">
        <f>IF(AND(A3616&lt;&gt;"",ISNUMBER(A3616)),VLOOKUP(A3616,Studies!A:BR,4,FALSE),"")</f>
        <v>with Perpetrator (Itraconazole @ 200 mg)</v>
      </c>
      <c r="E3616" s="254" t="str">
        <f>IF(AND(A3616&lt;&gt;"",ISNUMBER(A3616)),VLOOKUP(A3616,Studies!A:BR,5,FALSE),"")</f>
        <v>Midazolam</v>
      </c>
      <c r="F3616" s="255"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4.25" x14ac:dyDescent="0.2">
      <c r="A3617" s="189">
        <v>425</v>
      </c>
      <c r="B3617" s="253" t="str">
        <f>IF(AND(A3617&lt;&gt;"",ISNUMBER(A3617)),VLOOKUP(A3617,Studies!A:BR,2,FALSE),"")</f>
        <v>Templeton 2010</v>
      </c>
      <c r="C3617" s="254" t="str">
        <f>IF(AND(A3617&lt;&gt;"",ISNUMBER(A3617)),VLOOKUP(A3617,Studies!A:BR,3,FALSE),"")</f>
        <v>https://www.ncbi.nlm.nih.gov/pubmed/20739919</v>
      </c>
      <c r="D3617" s="254" t="str">
        <f>IF(AND(A3617&lt;&gt;"",ISNUMBER(A3617)),VLOOKUP(A3617,Studies!A:BR,4,FALSE),"")</f>
        <v>with Perpetrator (Itraconazole @ 200 mg)</v>
      </c>
      <c r="E3617" s="254" t="str">
        <f>IF(AND(A3617&lt;&gt;"",ISNUMBER(A3617)),VLOOKUP(A3617,Studies!A:BR,5,FALSE),"")</f>
        <v>Midazolam</v>
      </c>
      <c r="F3617" s="255"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4.25" x14ac:dyDescent="0.2">
      <c r="A3618" s="189">
        <v>425</v>
      </c>
      <c r="B3618" s="253" t="str">
        <f>IF(AND(A3618&lt;&gt;"",ISNUMBER(A3618)),VLOOKUP(A3618,Studies!A:BR,2,FALSE),"")</f>
        <v>Templeton 2010</v>
      </c>
      <c r="C3618" s="254" t="str">
        <f>IF(AND(A3618&lt;&gt;"",ISNUMBER(A3618)),VLOOKUP(A3618,Studies!A:BR,3,FALSE),"")</f>
        <v>https://www.ncbi.nlm.nih.gov/pubmed/20739919</v>
      </c>
      <c r="D3618" s="254" t="str">
        <f>IF(AND(A3618&lt;&gt;"",ISNUMBER(A3618)),VLOOKUP(A3618,Studies!A:BR,4,FALSE),"")</f>
        <v>with Perpetrator (Itraconazole @ 200 mg)</v>
      </c>
      <c r="E3618" s="254" t="str">
        <f>IF(AND(A3618&lt;&gt;"",ISNUMBER(A3618)),VLOOKUP(A3618,Studies!A:BR,5,FALSE),"")</f>
        <v>Midazolam</v>
      </c>
      <c r="F3618" s="255"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4.25" x14ac:dyDescent="0.2">
      <c r="A3619" s="189">
        <v>425</v>
      </c>
      <c r="B3619" s="253" t="str">
        <f>IF(AND(A3619&lt;&gt;"",ISNUMBER(A3619)),VLOOKUP(A3619,Studies!A:BR,2,FALSE),"")</f>
        <v>Templeton 2010</v>
      </c>
      <c r="C3619" s="254" t="str">
        <f>IF(AND(A3619&lt;&gt;"",ISNUMBER(A3619)),VLOOKUP(A3619,Studies!A:BR,3,FALSE),"")</f>
        <v>https://www.ncbi.nlm.nih.gov/pubmed/20739919</v>
      </c>
      <c r="D3619" s="254" t="str">
        <f>IF(AND(A3619&lt;&gt;"",ISNUMBER(A3619)),VLOOKUP(A3619,Studies!A:BR,4,FALSE),"")</f>
        <v>with Perpetrator (Itraconazole @ 200 mg)</v>
      </c>
      <c r="E3619" s="254" t="str">
        <f>IF(AND(A3619&lt;&gt;"",ISNUMBER(A3619)),VLOOKUP(A3619,Studies!A:BR,5,FALSE),"")</f>
        <v>Midazolam</v>
      </c>
      <c r="F3619" s="255"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4.25" x14ac:dyDescent="0.2">
      <c r="A3620" s="189">
        <v>426</v>
      </c>
      <c r="B3620" s="253" t="str">
        <f>IF(AND(A3620&lt;&gt;"",ISNUMBER(A3620)),VLOOKUP(A3620,Studies!A:BR,2,FALSE),"")</f>
        <v>Templeton 2010</v>
      </c>
      <c r="C3620" s="254" t="str">
        <f>IF(AND(A3620&lt;&gt;"",ISNUMBER(A3620)),VLOOKUP(A3620,Studies!A:BR,3,FALSE),"")</f>
        <v>https://www.ncbi.nlm.nih.gov/pubmed/20739919</v>
      </c>
      <c r="D3620" s="254" t="str">
        <f>IF(AND(A3620&lt;&gt;"",ISNUMBER(A3620)),VLOOKUP(A3620,Studies!A:BR,4,FALSE),"")</f>
        <v>with Perpetrator (Itraconazole @ 400 mg)</v>
      </c>
      <c r="E3620" s="254" t="str">
        <f>IF(AND(A3620&lt;&gt;"",ISNUMBER(A3620)),VLOOKUP(A3620,Studies!A:BR,5,FALSE),"")</f>
        <v>Midazolam</v>
      </c>
      <c r="F3620" s="255"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4.25" x14ac:dyDescent="0.2">
      <c r="A3621" s="189">
        <v>426</v>
      </c>
      <c r="B3621" s="253" t="str">
        <f>IF(AND(A3621&lt;&gt;"",ISNUMBER(A3621)),VLOOKUP(A3621,Studies!A:BR,2,FALSE),"")</f>
        <v>Templeton 2010</v>
      </c>
      <c r="C3621" s="254" t="str">
        <f>IF(AND(A3621&lt;&gt;"",ISNUMBER(A3621)),VLOOKUP(A3621,Studies!A:BR,3,FALSE),"")</f>
        <v>https://www.ncbi.nlm.nih.gov/pubmed/20739919</v>
      </c>
      <c r="D3621" s="254" t="str">
        <f>IF(AND(A3621&lt;&gt;"",ISNUMBER(A3621)),VLOOKUP(A3621,Studies!A:BR,4,FALSE),"")</f>
        <v>with Perpetrator (Itraconazole @ 400 mg)</v>
      </c>
      <c r="E3621" s="254" t="str">
        <f>IF(AND(A3621&lt;&gt;"",ISNUMBER(A3621)),VLOOKUP(A3621,Studies!A:BR,5,FALSE),"")</f>
        <v>Midazolam</v>
      </c>
      <c r="F3621" s="255"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4.25" x14ac:dyDescent="0.2">
      <c r="A3622" s="189">
        <v>426</v>
      </c>
      <c r="B3622" s="253" t="str">
        <f>IF(AND(A3622&lt;&gt;"",ISNUMBER(A3622)),VLOOKUP(A3622,Studies!A:BR,2,FALSE),"")</f>
        <v>Templeton 2010</v>
      </c>
      <c r="C3622" s="254" t="str">
        <f>IF(AND(A3622&lt;&gt;"",ISNUMBER(A3622)),VLOOKUP(A3622,Studies!A:BR,3,FALSE),"")</f>
        <v>https://www.ncbi.nlm.nih.gov/pubmed/20739919</v>
      </c>
      <c r="D3622" s="254" t="str">
        <f>IF(AND(A3622&lt;&gt;"",ISNUMBER(A3622)),VLOOKUP(A3622,Studies!A:BR,4,FALSE),"")</f>
        <v>with Perpetrator (Itraconazole @ 400 mg)</v>
      </c>
      <c r="E3622" s="254" t="str">
        <f>IF(AND(A3622&lt;&gt;"",ISNUMBER(A3622)),VLOOKUP(A3622,Studies!A:BR,5,FALSE),"")</f>
        <v>Midazolam</v>
      </c>
      <c r="F3622" s="255"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4.25" x14ac:dyDescent="0.2">
      <c r="A3623" s="189">
        <v>426</v>
      </c>
      <c r="B3623" s="253" t="str">
        <f>IF(AND(A3623&lt;&gt;"",ISNUMBER(A3623)),VLOOKUP(A3623,Studies!A:BR,2,FALSE),"")</f>
        <v>Templeton 2010</v>
      </c>
      <c r="C3623" s="254" t="str">
        <f>IF(AND(A3623&lt;&gt;"",ISNUMBER(A3623)),VLOOKUP(A3623,Studies!A:BR,3,FALSE),"")</f>
        <v>https://www.ncbi.nlm.nih.gov/pubmed/20739919</v>
      </c>
      <c r="D3623" s="254" t="str">
        <f>IF(AND(A3623&lt;&gt;"",ISNUMBER(A3623)),VLOOKUP(A3623,Studies!A:BR,4,FALSE),"")</f>
        <v>with Perpetrator (Itraconazole @ 400 mg)</v>
      </c>
      <c r="E3623" s="254" t="str">
        <f>IF(AND(A3623&lt;&gt;"",ISNUMBER(A3623)),VLOOKUP(A3623,Studies!A:BR,5,FALSE),"")</f>
        <v>Midazolam</v>
      </c>
      <c r="F3623" s="255"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4.25" x14ac:dyDescent="0.2">
      <c r="A3624" s="189">
        <v>426</v>
      </c>
      <c r="B3624" s="253" t="str">
        <f>IF(AND(A3624&lt;&gt;"",ISNUMBER(A3624)),VLOOKUP(A3624,Studies!A:BR,2,FALSE),"")</f>
        <v>Templeton 2010</v>
      </c>
      <c r="C3624" s="254" t="str">
        <f>IF(AND(A3624&lt;&gt;"",ISNUMBER(A3624)),VLOOKUP(A3624,Studies!A:BR,3,FALSE),"")</f>
        <v>https://www.ncbi.nlm.nih.gov/pubmed/20739919</v>
      </c>
      <c r="D3624" s="254" t="str">
        <f>IF(AND(A3624&lt;&gt;"",ISNUMBER(A3624)),VLOOKUP(A3624,Studies!A:BR,4,FALSE),"")</f>
        <v>with Perpetrator (Itraconazole @ 400 mg)</v>
      </c>
      <c r="E3624" s="254" t="str">
        <f>IF(AND(A3624&lt;&gt;"",ISNUMBER(A3624)),VLOOKUP(A3624,Studies!A:BR,5,FALSE),"")</f>
        <v>Midazolam</v>
      </c>
      <c r="F3624" s="255"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4.25" x14ac:dyDescent="0.2">
      <c r="A3625" s="189">
        <v>426</v>
      </c>
      <c r="B3625" s="253" t="str">
        <f>IF(AND(A3625&lt;&gt;"",ISNUMBER(A3625)),VLOOKUP(A3625,Studies!A:BR,2,FALSE),"")</f>
        <v>Templeton 2010</v>
      </c>
      <c r="C3625" s="254" t="str">
        <f>IF(AND(A3625&lt;&gt;"",ISNUMBER(A3625)),VLOOKUP(A3625,Studies!A:BR,3,FALSE),"")</f>
        <v>https://www.ncbi.nlm.nih.gov/pubmed/20739919</v>
      </c>
      <c r="D3625" s="254" t="str">
        <f>IF(AND(A3625&lt;&gt;"",ISNUMBER(A3625)),VLOOKUP(A3625,Studies!A:BR,4,FALSE),"")</f>
        <v>with Perpetrator (Itraconazole @ 400 mg)</v>
      </c>
      <c r="E3625" s="254" t="str">
        <f>IF(AND(A3625&lt;&gt;"",ISNUMBER(A3625)),VLOOKUP(A3625,Studies!A:BR,5,FALSE),"")</f>
        <v>Midazolam</v>
      </c>
      <c r="F3625" s="255"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4.25" x14ac:dyDescent="0.2">
      <c r="A3626" s="189">
        <v>426</v>
      </c>
      <c r="B3626" s="253" t="str">
        <f>IF(AND(A3626&lt;&gt;"",ISNUMBER(A3626)),VLOOKUP(A3626,Studies!A:BR,2,FALSE),"")</f>
        <v>Templeton 2010</v>
      </c>
      <c r="C3626" s="254" t="str">
        <f>IF(AND(A3626&lt;&gt;"",ISNUMBER(A3626)),VLOOKUP(A3626,Studies!A:BR,3,FALSE),"")</f>
        <v>https://www.ncbi.nlm.nih.gov/pubmed/20739919</v>
      </c>
      <c r="D3626" s="254" t="str">
        <f>IF(AND(A3626&lt;&gt;"",ISNUMBER(A3626)),VLOOKUP(A3626,Studies!A:BR,4,FALSE),"")</f>
        <v>with Perpetrator (Itraconazole @ 400 mg)</v>
      </c>
      <c r="E3626" s="254" t="str">
        <f>IF(AND(A3626&lt;&gt;"",ISNUMBER(A3626)),VLOOKUP(A3626,Studies!A:BR,5,FALSE),"")</f>
        <v>Midazolam</v>
      </c>
      <c r="F3626" s="255"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4.25" x14ac:dyDescent="0.2">
      <c r="A3627" s="189">
        <v>426</v>
      </c>
      <c r="B3627" s="253" t="str">
        <f>IF(AND(A3627&lt;&gt;"",ISNUMBER(A3627)),VLOOKUP(A3627,Studies!A:BR,2,FALSE),"")</f>
        <v>Templeton 2010</v>
      </c>
      <c r="C3627" s="254" t="str">
        <f>IF(AND(A3627&lt;&gt;"",ISNUMBER(A3627)),VLOOKUP(A3627,Studies!A:BR,3,FALSE),"")</f>
        <v>https://www.ncbi.nlm.nih.gov/pubmed/20739919</v>
      </c>
      <c r="D3627" s="254" t="str">
        <f>IF(AND(A3627&lt;&gt;"",ISNUMBER(A3627)),VLOOKUP(A3627,Studies!A:BR,4,FALSE),"")</f>
        <v>with Perpetrator (Itraconazole @ 400 mg)</v>
      </c>
      <c r="E3627" s="254" t="str">
        <f>IF(AND(A3627&lt;&gt;"",ISNUMBER(A3627)),VLOOKUP(A3627,Studies!A:BR,5,FALSE),"")</f>
        <v>Midazolam</v>
      </c>
      <c r="F3627" s="255"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4.25" x14ac:dyDescent="0.2">
      <c r="A3628" s="189">
        <v>426</v>
      </c>
      <c r="B3628" s="253" t="str">
        <f>IF(AND(A3628&lt;&gt;"",ISNUMBER(A3628)),VLOOKUP(A3628,Studies!A:BR,2,FALSE),"")</f>
        <v>Templeton 2010</v>
      </c>
      <c r="C3628" s="254" t="str">
        <f>IF(AND(A3628&lt;&gt;"",ISNUMBER(A3628)),VLOOKUP(A3628,Studies!A:BR,3,FALSE),"")</f>
        <v>https://www.ncbi.nlm.nih.gov/pubmed/20739919</v>
      </c>
      <c r="D3628" s="254" t="str">
        <f>IF(AND(A3628&lt;&gt;"",ISNUMBER(A3628)),VLOOKUP(A3628,Studies!A:BR,4,FALSE),"")</f>
        <v>with Perpetrator (Itraconazole @ 400 mg)</v>
      </c>
      <c r="E3628" s="254" t="str">
        <f>IF(AND(A3628&lt;&gt;"",ISNUMBER(A3628)),VLOOKUP(A3628,Studies!A:BR,5,FALSE),"")</f>
        <v>Midazolam</v>
      </c>
      <c r="F3628" s="255"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4.25" x14ac:dyDescent="0.2">
      <c r="A3629" s="189">
        <v>426</v>
      </c>
      <c r="B3629" s="253" t="str">
        <f>IF(AND(A3629&lt;&gt;"",ISNUMBER(A3629)),VLOOKUP(A3629,Studies!A:BR,2,FALSE),"")</f>
        <v>Templeton 2010</v>
      </c>
      <c r="C3629" s="254" t="str">
        <f>IF(AND(A3629&lt;&gt;"",ISNUMBER(A3629)),VLOOKUP(A3629,Studies!A:BR,3,FALSE),"")</f>
        <v>https://www.ncbi.nlm.nih.gov/pubmed/20739919</v>
      </c>
      <c r="D3629" s="254" t="str">
        <f>IF(AND(A3629&lt;&gt;"",ISNUMBER(A3629)),VLOOKUP(A3629,Studies!A:BR,4,FALSE),"")</f>
        <v>with Perpetrator (Itraconazole @ 400 mg)</v>
      </c>
      <c r="E3629" s="254" t="str">
        <f>IF(AND(A3629&lt;&gt;"",ISNUMBER(A3629)),VLOOKUP(A3629,Studies!A:BR,5,FALSE),"")</f>
        <v>Midazolam</v>
      </c>
      <c r="F3629" s="255"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4.25" x14ac:dyDescent="0.2">
      <c r="A3630" s="189">
        <v>427</v>
      </c>
      <c r="B3630" s="253" t="str">
        <f>IF(AND(A3630&lt;&gt;"",ISNUMBER(A3630)),VLOOKUP(A3630,Studies!A:BR,2,FALSE),"")</f>
        <v>Tham 2006</v>
      </c>
      <c r="C3630" s="254" t="str">
        <f>IF(AND(A3630&lt;&gt;"",ISNUMBER(A3630)),VLOOKUP(A3630,Studies!A:BR,3,FALSE),"")</f>
        <v>https://www.ncbi.nlm.nih.gov/pubmed/16628140</v>
      </c>
      <c r="D3630" s="254" t="str">
        <f>IF(AND(A3630&lt;&gt;"",ISNUMBER(A3630)),VLOOKUP(A3630,Studies!A:BR,4,FALSE),"")</f>
        <v>Control (Perpetrator Placebo)</v>
      </c>
      <c r="E3630" s="254" t="str">
        <f>IF(AND(A3630&lt;&gt;"",ISNUMBER(A3630)),VLOOKUP(A3630,Studies!A:BR,5,FALSE),"")</f>
        <v>Midazolam</v>
      </c>
      <c r="F3630" s="255"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4.25" x14ac:dyDescent="0.2">
      <c r="A3631" s="189">
        <v>427</v>
      </c>
      <c r="B3631" s="253" t="str">
        <f>IF(AND(A3631&lt;&gt;"",ISNUMBER(A3631)),VLOOKUP(A3631,Studies!A:BR,2,FALSE),"")</f>
        <v>Tham 2006</v>
      </c>
      <c r="C3631" s="254" t="str">
        <f>IF(AND(A3631&lt;&gt;"",ISNUMBER(A3631)),VLOOKUP(A3631,Studies!A:BR,3,FALSE),"")</f>
        <v>https://www.ncbi.nlm.nih.gov/pubmed/16628140</v>
      </c>
      <c r="D3631" s="254" t="str">
        <f>IF(AND(A3631&lt;&gt;"",ISNUMBER(A3631)),VLOOKUP(A3631,Studies!A:BR,4,FALSE),"")</f>
        <v>Control (Perpetrator Placebo)</v>
      </c>
      <c r="E3631" s="254" t="str">
        <f>IF(AND(A3631&lt;&gt;"",ISNUMBER(A3631)),VLOOKUP(A3631,Studies!A:BR,5,FALSE),"")</f>
        <v>Midazolam</v>
      </c>
      <c r="F3631" s="255"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4.25" x14ac:dyDescent="0.2">
      <c r="A3632" s="189">
        <v>427</v>
      </c>
      <c r="B3632" s="253" t="str">
        <f>IF(AND(A3632&lt;&gt;"",ISNUMBER(A3632)),VLOOKUP(A3632,Studies!A:BR,2,FALSE),"")</f>
        <v>Tham 2006</v>
      </c>
      <c r="C3632" s="254" t="str">
        <f>IF(AND(A3632&lt;&gt;"",ISNUMBER(A3632)),VLOOKUP(A3632,Studies!A:BR,3,FALSE),"")</f>
        <v>https://www.ncbi.nlm.nih.gov/pubmed/16628140</v>
      </c>
      <c r="D3632" s="254" t="str">
        <f>IF(AND(A3632&lt;&gt;"",ISNUMBER(A3632)),VLOOKUP(A3632,Studies!A:BR,4,FALSE),"")</f>
        <v>Control (Perpetrator Placebo)</v>
      </c>
      <c r="E3632" s="254" t="str">
        <f>IF(AND(A3632&lt;&gt;"",ISNUMBER(A3632)),VLOOKUP(A3632,Studies!A:BR,5,FALSE),"")</f>
        <v>Midazolam</v>
      </c>
      <c r="F3632" s="255"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4.25" x14ac:dyDescent="0.2">
      <c r="A3633" s="189">
        <v>427</v>
      </c>
      <c r="B3633" s="253" t="str">
        <f>IF(AND(A3633&lt;&gt;"",ISNUMBER(A3633)),VLOOKUP(A3633,Studies!A:BR,2,FALSE),"")</f>
        <v>Tham 2006</v>
      </c>
      <c r="C3633" s="254" t="str">
        <f>IF(AND(A3633&lt;&gt;"",ISNUMBER(A3633)),VLOOKUP(A3633,Studies!A:BR,3,FALSE),"")</f>
        <v>https://www.ncbi.nlm.nih.gov/pubmed/16628140</v>
      </c>
      <c r="D3633" s="254" t="str">
        <f>IF(AND(A3633&lt;&gt;"",ISNUMBER(A3633)),VLOOKUP(A3633,Studies!A:BR,4,FALSE),"")</f>
        <v>Control (Perpetrator Placebo)</v>
      </c>
      <c r="E3633" s="254" t="str">
        <f>IF(AND(A3633&lt;&gt;"",ISNUMBER(A3633)),VLOOKUP(A3633,Studies!A:BR,5,FALSE),"")</f>
        <v>Midazolam</v>
      </c>
      <c r="F3633" s="255"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4.25" x14ac:dyDescent="0.2">
      <c r="A3634" s="189">
        <v>427</v>
      </c>
      <c r="B3634" s="253" t="str">
        <f>IF(AND(A3634&lt;&gt;"",ISNUMBER(A3634)),VLOOKUP(A3634,Studies!A:BR,2,FALSE),"")</f>
        <v>Tham 2006</v>
      </c>
      <c r="C3634" s="254" t="str">
        <f>IF(AND(A3634&lt;&gt;"",ISNUMBER(A3634)),VLOOKUP(A3634,Studies!A:BR,3,FALSE),"")</f>
        <v>https://www.ncbi.nlm.nih.gov/pubmed/16628140</v>
      </c>
      <c r="D3634" s="254" t="str">
        <f>IF(AND(A3634&lt;&gt;"",ISNUMBER(A3634)),VLOOKUP(A3634,Studies!A:BR,4,FALSE),"")</f>
        <v>Control (Perpetrator Placebo)</v>
      </c>
      <c r="E3634" s="254" t="str">
        <f>IF(AND(A3634&lt;&gt;"",ISNUMBER(A3634)),VLOOKUP(A3634,Studies!A:BR,5,FALSE),"")</f>
        <v>Midazolam</v>
      </c>
      <c r="F3634" s="255"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4.25" x14ac:dyDescent="0.2">
      <c r="A3635" s="189">
        <v>427</v>
      </c>
      <c r="B3635" s="253" t="str">
        <f>IF(AND(A3635&lt;&gt;"",ISNUMBER(A3635)),VLOOKUP(A3635,Studies!A:BR,2,FALSE),"")</f>
        <v>Tham 2006</v>
      </c>
      <c r="C3635" s="254" t="str">
        <f>IF(AND(A3635&lt;&gt;"",ISNUMBER(A3635)),VLOOKUP(A3635,Studies!A:BR,3,FALSE),"")</f>
        <v>https://www.ncbi.nlm.nih.gov/pubmed/16628140</v>
      </c>
      <c r="D3635" s="254" t="str">
        <f>IF(AND(A3635&lt;&gt;"",ISNUMBER(A3635)),VLOOKUP(A3635,Studies!A:BR,4,FALSE),"")</f>
        <v>Control (Perpetrator Placebo)</v>
      </c>
      <c r="E3635" s="254" t="str">
        <f>IF(AND(A3635&lt;&gt;"",ISNUMBER(A3635)),VLOOKUP(A3635,Studies!A:BR,5,FALSE),"")</f>
        <v>Midazolam</v>
      </c>
      <c r="F3635" s="255"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4.25" x14ac:dyDescent="0.2">
      <c r="A3636" s="189">
        <v>427</v>
      </c>
      <c r="B3636" s="253" t="str">
        <f>IF(AND(A3636&lt;&gt;"",ISNUMBER(A3636)),VLOOKUP(A3636,Studies!A:BR,2,FALSE),"")</f>
        <v>Tham 2006</v>
      </c>
      <c r="C3636" s="254" t="str">
        <f>IF(AND(A3636&lt;&gt;"",ISNUMBER(A3636)),VLOOKUP(A3636,Studies!A:BR,3,FALSE),"")</f>
        <v>https://www.ncbi.nlm.nih.gov/pubmed/16628140</v>
      </c>
      <c r="D3636" s="254" t="str">
        <f>IF(AND(A3636&lt;&gt;"",ISNUMBER(A3636)),VLOOKUP(A3636,Studies!A:BR,4,FALSE),"")</f>
        <v>Control (Perpetrator Placebo)</v>
      </c>
      <c r="E3636" s="254" t="str">
        <f>IF(AND(A3636&lt;&gt;"",ISNUMBER(A3636)),VLOOKUP(A3636,Studies!A:BR,5,FALSE),"")</f>
        <v>Midazolam</v>
      </c>
      <c r="F3636" s="255"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4.25" x14ac:dyDescent="0.2">
      <c r="A3637" s="189">
        <v>427</v>
      </c>
      <c r="B3637" s="253" t="str">
        <f>IF(AND(A3637&lt;&gt;"",ISNUMBER(A3637)),VLOOKUP(A3637,Studies!A:BR,2,FALSE),"")</f>
        <v>Tham 2006</v>
      </c>
      <c r="C3637" s="254" t="str">
        <f>IF(AND(A3637&lt;&gt;"",ISNUMBER(A3637)),VLOOKUP(A3637,Studies!A:BR,3,FALSE),"")</f>
        <v>https://www.ncbi.nlm.nih.gov/pubmed/16628140</v>
      </c>
      <c r="D3637" s="254" t="str">
        <f>IF(AND(A3637&lt;&gt;"",ISNUMBER(A3637)),VLOOKUP(A3637,Studies!A:BR,4,FALSE),"")</f>
        <v>Control (Perpetrator Placebo)</v>
      </c>
      <c r="E3637" s="254" t="str">
        <f>IF(AND(A3637&lt;&gt;"",ISNUMBER(A3637)),VLOOKUP(A3637,Studies!A:BR,5,FALSE),"")</f>
        <v>Midazolam</v>
      </c>
      <c r="F3637" s="255"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4.25" x14ac:dyDescent="0.2">
      <c r="A3638" s="189">
        <v>428</v>
      </c>
      <c r="B3638" s="253" t="str">
        <f>IF(AND(A3638&lt;&gt;"",ISNUMBER(A3638)),VLOOKUP(A3638,Studies!A:BR,2,FALSE),"")</f>
        <v>Tham 2006</v>
      </c>
      <c r="C3638" s="254" t="str">
        <f>IF(AND(A3638&lt;&gt;"",ISNUMBER(A3638)),VLOOKUP(A3638,Studies!A:BR,3,FALSE),"")</f>
        <v>https://www.ncbi.nlm.nih.gov/pubmed/16628140</v>
      </c>
      <c r="D3638" s="254" t="str">
        <f>IF(AND(A3638&lt;&gt;"",ISNUMBER(A3638)),VLOOKUP(A3638,Studies!A:BR,4,FALSE),"")</f>
        <v>with Perpetrator (Ketoconazole 50 mg)</v>
      </c>
      <c r="E3638" s="254" t="str">
        <f>IF(AND(A3638&lt;&gt;"",ISNUMBER(A3638)),VLOOKUP(A3638,Studies!A:BR,5,FALSE),"")</f>
        <v>Midazolam</v>
      </c>
      <c r="F3638" s="255"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4.25" x14ac:dyDescent="0.2">
      <c r="A3639" s="189">
        <v>428</v>
      </c>
      <c r="B3639" s="253" t="str">
        <f>IF(AND(A3639&lt;&gt;"",ISNUMBER(A3639)),VLOOKUP(A3639,Studies!A:BR,2,FALSE),"")</f>
        <v>Tham 2006</v>
      </c>
      <c r="C3639" s="254" t="str">
        <f>IF(AND(A3639&lt;&gt;"",ISNUMBER(A3639)),VLOOKUP(A3639,Studies!A:BR,3,FALSE),"")</f>
        <v>https://www.ncbi.nlm.nih.gov/pubmed/16628140</v>
      </c>
      <c r="D3639" s="254" t="str">
        <f>IF(AND(A3639&lt;&gt;"",ISNUMBER(A3639)),VLOOKUP(A3639,Studies!A:BR,4,FALSE),"")</f>
        <v>with Perpetrator (Ketoconazole 50 mg)</v>
      </c>
      <c r="E3639" s="254" t="str">
        <f>IF(AND(A3639&lt;&gt;"",ISNUMBER(A3639)),VLOOKUP(A3639,Studies!A:BR,5,FALSE),"")</f>
        <v>Midazolam</v>
      </c>
      <c r="F3639" s="255"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4.25" x14ac:dyDescent="0.2">
      <c r="A3640" s="189">
        <v>428</v>
      </c>
      <c r="B3640" s="253" t="str">
        <f>IF(AND(A3640&lt;&gt;"",ISNUMBER(A3640)),VLOOKUP(A3640,Studies!A:BR,2,FALSE),"")</f>
        <v>Tham 2006</v>
      </c>
      <c r="C3640" s="254" t="str">
        <f>IF(AND(A3640&lt;&gt;"",ISNUMBER(A3640)),VLOOKUP(A3640,Studies!A:BR,3,FALSE),"")</f>
        <v>https://www.ncbi.nlm.nih.gov/pubmed/16628140</v>
      </c>
      <c r="D3640" s="254" t="str">
        <f>IF(AND(A3640&lt;&gt;"",ISNUMBER(A3640)),VLOOKUP(A3640,Studies!A:BR,4,FALSE),"")</f>
        <v>with Perpetrator (Ketoconazole 50 mg)</v>
      </c>
      <c r="E3640" s="254" t="str">
        <f>IF(AND(A3640&lt;&gt;"",ISNUMBER(A3640)),VLOOKUP(A3640,Studies!A:BR,5,FALSE),"")</f>
        <v>Midazolam</v>
      </c>
      <c r="F3640" s="255"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4.25" x14ac:dyDescent="0.2">
      <c r="A3641" s="189">
        <v>428</v>
      </c>
      <c r="B3641" s="253" t="str">
        <f>IF(AND(A3641&lt;&gt;"",ISNUMBER(A3641)),VLOOKUP(A3641,Studies!A:BR,2,FALSE),"")</f>
        <v>Tham 2006</v>
      </c>
      <c r="C3641" s="254" t="str">
        <f>IF(AND(A3641&lt;&gt;"",ISNUMBER(A3641)),VLOOKUP(A3641,Studies!A:BR,3,FALSE),"")</f>
        <v>https://www.ncbi.nlm.nih.gov/pubmed/16628140</v>
      </c>
      <c r="D3641" s="254" t="str">
        <f>IF(AND(A3641&lt;&gt;"",ISNUMBER(A3641)),VLOOKUP(A3641,Studies!A:BR,4,FALSE),"")</f>
        <v>with Perpetrator (Ketoconazole 50 mg)</v>
      </c>
      <c r="E3641" s="254" t="str">
        <f>IF(AND(A3641&lt;&gt;"",ISNUMBER(A3641)),VLOOKUP(A3641,Studies!A:BR,5,FALSE),"")</f>
        <v>Midazolam</v>
      </c>
      <c r="F3641" s="255"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4.25" x14ac:dyDescent="0.2">
      <c r="A3642" s="189">
        <v>428</v>
      </c>
      <c r="B3642" s="253" t="str">
        <f>IF(AND(A3642&lt;&gt;"",ISNUMBER(A3642)),VLOOKUP(A3642,Studies!A:BR,2,FALSE),"")</f>
        <v>Tham 2006</v>
      </c>
      <c r="C3642" s="254" t="str">
        <f>IF(AND(A3642&lt;&gt;"",ISNUMBER(A3642)),VLOOKUP(A3642,Studies!A:BR,3,FALSE),"")</f>
        <v>https://www.ncbi.nlm.nih.gov/pubmed/16628140</v>
      </c>
      <c r="D3642" s="254" t="str">
        <f>IF(AND(A3642&lt;&gt;"",ISNUMBER(A3642)),VLOOKUP(A3642,Studies!A:BR,4,FALSE),"")</f>
        <v>with Perpetrator (Ketoconazole 50 mg)</v>
      </c>
      <c r="E3642" s="254" t="str">
        <f>IF(AND(A3642&lt;&gt;"",ISNUMBER(A3642)),VLOOKUP(A3642,Studies!A:BR,5,FALSE),"")</f>
        <v>Midazolam</v>
      </c>
      <c r="F3642" s="255"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4.25" x14ac:dyDescent="0.2">
      <c r="A3643" s="183">
        <v>429</v>
      </c>
      <c r="B3643" s="253" t="str">
        <f>IF(AND(A3643&lt;&gt;"",ISNUMBER(A3643)),VLOOKUP(A3643,Studies!A:BR,2,FALSE),"")</f>
        <v>Thummel 1996</v>
      </c>
      <c r="C3643" s="254" t="str">
        <f>IF(AND(A3643&lt;&gt;"",ISNUMBER(A3643)),VLOOKUP(A3643,Studies!A:BR,3,FALSE),"")</f>
        <v>https://www.ncbi.nlm.nih.gov/pubmed/8646820</v>
      </c>
      <c r="D3643" s="254" t="str">
        <f>IF(AND(A3643&lt;&gt;"",ISNUMBER(A3643)),VLOOKUP(A3643,Studies!A:BR,4,FALSE),"")</f>
        <v>iv - female</v>
      </c>
      <c r="E3643" s="254" t="str">
        <f>IF(AND(A3643&lt;&gt;"",ISNUMBER(A3643)),VLOOKUP(A3643,Studies!A:BR,5,FALSE),"")</f>
        <v>Midazolam</v>
      </c>
      <c r="F3643" s="255"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4.25" x14ac:dyDescent="0.2">
      <c r="A3644" s="183">
        <v>430</v>
      </c>
      <c r="B3644" s="253" t="str">
        <f>IF(AND(A3644&lt;&gt;"",ISNUMBER(A3644)),VLOOKUP(A3644,Studies!A:BR,2,FALSE),"")</f>
        <v>Thummel 1996</v>
      </c>
      <c r="C3644" s="254" t="str">
        <f>IF(AND(A3644&lt;&gt;"",ISNUMBER(A3644)),VLOOKUP(A3644,Studies!A:BR,3,FALSE),"")</f>
        <v>https://www.ncbi.nlm.nih.gov/pubmed/8646820</v>
      </c>
      <c r="D3644" s="254" t="str">
        <f>IF(AND(A3644&lt;&gt;"",ISNUMBER(A3644)),VLOOKUP(A3644,Studies!A:BR,4,FALSE),"")</f>
        <v>iv - male</v>
      </c>
      <c r="E3644" s="254" t="str">
        <f>IF(AND(A3644&lt;&gt;"",ISNUMBER(A3644)),VLOOKUP(A3644,Studies!A:BR,5,FALSE),"")</f>
        <v>Midazolam</v>
      </c>
      <c r="F3644" s="255"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4.25" x14ac:dyDescent="0.2">
      <c r="A3645" s="183">
        <v>431</v>
      </c>
      <c r="B3645" s="253" t="str">
        <f>IF(AND(A3645&lt;&gt;"",ISNUMBER(A3645)),VLOOKUP(A3645,Studies!A:BR,2,FALSE),"")</f>
        <v>Thummel 1996</v>
      </c>
      <c r="C3645" s="254" t="str">
        <f>IF(AND(A3645&lt;&gt;"",ISNUMBER(A3645)),VLOOKUP(A3645,Studies!A:BR,3,FALSE),"")</f>
        <v>https://www.ncbi.nlm.nih.gov/pubmed/8646820</v>
      </c>
      <c r="D3645" s="254" t="str">
        <f>IF(AND(A3645&lt;&gt;"",ISNUMBER(A3645)),VLOOKUP(A3645,Studies!A:BR,4,FALSE),"")</f>
        <v>po - female</v>
      </c>
      <c r="E3645" s="254" t="str">
        <f>IF(AND(A3645&lt;&gt;"",ISNUMBER(A3645)),VLOOKUP(A3645,Studies!A:BR,5,FALSE),"")</f>
        <v>Midazolam</v>
      </c>
      <c r="F3645" s="255"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4.25" x14ac:dyDescent="0.2">
      <c r="A3646" s="183">
        <v>432</v>
      </c>
      <c r="B3646" s="253" t="str">
        <f>IF(AND(A3646&lt;&gt;"",ISNUMBER(A3646)),VLOOKUP(A3646,Studies!A:BR,2,FALSE),"")</f>
        <v>Thummel 1996</v>
      </c>
      <c r="C3646" s="254" t="str">
        <f>IF(AND(A3646&lt;&gt;"",ISNUMBER(A3646)),VLOOKUP(A3646,Studies!A:BR,3,FALSE),"")</f>
        <v>https://www.ncbi.nlm.nih.gov/pubmed/8646820</v>
      </c>
      <c r="D3646" s="254" t="str">
        <f>IF(AND(A3646&lt;&gt;"",ISNUMBER(A3646)),VLOOKUP(A3646,Studies!A:BR,4,FALSE),"")</f>
        <v>po - male</v>
      </c>
      <c r="E3646" s="254" t="str">
        <f>IF(AND(A3646&lt;&gt;"",ISNUMBER(A3646)),VLOOKUP(A3646,Studies!A:BR,5,FALSE),"")</f>
        <v>Midazolam</v>
      </c>
      <c r="F3646" s="255"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4.25" x14ac:dyDescent="0.2">
      <c r="A3647" s="183">
        <v>468</v>
      </c>
      <c r="B3647" s="253" t="str">
        <f>IF(AND(A3647&lt;&gt;"",ISNUMBER(A3647)),VLOOKUP(A3647,Studies!A:BR,2,FALSE),"")</f>
        <v>Yeates 1996</v>
      </c>
      <c r="C3647" s="254" t="str">
        <f>IF(AND(A3647&lt;&gt;"",ISNUMBER(A3647)),VLOOKUP(A3647,Studies!A:BR,3,FALSE),"")</f>
        <v>http://www.ncbi.nlm.nih.gov/pubmed/8880291</v>
      </c>
      <c r="D3647" s="254" t="str">
        <f>IF(AND(A3647&lt;&gt;"",ISNUMBER(A3647)),VLOOKUP(A3647,Studies!A:BR,4,FALSE),"")</f>
        <v>Control (Perpetrator Placebo)</v>
      </c>
      <c r="E3647" s="254" t="str">
        <f>IF(AND(A3647&lt;&gt;"",ISNUMBER(A3647)),VLOOKUP(A3647,Studies!A:BR,5,FALSE),"")</f>
        <v>Midazolam</v>
      </c>
      <c r="F3647" s="255"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4.25" x14ac:dyDescent="0.2">
      <c r="A3648" s="183">
        <v>468</v>
      </c>
      <c r="B3648" s="253" t="str">
        <f>IF(AND(A3648&lt;&gt;"",ISNUMBER(A3648)),VLOOKUP(A3648,Studies!A:BR,2,FALSE),"")</f>
        <v>Yeates 1996</v>
      </c>
      <c r="C3648" s="254" t="str">
        <f>IF(AND(A3648&lt;&gt;"",ISNUMBER(A3648)),VLOOKUP(A3648,Studies!A:BR,3,FALSE),"")</f>
        <v>http://www.ncbi.nlm.nih.gov/pubmed/8880291</v>
      </c>
      <c r="D3648" s="254" t="str">
        <f>IF(AND(A3648&lt;&gt;"",ISNUMBER(A3648)),VLOOKUP(A3648,Studies!A:BR,4,FALSE),"")</f>
        <v>Control (Perpetrator Placebo)</v>
      </c>
      <c r="E3648" s="254" t="str">
        <f>IF(AND(A3648&lt;&gt;"",ISNUMBER(A3648)),VLOOKUP(A3648,Studies!A:BR,5,FALSE),"")</f>
        <v>Midazolam</v>
      </c>
      <c r="F3648" s="255"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4.25" x14ac:dyDescent="0.2">
      <c r="A3649" s="183">
        <v>468</v>
      </c>
      <c r="B3649" s="253" t="str">
        <f>IF(AND(A3649&lt;&gt;"",ISNUMBER(A3649)),VLOOKUP(A3649,Studies!A:BR,2,FALSE),"")</f>
        <v>Yeates 1996</v>
      </c>
      <c r="C3649" s="254" t="str">
        <f>IF(AND(A3649&lt;&gt;"",ISNUMBER(A3649)),VLOOKUP(A3649,Studies!A:BR,3,FALSE),"")</f>
        <v>http://www.ncbi.nlm.nih.gov/pubmed/8880291</v>
      </c>
      <c r="D3649" s="254" t="str">
        <f>IF(AND(A3649&lt;&gt;"",ISNUMBER(A3649)),VLOOKUP(A3649,Studies!A:BR,4,FALSE),"")</f>
        <v>Control (Perpetrator Placebo)</v>
      </c>
      <c r="E3649" s="254" t="str">
        <f>IF(AND(A3649&lt;&gt;"",ISNUMBER(A3649)),VLOOKUP(A3649,Studies!A:BR,5,FALSE),"")</f>
        <v>Midazolam</v>
      </c>
      <c r="F3649" s="255"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4.25" x14ac:dyDescent="0.2">
      <c r="A3650" s="183">
        <v>468</v>
      </c>
      <c r="B3650" s="253" t="str">
        <f>IF(AND(A3650&lt;&gt;"",ISNUMBER(A3650)),VLOOKUP(A3650,Studies!A:BR,2,FALSE),"")</f>
        <v>Yeates 1996</v>
      </c>
      <c r="C3650" s="254" t="str">
        <f>IF(AND(A3650&lt;&gt;"",ISNUMBER(A3650)),VLOOKUP(A3650,Studies!A:BR,3,FALSE),"")</f>
        <v>http://www.ncbi.nlm.nih.gov/pubmed/8880291</v>
      </c>
      <c r="D3650" s="254" t="str">
        <f>IF(AND(A3650&lt;&gt;"",ISNUMBER(A3650)),VLOOKUP(A3650,Studies!A:BR,4,FALSE),"")</f>
        <v>Control (Perpetrator Placebo)</v>
      </c>
      <c r="E3650" s="254" t="str">
        <f>IF(AND(A3650&lt;&gt;"",ISNUMBER(A3650)),VLOOKUP(A3650,Studies!A:BR,5,FALSE),"")</f>
        <v>Midazolam</v>
      </c>
      <c r="F3650" s="255"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4.25" x14ac:dyDescent="0.2">
      <c r="A3651" s="183">
        <v>468</v>
      </c>
      <c r="B3651" s="253" t="str">
        <f>IF(AND(A3651&lt;&gt;"",ISNUMBER(A3651)),VLOOKUP(A3651,Studies!A:BR,2,FALSE),"")</f>
        <v>Yeates 1996</v>
      </c>
      <c r="C3651" s="254" t="str">
        <f>IF(AND(A3651&lt;&gt;"",ISNUMBER(A3651)),VLOOKUP(A3651,Studies!A:BR,3,FALSE),"")</f>
        <v>http://www.ncbi.nlm.nih.gov/pubmed/8880291</v>
      </c>
      <c r="D3651" s="254" t="str">
        <f>IF(AND(A3651&lt;&gt;"",ISNUMBER(A3651)),VLOOKUP(A3651,Studies!A:BR,4,FALSE),"")</f>
        <v>Control (Perpetrator Placebo)</v>
      </c>
      <c r="E3651" s="254" t="str">
        <f>IF(AND(A3651&lt;&gt;"",ISNUMBER(A3651)),VLOOKUP(A3651,Studies!A:BR,5,FALSE),"")</f>
        <v>Midazolam</v>
      </c>
      <c r="F3651" s="255"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4.25" x14ac:dyDescent="0.2">
      <c r="A3652" s="183">
        <v>468</v>
      </c>
      <c r="B3652" s="253" t="str">
        <f>IF(AND(A3652&lt;&gt;"",ISNUMBER(A3652)),VLOOKUP(A3652,Studies!A:BR,2,FALSE),"")</f>
        <v>Yeates 1996</v>
      </c>
      <c r="C3652" s="254" t="str">
        <f>IF(AND(A3652&lt;&gt;"",ISNUMBER(A3652)),VLOOKUP(A3652,Studies!A:BR,3,FALSE),"")</f>
        <v>http://www.ncbi.nlm.nih.gov/pubmed/8880291</v>
      </c>
      <c r="D3652" s="254" t="str">
        <f>IF(AND(A3652&lt;&gt;"",ISNUMBER(A3652)),VLOOKUP(A3652,Studies!A:BR,4,FALSE),"")</f>
        <v>Control (Perpetrator Placebo)</v>
      </c>
      <c r="E3652" s="254" t="str">
        <f>IF(AND(A3652&lt;&gt;"",ISNUMBER(A3652)),VLOOKUP(A3652,Studies!A:BR,5,FALSE),"")</f>
        <v>Midazolam</v>
      </c>
      <c r="F3652" s="255"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4.25" x14ac:dyDescent="0.2">
      <c r="A3653" s="183">
        <v>468</v>
      </c>
      <c r="B3653" s="253" t="str">
        <f>IF(AND(A3653&lt;&gt;"",ISNUMBER(A3653)),VLOOKUP(A3653,Studies!A:BR,2,FALSE),"")</f>
        <v>Yeates 1996</v>
      </c>
      <c r="C3653" s="254" t="str">
        <f>IF(AND(A3653&lt;&gt;"",ISNUMBER(A3653)),VLOOKUP(A3653,Studies!A:BR,3,FALSE),"")</f>
        <v>http://www.ncbi.nlm.nih.gov/pubmed/8880291</v>
      </c>
      <c r="D3653" s="254" t="str">
        <f>IF(AND(A3653&lt;&gt;"",ISNUMBER(A3653)),VLOOKUP(A3653,Studies!A:BR,4,FALSE),"")</f>
        <v>Control (Perpetrator Placebo)</v>
      </c>
      <c r="E3653" s="254" t="str">
        <f>IF(AND(A3653&lt;&gt;"",ISNUMBER(A3653)),VLOOKUP(A3653,Studies!A:BR,5,FALSE),"")</f>
        <v>Midazolam</v>
      </c>
      <c r="F3653" s="255"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4.25" x14ac:dyDescent="0.2">
      <c r="A3654" s="183">
        <v>468</v>
      </c>
      <c r="B3654" s="253" t="str">
        <f>IF(AND(A3654&lt;&gt;"",ISNUMBER(A3654)),VLOOKUP(A3654,Studies!A:BR,2,FALSE),"")</f>
        <v>Yeates 1996</v>
      </c>
      <c r="C3654" s="254" t="str">
        <f>IF(AND(A3654&lt;&gt;"",ISNUMBER(A3654)),VLOOKUP(A3654,Studies!A:BR,3,FALSE),"")</f>
        <v>http://www.ncbi.nlm.nih.gov/pubmed/8880291</v>
      </c>
      <c r="D3654" s="254" t="str">
        <f>IF(AND(A3654&lt;&gt;"",ISNUMBER(A3654)),VLOOKUP(A3654,Studies!A:BR,4,FALSE),"")</f>
        <v>Control (Perpetrator Placebo)</v>
      </c>
      <c r="E3654" s="254" t="str">
        <f>IF(AND(A3654&lt;&gt;"",ISNUMBER(A3654)),VLOOKUP(A3654,Studies!A:BR,5,FALSE),"")</f>
        <v>Midazolam</v>
      </c>
      <c r="F3654" s="255"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4.25" x14ac:dyDescent="0.2">
      <c r="A3655" s="183">
        <v>468</v>
      </c>
      <c r="B3655" s="253" t="str">
        <f>IF(AND(A3655&lt;&gt;"",ISNUMBER(A3655)),VLOOKUP(A3655,Studies!A:BR,2,FALSE),"")</f>
        <v>Yeates 1996</v>
      </c>
      <c r="C3655" s="254" t="str">
        <f>IF(AND(A3655&lt;&gt;"",ISNUMBER(A3655)),VLOOKUP(A3655,Studies!A:BR,3,FALSE),"")</f>
        <v>http://www.ncbi.nlm.nih.gov/pubmed/8880291</v>
      </c>
      <c r="D3655" s="254" t="str">
        <f>IF(AND(A3655&lt;&gt;"",ISNUMBER(A3655)),VLOOKUP(A3655,Studies!A:BR,4,FALSE),"")</f>
        <v>Control (Perpetrator Placebo)</v>
      </c>
      <c r="E3655" s="254" t="str">
        <f>IF(AND(A3655&lt;&gt;"",ISNUMBER(A3655)),VLOOKUP(A3655,Studies!A:BR,5,FALSE),"")</f>
        <v>Midazolam</v>
      </c>
      <c r="F3655" s="255"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4.25" x14ac:dyDescent="0.2">
      <c r="A3656" s="183">
        <v>468</v>
      </c>
      <c r="B3656" s="253" t="str">
        <f>IF(AND(A3656&lt;&gt;"",ISNUMBER(A3656)),VLOOKUP(A3656,Studies!A:BR,2,FALSE),"")</f>
        <v>Yeates 1996</v>
      </c>
      <c r="C3656" s="254" t="str">
        <f>IF(AND(A3656&lt;&gt;"",ISNUMBER(A3656)),VLOOKUP(A3656,Studies!A:BR,3,FALSE),"")</f>
        <v>http://www.ncbi.nlm.nih.gov/pubmed/8880291</v>
      </c>
      <c r="D3656" s="254" t="str">
        <f>IF(AND(A3656&lt;&gt;"",ISNUMBER(A3656)),VLOOKUP(A3656,Studies!A:BR,4,FALSE),"")</f>
        <v>Control (Perpetrator Placebo)</v>
      </c>
      <c r="E3656" s="254" t="str">
        <f>IF(AND(A3656&lt;&gt;"",ISNUMBER(A3656)),VLOOKUP(A3656,Studies!A:BR,5,FALSE),"")</f>
        <v>Midazolam</v>
      </c>
      <c r="F3656" s="255"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4.25" x14ac:dyDescent="0.2">
      <c r="A3657" s="183">
        <v>469</v>
      </c>
      <c r="B3657" s="253" t="str">
        <f>IF(AND(A3657&lt;&gt;"",ISNUMBER(A3657)),VLOOKUP(A3657,Studies!A:BR,2,FALSE),"")</f>
        <v>Yeates 1996</v>
      </c>
      <c r="C3657" s="254" t="str">
        <f>IF(AND(A3657&lt;&gt;"",ISNUMBER(A3657)),VLOOKUP(A3657,Studies!A:BR,3,FALSE),"")</f>
        <v>http://www.ncbi.nlm.nih.gov/pubmed/8880291</v>
      </c>
      <c r="D3657" s="254" t="str">
        <f>IF(AND(A3657&lt;&gt;"",ISNUMBER(A3657)),VLOOKUP(A3657,Studies!A:BR,4,FALSE),"")</f>
        <v>with Perpetrator (Clarithromycin)</v>
      </c>
      <c r="E3657" s="254" t="str">
        <f>IF(AND(A3657&lt;&gt;"",ISNUMBER(A3657)),VLOOKUP(A3657,Studies!A:BR,5,FALSE),"")</f>
        <v>Midazolam</v>
      </c>
      <c r="F3657" s="255"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4.25" x14ac:dyDescent="0.2">
      <c r="A3658" s="183">
        <v>469</v>
      </c>
      <c r="B3658" s="253" t="str">
        <f>IF(AND(A3658&lt;&gt;"",ISNUMBER(A3658)),VLOOKUP(A3658,Studies!A:BR,2,FALSE),"")</f>
        <v>Yeates 1996</v>
      </c>
      <c r="C3658" s="254" t="str">
        <f>IF(AND(A3658&lt;&gt;"",ISNUMBER(A3658)),VLOOKUP(A3658,Studies!A:BR,3,FALSE),"")</f>
        <v>http://www.ncbi.nlm.nih.gov/pubmed/8880291</v>
      </c>
      <c r="D3658" s="254" t="str">
        <f>IF(AND(A3658&lt;&gt;"",ISNUMBER(A3658)),VLOOKUP(A3658,Studies!A:BR,4,FALSE),"")</f>
        <v>with Perpetrator (Clarithromycin)</v>
      </c>
      <c r="E3658" s="254" t="str">
        <f>IF(AND(A3658&lt;&gt;"",ISNUMBER(A3658)),VLOOKUP(A3658,Studies!A:BR,5,FALSE),"")</f>
        <v>Midazolam</v>
      </c>
      <c r="F3658" s="255"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4.25" x14ac:dyDescent="0.2">
      <c r="A3659" s="183">
        <v>469</v>
      </c>
      <c r="B3659" s="253" t="str">
        <f>IF(AND(A3659&lt;&gt;"",ISNUMBER(A3659)),VLOOKUP(A3659,Studies!A:BR,2,FALSE),"")</f>
        <v>Yeates 1996</v>
      </c>
      <c r="C3659" s="254" t="str">
        <f>IF(AND(A3659&lt;&gt;"",ISNUMBER(A3659)),VLOOKUP(A3659,Studies!A:BR,3,FALSE),"")</f>
        <v>http://www.ncbi.nlm.nih.gov/pubmed/8880291</v>
      </c>
      <c r="D3659" s="254" t="str">
        <f>IF(AND(A3659&lt;&gt;"",ISNUMBER(A3659)),VLOOKUP(A3659,Studies!A:BR,4,FALSE),"")</f>
        <v>with Perpetrator (Clarithromycin)</v>
      </c>
      <c r="E3659" s="254" t="str">
        <f>IF(AND(A3659&lt;&gt;"",ISNUMBER(A3659)),VLOOKUP(A3659,Studies!A:BR,5,FALSE),"")</f>
        <v>Midazolam</v>
      </c>
      <c r="F3659" s="255"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4.25" x14ac:dyDescent="0.2">
      <c r="A3660" s="183">
        <v>469</v>
      </c>
      <c r="B3660" s="253" t="str">
        <f>IF(AND(A3660&lt;&gt;"",ISNUMBER(A3660)),VLOOKUP(A3660,Studies!A:BR,2,FALSE),"")</f>
        <v>Yeates 1996</v>
      </c>
      <c r="C3660" s="254" t="str">
        <f>IF(AND(A3660&lt;&gt;"",ISNUMBER(A3660)),VLOOKUP(A3660,Studies!A:BR,3,FALSE),"")</f>
        <v>http://www.ncbi.nlm.nih.gov/pubmed/8880291</v>
      </c>
      <c r="D3660" s="254" t="str">
        <f>IF(AND(A3660&lt;&gt;"",ISNUMBER(A3660)),VLOOKUP(A3660,Studies!A:BR,4,FALSE),"")</f>
        <v>with Perpetrator (Clarithromycin)</v>
      </c>
      <c r="E3660" s="254" t="str">
        <f>IF(AND(A3660&lt;&gt;"",ISNUMBER(A3660)),VLOOKUP(A3660,Studies!A:BR,5,FALSE),"")</f>
        <v>Midazolam</v>
      </c>
      <c r="F3660" s="255"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4.25" x14ac:dyDescent="0.2">
      <c r="A3661" s="183">
        <v>469</v>
      </c>
      <c r="B3661" s="253" t="str">
        <f>IF(AND(A3661&lt;&gt;"",ISNUMBER(A3661)),VLOOKUP(A3661,Studies!A:BR,2,FALSE),"")</f>
        <v>Yeates 1996</v>
      </c>
      <c r="C3661" s="254" t="str">
        <f>IF(AND(A3661&lt;&gt;"",ISNUMBER(A3661)),VLOOKUP(A3661,Studies!A:BR,3,FALSE),"")</f>
        <v>http://www.ncbi.nlm.nih.gov/pubmed/8880291</v>
      </c>
      <c r="D3661" s="254" t="str">
        <f>IF(AND(A3661&lt;&gt;"",ISNUMBER(A3661)),VLOOKUP(A3661,Studies!A:BR,4,FALSE),"")</f>
        <v>with Perpetrator (Clarithromycin)</v>
      </c>
      <c r="E3661" s="254" t="str">
        <f>IF(AND(A3661&lt;&gt;"",ISNUMBER(A3661)),VLOOKUP(A3661,Studies!A:BR,5,FALSE),"")</f>
        <v>Midazolam</v>
      </c>
      <c r="F3661" s="255"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4.25" x14ac:dyDescent="0.2">
      <c r="A3662" s="183">
        <v>469</v>
      </c>
      <c r="B3662" s="253" t="str">
        <f>IF(AND(A3662&lt;&gt;"",ISNUMBER(A3662)),VLOOKUP(A3662,Studies!A:BR,2,FALSE),"")</f>
        <v>Yeates 1996</v>
      </c>
      <c r="C3662" s="254" t="str">
        <f>IF(AND(A3662&lt;&gt;"",ISNUMBER(A3662)),VLOOKUP(A3662,Studies!A:BR,3,FALSE),"")</f>
        <v>http://www.ncbi.nlm.nih.gov/pubmed/8880291</v>
      </c>
      <c r="D3662" s="254" t="str">
        <f>IF(AND(A3662&lt;&gt;"",ISNUMBER(A3662)),VLOOKUP(A3662,Studies!A:BR,4,FALSE),"")</f>
        <v>with Perpetrator (Clarithromycin)</v>
      </c>
      <c r="E3662" s="254" t="str">
        <f>IF(AND(A3662&lt;&gt;"",ISNUMBER(A3662)),VLOOKUP(A3662,Studies!A:BR,5,FALSE),"")</f>
        <v>Midazolam</v>
      </c>
      <c r="F3662" s="255"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4.25" x14ac:dyDescent="0.2">
      <c r="A3663" s="183">
        <v>469</v>
      </c>
      <c r="B3663" s="253" t="str">
        <f>IF(AND(A3663&lt;&gt;"",ISNUMBER(A3663)),VLOOKUP(A3663,Studies!A:BR,2,FALSE),"")</f>
        <v>Yeates 1996</v>
      </c>
      <c r="C3663" s="254" t="str">
        <f>IF(AND(A3663&lt;&gt;"",ISNUMBER(A3663)),VLOOKUP(A3663,Studies!A:BR,3,FALSE),"")</f>
        <v>http://www.ncbi.nlm.nih.gov/pubmed/8880291</v>
      </c>
      <c r="D3663" s="254" t="str">
        <f>IF(AND(A3663&lt;&gt;"",ISNUMBER(A3663)),VLOOKUP(A3663,Studies!A:BR,4,FALSE),"")</f>
        <v>with Perpetrator (Clarithromycin)</v>
      </c>
      <c r="E3663" s="254" t="str">
        <f>IF(AND(A3663&lt;&gt;"",ISNUMBER(A3663)),VLOOKUP(A3663,Studies!A:BR,5,FALSE),"")</f>
        <v>Midazolam</v>
      </c>
      <c r="F3663" s="255"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4.25" x14ac:dyDescent="0.2">
      <c r="A3664" s="183">
        <v>469</v>
      </c>
      <c r="B3664" s="253" t="str">
        <f>IF(AND(A3664&lt;&gt;"",ISNUMBER(A3664)),VLOOKUP(A3664,Studies!A:BR,2,FALSE),"")</f>
        <v>Yeates 1996</v>
      </c>
      <c r="C3664" s="254" t="str">
        <f>IF(AND(A3664&lt;&gt;"",ISNUMBER(A3664)),VLOOKUP(A3664,Studies!A:BR,3,FALSE),"")</f>
        <v>http://www.ncbi.nlm.nih.gov/pubmed/8880291</v>
      </c>
      <c r="D3664" s="254" t="str">
        <f>IF(AND(A3664&lt;&gt;"",ISNUMBER(A3664)),VLOOKUP(A3664,Studies!A:BR,4,FALSE),"")</f>
        <v>with Perpetrator (Clarithromycin)</v>
      </c>
      <c r="E3664" s="254" t="str">
        <f>IF(AND(A3664&lt;&gt;"",ISNUMBER(A3664)),VLOOKUP(A3664,Studies!A:BR,5,FALSE),"")</f>
        <v>Midazolam</v>
      </c>
      <c r="F3664" s="255"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4.25" x14ac:dyDescent="0.2">
      <c r="A3665" s="183">
        <v>469</v>
      </c>
      <c r="B3665" s="253" t="str">
        <f>IF(AND(A3665&lt;&gt;"",ISNUMBER(A3665)),VLOOKUP(A3665,Studies!A:BR,2,FALSE),"")</f>
        <v>Yeates 1996</v>
      </c>
      <c r="C3665" s="254" t="str">
        <f>IF(AND(A3665&lt;&gt;"",ISNUMBER(A3665)),VLOOKUP(A3665,Studies!A:BR,3,FALSE),"")</f>
        <v>http://www.ncbi.nlm.nih.gov/pubmed/8880291</v>
      </c>
      <c r="D3665" s="254" t="str">
        <f>IF(AND(A3665&lt;&gt;"",ISNUMBER(A3665)),VLOOKUP(A3665,Studies!A:BR,4,FALSE),"")</f>
        <v>with Perpetrator (Clarithromycin)</v>
      </c>
      <c r="E3665" s="254" t="str">
        <f>IF(AND(A3665&lt;&gt;"",ISNUMBER(A3665)),VLOOKUP(A3665,Studies!A:BR,5,FALSE),"")</f>
        <v>Midazolam</v>
      </c>
      <c r="F3665" s="255" t="str">
        <f>IF(AND(A3665&lt;&gt;"",ISNUMBER(A3665)),VLOOKUP(A3665,Studies!A:BR,6,FALSE),"")</f>
        <v>Plasma</v>
      </c>
      <c r="G3665" s="194">
        <v>109.5</v>
      </c>
      <c r="H3665" s="194" t="s">
        <v>60</v>
      </c>
      <c r="I3665" s="187">
        <v>17.753799438476562</v>
      </c>
      <c r="J3665" s="187" t="s">
        <v>941</v>
      </c>
      <c r="K3665" s="187" t="s">
        <v>116</v>
      </c>
      <c r="M3665" s="195"/>
      <c r="N3665" s="195"/>
      <c r="O3665" s="199"/>
      <c r="P3665" s="188"/>
      <c r="Q3665" s="174">
        <v>0</v>
      </c>
    </row>
    <row r="3666" spans="1:17" ht="14.25" x14ac:dyDescent="0.2">
      <c r="A3666" s="183">
        <v>469</v>
      </c>
      <c r="B3666" s="253" t="str">
        <f>IF(AND(A3666&lt;&gt;"",ISNUMBER(A3666)),VLOOKUP(A3666,Studies!A:BR,2,FALSE),"")</f>
        <v>Yeates 1996</v>
      </c>
      <c r="C3666" s="254" t="str">
        <f>IF(AND(A3666&lt;&gt;"",ISNUMBER(A3666)),VLOOKUP(A3666,Studies!A:BR,3,FALSE),"")</f>
        <v>http://www.ncbi.nlm.nih.gov/pubmed/8880291</v>
      </c>
      <c r="D3666" s="254" t="str">
        <f>IF(AND(A3666&lt;&gt;"",ISNUMBER(A3666)),VLOOKUP(A3666,Studies!A:BR,4,FALSE),"")</f>
        <v>with Perpetrator (Clarithromycin)</v>
      </c>
      <c r="E3666" s="254" t="str">
        <f>IF(AND(A3666&lt;&gt;"",ISNUMBER(A3666)),VLOOKUP(A3666,Studies!A:BR,5,FALSE),"")</f>
        <v>Midazolam</v>
      </c>
      <c r="F3666" s="255"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4.25" x14ac:dyDescent="0.2">
      <c r="A3667" s="183">
        <v>470</v>
      </c>
      <c r="B3667" s="253" t="str">
        <f>IF(AND(A3667&lt;&gt;"",ISNUMBER(A3667)),VLOOKUP(A3667,Studies!A:BR,2,FALSE),"")</f>
        <v>Zimmermann 1996</v>
      </c>
      <c r="C3667" s="254" t="str">
        <f>IF(AND(A3667&lt;&gt;"",ISNUMBER(A3667)),VLOOKUP(A3667,Studies!A:BR,3,FALSE),"")</f>
        <v>https://www.ncbi.nlm.nih.gov/pubmed/8720318</v>
      </c>
      <c r="D3667" s="254" t="str">
        <f>IF(AND(A3667&lt;&gt;"",ISNUMBER(A3667)),VLOOKUP(A3667,Studies!A:BR,4,FALSE),"")</f>
        <v>Control (Perpetrator Placebo)</v>
      </c>
      <c r="E3667" s="254" t="str">
        <f>IF(AND(A3667&lt;&gt;"",ISNUMBER(A3667)),VLOOKUP(A3667,Studies!A:BR,5,FALSE),"")</f>
        <v>Midazolam</v>
      </c>
      <c r="F3667" s="255"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4.25" x14ac:dyDescent="0.2">
      <c r="A3668" s="183">
        <v>470</v>
      </c>
      <c r="B3668" s="253" t="str">
        <f>IF(AND(A3668&lt;&gt;"",ISNUMBER(A3668)),VLOOKUP(A3668,Studies!A:BR,2,FALSE),"")</f>
        <v>Zimmermann 1996</v>
      </c>
      <c r="C3668" s="254" t="str">
        <f>IF(AND(A3668&lt;&gt;"",ISNUMBER(A3668)),VLOOKUP(A3668,Studies!A:BR,3,FALSE),"")</f>
        <v>https://www.ncbi.nlm.nih.gov/pubmed/8720318</v>
      </c>
      <c r="D3668" s="254" t="str">
        <f>IF(AND(A3668&lt;&gt;"",ISNUMBER(A3668)),VLOOKUP(A3668,Studies!A:BR,4,FALSE),"")</f>
        <v>Control (Perpetrator Placebo)</v>
      </c>
      <c r="E3668" s="254" t="str">
        <f>IF(AND(A3668&lt;&gt;"",ISNUMBER(A3668)),VLOOKUP(A3668,Studies!A:BR,5,FALSE),"")</f>
        <v>Midazolam</v>
      </c>
      <c r="F3668" s="255"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4.25" x14ac:dyDescent="0.2">
      <c r="A3669" s="183">
        <v>470</v>
      </c>
      <c r="B3669" s="253" t="str">
        <f>IF(AND(A3669&lt;&gt;"",ISNUMBER(A3669)),VLOOKUP(A3669,Studies!A:BR,2,FALSE),"")</f>
        <v>Zimmermann 1996</v>
      </c>
      <c r="C3669" s="254" t="str">
        <f>IF(AND(A3669&lt;&gt;"",ISNUMBER(A3669)),VLOOKUP(A3669,Studies!A:BR,3,FALSE),"")</f>
        <v>https://www.ncbi.nlm.nih.gov/pubmed/8720318</v>
      </c>
      <c r="D3669" s="254" t="str">
        <f>IF(AND(A3669&lt;&gt;"",ISNUMBER(A3669)),VLOOKUP(A3669,Studies!A:BR,4,FALSE),"")</f>
        <v>Control (Perpetrator Placebo)</v>
      </c>
      <c r="E3669" s="254" t="str">
        <f>IF(AND(A3669&lt;&gt;"",ISNUMBER(A3669)),VLOOKUP(A3669,Studies!A:BR,5,FALSE),"")</f>
        <v>Midazolam</v>
      </c>
      <c r="F3669" s="255"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4.25" x14ac:dyDescent="0.2">
      <c r="A3670" s="183">
        <v>470</v>
      </c>
      <c r="B3670" s="253" t="str">
        <f>IF(AND(A3670&lt;&gt;"",ISNUMBER(A3670)),VLOOKUP(A3670,Studies!A:BR,2,FALSE),"")</f>
        <v>Zimmermann 1996</v>
      </c>
      <c r="C3670" s="254" t="str">
        <f>IF(AND(A3670&lt;&gt;"",ISNUMBER(A3670)),VLOOKUP(A3670,Studies!A:BR,3,FALSE),"")</f>
        <v>https://www.ncbi.nlm.nih.gov/pubmed/8720318</v>
      </c>
      <c r="D3670" s="254" t="str">
        <f>IF(AND(A3670&lt;&gt;"",ISNUMBER(A3670)),VLOOKUP(A3670,Studies!A:BR,4,FALSE),"")</f>
        <v>Control (Perpetrator Placebo)</v>
      </c>
      <c r="E3670" s="254" t="str">
        <f>IF(AND(A3670&lt;&gt;"",ISNUMBER(A3670)),VLOOKUP(A3670,Studies!A:BR,5,FALSE),"")</f>
        <v>Midazolam</v>
      </c>
      <c r="F3670" s="255"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4.25" x14ac:dyDescent="0.2">
      <c r="A3671" s="183">
        <v>470</v>
      </c>
      <c r="B3671" s="253" t="str">
        <f>IF(AND(A3671&lt;&gt;"",ISNUMBER(A3671)),VLOOKUP(A3671,Studies!A:BR,2,FALSE),"")</f>
        <v>Zimmermann 1996</v>
      </c>
      <c r="C3671" s="254" t="str">
        <f>IF(AND(A3671&lt;&gt;"",ISNUMBER(A3671)),VLOOKUP(A3671,Studies!A:BR,3,FALSE),"")</f>
        <v>https://www.ncbi.nlm.nih.gov/pubmed/8720318</v>
      </c>
      <c r="D3671" s="254" t="str">
        <f>IF(AND(A3671&lt;&gt;"",ISNUMBER(A3671)),VLOOKUP(A3671,Studies!A:BR,4,FALSE),"")</f>
        <v>Control (Perpetrator Placebo)</v>
      </c>
      <c r="E3671" s="254" t="str">
        <f>IF(AND(A3671&lt;&gt;"",ISNUMBER(A3671)),VLOOKUP(A3671,Studies!A:BR,5,FALSE),"")</f>
        <v>Midazolam</v>
      </c>
      <c r="F3671" s="255"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4.25" x14ac:dyDescent="0.2">
      <c r="A3672" s="183">
        <v>470</v>
      </c>
      <c r="B3672" s="253" t="str">
        <f>IF(AND(A3672&lt;&gt;"",ISNUMBER(A3672)),VLOOKUP(A3672,Studies!A:BR,2,FALSE),"")</f>
        <v>Zimmermann 1996</v>
      </c>
      <c r="C3672" s="254" t="str">
        <f>IF(AND(A3672&lt;&gt;"",ISNUMBER(A3672)),VLOOKUP(A3672,Studies!A:BR,3,FALSE),"")</f>
        <v>https://www.ncbi.nlm.nih.gov/pubmed/8720318</v>
      </c>
      <c r="D3672" s="254" t="str">
        <f>IF(AND(A3672&lt;&gt;"",ISNUMBER(A3672)),VLOOKUP(A3672,Studies!A:BR,4,FALSE),"")</f>
        <v>Control (Perpetrator Placebo)</v>
      </c>
      <c r="E3672" s="254" t="str">
        <f>IF(AND(A3672&lt;&gt;"",ISNUMBER(A3672)),VLOOKUP(A3672,Studies!A:BR,5,FALSE),"")</f>
        <v>Midazolam</v>
      </c>
      <c r="F3672" s="255"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4.25" x14ac:dyDescent="0.2">
      <c r="A3673" s="183">
        <v>470</v>
      </c>
      <c r="B3673" s="253" t="str">
        <f>IF(AND(A3673&lt;&gt;"",ISNUMBER(A3673)),VLOOKUP(A3673,Studies!A:BR,2,FALSE),"")</f>
        <v>Zimmermann 1996</v>
      </c>
      <c r="C3673" s="254" t="str">
        <f>IF(AND(A3673&lt;&gt;"",ISNUMBER(A3673)),VLOOKUP(A3673,Studies!A:BR,3,FALSE),"")</f>
        <v>https://www.ncbi.nlm.nih.gov/pubmed/8720318</v>
      </c>
      <c r="D3673" s="254" t="str">
        <f>IF(AND(A3673&lt;&gt;"",ISNUMBER(A3673)),VLOOKUP(A3673,Studies!A:BR,4,FALSE),"")</f>
        <v>Control (Perpetrator Placebo)</v>
      </c>
      <c r="E3673" s="254" t="str">
        <f>IF(AND(A3673&lt;&gt;"",ISNUMBER(A3673)),VLOOKUP(A3673,Studies!A:BR,5,FALSE),"")</f>
        <v>Midazolam</v>
      </c>
      <c r="F3673" s="255"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4.25" x14ac:dyDescent="0.2">
      <c r="A3674" s="183">
        <v>470</v>
      </c>
      <c r="B3674" s="253" t="str">
        <f>IF(AND(A3674&lt;&gt;"",ISNUMBER(A3674)),VLOOKUP(A3674,Studies!A:BR,2,FALSE),"")</f>
        <v>Zimmermann 1996</v>
      </c>
      <c r="C3674" s="254" t="str">
        <f>IF(AND(A3674&lt;&gt;"",ISNUMBER(A3674)),VLOOKUP(A3674,Studies!A:BR,3,FALSE),"")</f>
        <v>https://www.ncbi.nlm.nih.gov/pubmed/8720318</v>
      </c>
      <c r="D3674" s="254" t="str">
        <f>IF(AND(A3674&lt;&gt;"",ISNUMBER(A3674)),VLOOKUP(A3674,Studies!A:BR,4,FALSE),"")</f>
        <v>Control (Perpetrator Placebo)</v>
      </c>
      <c r="E3674" s="254" t="str">
        <f>IF(AND(A3674&lt;&gt;"",ISNUMBER(A3674)),VLOOKUP(A3674,Studies!A:BR,5,FALSE),"")</f>
        <v>Midazolam</v>
      </c>
      <c r="F3674" s="255"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4.25" x14ac:dyDescent="0.2">
      <c r="A3675" s="183">
        <v>470</v>
      </c>
      <c r="B3675" s="253" t="str">
        <f>IF(AND(A3675&lt;&gt;"",ISNUMBER(A3675)),VLOOKUP(A3675,Studies!A:BR,2,FALSE),"")</f>
        <v>Zimmermann 1996</v>
      </c>
      <c r="C3675" s="254" t="str">
        <f>IF(AND(A3675&lt;&gt;"",ISNUMBER(A3675)),VLOOKUP(A3675,Studies!A:BR,3,FALSE),"")</f>
        <v>https://www.ncbi.nlm.nih.gov/pubmed/8720318</v>
      </c>
      <c r="D3675" s="254" t="str">
        <f>IF(AND(A3675&lt;&gt;"",ISNUMBER(A3675)),VLOOKUP(A3675,Studies!A:BR,4,FALSE),"")</f>
        <v>Control (Perpetrator Placebo)</v>
      </c>
      <c r="E3675" s="254" t="str">
        <f>IF(AND(A3675&lt;&gt;"",ISNUMBER(A3675)),VLOOKUP(A3675,Studies!A:BR,5,FALSE),"")</f>
        <v>Midazolam</v>
      </c>
      <c r="F3675" s="255"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4.25" x14ac:dyDescent="0.2">
      <c r="A3676" s="183">
        <v>471</v>
      </c>
      <c r="B3676" s="253" t="str">
        <f>IF(AND(A3676&lt;&gt;"",ISNUMBER(A3676)),VLOOKUP(A3676,Studies!A:BR,2,FALSE),"")</f>
        <v>Zimmermann 1996</v>
      </c>
      <c r="C3676" s="254" t="str">
        <f>IF(AND(A3676&lt;&gt;"",ISNUMBER(A3676)),VLOOKUP(A3676,Studies!A:BR,3,FALSE),"")</f>
        <v>https://www.ncbi.nlm.nih.gov/pubmed/8720318</v>
      </c>
      <c r="D3676" s="254" t="str">
        <f>IF(AND(A3676&lt;&gt;"",ISNUMBER(A3676)),VLOOKUP(A3676,Studies!A:BR,4,FALSE),"")</f>
        <v>with Perpetrator (Erythromycin)</v>
      </c>
      <c r="E3676" s="254" t="str">
        <f>IF(AND(A3676&lt;&gt;"",ISNUMBER(A3676)),VLOOKUP(A3676,Studies!A:BR,5,FALSE),"")</f>
        <v>Midazolam</v>
      </c>
      <c r="F3676" s="255"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4.25" x14ac:dyDescent="0.2">
      <c r="A3677" s="183">
        <v>471</v>
      </c>
      <c r="B3677" s="253" t="str">
        <f>IF(AND(A3677&lt;&gt;"",ISNUMBER(A3677)),VLOOKUP(A3677,Studies!A:BR,2,FALSE),"")</f>
        <v>Zimmermann 1996</v>
      </c>
      <c r="C3677" s="254" t="str">
        <f>IF(AND(A3677&lt;&gt;"",ISNUMBER(A3677)),VLOOKUP(A3677,Studies!A:BR,3,FALSE),"")</f>
        <v>https://www.ncbi.nlm.nih.gov/pubmed/8720318</v>
      </c>
      <c r="D3677" s="254" t="str">
        <f>IF(AND(A3677&lt;&gt;"",ISNUMBER(A3677)),VLOOKUP(A3677,Studies!A:BR,4,FALSE),"")</f>
        <v>with Perpetrator (Erythromycin)</v>
      </c>
      <c r="E3677" s="254" t="str">
        <f>IF(AND(A3677&lt;&gt;"",ISNUMBER(A3677)),VLOOKUP(A3677,Studies!A:BR,5,FALSE),"")</f>
        <v>Midazolam</v>
      </c>
      <c r="F3677" s="255"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4.25" x14ac:dyDescent="0.2">
      <c r="A3678" s="183">
        <v>471</v>
      </c>
      <c r="B3678" s="253" t="str">
        <f>IF(AND(A3678&lt;&gt;"",ISNUMBER(A3678)),VLOOKUP(A3678,Studies!A:BR,2,FALSE),"")</f>
        <v>Zimmermann 1996</v>
      </c>
      <c r="C3678" s="254" t="str">
        <f>IF(AND(A3678&lt;&gt;"",ISNUMBER(A3678)),VLOOKUP(A3678,Studies!A:BR,3,FALSE),"")</f>
        <v>https://www.ncbi.nlm.nih.gov/pubmed/8720318</v>
      </c>
      <c r="D3678" s="254" t="str">
        <f>IF(AND(A3678&lt;&gt;"",ISNUMBER(A3678)),VLOOKUP(A3678,Studies!A:BR,4,FALSE),"")</f>
        <v>with Perpetrator (Erythromycin)</v>
      </c>
      <c r="E3678" s="254" t="str">
        <f>IF(AND(A3678&lt;&gt;"",ISNUMBER(A3678)),VLOOKUP(A3678,Studies!A:BR,5,FALSE),"")</f>
        <v>Midazolam</v>
      </c>
      <c r="F3678" s="255"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4.25" x14ac:dyDescent="0.2">
      <c r="A3679" s="183">
        <v>471</v>
      </c>
      <c r="B3679" s="253" t="str">
        <f>IF(AND(A3679&lt;&gt;"",ISNUMBER(A3679)),VLOOKUP(A3679,Studies!A:BR,2,FALSE),"")</f>
        <v>Zimmermann 1996</v>
      </c>
      <c r="C3679" s="254" t="str">
        <f>IF(AND(A3679&lt;&gt;"",ISNUMBER(A3679)),VLOOKUP(A3679,Studies!A:BR,3,FALSE),"")</f>
        <v>https://www.ncbi.nlm.nih.gov/pubmed/8720318</v>
      </c>
      <c r="D3679" s="254" t="str">
        <f>IF(AND(A3679&lt;&gt;"",ISNUMBER(A3679)),VLOOKUP(A3679,Studies!A:BR,4,FALSE),"")</f>
        <v>with Perpetrator (Erythromycin)</v>
      </c>
      <c r="E3679" s="254" t="str">
        <f>IF(AND(A3679&lt;&gt;"",ISNUMBER(A3679)),VLOOKUP(A3679,Studies!A:BR,5,FALSE),"")</f>
        <v>Midazolam</v>
      </c>
      <c r="F3679" s="255"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4.25" x14ac:dyDescent="0.2">
      <c r="A3680" s="183">
        <v>471</v>
      </c>
      <c r="B3680" s="253" t="str">
        <f>IF(AND(A3680&lt;&gt;"",ISNUMBER(A3680)),VLOOKUP(A3680,Studies!A:BR,2,FALSE),"")</f>
        <v>Zimmermann 1996</v>
      </c>
      <c r="C3680" s="254" t="str">
        <f>IF(AND(A3680&lt;&gt;"",ISNUMBER(A3680)),VLOOKUP(A3680,Studies!A:BR,3,FALSE),"")</f>
        <v>https://www.ncbi.nlm.nih.gov/pubmed/8720318</v>
      </c>
      <c r="D3680" s="254" t="str">
        <f>IF(AND(A3680&lt;&gt;"",ISNUMBER(A3680)),VLOOKUP(A3680,Studies!A:BR,4,FALSE),"")</f>
        <v>with Perpetrator (Erythromycin)</v>
      </c>
      <c r="E3680" s="254" t="str">
        <f>IF(AND(A3680&lt;&gt;"",ISNUMBER(A3680)),VLOOKUP(A3680,Studies!A:BR,5,FALSE),"")</f>
        <v>Midazolam</v>
      </c>
      <c r="F3680" s="255"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4.25" x14ac:dyDescent="0.2">
      <c r="A3681" s="183">
        <v>471</v>
      </c>
      <c r="B3681" s="253" t="str">
        <f>IF(AND(A3681&lt;&gt;"",ISNUMBER(A3681)),VLOOKUP(A3681,Studies!A:BR,2,FALSE),"")</f>
        <v>Zimmermann 1996</v>
      </c>
      <c r="C3681" s="254" t="str">
        <f>IF(AND(A3681&lt;&gt;"",ISNUMBER(A3681)),VLOOKUP(A3681,Studies!A:BR,3,FALSE),"")</f>
        <v>https://www.ncbi.nlm.nih.gov/pubmed/8720318</v>
      </c>
      <c r="D3681" s="254" t="str">
        <f>IF(AND(A3681&lt;&gt;"",ISNUMBER(A3681)),VLOOKUP(A3681,Studies!A:BR,4,FALSE),"")</f>
        <v>with Perpetrator (Erythromycin)</v>
      </c>
      <c r="E3681" s="254" t="str">
        <f>IF(AND(A3681&lt;&gt;"",ISNUMBER(A3681)),VLOOKUP(A3681,Studies!A:BR,5,FALSE),"")</f>
        <v>Midazolam</v>
      </c>
      <c r="F3681" s="255"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4.25" x14ac:dyDescent="0.2">
      <c r="A3682" s="183">
        <v>471</v>
      </c>
      <c r="B3682" s="253" t="str">
        <f>IF(AND(A3682&lt;&gt;"",ISNUMBER(A3682)),VLOOKUP(A3682,Studies!A:BR,2,FALSE),"")</f>
        <v>Zimmermann 1996</v>
      </c>
      <c r="C3682" s="254" t="str">
        <f>IF(AND(A3682&lt;&gt;"",ISNUMBER(A3682)),VLOOKUP(A3682,Studies!A:BR,3,FALSE),"")</f>
        <v>https://www.ncbi.nlm.nih.gov/pubmed/8720318</v>
      </c>
      <c r="D3682" s="254" t="str">
        <f>IF(AND(A3682&lt;&gt;"",ISNUMBER(A3682)),VLOOKUP(A3682,Studies!A:BR,4,FALSE),"")</f>
        <v>with Perpetrator (Erythromycin)</v>
      </c>
      <c r="E3682" s="254" t="str">
        <f>IF(AND(A3682&lt;&gt;"",ISNUMBER(A3682)),VLOOKUP(A3682,Studies!A:BR,5,FALSE),"")</f>
        <v>Midazolam</v>
      </c>
      <c r="F3682" s="255"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4.25" x14ac:dyDescent="0.2">
      <c r="A3683" s="183">
        <v>471</v>
      </c>
      <c r="B3683" s="253" t="str">
        <f>IF(AND(A3683&lt;&gt;"",ISNUMBER(A3683)),VLOOKUP(A3683,Studies!A:BR,2,FALSE),"")</f>
        <v>Zimmermann 1996</v>
      </c>
      <c r="C3683" s="254" t="str">
        <f>IF(AND(A3683&lt;&gt;"",ISNUMBER(A3683)),VLOOKUP(A3683,Studies!A:BR,3,FALSE),"")</f>
        <v>https://www.ncbi.nlm.nih.gov/pubmed/8720318</v>
      </c>
      <c r="D3683" s="254" t="str">
        <f>IF(AND(A3683&lt;&gt;"",ISNUMBER(A3683)),VLOOKUP(A3683,Studies!A:BR,4,FALSE),"")</f>
        <v>with Perpetrator (Erythromycin)</v>
      </c>
      <c r="E3683" s="254" t="str">
        <f>IF(AND(A3683&lt;&gt;"",ISNUMBER(A3683)),VLOOKUP(A3683,Studies!A:BR,5,FALSE),"")</f>
        <v>Midazolam</v>
      </c>
      <c r="F3683" s="255"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4.25" x14ac:dyDescent="0.2">
      <c r="A3684" s="183">
        <v>471</v>
      </c>
      <c r="B3684" s="253" t="str">
        <f>IF(AND(A3684&lt;&gt;"",ISNUMBER(A3684)),VLOOKUP(A3684,Studies!A:BR,2,FALSE),"")</f>
        <v>Zimmermann 1996</v>
      </c>
      <c r="C3684" s="254" t="str">
        <f>IF(AND(A3684&lt;&gt;"",ISNUMBER(A3684)),VLOOKUP(A3684,Studies!A:BR,3,FALSE),"")</f>
        <v>https://www.ncbi.nlm.nih.gov/pubmed/8720318</v>
      </c>
      <c r="D3684" s="254" t="str">
        <f>IF(AND(A3684&lt;&gt;"",ISNUMBER(A3684)),VLOOKUP(A3684,Studies!A:BR,4,FALSE),"")</f>
        <v>with Perpetrator (Erythromycin)</v>
      </c>
      <c r="E3684" s="254" t="str">
        <f>IF(AND(A3684&lt;&gt;"",ISNUMBER(A3684)),VLOOKUP(A3684,Studies!A:BR,5,FALSE),"")</f>
        <v>Midazolam</v>
      </c>
      <c r="F3684" s="255"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4.25" x14ac:dyDescent="0.2">
      <c r="A3685" s="183">
        <v>471</v>
      </c>
      <c r="B3685" s="253" t="str">
        <f>IF(AND(A3685&lt;&gt;"",ISNUMBER(A3685)),VLOOKUP(A3685,Studies!A:BR,2,FALSE),"")</f>
        <v>Zimmermann 1996</v>
      </c>
      <c r="C3685" s="254" t="str">
        <f>IF(AND(A3685&lt;&gt;"",ISNUMBER(A3685)),VLOOKUP(A3685,Studies!A:BR,3,FALSE),"")</f>
        <v>https://www.ncbi.nlm.nih.gov/pubmed/8720318</v>
      </c>
      <c r="D3685" s="254" t="str">
        <f>IF(AND(A3685&lt;&gt;"",ISNUMBER(A3685)),VLOOKUP(A3685,Studies!A:BR,4,FALSE),"")</f>
        <v>with Perpetrator (Erythromycin)</v>
      </c>
      <c r="E3685" s="254" t="str">
        <f>IF(AND(A3685&lt;&gt;"",ISNUMBER(A3685)),VLOOKUP(A3685,Studies!A:BR,5,FALSE),"")</f>
        <v>Midazolam</v>
      </c>
      <c r="F3685" s="255"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4.25" x14ac:dyDescent="0.2">
      <c r="A3686" s="183">
        <v>472</v>
      </c>
      <c r="B3686" s="253" t="str">
        <f>IF(AND(A3686&lt;&gt;"",ISNUMBER(A3686)),VLOOKUP(A3686,Studies!A:BR,2,FALSE),"")</f>
        <v>Templeton 2008</v>
      </c>
      <c r="C3686" s="254" t="str">
        <f>IF(AND(A3686&lt;&gt;"",ISNUMBER(A3686)),VLOOKUP(A3686,Studies!A:BR,3,FALSE),"")</f>
        <v>https://www.ncbi.nlm.nih.gov/pubmed/17495874</v>
      </c>
      <c r="D3686" s="254" t="str">
        <f>IF(AND(A3686&lt;&gt;"",ISNUMBER(A3686)),VLOOKUP(A3686,Studies!A:BR,4,FALSE),"")</f>
        <v>ITZ day 1</v>
      </c>
      <c r="E3686" s="254" t="str">
        <f>IF(AND(A3686&lt;&gt;"",ISNUMBER(A3686)),VLOOKUP(A3686,Studies!A:BR,5,FALSE),"")</f>
        <v>Itraconazole</v>
      </c>
      <c r="F3686" s="255"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4.25" x14ac:dyDescent="0.2">
      <c r="A3687" s="183">
        <v>472</v>
      </c>
      <c r="B3687" s="253" t="str">
        <f>IF(AND(A3687&lt;&gt;"",ISNUMBER(A3687)),VLOOKUP(A3687,Studies!A:BR,2,FALSE),"")</f>
        <v>Templeton 2008</v>
      </c>
      <c r="C3687" s="254" t="str">
        <f>IF(AND(A3687&lt;&gt;"",ISNUMBER(A3687)),VLOOKUP(A3687,Studies!A:BR,3,FALSE),"")</f>
        <v>https://www.ncbi.nlm.nih.gov/pubmed/17495874</v>
      </c>
      <c r="D3687" s="254" t="str">
        <f>IF(AND(A3687&lt;&gt;"",ISNUMBER(A3687)),VLOOKUP(A3687,Studies!A:BR,4,FALSE),"")</f>
        <v>ITZ day 1</v>
      </c>
      <c r="E3687" s="254" t="str">
        <f>IF(AND(A3687&lt;&gt;"",ISNUMBER(A3687)),VLOOKUP(A3687,Studies!A:BR,5,FALSE),"")</f>
        <v>Itraconazole</v>
      </c>
      <c r="F3687" s="255"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4.25" x14ac:dyDescent="0.2">
      <c r="A3688" s="183">
        <v>472</v>
      </c>
      <c r="B3688" s="253" t="str">
        <f>IF(AND(A3688&lt;&gt;"",ISNUMBER(A3688)),VLOOKUP(A3688,Studies!A:BR,2,FALSE),"")</f>
        <v>Templeton 2008</v>
      </c>
      <c r="C3688" s="254" t="str">
        <f>IF(AND(A3688&lt;&gt;"",ISNUMBER(A3688)),VLOOKUP(A3688,Studies!A:BR,3,FALSE),"")</f>
        <v>https://www.ncbi.nlm.nih.gov/pubmed/17495874</v>
      </c>
      <c r="D3688" s="254" t="str">
        <f>IF(AND(A3688&lt;&gt;"",ISNUMBER(A3688)),VLOOKUP(A3688,Studies!A:BR,4,FALSE),"")</f>
        <v>ITZ day 1</v>
      </c>
      <c r="E3688" s="254" t="str">
        <f>IF(AND(A3688&lt;&gt;"",ISNUMBER(A3688)),VLOOKUP(A3688,Studies!A:BR,5,FALSE),"")</f>
        <v>Itraconazole</v>
      </c>
      <c r="F3688" s="255"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4.25" x14ac:dyDescent="0.2">
      <c r="A3689" s="183">
        <v>472</v>
      </c>
      <c r="B3689" s="253" t="str">
        <f>IF(AND(A3689&lt;&gt;"",ISNUMBER(A3689)),VLOOKUP(A3689,Studies!A:BR,2,FALSE),"")</f>
        <v>Templeton 2008</v>
      </c>
      <c r="C3689" s="254" t="str">
        <f>IF(AND(A3689&lt;&gt;"",ISNUMBER(A3689)),VLOOKUP(A3689,Studies!A:BR,3,FALSE),"")</f>
        <v>https://www.ncbi.nlm.nih.gov/pubmed/17495874</v>
      </c>
      <c r="D3689" s="254" t="str">
        <f>IF(AND(A3689&lt;&gt;"",ISNUMBER(A3689)),VLOOKUP(A3689,Studies!A:BR,4,FALSE),"")</f>
        <v>ITZ day 1</v>
      </c>
      <c r="E3689" s="254" t="str">
        <f>IF(AND(A3689&lt;&gt;"",ISNUMBER(A3689)),VLOOKUP(A3689,Studies!A:BR,5,FALSE),"")</f>
        <v>Itraconazole</v>
      </c>
      <c r="F3689" s="255"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4.25" x14ac:dyDescent="0.2">
      <c r="A3690" s="183">
        <v>472</v>
      </c>
      <c r="B3690" s="253" t="str">
        <f>IF(AND(A3690&lt;&gt;"",ISNUMBER(A3690)),VLOOKUP(A3690,Studies!A:BR,2,FALSE),"")</f>
        <v>Templeton 2008</v>
      </c>
      <c r="C3690" s="254" t="str">
        <f>IF(AND(A3690&lt;&gt;"",ISNUMBER(A3690)),VLOOKUP(A3690,Studies!A:BR,3,FALSE),"")</f>
        <v>https://www.ncbi.nlm.nih.gov/pubmed/17495874</v>
      </c>
      <c r="D3690" s="254" t="str">
        <f>IF(AND(A3690&lt;&gt;"",ISNUMBER(A3690)),VLOOKUP(A3690,Studies!A:BR,4,FALSE),"")</f>
        <v>ITZ day 1</v>
      </c>
      <c r="E3690" s="254" t="str">
        <f>IF(AND(A3690&lt;&gt;"",ISNUMBER(A3690)),VLOOKUP(A3690,Studies!A:BR,5,FALSE),"")</f>
        <v>Itraconazole</v>
      </c>
      <c r="F3690" s="255"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4.25" x14ac:dyDescent="0.2">
      <c r="A3691" s="183">
        <v>472</v>
      </c>
      <c r="B3691" s="253" t="str">
        <f>IF(AND(A3691&lt;&gt;"",ISNUMBER(A3691)),VLOOKUP(A3691,Studies!A:BR,2,FALSE),"")</f>
        <v>Templeton 2008</v>
      </c>
      <c r="C3691" s="254" t="str">
        <f>IF(AND(A3691&lt;&gt;"",ISNUMBER(A3691)),VLOOKUP(A3691,Studies!A:BR,3,FALSE),"")</f>
        <v>https://www.ncbi.nlm.nih.gov/pubmed/17495874</v>
      </c>
      <c r="D3691" s="254" t="str">
        <f>IF(AND(A3691&lt;&gt;"",ISNUMBER(A3691)),VLOOKUP(A3691,Studies!A:BR,4,FALSE),"")</f>
        <v>ITZ day 1</v>
      </c>
      <c r="E3691" s="254" t="str">
        <f>IF(AND(A3691&lt;&gt;"",ISNUMBER(A3691)),VLOOKUP(A3691,Studies!A:BR,5,FALSE),"")</f>
        <v>Itraconazole</v>
      </c>
      <c r="F3691" s="255"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4.25" x14ac:dyDescent="0.2">
      <c r="A3692" s="183">
        <v>472</v>
      </c>
      <c r="B3692" s="253" t="str">
        <f>IF(AND(A3692&lt;&gt;"",ISNUMBER(A3692)),VLOOKUP(A3692,Studies!A:BR,2,FALSE),"")</f>
        <v>Templeton 2008</v>
      </c>
      <c r="C3692" s="254" t="str">
        <f>IF(AND(A3692&lt;&gt;"",ISNUMBER(A3692)),VLOOKUP(A3692,Studies!A:BR,3,FALSE),"")</f>
        <v>https://www.ncbi.nlm.nih.gov/pubmed/17495874</v>
      </c>
      <c r="D3692" s="254" t="str">
        <f>IF(AND(A3692&lt;&gt;"",ISNUMBER(A3692)),VLOOKUP(A3692,Studies!A:BR,4,FALSE),"")</f>
        <v>ITZ day 1</v>
      </c>
      <c r="E3692" s="254" t="str">
        <f>IF(AND(A3692&lt;&gt;"",ISNUMBER(A3692)),VLOOKUP(A3692,Studies!A:BR,5,FALSE),"")</f>
        <v>Itraconazole</v>
      </c>
      <c r="F3692" s="255"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4.25" x14ac:dyDescent="0.2">
      <c r="A3693" s="183">
        <v>472</v>
      </c>
      <c r="B3693" s="253" t="str">
        <f>IF(AND(A3693&lt;&gt;"",ISNUMBER(A3693)),VLOOKUP(A3693,Studies!A:BR,2,FALSE),"")</f>
        <v>Templeton 2008</v>
      </c>
      <c r="C3693" s="254" t="str">
        <f>IF(AND(A3693&lt;&gt;"",ISNUMBER(A3693)),VLOOKUP(A3693,Studies!A:BR,3,FALSE),"")</f>
        <v>https://www.ncbi.nlm.nih.gov/pubmed/17495874</v>
      </c>
      <c r="D3693" s="254" t="str">
        <f>IF(AND(A3693&lt;&gt;"",ISNUMBER(A3693)),VLOOKUP(A3693,Studies!A:BR,4,FALSE),"")</f>
        <v>ITZ day 1</v>
      </c>
      <c r="E3693" s="254" t="str">
        <f>IF(AND(A3693&lt;&gt;"",ISNUMBER(A3693)),VLOOKUP(A3693,Studies!A:BR,5,FALSE),"")</f>
        <v>Itraconazole</v>
      </c>
      <c r="F3693" s="255"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4.25" x14ac:dyDescent="0.2">
      <c r="A3694" s="183">
        <v>472</v>
      </c>
      <c r="B3694" s="253" t="str">
        <f>IF(AND(A3694&lt;&gt;"",ISNUMBER(A3694)),VLOOKUP(A3694,Studies!A:BR,2,FALSE),"")</f>
        <v>Templeton 2008</v>
      </c>
      <c r="C3694" s="254" t="str">
        <f>IF(AND(A3694&lt;&gt;"",ISNUMBER(A3694)),VLOOKUP(A3694,Studies!A:BR,3,FALSE),"")</f>
        <v>https://www.ncbi.nlm.nih.gov/pubmed/17495874</v>
      </c>
      <c r="D3694" s="254" t="str">
        <f>IF(AND(A3694&lt;&gt;"",ISNUMBER(A3694)),VLOOKUP(A3694,Studies!A:BR,4,FALSE),"")</f>
        <v>ITZ day 1</v>
      </c>
      <c r="E3694" s="254" t="str">
        <f>IF(AND(A3694&lt;&gt;"",ISNUMBER(A3694)),VLOOKUP(A3694,Studies!A:BR,5,FALSE),"")</f>
        <v>Itraconazole</v>
      </c>
      <c r="F3694" s="255"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4.25" x14ac:dyDescent="0.2">
      <c r="A3695" s="183">
        <v>473</v>
      </c>
      <c r="B3695" s="253" t="str">
        <f>IF(AND(A3695&lt;&gt;"",ISNUMBER(A3695)),VLOOKUP(A3695,Studies!A:BR,2,FALSE),"")</f>
        <v>Templeton 2008</v>
      </c>
      <c r="C3695" s="254" t="str">
        <f>IF(AND(A3695&lt;&gt;"",ISNUMBER(A3695)),VLOOKUP(A3695,Studies!A:BR,3,FALSE),"")</f>
        <v>https://www.ncbi.nlm.nih.gov/pubmed/17495874</v>
      </c>
      <c r="D3695" s="254" t="str">
        <f>IF(AND(A3695&lt;&gt;"",ISNUMBER(A3695)),VLOOKUP(A3695,Studies!A:BR,4,FALSE),"")</f>
        <v>ITZ day 7</v>
      </c>
      <c r="E3695" s="254" t="str">
        <f>IF(AND(A3695&lt;&gt;"",ISNUMBER(A3695)),VLOOKUP(A3695,Studies!A:BR,5,FALSE),"")</f>
        <v>Itraconazole</v>
      </c>
      <c r="F3695" s="255"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4.25" x14ac:dyDescent="0.2">
      <c r="A3696" s="183">
        <v>473</v>
      </c>
      <c r="B3696" s="253" t="str">
        <f>IF(AND(A3696&lt;&gt;"",ISNUMBER(A3696)),VLOOKUP(A3696,Studies!A:BR,2,FALSE),"")</f>
        <v>Templeton 2008</v>
      </c>
      <c r="C3696" s="254" t="str">
        <f>IF(AND(A3696&lt;&gt;"",ISNUMBER(A3696)),VLOOKUP(A3696,Studies!A:BR,3,FALSE),"")</f>
        <v>https://www.ncbi.nlm.nih.gov/pubmed/17495874</v>
      </c>
      <c r="D3696" s="254" t="str">
        <f>IF(AND(A3696&lt;&gt;"",ISNUMBER(A3696)),VLOOKUP(A3696,Studies!A:BR,4,FALSE),"")</f>
        <v>ITZ day 7</v>
      </c>
      <c r="E3696" s="254" t="str">
        <f>IF(AND(A3696&lt;&gt;"",ISNUMBER(A3696)),VLOOKUP(A3696,Studies!A:BR,5,FALSE),"")</f>
        <v>Itraconazole</v>
      </c>
      <c r="F3696" s="255"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4.25" x14ac:dyDescent="0.2">
      <c r="A3697" s="183">
        <v>473</v>
      </c>
      <c r="B3697" s="253" t="str">
        <f>IF(AND(A3697&lt;&gt;"",ISNUMBER(A3697)),VLOOKUP(A3697,Studies!A:BR,2,FALSE),"")</f>
        <v>Templeton 2008</v>
      </c>
      <c r="C3697" s="254" t="str">
        <f>IF(AND(A3697&lt;&gt;"",ISNUMBER(A3697)),VLOOKUP(A3697,Studies!A:BR,3,FALSE),"")</f>
        <v>https://www.ncbi.nlm.nih.gov/pubmed/17495874</v>
      </c>
      <c r="D3697" s="254" t="str">
        <f>IF(AND(A3697&lt;&gt;"",ISNUMBER(A3697)),VLOOKUP(A3697,Studies!A:BR,4,FALSE),"")</f>
        <v>ITZ day 7</v>
      </c>
      <c r="E3697" s="254" t="str">
        <f>IF(AND(A3697&lt;&gt;"",ISNUMBER(A3697)),VLOOKUP(A3697,Studies!A:BR,5,FALSE),"")</f>
        <v>Itraconazole</v>
      </c>
      <c r="F3697" s="255"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4.25" x14ac:dyDescent="0.2">
      <c r="A3698" s="183">
        <v>473</v>
      </c>
      <c r="B3698" s="253" t="str">
        <f>IF(AND(A3698&lt;&gt;"",ISNUMBER(A3698)),VLOOKUP(A3698,Studies!A:BR,2,FALSE),"")</f>
        <v>Templeton 2008</v>
      </c>
      <c r="C3698" s="254" t="str">
        <f>IF(AND(A3698&lt;&gt;"",ISNUMBER(A3698)),VLOOKUP(A3698,Studies!A:BR,3,FALSE),"")</f>
        <v>https://www.ncbi.nlm.nih.gov/pubmed/17495874</v>
      </c>
      <c r="D3698" s="254" t="str">
        <f>IF(AND(A3698&lt;&gt;"",ISNUMBER(A3698)),VLOOKUP(A3698,Studies!A:BR,4,FALSE),"")</f>
        <v>ITZ day 7</v>
      </c>
      <c r="E3698" s="254" t="str">
        <f>IF(AND(A3698&lt;&gt;"",ISNUMBER(A3698)),VLOOKUP(A3698,Studies!A:BR,5,FALSE),"")</f>
        <v>Itraconazole</v>
      </c>
      <c r="F3698" s="255"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4.25" x14ac:dyDescent="0.2">
      <c r="A3699" s="183">
        <v>473</v>
      </c>
      <c r="B3699" s="253" t="str">
        <f>IF(AND(A3699&lt;&gt;"",ISNUMBER(A3699)),VLOOKUP(A3699,Studies!A:BR,2,FALSE),"")</f>
        <v>Templeton 2008</v>
      </c>
      <c r="C3699" s="254" t="str">
        <f>IF(AND(A3699&lt;&gt;"",ISNUMBER(A3699)),VLOOKUP(A3699,Studies!A:BR,3,FALSE),"")</f>
        <v>https://www.ncbi.nlm.nih.gov/pubmed/17495874</v>
      </c>
      <c r="D3699" s="254" t="str">
        <f>IF(AND(A3699&lt;&gt;"",ISNUMBER(A3699)),VLOOKUP(A3699,Studies!A:BR,4,FALSE),"")</f>
        <v>ITZ day 7</v>
      </c>
      <c r="E3699" s="254" t="str">
        <f>IF(AND(A3699&lt;&gt;"",ISNUMBER(A3699)),VLOOKUP(A3699,Studies!A:BR,5,FALSE),"")</f>
        <v>Itraconazole</v>
      </c>
      <c r="F3699" s="255"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4.25" x14ac:dyDescent="0.2">
      <c r="A3700" s="183">
        <v>473</v>
      </c>
      <c r="B3700" s="253" t="str">
        <f>IF(AND(A3700&lt;&gt;"",ISNUMBER(A3700)),VLOOKUP(A3700,Studies!A:BR,2,FALSE),"")</f>
        <v>Templeton 2008</v>
      </c>
      <c r="C3700" s="254" t="str">
        <f>IF(AND(A3700&lt;&gt;"",ISNUMBER(A3700)),VLOOKUP(A3700,Studies!A:BR,3,FALSE),"")</f>
        <v>https://www.ncbi.nlm.nih.gov/pubmed/17495874</v>
      </c>
      <c r="D3700" s="254" t="str">
        <f>IF(AND(A3700&lt;&gt;"",ISNUMBER(A3700)),VLOOKUP(A3700,Studies!A:BR,4,FALSE),"")</f>
        <v>ITZ day 7</v>
      </c>
      <c r="E3700" s="254" t="str">
        <f>IF(AND(A3700&lt;&gt;"",ISNUMBER(A3700)),VLOOKUP(A3700,Studies!A:BR,5,FALSE),"")</f>
        <v>Itraconazole</v>
      </c>
      <c r="F3700" s="255"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4.25" x14ac:dyDescent="0.2">
      <c r="A3701" s="183">
        <v>473</v>
      </c>
      <c r="B3701" s="253" t="str">
        <f>IF(AND(A3701&lt;&gt;"",ISNUMBER(A3701)),VLOOKUP(A3701,Studies!A:BR,2,FALSE),"")</f>
        <v>Templeton 2008</v>
      </c>
      <c r="C3701" s="254" t="str">
        <f>IF(AND(A3701&lt;&gt;"",ISNUMBER(A3701)),VLOOKUP(A3701,Studies!A:BR,3,FALSE),"")</f>
        <v>https://www.ncbi.nlm.nih.gov/pubmed/17495874</v>
      </c>
      <c r="D3701" s="254" t="str">
        <f>IF(AND(A3701&lt;&gt;"",ISNUMBER(A3701)),VLOOKUP(A3701,Studies!A:BR,4,FALSE),"")</f>
        <v>ITZ day 7</v>
      </c>
      <c r="E3701" s="254" t="str">
        <f>IF(AND(A3701&lt;&gt;"",ISNUMBER(A3701)),VLOOKUP(A3701,Studies!A:BR,5,FALSE),"")</f>
        <v>Itraconazole</v>
      </c>
      <c r="F3701" s="255"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4.25" x14ac:dyDescent="0.2">
      <c r="A3702" s="183">
        <v>473</v>
      </c>
      <c r="B3702" s="253" t="str">
        <f>IF(AND(A3702&lt;&gt;"",ISNUMBER(A3702)),VLOOKUP(A3702,Studies!A:BR,2,FALSE),"")</f>
        <v>Templeton 2008</v>
      </c>
      <c r="C3702" s="254" t="str">
        <f>IF(AND(A3702&lt;&gt;"",ISNUMBER(A3702)),VLOOKUP(A3702,Studies!A:BR,3,FALSE),"")</f>
        <v>https://www.ncbi.nlm.nih.gov/pubmed/17495874</v>
      </c>
      <c r="D3702" s="254" t="str">
        <f>IF(AND(A3702&lt;&gt;"",ISNUMBER(A3702)),VLOOKUP(A3702,Studies!A:BR,4,FALSE),"")</f>
        <v>ITZ day 7</v>
      </c>
      <c r="E3702" s="254" t="str">
        <f>IF(AND(A3702&lt;&gt;"",ISNUMBER(A3702)),VLOOKUP(A3702,Studies!A:BR,5,FALSE),"")</f>
        <v>Itraconazole</v>
      </c>
      <c r="F3702" s="255"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4.25" x14ac:dyDescent="0.2">
      <c r="A3703" s="183">
        <v>473</v>
      </c>
      <c r="B3703" s="253" t="str">
        <f>IF(AND(A3703&lt;&gt;"",ISNUMBER(A3703)),VLOOKUP(A3703,Studies!A:BR,2,FALSE),"")</f>
        <v>Templeton 2008</v>
      </c>
      <c r="C3703" s="254" t="str">
        <f>IF(AND(A3703&lt;&gt;"",ISNUMBER(A3703)),VLOOKUP(A3703,Studies!A:BR,3,FALSE),"")</f>
        <v>https://www.ncbi.nlm.nih.gov/pubmed/17495874</v>
      </c>
      <c r="D3703" s="254" t="str">
        <f>IF(AND(A3703&lt;&gt;"",ISNUMBER(A3703)),VLOOKUP(A3703,Studies!A:BR,4,FALSE),"")</f>
        <v>ITZ day 7</v>
      </c>
      <c r="E3703" s="254" t="str">
        <f>IF(AND(A3703&lt;&gt;"",ISNUMBER(A3703)),VLOOKUP(A3703,Studies!A:BR,5,FALSE),"")</f>
        <v>Itraconazole</v>
      </c>
      <c r="F3703" s="255"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4.25" x14ac:dyDescent="0.2">
      <c r="A3704" s="183">
        <v>473</v>
      </c>
      <c r="B3704" s="253" t="str">
        <f>IF(AND(A3704&lt;&gt;"",ISNUMBER(A3704)),VLOOKUP(A3704,Studies!A:BR,2,FALSE),"")</f>
        <v>Templeton 2008</v>
      </c>
      <c r="C3704" s="254" t="str">
        <f>IF(AND(A3704&lt;&gt;"",ISNUMBER(A3704)),VLOOKUP(A3704,Studies!A:BR,3,FALSE),"")</f>
        <v>https://www.ncbi.nlm.nih.gov/pubmed/17495874</v>
      </c>
      <c r="D3704" s="254" t="str">
        <f>IF(AND(A3704&lt;&gt;"",ISNUMBER(A3704)),VLOOKUP(A3704,Studies!A:BR,4,FALSE),"")</f>
        <v>ITZ day 7</v>
      </c>
      <c r="E3704" s="254" t="str">
        <f>IF(AND(A3704&lt;&gt;"",ISNUMBER(A3704)),VLOOKUP(A3704,Studies!A:BR,5,FALSE),"")</f>
        <v>Itraconazole</v>
      </c>
      <c r="F3704" s="255"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4.25" x14ac:dyDescent="0.2">
      <c r="A3705" s="183">
        <v>474</v>
      </c>
      <c r="B3705" s="253" t="str">
        <f>IF(AND(A3705&lt;&gt;"",ISNUMBER(A3705)),VLOOKUP(A3705,Studies!A:BR,2,FALSE),"")</f>
        <v>Templeton 2008</v>
      </c>
      <c r="C3705" s="254" t="str">
        <f>IF(AND(A3705&lt;&gt;"",ISNUMBER(A3705)),VLOOKUP(A3705,Studies!A:BR,3,FALSE),"")</f>
        <v>https://www.ncbi.nlm.nih.gov/pubmed/17495874</v>
      </c>
      <c r="D3705" s="254" t="str">
        <f>IF(AND(A3705&lt;&gt;"",ISNUMBER(A3705)),VLOOKUP(A3705,Studies!A:BR,4,FALSE),"")</f>
        <v>OH-ITZ day 1</v>
      </c>
      <c r="E3705" s="254" t="str">
        <f>IF(AND(A3705&lt;&gt;"",ISNUMBER(A3705)),VLOOKUP(A3705,Studies!A:BR,5,FALSE),"")</f>
        <v>Hydroxy-Itraconazole</v>
      </c>
      <c r="F3705" s="255"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4.25" x14ac:dyDescent="0.2">
      <c r="A3706" s="183">
        <v>474</v>
      </c>
      <c r="B3706" s="253" t="str">
        <f>IF(AND(A3706&lt;&gt;"",ISNUMBER(A3706)),VLOOKUP(A3706,Studies!A:BR,2,FALSE),"")</f>
        <v>Templeton 2008</v>
      </c>
      <c r="C3706" s="254" t="str">
        <f>IF(AND(A3706&lt;&gt;"",ISNUMBER(A3706)),VLOOKUP(A3706,Studies!A:BR,3,FALSE),"")</f>
        <v>https://www.ncbi.nlm.nih.gov/pubmed/17495874</v>
      </c>
      <c r="D3706" s="254" t="str">
        <f>IF(AND(A3706&lt;&gt;"",ISNUMBER(A3706)),VLOOKUP(A3706,Studies!A:BR,4,FALSE),"")</f>
        <v>OH-ITZ day 1</v>
      </c>
      <c r="E3706" s="254" t="str">
        <f>IF(AND(A3706&lt;&gt;"",ISNUMBER(A3706)),VLOOKUP(A3706,Studies!A:BR,5,FALSE),"")</f>
        <v>Hydroxy-Itraconazole</v>
      </c>
      <c r="F3706" s="255"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4.25" x14ac:dyDescent="0.2">
      <c r="A3707" s="183">
        <v>474</v>
      </c>
      <c r="B3707" s="253" t="str">
        <f>IF(AND(A3707&lt;&gt;"",ISNUMBER(A3707)),VLOOKUP(A3707,Studies!A:BR,2,FALSE),"")</f>
        <v>Templeton 2008</v>
      </c>
      <c r="C3707" s="254" t="str">
        <f>IF(AND(A3707&lt;&gt;"",ISNUMBER(A3707)),VLOOKUP(A3707,Studies!A:BR,3,FALSE),"")</f>
        <v>https://www.ncbi.nlm.nih.gov/pubmed/17495874</v>
      </c>
      <c r="D3707" s="254" t="str">
        <f>IF(AND(A3707&lt;&gt;"",ISNUMBER(A3707)),VLOOKUP(A3707,Studies!A:BR,4,FALSE),"")</f>
        <v>OH-ITZ day 1</v>
      </c>
      <c r="E3707" s="254" t="str">
        <f>IF(AND(A3707&lt;&gt;"",ISNUMBER(A3707)),VLOOKUP(A3707,Studies!A:BR,5,FALSE),"")</f>
        <v>Hydroxy-Itraconazole</v>
      </c>
      <c r="F3707" s="255"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4.25" x14ac:dyDescent="0.2">
      <c r="A3708" s="183">
        <v>474</v>
      </c>
      <c r="B3708" s="253" t="str">
        <f>IF(AND(A3708&lt;&gt;"",ISNUMBER(A3708)),VLOOKUP(A3708,Studies!A:BR,2,FALSE),"")</f>
        <v>Templeton 2008</v>
      </c>
      <c r="C3708" s="254" t="str">
        <f>IF(AND(A3708&lt;&gt;"",ISNUMBER(A3708)),VLOOKUP(A3708,Studies!A:BR,3,FALSE),"")</f>
        <v>https://www.ncbi.nlm.nih.gov/pubmed/17495874</v>
      </c>
      <c r="D3708" s="254" t="str">
        <f>IF(AND(A3708&lt;&gt;"",ISNUMBER(A3708)),VLOOKUP(A3708,Studies!A:BR,4,FALSE),"")</f>
        <v>OH-ITZ day 1</v>
      </c>
      <c r="E3708" s="254" t="str">
        <f>IF(AND(A3708&lt;&gt;"",ISNUMBER(A3708)),VLOOKUP(A3708,Studies!A:BR,5,FALSE),"")</f>
        <v>Hydroxy-Itraconazole</v>
      </c>
      <c r="F3708" s="255"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4.25" x14ac:dyDescent="0.2">
      <c r="A3709" s="183">
        <v>474</v>
      </c>
      <c r="B3709" s="253" t="str">
        <f>IF(AND(A3709&lt;&gt;"",ISNUMBER(A3709)),VLOOKUP(A3709,Studies!A:BR,2,FALSE),"")</f>
        <v>Templeton 2008</v>
      </c>
      <c r="C3709" s="254" t="str">
        <f>IF(AND(A3709&lt;&gt;"",ISNUMBER(A3709)),VLOOKUP(A3709,Studies!A:BR,3,FALSE),"")</f>
        <v>https://www.ncbi.nlm.nih.gov/pubmed/17495874</v>
      </c>
      <c r="D3709" s="254" t="str">
        <f>IF(AND(A3709&lt;&gt;"",ISNUMBER(A3709)),VLOOKUP(A3709,Studies!A:BR,4,FALSE),"")</f>
        <v>OH-ITZ day 1</v>
      </c>
      <c r="E3709" s="254" t="str">
        <f>IF(AND(A3709&lt;&gt;"",ISNUMBER(A3709)),VLOOKUP(A3709,Studies!A:BR,5,FALSE),"")</f>
        <v>Hydroxy-Itraconazole</v>
      </c>
      <c r="F3709" s="255"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4.25" x14ac:dyDescent="0.2">
      <c r="A3710" s="183">
        <v>474</v>
      </c>
      <c r="B3710" s="253" t="str">
        <f>IF(AND(A3710&lt;&gt;"",ISNUMBER(A3710)),VLOOKUP(A3710,Studies!A:BR,2,FALSE),"")</f>
        <v>Templeton 2008</v>
      </c>
      <c r="C3710" s="254" t="str">
        <f>IF(AND(A3710&lt;&gt;"",ISNUMBER(A3710)),VLOOKUP(A3710,Studies!A:BR,3,FALSE),"")</f>
        <v>https://www.ncbi.nlm.nih.gov/pubmed/17495874</v>
      </c>
      <c r="D3710" s="254" t="str">
        <f>IF(AND(A3710&lt;&gt;"",ISNUMBER(A3710)),VLOOKUP(A3710,Studies!A:BR,4,FALSE),"")</f>
        <v>OH-ITZ day 1</v>
      </c>
      <c r="E3710" s="254" t="str">
        <f>IF(AND(A3710&lt;&gt;"",ISNUMBER(A3710)),VLOOKUP(A3710,Studies!A:BR,5,FALSE),"")</f>
        <v>Hydroxy-Itraconazole</v>
      </c>
      <c r="F3710" s="255"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4.25" x14ac:dyDescent="0.2">
      <c r="A3711" s="183">
        <v>474</v>
      </c>
      <c r="B3711" s="253" t="str">
        <f>IF(AND(A3711&lt;&gt;"",ISNUMBER(A3711)),VLOOKUP(A3711,Studies!A:BR,2,FALSE),"")</f>
        <v>Templeton 2008</v>
      </c>
      <c r="C3711" s="254" t="str">
        <f>IF(AND(A3711&lt;&gt;"",ISNUMBER(A3711)),VLOOKUP(A3711,Studies!A:BR,3,FALSE),"")</f>
        <v>https://www.ncbi.nlm.nih.gov/pubmed/17495874</v>
      </c>
      <c r="D3711" s="254" t="str">
        <f>IF(AND(A3711&lt;&gt;"",ISNUMBER(A3711)),VLOOKUP(A3711,Studies!A:BR,4,FALSE),"")</f>
        <v>OH-ITZ day 1</v>
      </c>
      <c r="E3711" s="254" t="str">
        <f>IF(AND(A3711&lt;&gt;"",ISNUMBER(A3711)),VLOOKUP(A3711,Studies!A:BR,5,FALSE),"")</f>
        <v>Hydroxy-Itraconazole</v>
      </c>
      <c r="F3711" s="255"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4.25" x14ac:dyDescent="0.2">
      <c r="A3712" s="183">
        <v>474</v>
      </c>
      <c r="B3712" s="253" t="str">
        <f>IF(AND(A3712&lt;&gt;"",ISNUMBER(A3712)),VLOOKUP(A3712,Studies!A:BR,2,FALSE),"")</f>
        <v>Templeton 2008</v>
      </c>
      <c r="C3712" s="254" t="str">
        <f>IF(AND(A3712&lt;&gt;"",ISNUMBER(A3712)),VLOOKUP(A3712,Studies!A:BR,3,FALSE),"")</f>
        <v>https://www.ncbi.nlm.nih.gov/pubmed/17495874</v>
      </c>
      <c r="D3712" s="254" t="str">
        <f>IF(AND(A3712&lt;&gt;"",ISNUMBER(A3712)),VLOOKUP(A3712,Studies!A:BR,4,FALSE),"")</f>
        <v>OH-ITZ day 1</v>
      </c>
      <c r="E3712" s="254" t="str">
        <f>IF(AND(A3712&lt;&gt;"",ISNUMBER(A3712)),VLOOKUP(A3712,Studies!A:BR,5,FALSE),"")</f>
        <v>Hydroxy-Itraconazole</v>
      </c>
      <c r="F3712" s="255"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4.25" x14ac:dyDescent="0.2">
      <c r="A3713" s="183">
        <v>474</v>
      </c>
      <c r="B3713" s="253" t="str">
        <f>IF(AND(A3713&lt;&gt;"",ISNUMBER(A3713)),VLOOKUP(A3713,Studies!A:BR,2,FALSE),"")</f>
        <v>Templeton 2008</v>
      </c>
      <c r="C3713" s="254" t="str">
        <f>IF(AND(A3713&lt;&gt;"",ISNUMBER(A3713)),VLOOKUP(A3713,Studies!A:BR,3,FALSE),"")</f>
        <v>https://www.ncbi.nlm.nih.gov/pubmed/17495874</v>
      </c>
      <c r="D3713" s="254" t="str">
        <f>IF(AND(A3713&lt;&gt;"",ISNUMBER(A3713)),VLOOKUP(A3713,Studies!A:BR,4,FALSE),"")</f>
        <v>OH-ITZ day 1</v>
      </c>
      <c r="E3713" s="254" t="str">
        <f>IF(AND(A3713&lt;&gt;"",ISNUMBER(A3713)),VLOOKUP(A3713,Studies!A:BR,5,FALSE),"")</f>
        <v>Hydroxy-Itraconazole</v>
      </c>
      <c r="F3713" s="255"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4.25" x14ac:dyDescent="0.2">
      <c r="A3714" s="183">
        <v>475</v>
      </c>
      <c r="B3714" s="253" t="str">
        <f>IF(AND(A3714&lt;&gt;"",ISNUMBER(A3714)),VLOOKUP(A3714,Studies!A:BR,2,FALSE),"")</f>
        <v>Templeton 2008</v>
      </c>
      <c r="C3714" s="254" t="str">
        <f>IF(AND(A3714&lt;&gt;"",ISNUMBER(A3714)),VLOOKUP(A3714,Studies!A:BR,3,FALSE),"")</f>
        <v>https://www.ncbi.nlm.nih.gov/pubmed/17495874</v>
      </c>
      <c r="D3714" s="254" t="str">
        <f>IF(AND(A3714&lt;&gt;"",ISNUMBER(A3714)),VLOOKUP(A3714,Studies!A:BR,4,FALSE),"")</f>
        <v>OH-ITZ day 7</v>
      </c>
      <c r="E3714" s="254" t="str">
        <f>IF(AND(A3714&lt;&gt;"",ISNUMBER(A3714)),VLOOKUP(A3714,Studies!A:BR,5,FALSE),"")</f>
        <v>Hydroxy-Itraconazole</v>
      </c>
      <c r="F3714" s="255"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4.25" x14ac:dyDescent="0.2">
      <c r="A3715" s="183">
        <v>475</v>
      </c>
      <c r="B3715" s="253" t="str">
        <f>IF(AND(A3715&lt;&gt;"",ISNUMBER(A3715)),VLOOKUP(A3715,Studies!A:BR,2,FALSE),"")</f>
        <v>Templeton 2008</v>
      </c>
      <c r="C3715" s="254" t="str">
        <f>IF(AND(A3715&lt;&gt;"",ISNUMBER(A3715)),VLOOKUP(A3715,Studies!A:BR,3,FALSE),"")</f>
        <v>https://www.ncbi.nlm.nih.gov/pubmed/17495874</v>
      </c>
      <c r="D3715" s="254" t="str">
        <f>IF(AND(A3715&lt;&gt;"",ISNUMBER(A3715)),VLOOKUP(A3715,Studies!A:BR,4,FALSE),"")</f>
        <v>OH-ITZ day 7</v>
      </c>
      <c r="E3715" s="254" t="str">
        <f>IF(AND(A3715&lt;&gt;"",ISNUMBER(A3715)),VLOOKUP(A3715,Studies!A:BR,5,FALSE),"")</f>
        <v>Hydroxy-Itraconazole</v>
      </c>
      <c r="F3715" s="255"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4.25" x14ac:dyDescent="0.2">
      <c r="A3716" s="183">
        <v>475</v>
      </c>
      <c r="B3716" s="253" t="str">
        <f>IF(AND(A3716&lt;&gt;"",ISNUMBER(A3716)),VLOOKUP(A3716,Studies!A:BR,2,FALSE),"")</f>
        <v>Templeton 2008</v>
      </c>
      <c r="C3716" s="254" t="str">
        <f>IF(AND(A3716&lt;&gt;"",ISNUMBER(A3716)),VLOOKUP(A3716,Studies!A:BR,3,FALSE),"")</f>
        <v>https://www.ncbi.nlm.nih.gov/pubmed/17495874</v>
      </c>
      <c r="D3716" s="254" t="str">
        <f>IF(AND(A3716&lt;&gt;"",ISNUMBER(A3716)),VLOOKUP(A3716,Studies!A:BR,4,FALSE),"")</f>
        <v>OH-ITZ day 7</v>
      </c>
      <c r="E3716" s="254" t="str">
        <f>IF(AND(A3716&lt;&gt;"",ISNUMBER(A3716)),VLOOKUP(A3716,Studies!A:BR,5,FALSE),"")</f>
        <v>Hydroxy-Itraconazole</v>
      </c>
      <c r="F3716" s="255"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4.25" x14ac:dyDescent="0.2">
      <c r="A3717" s="183">
        <v>475</v>
      </c>
      <c r="B3717" s="253" t="str">
        <f>IF(AND(A3717&lt;&gt;"",ISNUMBER(A3717)),VLOOKUP(A3717,Studies!A:BR,2,FALSE),"")</f>
        <v>Templeton 2008</v>
      </c>
      <c r="C3717" s="254" t="str">
        <f>IF(AND(A3717&lt;&gt;"",ISNUMBER(A3717)),VLOOKUP(A3717,Studies!A:BR,3,FALSE),"")</f>
        <v>https://www.ncbi.nlm.nih.gov/pubmed/17495874</v>
      </c>
      <c r="D3717" s="254" t="str">
        <f>IF(AND(A3717&lt;&gt;"",ISNUMBER(A3717)),VLOOKUP(A3717,Studies!A:BR,4,FALSE),"")</f>
        <v>OH-ITZ day 7</v>
      </c>
      <c r="E3717" s="254" t="str">
        <f>IF(AND(A3717&lt;&gt;"",ISNUMBER(A3717)),VLOOKUP(A3717,Studies!A:BR,5,FALSE),"")</f>
        <v>Hydroxy-Itraconazole</v>
      </c>
      <c r="F3717" s="255"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4.25" x14ac:dyDescent="0.2">
      <c r="A3718" s="183">
        <v>475</v>
      </c>
      <c r="B3718" s="253" t="str">
        <f>IF(AND(A3718&lt;&gt;"",ISNUMBER(A3718)),VLOOKUP(A3718,Studies!A:BR,2,FALSE),"")</f>
        <v>Templeton 2008</v>
      </c>
      <c r="C3718" s="254" t="str">
        <f>IF(AND(A3718&lt;&gt;"",ISNUMBER(A3718)),VLOOKUP(A3718,Studies!A:BR,3,FALSE),"")</f>
        <v>https://www.ncbi.nlm.nih.gov/pubmed/17495874</v>
      </c>
      <c r="D3718" s="254" t="str">
        <f>IF(AND(A3718&lt;&gt;"",ISNUMBER(A3718)),VLOOKUP(A3718,Studies!A:BR,4,FALSE),"")</f>
        <v>OH-ITZ day 7</v>
      </c>
      <c r="E3718" s="254" t="str">
        <f>IF(AND(A3718&lt;&gt;"",ISNUMBER(A3718)),VLOOKUP(A3718,Studies!A:BR,5,FALSE),"")</f>
        <v>Hydroxy-Itraconazole</v>
      </c>
      <c r="F3718" s="255"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4.25" x14ac:dyDescent="0.2">
      <c r="A3719" s="183">
        <v>475</v>
      </c>
      <c r="B3719" s="253" t="str">
        <f>IF(AND(A3719&lt;&gt;"",ISNUMBER(A3719)),VLOOKUP(A3719,Studies!A:BR,2,FALSE),"")</f>
        <v>Templeton 2008</v>
      </c>
      <c r="C3719" s="254" t="str">
        <f>IF(AND(A3719&lt;&gt;"",ISNUMBER(A3719)),VLOOKUP(A3719,Studies!A:BR,3,FALSE),"")</f>
        <v>https://www.ncbi.nlm.nih.gov/pubmed/17495874</v>
      </c>
      <c r="D3719" s="254" t="str">
        <f>IF(AND(A3719&lt;&gt;"",ISNUMBER(A3719)),VLOOKUP(A3719,Studies!A:BR,4,FALSE),"")</f>
        <v>OH-ITZ day 7</v>
      </c>
      <c r="E3719" s="254" t="str">
        <f>IF(AND(A3719&lt;&gt;"",ISNUMBER(A3719)),VLOOKUP(A3719,Studies!A:BR,5,FALSE),"")</f>
        <v>Hydroxy-Itraconazole</v>
      </c>
      <c r="F3719" s="255"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4.25" x14ac:dyDescent="0.2">
      <c r="A3720" s="183">
        <v>475</v>
      </c>
      <c r="B3720" s="253" t="str">
        <f>IF(AND(A3720&lt;&gt;"",ISNUMBER(A3720)),VLOOKUP(A3720,Studies!A:BR,2,FALSE),"")</f>
        <v>Templeton 2008</v>
      </c>
      <c r="C3720" s="254" t="str">
        <f>IF(AND(A3720&lt;&gt;"",ISNUMBER(A3720)),VLOOKUP(A3720,Studies!A:BR,3,FALSE),"")</f>
        <v>https://www.ncbi.nlm.nih.gov/pubmed/17495874</v>
      </c>
      <c r="D3720" s="254" t="str">
        <f>IF(AND(A3720&lt;&gt;"",ISNUMBER(A3720)),VLOOKUP(A3720,Studies!A:BR,4,FALSE),"")</f>
        <v>OH-ITZ day 7</v>
      </c>
      <c r="E3720" s="254" t="str">
        <f>IF(AND(A3720&lt;&gt;"",ISNUMBER(A3720)),VLOOKUP(A3720,Studies!A:BR,5,FALSE),"")</f>
        <v>Hydroxy-Itraconazole</v>
      </c>
      <c r="F3720" s="255"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4.25" x14ac:dyDescent="0.2">
      <c r="A3721" s="183">
        <v>475</v>
      </c>
      <c r="B3721" s="253" t="str">
        <f>IF(AND(A3721&lt;&gt;"",ISNUMBER(A3721)),VLOOKUP(A3721,Studies!A:BR,2,FALSE),"")</f>
        <v>Templeton 2008</v>
      </c>
      <c r="C3721" s="254" t="str">
        <f>IF(AND(A3721&lt;&gt;"",ISNUMBER(A3721)),VLOOKUP(A3721,Studies!A:BR,3,FALSE),"")</f>
        <v>https://www.ncbi.nlm.nih.gov/pubmed/17495874</v>
      </c>
      <c r="D3721" s="254" t="str">
        <f>IF(AND(A3721&lt;&gt;"",ISNUMBER(A3721)),VLOOKUP(A3721,Studies!A:BR,4,FALSE),"")</f>
        <v>OH-ITZ day 7</v>
      </c>
      <c r="E3721" s="254" t="str">
        <f>IF(AND(A3721&lt;&gt;"",ISNUMBER(A3721)),VLOOKUP(A3721,Studies!A:BR,5,FALSE),"")</f>
        <v>Hydroxy-Itraconazole</v>
      </c>
      <c r="F3721" s="255"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4.25" x14ac:dyDescent="0.2">
      <c r="A3722" s="183">
        <v>475</v>
      </c>
      <c r="B3722" s="253" t="str">
        <f>IF(AND(A3722&lt;&gt;"",ISNUMBER(A3722)),VLOOKUP(A3722,Studies!A:BR,2,FALSE),"")</f>
        <v>Templeton 2008</v>
      </c>
      <c r="C3722" s="254" t="str">
        <f>IF(AND(A3722&lt;&gt;"",ISNUMBER(A3722)),VLOOKUP(A3722,Studies!A:BR,3,FALSE),"")</f>
        <v>https://www.ncbi.nlm.nih.gov/pubmed/17495874</v>
      </c>
      <c r="D3722" s="254" t="str">
        <f>IF(AND(A3722&lt;&gt;"",ISNUMBER(A3722)),VLOOKUP(A3722,Studies!A:BR,4,FALSE),"")</f>
        <v>OH-ITZ day 7</v>
      </c>
      <c r="E3722" s="254" t="str">
        <f>IF(AND(A3722&lt;&gt;"",ISNUMBER(A3722)),VLOOKUP(A3722,Studies!A:BR,5,FALSE),"")</f>
        <v>Hydroxy-Itraconazole</v>
      </c>
      <c r="F3722" s="255"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4.25" x14ac:dyDescent="0.2">
      <c r="A3723" s="183">
        <v>475</v>
      </c>
      <c r="B3723" s="253" t="str">
        <f>IF(AND(A3723&lt;&gt;"",ISNUMBER(A3723)),VLOOKUP(A3723,Studies!A:BR,2,FALSE),"")</f>
        <v>Templeton 2008</v>
      </c>
      <c r="C3723" s="254" t="str">
        <f>IF(AND(A3723&lt;&gt;"",ISNUMBER(A3723)),VLOOKUP(A3723,Studies!A:BR,3,FALSE),"")</f>
        <v>https://www.ncbi.nlm.nih.gov/pubmed/17495874</v>
      </c>
      <c r="D3723" s="254" t="str">
        <f>IF(AND(A3723&lt;&gt;"",ISNUMBER(A3723)),VLOOKUP(A3723,Studies!A:BR,4,FALSE),"")</f>
        <v>OH-ITZ day 7</v>
      </c>
      <c r="E3723" s="254" t="str">
        <f>IF(AND(A3723&lt;&gt;"",ISNUMBER(A3723)),VLOOKUP(A3723,Studies!A:BR,5,FALSE),"")</f>
        <v>Hydroxy-Itraconazole</v>
      </c>
      <c r="F3723" s="255"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4.25" x14ac:dyDescent="0.2">
      <c r="A3724" s="183">
        <v>476</v>
      </c>
      <c r="B3724" s="253" t="str">
        <f>IF(AND(A3724&lt;&gt;"",ISNUMBER(A3724)),VLOOKUP(A3724,Studies!A:BR,2,FALSE),"")</f>
        <v>Templeton 2008</v>
      </c>
      <c r="C3724" s="254" t="str">
        <f>IF(AND(A3724&lt;&gt;"",ISNUMBER(A3724)),VLOOKUP(A3724,Studies!A:BR,3,FALSE),"")</f>
        <v>https://www.ncbi.nlm.nih.gov/pubmed/17495874</v>
      </c>
      <c r="D3724" s="254" t="str">
        <f>IF(AND(A3724&lt;&gt;"",ISNUMBER(A3724)),VLOOKUP(A3724,Studies!A:BR,4,FALSE),"")</f>
        <v>keto-ITZ day 1</v>
      </c>
      <c r="E3724" s="254" t="str">
        <f>IF(AND(A3724&lt;&gt;"",ISNUMBER(A3724)),VLOOKUP(A3724,Studies!A:BR,5,FALSE),"")</f>
        <v>Keto-Itraconazole</v>
      </c>
      <c r="F3724" s="255"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4.25" x14ac:dyDescent="0.2">
      <c r="A3725" s="183">
        <v>476</v>
      </c>
      <c r="B3725" s="253" t="str">
        <f>IF(AND(A3725&lt;&gt;"",ISNUMBER(A3725)),VLOOKUP(A3725,Studies!A:BR,2,FALSE),"")</f>
        <v>Templeton 2008</v>
      </c>
      <c r="C3725" s="254" t="str">
        <f>IF(AND(A3725&lt;&gt;"",ISNUMBER(A3725)),VLOOKUP(A3725,Studies!A:BR,3,FALSE),"")</f>
        <v>https://www.ncbi.nlm.nih.gov/pubmed/17495874</v>
      </c>
      <c r="D3725" s="254" t="str">
        <f>IF(AND(A3725&lt;&gt;"",ISNUMBER(A3725)),VLOOKUP(A3725,Studies!A:BR,4,FALSE),"")</f>
        <v>keto-ITZ day 1</v>
      </c>
      <c r="E3725" s="254" t="str">
        <f>IF(AND(A3725&lt;&gt;"",ISNUMBER(A3725)),VLOOKUP(A3725,Studies!A:BR,5,FALSE),"")</f>
        <v>Keto-Itraconazole</v>
      </c>
      <c r="F3725" s="255"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4.25" x14ac:dyDescent="0.2">
      <c r="A3726" s="183">
        <v>476</v>
      </c>
      <c r="B3726" s="253" t="str">
        <f>IF(AND(A3726&lt;&gt;"",ISNUMBER(A3726)),VLOOKUP(A3726,Studies!A:BR,2,FALSE),"")</f>
        <v>Templeton 2008</v>
      </c>
      <c r="C3726" s="254" t="str">
        <f>IF(AND(A3726&lt;&gt;"",ISNUMBER(A3726)),VLOOKUP(A3726,Studies!A:BR,3,FALSE),"")</f>
        <v>https://www.ncbi.nlm.nih.gov/pubmed/17495874</v>
      </c>
      <c r="D3726" s="254" t="str">
        <f>IF(AND(A3726&lt;&gt;"",ISNUMBER(A3726)),VLOOKUP(A3726,Studies!A:BR,4,FALSE),"")</f>
        <v>keto-ITZ day 1</v>
      </c>
      <c r="E3726" s="254" t="str">
        <f>IF(AND(A3726&lt;&gt;"",ISNUMBER(A3726)),VLOOKUP(A3726,Studies!A:BR,5,FALSE),"")</f>
        <v>Keto-Itraconazole</v>
      </c>
      <c r="F3726" s="255"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4.25" x14ac:dyDescent="0.2">
      <c r="A3727" s="183">
        <v>476</v>
      </c>
      <c r="B3727" s="253" t="str">
        <f>IF(AND(A3727&lt;&gt;"",ISNUMBER(A3727)),VLOOKUP(A3727,Studies!A:BR,2,FALSE),"")</f>
        <v>Templeton 2008</v>
      </c>
      <c r="C3727" s="254" t="str">
        <f>IF(AND(A3727&lt;&gt;"",ISNUMBER(A3727)),VLOOKUP(A3727,Studies!A:BR,3,FALSE),"")</f>
        <v>https://www.ncbi.nlm.nih.gov/pubmed/17495874</v>
      </c>
      <c r="D3727" s="254" t="str">
        <f>IF(AND(A3727&lt;&gt;"",ISNUMBER(A3727)),VLOOKUP(A3727,Studies!A:BR,4,FALSE),"")</f>
        <v>keto-ITZ day 1</v>
      </c>
      <c r="E3727" s="254" t="str">
        <f>IF(AND(A3727&lt;&gt;"",ISNUMBER(A3727)),VLOOKUP(A3727,Studies!A:BR,5,FALSE),"")</f>
        <v>Keto-Itraconazole</v>
      </c>
      <c r="F3727" s="255"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4.25" x14ac:dyDescent="0.2">
      <c r="A3728" s="183">
        <v>476</v>
      </c>
      <c r="B3728" s="253" t="str">
        <f>IF(AND(A3728&lt;&gt;"",ISNUMBER(A3728)),VLOOKUP(A3728,Studies!A:BR,2,FALSE),"")</f>
        <v>Templeton 2008</v>
      </c>
      <c r="C3728" s="254" t="str">
        <f>IF(AND(A3728&lt;&gt;"",ISNUMBER(A3728)),VLOOKUP(A3728,Studies!A:BR,3,FALSE),"")</f>
        <v>https://www.ncbi.nlm.nih.gov/pubmed/17495874</v>
      </c>
      <c r="D3728" s="254" t="str">
        <f>IF(AND(A3728&lt;&gt;"",ISNUMBER(A3728)),VLOOKUP(A3728,Studies!A:BR,4,FALSE),"")</f>
        <v>keto-ITZ day 1</v>
      </c>
      <c r="E3728" s="254" t="str">
        <f>IF(AND(A3728&lt;&gt;"",ISNUMBER(A3728)),VLOOKUP(A3728,Studies!A:BR,5,FALSE),"")</f>
        <v>Keto-Itraconazole</v>
      </c>
      <c r="F3728" s="255"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4.25" x14ac:dyDescent="0.2">
      <c r="A3729" s="183">
        <v>476</v>
      </c>
      <c r="B3729" s="253" t="str">
        <f>IF(AND(A3729&lt;&gt;"",ISNUMBER(A3729)),VLOOKUP(A3729,Studies!A:BR,2,FALSE),"")</f>
        <v>Templeton 2008</v>
      </c>
      <c r="C3729" s="254" t="str">
        <f>IF(AND(A3729&lt;&gt;"",ISNUMBER(A3729)),VLOOKUP(A3729,Studies!A:BR,3,FALSE),"")</f>
        <v>https://www.ncbi.nlm.nih.gov/pubmed/17495874</v>
      </c>
      <c r="D3729" s="254" t="str">
        <f>IF(AND(A3729&lt;&gt;"",ISNUMBER(A3729)),VLOOKUP(A3729,Studies!A:BR,4,FALSE),"")</f>
        <v>keto-ITZ day 1</v>
      </c>
      <c r="E3729" s="254" t="str">
        <f>IF(AND(A3729&lt;&gt;"",ISNUMBER(A3729)),VLOOKUP(A3729,Studies!A:BR,5,FALSE),"")</f>
        <v>Keto-Itraconazole</v>
      </c>
      <c r="F3729" s="255"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4.25" x14ac:dyDescent="0.2">
      <c r="A3730" s="183">
        <v>476</v>
      </c>
      <c r="B3730" s="253" t="str">
        <f>IF(AND(A3730&lt;&gt;"",ISNUMBER(A3730)),VLOOKUP(A3730,Studies!A:BR,2,FALSE),"")</f>
        <v>Templeton 2008</v>
      </c>
      <c r="C3730" s="254" t="str">
        <f>IF(AND(A3730&lt;&gt;"",ISNUMBER(A3730)),VLOOKUP(A3730,Studies!A:BR,3,FALSE),"")</f>
        <v>https://www.ncbi.nlm.nih.gov/pubmed/17495874</v>
      </c>
      <c r="D3730" s="254" t="str">
        <f>IF(AND(A3730&lt;&gt;"",ISNUMBER(A3730)),VLOOKUP(A3730,Studies!A:BR,4,FALSE),"")</f>
        <v>keto-ITZ day 1</v>
      </c>
      <c r="E3730" s="254" t="str">
        <f>IF(AND(A3730&lt;&gt;"",ISNUMBER(A3730)),VLOOKUP(A3730,Studies!A:BR,5,FALSE),"")</f>
        <v>Keto-Itraconazole</v>
      </c>
      <c r="F3730" s="255"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4.25" x14ac:dyDescent="0.2">
      <c r="A3731" s="183">
        <v>476</v>
      </c>
      <c r="B3731" s="253" t="str">
        <f>IF(AND(A3731&lt;&gt;"",ISNUMBER(A3731)),VLOOKUP(A3731,Studies!A:BR,2,FALSE),"")</f>
        <v>Templeton 2008</v>
      </c>
      <c r="C3731" s="254" t="str">
        <f>IF(AND(A3731&lt;&gt;"",ISNUMBER(A3731)),VLOOKUP(A3731,Studies!A:BR,3,FALSE),"")</f>
        <v>https://www.ncbi.nlm.nih.gov/pubmed/17495874</v>
      </c>
      <c r="D3731" s="254" t="str">
        <f>IF(AND(A3731&lt;&gt;"",ISNUMBER(A3731)),VLOOKUP(A3731,Studies!A:BR,4,FALSE),"")</f>
        <v>keto-ITZ day 1</v>
      </c>
      <c r="E3731" s="254" t="str">
        <f>IF(AND(A3731&lt;&gt;"",ISNUMBER(A3731)),VLOOKUP(A3731,Studies!A:BR,5,FALSE),"")</f>
        <v>Keto-Itraconazole</v>
      </c>
      <c r="F3731" s="255"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4.25" x14ac:dyDescent="0.2">
      <c r="A3732" s="183">
        <v>476</v>
      </c>
      <c r="B3732" s="253" t="str">
        <f>IF(AND(A3732&lt;&gt;"",ISNUMBER(A3732)),VLOOKUP(A3732,Studies!A:BR,2,FALSE),"")</f>
        <v>Templeton 2008</v>
      </c>
      <c r="C3732" s="254" t="str">
        <f>IF(AND(A3732&lt;&gt;"",ISNUMBER(A3732)),VLOOKUP(A3732,Studies!A:BR,3,FALSE),"")</f>
        <v>https://www.ncbi.nlm.nih.gov/pubmed/17495874</v>
      </c>
      <c r="D3732" s="254" t="str">
        <f>IF(AND(A3732&lt;&gt;"",ISNUMBER(A3732)),VLOOKUP(A3732,Studies!A:BR,4,FALSE),"")</f>
        <v>keto-ITZ day 1</v>
      </c>
      <c r="E3732" s="254" t="str">
        <f>IF(AND(A3732&lt;&gt;"",ISNUMBER(A3732)),VLOOKUP(A3732,Studies!A:BR,5,FALSE),"")</f>
        <v>Keto-Itraconazole</v>
      </c>
      <c r="F3732" s="255"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4.25" x14ac:dyDescent="0.2">
      <c r="A3733" s="183">
        <v>477</v>
      </c>
      <c r="B3733" s="253" t="str">
        <f>IF(AND(A3733&lt;&gt;"",ISNUMBER(A3733)),VLOOKUP(A3733,Studies!A:BR,2,FALSE),"")</f>
        <v>Templeton 2008</v>
      </c>
      <c r="C3733" s="254" t="str">
        <f>IF(AND(A3733&lt;&gt;"",ISNUMBER(A3733)),VLOOKUP(A3733,Studies!A:BR,3,FALSE),"")</f>
        <v>https://www.ncbi.nlm.nih.gov/pubmed/17495874</v>
      </c>
      <c r="D3733" s="254" t="str">
        <f>IF(AND(A3733&lt;&gt;"",ISNUMBER(A3733)),VLOOKUP(A3733,Studies!A:BR,4,FALSE),"")</f>
        <v>keto-ITZ day 7</v>
      </c>
      <c r="E3733" s="254" t="str">
        <f>IF(AND(A3733&lt;&gt;"",ISNUMBER(A3733)),VLOOKUP(A3733,Studies!A:BR,5,FALSE),"")</f>
        <v>Keto-Itraconazole</v>
      </c>
      <c r="F3733" s="255"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4.25" x14ac:dyDescent="0.2">
      <c r="A3734" s="183">
        <v>477</v>
      </c>
      <c r="B3734" s="253" t="str">
        <f>IF(AND(A3734&lt;&gt;"",ISNUMBER(A3734)),VLOOKUP(A3734,Studies!A:BR,2,FALSE),"")</f>
        <v>Templeton 2008</v>
      </c>
      <c r="C3734" s="254" t="str">
        <f>IF(AND(A3734&lt;&gt;"",ISNUMBER(A3734)),VLOOKUP(A3734,Studies!A:BR,3,FALSE),"")</f>
        <v>https://www.ncbi.nlm.nih.gov/pubmed/17495874</v>
      </c>
      <c r="D3734" s="254" t="str">
        <f>IF(AND(A3734&lt;&gt;"",ISNUMBER(A3734)),VLOOKUP(A3734,Studies!A:BR,4,FALSE),"")</f>
        <v>keto-ITZ day 7</v>
      </c>
      <c r="E3734" s="254" t="str">
        <f>IF(AND(A3734&lt;&gt;"",ISNUMBER(A3734)),VLOOKUP(A3734,Studies!A:BR,5,FALSE),"")</f>
        <v>Keto-Itraconazole</v>
      </c>
      <c r="F3734" s="255"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4.25" x14ac:dyDescent="0.2">
      <c r="A3735" s="183">
        <v>477</v>
      </c>
      <c r="B3735" s="253" t="str">
        <f>IF(AND(A3735&lt;&gt;"",ISNUMBER(A3735)),VLOOKUP(A3735,Studies!A:BR,2,FALSE),"")</f>
        <v>Templeton 2008</v>
      </c>
      <c r="C3735" s="254" t="str">
        <f>IF(AND(A3735&lt;&gt;"",ISNUMBER(A3735)),VLOOKUP(A3735,Studies!A:BR,3,FALSE),"")</f>
        <v>https://www.ncbi.nlm.nih.gov/pubmed/17495874</v>
      </c>
      <c r="D3735" s="254" t="str">
        <f>IF(AND(A3735&lt;&gt;"",ISNUMBER(A3735)),VLOOKUP(A3735,Studies!A:BR,4,FALSE),"")</f>
        <v>keto-ITZ day 7</v>
      </c>
      <c r="E3735" s="254" t="str">
        <f>IF(AND(A3735&lt;&gt;"",ISNUMBER(A3735)),VLOOKUP(A3735,Studies!A:BR,5,FALSE),"")</f>
        <v>Keto-Itraconazole</v>
      </c>
      <c r="F3735" s="255"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4.25" x14ac:dyDescent="0.2">
      <c r="A3736" s="183">
        <v>477</v>
      </c>
      <c r="B3736" s="253" t="str">
        <f>IF(AND(A3736&lt;&gt;"",ISNUMBER(A3736)),VLOOKUP(A3736,Studies!A:BR,2,FALSE),"")</f>
        <v>Templeton 2008</v>
      </c>
      <c r="C3736" s="254" t="str">
        <f>IF(AND(A3736&lt;&gt;"",ISNUMBER(A3736)),VLOOKUP(A3736,Studies!A:BR,3,FALSE),"")</f>
        <v>https://www.ncbi.nlm.nih.gov/pubmed/17495874</v>
      </c>
      <c r="D3736" s="254" t="str">
        <f>IF(AND(A3736&lt;&gt;"",ISNUMBER(A3736)),VLOOKUP(A3736,Studies!A:BR,4,FALSE),"")</f>
        <v>keto-ITZ day 7</v>
      </c>
      <c r="E3736" s="254" t="str">
        <f>IF(AND(A3736&lt;&gt;"",ISNUMBER(A3736)),VLOOKUP(A3736,Studies!A:BR,5,FALSE),"")</f>
        <v>Keto-Itraconazole</v>
      </c>
      <c r="F3736" s="255"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4.25" x14ac:dyDescent="0.2">
      <c r="A3737" s="183">
        <v>477</v>
      </c>
      <c r="B3737" s="253" t="str">
        <f>IF(AND(A3737&lt;&gt;"",ISNUMBER(A3737)),VLOOKUP(A3737,Studies!A:BR,2,FALSE),"")</f>
        <v>Templeton 2008</v>
      </c>
      <c r="C3737" s="254" t="str">
        <f>IF(AND(A3737&lt;&gt;"",ISNUMBER(A3737)),VLOOKUP(A3737,Studies!A:BR,3,FALSE),"")</f>
        <v>https://www.ncbi.nlm.nih.gov/pubmed/17495874</v>
      </c>
      <c r="D3737" s="254" t="str">
        <f>IF(AND(A3737&lt;&gt;"",ISNUMBER(A3737)),VLOOKUP(A3737,Studies!A:BR,4,FALSE),"")</f>
        <v>keto-ITZ day 7</v>
      </c>
      <c r="E3737" s="254" t="str">
        <f>IF(AND(A3737&lt;&gt;"",ISNUMBER(A3737)),VLOOKUP(A3737,Studies!A:BR,5,FALSE),"")</f>
        <v>Keto-Itraconazole</v>
      </c>
      <c r="F3737" s="255"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4.25" x14ac:dyDescent="0.2">
      <c r="A3738" s="183">
        <v>477</v>
      </c>
      <c r="B3738" s="253" t="str">
        <f>IF(AND(A3738&lt;&gt;"",ISNUMBER(A3738)),VLOOKUP(A3738,Studies!A:BR,2,FALSE),"")</f>
        <v>Templeton 2008</v>
      </c>
      <c r="C3738" s="254" t="str">
        <f>IF(AND(A3738&lt;&gt;"",ISNUMBER(A3738)),VLOOKUP(A3738,Studies!A:BR,3,FALSE),"")</f>
        <v>https://www.ncbi.nlm.nih.gov/pubmed/17495874</v>
      </c>
      <c r="D3738" s="254" t="str">
        <f>IF(AND(A3738&lt;&gt;"",ISNUMBER(A3738)),VLOOKUP(A3738,Studies!A:BR,4,FALSE),"")</f>
        <v>keto-ITZ day 7</v>
      </c>
      <c r="E3738" s="254" t="str">
        <f>IF(AND(A3738&lt;&gt;"",ISNUMBER(A3738)),VLOOKUP(A3738,Studies!A:BR,5,FALSE),"")</f>
        <v>Keto-Itraconazole</v>
      </c>
      <c r="F3738" s="255"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4.25" x14ac:dyDescent="0.2">
      <c r="A3739" s="183">
        <v>477</v>
      </c>
      <c r="B3739" s="253" t="str">
        <f>IF(AND(A3739&lt;&gt;"",ISNUMBER(A3739)),VLOOKUP(A3739,Studies!A:BR,2,FALSE),"")</f>
        <v>Templeton 2008</v>
      </c>
      <c r="C3739" s="254" t="str">
        <f>IF(AND(A3739&lt;&gt;"",ISNUMBER(A3739)),VLOOKUP(A3739,Studies!A:BR,3,FALSE),"")</f>
        <v>https://www.ncbi.nlm.nih.gov/pubmed/17495874</v>
      </c>
      <c r="D3739" s="254" t="str">
        <f>IF(AND(A3739&lt;&gt;"",ISNUMBER(A3739)),VLOOKUP(A3739,Studies!A:BR,4,FALSE),"")</f>
        <v>keto-ITZ day 7</v>
      </c>
      <c r="E3739" s="254" t="str">
        <f>IF(AND(A3739&lt;&gt;"",ISNUMBER(A3739)),VLOOKUP(A3739,Studies!A:BR,5,FALSE),"")</f>
        <v>Keto-Itraconazole</v>
      </c>
      <c r="F3739" s="255"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4.25" x14ac:dyDescent="0.2">
      <c r="A3740" s="183">
        <v>477</v>
      </c>
      <c r="B3740" s="253" t="str">
        <f>IF(AND(A3740&lt;&gt;"",ISNUMBER(A3740)),VLOOKUP(A3740,Studies!A:BR,2,FALSE),"")</f>
        <v>Templeton 2008</v>
      </c>
      <c r="C3740" s="254" t="str">
        <f>IF(AND(A3740&lt;&gt;"",ISNUMBER(A3740)),VLOOKUP(A3740,Studies!A:BR,3,FALSE),"")</f>
        <v>https://www.ncbi.nlm.nih.gov/pubmed/17495874</v>
      </c>
      <c r="D3740" s="254" t="str">
        <f>IF(AND(A3740&lt;&gt;"",ISNUMBER(A3740)),VLOOKUP(A3740,Studies!A:BR,4,FALSE),"")</f>
        <v>keto-ITZ day 7</v>
      </c>
      <c r="E3740" s="254" t="str">
        <f>IF(AND(A3740&lt;&gt;"",ISNUMBER(A3740)),VLOOKUP(A3740,Studies!A:BR,5,FALSE),"")</f>
        <v>Keto-Itraconazole</v>
      </c>
      <c r="F3740" s="255"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4.25" x14ac:dyDescent="0.2">
      <c r="A3741" s="183">
        <v>477</v>
      </c>
      <c r="B3741" s="253" t="str">
        <f>IF(AND(A3741&lt;&gt;"",ISNUMBER(A3741)),VLOOKUP(A3741,Studies!A:BR,2,FALSE),"")</f>
        <v>Templeton 2008</v>
      </c>
      <c r="C3741" s="254" t="str">
        <f>IF(AND(A3741&lt;&gt;"",ISNUMBER(A3741)),VLOOKUP(A3741,Studies!A:BR,3,FALSE),"")</f>
        <v>https://www.ncbi.nlm.nih.gov/pubmed/17495874</v>
      </c>
      <c r="D3741" s="254" t="str">
        <f>IF(AND(A3741&lt;&gt;"",ISNUMBER(A3741)),VLOOKUP(A3741,Studies!A:BR,4,FALSE),"")</f>
        <v>keto-ITZ day 7</v>
      </c>
      <c r="E3741" s="254" t="str">
        <f>IF(AND(A3741&lt;&gt;"",ISNUMBER(A3741)),VLOOKUP(A3741,Studies!A:BR,5,FALSE),"")</f>
        <v>Keto-Itraconazole</v>
      </c>
      <c r="F3741" s="255"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4.25" x14ac:dyDescent="0.2">
      <c r="A3742" s="183">
        <v>477</v>
      </c>
      <c r="B3742" s="253" t="str">
        <f>IF(AND(A3742&lt;&gt;"",ISNUMBER(A3742)),VLOOKUP(A3742,Studies!A:BR,2,FALSE),"")</f>
        <v>Templeton 2008</v>
      </c>
      <c r="C3742" s="254" t="str">
        <f>IF(AND(A3742&lt;&gt;"",ISNUMBER(A3742)),VLOOKUP(A3742,Studies!A:BR,3,FALSE),"")</f>
        <v>https://www.ncbi.nlm.nih.gov/pubmed/17495874</v>
      </c>
      <c r="D3742" s="254" t="str">
        <f>IF(AND(A3742&lt;&gt;"",ISNUMBER(A3742)),VLOOKUP(A3742,Studies!A:BR,4,FALSE),"")</f>
        <v>keto-ITZ day 7</v>
      </c>
      <c r="E3742" s="254" t="str">
        <f>IF(AND(A3742&lt;&gt;"",ISNUMBER(A3742)),VLOOKUP(A3742,Studies!A:BR,5,FALSE),"")</f>
        <v>Keto-Itraconazole</v>
      </c>
      <c r="F3742" s="255"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4.25" x14ac:dyDescent="0.2">
      <c r="A3743" s="183">
        <v>478</v>
      </c>
      <c r="B3743" s="253" t="str">
        <f>IF(AND(A3743&lt;&gt;"",ISNUMBER(A3743)),VLOOKUP(A3743,Studies!A:BR,2,FALSE),"")</f>
        <v>Templeton 2008</v>
      </c>
      <c r="C3743" s="254" t="str">
        <f>IF(AND(A3743&lt;&gt;"",ISNUMBER(A3743)),VLOOKUP(A3743,Studies!A:BR,3,FALSE),"")</f>
        <v>https://www.ncbi.nlm.nih.gov/pubmed/17495874</v>
      </c>
      <c r="D3743" s="254" t="str">
        <f>IF(AND(A3743&lt;&gt;"",ISNUMBER(A3743)),VLOOKUP(A3743,Studies!A:BR,4,FALSE),"")</f>
        <v>ND-OH-ITZ day 1</v>
      </c>
      <c r="E3743" s="254" t="str">
        <f>IF(AND(A3743&lt;&gt;"",ISNUMBER(A3743)),VLOOKUP(A3743,Studies!A:BR,5,FALSE),"")</f>
        <v>N-desalkyl-Itraconazole</v>
      </c>
      <c r="F3743" s="255"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4.25" x14ac:dyDescent="0.2">
      <c r="A3744" s="183">
        <v>478</v>
      </c>
      <c r="B3744" s="253" t="str">
        <f>IF(AND(A3744&lt;&gt;"",ISNUMBER(A3744)),VLOOKUP(A3744,Studies!A:BR,2,FALSE),"")</f>
        <v>Templeton 2008</v>
      </c>
      <c r="C3744" s="254" t="str">
        <f>IF(AND(A3744&lt;&gt;"",ISNUMBER(A3744)),VLOOKUP(A3744,Studies!A:BR,3,FALSE),"")</f>
        <v>https://www.ncbi.nlm.nih.gov/pubmed/17495874</v>
      </c>
      <c r="D3744" s="254" t="str">
        <f>IF(AND(A3744&lt;&gt;"",ISNUMBER(A3744)),VLOOKUP(A3744,Studies!A:BR,4,FALSE),"")</f>
        <v>ND-OH-ITZ day 1</v>
      </c>
      <c r="E3744" s="254" t="str">
        <f>IF(AND(A3744&lt;&gt;"",ISNUMBER(A3744)),VLOOKUP(A3744,Studies!A:BR,5,FALSE),"")</f>
        <v>N-desalkyl-Itraconazole</v>
      </c>
      <c r="F3744" s="255"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4.25" x14ac:dyDescent="0.2">
      <c r="A3745" s="183">
        <v>478</v>
      </c>
      <c r="B3745" s="253" t="str">
        <f>IF(AND(A3745&lt;&gt;"",ISNUMBER(A3745)),VLOOKUP(A3745,Studies!A:BR,2,FALSE),"")</f>
        <v>Templeton 2008</v>
      </c>
      <c r="C3745" s="254" t="str">
        <f>IF(AND(A3745&lt;&gt;"",ISNUMBER(A3745)),VLOOKUP(A3745,Studies!A:BR,3,FALSE),"")</f>
        <v>https://www.ncbi.nlm.nih.gov/pubmed/17495874</v>
      </c>
      <c r="D3745" s="254" t="str">
        <f>IF(AND(A3745&lt;&gt;"",ISNUMBER(A3745)),VLOOKUP(A3745,Studies!A:BR,4,FALSE),"")</f>
        <v>ND-OH-ITZ day 1</v>
      </c>
      <c r="E3745" s="254" t="str">
        <f>IF(AND(A3745&lt;&gt;"",ISNUMBER(A3745)),VLOOKUP(A3745,Studies!A:BR,5,FALSE),"")</f>
        <v>N-desalkyl-Itraconazole</v>
      </c>
      <c r="F3745" s="255"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4.25" x14ac:dyDescent="0.2">
      <c r="A3746" s="183">
        <v>478</v>
      </c>
      <c r="B3746" s="253" t="str">
        <f>IF(AND(A3746&lt;&gt;"",ISNUMBER(A3746)),VLOOKUP(A3746,Studies!A:BR,2,FALSE),"")</f>
        <v>Templeton 2008</v>
      </c>
      <c r="C3746" s="254" t="str">
        <f>IF(AND(A3746&lt;&gt;"",ISNUMBER(A3746)),VLOOKUP(A3746,Studies!A:BR,3,FALSE),"")</f>
        <v>https://www.ncbi.nlm.nih.gov/pubmed/17495874</v>
      </c>
      <c r="D3746" s="254" t="str">
        <f>IF(AND(A3746&lt;&gt;"",ISNUMBER(A3746)),VLOOKUP(A3746,Studies!A:BR,4,FALSE),"")</f>
        <v>ND-OH-ITZ day 1</v>
      </c>
      <c r="E3746" s="254" t="str">
        <f>IF(AND(A3746&lt;&gt;"",ISNUMBER(A3746)),VLOOKUP(A3746,Studies!A:BR,5,FALSE),"")</f>
        <v>N-desalkyl-Itraconazole</v>
      </c>
      <c r="F3746" s="255"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4.25" x14ac:dyDescent="0.2">
      <c r="A3747" s="183">
        <v>478</v>
      </c>
      <c r="B3747" s="253" t="str">
        <f>IF(AND(A3747&lt;&gt;"",ISNUMBER(A3747)),VLOOKUP(A3747,Studies!A:BR,2,FALSE),"")</f>
        <v>Templeton 2008</v>
      </c>
      <c r="C3747" s="254" t="str">
        <f>IF(AND(A3747&lt;&gt;"",ISNUMBER(A3747)),VLOOKUP(A3747,Studies!A:BR,3,FALSE),"")</f>
        <v>https://www.ncbi.nlm.nih.gov/pubmed/17495874</v>
      </c>
      <c r="D3747" s="254" t="str">
        <f>IF(AND(A3747&lt;&gt;"",ISNUMBER(A3747)),VLOOKUP(A3747,Studies!A:BR,4,FALSE),"")</f>
        <v>ND-OH-ITZ day 1</v>
      </c>
      <c r="E3747" s="254" t="str">
        <f>IF(AND(A3747&lt;&gt;"",ISNUMBER(A3747)),VLOOKUP(A3747,Studies!A:BR,5,FALSE),"")</f>
        <v>N-desalkyl-Itraconazole</v>
      </c>
      <c r="F3747" s="255"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4.25" x14ac:dyDescent="0.2">
      <c r="A3748" s="183">
        <v>478</v>
      </c>
      <c r="B3748" s="253" t="str">
        <f>IF(AND(A3748&lt;&gt;"",ISNUMBER(A3748)),VLOOKUP(A3748,Studies!A:BR,2,FALSE),"")</f>
        <v>Templeton 2008</v>
      </c>
      <c r="C3748" s="254" t="str">
        <f>IF(AND(A3748&lt;&gt;"",ISNUMBER(A3748)),VLOOKUP(A3748,Studies!A:BR,3,FALSE),"")</f>
        <v>https://www.ncbi.nlm.nih.gov/pubmed/17495874</v>
      </c>
      <c r="D3748" s="254" t="str">
        <f>IF(AND(A3748&lt;&gt;"",ISNUMBER(A3748)),VLOOKUP(A3748,Studies!A:BR,4,FALSE),"")</f>
        <v>ND-OH-ITZ day 1</v>
      </c>
      <c r="E3748" s="254" t="str">
        <f>IF(AND(A3748&lt;&gt;"",ISNUMBER(A3748)),VLOOKUP(A3748,Studies!A:BR,5,FALSE),"")</f>
        <v>N-desalkyl-Itraconazole</v>
      </c>
      <c r="F3748" s="255"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4.25" x14ac:dyDescent="0.2">
      <c r="A3749" s="183">
        <v>478</v>
      </c>
      <c r="B3749" s="253" t="str">
        <f>IF(AND(A3749&lt;&gt;"",ISNUMBER(A3749)),VLOOKUP(A3749,Studies!A:BR,2,FALSE),"")</f>
        <v>Templeton 2008</v>
      </c>
      <c r="C3749" s="254" t="str">
        <f>IF(AND(A3749&lt;&gt;"",ISNUMBER(A3749)),VLOOKUP(A3749,Studies!A:BR,3,FALSE),"")</f>
        <v>https://www.ncbi.nlm.nih.gov/pubmed/17495874</v>
      </c>
      <c r="D3749" s="254" t="str">
        <f>IF(AND(A3749&lt;&gt;"",ISNUMBER(A3749)),VLOOKUP(A3749,Studies!A:BR,4,FALSE),"")</f>
        <v>ND-OH-ITZ day 1</v>
      </c>
      <c r="E3749" s="254" t="str">
        <f>IF(AND(A3749&lt;&gt;"",ISNUMBER(A3749)),VLOOKUP(A3749,Studies!A:BR,5,FALSE),"")</f>
        <v>N-desalkyl-Itraconazole</v>
      </c>
      <c r="F3749" s="255"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4.25" x14ac:dyDescent="0.2">
      <c r="A3750" s="183">
        <v>478</v>
      </c>
      <c r="B3750" s="253" t="str">
        <f>IF(AND(A3750&lt;&gt;"",ISNUMBER(A3750)),VLOOKUP(A3750,Studies!A:BR,2,FALSE),"")</f>
        <v>Templeton 2008</v>
      </c>
      <c r="C3750" s="254" t="str">
        <f>IF(AND(A3750&lt;&gt;"",ISNUMBER(A3750)),VLOOKUP(A3750,Studies!A:BR,3,FALSE),"")</f>
        <v>https://www.ncbi.nlm.nih.gov/pubmed/17495874</v>
      </c>
      <c r="D3750" s="254" t="str">
        <f>IF(AND(A3750&lt;&gt;"",ISNUMBER(A3750)),VLOOKUP(A3750,Studies!A:BR,4,FALSE),"")</f>
        <v>ND-OH-ITZ day 1</v>
      </c>
      <c r="E3750" s="254" t="str">
        <f>IF(AND(A3750&lt;&gt;"",ISNUMBER(A3750)),VLOOKUP(A3750,Studies!A:BR,5,FALSE),"")</f>
        <v>N-desalkyl-Itraconazole</v>
      </c>
      <c r="F3750" s="255"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4.25" x14ac:dyDescent="0.2">
      <c r="A3751" s="183">
        <v>478</v>
      </c>
      <c r="B3751" s="253" t="str">
        <f>IF(AND(A3751&lt;&gt;"",ISNUMBER(A3751)),VLOOKUP(A3751,Studies!A:BR,2,FALSE),"")</f>
        <v>Templeton 2008</v>
      </c>
      <c r="C3751" s="254" t="str">
        <f>IF(AND(A3751&lt;&gt;"",ISNUMBER(A3751)),VLOOKUP(A3751,Studies!A:BR,3,FALSE),"")</f>
        <v>https://www.ncbi.nlm.nih.gov/pubmed/17495874</v>
      </c>
      <c r="D3751" s="254" t="str">
        <f>IF(AND(A3751&lt;&gt;"",ISNUMBER(A3751)),VLOOKUP(A3751,Studies!A:BR,4,FALSE),"")</f>
        <v>ND-OH-ITZ day 1</v>
      </c>
      <c r="E3751" s="254" t="str">
        <f>IF(AND(A3751&lt;&gt;"",ISNUMBER(A3751)),VLOOKUP(A3751,Studies!A:BR,5,FALSE),"")</f>
        <v>N-desalkyl-Itraconazole</v>
      </c>
      <c r="F3751" s="255"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4.25" x14ac:dyDescent="0.2">
      <c r="A3752" s="183">
        <v>479</v>
      </c>
      <c r="B3752" s="253" t="str">
        <f>IF(AND(A3752&lt;&gt;"",ISNUMBER(A3752)),VLOOKUP(A3752,Studies!A:BR,2,FALSE),"")</f>
        <v>Templeton 2008</v>
      </c>
      <c r="C3752" s="254" t="str">
        <f>IF(AND(A3752&lt;&gt;"",ISNUMBER(A3752)),VLOOKUP(A3752,Studies!A:BR,3,FALSE),"")</f>
        <v>https://www.ncbi.nlm.nih.gov/pubmed/17495874</v>
      </c>
      <c r="D3752" s="254" t="str">
        <f>IF(AND(A3752&lt;&gt;"",ISNUMBER(A3752)),VLOOKUP(A3752,Studies!A:BR,4,FALSE),"")</f>
        <v>ND-OH-ITZ day 7</v>
      </c>
      <c r="E3752" s="254" t="str">
        <f>IF(AND(A3752&lt;&gt;"",ISNUMBER(A3752)),VLOOKUP(A3752,Studies!A:BR,5,FALSE),"")</f>
        <v>N-desalkyl-Itraconazole</v>
      </c>
      <c r="F3752" s="255"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4.25" x14ac:dyDescent="0.2">
      <c r="A3753" s="183">
        <v>479</v>
      </c>
      <c r="B3753" s="253" t="str">
        <f>IF(AND(A3753&lt;&gt;"",ISNUMBER(A3753)),VLOOKUP(A3753,Studies!A:BR,2,FALSE),"")</f>
        <v>Templeton 2008</v>
      </c>
      <c r="C3753" s="254" t="str">
        <f>IF(AND(A3753&lt;&gt;"",ISNUMBER(A3753)),VLOOKUP(A3753,Studies!A:BR,3,FALSE),"")</f>
        <v>https://www.ncbi.nlm.nih.gov/pubmed/17495874</v>
      </c>
      <c r="D3753" s="254" t="str">
        <f>IF(AND(A3753&lt;&gt;"",ISNUMBER(A3753)),VLOOKUP(A3753,Studies!A:BR,4,FALSE),"")</f>
        <v>ND-OH-ITZ day 7</v>
      </c>
      <c r="E3753" s="254" t="str">
        <f>IF(AND(A3753&lt;&gt;"",ISNUMBER(A3753)),VLOOKUP(A3753,Studies!A:BR,5,FALSE),"")</f>
        <v>N-desalkyl-Itraconazole</v>
      </c>
      <c r="F3753" s="255"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4.25" x14ac:dyDescent="0.2">
      <c r="A3754" s="183">
        <v>479</v>
      </c>
      <c r="B3754" s="253" t="str">
        <f>IF(AND(A3754&lt;&gt;"",ISNUMBER(A3754)),VLOOKUP(A3754,Studies!A:BR,2,FALSE),"")</f>
        <v>Templeton 2008</v>
      </c>
      <c r="C3754" s="254" t="str">
        <f>IF(AND(A3754&lt;&gt;"",ISNUMBER(A3754)),VLOOKUP(A3754,Studies!A:BR,3,FALSE),"")</f>
        <v>https://www.ncbi.nlm.nih.gov/pubmed/17495874</v>
      </c>
      <c r="D3754" s="254" t="str">
        <f>IF(AND(A3754&lt;&gt;"",ISNUMBER(A3754)),VLOOKUP(A3754,Studies!A:BR,4,FALSE),"")</f>
        <v>ND-OH-ITZ day 7</v>
      </c>
      <c r="E3754" s="254" t="str">
        <f>IF(AND(A3754&lt;&gt;"",ISNUMBER(A3754)),VLOOKUP(A3754,Studies!A:BR,5,FALSE),"")</f>
        <v>N-desalkyl-Itraconazole</v>
      </c>
      <c r="F3754" s="255"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53" t="str">
        <f>IF(AND(A3755&lt;&gt;"",ISNUMBER(A3755)),VLOOKUP(A3755,Studies!A:BR,2,FALSE),"")</f>
        <v>Templeton 2008</v>
      </c>
      <c r="C3755" s="254" t="str">
        <f>IF(AND(A3755&lt;&gt;"",ISNUMBER(A3755)),VLOOKUP(A3755,Studies!A:BR,3,FALSE),"")</f>
        <v>https://www.ncbi.nlm.nih.gov/pubmed/17495874</v>
      </c>
      <c r="D3755" s="254" t="str">
        <f>IF(AND(A3755&lt;&gt;"",ISNUMBER(A3755)),VLOOKUP(A3755,Studies!A:BR,4,FALSE),"")</f>
        <v>ND-OH-ITZ day 7</v>
      </c>
      <c r="E3755" s="254" t="str">
        <f>IF(AND(A3755&lt;&gt;"",ISNUMBER(A3755)),VLOOKUP(A3755,Studies!A:BR,5,FALSE),"")</f>
        <v>N-desalkyl-Itraconazole</v>
      </c>
      <c r="F3755" s="255"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53" t="str">
        <f>IF(AND(A3756&lt;&gt;"",ISNUMBER(A3756)),VLOOKUP(A3756,Studies!A:BR,2,FALSE),"")</f>
        <v>Templeton 2008</v>
      </c>
      <c r="C3756" s="254" t="str">
        <f>IF(AND(A3756&lt;&gt;"",ISNUMBER(A3756)),VLOOKUP(A3756,Studies!A:BR,3,FALSE),"")</f>
        <v>https://www.ncbi.nlm.nih.gov/pubmed/17495874</v>
      </c>
      <c r="D3756" s="254" t="str">
        <f>IF(AND(A3756&lt;&gt;"",ISNUMBER(A3756)),VLOOKUP(A3756,Studies!A:BR,4,FALSE),"")</f>
        <v>ND-OH-ITZ day 7</v>
      </c>
      <c r="E3756" s="254" t="str">
        <f>IF(AND(A3756&lt;&gt;"",ISNUMBER(A3756)),VLOOKUP(A3756,Studies!A:BR,5,FALSE),"")</f>
        <v>N-desalkyl-Itraconazole</v>
      </c>
      <c r="F3756" s="255"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4.25" x14ac:dyDescent="0.2">
      <c r="A3757" s="183">
        <v>479</v>
      </c>
      <c r="B3757" s="253" t="str">
        <f>IF(AND(A3757&lt;&gt;"",ISNUMBER(A3757)),VLOOKUP(A3757,Studies!A:BR,2,FALSE),"")</f>
        <v>Templeton 2008</v>
      </c>
      <c r="C3757" s="254" t="str">
        <f>IF(AND(A3757&lt;&gt;"",ISNUMBER(A3757)),VLOOKUP(A3757,Studies!A:BR,3,FALSE),"")</f>
        <v>https://www.ncbi.nlm.nih.gov/pubmed/17495874</v>
      </c>
      <c r="D3757" s="254" t="str">
        <f>IF(AND(A3757&lt;&gt;"",ISNUMBER(A3757)),VLOOKUP(A3757,Studies!A:BR,4,FALSE),"")</f>
        <v>ND-OH-ITZ day 7</v>
      </c>
      <c r="E3757" s="254" t="str">
        <f>IF(AND(A3757&lt;&gt;"",ISNUMBER(A3757)),VLOOKUP(A3757,Studies!A:BR,5,FALSE),"")</f>
        <v>N-desalkyl-Itraconazole</v>
      </c>
      <c r="F3757" s="255"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4.25" x14ac:dyDescent="0.2">
      <c r="A3758" s="183">
        <v>479</v>
      </c>
      <c r="B3758" s="253" t="str">
        <f>IF(AND(A3758&lt;&gt;"",ISNUMBER(A3758)),VLOOKUP(A3758,Studies!A:BR,2,FALSE),"")</f>
        <v>Templeton 2008</v>
      </c>
      <c r="C3758" s="254" t="str">
        <f>IF(AND(A3758&lt;&gt;"",ISNUMBER(A3758)),VLOOKUP(A3758,Studies!A:BR,3,FALSE),"")</f>
        <v>https://www.ncbi.nlm.nih.gov/pubmed/17495874</v>
      </c>
      <c r="D3758" s="254" t="str">
        <f>IF(AND(A3758&lt;&gt;"",ISNUMBER(A3758)),VLOOKUP(A3758,Studies!A:BR,4,FALSE),"")</f>
        <v>ND-OH-ITZ day 7</v>
      </c>
      <c r="E3758" s="254" t="str">
        <f>IF(AND(A3758&lt;&gt;"",ISNUMBER(A3758)),VLOOKUP(A3758,Studies!A:BR,5,FALSE),"")</f>
        <v>N-desalkyl-Itraconazole</v>
      </c>
      <c r="F3758" s="255"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4.25" x14ac:dyDescent="0.2">
      <c r="A3759" s="183">
        <v>479</v>
      </c>
      <c r="B3759" s="253" t="str">
        <f>IF(AND(A3759&lt;&gt;"",ISNUMBER(A3759)),VLOOKUP(A3759,Studies!A:BR,2,FALSE),"")</f>
        <v>Templeton 2008</v>
      </c>
      <c r="C3759" s="254" t="str">
        <f>IF(AND(A3759&lt;&gt;"",ISNUMBER(A3759)),VLOOKUP(A3759,Studies!A:BR,3,FALSE),"")</f>
        <v>https://www.ncbi.nlm.nih.gov/pubmed/17495874</v>
      </c>
      <c r="D3759" s="254" t="str">
        <f>IF(AND(A3759&lt;&gt;"",ISNUMBER(A3759)),VLOOKUP(A3759,Studies!A:BR,4,FALSE),"")</f>
        <v>ND-OH-ITZ day 7</v>
      </c>
      <c r="E3759" s="254" t="str">
        <f>IF(AND(A3759&lt;&gt;"",ISNUMBER(A3759)),VLOOKUP(A3759,Studies!A:BR,5,FALSE),"")</f>
        <v>N-desalkyl-Itraconazole</v>
      </c>
      <c r="F3759" s="255"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53" t="str">
        <f>IF(AND(A3760&lt;&gt;"",ISNUMBER(A3760)),VLOOKUP(A3760,Studies!A:BR,2,FALSE),"")</f>
        <v>Templeton 2008</v>
      </c>
      <c r="C3760" s="254" t="str">
        <f>IF(AND(A3760&lt;&gt;"",ISNUMBER(A3760)),VLOOKUP(A3760,Studies!A:BR,3,FALSE),"")</f>
        <v>https://www.ncbi.nlm.nih.gov/pubmed/17495874</v>
      </c>
      <c r="D3760" s="254" t="str">
        <f>IF(AND(A3760&lt;&gt;"",ISNUMBER(A3760)),VLOOKUP(A3760,Studies!A:BR,4,FALSE),"")</f>
        <v>ND-OH-ITZ day 7</v>
      </c>
      <c r="E3760" s="254" t="str">
        <f>IF(AND(A3760&lt;&gt;"",ISNUMBER(A3760)),VLOOKUP(A3760,Studies!A:BR,5,FALSE),"")</f>
        <v>N-desalkyl-Itraconazole</v>
      </c>
      <c r="F3760" s="255"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4.25" x14ac:dyDescent="0.2">
      <c r="A3761" s="183">
        <v>479</v>
      </c>
      <c r="B3761" s="253" t="str">
        <f>IF(AND(A3761&lt;&gt;"",ISNUMBER(A3761)),VLOOKUP(A3761,Studies!A:BR,2,FALSE),"")</f>
        <v>Templeton 2008</v>
      </c>
      <c r="C3761" s="254" t="str">
        <f>IF(AND(A3761&lt;&gt;"",ISNUMBER(A3761)),VLOOKUP(A3761,Studies!A:BR,3,FALSE),"")</f>
        <v>https://www.ncbi.nlm.nih.gov/pubmed/17495874</v>
      </c>
      <c r="D3761" s="254" t="str">
        <f>IF(AND(A3761&lt;&gt;"",ISNUMBER(A3761)),VLOOKUP(A3761,Studies!A:BR,4,FALSE),"")</f>
        <v>ND-OH-ITZ day 7</v>
      </c>
      <c r="E3761" s="254" t="str">
        <f>IF(AND(A3761&lt;&gt;"",ISNUMBER(A3761)),VLOOKUP(A3761,Studies!A:BR,5,FALSE),"")</f>
        <v>N-desalkyl-Itraconazole</v>
      </c>
      <c r="F3761" s="255"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4.25" x14ac:dyDescent="0.2">
      <c r="A3762" s="183">
        <v>480</v>
      </c>
      <c r="B3762" s="253" t="str">
        <f>IF(AND(A3762&lt;&gt;"",ISNUMBER(A3762)),VLOOKUP(A3762,Studies!A:BR,2,FALSE),"")</f>
        <v>Van de Velde 1996</v>
      </c>
      <c r="C3762" s="254" t="str">
        <f>IF(AND(A3762&lt;&gt;"",ISNUMBER(A3762)),VLOOKUP(A3762,Studies!A:BR,3,FALSE),"")</f>
        <v>https://www.ncbi.nlm.nih.gov/pubmed/8726601</v>
      </c>
      <c r="D3762" s="254" t="str">
        <f>IF(AND(A3762&lt;&gt;"",ISNUMBER(A3762)),VLOOKUP(A3762,Studies!A:BR,4,FALSE),"")</f>
        <v>Fasting ITZ</v>
      </c>
      <c r="E3762" s="254" t="str">
        <f>IF(AND(A3762&lt;&gt;"",ISNUMBER(A3762)),VLOOKUP(A3762,Studies!A:BR,5,FALSE),"")</f>
        <v>Itraconazole</v>
      </c>
      <c r="F3762" s="255"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4.25" x14ac:dyDescent="0.2">
      <c r="A3763" s="183">
        <v>480</v>
      </c>
      <c r="B3763" s="253" t="str">
        <f>IF(AND(A3763&lt;&gt;"",ISNUMBER(A3763)),VLOOKUP(A3763,Studies!A:BR,2,FALSE),"")</f>
        <v>Van de Velde 1996</v>
      </c>
      <c r="C3763" s="254" t="str">
        <f>IF(AND(A3763&lt;&gt;"",ISNUMBER(A3763)),VLOOKUP(A3763,Studies!A:BR,3,FALSE),"")</f>
        <v>https://www.ncbi.nlm.nih.gov/pubmed/8726601</v>
      </c>
      <c r="D3763" s="254" t="str">
        <f>IF(AND(A3763&lt;&gt;"",ISNUMBER(A3763)),VLOOKUP(A3763,Studies!A:BR,4,FALSE),"")</f>
        <v>Fasting ITZ</v>
      </c>
      <c r="E3763" s="254" t="str">
        <f>IF(AND(A3763&lt;&gt;"",ISNUMBER(A3763)),VLOOKUP(A3763,Studies!A:BR,5,FALSE),"")</f>
        <v>Itraconazole</v>
      </c>
      <c r="F3763" s="255"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4.25" x14ac:dyDescent="0.2">
      <c r="A3764" s="183">
        <v>480</v>
      </c>
      <c r="B3764" s="253" t="str">
        <f>IF(AND(A3764&lt;&gt;"",ISNUMBER(A3764)),VLOOKUP(A3764,Studies!A:BR,2,FALSE),"")</f>
        <v>Van de Velde 1996</v>
      </c>
      <c r="C3764" s="254" t="str">
        <f>IF(AND(A3764&lt;&gt;"",ISNUMBER(A3764)),VLOOKUP(A3764,Studies!A:BR,3,FALSE),"")</f>
        <v>https://www.ncbi.nlm.nih.gov/pubmed/8726601</v>
      </c>
      <c r="D3764" s="254" t="str">
        <f>IF(AND(A3764&lt;&gt;"",ISNUMBER(A3764)),VLOOKUP(A3764,Studies!A:BR,4,FALSE),"")</f>
        <v>Fasting ITZ</v>
      </c>
      <c r="E3764" s="254" t="str">
        <f>IF(AND(A3764&lt;&gt;"",ISNUMBER(A3764)),VLOOKUP(A3764,Studies!A:BR,5,FALSE),"")</f>
        <v>Itraconazole</v>
      </c>
      <c r="F3764" s="255"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4.25" x14ac:dyDescent="0.2">
      <c r="A3765" s="183">
        <v>480</v>
      </c>
      <c r="B3765" s="253" t="str">
        <f>IF(AND(A3765&lt;&gt;"",ISNUMBER(A3765)),VLOOKUP(A3765,Studies!A:BR,2,FALSE),"")</f>
        <v>Van de Velde 1996</v>
      </c>
      <c r="C3765" s="254" t="str">
        <f>IF(AND(A3765&lt;&gt;"",ISNUMBER(A3765)),VLOOKUP(A3765,Studies!A:BR,3,FALSE),"")</f>
        <v>https://www.ncbi.nlm.nih.gov/pubmed/8726601</v>
      </c>
      <c r="D3765" s="254" t="str">
        <f>IF(AND(A3765&lt;&gt;"",ISNUMBER(A3765)),VLOOKUP(A3765,Studies!A:BR,4,FALSE),"")</f>
        <v>Fasting ITZ</v>
      </c>
      <c r="E3765" s="254" t="str">
        <f>IF(AND(A3765&lt;&gt;"",ISNUMBER(A3765)),VLOOKUP(A3765,Studies!A:BR,5,FALSE),"")</f>
        <v>Itraconazole</v>
      </c>
      <c r="F3765" s="255"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4.25" x14ac:dyDescent="0.2">
      <c r="A3766" s="183">
        <v>480</v>
      </c>
      <c r="B3766" s="253" t="str">
        <f>IF(AND(A3766&lt;&gt;"",ISNUMBER(A3766)),VLOOKUP(A3766,Studies!A:BR,2,FALSE),"")</f>
        <v>Van de Velde 1996</v>
      </c>
      <c r="C3766" s="254" t="str">
        <f>IF(AND(A3766&lt;&gt;"",ISNUMBER(A3766)),VLOOKUP(A3766,Studies!A:BR,3,FALSE),"")</f>
        <v>https://www.ncbi.nlm.nih.gov/pubmed/8726601</v>
      </c>
      <c r="D3766" s="254" t="str">
        <f>IF(AND(A3766&lt;&gt;"",ISNUMBER(A3766)),VLOOKUP(A3766,Studies!A:BR,4,FALSE),"")</f>
        <v>Fasting ITZ</v>
      </c>
      <c r="E3766" s="254" t="str">
        <f>IF(AND(A3766&lt;&gt;"",ISNUMBER(A3766)),VLOOKUP(A3766,Studies!A:BR,5,FALSE),"")</f>
        <v>Itraconazole</v>
      </c>
      <c r="F3766" s="255"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4.25" x14ac:dyDescent="0.2">
      <c r="A3767" s="183">
        <v>480</v>
      </c>
      <c r="B3767" s="253" t="str">
        <f>IF(AND(A3767&lt;&gt;"",ISNUMBER(A3767)),VLOOKUP(A3767,Studies!A:BR,2,FALSE),"")</f>
        <v>Van de Velde 1996</v>
      </c>
      <c r="C3767" s="254" t="str">
        <f>IF(AND(A3767&lt;&gt;"",ISNUMBER(A3767)),VLOOKUP(A3767,Studies!A:BR,3,FALSE),"")</f>
        <v>https://www.ncbi.nlm.nih.gov/pubmed/8726601</v>
      </c>
      <c r="D3767" s="254" t="str">
        <f>IF(AND(A3767&lt;&gt;"",ISNUMBER(A3767)),VLOOKUP(A3767,Studies!A:BR,4,FALSE),"")</f>
        <v>Fasting ITZ</v>
      </c>
      <c r="E3767" s="254" t="str">
        <f>IF(AND(A3767&lt;&gt;"",ISNUMBER(A3767)),VLOOKUP(A3767,Studies!A:BR,5,FALSE),"")</f>
        <v>Itraconazole</v>
      </c>
      <c r="F3767" s="255"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4.25" x14ac:dyDescent="0.2">
      <c r="A3768" s="183">
        <v>480</v>
      </c>
      <c r="B3768" s="253" t="str">
        <f>IF(AND(A3768&lt;&gt;"",ISNUMBER(A3768)),VLOOKUP(A3768,Studies!A:BR,2,FALSE),"")</f>
        <v>Van de Velde 1996</v>
      </c>
      <c r="C3768" s="254" t="str">
        <f>IF(AND(A3768&lt;&gt;"",ISNUMBER(A3768)),VLOOKUP(A3768,Studies!A:BR,3,FALSE),"")</f>
        <v>https://www.ncbi.nlm.nih.gov/pubmed/8726601</v>
      </c>
      <c r="D3768" s="254" t="str">
        <f>IF(AND(A3768&lt;&gt;"",ISNUMBER(A3768)),VLOOKUP(A3768,Studies!A:BR,4,FALSE),"")</f>
        <v>Fasting ITZ</v>
      </c>
      <c r="E3768" s="254" t="str">
        <f>IF(AND(A3768&lt;&gt;"",ISNUMBER(A3768)),VLOOKUP(A3768,Studies!A:BR,5,FALSE),"")</f>
        <v>Itraconazole</v>
      </c>
      <c r="F3768" s="255"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4.25" x14ac:dyDescent="0.2">
      <c r="A3769" s="183">
        <v>480</v>
      </c>
      <c r="B3769" s="253" t="str">
        <f>IF(AND(A3769&lt;&gt;"",ISNUMBER(A3769)),VLOOKUP(A3769,Studies!A:BR,2,FALSE),"")</f>
        <v>Van de Velde 1996</v>
      </c>
      <c r="C3769" s="254" t="str">
        <f>IF(AND(A3769&lt;&gt;"",ISNUMBER(A3769)),VLOOKUP(A3769,Studies!A:BR,3,FALSE),"")</f>
        <v>https://www.ncbi.nlm.nih.gov/pubmed/8726601</v>
      </c>
      <c r="D3769" s="254" t="str">
        <f>IF(AND(A3769&lt;&gt;"",ISNUMBER(A3769)),VLOOKUP(A3769,Studies!A:BR,4,FALSE),"")</f>
        <v>Fasting ITZ</v>
      </c>
      <c r="E3769" s="254" t="str">
        <f>IF(AND(A3769&lt;&gt;"",ISNUMBER(A3769)),VLOOKUP(A3769,Studies!A:BR,5,FALSE),"")</f>
        <v>Itraconazole</v>
      </c>
      <c r="F3769" s="255"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4.25" x14ac:dyDescent="0.2">
      <c r="A3770" s="183">
        <v>480</v>
      </c>
      <c r="B3770" s="253" t="str">
        <f>IF(AND(A3770&lt;&gt;"",ISNUMBER(A3770)),VLOOKUP(A3770,Studies!A:BR,2,FALSE),"")</f>
        <v>Van de Velde 1996</v>
      </c>
      <c r="C3770" s="254" t="str">
        <f>IF(AND(A3770&lt;&gt;"",ISNUMBER(A3770)),VLOOKUP(A3770,Studies!A:BR,3,FALSE),"")</f>
        <v>https://www.ncbi.nlm.nih.gov/pubmed/8726601</v>
      </c>
      <c r="D3770" s="254" t="str">
        <f>IF(AND(A3770&lt;&gt;"",ISNUMBER(A3770)),VLOOKUP(A3770,Studies!A:BR,4,FALSE),"")</f>
        <v>Fasting ITZ</v>
      </c>
      <c r="E3770" s="254" t="str">
        <f>IF(AND(A3770&lt;&gt;"",ISNUMBER(A3770)),VLOOKUP(A3770,Studies!A:BR,5,FALSE),"")</f>
        <v>Itraconazole</v>
      </c>
      <c r="F3770" s="255"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4.25" x14ac:dyDescent="0.2">
      <c r="A3771" s="183">
        <v>480</v>
      </c>
      <c r="B3771" s="253" t="str">
        <f>IF(AND(A3771&lt;&gt;"",ISNUMBER(A3771)),VLOOKUP(A3771,Studies!A:BR,2,FALSE),"")</f>
        <v>Van de Velde 1996</v>
      </c>
      <c r="C3771" s="254" t="str">
        <f>IF(AND(A3771&lt;&gt;"",ISNUMBER(A3771)),VLOOKUP(A3771,Studies!A:BR,3,FALSE),"")</f>
        <v>https://www.ncbi.nlm.nih.gov/pubmed/8726601</v>
      </c>
      <c r="D3771" s="254" t="str">
        <f>IF(AND(A3771&lt;&gt;"",ISNUMBER(A3771)),VLOOKUP(A3771,Studies!A:BR,4,FALSE),"")</f>
        <v>Fasting ITZ</v>
      </c>
      <c r="E3771" s="254" t="str">
        <f>IF(AND(A3771&lt;&gt;"",ISNUMBER(A3771)),VLOOKUP(A3771,Studies!A:BR,5,FALSE),"")</f>
        <v>Itraconazole</v>
      </c>
      <c r="F3771" s="255"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4.25" x14ac:dyDescent="0.2">
      <c r="A3772" s="183">
        <v>480</v>
      </c>
      <c r="B3772" s="253" t="str">
        <f>IF(AND(A3772&lt;&gt;"",ISNUMBER(A3772)),VLOOKUP(A3772,Studies!A:BR,2,FALSE),"")</f>
        <v>Van de Velde 1996</v>
      </c>
      <c r="C3772" s="254" t="str">
        <f>IF(AND(A3772&lt;&gt;"",ISNUMBER(A3772)),VLOOKUP(A3772,Studies!A:BR,3,FALSE),"")</f>
        <v>https://www.ncbi.nlm.nih.gov/pubmed/8726601</v>
      </c>
      <c r="D3772" s="254" t="str">
        <f>IF(AND(A3772&lt;&gt;"",ISNUMBER(A3772)),VLOOKUP(A3772,Studies!A:BR,4,FALSE),"")</f>
        <v>Fasting ITZ</v>
      </c>
      <c r="E3772" s="254" t="str">
        <f>IF(AND(A3772&lt;&gt;"",ISNUMBER(A3772)),VLOOKUP(A3772,Studies!A:BR,5,FALSE),"")</f>
        <v>Itraconazole</v>
      </c>
      <c r="F3772" s="255"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4.25" x14ac:dyDescent="0.2">
      <c r="A3773" s="183">
        <v>480</v>
      </c>
      <c r="B3773" s="253" t="str">
        <f>IF(AND(A3773&lt;&gt;"",ISNUMBER(A3773)),VLOOKUP(A3773,Studies!A:BR,2,FALSE),"")</f>
        <v>Van de Velde 1996</v>
      </c>
      <c r="C3773" s="254" t="str">
        <f>IF(AND(A3773&lt;&gt;"",ISNUMBER(A3773)),VLOOKUP(A3773,Studies!A:BR,3,FALSE),"")</f>
        <v>https://www.ncbi.nlm.nih.gov/pubmed/8726601</v>
      </c>
      <c r="D3773" s="254" t="str">
        <f>IF(AND(A3773&lt;&gt;"",ISNUMBER(A3773)),VLOOKUP(A3773,Studies!A:BR,4,FALSE),"")</f>
        <v>Fasting ITZ</v>
      </c>
      <c r="E3773" s="254" t="str">
        <f>IF(AND(A3773&lt;&gt;"",ISNUMBER(A3773)),VLOOKUP(A3773,Studies!A:BR,5,FALSE),"")</f>
        <v>Itraconazole</v>
      </c>
      <c r="F3773" s="255"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4.25" x14ac:dyDescent="0.2">
      <c r="A3774" s="183">
        <v>480</v>
      </c>
      <c r="B3774" s="253" t="str">
        <f>IF(AND(A3774&lt;&gt;"",ISNUMBER(A3774)),VLOOKUP(A3774,Studies!A:BR,2,FALSE),"")</f>
        <v>Van de Velde 1996</v>
      </c>
      <c r="C3774" s="254" t="str">
        <f>IF(AND(A3774&lt;&gt;"",ISNUMBER(A3774)),VLOOKUP(A3774,Studies!A:BR,3,FALSE),"")</f>
        <v>https://www.ncbi.nlm.nih.gov/pubmed/8726601</v>
      </c>
      <c r="D3774" s="254" t="str">
        <f>IF(AND(A3774&lt;&gt;"",ISNUMBER(A3774)),VLOOKUP(A3774,Studies!A:BR,4,FALSE),"")</f>
        <v>Fasting ITZ</v>
      </c>
      <c r="E3774" s="254" t="str">
        <f>IF(AND(A3774&lt;&gt;"",ISNUMBER(A3774)),VLOOKUP(A3774,Studies!A:BR,5,FALSE),"")</f>
        <v>Itraconazole</v>
      </c>
      <c r="F3774" s="255"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4.25" x14ac:dyDescent="0.2">
      <c r="A3775" s="183">
        <v>480</v>
      </c>
      <c r="B3775" s="253" t="str">
        <f>IF(AND(A3775&lt;&gt;"",ISNUMBER(A3775)),VLOOKUP(A3775,Studies!A:BR,2,FALSE),"")</f>
        <v>Van de Velde 1996</v>
      </c>
      <c r="C3775" s="254" t="str">
        <f>IF(AND(A3775&lt;&gt;"",ISNUMBER(A3775)),VLOOKUP(A3775,Studies!A:BR,3,FALSE),"")</f>
        <v>https://www.ncbi.nlm.nih.gov/pubmed/8726601</v>
      </c>
      <c r="D3775" s="254" t="str">
        <f>IF(AND(A3775&lt;&gt;"",ISNUMBER(A3775)),VLOOKUP(A3775,Studies!A:BR,4,FALSE),"")</f>
        <v>Fasting ITZ</v>
      </c>
      <c r="E3775" s="254" t="str">
        <f>IF(AND(A3775&lt;&gt;"",ISNUMBER(A3775)),VLOOKUP(A3775,Studies!A:BR,5,FALSE),"")</f>
        <v>Itraconazole</v>
      </c>
      <c r="F3775" s="255"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4.25" x14ac:dyDescent="0.2">
      <c r="A3776" s="183">
        <v>480</v>
      </c>
      <c r="B3776" s="253" t="str">
        <f>IF(AND(A3776&lt;&gt;"",ISNUMBER(A3776)),VLOOKUP(A3776,Studies!A:BR,2,FALSE),"")</f>
        <v>Van de Velde 1996</v>
      </c>
      <c r="C3776" s="254" t="str">
        <f>IF(AND(A3776&lt;&gt;"",ISNUMBER(A3776)),VLOOKUP(A3776,Studies!A:BR,3,FALSE),"")</f>
        <v>https://www.ncbi.nlm.nih.gov/pubmed/8726601</v>
      </c>
      <c r="D3776" s="254" t="str">
        <f>IF(AND(A3776&lt;&gt;"",ISNUMBER(A3776)),VLOOKUP(A3776,Studies!A:BR,4,FALSE),"")</f>
        <v>Fasting ITZ</v>
      </c>
      <c r="E3776" s="254" t="str">
        <f>IF(AND(A3776&lt;&gt;"",ISNUMBER(A3776)),VLOOKUP(A3776,Studies!A:BR,5,FALSE),"")</f>
        <v>Itraconazole</v>
      </c>
      <c r="F3776" s="255"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4.25" x14ac:dyDescent="0.2">
      <c r="A3777" s="183">
        <v>481</v>
      </c>
      <c r="B3777" s="253" t="str">
        <f>IF(AND(A3777&lt;&gt;"",ISNUMBER(A3777)),VLOOKUP(A3777,Studies!A:BR,2,FALSE),"")</f>
        <v>Van de Velde 1996</v>
      </c>
      <c r="C3777" s="254" t="str">
        <f>IF(AND(A3777&lt;&gt;"",ISNUMBER(A3777)),VLOOKUP(A3777,Studies!A:BR,3,FALSE),"")</f>
        <v>https://www.ncbi.nlm.nih.gov/pubmed/8726601</v>
      </c>
      <c r="D3777" s="254" t="str">
        <f>IF(AND(A3777&lt;&gt;"",ISNUMBER(A3777)),VLOOKUP(A3777,Studies!A:BR,4,FALSE),"")</f>
        <v>Fasting OH-ITZ</v>
      </c>
      <c r="E3777" s="254" t="str">
        <f>IF(AND(A3777&lt;&gt;"",ISNUMBER(A3777)),VLOOKUP(A3777,Studies!A:BR,5,FALSE),"")</f>
        <v>Hydroxy-Itraconazole</v>
      </c>
      <c r="F3777" s="255"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4.25" x14ac:dyDescent="0.2">
      <c r="A3778" s="183">
        <v>481</v>
      </c>
      <c r="B3778" s="253" t="str">
        <f>IF(AND(A3778&lt;&gt;"",ISNUMBER(A3778)),VLOOKUP(A3778,Studies!A:BR,2,FALSE),"")</f>
        <v>Van de Velde 1996</v>
      </c>
      <c r="C3778" s="254" t="str">
        <f>IF(AND(A3778&lt;&gt;"",ISNUMBER(A3778)),VLOOKUP(A3778,Studies!A:BR,3,FALSE),"")</f>
        <v>https://www.ncbi.nlm.nih.gov/pubmed/8726601</v>
      </c>
      <c r="D3778" s="254" t="str">
        <f>IF(AND(A3778&lt;&gt;"",ISNUMBER(A3778)),VLOOKUP(A3778,Studies!A:BR,4,FALSE),"")</f>
        <v>Fasting OH-ITZ</v>
      </c>
      <c r="E3778" s="254" t="str">
        <f>IF(AND(A3778&lt;&gt;"",ISNUMBER(A3778)),VLOOKUP(A3778,Studies!A:BR,5,FALSE),"")</f>
        <v>Hydroxy-Itraconazole</v>
      </c>
      <c r="F3778" s="255"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4.25" x14ac:dyDescent="0.2">
      <c r="A3779" s="183">
        <v>481</v>
      </c>
      <c r="B3779" s="253" t="str">
        <f>IF(AND(A3779&lt;&gt;"",ISNUMBER(A3779)),VLOOKUP(A3779,Studies!A:BR,2,FALSE),"")</f>
        <v>Van de Velde 1996</v>
      </c>
      <c r="C3779" s="254" t="str">
        <f>IF(AND(A3779&lt;&gt;"",ISNUMBER(A3779)),VLOOKUP(A3779,Studies!A:BR,3,FALSE),"")</f>
        <v>https://www.ncbi.nlm.nih.gov/pubmed/8726601</v>
      </c>
      <c r="D3779" s="254" t="str">
        <f>IF(AND(A3779&lt;&gt;"",ISNUMBER(A3779)),VLOOKUP(A3779,Studies!A:BR,4,FALSE),"")</f>
        <v>Fasting OH-ITZ</v>
      </c>
      <c r="E3779" s="254" t="str">
        <f>IF(AND(A3779&lt;&gt;"",ISNUMBER(A3779)),VLOOKUP(A3779,Studies!A:BR,5,FALSE),"")</f>
        <v>Hydroxy-Itraconazole</v>
      </c>
      <c r="F3779" s="255"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4.25" x14ac:dyDescent="0.2">
      <c r="A3780" s="183">
        <v>481</v>
      </c>
      <c r="B3780" s="253" t="str">
        <f>IF(AND(A3780&lt;&gt;"",ISNUMBER(A3780)),VLOOKUP(A3780,Studies!A:BR,2,FALSE),"")</f>
        <v>Van de Velde 1996</v>
      </c>
      <c r="C3780" s="254" t="str">
        <f>IF(AND(A3780&lt;&gt;"",ISNUMBER(A3780)),VLOOKUP(A3780,Studies!A:BR,3,FALSE),"")</f>
        <v>https://www.ncbi.nlm.nih.gov/pubmed/8726601</v>
      </c>
      <c r="D3780" s="254" t="str">
        <f>IF(AND(A3780&lt;&gt;"",ISNUMBER(A3780)),VLOOKUP(A3780,Studies!A:BR,4,FALSE),"")</f>
        <v>Fasting OH-ITZ</v>
      </c>
      <c r="E3780" s="254" t="str">
        <f>IF(AND(A3780&lt;&gt;"",ISNUMBER(A3780)),VLOOKUP(A3780,Studies!A:BR,5,FALSE),"")</f>
        <v>Hydroxy-Itraconazole</v>
      </c>
      <c r="F3780" s="255"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4.25" x14ac:dyDescent="0.2">
      <c r="A3781" s="183">
        <v>481</v>
      </c>
      <c r="B3781" s="253" t="str">
        <f>IF(AND(A3781&lt;&gt;"",ISNUMBER(A3781)),VLOOKUP(A3781,Studies!A:BR,2,FALSE),"")</f>
        <v>Van de Velde 1996</v>
      </c>
      <c r="C3781" s="254" t="str">
        <f>IF(AND(A3781&lt;&gt;"",ISNUMBER(A3781)),VLOOKUP(A3781,Studies!A:BR,3,FALSE),"")</f>
        <v>https://www.ncbi.nlm.nih.gov/pubmed/8726601</v>
      </c>
      <c r="D3781" s="254" t="str">
        <f>IF(AND(A3781&lt;&gt;"",ISNUMBER(A3781)),VLOOKUP(A3781,Studies!A:BR,4,FALSE),"")</f>
        <v>Fasting OH-ITZ</v>
      </c>
      <c r="E3781" s="254" t="str">
        <f>IF(AND(A3781&lt;&gt;"",ISNUMBER(A3781)),VLOOKUP(A3781,Studies!A:BR,5,FALSE),"")</f>
        <v>Hydroxy-Itraconazole</v>
      </c>
      <c r="F3781" s="255"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4.25" x14ac:dyDescent="0.2">
      <c r="A3782" s="183">
        <v>481</v>
      </c>
      <c r="B3782" s="253" t="str">
        <f>IF(AND(A3782&lt;&gt;"",ISNUMBER(A3782)),VLOOKUP(A3782,Studies!A:BR,2,FALSE),"")</f>
        <v>Van de Velde 1996</v>
      </c>
      <c r="C3782" s="254" t="str">
        <f>IF(AND(A3782&lt;&gt;"",ISNUMBER(A3782)),VLOOKUP(A3782,Studies!A:BR,3,FALSE),"")</f>
        <v>https://www.ncbi.nlm.nih.gov/pubmed/8726601</v>
      </c>
      <c r="D3782" s="254" t="str">
        <f>IF(AND(A3782&lt;&gt;"",ISNUMBER(A3782)),VLOOKUP(A3782,Studies!A:BR,4,FALSE),"")</f>
        <v>Fasting OH-ITZ</v>
      </c>
      <c r="E3782" s="254" t="str">
        <f>IF(AND(A3782&lt;&gt;"",ISNUMBER(A3782)),VLOOKUP(A3782,Studies!A:BR,5,FALSE),"")</f>
        <v>Hydroxy-Itraconazole</v>
      </c>
      <c r="F3782" s="255"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4.25" x14ac:dyDescent="0.2">
      <c r="A3783" s="183">
        <v>481</v>
      </c>
      <c r="B3783" s="253" t="str">
        <f>IF(AND(A3783&lt;&gt;"",ISNUMBER(A3783)),VLOOKUP(A3783,Studies!A:BR,2,FALSE),"")</f>
        <v>Van de Velde 1996</v>
      </c>
      <c r="C3783" s="254" t="str">
        <f>IF(AND(A3783&lt;&gt;"",ISNUMBER(A3783)),VLOOKUP(A3783,Studies!A:BR,3,FALSE),"")</f>
        <v>https://www.ncbi.nlm.nih.gov/pubmed/8726601</v>
      </c>
      <c r="D3783" s="254" t="str">
        <f>IF(AND(A3783&lt;&gt;"",ISNUMBER(A3783)),VLOOKUP(A3783,Studies!A:BR,4,FALSE),"")</f>
        <v>Fasting OH-ITZ</v>
      </c>
      <c r="E3783" s="254" t="str">
        <f>IF(AND(A3783&lt;&gt;"",ISNUMBER(A3783)),VLOOKUP(A3783,Studies!A:BR,5,FALSE),"")</f>
        <v>Hydroxy-Itraconazole</v>
      </c>
      <c r="F3783" s="255"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4.25" x14ac:dyDescent="0.2">
      <c r="A3784" s="183">
        <v>481</v>
      </c>
      <c r="B3784" s="253" t="str">
        <f>IF(AND(A3784&lt;&gt;"",ISNUMBER(A3784)),VLOOKUP(A3784,Studies!A:BR,2,FALSE),"")</f>
        <v>Van de Velde 1996</v>
      </c>
      <c r="C3784" s="254" t="str">
        <f>IF(AND(A3784&lt;&gt;"",ISNUMBER(A3784)),VLOOKUP(A3784,Studies!A:BR,3,FALSE),"")</f>
        <v>https://www.ncbi.nlm.nih.gov/pubmed/8726601</v>
      </c>
      <c r="D3784" s="254" t="str">
        <f>IF(AND(A3784&lt;&gt;"",ISNUMBER(A3784)),VLOOKUP(A3784,Studies!A:BR,4,FALSE),"")</f>
        <v>Fasting OH-ITZ</v>
      </c>
      <c r="E3784" s="254" t="str">
        <f>IF(AND(A3784&lt;&gt;"",ISNUMBER(A3784)),VLOOKUP(A3784,Studies!A:BR,5,FALSE),"")</f>
        <v>Hydroxy-Itraconazole</v>
      </c>
      <c r="F3784" s="255"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4.25" x14ac:dyDescent="0.2">
      <c r="A3785" s="183">
        <v>481</v>
      </c>
      <c r="B3785" s="253" t="str">
        <f>IF(AND(A3785&lt;&gt;"",ISNUMBER(A3785)),VLOOKUP(A3785,Studies!A:BR,2,FALSE),"")</f>
        <v>Van de Velde 1996</v>
      </c>
      <c r="C3785" s="254" t="str">
        <f>IF(AND(A3785&lt;&gt;"",ISNUMBER(A3785)),VLOOKUP(A3785,Studies!A:BR,3,FALSE),"")</f>
        <v>https://www.ncbi.nlm.nih.gov/pubmed/8726601</v>
      </c>
      <c r="D3785" s="254" t="str">
        <f>IF(AND(A3785&lt;&gt;"",ISNUMBER(A3785)),VLOOKUP(A3785,Studies!A:BR,4,FALSE),"")</f>
        <v>Fasting OH-ITZ</v>
      </c>
      <c r="E3785" s="254" t="str">
        <f>IF(AND(A3785&lt;&gt;"",ISNUMBER(A3785)),VLOOKUP(A3785,Studies!A:BR,5,FALSE),"")</f>
        <v>Hydroxy-Itraconazole</v>
      </c>
      <c r="F3785" s="255"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4.25" x14ac:dyDescent="0.2">
      <c r="A3786" s="183">
        <v>481</v>
      </c>
      <c r="B3786" s="253" t="str">
        <f>IF(AND(A3786&lt;&gt;"",ISNUMBER(A3786)),VLOOKUP(A3786,Studies!A:BR,2,FALSE),"")</f>
        <v>Van de Velde 1996</v>
      </c>
      <c r="C3786" s="254" t="str">
        <f>IF(AND(A3786&lt;&gt;"",ISNUMBER(A3786)),VLOOKUP(A3786,Studies!A:BR,3,FALSE),"")</f>
        <v>https://www.ncbi.nlm.nih.gov/pubmed/8726601</v>
      </c>
      <c r="D3786" s="254" t="str">
        <f>IF(AND(A3786&lt;&gt;"",ISNUMBER(A3786)),VLOOKUP(A3786,Studies!A:BR,4,FALSE),"")</f>
        <v>Fasting OH-ITZ</v>
      </c>
      <c r="E3786" s="254" t="str">
        <f>IF(AND(A3786&lt;&gt;"",ISNUMBER(A3786)),VLOOKUP(A3786,Studies!A:BR,5,FALSE),"")</f>
        <v>Hydroxy-Itraconazole</v>
      </c>
      <c r="F3786" s="255"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4.25" x14ac:dyDescent="0.2">
      <c r="A3787" s="183">
        <v>481</v>
      </c>
      <c r="B3787" s="253" t="str">
        <f>IF(AND(A3787&lt;&gt;"",ISNUMBER(A3787)),VLOOKUP(A3787,Studies!A:BR,2,FALSE),"")</f>
        <v>Van de Velde 1996</v>
      </c>
      <c r="C3787" s="254" t="str">
        <f>IF(AND(A3787&lt;&gt;"",ISNUMBER(A3787)),VLOOKUP(A3787,Studies!A:BR,3,FALSE),"")</f>
        <v>https://www.ncbi.nlm.nih.gov/pubmed/8726601</v>
      </c>
      <c r="D3787" s="254" t="str">
        <f>IF(AND(A3787&lt;&gt;"",ISNUMBER(A3787)),VLOOKUP(A3787,Studies!A:BR,4,FALSE),"")</f>
        <v>Fasting OH-ITZ</v>
      </c>
      <c r="E3787" s="254" t="str">
        <f>IF(AND(A3787&lt;&gt;"",ISNUMBER(A3787)),VLOOKUP(A3787,Studies!A:BR,5,FALSE),"")</f>
        <v>Hydroxy-Itraconazole</v>
      </c>
      <c r="F3787" s="255"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4.25" x14ac:dyDescent="0.2">
      <c r="A3788" s="183">
        <v>482</v>
      </c>
      <c r="B3788" s="253" t="str">
        <f>IF(AND(A3788&lt;&gt;"",ISNUMBER(A3788)),VLOOKUP(A3788,Studies!A:BR,2,FALSE),"")</f>
        <v>Van de Velde 1996</v>
      </c>
      <c r="C3788" s="254" t="str">
        <f>IF(AND(A3788&lt;&gt;"",ISNUMBER(A3788)),VLOOKUP(A3788,Studies!A:BR,3,FALSE),"")</f>
        <v>https://www.ncbi.nlm.nih.gov/pubmed/8726601</v>
      </c>
      <c r="D3788" s="254" t="str">
        <f>IF(AND(A3788&lt;&gt;"",ISNUMBER(A3788)),VLOOKUP(A3788,Studies!A:BR,4,FALSE),"")</f>
        <v>Fed ITZ</v>
      </c>
      <c r="E3788" s="254" t="str">
        <f>IF(AND(A3788&lt;&gt;"",ISNUMBER(A3788)),VLOOKUP(A3788,Studies!A:BR,5,FALSE),"")</f>
        <v>Itraconazole</v>
      </c>
      <c r="F3788" s="255"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4.25" x14ac:dyDescent="0.2">
      <c r="A3789" s="183">
        <v>482</v>
      </c>
      <c r="B3789" s="253" t="str">
        <f>IF(AND(A3789&lt;&gt;"",ISNUMBER(A3789)),VLOOKUP(A3789,Studies!A:BR,2,FALSE),"")</f>
        <v>Van de Velde 1996</v>
      </c>
      <c r="C3789" s="254" t="str">
        <f>IF(AND(A3789&lt;&gt;"",ISNUMBER(A3789)),VLOOKUP(A3789,Studies!A:BR,3,FALSE),"")</f>
        <v>https://www.ncbi.nlm.nih.gov/pubmed/8726601</v>
      </c>
      <c r="D3789" s="254" t="str">
        <f>IF(AND(A3789&lt;&gt;"",ISNUMBER(A3789)),VLOOKUP(A3789,Studies!A:BR,4,FALSE),"")</f>
        <v>Fed ITZ</v>
      </c>
      <c r="E3789" s="254" t="str">
        <f>IF(AND(A3789&lt;&gt;"",ISNUMBER(A3789)),VLOOKUP(A3789,Studies!A:BR,5,FALSE),"")</f>
        <v>Itraconazole</v>
      </c>
      <c r="F3789" s="255"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4.25" x14ac:dyDescent="0.2">
      <c r="A3790" s="183">
        <v>482</v>
      </c>
      <c r="B3790" s="253" t="str">
        <f>IF(AND(A3790&lt;&gt;"",ISNUMBER(A3790)),VLOOKUP(A3790,Studies!A:BR,2,FALSE),"")</f>
        <v>Van de Velde 1996</v>
      </c>
      <c r="C3790" s="254" t="str">
        <f>IF(AND(A3790&lt;&gt;"",ISNUMBER(A3790)),VLOOKUP(A3790,Studies!A:BR,3,FALSE),"")</f>
        <v>https://www.ncbi.nlm.nih.gov/pubmed/8726601</v>
      </c>
      <c r="D3790" s="254" t="str">
        <f>IF(AND(A3790&lt;&gt;"",ISNUMBER(A3790)),VLOOKUP(A3790,Studies!A:BR,4,FALSE),"")</f>
        <v>Fed ITZ</v>
      </c>
      <c r="E3790" s="254" t="str">
        <f>IF(AND(A3790&lt;&gt;"",ISNUMBER(A3790)),VLOOKUP(A3790,Studies!A:BR,5,FALSE),"")</f>
        <v>Itraconazole</v>
      </c>
      <c r="F3790" s="255"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4.25" x14ac:dyDescent="0.2">
      <c r="A3791" s="183">
        <v>482</v>
      </c>
      <c r="B3791" s="253" t="str">
        <f>IF(AND(A3791&lt;&gt;"",ISNUMBER(A3791)),VLOOKUP(A3791,Studies!A:BR,2,FALSE),"")</f>
        <v>Van de Velde 1996</v>
      </c>
      <c r="C3791" s="254" t="str">
        <f>IF(AND(A3791&lt;&gt;"",ISNUMBER(A3791)),VLOOKUP(A3791,Studies!A:BR,3,FALSE),"")</f>
        <v>https://www.ncbi.nlm.nih.gov/pubmed/8726601</v>
      </c>
      <c r="D3791" s="254" t="str">
        <f>IF(AND(A3791&lt;&gt;"",ISNUMBER(A3791)),VLOOKUP(A3791,Studies!A:BR,4,FALSE),"")</f>
        <v>Fed ITZ</v>
      </c>
      <c r="E3791" s="254" t="str">
        <f>IF(AND(A3791&lt;&gt;"",ISNUMBER(A3791)),VLOOKUP(A3791,Studies!A:BR,5,FALSE),"")</f>
        <v>Itraconazole</v>
      </c>
      <c r="F3791" s="255"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4.25" x14ac:dyDescent="0.2">
      <c r="A3792" s="183">
        <v>482</v>
      </c>
      <c r="B3792" s="253" t="str">
        <f>IF(AND(A3792&lt;&gt;"",ISNUMBER(A3792)),VLOOKUP(A3792,Studies!A:BR,2,FALSE),"")</f>
        <v>Van de Velde 1996</v>
      </c>
      <c r="C3792" s="254" t="str">
        <f>IF(AND(A3792&lt;&gt;"",ISNUMBER(A3792)),VLOOKUP(A3792,Studies!A:BR,3,FALSE),"")</f>
        <v>https://www.ncbi.nlm.nih.gov/pubmed/8726601</v>
      </c>
      <c r="D3792" s="254" t="str">
        <f>IF(AND(A3792&lt;&gt;"",ISNUMBER(A3792)),VLOOKUP(A3792,Studies!A:BR,4,FALSE),"")</f>
        <v>Fed ITZ</v>
      </c>
      <c r="E3792" s="254" t="str">
        <f>IF(AND(A3792&lt;&gt;"",ISNUMBER(A3792)),VLOOKUP(A3792,Studies!A:BR,5,FALSE),"")</f>
        <v>Itraconazole</v>
      </c>
      <c r="F3792" s="255"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4.25" x14ac:dyDescent="0.2">
      <c r="A3793" s="183">
        <v>482</v>
      </c>
      <c r="B3793" s="253" t="str">
        <f>IF(AND(A3793&lt;&gt;"",ISNUMBER(A3793)),VLOOKUP(A3793,Studies!A:BR,2,FALSE),"")</f>
        <v>Van de Velde 1996</v>
      </c>
      <c r="C3793" s="254" t="str">
        <f>IF(AND(A3793&lt;&gt;"",ISNUMBER(A3793)),VLOOKUP(A3793,Studies!A:BR,3,FALSE),"")</f>
        <v>https://www.ncbi.nlm.nih.gov/pubmed/8726601</v>
      </c>
      <c r="D3793" s="254" t="str">
        <f>IF(AND(A3793&lt;&gt;"",ISNUMBER(A3793)),VLOOKUP(A3793,Studies!A:BR,4,FALSE),"")</f>
        <v>Fed ITZ</v>
      </c>
      <c r="E3793" s="254" t="str">
        <f>IF(AND(A3793&lt;&gt;"",ISNUMBER(A3793)),VLOOKUP(A3793,Studies!A:BR,5,FALSE),"")</f>
        <v>Itraconazole</v>
      </c>
      <c r="F3793" s="255"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4.25" x14ac:dyDescent="0.2">
      <c r="A3794" s="183">
        <v>482</v>
      </c>
      <c r="B3794" s="253" t="str">
        <f>IF(AND(A3794&lt;&gt;"",ISNUMBER(A3794)),VLOOKUP(A3794,Studies!A:BR,2,FALSE),"")</f>
        <v>Van de Velde 1996</v>
      </c>
      <c r="C3794" s="254" t="str">
        <f>IF(AND(A3794&lt;&gt;"",ISNUMBER(A3794)),VLOOKUP(A3794,Studies!A:BR,3,FALSE),"")</f>
        <v>https://www.ncbi.nlm.nih.gov/pubmed/8726601</v>
      </c>
      <c r="D3794" s="254" t="str">
        <f>IF(AND(A3794&lt;&gt;"",ISNUMBER(A3794)),VLOOKUP(A3794,Studies!A:BR,4,FALSE),"")</f>
        <v>Fed ITZ</v>
      </c>
      <c r="E3794" s="254" t="str">
        <f>IF(AND(A3794&lt;&gt;"",ISNUMBER(A3794)),VLOOKUP(A3794,Studies!A:BR,5,FALSE),"")</f>
        <v>Itraconazole</v>
      </c>
      <c r="F3794" s="255"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4.25" x14ac:dyDescent="0.2">
      <c r="A3795" s="183">
        <v>482</v>
      </c>
      <c r="B3795" s="253" t="str">
        <f>IF(AND(A3795&lt;&gt;"",ISNUMBER(A3795)),VLOOKUP(A3795,Studies!A:BR,2,FALSE),"")</f>
        <v>Van de Velde 1996</v>
      </c>
      <c r="C3795" s="254" t="str">
        <f>IF(AND(A3795&lt;&gt;"",ISNUMBER(A3795)),VLOOKUP(A3795,Studies!A:BR,3,FALSE),"")</f>
        <v>https://www.ncbi.nlm.nih.gov/pubmed/8726601</v>
      </c>
      <c r="D3795" s="254" t="str">
        <f>IF(AND(A3795&lt;&gt;"",ISNUMBER(A3795)),VLOOKUP(A3795,Studies!A:BR,4,FALSE),"")</f>
        <v>Fed ITZ</v>
      </c>
      <c r="E3795" s="254" t="str">
        <f>IF(AND(A3795&lt;&gt;"",ISNUMBER(A3795)),VLOOKUP(A3795,Studies!A:BR,5,FALSE),"")</f>
        <v>Itraconazole</v>
      </c>
      <c r="F3795" s="255"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4.25" x14ac:dyDescent="0.2">
      <c r="A3796" s="183">
        <v>482</v>
      </c>
      <c r="B3796" s="253" t="str">
        <f>IF(AND(A3796&lt;&gt;"",ISNUMBER(A3796)),VLOOKUP(A3796,Studies!A:BR,2,FALSE),"")</f>
        <v>Van de Velde 1996</v>
      </c>
      <c r="C3796" s="254" t="str">
        <f>IF(AND(A3796&lt;&gt;"",ISNUMBER(A3796)),VLOOKUP(A3796,Studies!A:BR,3,FALSE),"")</f>
        <v>https://www.ncbi.nlm.nih.gov/pubmed/8726601</v>
      </c>
      <c r="D3796" s="254" t="str">
        <f>IF(AND(A3796&lt;&gt;"",ISNUMBER(A3796)),VLOOKUP(A3796,Studies!A:BR,4,FALSE),"")</f>
        <v>Fed ITZ</v>
      </c>
      <c r="E3796" s="254" t="str">
        <f>IF(AND(A3796&lt;&gt;"",ISNUMBER(A3796)),VLOOKUP(A3796,Studies!A:BR,5,FALSE),"")</f>
        <v>Itraconazole</v>
      </c>
      <c r="F3796" s="255"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4.25" x14ac:dyDescent="0.2">
      <c r="A3797" s="183">
        <v>482</v>
      </c>
      <c r="B3797" s="253" t="str">
        <f>IF(AND(A3797&lt;&gt;"",ISNUMBER(A3797)),VLOOKUP(A3797,Studies!A:BR,2,FALSE),"")</f>
        <v>Van de Velde 1996</v>
      </c>
      <c r="C3797" s="254" t="str">
        <f>IF(AND(A3797&lt;&gt;"",ISNUMBER(A3797)),VLOOKUP(A3797,Studies!A:BR,3,FALSE),"")</f>
        <v>https://www.ncbi.nlm.nih.gov/pubmed/8726601</v>
      </c>
      <c r="D3797" s="254" t="str">
        <f>IF(AND(A3797&lt;&gt;"",ISNUMBER(A3797)),VLOOKUP(A3797,Studies!A:BR,4,FALSE),"")</f>
        <v>Fed ITZ</v>
      </c>
      <c r="E3797" s="254" t="str">
        <f>IF(AND(A3797&lt;&gt;"",ISNUMBER(A3797)),VLOOKUP(A3797,Studies!A:BR,5,FALSE),"")</f>
        <v>Itraconazole</v>
      </c>
      <c r="F3797" s="255"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4.25" x14ac:dyDescent="0.2">
      <c r="A3798" s="183">
        <v>482</v>
      </c>
      <c r="B3798" s="253" t="str">
        <f>IF(AND(A3798&lt;&gt;"",ISNUMBER(A3798)),VLOOKUP(A3798,Studies!A:BR,2,FALSE),"")</f>
        <v>Van de Velde 1996</v>
      </c>
      <c r="C3798" s="254" t="str">
        <f>IF(AND(A3798&lt;&gt;"",ISNUMBER(A3798)),VLOOKUP(A3798,Studies!A:BR,3,FALSE),"")</f>
        <v>https://www.ncbi.nlm.nih.gov/pubmed/8726601</v>
      </c>
      <c r="D3798" s="254" t="str">
        <f>IF(AND(A3798&lt;&gt;"",ISNUMBER(A3798)),VLOOKUP(A3798,Studies!A:BR,4,FALSE),"")</f>
        <v>Fed ITZ</v>
      </c>
      <c r="E3798" s="254" t="str">
        <f>IF(AND(A3798&lt;&gt;"",ISNUMBER(A3798)),VLOOKUP(A3798,Studies!A:BR,5,FALSE),"")</f>
        <v>Itraconazole</v>
      </c>
      <c r="F3798" s="255"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4.25" x14ac:dyDescent="0.2">
      <c r="A3799" s="183">
        <v>482</v>
      </c>
      <c r="B3799" s="253" t="str">
        <f>IF(AND(A3799&lt;&gt;"",ISNUMBER(A3799)),VLOOKUP(A3799,Studies!A:BR,2,FALSE),"")</f>
        <v>Van de Velde 1996</v>
      </c>
      <c r="C3799" s="254" t="str">
        <f>IF(AND(A3799&lt;&gt;"",ISNUMBER(A3799)),VLOOKUP(A3799,Studies!A:BR,3,FALSE),"")</f>
        <v>https://www.ncbi.nlm.nih.gov/pubmed/8726601</v>
      </c>
      <c r="D3799" s="254" t="str">
        <f>IF(AND(A3799&lt;&gt;"",ISNUMBER(A3799)),VLOOKUP(A3799,Studies!A:BR,4,FALSE),"")</f>
        <v>Fed ITZ</v>
      </c>
      <c r="E3799" s="254" t="str">
        <f>IF(AND(A3799&lt;&gt;"",ISNUMBER(A3799)),VLOOKUP(A3799,Studies!A:BR,5,FALSE),"")</f>
        <v>Itraconazole</v>
      </c>
      <c r="F3799" s="255"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4.25" x14ac:dyDescent="0.2">
      <c r="A3800" s="183">
        <v>482</v>
      </c>
      <c r="B3800" s="253" t="str">
        <f>IF(AND(A3800&lt;&gt;"",ISNUMBER(A3800)),VLOOKUP(A3800,Studies!A:BR,2,FALSE),"")</f>
        <v>Van de Velde 1996</v>
      </c>
      <c r="C3800" s="254" t="str">
        <f>IF(AND(A3800&lt;&gt;"",ISNUMBER(A3800)),VLOOKUP(A3800,Studies!A:BR,3,FALSE),"")</f>
        <v>https://www.ncbi.nlm.nih.gov/pubmed/8726601</v>
      </c>
      <c r="D3800" s="254" t="str">
        <f>IF(AND(A3800&lt;&gt;"",ISNUMBER(A3800)),VLOOKUP(A3800,Studies!A:BR,4,FALSE),"")</f>
        <v>Fed ITZ</v>
      </c>
      <c r="E3800" s="254" t="str">
        <f>IF(AND(A3800&lt;&gt;"",ISNUMBER(A3800)),VLOOKUP(A3800,Studies!A:BR,5,FALSE),"")</f>
        <v>Itraconazole</v>
      </c>
      <c r="F3800" s="255"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4.25" x14ac:dyDescent="0.2">
      <c r="A3801" s="183">
        <v>482</v>
      </c>
      <c r="B3801" s="253" t="str">
        <f>IF(AND(A3801&lt;&gt;"",ISNUMBER(A3801)),VLOOKUP(A3801,Studies!A:BR,2,FALSE),"")</f>
        <v>Van de Velde 1996</v>
      </c>
      <c r="C3801" s="254" t="str">
        <f>IF(AND(A3801&lt;&gt;"",ISNUMBER(A3801)),VLOOKUP(A3801,Studies!A:BR,3,FALSE),"")</f>
        <v>https://www.ncbi.nlm.nih.gov/pubmed/8726601</v>
      </c>
      <c r="D3801" s="254" t="str">
        <f>IF(AND(A3801&lt;&gt;"",ISNUMBER(A3801)),VLOOKUP(A3801,Studies!A:BR,4,FALSE),"")</f>
        <v>Fed ITZ</v>
      </c>
      <c r="E3801" s="254" t="str">
        <f>IF(AND(A3801&lt;&gt;"",ISNUMBER(A3801)),VLOOKUP(A3801,Studies!A:BR,5,FALSE),"")</f>
        <v>Itraconazole</v>
      </c>
      <c r="F3801" s="255"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4.25" x14ac:dyDescent="0.2">
      <c r="A3802" s="183">
        <v>482</v>
      </c>
      <c r="B3802" s="253" t="str">
        <f>IF(AND(A3802&lt;&gt;"",ISNUMBER(A3802)),VLOOKUP(A3802,Studies!A:BR,2,FALSE),"")</f>
        <v>Van de Velde 1996</v>
      </c>
      <c r="C3802" s="254" t="str">
        <f>IF(AND(A3802&lt;&gt;"",ISNUMBER(A3802)),VLOOKUP(A3802,Studies!A:BR,3,FALSE),"")</f>
        <v>https://www.ncbi.nlm.nih.gov/pubmed/8726601</v>
      </c>
      <c r="D3802" s="254" t="str">
        <f>IF(AND(A3802&lt;&gt;"",ISNUMBER(A3802)),VLOOKUP(A3802,Studies!A:BR,4,FALSE),"")</f>
        <v>Fed ITZ</v>
      </c>
      <c r="E3802" s="254" t="str">
        <f>IF(AND(A3802&lt;&gt;"",ISNUMBER(A3802)),VLOOKUP(A3802,Studies!A:BR,5,FALSE),"")</f>
        <v>Itraconazole</v>
      </c>
      <c r="F3802" s="255"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4.25" x14ac:dyDescent="0.2">
      <c r="A3803" s="183">
        <v>483</v>
      </c>
      <c r="B3803" s="253" t="str">
        <f>IF(AND(A3803&lt;&gt;"",ISNUMBER(A3803)),VLOOKUP(A3803,Studies!A:BR,2,FALSE),"")</f>
        <v>Van de Velde 1996</v>
      </c>
      <c r="C3803" s="254" t="str">
        <f>IF(AND(A3803&lt;&gt;"",ISNUMBER(A3803)),VLOOKUP(A3803,Studies!A:BR,3,FALSE),"")</f>
        <v>https://www.ncbi.nlm.nih.gov/pubmed/8726601</v>
      </c>
      <c r="D3803" s="254" t="str">
        <f>IF(AND(A3803&lt;&gt;"",ISNUMBER(A3803)),VLOOKUP(A3803,Studies!A:BR,4,FALSE),"")</f>
        <v>Fed OH-ITZ</v>
      </c>
      <c r="E3803" s="254" t="str">
        <f>IF(AND(A3803&lt;&gt;"",ISNUMBER(A3803)),VLOOKUP(A3803,Studies!A:BR,5,FALSE),"")</f>
        <v>Hydroxy-Itraconazole</v>
      </c>
      <c r="F3803" s="255"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4.25" x14ac:dyDescent="0.2">
      <c r="A3804" s="183">
        <v>483</v>
      </c>
      <c r="B3804" s="253" t="str">
        <f>IF(AND(A3804&lt;&gt;"",ISNUMBER(A3804)),VLOOKUP(A3804,Studies!A:BR,2,FALSE),"")</f>
        <v>Van de Velde 1996</v>
      </c>
      <c r="C3804" s="254" t="str">
        <f>IF(AND(A3804&lt;&gt;"",ISNUMBER(A3804)),VLOOKUP(A3804,Studies!A:BR,3,FALSE),"")</f>
        <v>https://www.ncbi.nlm.nih.gov/pubmed/8726601</v>
      </c>
      <c r="D3804" s="254" t="str">
        <f>IF(AND(A3804&lt;&gt;"",ISNUMBER(A3804)),VLOOKUP(A3804,Studies!A:BR,4,FALSE),"")</f>
        <v>Fed OH-ITZ</v>
      </c>
      <c r="E3804" s="254" t="str">
        <f>IF(AND(A3804&lt;&gt;"",ISNUMBER(A3804)),VLOOKUP(A3804,Studies!A:BR,5,FALSE),"")</f>
        <v>Hydroxy-Itraconazole</v>
      </c>
      <c r="F3804" s="255"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4.25" x14ac:dyDescent="0.2">
      <c r="A3805" s="183">
        <v>483</v>
      </c>
      <c r="B3805" s="253" t="str">
        <f>IF(AND(A3805&lt;&gt;"",ISNUMBER(A3805)),VLOOKUP(A3805,Studies!A:BR,2,FALSE),"")</f>
        <v>Van de Velde 1996</v>
      </c>
      <c r="C3805" s="254" t="str">
        <f>IF(AND(A3805&lt;&gt;"",ISNUMBER(A3805)),VLOOKUP(A3805,Studies!A:BR,3,FALSE),"")</f>
        <v>https://www.ncbi.nlm.nih.gov/pubmed/8726601</v>
      </c>
      <c r="D3805" s="254" t="str">
        <f>IF(AND(A3805&lt;&gt;"",ISNUMBER(A3805)),VLOOKUP(A3805,Studies!A:BR,4,FALSE),"")</f>
        <v>Fed OH-ITZ</v>
      </c>
      <c r="E3805" s="254" t="str">
        <f>IF(AND(A3805&lt;&gt;"",ISNUMBER(A3805)),VLOOKUP(A3805,Studies!A:BR,5,FALSE),"")</f>
        <v>Hydroxy-Itraconazole</v>
      </c>
      <c r="F3805" s="255"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4.25" x14ac:dyDescent="0.2">
      <c r="A3806" s="183">
        <v>483</v>
      </c>
      <c r="B3806" s="253" t="str">
        <f>IF(AND(A3806&lt;&gt;"",ISNUMBER(A3806)),VLOOKUP(A3806,Studies!A:BR,2,FALSE),"")</f>
        <v>Van de Velde 1996</v>
      </c>
      <c r="C3806" s="254" t="str">
        <f>IF(AND(A3806&lt;&gt;"",ISNUMBER(A3806)),VLOOKUP(A3806,Studies!A:BR,3,FALSE),"")</f>
        <v>https://www.ncbi.nlm.nih.gov/pubmed/8726601</v>
      </c>
      <c r="D3806" s="254" t="str">
        <f>IF(AND(A3806&lt;&gt;"",ISNUMBER(A3806)),VLOOKUP(A3806,Studies!A:BR,4,FALSE),"")</f>
        <v>Fed OH-ITZ</v>
      </c>
      <c r="E3806" s="254" t="str">
        <f>IF(AND(A3806&lt;&gt;"",ISNUMBER(A3806)),VLOOKUP(A3806,Studies!A:BR,5,FALSE),"")</f>
        <v>Hydroxy-Itraconazole</v>
      </c>
      <c r="F3806" s="255"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4.25" x14ac:dyDescent="0.2">
      <c r="A3807" s="183">
        <v>483</v>
      </c>
      <c r="B3807" s="253" t="str">
        <f>IF(AND(A3807&lt;&gt;"",ISNUMBER(A3807)),VLOOKUP(A3807,Studies!A:BR,2,FALSE),"")</f>
        <v>Van de Velde 1996</v>
      </c>
      <c r="C3807" s="254" t="str">
        <f>IF(AND(A3807&lt;&gt;"",ISNUMBER(A3807)),VLOOKUP(A3807,Studies!A:BR,3,FALSE),"")</f>
        <v>https://www.ncbi.nlm.nih.gov/pubmed/8726601</v>
      </c>
      <c r="D3807" s="254" t="str">
        <f>IF(AND(A3807&lt;&gt;"",ISNUMBER(A3807)),VLOOKUP(A3807,Studies!A:BR,4,FALSE),"")</f>
        <v>Fed OH-ITZ</v>
      </c>
      <c r="E3807" s="254" t="str">
        <f>IF(AND(A3807&lt;&gt;"",ISNUMBER(A3807)),VLOOKUP(A3807,Studies!A:BR,5,FALSE),"")</f>
        <v>Hydroxy-Itraconazole</v>
      </c>
      <c r="F3807" s="255" t="str">
        <f>IF(AND(A3807&lt;&gt;"",ISNUMBER(A3807)),VLOOKUP(A3807,Studies!A:BR,6,FALSE),"")</f>
        <v>Plasma</v>
      </c>
      <c r="G3807" s="194">
        <v>3</v>
      </c>
      <c r="H3807" s="194" t="s">
        <v>60</v>
      </c>
      <c r="I3807" s="187">
        <v>199.32357788085937</v>
      </c>
      <c r="J3807" s="187" t="s">
        <v>941</v>
      </c>
      <c r="K3807" s="187" t="s">
        <v>116</v>
      </c>
      <c r="M3807" s="195"/>
      <c r="N3807" s="195"/>
      <c r="O3807" s="199"/>
      <c r="P3807" s="188"/>
      <c r="Q3807" s="174">
        <v>0</v>
      </c>
    </row>
    <row r="3808" spans="1:17" ht="14.25" x14ac:dyDescent="0.2">
      <c r="A3808" s="183">
        <v>483</v>
      </c>
      <c r="B3808" s="253" t="str">
        <f>IF(AND(A3808&lt;&gt;"",ISNUMBER(A3808)),VLOOKUP(A3808,Studies!A:BR,2,FALSE),"")</f>
        <v>Van de Velde 1996</v>
      </c>
      <c r="C3808" s="254" t="str">
        <f>IF(AND(A3808&lt;&gt;"",ISNUMBER(A3808)),VLOOKUP(A3808,Studies!A:BR,3,FALSE),"")</f>
        <v>https://www.ncbi.nlm.nih.gov/pubmed/8726601</v>
      </c>
      <c r="D3808" s="254" t="str">
        <f>IF(AND(A3808&lt;&gt;"",ISNUMBER(A3808)),VLOOKUP(A3808,Studies!A:BR,4,FALSE),"")</f>
        <v>Fed OH-ITZ</v>
      </c>
      <c r="E3808" s="254" t="str">
        <f>IF(AND(A3808&lt;&gt;"",ISNUMBER(A3808)),VLOOKUP(A3808,Studies!A:BR,5,FALSE),"")</f>
        <v>Hydroxy-Itraconazole</v>
      </c>
      <c r="F3808" s="255"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4.25" x14ac:dyDescent="0.2">
      <c r="A3809" s="183">
        <v>483</v>
      </c>
      <c r="B3809" s="253" t="str">
        <f>IF(AND(A3809&lt;&gt;"",ISNUMBER(A3809)),VLOOKUP(A3809,Studies!A:BR,2,FALSE),"")</f>
        <v>Van de Velde 1996</v>
      </c>
      <c r="C3809" s="254" t="str">
        <f>IF(AND(A3809&lt;&gt;"",ISNUMBER(A3809)),VLOOKUP(A3809,Studies!A:BR,3,FALSE),"")</f>
        <v>https://www.ncbi.nlm.nih.gov/pubmed/8726601</v>
      </c>
      <c r="D3809" s="254" t="str">
        <f>IF(AND(A3809&lt;&gt;"",ISNUMBER(A3809)),VLOOKUP(A3809,Studies!A:BR,4,FALSE),"")</f>
        <v>Fed OH-ITZ</v>
      </c>
      <c r="E3809" s="254" t="str">
        <f>IF(AND(A3809&lt;&gt;"",ISNUMBER(A3809)),VLOOKUP(A3809,Studies!A:BR,5,FALSE),"")</f>
        <v>Hydroxy-Itraconazole</v>
      </c>
      <c r="F3809" s="255" t="str">
        <f>IF(AND(A3809&lt;&gt;"",ISNUMBER(A3809)),VLOOKUP(A3809,Studies!A:BR,6,FALSE),"")</f>
        <v>Plasma</v>
      </c>
      <c r="G3809" s="194">
        <v>6</v>
      </c>
      <c r="H3809" s="194" t="s">
        <v>60</v>
      </c>
      <c r="I3809" s="187">
        <v>227.64151000976562</v>
      </c>
      <c r="J3809" s="187" t="s">
        <v>941</v>
      </c>
      <c r="K3809" s="187" t="s">
        <v>116</v>
      </c>
      <c r="M3809" s="195"/>
      <c r="N3809" s="195"/>
      <c r="O3809" s="199"/>
      <c r="P3809" s="188"/>
      <c r="Q3809" s="174">
        <v>0</v>
      </c>
    </row>
    <row r="3810" spans="1:17" ht="14.25" x14ac:dyDescent="0.2">
      <c r="A3810" s="183">
        <v>483</v>
      </c>
      <c r="B3810" s="253" t="str">
        <f>IF(AND(A3810&lt;&gt;"",ISNUMBER(A3810)),VLOOKUP(A3810,Studies!A:BR,2,FALSE),"")</f>
        <v>Van de Velde 1996</v>
      </c>
      <c r="C3810" s="254" t="str">
        <f>IF(AND(A3810&lt;&gt;"",ISNUMBER(A3810)),VLOOKUP(A3810,Studies!A:BR,3,FALSE),"")</f>
        <v>https://www.ncbi.nlm.nih.gov/pubmed/8726601</v>
      </c>
      <c r="D3810" s="254" t="str">
        <f>IF(AND(A3810&lt;&gt;"",ISNUMBER(A3810)),VLOOKUP(A3810,Studies!A:BR,4,FALSE),"")</f>
        <v>Fed OH-ITZ</v>
      </c>
      <c r="E3810" s="254" t="str">
        <f>IF(AND(A3810&lt;&gt;"",ISNUMBER(A3810)),VLOOKUP(A3810,Studies!A:BR,5,FALSE),"")</f>
        <v>Hydroxy-Itraconazole</v>
      </c>
      <c r="F3810" s="255"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4.25" x14ac:dyDescent="0.2">
      <c r="A3811" s="183">
        <v>483</v>
      </c>
      <c r="B3811" s="253" t="str">
        <f>IF(AND(A3811&lt;&gt;"",ISNUMBER(A3811)),VLOOKUP(A3811,Studies!A:BR,2,FALSE),"")</f>
        <v>Van de Velde 1996</v>
      </c>
      <c r="C3811" s="254" t="str">
        <f>IF(AND(A3811&lt;&gt;"",ISNUMBER(A3811)),VLOOKUP(A3811,Studies!A:BR,3,FALSE),"")</f>
        <v>https://www.ncbi.nlm.nih.gov/pubmed/8726601</v>
      </c>
      <c r="D3811" s="254" t="str">
        <f>IF(AND(A3811&lt;&gt;"",ISNUMBER(A3811)),VLOOKUP(A3811,Studies!A:BR,4,FALSE),"")</f>
        <v>Fed OH-ITZ</v>
      </c>
      <c r="E3811" s="254" t="str">
        <f>IF(AND(A3811&lt;&gt;"",ISNUMBER(A3811)),VLOOKUP(A3811,Studies!A:BR,5,FALSE),"")</f>
        <v>Hydroxy-Itraconazole</v>
      </c>
      <c r="F3811" s="255"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4.25" x14ac:dyDescent="0.2">
      <c r="A3812" s="183">
        <v>483</v>
      </c>
      <c r="B3812" s="253" t="str">
        <f>IF(AND(A3812&lt;&gt;"",ISNUMBER(A3812)),VLOOKUP(A3812,Studies!A:BR,2,FALSE),"")</f>
        <v>Van de Velde 1996</v>
      </c>
      <c r="C3812" s="254" t="str">
        <f>IF(AND(A3812&lt;&gt;"",ISNUMBER(A3812)),VLOOKUP(A3812,Studies!A:BR,3,FALSE),"")</f>
        <v>https://www.ncbi.nlm.nih.gov/pubmed/8726601</v>
      </c>
      <c r="D3812" s="254" t="str">
        <f>IF(AND(A3812&lt;&gt;"",ISNUMBER(A3812)),VLOOKUP(A3812,Studies!A:BR,4,FALSE),"")</f>
        <v>Fed OH-ITZ</v>
      </c>
      <c r="E3812" s="254" t="str">
        <f>IF(AND(A3812&lt;&gt;"",ISNUMBER(A3812)),VLOOKUP(A3812,Studies!A:BR,5,FALSE),"")</f>
        <v>Hydroxy-Itraconazole</v>
      </c>
      <c r="F3812" s="255"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4.25" x14ac:dyDescent="0.2">
      <c r="A3813" s="183">
        <v>484</v>
      </c>
      <c r="B3813" s="253" t="str">
        <f>IF(AND(A3813&lt;&gt;"",ISNUMBER(A3813)),VLOOKUP(A3813,Studies!A:BR,2,FALSE),"")</f>
        <v>Van Peer 1989</v>
      </c>
      <c r="C3813" s="254" t="str">
        <f>IF(AND(A3813&lt;&gt;"",ISNUMBER(A3813)),VLOOKUP(A3813,Studies!A:BR,3,FALSE),"")</f>
        <v>https://www.ncbi.nlm.nih.gov/pubmed/2544431</v>
      </c>
      <c r="D3813" s="254" t="str">
        <f>IF(AND(A3813&lt;&gt;"",ISNUMBER(A3813)),VLOOKUP(A3813,Studies!A:BR,4,FALSE),"")</f>
        <v>100 mg Solution, fasting</v>
      </c>
      <c r="E3813" s="254" t="str">
        <f>IF(AND(A3813&lt;&gt;"",ISNUMBER(A3813)),VLOOKUP(A3813,Studies!A:BR,5,FALSE),"")</f>
        <v>Itraconazole</v>
      </c>
      <c r="F3813" s="255"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4.25" x14ac:dyDescent="0.2">
      <c r="A3814" s="183">
        <v>484</v>
      </c>
      <c r="B3814" s="253" t="str">
        <f>IF(AND(A3814&lt;&gt;"",ISNUMBER(A3814)),VLOOKUP(A3814,Studies!A:BR,2,FALSE),"")</f>
        <v>Van Peer 1989</v>
      </c>
      <c r="C3814" s="254" t="str">
        <f>IF(AND(A3814&lt;&gt;"",ISNUMBER(A3814)),VLOOKUP(A3814,Studies!A:BR,3,FALSE),"")</f>
        <v>https://www.ncbi.nlm.nih.gov/pubmed/2544431</v>
      </c>
      <c r="D3814" s="254" t="str">
        <f>IF(AND(A3814&lt;&gt;"",ISNUMBER(A3814)),VLOOKUP(A3814,Studies!A:BR,4,FALSE),"")</f>
        <v>100 mg Solution, fasting</v>
      </c>
      <c r="E3814" s="254" t="str">
        <f>IF(AND(A3814&lt;&gt;"",ISNUMBER(A3814)),VLOOKUP(A3814,Studies!A:BR,5,FALSE),"")</f>
        <v>Itraconazole</v>
      </c>
      <c r="F3814" s="255"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4.25" x14ac:dyDescent="0.2">
      <c r="A3815" s="183">
        <v>484</v>
      </c>
      <c r="B3815" s="253" t="str">
        <f>IF(AND(A3815&lt;&gt;"",ISNUMBER(A3815)),VLOOKUP(A3815,Studies!A:BR,2,FALSE),"")</f>
        <v>Van Peer 1989</v>
      </c>
      <c r="C3815" s="254" t="str">
        <f>IF(AND(A3815&lt;&gt;"",ISNUMBER(A3815)),VLOOKUP(A3815,Studies!A:BR,3,FALSE),"")</f>
        <v>https://www.ncbi.nlm.nih.gov/pubmed/2544431</v>
      </c>
      <c r="D3815" s="254" t="str">
        <f>IF(AND(A3815&lt;&gt;"",ISNUMBER(A3815)),VLOOKUP(A3815,Studies!A:BR,4,FALSE),"")</f>
        <v>100 mg Solution, fasting</v>
      </c>
      <c r="E3815" s="254" t="str">
        <f>IF(AND(A3815&lt;&gt;"",ISNUMBER(A3815)),VLOOKUP(A3815,Studies!A:BR,5,FALSE),"")</f>
        <v>Itraconazole</v>
      </c>
      <c r="F3815" s="255"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4.25" x14ac:dyDescent="0.2">
      <c r="A3816" s="183">
        <v>484</v>
      </c>
      <c r="B3816" s="253" t="str">
        <f>IF(AND(A3816&lt;&gt;"",ISNUMBER(A3816)),VLOOKUP(A3816,Studies!A:BR,2,FALSE),"")</f>
        <v>Van Peer 1989</v>
      </c>
      <c r="C3816" s="254" t="str">
        <f>IF(AND(A3816&lt;&gt;"",ISNUMBER(A3816)),VLOOKUP(A3816,Studies!A:BR,3,FALSE),"")</f>
        <v>https://www.ncbi.nlm.nih.gov/pubmed/2544431</v>
      </c>
      <c r="D3816" s="254" t="str">
        <f>IF(AND(A3816&lt;&gt;"",ISNUMBER(A3816)),VLOOKUP(A3816,Studies!A:BR,4,FALSE),"")</f>
        <v>100 mg Solution, fasting</v>
      </c>
      <c r="E3816" s="254" t="str">
        <f>IF(AND(A3816&lt;&gt;"",ISNUMBER(A3816)),VLOOKUP(A3816,Studies!A:BR,5,FALSE),"")</f>
        <v>Itraconazole</v>
      </c>
      <c r="F3816" s="255"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4.25" x14ac:dyDescent="0.2">
      <c r="A3817" s="183">
        <v>484</v>
      </c>
      <c r="B3817" s="253" t="str">
        <f>IF(AND(A3817&lt;&gt;"",ISNUMBER(A3817)),VLOOKUP(A3817,Studies!A:BR,2,FALSE),"")</f>
        <v>Van Peer 1989</v>
      </c>
      <c r="C3817" s="254" t="str">
        <f>IF(AND(A3817&lt;&gt;"",ISNUMBER(A3817)),VLOOKUP(A3817,Studies!A:BR,3,FALSE),"")</f>
        <v>https://www.ncbi.nlm.nih.gov/pubmed/2544431</v>
      </c>
      <c r="D3817" s="254" t="str">
        <f>IF(AND(A3817&lt;&gt;"",ISNUMBER(A3817)),VLOOKUP(A3817,Studies!A:BR,4,FALSE),"")</f>
        <v>100 mg Solution, fasting</v>
      </c>
      <c r="E3817" s="254" t="str">
        <f>IF(AND(A3817&lt;&gt;"",ISNUMBER(A3817)),VLOOKUP(A3817,Studies!A:BR,5,FALSE),"")</f>
        <v>Itraconazole</v>
      </c>
      <c r="F3817" s="255"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4.25" x14ac:dyDescent="0.2">
      <c r="A3818" s="183">
        <v>484</v>
      </c>
      <c r="B3818" s="253" t="str">
        <f>IF(AND(A3818&lt;&gt;"",ISNUMBER(A3818)),VLOOKUP(A3818,Studies!A:BR,2,FALSE),"")</f>
        <v>Van Peer 1989</v>
      </c>
      <c r="C3818" s="254" t="str">
        <f>IF(AND(A3818&lt;&gt;"",ISNUMBER(A3818)),VLOOKUP(A3818,Studies!A:BR,3,FALSE),"")</f>
        <v>https://www.ncbi.nlm.nih.gov/pubmed/2544431</v>
      </c>
      <c r="D3818" s="254" t="str">
        <f>IF(AND(A3818&lt;&gt;"",ISNUMBER(A3818)),VLOOKUP(A3818,Studies!A:BR,4,FALSE),"")</f>
        <v>100 mg Solution, fasting</v>
      </c>
      <c r="E3818" s="254" t="str">
        <f>IF(AND(A3818&lt;&gt;"",ISNUMBER(A3818)),VLOOKUP(A3818,Studies!A:BR,5,FALSE),"")</f>
        <v>Itraconazole</v>
      </c>
      <c r="F3818" s="255"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4.25" x14ac:dyDescent="0.2">
      <c r="A3819" s="183">
        <v>484</v>
      </c>
      <c r="B3819" s="253" t="str">
        <f>IF(AND(A3819&lt;&gt;"",ISNUMBER(A3819)),VLOOKUP(A3819,Studies!A:BR,2,FALSE),"")</f>
        <v>Van Peer 1989</v>
      </c>
      <c r="C3819" s="254" t="str">
        <f>IF(AND(A3819&lt;&gt;"",ISNUMBER(A3819)),VLOOKUP(A3819,Studies!A:BR,3,FALSE),"")</f>
        <v>https://www.ncbi.nlm.nih.gov/pubmed/2544431</v>
      </c>
      <c r="D3819" s="254" t="str">
        <f>IF(AND(A3819&lt;&gt;"",ISNUMBER(A3819)),VLOOKUP(A3819,Studies!A:BR,4,FALSE),"")</f>
        <v>100 mg Solution, fasting</v>
      </c>
      <c r="E3819" s="254" t="str">
        <f>IF(AND(A3819&lt;&gt;"",ISNUMBER(A3819)),VLOOKUP(A3819,Studies!A:BR,5,FALSE),"")</f>
        <v>Itraconazole</v>
      </c>
      <c r="F3819" s="255"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4.25" x14ac:dyDescent="0.2">
      <c r="A3820" s="183">
        <v>484</v>
      </c>
      <c r="B3820" s="253" t="str">
        <f>IF(AND(A3820&lt;&gt;"",ISNUMBER(A3820)),VLOOKUP(A3820,Studies!A:BR,2,FALSE),"")</f>
        <v>Van Peer 1989</v>
      </c>
      <c r="C3820" s="254" t="str">
        <f>IF(AND(A3820&lt;&gt;"",ISNUMBER(A3820)),VLOOKUP(A3820,Studies!A:BR,3,FALSE),"")</f>
        <v>https://www.ncbi.nlm.nih.gov/pubmed/2544431</v>
      </c>
      <c r="D3820" s="254" t="str">
        <f>IF(AND(A3820&lt;&gt;"",ISNUMBER(A3820)),VLOOKUP(A3820,Studies!A:BR,4,FALSE),"")</f>
        <v>100 mg Solution, fasting</v>
      </c>
      <c r="E3820" s="254" t="str">
        <f>IF(AND(A3820&lt;&gt;"",ISNUMBER(A3820)),VLOOKUP(A3820,Studies!A:BR,5,FALSE),"")</f>
        <v>Itraconazole</v>
      </c>
      <c r="F3820" s="255"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4.25" x14ac:dyDescent="0.2">
      <c r="A3821" s="183">
        <v>484</v>
      </c>
      <c r="B3821" s="253" t="str">
        <f>IF(AND(A3821&lt;&gt;"",ISNUMBER(A3821)),VLOOKUP(A3821,Studies!A:BR,2,FALSE),"")</f>
        <v>Van Peer 1989</v>
      </c>
      <c r="C3821" s="254" t="str">
        <f>IF(AND(A3821&lt;&gt;"",ISNUMBER(A3821)),VLOOKUP(A3821,Studies!A:BR,3,FALSE),"")</f>
        <v>https://www.ncbi.nlm.nih.gov/pubmed/2544431</v>
      </c>
      <c r="D3821" s="254" t="str">
        <f>IF(AND(A3821&lt;&gt;"",ISNUMBER(A3821)),VLOOKUP(A3821,Studies!A:BR,4,FALSE),"")</f>
        <v>100 mg Solution, fasting</v>
      </c>
      <c r="E3821" s="254" t="str">
        <f>IF(AND(A3821&lt;&gt;"",ISNUMBER(A3821)),VLOOKUP(A3821,Studies!A:BR,5,FALSE),"")</f>
        <v>Itraconazole</v>
      </c>
      <c r="F3821" s="255"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4.25" x14ac:dyDescent="0.2">
      <c r="A3822" s="183">
        <v>484</v>
      </c>
      <c r="B3822" s="253" t="str">
        <f>IF(AND(A3822&lt;&gt;"",ISNUMBER(A3822)),VLOOKUP(A3822,Studies!A:BR,2,FALSE),"")</f>
        <v>Van Peer 1989</v>
      </c>
      <c r="C3822" s="254" t="str">
        <f>IF(AND(A3822&lt;&gt;"",ISNUMBER(A3822)),VLOOKUP(A3822,Studies!A:BR,3,FALSE),"")</f>
        <v>https://www.ncbi.nlm.nih.gov/pubmed/2544431</v>
      </c>
      <c r="D3822" s="254" t="str">
        <f>IF(AND(A3822&lt;&gt;"",ISNUMBER(A3822)),VLOOKUP(A3822,Studies!A:BR,4,FALSE),"")</f>
        <v>100 mg Solution, fasting</v>
      </c>
      <c r="E3822" s="254" t="str">
        <f>IF(AND(A3822&lt;&gt;"",ISNUMBER(A3822)),VLOOKUP(A3822,Studies!A:BR,5,FALSE),"")</f>
        <v>Itraconazole</v>
      </c>
      <c r="F3822" s="255"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4.25" x14ac:dyDescent="0.2">
      <c r="A3823" s="183">
        <v>484</v>
      </c>
      <c r="B3823" s="253" t="str">
        <f>IF(AND(A3823&lt;&gt;"",ISNUMBER(A3823)),VLOOKUP(A3823,Studies!A:BR,2,FALSE),"")</f>
        <v>Van Peer 1989</v>
      </c>
      <c r="C3823" s="254" t="str">
        <f>IF(AND(A3823&lt;&gt;"",ISNUMBER(A3823)),VLOOKUP(A3823,Studies!A:BR,3,FALSE),"")</f>
        <v>https://www.ncbi.nlm.nih.gov/pubmed/2544431</v>
      </c>
      <c r="D3823" s="254" t="str">
        <f>IF(AND(A3823&lt;&gt;"",ISNUMBER(A3823)),VLOOKUP(A3823,Studies!A:BR,4,FALSE),"")</f>
        <v>100 mg Solution, fasting</v>
      </c>
      <c r="E3823" s="254" t="str">
        <f>IF(AND(A3823&lt;&gt;"",ISNUMBER(A3823)),VLOOKUP(A3823,Studies!A:BR,5,FALSE),"")</f>
        <v>Itraconazole</v>
      </c>
      <c r="F3823" s="255"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4.25" x14ac:dyDescent="0.2">
      <c r="A3824" s="183">
        <v>484</v>
      </c>
      <c r="B3824" s="253" t="str">
        <f>IF(AND(A3824&lt;&gt;"",ISNUMBER(A3824)),VLOOKUP(A3824,Studies!A:BR,2,FALSE),"")</f>
        <v>Van Peer 1989</v>
      </c>
      <c r="C3824" s="254" t="str">
        <f>IF(AND(A3824&lt;&gt;"",ISNUMBER(A3824)),VLOOKUP(A3824,Studies!A:BR,3,FALSE),"")</f>
        <v>https://www.ncbi.nlm.nih.gov/pubmed/2544431</v>
      </c>
      <c r="D3824" s="254" t="str">
        <f>IF(AND(A3824&lt;&gt;"",ISNUMBER(A3824)),VLOOKUP(A3824,Studies!A:BR,4,FALSE),"")</f>
        <v>100 mg Solution, fasting</v>
      </c>
      <c r="E3824" s="254" t="str">
        <f>IF(AND(A3824&lt;&gt;"",ISNUMBER(A3824)),VLOOKUP(A3824,Studies!A:BR,5,FALSE),"")</f>
        <v>Itraconazole</v>
      </c>
      <c r="F3824" s="255"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4.25" x14ac:dyDescent="0.2">
      <c r="A3825" s="183">
        <v>484</v>
      </c>
      <c r="B3825" s="253" t="str">
        <f>IF(AND(A3825&lt;&gt;"",ISNUMBER(A3825)),VLOOKUP(A3825,Studies!A:BR,2,FALSE),"")</f>
        <v>Van Peer 1989</v>
      </c>
      <c r="C3825" s="254" t="str">
        <f>IF(AND(A3825&lt;&gt;"",ISNUMBER(A3825)),VLOOKUP(A3825,Studies!A:BR,3,FALSE),"")</f>
        <v>https://www.ncbi.nlm.nih.gov/pubmed/2544431</v>
      </c>
      <c r="D3825" s="254" t="str">
        <f>IF(AND(A3825&lt;&gt;"",ISNUMBER(A3825)),VLOOKUP(A3825,Studies!A:BR,4,FALSE),"")</f>
        <v>100 mg Solution, fasting</v>
      </c>
      <c r="E3825" s="254" t="str">
        <f>IF(AND(A3825&lt;&gt;"",ISNUMBER(A3825)),VLOOKUP(A3825,Studies!A:BR,5,FALSE),"")</f>
        <v>Itraconazole</v>
      </c>
      <c r="F3825" s="255"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4.25" x14ac:dyDescent="0.2">
      <c r="A3826" s="183">
        <v>484</v>
      </c>
      <c r="B3826" s="253" t="str">
        <f>IF(AND(A3826&lt;&gt;"",ISNUMBER(A3826)),VLOOKUP(A3826,Studies!A:BR,2,FALSE),"")</f>
        <v>Van Peer 1989</v>
      </c>
      <c r="C3826" s="254" t="str">
        <f>IF(AND(A3826&lt;&gt;"",ISNUMBER(A3826)),VLOOKUP(A3826,Studies!A:BR,3,FALSE),"")</f>
        <v>https://www.ncbi.nlm.nih.gov/pubmed/2544431</v>
      </c>
      <c r="D3826" s="254" t="str">
        <f>IF(AND(A3826&lt;&gt;"",ISNUMBER(A3826)),VLOOKUP(A3826,Studies!A:BR,4,FALSE),"")</f>
        <v>100 mg Solution, fasting</v>
      </c>
      <c r="E3826" s="254" t="str">
        <f>IF(AND(A3826&lt;&gt;"",ISNUMBER(A3826)),VLOOKUP(A3826,Studies!A:BR,5,FALSE),"")</f>
        <v>Itraconazole</v>
      </c>
      <c r="F3826" s="255"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4.25" x14ac:dyDescent="0.2">
      <c r="A3827" s="183">
        <v>485</v>
      </c>
      <c r="B3827" s="253" t="str">
        <f>IF(AND(A3827&lt;&gt;"",ISNUMBER(A3827)),VLOOKUP(A3827,Studies!A:BR,2,FALSE),"")</f>
        <v>Van Peer 1989</v>
      </c>
      <c r="C3827" s="254" t="str">
        <f>IF(AND(A3827&lt;&gt;"",ISNUMBER(A3827)),VLOOKUP(A3827,Studies!A:BR,3,FALSE),"")</f>
        <v>https://www.ncbi.nlm.nih.gov/pubmed/2544431</v>
      </c>
      <c r="D3827" s="254" t="str">
        <f>IF(AND(A3827&lt;&gt;"",ISNUMBER(A3827)),VLOOKUP(A3827,Studies!A:BR,4,FALSE),"")</f>
        <v>100 mg Capsules, fasting</v>
      </c>
      <c r="E3827" s="254" t="str">
        <f>IF(AND(A3827&lt;&gt;"",ISNUMBER(A3827)),VLOOKUP(A3827,Studies!A:BR,5,FALSE),"")</f>
        <v>Itraconazole</v>
      </c>
      <c r="F3827" s="255"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4.25" x14ac:dyDescent="0.2">
      <c r="A3828" s="183">
        <v>485</v>
      </c>
      <c r="B3828" s="253" t="str">
        <f>IF(AND(A3828&lt;&gt;"",ISNUMBER(A3828)),VLOOKUP(A3828,Studies!A:BR,2,FALSE),"")</f>
        <v>Van Peer 1989</v>
      </c>
      <c r="C3828" s="254" t="str">
        <f>IF(AND(A3828&lt;&gt;"",ISNUMBER(A3828)),VLOOKUP(A3828,Studies!A:BR,3,FALSE),"")</f>
        <v>https://www.ncbi.nlm.nih.gov/pubmed/2544431</v>
      </c>
      <c r="D3828" s="254" t="str">
        <f>IF(AND(A3828&lt;&gt;"",ISNUMBER(A3828)),VLOOKUP(A3828,Studies!A:BR,4,FALSE),"")</f>
        <v>100 mg Capsules, fasting</v>
      </c>
      <c r="E3828" s="254" t="str">
        <f>IF(AND(A3828&lt;&gt;"",ISNUMBER(A3828)),VLOOKUP(A3828,Studies!A:BR,5,FALSE),"")</f>
        <v>Itraconazole</v>
      </c>
      <c r="F3828" s="255"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4.25" x14ac:dyDescent="0.2">
      <c r="A3829" s="183">
        <v>485</v>
      </c>
      <c r="B3829" s="253" t="str">
        <f>IF(AND(A3829&lt;&gt;"",ISNUMBER(A3829)),VLOOKUP(A3829,Studies!A:BR,2,FALSE),"")</f>
        <v>Van Peer 1989</v>
      </c>
      <c r="C3829" s="254" t="str">
        <f>IF(AND(A3829&lt;&gt;"",ISNUMBER(A3829)),VLOOKUP(A3829,Studies!A:BR,3,FALSE),"")</f>
        <v>https://www.ncbi.nlm.nih.gov/pubmed/2544431</v>
      </c>
      <c r="D3829" s="254" t="str">
        <f>IF(AND(A3829&lt;&gt;"",ISNUMBER(A3829)),VLOOKUP(A3829,Studies!A:BR,4,FALSE),"")</f>
        <v>100 mg Capsules, fasting</v>
      </c>
      <c r="E3829" s="254" t="str">
        <f>IF(AND(A3829&lt;&gt;"",ISNUMBER(A3829)),VLOOKUP(A3829,Studies!A:BR,5,FALSE),"")</f>
        <v>Itraconazole</v>
      </c>
      <c r="F3829" s="255"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4.25" x14ac:dyDescent="0.2">
      <c r="A3830" s="183">
        <v>485</v>
      </c>
      <c r="B3830" s="253" t="str">
        <f>IF(AND(A3830&lt;&gt;"",ISNUMBER(A3830)),VLOOKUP(A3830,Studies!A:BR,2,FALSE),"")</f>
        <v>Van Peer 1989</v>
      </c>
      <c r="C3830" s="254" t="str">
        <f>IF(AND(A3830&lt;&gt;"",ISNUMBER(A3830)),VLOOKUP(A3830,Studies!A:BR,3,FALSE),"")</f>
        <v>https://www.ncbi.nlm.nih.gov/pubmed/2544431</v>
      </c>
      <c r="D3830" s="254" t="str">
        <f>IF(AND(A3830&lt;&gt;"",ISNUMBER(A3830)),VLOOKUP(A3830,Studies!A:BR,4,FALSE),"")</f>
        <v>100 mg Capsules, fasting</v>
      </c>
      <c r="E3830" s="254" t="str">
        <f>IF(AND(A3830&lt;&gt;"",ISNUMBER(A3830)),VLOOKUP(A3830,Studies!A:BR,5,FALSE),"")</f>
        <v>Itraconazole</v>
      </c>
      <c r="F3830" s="255"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4.25" x14ac:dyDescent="0.2">
      <c r="A3831" s="183">
        <v>485</v>
      </c>
      <c r="B3831" s="253" t="str">
        <f>IF(AND(A3831&lt;&gt;"",ISNUMBER(A3831)),VLOOKUP(A3831,Studies!A:BR,2,FALSE),"")</f>
        <v>Van Peer 1989</v>
      </c>
      <c r="C3831" s="254" t="str">
        <f>IF(AND(A3831&lt;&gt;"",ISNUMBER(A3831)),VLOOKUP(A3831,Studies!A:BR,3,FALSE),"")</f>
        <v>https://www.ncbi.nlm.nih.gov/pubmed/2544431</v>
      </c>
      <c r="D3831" s="254" t="str">
        <f>IF(AND(A3831&lt;&gt;"",ISNUMBER(A3831)),VLOOKUP(A3831,Studies!A:BR,4,FALSE),"")</f>
        <v>100 mg Capsules, fasting</v>
      </c>
      <c r="E3831" s="254" t="str">
        <f>IF(AND(A3831&lt;&gt;"",ISNUMBER(A3831)),VLOOKUP(A3831,Studies!A:BR,5,FALSE),"")</f>
        <v>Itraconazole</v>
      </c>
      <c r="F3831" s="255"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4.25" x14ac:dyDescent="0.2">
      <c r="A3832" s="183">
        <v>485</v>
      </c>
      <c r="B3832" s="253" t="str">
        <f>IF(AND(A3832&lt;&gt;"",ISNUMBER(A3832)),VLOOKUP(A3832,Studies!A:BR,2,FALSE),"")</f>
        <v>Van Peer 1989</v>
      </c>
      <c r="C3832" s="254" t="str">
        <f>IF(AND(A3832&lt;&gt;"",ISNUMBER(A3832)),VLOOKUP(A3832,Studies!A:BR,3,FALSE),"")</f>
        <v>https://www.ncbi.nlm.nih.gov/pubmed/2544431</v>
      </c>
      <c r="D3832" s="254" t="str">
        <f>IF(AND(A3832&lt;&gt;"",ISNUMBER(A3832)),VLOOKUP(A3832,Studies!A:BR,4,FALSE),"")</f>
        <v>100 mg Capsules, fasting</v>
      </c>
      <c r="E3832" s="254" t="str">
        <f>IF(AND(A3832&lt;&gt;"",ISNUMBER(A3832)),VLOOKUP(A3832,Studies!A:BR,5,FALSE),"")</f>
        <v>Itraconazole</v>
      </c>
      <c r="F3832" s="255"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4.25" x14ac:dyDescent="0.2">
      <c r="A3833" s="183">
        <v>485</v>
      </c>
      <c r="B3833" s="253" t="str">
        <f>IF(AND(A3833&lt;&gt;"",ISNUMBER(A3833)),VLOOKUP(A3833,Studies!A:BR,2,FALSE),"")</f>
        <v>Van Peer 1989</v>
      </c>
      <c r="C3833" s="254" t="str">
        <f>IF(AND(A3833&lt;&gt;"",ISNUMBER(A3833)),VLOOKUP(A3833,Studies!A:BR,3,FALSE),"")</f>
        <v>https://www.ncbi.nlm.nih.gov/pubmed/2544431</v>
      </c>
      <c r="D3833" s="254" t="str">
        <f>IF(AND(A3833&lt;&gt;"",ISNUMBER(A3833)),VLOOKUP(A3833,Studies!A:BR,4,FALSE),"")</f>
        <v>100 mg Capsules, fasting</v>
      </c>
      <c r="E3833" s="254" t="str">
        <f>IF(AND(A3833&lt;&gt;"",ISNUMBER(A3833)),VLOOKUP(A3833,Studies!A:BR,5,FALSE),"")</f>
        <v>Itraconazole</v>
      </c>
      <c r="F3833" s="255"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4.25" x14ac:dyDescent="0.2">
      <c r="A3834" s="183">
        <v>485</v>
      </c>
      <c r="B3834" s="253" t="str">
        <f>IF(AND(A3834&lt;&gt;"",ISNUMBER(A3834)),VLOOKUP(A3834,Studies!A:BR,2,FALSE),"")</f>
        <v>Van Peer 1989</v>
      </c>
      <c r="C3834" s="254" t="str">
        <f>IF(AND(A3834&lt;&gt;"",ISNUMBER(A3834)),VLOOKUP(A3834,Studies!A:BR,3,FALSE),"")</f>
        <v>https://www.ncbi.nlm.nih.gov/pubmed/2544431</v>
      </c>
      <c r="D3834" s="254" t="str">
        <f>IF(AND(A3834&lt;&gt;"",ISNUMBER(A3834)),VLOOKUP(A3834,Studies!A:BR,4,FALSE),"")</f>
        <v>100 mg Capsules, fasting</v>
      </c>
      <c r="E3834" s="254" t="str">
        <f>IF(AND(A3834&lt;&gt;"",ISNUMBER(A3834)),VLOOKUP(A3834,Studies!A:BR,5,FALSE),"")</f>
        <v>Itraconazole</v>
      </c>
      <c r="F3834" s="255"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4.25" x14ac:dyDescent="0.2">
      <c r="A3835" s="183">
        <v>485</v>
      </c>
      <c r="B3835" s="253" t="str">
        <f>IF(AND(A3835&lt;&gt;"",ISNUMBER(A3835)),VLOOKUP(A3835,Studies!A:BR,2,FALSE),"")</f>
        <v>Van Peer 1989</v>
      </c>
      <c r="C3835" s="254" t="str">
        <f>IF(AND(A3835&lt;&gt;"",ISNUMBER(A3835)),VLOOKUP(A3835,Studies!A:BR,3,FALSE),"")</f>
        <v>https://www.ncbi.nlm.nih.gov/pubmed/2544431</v>
      </c>
      <c r="D3835" s="254" t="str">
        <f>IF(AND(A3835&lt;&gt;"",ISNUMBER(A3835)),VLOOKUP(A3835,Studies!A:BR,4,FALSE),"")</f>
        <v>100 mg Capsules, fasting</v>
      </c>
      <c r="E3835" s="254" t="str">
        <f>IF(AND(A3835&lt;&gt;"",ISNUMBER(A3835)),VLOOKUP(A3835,Studies!A:BR,5,FALSE),"")</f>
        <v>Itraconazole</v>
      </c>
      <c r="F3835" s="255"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4.25" x14ac:dyDescent="0.2">
      <c r="A3836" s="183">
        <v>485</v>
      </c>
      <c r="B3836" s="253" t="str">
        <f>IF(AND(A3836&lt;&gt;"",ISNUMBER(A3836)),VLOOKUP(A3836,Studies!A:BR,2,FALSE),"")</f>
        <v>Van Peer 1989</v>
      </c>
      <c r="C3836" s="254" t="str">
        <f>IF(AND(A3836&lt;&gt;"",ISNUMBER(A3836)),VLOOKUP(A3836,Studies!A:BR,3,FALSE),"")</f>
        <v>https://www.ncbi.nlm.nih.gov/pubmed/2544431</v>
      </c>
      <c r="D3836" s="254" t="str">
        <f>IF(AND(A3836&lt;&gt;"",ISNUMBER(A3836)),VLOOKUP(A3836,Studies!A:BR,4,FALSE),"")</f>
        <v>100 mg Capsules, fasting</v>
      </c>
      <c r="E3836" s="254" t="str">
        <f>IF(AND(A3836&lt;&gt;"",ISNUMBER(A3836)),VLOOKUP(A3836,Studies!A:BR,5,FALSE),"")</f>
        <v>Itraconazole</v>
      </c>
      <c r="F3836" s="255"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4.25" x14ac:dyDescent="0.2">
      <c r="A3837" s="183">
        <v>485</v>
      </c>
      <c r="B3837" s="253" t="str">
        <f>IF(AND(A3837&lt;&gt;"",ISNUMBER(A3837)),VLOOKUP(A3837,Studies!A:BR,2,FALSE),"")</f>
        <v>Van Peer 1989</v>
      </c>
      <c r="C3837" s="254" t="str">
        <f>IF(AND(A3837&lt;&gt;"",ISNUMBER(A3837)),VLOOKUP(A3837,Studies!A:BR,3,FALSE),"")</f>
        <v>https://www.ncbi.nlm.nih.gov/pubmed/2544431</v>
      </c>
      <c r="D3837" s="254" t="str">
        <f>IF(AND(A3837&lt;&gt;"",ISNUMBER(A3837)),VLOOKUP(A3837,Studies!A:BR,4,FALSE),"")</f>
        <v>100 mg Capsules, fasting</v>
      </c>
      <c r="E3837" s="254" t="str">
        <f>IF(AND(A3837&lt;&gt;"",ISNUMBER(A3837)),VLOOKUP(A3837,Studies!A:BR,5,FALSE),"")</f>
        <v>Itraconazole</v>
      </c>
      <c r="F3837" s="255"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4.25" x14ac:dyDescent="0.2">
      <c r="A3838" s="183">
        <v>485</v>
      </c>
      <c r="B3838" s="253" t="str">
        <f>IF(AND(A3838&lt;&gt;"",ISNUMBER(A3838)),VLOOKUP(A3838,Studies!A:BR,2,FALSE),"")</f>
        <v>Van Peer 1989</v>
      </c>
      <c r="C3838" s="254" t="str">
        <f>IF(AND(A3838&lt;&gt;"",ISNUMBER(A3838)),VLOOKUP(A3838,Studies!A:BR,3,FALSE),"")</f>
        <v>https://www.ncbi.nlm.nih.gov/pubmed/2544431</v>
      </c>
      <c r="D3838" s="254" t="str">
        <f>IF(AND(A3838&lt;&gt;"",ISNUMBER(A3838)),VLOOKUP(A3838,Studies!A:BR,4,FALSE),"")</f>
        <v>100 mg Capsules, fasting</v>
      </c>
      <c r="E3838" s="254" t="str">
        <f>IF(AND(A3838&lt;&gt;"",ISNUMBER(A3838)),VLOOKUP(A3838,Studies!A:BR,5,FALSE),"")</f>
        <v>Itraconazole</v>
      </c>
      <c r="F3838" s="255"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4.25" x14ac:dyDescent="0.2">
      <c r="A3839" s="183">
        <v>485</v>
      </c>
      <c r="B3839" s="253" t="str">
        <f>IF(AND(A3839&lt;&gt;"",ISNUMBER(A3839)),VLOOKUP(A3839,Studies!A:BR,2,FALSE),"")</f>
        <v>Van Peer 1989</v>
      </c>
      <c r="C3839" s="254" t="str">
        <f>IF(AND(A3839&lt;&gt;"",ISNUMBER(A3839)),VLOOKUP(A3839,Studies!A:BR,3,FALSE),"")</f>
        <v>https://www.ncbi.nlm.nih.gov/pubmed/2544431</v>
      </c>
      <c r="D3839" s="254" t="str">
        <f>IF(AND(A3839&lt;&gt;"",ISNUMBER(A3839)),VLOOKUP(A3839,Studies!A:BR,4,FALSE),"")</f>
        <v>100 mg Capsules, fasting</v>
      </c>
      <c r="E3839" s="254" t="str">
        <f>IF(AND(A3839&lt;&gt;"",ISNUMBER(A3839)),VLOOKUP(A3839,Studies!A:BR,5,FALSE),"")</f>
        <v>Itraconazole</v>
      </c>
      <c r="F3839" s="255"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4.25" x14ac:dyDescent="0.2">
      <c r="A3840" s="183">
        <v>485</v>
      </c>
      <c r="B3840" s="253" t="str">
        <f>IF(AND(A3840&lt;&gt;"",ISNUMBER(A3840)),VLOOKUP(A3840,Studies!A:BR,2,FALSE),"")</f>
        <v>Van Peer 1989</v>
      </c>
      <c r="C3840" s="254" t="str">
        <f>IF(AND(A3840&lt;&gt;"",ISNUMBER(A3840)),VLOOKUP(A3840,Studies!A:BR,3,FALSE),"")</f>
        <v>https://www.ncbi.nlm.nih.gov/pubmed/2544431</v>
      </c>
      <c r="D3840" s="254" t="str">
        <f>IF(AND(A3840&lt;&gt;"",ISNUMBER(A3840)),VLOOKUP(A3840,Studies!A:BR,4,FALSE),"")</f>
        <v>100 mg Capsules, fasting</v>
      </c>
      <c r="E3840" s="254" t="str">
        <f>IF(AND(A3840&lt;&gt;"",ISNUMBER(A3840)),VLOOKUP(A3840,Studies!A:BR,5,FALSE),"")</f>
        <v>Itraconazole</v>
      </c>
      <c r="F3840" s="255"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4.25" x14ac:dyDescent="0.2">
      <c r="A3841" s="183">
        <v>486</v>
      </c>
      <c r="B3841" s="253" t="str">
        <f>IF(AND(A3841&lt;&gt;"",ISNUMBER(A3841)),VLOOKUP(A3841,Studies!A:BR,2,FALSE),"")</f>
        <v>Van Peer 1989</v>
      </c>
      <c r="C3841" s="254" t="str">
        <f>IF(AND(A3841&lt;&gt;"",ISNUMBER(A3841)),VLOOKUP(A3841,Studies!A:BR,3,FALSE),"")</f>
        <v>https://www.ncbi.nlm.nih.gov/pubmed/2544431</v>
      </c>
      <c r="D3841" s="254" t="str">
        <f>IF(AND(A3841&lt;&gt;"",ISNUMBER(A3841)),VLOOKUP(A3841,Studies!A:BR,4,FALSE),"")</f>
        <v>100 mg Capsules, with food</v>
      </c>
      <c r="E3841" s="254" t="str">
        <f>IF(AND(A3841&lt;&gt;"",ISNUMBER(A3841)),VLOOKUP(A3841,Studies!A:BR,5,FALSE),"")</f>
        <v>Itraconazole</v>
      </c>
      <c r="F3841" s="255"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4.25" x14ac:dyDescent="0.2">
      <c r="A3842" s="183">
        <v>486</v>
      </c>
      <c r="B3842" s="253" t="str">
        <f>IF(AND(A3842&lt;&gt;"",ISNUMBER(A3842)),VLOOKUP(A3842,Studies!A:BR,2,FALSE),"")</f>
        <v>Van Peer 1989</v>
      </c>
      <c r="C3842" s="254" t="str">
        <f>IF(AND(A3842&lt;&gt;"",ISNUMBER(A3842)),VLOOKUP(A3842,Studies!A:BR,3,FALSE),"")</f>
        <v>https://www.ncbi.nlm.nih.gov/pubmed/2544431</v>
      </c>
      <c r="D3842" s="254" t="str">
        <f>IF(AND(A3842&lt;&gt;"",ISNUMBER(A3842)),VLOOKUP(A3842,Studies!A:BR,4,FALSE),"")</f>
        <v>100 mg Capsules, with food</v>
      </c>
      <c r="E3842" s="254" t="str">
        <f>IF(AND(A3842&lt;&gt;"",ISNUMBER(A3842)),VLOOKUP(A3842,Studies!A:BR,5,FALSE),"")</f>
        <v>Itraconazole</v>
      </c>
      <c r="F3842" s="255"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4.25" x14ac:dyDescent="0.2">
      <c r="A3843" s="183">
        <v>486</v>
      </c>
      <c r="B3843" s="253" t="str">
        <f>IF(AND(A3843&lt;&gt;"",ISNUMBER(A3843)),VLOOKUP(A3843,Studies!A:BR,2,FALSE),"")</f>
        <v>Van Peer 1989</v>
      </c>
      <c r="C3843" s="254" t="str">
        <f>IF(AND(A3843&lt;&gt;"",ISNUMBER(A3843)),VLOOKUP(A3843,Studies!A:BR,3,FALSE),"")</f>
        <v>https://www.ncbi.nlm.nih.gov/pubmed/2544431</v>
      </c>
      <c r="D3843" s="254" t="str">
        <f>IF(AND(A3843&lt;&gt;"",ISNUMBER(A3843)),VLOOKUP(A3843,Studies!A:BR,4,FALSE),"")</f>
        <v>100 mg Capsules, with food</v>
      </c>
      <c r="E3843" s="254" t="str">
        <f>IF(AND(A3843&lt;&gt;"",ISNUMBER(A3843)),VLOOKUP(A3843,Studies!A:BR,5,FALSE),"")</f>
        <v>Itraconazole</v>
      </c>
      <c r="F3843" s="255"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4.25" x14ac:dyDescent="0.2">
      <c r="A3844" s="183">
        <v>486</v>
      </c>
      <c r="B3844" s="253" t="str">
        <f>IF(AND(A3844&lt;&gt;"",ISNUMBER(A3844)),VLOOKUP(A3844,Studies!A:BR,2,FALSE),"")</f>
        <v>Van Peer 1989</v>
      </c>
      <c r="C3844" s="254" t="str">
        <f>IF(AND(A3844&lt;&gt;"",ISNUMBER(A3844)),VLOOKUP(A3844,Studies!A:BR,3,FALSE),"")</f>
        <v>https://www.ncbi.nlm.nih.gov/pubmed/2544431</v>
      </c>
      <c r="D3844" s="254" t="str">
        <f>IF(AND(A3844&lt;&gt;"",ISNUMBER(A3844)),VLOOKUP(A3844,Studies!A:BR,4,FALSE),"")</f>
        <v>100 mg Capsules, with food</v>
      </c>
      <c r="E3844" s="254" t="str">
        <f>IF(AND(A3844&lt;&gt;"",ISNUMBER(A3844)),VLOOKUP(A3844,Studies!A:BR,5,FALSE),"")</f>
        <v>Itraconazole</v>
      </c>
      <c r="F3844" s="255"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4.25" x14ac:dyDescent="0.2">
      <c r="A3845" s="183">
        <v>486</v>
      </c>
      <c r="B3845" s="253" t="str">
        <f>IF(AND(A3845&lt;&gt;"",ISNUMBER(A3845)),VLOOKUP(A3845,Studies!A:BR,2,FALSE),"")</f>
        <v>Van Peer 1989</v>
      </c>
      <c r="C3845" s="254" t="str">
        <f>IF(AND(A3845&lt;&gt;"",ISNUMBER(A3845)),VLOOKUP(A3845,Studies!A:BR,3,FALSE),"")</f>
        <v>https://www.ncbi.nlm.nih.gov/pubmed/2544431</v>
      </c>
      <c r="D3845" s="254" t="str">
        <f>IF(AND(A3845&lt;&gt;"",ISNUMBER(A3845)),VLOOKUP(A3845,Studies!A:BR,4,FALSE),"")</f>
        <v>100 mg Capsules, with food</v>
      </c>
      <c r="E3845" s="254" t="str">
        <f>IF(AND(A3845&lt;&gt;"",ISNUMBER(A3845)),VLOOKUP(A3845,Studies!A:BR,5,FALSE),"")</f>
        <v>Itraconazole</v>
      </c>
      <c r="F3845" s="255"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4.25" x14ac:dyDescent="0.2">
      <c r="A3846" s="183">
        <v>486</v>
      </c>
      <c r="B3846" s="253" t="str">
        <f>IF(AND(A3846&lt;&gt;"",ISNUMBER(A3846)),VLOOKUP(A3846,Studies!A:BR,2,FALSE),"")</f>
        <v>Van Peer 1989</v>
      </c>
      <c r="C3846" s="254" t="str">
        <f>IF(AND(A3846&lt;&gt;"",ISNUMBER(A3846)),VLOOKUP(A3846,Studies!A:BR,3,FALSE),"")</f>
        <v>https://www.ncbi.nlm.nih.gov/pubmed/2544431</v>
      </c>
      <c r="D3846" s="254" t="str">
        <f>IF(AND(A3846&lt;&gt;"",ISNUMBER(A3846)),VLOOKUP(A3846,Studies!A:BR,4,FALSE),"")</f>
        <v>100 mg Capsules, with food</v>
      </c>
      <c r="E3846" s="254" t="str">
        <f>IF(AND(A3846&lt;&gt;"",ISNUMBER(A3846)),VLOOKUP(A3846,Studies!A:BR,5,FALSE),"")</f>
        <v>Itraconazole</v>
      </c>
      <c r="F3846" s="255"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4.25" x14ac:dyDescent="0.2">
      <c r="A3847" s="183">
        <v>486</v>
      </c>
      <c r="B3847" s="253" t="str">
        <f>IF(AND(A3847&lt;&gt;"",ISNUMBER(A3847)),VLOOKUP(A3847,Studies!A:BR,2,FALSE),"")</f>
        <v>Van Peer 1989</v>
      </c>
      <c r="C3847" s="254" t="str">
        <f>IF(AND(A3847&lt;&gt;"",ISNUMBER(A3847)),VLOOKUP(A3847,Studies!A:BR,3,FALSE),"")</f>
        <v>https://www.ncbi.nlm.nih.gov/pubmed/2544431</v>
      </c>
      <c r="D3847" s="254" t="str">
        <f>IF(AND(A3847&lt;&gt;"",ISNUMBER(A3847)),VLOOKUP(A3847,Studies!A:BR,4,FALSE),"")</f>
        <v>100 mg Capsules, with food</v>
      </c>
      <c r="E3847" s="254" t="str">
        <f>IF(AND(A3847&lt;&gt;"",ISNUMBER(A3847)),VLOOKUP(A3847,Studies!A:BR,5,FALSE),"")</f>
        <v>Itraconazole</v>
      </c>
      <c r="F3847" s="255"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4.25" x14ac:dyDescent="0.2">
      <c r="A3848" s="183">
        <v>486</v>
      </c>
      <c r="B3848" s="253" t="str">
        <f>IF(AND(A3848&lt;&gt;"",ISNUMBER(A3848)),VLOOKUP(A3848,Studies!A:BR,2,FALSE),"")</f>
        <v>Van Peer 1989</v>
      </c>
      <c r="C3848" s="254" t="str">
        <f>IF(AND(A3848&lt;&gt;"",ISNUMBER(A3848)),VLOOKUP(A3848,Studies!A:BR,3,FALSE),"")</f>
        <v>https://www.ncbi.nlm.nih.gov/pubmed/2544431</v>
      </c>
      <c r="D3848" s="254" t="str">
        <f>IF(AND(A3848&lt;&gt;"",ISNUMBER(A3848)),VLOOKUP(A3848,Studies!A:BR,4,FALSE),"")</f>
        <v>100 mg Capsules, with food</v>
      </c>
      <c r="E3848" s="254" t="str">
        <f>IF(AND(A3848&lt;&gt;"",ISNUMBER(A3848)),VLOOKUP(A3848,Studies!A:BR,5,FALSE),"")</f>
        <v>Itraconazole</v>
      </c>
      <c r="F3848" s="255"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4.25" x14ac:dyDescent="0.2">
      <c r="A3849" s="183">
        <v>486</v>
      </c>
      <c r="B3849" s="253" t="str">
        <f>IF(AND(A3849&lt;&gt;"",ISNUMBER(A3849)),VLOOKUP(A3849,Studies!A:BR,2,FALSE),"")</f>
        <v>Van Peer 1989</v>
      </c>
      <c r="C3849" s="254" t="str">
        <f>IF(AND(A3849&lt;&gt;"",ISNUMBER(A3849)),VLOOKUP(A3849,Studies!A:BR,3,FALSE),"")</f>
        <v>https://www.ncbi.nlm.nih.gov/pubmed/2544431</v>
      </c>
      <c r="D3849" s="254" t="str">
        <f>IF(AND(A3849&lt;&gt;"",ISNUMBER(A3849)),VLOOKUP(A3849,Studies!A:BR,4,FALSE),"")</f>
        <v>100 mg Capsules, with food</v>
      </c>
      <c r="E3849" s="254" t="str">
        <f>IF(AND(A3849&lt;&gt;"",ISNUMBER(A3849)),VLOOKUP(A3849,Studies!A:BR,5,FALSE),"")</f>
        <v>Itraconazole</v>
      </c>
      <c r="F3849" s="255"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4.25" x14ac:dyDescent="0.2">
      <c r="A3850" s="183">
        <v>486</v>
      </c>
      <c r="B3850" s="253" t="str">
        <f>IF(AND(A3850&lt;&gt;"",ISNUMBER(A3850)),VLOOKUP(A3850,Studies!A:BR,2,FALSE),"")</f>
        <v>Van Peer 1989</v>
      </c>
      <c r="C3850" s="254" t="str">
        <f>IF(AND(A3850&lt;&gt;"",ISNUMBER(A3850)),VLOOKUP(A3850,Studies!A:BR,3,FALSE),"")</f>
        <v>https://www.ncbi.nlm.nih.gov/pubmed/2544431</v>
      </c>
      <c r="D3850" s="254" t="str">
        <f>IF(AND(A3850&lt;&gt;"",ISNUMBER(A3850)),VLOOKUP(A3850,Studies!A:BR,4,FALSE),"")</f>
        <v>100 mg Capsules, with food</v>
      </c>
      <c r="E3850" s="254" t="str">
        <f>IF(AND(A3850&lt;&gt;"",ISNUMBER(A3850)),VLOOKUP(A3850,Studies!A:BR,5,FALSE),"")</f>
        <v>Itraconazole</v>
      </c>
      <c r="F3850" s="255"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4.25" x14ac:dyDescent="0.2">
      <c r="A3851" s="183">
        <v>486</v>
      </c>
      <c r="B3851" s="253" t="str">
        <f>IF(AND(A3851&lt;&gt;"",ISNUMBER(A3851)),VLOOKUP(A3851,Studies!A:BR,2,FALSE),"")</f>
        <v>Van Peer 1989</v>
      </c>
      <c r="C3851" s="254" t="str">
        <f>IF(AND(A3851&lt;&gt;"",ISNUMBER(A3851)),VLOOKUP(A3851,Studies!A:BR,3,FALSE),"")</f>
        <v>https://www.ncbi.nlm.nih.gov/pubmed/2544431</v>
      </c>
      <c r="D3851" s="254" t="str">
        <f>IF(AND(A3851&lt;&gt;"",ISNUMBER(A3851)),VLOOKUP(A3851,Studies!A:BR,4,FALSE),"")</f>
        <v>100 mg Capsules, with food</v>
      </c>
      <c r="E3851" s="254" t="str">
        <f>IF(AND(A3851&lt;&gt;"",ISNUMBER(A3851)),VLOOKUP(A3851,Studies!A:BR,5,FALSE),"")</f>
        <v>Itraconazole</v>
      </c>
      <c r="F3851" s="255"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4.25" x14ac:dyDescent="0.2">
      <c r="A3852" s="183">
        <v>486</v>
      </c>
      <c r="B3852" s="253" t="str">
        <f>IF(AND(A3852&lt;&gt;"",ISNUMBER(A3852)),VLOOKUP(A3852,Studies!A:BR,2,FALSE),"")</f>
        <v>Van Peer 1989</v>
      </c>
      <c r="C3852" s="254" t="str">
        <f>IF(AND(A3852&lt;&gt;"",ISNUMBER(A3852)),VLOOKUP(A3852,Studies!A:BR,3,FALSE),"")</f>
        <v>https://www.ncbi.nlm.nih.gov/pubmed/2544431</v>
      </c>
      <c r="D3852" s="254" t="str">
        <f>IF(AND(A3852&lt;&gt;"",ISNUMBER(A3852)),VLOOKUP(A3852,Studies!A:BR,4,FALSE),"")</f>
        <v>100 mg Capsules, with food</v>
      </c>
      <c r="E3852" s="254" t="str">
        <f>IF(AND(A3852&lt;&gt;"",ISNUMBER(A3852)),VLOOKUP(A3852,Studies!A:BR,5,FALSE),"")</f>
        <v>Itraconazole</v>
      </c>
      <c r="F3852" s="255"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4.25" x14ac:dyDescent="0.2">
      <c r="A3853" s="183">
        <v>486</v>
      </c>
      <c r="B3853" s="253" t="str">
        <f>IF(AND(A3853&lt;&gt;"",ISNUMBER(A3853)),VLOOKUP(A3853,Studies!A:BR,2,FALSE),"")</f>
        <v>Van Peer 1989</v>
      </c>
      <c r="C3853" s="254" t="str">
        <f>IF(AND(A3853&lt;&gt;"",ISNUMBER(A3853)),VLOOKUP(A3853,Studies!A:BR,3,FALSE),"")</f>
        <v>https://www.ncbi.nlm.nih.gov/pubmed/2544431</v>
      </c>
      <c r="D3853" s="254" t="str">
        <f>IF(AND(A3853&lt;&gt;"",ISNUMBER(A3853)),VLOOKUP(A3853,Studies!A:BR,4,FALSE),"")</f>
        <v>100 mg Capsules, with food</v>
      </c>
      <c r="E3853" s="254" t="str">
        <f>IF(AND(A3853&lt;&gt;"",ISNUMBER(A3853)),VLOOKUP(A3853,Studies!A:BR,5,FALSE),"")</f>
        <v>Itraconazole</v>
      </c>
      <c r="F3853" s="255"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4.25" x14ac:dyDescent="0.2">
      <c r="A3854" s="183">
        <v>486</v>
      </c>
      <c r="B3854" s="253" t="str">
        <f>IF(AND(A3854&lt;&gt;"",ISNUMBER(A3854)),VLOOKUP(A3854,Studies!A:BR,2,FALSE),"")</f>
        <v>Van Peer 1989</v>
      </c>
      <c r="C3854" s="254" t="str">
        <f>IF(AND(A3854&lt;&gt;"",ISNUMBER(A3854)),VLOOKUP(A3854,Studies!A:BR,3,FALSE),"")</f>
        <v>https://www.ncbi.nlm.nih.gov/pubmed/2544431</v>
      </c>
      <c r="D3854" s="254" t="str">
        <f>IF(AND(A3854&lt;&gt;"",ISNUMBER(A3854)),VLOOKUP(A3854,Studies!A:BR,4,FALSE),"")</f>
        <v>100 mg Capsules, with food</v>
      </c>
      <c r="E3854" s="254" t="str">
        <f>IF(AND(A3854&lt;&gt;"",ISNUMBER(A3854)),VLOOKUP(A3854,Studies!A:BR,5,FALSE),"")</f>
        <v>Itraconazole</v>
      </c>
      <c r="F3854" s="255"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4.25" x14ac:dyDescent="0.2">
      <c r="A3855" s="183">
        <v>487</v>
      </c>
      <c r="B3855" s="253" t="str">
        <f>IF(AND(A3855&lt;&gt;"",ISNUMBER(A3855)),VLOOKUP(A3855,Studies!A:BR,2,FALSE),"")</f>
        <v>Van Peer 1989</v>
      </c>
      <c r="C3855" s="254" t="str">
        <f>IF(AND(A3855&lt;&gt;"",ISNUMBER(A3855)),VLOOKUP(A3855,Studies!A:BR,3,FALSE),"")</f>
        <v>https://www.ncbi.nlm.nih.gov/pubmed/2544431</v>
      </c>
      <c r="D3855" s="254" t="str">
        <f>IF(AND(A3855&lt;&gt;"",ISNUMBER(A3855)),VLOOKUP(A3855,Studies!A:BR,4,FALSE),"")</f>
        <v>100 mg Capsules, with food, 15 days MD</v>
      </c>
      <c r="E3855" s="254" t="str">
        <f>IF(AND(A3855&lt;&gt;"",ISNUMBER(A3855)),VLOOKUP(A3855,Studies!A:BR,5,FALSE),"")</f>
        <v>Itraconazole</v>
      </c>
      <c r="F3855" s="255"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4.25" x14ac:dyDescent="0.2">
      <c r="A3856" s="183">
        <v>487</v>
      </c>
      <c r="B3856" s="253" t="str">
        <f>IF(AND(A3856&lt;&gt;"",ISNUMBER(A3856)),VLOOKUP(A3856,Studies!A:BR,2,FALSE),"")</f>
        <v>Van Peer 1989</v>
      </c>
      <c r="C3856" s="254" t="str">
        <f>IF(AND(A3856&lt;&gt;"",ISNUMBER(A3856)),VLOOKUP(A3856,Studies!A:BR,3,FALSE),"")</f>
        <v>https://www.ncbi.nlm.nih.gov/pubmed/2544431</v>
      </c>
      <c r="D3856" s="254" t="str">
        <f>IF(AND(A3856&lt;&gt;"",ISNUMBER(A3856)),VLOOKUP(A3856,Studies!A:BR,4,FALSE),"")</f>
        <v>100 mg Capsules, with food, 15 days MD</v>
      </c>
      <c r="E3856" s="254" t="str">
        <f>IF(AND(A3856&lt;&gt;"",ISNUMBER(A3856)),VLOOKUP(A3856,Studies!A:BR,5,FALSE),"")</f>
        <v>Itraconazole</v>
      </c>
      <c r="F3856" s="255"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4.25" x14ac:dyDescent="0.2">
      <c r="A3857" s="183">
        <v>487</v>
      </c>
      <c r="B3857" s="253" t="str">
        <f>IF(AND(A3857&lt;&gt;"",ISNUMBER(A3857)),VLOOKUP(A3857,Studies!A:BR,2,FALSE),"")</f>
        <v>Van Peer 1989</v>
      </c>
      <c r="C3857" s="254" t="str">
        <f>IF(AND(A3857&lt;&gt;"",ISNUMBER(A3857)),VLOOKUP(A3857,Studies!A:BR,3,FALSE),"")</f>
        <v>https://www.ncbi.nlm.nih.gov/pubmed/2544431</v>
      </c>
      <c r="D3857" s="254" t="str">
        <f>IF(AND(A3857&lt;&gt;"",ISNUMBER(A3857)),VLOOKUP(A3857,Studies!A:BR,4,FALSE),"")</f>
        <v>100 mg Capsules, with food, 15 days MD</v>
      </c>
      <c r="E3857" s="254" t="str">
        <f>IF(AND(A3857&lt;&gt;"",ISNUMBER(A3857)),VLOOKUP(A3857,Studies!A:BR,5,FALSE),"")</f>
        <v>Itraconazole</v>
      </c>
      <c r="F3857" s="255"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4.25" x14ac:dyDescent="0.2">
      <c r="A3858" s="183">
        <v>487</v>
      </c>
      <c r="B3858" s="253" t="str">
        <f>IF(AND(A3858&lt;&gt;"",ISNUMBER(A3858)),VLOOKUP(A3858,Studies!A:BR,2,FALSE),"")</f>
        <v>Van Peer 1989</v>
      </c>
      <c r="C3858" s="254" t="str">
        <f>IF(AND(A3858&lt;&gt;"",ISNUMBER(A3858)),VLOOKUP(A3858,Studies!A:BR,3,FALSE),"")</f>
        <v>https://www.ncbi.nlm.nih.gov/pubmed/2544431</v>
      </c>
      <c r="D3858" s="254" t="str">
        <f>IF(AND(A3858&lt;&gt;"",ISNUMBER(A3858)),VLOOKUP(A3858,Studies!A:BR,4,FALSE),"")</f>
        <v>100 mg Capsules, with food, 15 days MD</v>
      </c>
      <c r="E3858" s="254" t="str">
        <f>IF(AND(A3858&lt;&gt;"",ISNUMBER(A3858)),VLOOKUP(A3858,Studies!A:BR,5,FALSE),"")</f>
        <v>Itraconazole</v>
      </c>
      <c r="F3858" s="255"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4.25" x14ac:dyDescent="0.2">
      <c r="A3859" s="183">
        <v>487</v>
      </c>
      <c r="B3859" s="253" t="str">
        <f>IF(AND(A3859&lt;&gt;"",ISNUMBER(A3859)),VLOOKUP(A3859,Studies!A:BR,2,FALSE),"")</f>
        <v>Van Peer 1989</v>
      </c>
      <c r="C3859" s="254" t="str">
        <f>IF(AND(A3859&lt;&gt;"",ISNUMBER(A3859)),VLOOKUP(A3859,Studies!A:BR,3,FALSE),"")</f>
        <v>https://www.ncbi.nlm.nih.gov/pubmed/2544431</v>
      </c>
      <c r="D3859" s="254" t="str">
        <f>IF(AND(A3859&lt;&gt;"",ISNUMBER(A3859)),VLOOKUP(A3859,Studies!A:BR,4,FALSE),"")</f>
        <v>100 mg Capsules, with food, 15 days MD</v>
      </c>
      <c r="E3859" s="254" t="str">
        <f>IF(AND(A3859&lt;&gt;"",ISNUMBER(A3859)),VLOOKUP(A3859,Studies!A:BR,5,FALSE),"")</f>
        <v>Itraconazole</v>
      </c>
      <c r="F3859" s="255"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4.25" x14ac:dyDescent="0.2">
      <c r="A3860" s="183">
        <v>487</v>
      </c>
      <c r="B3860" s="253" t="str">
        <f>IF(AND(A3860&lt;&gt;"",ISNUMBER(A3860)),VLOOKUP(A3860,Studies!A:BR,2,FALSE),"")</f>
        <v>Van Peer 1989</v>
      </c>
      <c r="C3860" s="254" t="str">
        <f>IF(AND(A3860&lt;&gt;"",ISNUMBER(A3860)),VLOOKUP(A3860,Studies!A:BR,3,FALSE),"")</f>
        <v>https://www.ncbi.nlm.nih.gov/pubmed/2544431</v>
      </c>
      <c r="D3860" s="254" t="str">
        <f>IF(AND(A3860&lt;&gt;"",ISNUMBER(A3860)),VLOOKUP(A3860,Studies!A:BR,4,FALSE),"")</f>
        <v>100 mg Capsules, with food, 15 days MD</v>
      </c>
      <c r="E3860" s="254" t="str">
        <f>IF(AND(A3860&lt;&gt;"",ISNUMBER(A3860)),VLOOKUP(A3860,Studies!A:BR,5,FALSE),"")</f>
        <v>Itraconazole</v>
      </c>
      <c r="F3860" s="255"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4.25" x14ac:dyDescent="0.2">
      <c r="A3861" s="183">
        <v>487</v>
      </c>
      <c r="B3861" s="253" t="str">
        <f>IF(AND(A3861&lt;&gt;"",ISNUMBER(A3861)),VLOOKUP(A3861,Studies!A:BR,2,FALSE),"")</f>
        <v>Van Peer 1989</v>
      </c>
      <c r="C3861" s="254" t="str">
        <f>IF(AND(A3861&lt;&gt;"",ISNUMBER(A3861)),VLOOKUP(A3861,Studies!A:BR,3,FALSE),"")</f>
        <v>https://www.ncbi.nlm.nih.gov/pubmed/2544431</v>
      </c>
      <c r="D3861" s="254" t="str">
        <f>IF(AND(A3861&lt;&gt;"",ISNUMBER(A3861)),VLOOKUP(A3861,Studies!A:BR,4,FALSE),"")</f>
        <v>100 mg Capsules, with food, 15 days MD</v>
      </c>
      <c r="E3861" s="254" t="str">
        <f>IF(AND(A3861&lt;&gt;"",ISNUMBER(A3861)),VLOOKUP(A3861,Studies!A:BR,5,FALSE),"")</f>
        <v>Itraconazole</v>
      </c>
      <c r="F3861" s="255"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4.25" x14ac:dyDescent="0.2">
      <c r="A3862" s="183">
        <v>487</v>
      </c>
      <c r="B3862" s="253" t="str">
        <f>IF(AND(A3862&lt;&gt;"",ISNUMBER(A3862)),VLOOKUP(A3862,Studies!A:BR,2,FALSE),"")</f>
        <v>Van Peer 1989</v>
      </c>
      <c r="C3862" s="254" t="str">
        <f>IF(AND(A3862&lt;&gt;"",ISNUMBER(A3862)),VLOOKUP(A3862,Studies!A:BR,3,FALSE),"")</f>
        <v>https://www.ncbi.nlm.nih.gov/pubmed/2544431</v>
      </c>
      <c r="D3862" s="254" t="str">
        <f>IF(AND(A3862&lt;&gt;"",ISNUMBER(A3862)),VLOOKUP(A3862,Studies!A:BR,4,FALSE),"")</f>
        <v>100 mg Capsules, with food, 15 days MD</v>
      </c>
      <c r="E3862" s="254" t="str">
        <f>IF(AND(A3862&lt;&gt;"",ISNUMBER(A3862)),VLOOKUP(A3862,Studies!A:BR,5,FALSE),"")</f>
        <v>Itraconazole</v>
      </c>
      <c r="F3862" s="255"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4.25" x14ac:dyDescent="0.2">
      <c r="A3863" s="183">
        <v>487</v>
      </c>
      <c r="B3863" s="253" t="str">
        <f>IF(AND(A3863&lt;&gt;"",ISNUMBER(A3863)),VLOOKUP(A3863,Studies!A:BR,2,FALSE),"")</f>
        <v>Van Peer 1989</v>
      </c>
      <c r="C3863" s="254" t="str">
        <f>IF(AND(A3863&lt;&gt;"",ISNUMBER(A3863)),VLOOKUP(A3863,Studies!A:BR,3,FALSE),"")</f>
        <v>https://www.ncbi.nlm.nih.gov/pubmed/2544431</v>
      </c>
      <c r="D3863" s="254" t="str">
        <f>IF(AND(A3863&lt;&gt;"",ISNUMBER(A3863)),VLOOKUP(A3863,Studies!A:BR,4,FALSE),"")</f>
        <v>100 mg Capsules, with food, 15 days MD</v>
      </c>
      <c r="E3863" s="254" t="str">
        <f>IF(AND(A3863&lt;&gt;"",ISNUMBER(A3863)),VLOOKUP(A3863,Studies!A:BR,5,FALSE),"")</f>
        <v>Itraconazole</v>
      </c>
      <c r="F3863" s="255"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4.25" x14ac:dyDescent="0.2">
      <c r="A3864" s="183">
        <v>487</v>
      </c>
      <c r="B3864" s="253" t="str">
        <f>IF(AND(A3864&lt;&gt;"",ISNUMBER(A3864)),VLOOKUP(A3864,Studies!A:BR,2,FALSE),"")</f>
        <v>Van Peer 1989</v>
      </c>
      <c r="C3864" s="254" t="str">
        <f>IF(AND(A3864&lt;&gt;"",ISNUMBER(A3864)),VLOOKUP(A3864,Studies!A:BR,3,FALSE),"")</f>
        <v>https://www.ncbi.nlm.nih.gov/pubmed/2544431</v>
      </c>
      <c r="D3864" s="254" t="str">
        <f>IF(AND(A3864&lt;&gt;"",ISNUMBER(A3864)),VLOOKUP(A3864,Studies!A:BR,4,FALSE),"")</f>
        <v>100 mg Capsules, with food, 15 days MD</v>
      </c>
      <c r="E3864" s="254" t="str">
        <f>IF(AND(A3864&lt;&gt;"",ISNUMBER(A3864)),VLOOKUP(A3864,Studies!A:BR,5,FALSE),"")</f>
        <v>Itraconazole</v>
      </c>
      <c r="F3864" s="255"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4.25" x14ac:dyDescent="0.2">
      <c r="A3865" s="183">
        <v>487</v>
      </c>
      <c r="B3865" s="253" t="str">
        <f>IF(AND(A3865&lt;&gt;"",ISNUMBER(A3865)),VLOOKUP(A3865,Studies!A:BR,2,FALSE),"")</f>
        <v>Van Peer 1989</v>
      </c>
      <c r="C3865" s="254" t="str">
        <f>IF(AND(A3865&lt;&gt;"",ISNUMBER(A3865)),VLOOKUP(A3865,Studies!A:BR,3,FALSE),"")</f>
        <v>https://www.ncbi.nlm.nih.gov/pubmed/2544431</v>
      </c>
      <c r="D3865" s="254" t="str">
        <f>IF(AND(A3865&lt;&gt;"",ISNUMBER(A3865)),VLOOKUP(A3865,Studies!A:BR,4,FALSE),"")</f>
        <v>100 mg Capsules, with food, 15 days MD</v>
      </c>
      <c r="E3865" s="254" t="str">
        <f>IF(AND(A3865&lt;&gt;"",ISNUMBER(A3865)),VLOOKUP(A3865,Studies!A:BR,5,FALSE),"")</f>
        <v>Itraconazole</v>
      </c>
      <c r="F3865" s="255"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4.25" x14ac:dyDescent="0.2">
      <c r="A3866" s="183">
        <v>487</v>
      </c>
      <c r="B3866" s="253" t="str">
        <f>IF(AND(A3866&lt;&gt;"",ISNUMBER(A3866)),VLOOKUP(A3866,Studies!A:BR,2,FALSE),"")</f>
        <v>Van Peer 1989</v>
      </c>
      <c r="C3866" s="254" t="str">
        <f>IF(AND(A3866&lt;&gt;"",ISNUMBER(A3866)),VLOOKUP(A3866,Studies!A:BR,3,FALSE),"")</f>
        <v>https://www.ncbi.nlm.nih.gov/pubmed/2544431</v>
      </c>
      <c r="D3866" s="254" t="str">
        <f>IF(AND(A3866&lt;&gt;"",ISNUMBER(A3866)),VLOOKUP(A3866,Studies!A:BR,4,FALSE),"")</f>
        <v>100 mg Capsules, with food, 15 days MD</v>
      </c>
      <c r="E3866" s="254" t="str">
        <f>IF(AND(A3866&lt;&gt;"",ISNUMBER(A3866)),VLOOKUP(A3866,Studies!A:BR,5,FALSE),"")</f>
        <v>Itraconazole</v>
      </c>
      <c r="F3866" s="255"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4.25" x14ac:dyDescent="0.2">
      <c r="A3867" s="183">
        <v>487</v>
      </c>
      <c r="B3867" s="253" t="str">
        <f>IF(AND(A3867&lt;&gt;"",ISNUMBER(A3867)),VLOOKUP(A3867,Studies!A:BR,2,FALSE),"")</f>
        <v>Van Peer 1989</v>
      </c>
      <c r="C3867" s="254" t="str">
        <f>IF(AND(A3867&lt;&gt;"",ISNUMBER(A3867)),VLOOKUP(A3867,Studies!A:BR,3,FALSE),"")</f>
        <v>https://www.ncbi.nlm.nih.gov/pubmed/2544431</v>
      </c>
      <c r="D3867" s="254" t="str">
        <f>IF(AND(A3867&lt;&gt;"",ISNUMBER(A3867)),VLOOKUP(A3867,Studies!A:BR,4,FALSE),"")</f>
        <v>100 mg Capsules, with food, 15 days MD</v>
      </c>
      <c r="E3867" s="254" t="str">
        <f>IF(AND(A3867&lt;&gt;"",ISNUMBER(A3867)),VLOOKUP(A3867,Studies!A:BR,5,FALSE),"")</f>
        <v>Itraconazole</v>
      </c>
      <c r="F3867" s="255"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4.25" x14ac:dyDescent="0.2">
      <c r="A3868" s="183">
        <v>487</v>
      </c>
      <c r="B3868" s="253" t="str">
        <f>IF(AND(A3868&lt;&gt;"",ISNUMBER(A3868)),VLOOKUP(A3868,Studies!A:BR,2,FALSE),"")</f>
        <v>Van Peer 1989</v>
      </c>
      <c r="C3868" s="254" t="str">
        <f>IF(AND(A3868&lt;&gt;"",ISNUMBER(A3868)),VLOOKUP(A3868,Studies!A:BR,3,FALSE),"")</f>
        <v>https://www.ncbi.nlm.nih.gov/pubmed/2544431</v>
      </c>
      <c r="D3868" s="254" t="str">
        <f>IF(AND(A3868&lt;&gt;"",ISNUMBER(A3868)),VLOOKUP(A3868,Studies!A:BR,4,FALSE),"")</f>
        <v>100 mg Capsules, with food, 15 days MD</v>
      </c>
      <c r="E3868" s="254" t="str">
        <f>IF(AND(A3868&lt;&gt;"",ISNUMBER(A3868)),VLOOKUP(A3868,Studies!A:BR,5,FALSE),"")</f>
        <v>Itraconazole</v>
      </c>
      <c r="F3868" s="255"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4.25" x14ac:dyDescent="0.2">
      <c r="A3869" s="183">
        <v>487</v>
      </c>
      <c r="B3869" s="253" t="str">
        <f>IF(AND(A3869&lt;&gt;"",ISNUMBER(A3869)),VLOOKUP(A3869,Studies!A:BR,2,FALSE),"")</f>
        <v>Van Peer 1989</v>
      </c>
      <c r="C3869" s="254" t="str">
        <f>IF(AND(A3869&lt;&gt;"",ISNUMBER(A3869)),VLOOKUP(A3869,Studies!A:BR,3,FALSE),"")</f>
        <v>https://www.ncbi.nlm.nih.gov/pubmed/2544431</v>
      </c>
      <c r="D3869" s="254" t="str">
        <f>IF(AND(A3869&lt;&gt;"",ISNUMBER(A3869)),VLOOKUP(A3869,Studies!A:BR,4,FALSE),"")</f>
        <v>100 mg Capsules, with food, 15 days MD</v>
      </c>
      <c r="E3869" s="254" t="str">
        <f>IF(AND(A3869&lt;&gt;"",ISNUMBER(A3869)),VLOOKUP(A3869,Studies!A:BR,5,FALSE),"")</f>
        <v>Itraconazole</v>
      </c>
      <c r="F3869" s="255"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4.25" x14ac:dyDescent="0.2">
      <c r="A3870" s="183">
        <v>487</v>
      </c>
      <c r="B3870" s="253" t="str">
        <f>IF(AND(A3870&lt;&gt;"",ISNUMBER(A3870)),VLOOKUP(A3870,Studies!A:BR,2,FALSE),"")</f>
        <v>Van Peer 1989</v>
      </c>
      <c r="C3870" s="254" t="str">
        <f>IF(AND(A3870&lt;&gt;"",ISNUMBER(A3870)),VLOOKUP(A3870,Studies!A:BR,3,FALSE),"")</f>
        <v>https://www.ncbi.nlm.nih.gov/pubmed/2544431</v>
      </c>
      <c r="D3870" s="254" t="str">
        <f>IF(AND(A3870&lt;&gt;"",ISNUMBER(A3870)),VLOOKUP(A3870,Studies!A:BR,4,FALSE),"")</f>
        <v>100 mg Capsules, with food, 15 days MD</v>
      </c>
      <c r="E3870" s="254" t="str">
        <f>IF(AND(A3870&lt;&gt;"",ISNUMBER(A3870)),VLOOKUP(A3870,Studies!A:BR,5,FALSE),"")</f>
        <v>Itraconazole</v>
      </c>
      <c r="F3870" s="255"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4.25" x14ac:dyDescent="0.2">
      <c r="A3871" s="183">
        <v>487</v>
      </c>
      <c r="B3871" s="253" t="str">
        <f>IF(AND(A3871&lt;&gt;"",ISNUMBER(A3871)),VLOOKUP(A3871,Studies!A:BR,2,FALSE),"")</f>
        <v>Van Peer 1989</v>
      </c>
      <c r="C3871" s="254" t="str">
        <f>IF(AND(A3871&lt;&gt;"",ISNUMBER(A3871)),VLOOKUP(A3871,Studies!A:BR,3,FALSE),"")</f>
        <v>https://www.ncbi.nlm.nih.gov/pubmed/2544431</v>
      </c>
      <c r="D3871" s="254" t="str">
        <f>IF(AND(A3871&lt;&gt;"",ISNUMBER(A3871)),VLOOKUP(A3871,Studies!A:BR,4,FALSE),"")</f>
        <v>100 mg Capsules, with food, 15 days MD</v>
      </c>
      <c r="E3871" s="254" t="str">
        <f>IF(AND(A3871&lt;&gt;"",ISNUMBER(A3871)),VLOOKUP(A3871,Studies!A:BR,5,FALSE),"")</f>
        <v>Itraconazole</v>
      </c>
      <c r="F3871" s="255"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4.25" x14ac:dyDescent="0.2">
      <c r="A3872" s="183">
        <v>487</v>
      </c>
      <c r="B3872" s="253" t="str">
        <f>IF(AND(A3872&lt;&gt;"",ISNUMBER(A3872)),VLOOKUP(A3872,Studies!A:BR,2,FALSE),"")</f>
        <v>Van Peer 1989</v>
      </c>
      <c r="C3872" s="254" t="str">
        <f>IF(AND(A3872&lt;&gt;"",ISNUMBER(A3872)),VLOOKUP(A3872,Studies!A:BR,3,FALSE),"")</f>
        <v>https://www.ncbi.nlm.nih.gov/pubmed/2544431</v>
      </c>
      <c r="D3872" s="254" t="str">
        <f>IF(AND(A3872&lt;&gt;"",ISNUMBER(A3872)),VLOOKUP(A3872,Studies!A:BR,4,FALSE),"")</f>
        <v>100 mg Capsules, with food, 15 days MD</v>
      </c>
      <c r="E3872" s="254" t="str">
        <f>IF(AND(A3872&lt;&gt;"",ISNUMBER(A3872)),VLOOKUP(A3872,Studies!A:BR,5,FALSE),"")</f>
        <v>Itraconazole</v>
      </c>
      <c r="F3872" s="255"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4.25" x14ac:dyDescent="0.2">
      <c r="A3873" s="183">
        <v>487</v>
      </c>
      <c r="B3873" s="253" t="str">
        <f>IF(AND(A3873&lt;&gt;"",ISNUMBER(A3873)),VLOOKUP(A3873,Studies!A:BR,2,FALSE),"")</f>
        <v>Van Peer 1989</v>
      </c>
      <c r="C3873" s="254" t="str">
        <f>IF(AND(A3873&lt;&gt;"",ISNUMBER(A3873)),VLOOKUP(A3873,Studies!A:BR,3,FALSE),"")</f>
        <v>https://www.ncbi.nlm.nih.gov/pubmed/2544431</v>
      </c>
      <c r="D3873" s="254" t="str">
        <f>IF(AND(A3873&lt;&gt;"",ISNUMBER(A3873)),VLOOKUP(A3873,Studies!A:BR,4,FALSE),"")</f>
        <v>100 mg Capsules, with food, 15 days MD</v>
      </c>
      <c r="E3873" s="254" t="str">
        <f>IF(AND(A3873&lt;&gt;"",ISNUMBER(A3873)),VLOOKUP(A3873,Studies!A:BR,5,FALSE),"")</f>
        <v>Itraconazole</v>
      </c>
      <c r="F3873" s="255"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4.25" x14ac:dyDescent="0.2">
      <c r="A3874" s="183">
        <v>487</v>
      </c>
      <c r="B3874" s="253" t="str">
        <f>IF(AND(A3874&lt;&gt;"",ISNUMBER(A3874)),VLOOKUP(A3874,Studies!A:BR,2,FALSE),"")</f>
        <v>Van Peer 1989</v>
      </c>
      <c r="C3874" s="254" t="str">
        <f>IF(AND(A3874&lt;&gt;"",ISNUMBER(A3874)),VLOOKUP(A3874,Studies!A:BR,3,FALSE),"")</f>
        <v>https://www.ncbi.nlm.nih.gov/pubmed/2544431</v>
      </c>
      <c r="D3874" s="254" t="str">
        <f>IF(AND(A3874&lt;&gt;"",ISNUMBER(A3874)),VLOOKUP(A3874,Studies!A:BR,4,FALSE),"")</f>
        <v>100 mg Capsules, with food, 15 days MD</v>
      </c>
      <c r="E3874" s="254" t="str">
        <f>IF(AND(A3874&lt;&gt;"",ISNUMBER(A3874)),VLOOKUP(A3874,Studies!A:BR,5,FALSE),"")</f>
        <v>Itraconazole</v>
      </c>
      <c r="F3874" s="255"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4.25" x14ac:dyDescent="0.2">
      <c r="A3875" s="183">
        <v>487</v>
      </c>
      <c r="B3875" s="253" t="str">
        <f>IF(AND(A3875&lt;&gt;"",ISNUMBER(A3875)),VLOOKUP(A3875,Studies!A:BR,2,FALSE),"")</f>
        <v>Van Peer 1989</v>
      </c>
      <c r="C3875" s="254" t="str">
        <f>IF(AND(A3875&lt;&gt;"",ISNUMBER(A3875)),VLOOKUP(A3875,Studies!A:BR,3,FALSE),"")</f>
        <v>https://www.ncbi.nlm.nih.gov/pubmed/2544431</v>
      </c>
      <c r="D3875" s="254" t="str">
        <f>IF(AND(A3875&lt;&gt;"",ISNUMBER(A3875)),VLOOKUP(A3875,Studies!A:BR,4,FALSE),"")</f>
        <v>100 mg Capsules, with food, 15 days MD</v>
      </c>
      <c r="E3875" s="254" t="str">
        <f>IF(AND(A3875&lt;&gt;"",ISNUMBER(A3875)),VLOOKUP(A3875,Studies!A:BR,5,FALSE),"")</f>
        <v>Itraconazole</v>
      </c>
      <c r="F3875" s="255"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4.25" x14ac:dyDescent="0.2">
      <c r="A3876" s="183">
        <v>487</v>
      </c>
      <c r="B3876" s="253" t="str">
        <f>IF(AND(A3876&lt;&gt;"",ISNUMBER(A3876)),VLOOKUP(A3876,Studies!A:BR,2,FALSE),"")</f>
        <v>Van Peer 1989</v>
      </c>
      <c r="C3876" s="254" t="str">
        <f>IF(AND(A3876&lt;&gt;"",ISNUMBER(A3876)),VLOOKUP(A3876,Studies!A:BR,3,FALSE),"")</f>
        <v>https://www.ncbi.nlm.nih.gov/pubmed/2544431</v>
      </c>
      <c r="D3876" s="254" t="str">
        <f>IF(AND(A3876&lt;&gt;"",ISNUMBER(A3876)),VLOOKUP(A3876,Studies!A:BR,4,FALSE),"")</f>
        <v>100 mg Capsules, with food, 15 days MD</v>
      </c>
      <c r="E3876" s="254" t="str">
        <f>IF(AND(A3876&lt;&gt;"",ISNUMBER(A3876)),VLOOKUP(A3876,Studies!A:BR,5,FALSE),"")</f>
        <v>Itraconazole</v>
      </c>
      <c r="F3876" s="255"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4.25" x14ac:dyDescent="0.2">
      <c r="A3877" s="183">
        <v>487</v>
      </c>
      <c r="B3877" s="253" t="str">
        <f>IF(AND(A3877&lt;&gt;"",ISNUMBER(A3877)),VLOOKUP(A3877,Studies!A:BR,2,FALSE),"")</f>
        <v>Van Peer 1989</v>
      </c>
      <c r="C3877" s="254" t="str">
        <f>IF(AND(A3877&lt;&gt;"",ISNUMBER(A3877)),VLOOKUP(A3877,Studies!A:BR,3,FALSE),"")</f>
        <v>https://www.ncbi.nlm.nih.gov/pubmed/2544431</v>
      </c>
      <c r="D3877" s="254" t="str">
        <f>IF(AND(A3877&lt;&gt;"",ISNUMBER(A3877)),VLOOKUP(A3877,Studies!A:BR,4,FALSE),"")</f>
        <v>100 mg Capsules, with food, 15 days MD</v>
      </c>
      <c r="E3877" s="254" t="str">
        <f>IF(AND(A3877&lt;&gt;"",ISNUMBER(A3877)),VLOOKUP(A3877,Studies!A:BR,5,FALSE),"")</f>
        <v>Itraconazole</v>
      </c>
      <c r="F3877" s="255"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4.25" x14ac:dyDescent="0.2">
      <c r="A3878" s="183">
        <v>487</v>
      </c>
      <c r="B3878" s="253" t="str">
        <f>IF(AND(A3878&lt;&gt;"",ISNUMBER(A3878)),VLOOKUP(A3878,Studies!A:BR,2,FALSE),"")</f>
        <v>Van Peer 1989</v>
      </c>
      <c r="C3878" s="254" t="str">
        <f>IF(AND(A3878&lt;&gt;"",ISNUMBER(A3878)),VLOOKUP(A3878,Studies!A:BR,3,FALSE),"")</f>
        <v>https://www.ncbi.nlm.nih.gov/pubmed/2544431</v>
      </c>
      <c r="D3878" s="254" t="str">
        <f>IF(AND(A3878&lt;&gt;"",ISNUMBER(A3878)),VLOOKUP(A3878,Studies!A:BR,4,FALSE),"")</f>
        <v>100 mg Capsules, with food, 15 days MD</v>
      </c>
      <c r="E3878" s="254" t="str">
        <f>IF(AND(A3878&lt;&gt;"",ISNUMBER(A3878)),VLOOKUP(A3878,Studies!A:BR,5,FALSE),"")</f>
        <v>Itraconazole</v>
      </c>
      <c r="F3878" s="255"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4.25" x14ac:dyDescent="0.2">
      <c r="A3879" s="183">
        <v>487</v>
      </c>
      <c r="B3879" s="253" t="str">
        <f>IF(AND(A3879&lt;&gt;"",ISNUMBER(A3879)),VLOOKUP(A3879,Studies!A:BR,2,FALSE),"")</f>
        <v>Van Peer 1989</v>
      </c>
      <c r="C3879" s="254" t="str">
        <f>IF(AND(A3879&lt;&gt;"",ISNUMBER(A3879)),VLOOKUP(A3879,Studies!A:BR,3,FALSE),"")</f>
        <v>https://www.ncbi.nlm.nih.gov/pubmed/2544431</v>
      </c>
      <c r="D3879" s="254" t="str">
        <f>IF(AND(A3879&lt;&gt;"",ISNUMBER(A3879)),VLOOKUP(A3879,Studies!A:BR,4,FALSE),"")</f>
        <v>100 mg Capsules, with food, 15 days MD</v>
      </c>
      <c r="E3879" s="254" t="str">
        <f>IF(AND(A3879&lt;&gt;"",ISNUMBER(A3879)),VLOOKUP(A3879,Studies!A:BR,5,FALSE),"")</f>
        <v>Itraconazole</v>
      </c>
      <c r="F3879" s="255"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4.25" x14ac:dyDescent="0.2">
      <c r="A3880" s="183">
        <v>487</v>
      </c>
      <c r="B3880" s="253" t="str">
        <f>IF(AND(A3880&lt;&gt;"",ISNUMBER(A3880)),VLOOKUP(A3880,Studies!A:BR,2,FALSE),"")</f>
        <v>Van Peer 1989</v>
      </c>
      <c r="C3880" s="254" t="str">
        <f>IF(AND(A3880&lt;&gt;"",ISNUMBER(A3880)),VLOOKUP(A3880,Studies!A:BR,3,FALSE),"")</f>
        <v>https://www.ncbi.nlm.nih.gov/pubmed/2544431</v>
      </c>
      <c r="D3880" s="254" t="str">
        <f>IF(AND(A3880&lt;&gt;"",ISNUMBER(A3880)),VLOOKUP(A3880,Studies!A:BR,4,FALSE),"")</f>
        <v>100 mg Capsules, with food, 15 days MD</v>
      </c>
      <c r="E3880" s="254" t="str">
        <f>IF(AND(A3880&lt;&gt;"",ISNUMBER(A3880)),VLOOKUP(A3880,Studies!A:BR,5,FALSE),"")</f>
        <v>Itraconazole</v>
      </c>
      <c r="F3880" s="255"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4.25" x14ac:dyDescent="0.2">
      <c r="A3881" s="183">
        <v>487</v>
      </c>
      <c r="B3881" s="253" t="str">
        <f>IF(AND(A3881&lt;&gt;"",ISNUMBER(A3881)),VLOOKUP(A3881,Studies!A:BR,2,FALSE),"")</f>
        <v>Van Peer 1989</v>
      </c>
      <c r="C3881" s="254" t="str">
        <f>IF(AND(A3881&lt;&gt;"",ISNUMBER(A3881)),VLOOKUP(A3881,Studies!A:BR,3,FALSE),"")</f>
        <v>https://www.ncbi.nlm.nih.gov/pubmed/2544431</v>
      </c>
      <c r="D3881" s="254" t="str">
        <f>IF(AND(A3881&lt;&gt;"",ISNUMBER(A3881)),VLOOKUP(A3881,Studies!A:BR,4,FALSE),"")</f>
        <v>100 mg Capsules, with food, 15 days MD</v>
      </c>
      <c r="E3881" s="254" t="str">
        <f>IF(AND(A3881&lt;&gt;"",ISNUMBER(A3881)),VLOOKUP(A3881,Studies!A:BR,5,FALSE),"")</f>
        <v>Itraconazole</v>
      </c>
      <c r="F3881" s="255"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4.25" x14ac:dyDescent="0.2">
      <c r="A3882" s="183">
        <v>487</v>
      </c>
      <c r="B3882" s="253" t="str">
        <f>IF(AND(A3882&lt;&gt;"",ISNUMBER(A3882)),VLOOKUP(A3882,Studies!A:BR,2,FALSE),"")</f>
        <v>Van Peer 1989</v>
      </c>
      <c r="C3882" s="254" t="str">
        <f>IF(AND(A3882&lt;&gt;"",ISNUMBER(A3882)),VLOOKUP(A3882,Studies!A:BR,3,FALSE),"")</f>
        <v>https://www.ncbi.nlm.nih.gov/pubmed/2544431</v>
      </c>
      <c r="D3882" s="254" t="str">
        <f>IF(AND(A3882&lt;&gt;"",ISNUMBER(A3882)),VLOOKUP(A3882,Studies!A:BR,4,FALSE),"")</f>
        <v>100 mg Capsules, with food, 15 days MD</v>
      </c>
      <c r="E3882" s="254" t="str">
        <f>IF(AND(A3882&lt;&gt;"",ISNUMBER(A3882)),VLOOKUP(A3882,Studies!A:BR,5,FALSE),"")</f>
        <v>Itraconazole</v>
      </c>
      <c r="F3882" s="255"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4.25" x14ac:dyDescent="0.2">
      <c r="A3883" s="183">
        <v>487</v>
      </c>
      <c r="B3883" s="253" t="str">
        <f>IF(AND(A3883&lt;&gt;"",ISNUMBER(A3883)),VLOOKUP(A3883,Studies!A:BR,2,FALSE),"")</f>
        <v>Van Peer 1989</v>
      </c>
      <c r="C3883" s="254" t="str">
        <f>IF(AND(A3883&lt;&gt;"",ISNUMBER(A3883)),VLOOKUP(A3883,Studies!A:BR,3,FALSE),"")</f>
        <v>https://www.ncbi.nlm.nih.gov/pubmed/2544431</v>
      </c>
      <c r="D3883" s="254" t="str">
        <f>IF(AND(A3883&lt;&gt;"",ISNUMBER(A3883)),VLOOKUP(A3883,Studies!A:BR,4,FALSE),"")</f>
        <v>100 mg Capsules, with food, 15 days MD</v>
      </c>
      <c r="E3883" s="254" t="str">
        <f>IF(AND(A3883&lt;&gt;"",ISNUMBER(A3883)),VLOOKUP(A3883,Studies!A:BR,5,FALSE),"")</f>
        <v>Itraconazole</v>
      </c>
      <c r="F3883" s="255"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4.25" x14ac:dyDescent="0.2">
      <c r="A3884" s="183">
        <v>487</v>
      </c>
      <c r="B3884" s="253" t="str">
        <f>IF(AND(A3884&lt;&gt;"",ISNUMBER(A3884)),VLOOKUP(A3884,Studies!A:BR,2,FALSE),"")</f>
        <v>Van Peer 1989</v>
      </c>
      <c r="C3884" s="254" t="str">
        <f>IF(AND(A3884&lt;&gt;"",ISNUMBER(A3884)),VLOOKUP(A3884,Studies!A:BR,3,FALSE),"")</f>
        <v>https://www.ncbi.nlm.nih.gov/pubmed/2544431</v>
      </c>
      <c r="D3884" s="254" t="str">
        <f>IF(AND(A3884&lt;&gt;"",ISNUMBER(A3884)),VLOOKUP(A3884,Studies!A:BR,4,FALSE),"")</f>
        <v>100 mg Capsules, with food, 15 days MD</v>
      </c>
      <c r="E3884" s="254" t="str">
        <f>IF(AND(A3884&lt;&gt;"",ISNUMBER(A3884)),VLOOKUP(A3884,Studies!A:BR,5,FALSE),"")</f>
        <v>Itraconazole</v>
      </c>
      <c r="F3884" s="255"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4.25" x14ac:dyDescent="0.2">
      <c r="A3885" s="183">
        <v>487</v>
      </c>
      <c r="B3885" s="253" t="str">
        <f>IF(AND(A3885&lt;&gt;"",ISNUMBER(A3885)),VLOOKUP(A3885,Studies!A:BR,2,FALSE),"")</f>
        <v>Van Peer 1989</v>
      </c>
      <c r="C3885" s="254" t="str">
        <f>IF(AND(A3885&lt;&gt;"",ISNUMBER(A3885)),VLOOKUP(A3885,Studies!A:BR,3,FALSE),"")</f>
        <v>https://www.ncbi.nlm.nih.gov/pubmed/2544431</v>
      </c>
      <c r="D3885" s="254" t="str">
        <f>IF(AND(A3885&lt;&gt;"",ISNUMBER(A3885)),VLOOKUP(A3885,Studies!A:BR,4,FALSE),"")</f>
        <v>100 mg Capsules, with food, 15 days MD</v>
      </c>
      <c r="E3885" s="254" t="str">
        <f>IF(AND(A3885&lt;&gt;"",ISNUMBER(A3885)),VLOOKUP(A3885,Studies!A:BR,5,FALSE),"")</f>
        <v>Itraconazole</v>
      </c>
      <c r="F3885" s="255"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4.25" x14ac:dyDescent="0.2">
      <c r="A3886" s="183">
        <v>490</v>
      </c>
      <c r="B3886" s="253" t="str">
        <f>IF(AND(A3886&lt;&gt;"",ISNUMBER(A3886)),VLOOKUP(A3886,Studies!A:BR,2,FALSE),"")</f>
        <v>Heykants 1989</v>
      </c>
      <c r="C3886" s="254" t="str">
        <f>IF(AND(A3886&lt;&gt;"",ISNUMBER(A3886)),VLOOKUP(A3886,Studies!A:BR,3,FALSE),"")</f>
        <v>https://www.ncbi.nlm.nih.gov/pubmed/2561187</v>
      </c>
      <c r="D3886" s="254" t="str">
        <f>IF(AND(A3886&lt;&gt;"",ISNUMBER(A3886)),VLOOKUP(A3886,Studies!A:BR,4,FALSE),"")</f>
        <v>iv 100 mg SD</v>
      </c>
      <c r="E3886" s="254" t="str">
        <f>IF(AND(A3886&lt;&gt;"",ISNUMBER(A3886)),VLOOKUP(A3886,Studies!A:BR,5,FALSE),"")</f>
        <v>Itraconazole</v>
      </c>
      <c r="F3886" s="255"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4.25" x14ac:dyDescent="0.2">
      <c r="A3887" s="183">
        <v>490</v>
      </c>
      <c r="B3887" s="253" t="str">
        <f>IF(AND(A3887&lt;&gt;"",ISNUMBER(A3887)),VLOOKUP(A3887,Studies!A:BR,2,FALSE),"")</f>
        <v>Heykants 1989</v>
      </c>
      <c r="C3887" s="254" t="str">
        <f>IF(AND(A3887&lt;&gt;"",ISNUMBER(A3887)),VLOOKUP(A3887,Studies!A:BR,3,FALSE),"")</f>
        <v>https://www.ncbi.nlm.nih.gov/pubmed/2561187</v>
      </c>
      <c r="D3887" s="254" t="str">
        <f>IF(AND(A3887&lt;&gt;"",ISNUMBER(A3887)),VLOOKUP(A3887,Studies!A:BR,4,FALSE),"")</f>
        <v>iv 100 mg SD</v>
      </c>
      <c r="E3887" s="254" t="str">
        <f>IF(AND(A3887&lt;&gt;"",ISNUMBER(A3887)),VLOOKUP(A3887,Studies!A:BR,5,FALSE),"")</f>
        <v>Itraconazole</v>
      </c>
      <c r="F3887" s="255"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4.25" x14ac:dyDescent="0.2">
      <c r="A3888" s="183">
        <v>490</v>
      </c>
      <c r="B3888" s="253" t="str">
        <f>IF(AND(A3888&lt;&gt;"",ISNUMBER(A3888)),VLOOKUP(A3888,Studies!A:BR,2,FALSE),"")</f>
        <v>Heykants 1989</v>
      </c>
      <c r="C3888" s="254" t="str">
        <f>IF(AND(A3888&lt;&gt;"",ISNUMBER(A3888)),VLOOKUP(A3888,Studies!A:BR,3,FALSE),"")</f>
        <v>https://www.ncbi.nlm.nih.gov/pubmed/2561187</v>
      </c>
      <c r="D3888" s="254" t="str">
        <f>IF(AND(A3888&lt;&gt;"",ISNUMBER(A3888)),VLOOKUP(A3888,Studies!A:BR,4,FALSE),"")</f>
        <v>iv 100 mg SD</v>
      </c>
      <c r="E3888" s="254" t="str">
        <f>IF(AND(A3888&lt;&gt;"",ISNUMBER(A3888)),VLOOKUP(A3888,Studies!A:BR,5,FALSE),"")</f>
        <v>Itraconazole</v>
      </c>
      <c r="F3888" s="255"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4.25" x14ac:dyDescent="0.2">
      <c r="A3889" s="183">
        <v>490</v>
      </c>
      <c r="B3889" s="253" t="str">
        <f>IF(AND(A3889&lt;&gt;"",ISNUMBER(A3889)),VLOOKUP(A3889,Studies!A:BR,2,FALSE),"")</f>
        <v>Heykants 1989</v>
      </c>
      <c r="C3889" s="254" t="str">
        <f>IF(AND(A3889&lt;&gt;"",ISNUMBER(A3889)),VLOOKUP(A3889,Studies!A:BR,3,FALSE),"")</f>
        <v>https://www.ncbi.nlm.nih.gov/pubmed/2561187</v>
      </c>
      <c r="D3889" s="254" t="str">
        <f>IF(AND(A3889&lt;&gt;"",ISNUMBER(A3889)),VLOOKUP(A3889,Studies!A:BR,4,FALSE),"")</f>
        <v>iv 100 mg SD</v>
      </c>
      <c r="E3889" s="254" t="str">
        <f>IF(AND(A3889&lt;&gt;"",ISNUMBER(A3889)),VLOOKUP(A3889,Studies!A:BR,5,FALSE),"")</f>
        <v>Itraconazole</v>
      </c>
      <c r="F3889" s="255"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4.25" x14ac:dyDescent="0.2">
      <c r="A3890" s="183">
        <v>490</v>
      </c>
      <c r="B3890" s="253" t="str">
        <f>IF(AND(A3890&lt;&gt;"",ISNUMBER(A3890)),VLOOKUP(A3890,Studies!A:BR,2,FALSE),"")</f>
        <v>Heykants 1989</v>
      </c>
      <c r="C3890" s="254" t="str">
        <f>IF(AND(A3890&lt;&gt;"",ISNUMBER(A3890)),VLOOKUP(A3890,Studies!A:BR,3,FALSE),"")</f>
        <v>https://www.ncbi.nlm.nih.gov/pubmed/2561187</v>
      </c>
      <c r="D3890" s="254" t="str">
        <f>IF(AND(A3890&lt;&gt;"",ISNUMBER(A3890)),VLOOKUP(A3890,Studies!A:BR,4,FALSE),"")</f>
        <v>iv 100 mg SD</v>
      </c>
      <c r="E3890" s="254" t="str">
        <f>IF(AND(A3890&lt;&gt;"",ISNUMBER(A3890)),VLOOKUP(A3890,Studies!A:BR,5,FALSE),"")</f>
        <v>Itraconazole</v>
      </c>
      <c r="F3890" s="255"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4.25" x14ac:dyDescent="0.2">
      <c r="A3891" s="183">
        <v>490</v>
      </c>
      <c r="B3891" s="253" t="str">
        <f>IF(AND(A3891&lt;&gt;"",ISNUMBER(A3891)),VLOOKUP(A3891,Studies!A:BR,2,FALSE),"")</f>
        <v>Heykants 1989</v>
      </c>
      <c r="C3891" s="254" t="str">
        <f>IF(AND(A3891&lt;&gt;"",ISNUMBER(A3891)),VLOOKUP(A3891,Studies!A:BR,3,FALSE),"")</f>
        <v>https://www.ncbi.nlm.nih.gov/pubmed/2561187</v>
      </c>
      <c r="D3891" s="254" t="str">
        <f>IF(AND(A3891&lt;&gt;"",ISNUMBER(A3891)),VLOOKUP(A3891,Studies!A:BR,4,FALSE),"")</f>
        <v>iv 100 mg SD</v>
      </c>
      <c r="E3891" s="254" t="str">
        <f>IF(AND(A3891&lt;&gt;"",ISNUMBER(A3891)),VLOOKUP(A3891,Studies!A:BR,5,FALSE),"")</f>
        <v>Itraconazole</v>
      </c>
      <c r="F3891" s="255"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4.25" x14ac:dyDescent="0.2">
      <c r="A3892" s="183">
        <v>490</v>
      </c>
      <c r="B3892" s="253" t="str">
        <f>IF(AND(A3892&lt;&gt;"",ISNUMBER(A3892)),VLOOKUP(A3892,Studies!A:BR,2,FALSE),"")</f>
        <v>Heykants 1989</v>
      </c>
      <c r="C3892" s="254" t="str">
        <f>IF(AND(A3892&lt;&gt;"",ISNUMBER(A3892)),VLOOKUP(A3892,Studies!A:BR,3,FALSE),"")</f>
        <v>https://www.ncbi.nlm.nih.gov/pubmed/2561187</v>
      </c>
      <c r="D3892" s="254" t="str">
        <f>IF(AND(A3892&lt;&gt;"",ISNUMBER(A3892)),VLOOKUP(A3892,Studies!A:BR,4,FALSE),"")</f>
        <v>iv 100 mg SD</v>
      </c>
      <c r="E3892" s="254" t="str">
        <f>IF(AND(A3892&lt;&gt;"",ISNUMBER(A3892)),VLOOKUP(A3892,Studies!A:BR,5,FALSE),"")</f>
        <v>Itraconazole</v>
      </c>
      <c r="F3892" s="255"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4.25" x14ac:dyDescent="0.2">
      <c r="A3893" s="183">
        <v>490</v>
      </c>
      <c r="B3893" s="253" t="str">
        <f>IF(AND(A3893&lt;&gt;"",ISNUMBER(A3893)),VLOOKUP(A3893,Studies!A:BR,2,FALSE),"")</f>
        <v>Heykants 1989</v>
      </c>
      <c r="C3893" s="254" t="str">
        <f>IF(AND(A3893&lt;&gt;"",ISNUMBER(A3893)),VLOOKUP(A3893,Studies!A:BR,3,FALSE),"")</f>
        <v>https://www.ncbi.nlm.nih.gov/pubmed/2561187</v>
      </c>
      <c r="D3893" s="254" t="str">
        <f>IF(AND(A3893&lt;&gt;"",ISNUMBER(A3893)),VLOOKUP(A3893,Studies!A:BR,4,FALSE),"")</f>
        <v>iv 100 mg SD</v>
      </c>
      <c r="E3893" s="254" t="str">
        <f>IF(AND(A3893&lt;&gt;"",ISNUMBER(A3893)),VLOOKUP(A3893,Studies!A:BR,5,FALSE),"")</f>
        <v>Itraconazole</v>
      </c>
      <c r="F3893" s="255"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4.25" x14ac:dyDescent="0.2">
      <c r="A3894" s="183">
        <v>490</v>
      </c>
      <c r="B3894" s="253" t="str">
        <f>IF(AND(A3894&lt;&gt;"",ISNUMBER(A3894)),VLOOKUP(A3894,Studies!A:BR,2,FALSE),"")</f>
        <v>Heykants 1989</v>
      </c>
      <c r="C3894" s="254" t="str">
        <f>IF(AND(A3894&lt;&gt;"",ISNUMBER(A3894)),VLOOKUP(A3894,Studies!A:BR,3,FALSE),"")</f>
        <v>https://www.ncbi.nlm.nih.gov/pubmed/2561187</v>
      </c>
      <c r="D3894" s="254" t="str">
        <f>IF(AND(A3894&lt;&gt;"",ISNUMBER(A3894)),VLOOKUP(A3894,Studies!A:BR,4,FALSE),"")</f>
        <v>iv 100 mg SD</v>
      </c>
      <c r="E3894" s="254" t="str">
        <f>IF(AND(A3894&lt;&gt;"",ISNUMBER(A3894)),VLOOKUP(A3894,Studies!A:BR,5,FALSE),"")</f>
        <v>Itraconazole</v>
      </c>
      <c r="F3894" s="255"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4.25" x14ac:dyDescent="0.2">
      <c r="A3895" s="183">
        <v>490</v>
      </c>
      <c r="B3895" s="253" t="str">
        <f>IF(AND(A3895&lt;&gt;"",ISNUMBER(A3895)),VLOOKUP(A3895,Studies!A:BR,2,FALSE),"")</f>
        <v>Heykants 1989</v>
      </c>
      <c r="C3895" s="254" t="str">
        <f>IF(AND(A3895&lt;&gt;"",ISNUMBER(A3895)),VLOOKUP(A3895,Studies!A:BR,3,FALSE),"")</f>
        <v>https://www.ncbi.nlm.nih.gov/pubmed/2561187</v>
      </c>
      <c r="D3895" s="254" t="str">
        <f>IF(AND(A3895&lt;&gt;"",ISNUMBER(A3895)),VLOOKUP(A3895,Studies!A:BR,4,FALSE),"")</f>
        <v>iv 100 mg SD</v>
      </c>
      <c r="E3895" s="254" t="str">
        <f>IF(AND(A3895&lt;&gt;"",ISNUMBER(A3895)),VLOOKUP(A3895,Studies!A:BR,5,FALSE),"")</f>
        <v>Itraconazole</v>
      </c>
      <c r="F3895" s="255"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4.25" x14ac:dyDescent="0.2">
      <c r="A3896" s="183">
        <v>490</v>
      </c>
      <c r="B3896" s="253" t="str">
        <f>IF(AND(A3896&lt;&gt;"",ISNUMBER(A3896)),VLOOKUP(A3896,Studies!A:BR,2,FALSE),"")</f>
        <v>Heykants 1989</v>
      </c>
      <c r="C3896" s="254" t="str">
        <f>IF(AND(A3896&lt;&gt;"",ISNUMBER(A3896)),VLOOKUP(A3896,Studies!A:BR,3,FALSE),"")</f>
        <v>https://www.ncbi.nlm.nih.gov/pubmed/2561187</v>
      </c>
      <c r="D3896" s="254" t="str">
        <f>IF(AND(A3896&lt;&gt;"",ISNUMBER(A3896)),VLOOKUP(A3896,Studies!A:BR,4,FALSE),"")</f>
        <v>iv 100 mg SD</v>
      </c>
      <c r="E3896" s="254" t="str">
        <f>IF(AND(A3896&lt;&gt;"",ISNUMBER(A3896)),VLOOKUP(A3896,Studies!A:BR,5,FALSE),"")</f>
        <v>Itraconazole</v>
      </c>
      <c r="F3896" s="255"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4.25" x14ac:dyDescent="0.2">
      <c r="A3897" s="183">
        <v>490</v>
      </c>
      <c r="B3897" s="253" t="str">
        <f>IF(AND(A3897&lt;&gt;"",ISNUMBER(A3897)),VLOOKUP(A3897,Studies!A:BR,2,FALSE),"")</f>
        <v>Heykants 1989</v>
      </c>
      <c r="C3897" s="254" t="str">
        <f>IF(AND(A3897&lt;&gt;"",ISNUMBER(A3897)),VLOOKUP(A3897,Studies!A:BR,3,FALSE),"")</f>
        <v>https://www.ncbi.nlm.nih.gov/pubmed/2561187</v>
      </c>
      <c r="D3897" s="254" t="str">
        <f>IF(AND(A3897&lt;&gt;"",ISNUMBER(A3897)),VLOOKUP(A3897,Studies!A:BR,4,FALSE),"")</f>
        <v>iv 100 mg SD</v>
      </c>
      <c r="E3897" s="254" t="str">
        <f>IF(AND(A3897&lt;&gt;"",ISNUMBER(A3897)),VLOOKUP(A3897,Studies!A:BR,5,FALSE),"")</f>
        <v>Itraconazole</v>
      </c>
      <c r="F3897" s="255"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4.25" x14ac:dyDescent="0.2">
      <c r="A3898" s="183">
        <v>490</v>
      </c>
      <c r="B3898" s="253" t="str">
        <f>IF(AND(A3898&lt;&gt;"",ISNUMBER(A3898)),VLOOKUP(A3898,Studies!A:BR,2,FALSE),"")</f>
        <v>Heykants 1989</v>
      </c>
      <c r="C3898" s="254" t="str">
        <f>IF(AND(A3898&lt;&gt;"",ISNUMBER(A3898)),VLOOKUP(A3898,Studies!A:BR,3,FALSE),"")</f>
        <v>https://www.ncbi.nlm.nih.gov/pubmed/2561187</v>
      </c>
      <c r="D3898" s="254" t="str">
        <f>IF(AND(A3898&lt;&gt;"",ISNUMBER(A3898)),VLOOKUP(A3898,Studies!A:BR,4,FALSE),"")</f>
        <v>iv 100 mg SD</v>
      </c>
      <c r="E3898" s="254" t="str">
        <f>IF(AND(A3898&lt;&gt;"",ISNUMBER(A3898)),VLOOKUP(A3898,Studies!A:BR,5,FALSE),"")</f>
        <v>Itraconazole</v>
      </c>
      <c r="F3898" s="255"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4.25" x14ac:dyDescent="0.2">
      <c r="A3899" s="183">
        <v>490</v>
      </c>
      <c r="B3899" s="253" t="str">
        <f>IF(AND(A3899&lt;&gt;"",ISNUMBER(A3899)),VLOOKUP(A3899,Studies!A:BR,2,FALSE),"")</f>
        <v>Heykants 1989</v>
      </c>
      <c r="C3899" s="254" t="str">
        <f>IF(AND(A3899&lt;&gt;"",ISNUMBER(A3899)),VLOOKUP(A3899,Studies!A:BR,3,FALSE),"")</f>
        <v>https://www.ncbi.nlm.nih.gov/pubmed/2561187</v>
      </c>
      <c r="D3899" s="254" t="str">
        <f>IF(AND(A3899&lt;&gt;"",ISNUMBER(A3899)),VLOOKUP(A3899,Studies!A:BR,4,FALSE),"")</f>
        <v>iv 100 mg SD</v>
      </c>
      <c r="E3899" s="254" t="str">
        <f>IF(AND(A3899&lt;&gt;"",ISNUMBER(A3899)),VLOOKUP(A3899,Studies!A:BR,5,FALSE),"")</f>
        <v>Itraconazole</v>
      </c>
      <c r="F3899" s="255"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4.25" x14ac:dyDescent="0.2">
      <c r="A3900" s="183">
        <v>491</v>
      </c>
      <c r="B3900" s="253" t="str">
        <f>IF(AND(A3900&lt;&gt;"",ISNUMBER(A3900)),VLOOKUP(A3900,Studies!A:BR,2,FALSE),"")</f>
        <v>Heykants 1989</v>
      </c>
      <c r="C3900" s="254" t="str">
        <f>IF(AND(A3900&lt;&gt;"",ISNUMBER(A3900)),VLOOKUP(A3900,Studies!A:BR,3,FALSE),"")</f>
        <v>https://www.ncbi.nlm.nih.gov/pubmed/2561187</v>
      </c>
      <c r="D3900" s="254" t="str">
        <f>IF(AND(A3900&lt;&gt;"",ISNUMBER(A3900)),VLOOKUP(A3900,Studies!A:BR,4,FALSE),"")</f>
        <v>po 100 mg SD fed</v>
      </c>
      <c r="E3900" s="254" t="str">
        <f>IF(AND(A3900&lt;&gt;"",ISNUMBER(A3900)),VLOOKUP(A3900,Studies!A:BR,5,FALSE),"")</f>
        <v>Itraconazole</v>
      </c>
      <c r="F3900" s="255"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4.25" x14ac:dyDescent="0.2">
      <c r="A3901" s="183">
        <v>491</v>
      </c>
      <c r="B3901" s="253" t="str">
        <f>IF(AND(A3901&lt;&gt;"",ISNUMBER(A3901)),VLOOKUP(A3901,Studies!A:BR,2,FALSE),"")</f>
        <v>Heykants 1989</v>
      </c>
      <c r="C3901" s="254" t="str">
        <f>IF(AND(A3901&lt;&gt;"",ISNUMBER(A3901)),VLOOKUP(A3901,Studies!A:BR,3,FALSE),"")</f>
        <v>https://www.ncbi.nlm.nih.gov/pubmed/2561187</v>
      </c>
      <c r="D3901" s="254" t="str">
        <f>IF(AND(A3901&lt;&gt;"",ISNUMBER(A3901)),VLOOKUP(A3901,Studies!A:BR,4,FALSE),"")</f>
        <v>po 100 mg SD fed</v>
      </c>
      <c r="E3901" s="254" t="str">
        <f>IF(AND(A3901&lt;&gt;"",ISNUMBER(A3901)),VLOOKUP(A3901,Studies!A:BR,5,FALSE),"")</f>
        <v>Itraconazole</v>
      </c>
      <c r="F3901" s="255"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4.25" x14ac:dyDescent="0.2">
      <c r="A3902" s="183">
        <v>491</v>
      </c>
      <c r="B3902" s="253" t="str">
        <f>IF(AND(A3902&lt;&gt;"",ISNUMBER(A3902)),VLOOKUP(A3902,Studies!A:BR,2,FALSE),"")</f>
        <v>Heykants 1989</v>
      </c>
      <c r="C3902" s="254" t="str">
        <f>IF(AND(A3902&lt;&gt;"",ISNUMBER(A3902)),VLOOKUP(A3902,Studies!A:BR,3,FALSE),"")</f>
        <v>https://www.ncbi.nlm.nih.gov/pubmed/2561187</v>
      </c>
      <c r="D3902" s="254" t="str">
        <f>IF(AND(A3902&lt;&gt;"",ISNUMBER(A3902)),VLOOKUP(A3902,Studies!A:BR,4,FALSE),"")</f>
        <v>po 100 mg SD fed</v>
      </c>
      <c r="E3902" s="254" t="str">
        <f>IF(AND(A3902&lt;&gt;"",ISNUMBER(A3902)),VLOOKUP(A3902,Studies!A:BR,5,FALSE),"")</f>
        <v>Itraconazole</v>
      </c>
      <c r="F3902" s="255"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4.25" x14ac:dyDescent="0.2">
      <c r="A3903" s="183">
        <v>491</v>
      </c>
      <c r="B3903" s="253" t="str">
        <f>IF(AND(A3903&lt;&gt;"",ISNUMBER(A3903)),VLOOKUP(A3903,Studies!A:BR,2,FALSE),"")</f>
        <v>Heykants 1989</v>
      </c>
      <c r="C3903" s="254" t="str">
        <f>IF(AND(A3903&lt;&gt;"",ISNUMBER(A3903)),VLOOKUP(A3903,Studies!A:BR,3,FALSE),"")</f>
        <v>https://www.ncbi.nlm.nih.gov/pubmed/2561187</v>
      </c>
      <c r="D3903" s="254" t="str">
        <f>IF(AND(A3903&lt;&gt;"",ISNUMBER(A3903)),VLOOKUP(A3903,Studies!A:BR,4,FALSE),"")</f>
        <v>po 100 mg SD fed</v>
      </c>
      <c r="E3903" s="254" t="str">
        <f>IF(AND(A3903&lt;&gt;"",ISNUMBER(A3903)),VLOOKUP(A3903,Studies!A:BR,5,FALSE),"")</f>
        <v>Itraconazole</v>
      </c>
      <c r="F3903" s="255"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4.25" x14ac:dyDescent="0.2">
      <c r="A3904" s="183">
        <v>491</v>
      </c>
      <c r="B3904" s="253" t="str">
        <f>IF(AND(A3904&lt;&gt;"",ISNUMBER(A3904)),VLOOKUP(A3904,Studies!A:BR,2,FALSE),"")</f>
        <v>Heykants 1989</v>
      </c>
      <c r="C3904" s="254" t="str">
        <f>IF(AND(A3904&lt;&gt;"",ISNUMBER(A3904)),VLOOKUP(A3904,Studies!A:BR,3,FALSE),"")</f>
        <v>https://www.ncbi.nlm.nih.gov/pubmed/2561187</v>
      </c>
      <c r="D3904" s="254" t="str">
        <f>IF(AND(A3904&lt;&gt;"",ISNUMBER(A3904)),VLOOKUP(A3904,Studies!A:BR,4,FALSE),"")</f>
        <v>po 100 mg SD fed</v>
      </c>
      <c r="E3904" s="254" t="str">
        <f>IF(AND(A3904&lt;&gt;"",ISNUMBER(A3904)),VLOOKUP(A3904,Studies!A:BR,5,FALSE),"")</f>
        <v>Itraconazole</v>
      </c>
      <c r="F3904" s="255"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4.25" x14ac:dyDescent="0.2">
      <c r="A3905" s="183">
        <v>491</v>
      </c>
      <c r="B3905" s="253" t="str">
        <f>IF(AND(A3905&lt;&gt;"",ISNUMBER(A3905)),VLOOKUP(A3905,Studies!A:BR,2,FALSE),"")</f>
        <v>Heykants 1989</v>
      </c>
      <c r="C3905" s="254" t="str">
        <f>IF(AND(A3905&lt;&gt;"",ISNUMBER(A3905)),VLOOKUP(A3905,Studies!A:BR,3,FALSE),"")</f>
        <v>https://www.ncbi.nlm.nih.gov/pubmed/2561187</v>
      </c>
      <c r="D3905" s="254" t="str">
        <f>IF(AND(A3905&lt;&gt;"",ISNUMBER(A3905)),VLOOKUP(A3905,Studies!A:BR,4,FALSE),"")</f>
        <v>po 100 mg SD fed</v>
      </c>
      <c r="E3905" s="254" t="str">
        <f>IF(AND(A3905&lt;&gt;"",ISNUMBER(A3905)),VLOOKUP(A3905,Studies!A:BR,5,FALSE),"")</f>
        <v>Itraconazole</v>
      </c>
      <c r="F3905" s="255"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4.25" x14ac:dyDescent="0.2">
      <c r="A3906" s="183">
        <v>491</v>
      </c>
      <c r="B3906" s="253" t="str">
        <f>IF(AND(A3906&lt;&gt;"",ISNUMBER(A3906)),VLOOKUP(A3906,Studies!A:BR,2,FALSE),"")</f>
        <v>Heykants 1989</v>
      </c>
      <c r="C3906" s="254" t="str">
        <f>IF(AND(A3906&lt;&gt;"",ISNUMBER(A3906)),VLOOKUP(A3906,Studies!A:BR,3,FALSE),"")</f>
        <v>https://www.ncbi.nlm.nih.gov/pubmed/2561187</v>
      </c>
      <c r="D3906" s="254" t="str">
        <f>IF(AND(A3906&lt;&gt;"",ISNUMBER(A3906)),VLOOKUP(A3906,Studies!A:BR,4,FALSE),"")</f>
        <v>po 100 mg SD fed</v>
      </c>
      <c r="E3906" s="254" t="str">
        <f>IF(AND(A3906&lt;&gt;"",ISNUMBER(A3906)),VLOOKUP(A3906,Studies!A:BR,5,FALSE),"")</f>
        <v>Itraconazole</v>
      </c>
      <c r="F3906" s="255"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4.25" x14ac:dyDescent="0.2">
      <c r="A3907" s="183">
        <v>491</v>
      </c>
      <c r="B3907" s="253" t="str">
        <f>IF(AND(A3907&lt;&gt;"",ISNUMBER(A3907)),VLOOKUP(A3907,Studies!A:BR,2,FALSE),"")</f>
        <v>Heykants 1989</v>
      </c>
      <c r="C3907" s="254" t="str">
        <f>IF(AND(A3907&lt;&gt;"",ISNUMBER(A3907)),VLOOKUP(A3907,Studies!A:BR,3,FALSE),"")</f>
        <v>https://www.ncbi.nlm.nih.gov/pubmed/2561187</v>
      </c>
      <c r="D3907" s="254" t="str">
        <f>IF(AND(A3907&lt;&gt;"",ISNUMBER(A3907)),VLOOKUP(A3907,Studies!A:BR,4,FALSE),"")</f>
        <v>po 100 mg SD fed</v>
      </c>
      <c r="E3907" s="254" t="str">
        <f>IF(AND(A3907&lt;&gt;"",ISNUMBER(A3907)),VLOOKUP(A3907,Studies!A:BR,5,FALSE),"")</f>
        <v>Itraconazole</v>
      </c>
      <c r="F3907" s="255"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4.25" x14ac:dyDescent="0.2">
      <c r="A3908" s="183">
        <v>491</v>
      </c>
      <c r="B3908" s="253" t="str">
        <f>IF(AND(A3908&lt;&gt;"",ISNUMBER(A3908)),VLOOKUP(A3908,Studies!A:BR,2,FALSE),"")</f>
        <v>Heykants 1989</v>
      </c>
      <c r="C3908" s="254" t="str">
        <f>IF(AND(A3908&lt;&gt;"",ISNUMBER(A3908)),VLOOKUP(A3908,Studies!A:BR,3,FALSE),"")</f>
        <v>https://www.ncbi.nlm.nih.gov/pubmed/2561187</v>
      </c>
      <c r="D3908" s="254" t="str">
        <f>IF(AND(A3908&lt;&gt;"",ISNUMBER(A3908)),VLOOKUP(A3908,Studies!A:BR,4,FALSE),"")</f>
        <v>po 100 mg SD fed</v>
      </c>
      <c r="E3908" s="254" t="str">
        <f>IF(AND(A3908&lt;&gt;"",ISNUMBER(A3908)),VLOOKUP(A3908,Studies!A:BR,5,FALSE),"")</f>
        <v>Itraconazole</v>
      </c>
      <c r="F3908" s="255"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4.25" x14ac:dyDescent="0.2">
      <c r="A3909" s="183">
        <v>491</v>
      </c>
      <c r="B3909" s="253" t="str">
        <f>IF(AND(A3909&lt;&gt;"",ISNUMBER(A3909)),VLOOKUP(A3909,Studies!A:BR,2,FALSE),"")</f>
        <v>Heykants 1989</v>
      </c>
      <c r="C3909" s="254" t="str">
        <f>IF(AND(A3909&lt;&gt;"",ISNUMBER(A3909)),VLOOKUP(A3909,Studies!A:BR,3,FALSE),"")</f>
        <v>https://www.ncbi.nlm.nih.gov/pubmed/2561187</v>
      </c>
      <c r="D3909" s="254" t="str">
        <f>IF(AND(A3909&lt;&gt;"",ISNUMBER(A3909)),VLOOKUP(A3909,Studies!A:BR,4,FALSE),"")</f>
        <v>po 100 mg SD fed</v>
      </c>
      <c r="E3909" s="254" t="str">
        <f>IF(AND(A3909&lt;&gt;"",ISNUMBER(A3909)),VLOOKUP(A3909,Studies!A:BR,5,FALSE),"")</f>
        <v>Itraconazole</v>
      </c>
      <c r="F3909" s="255"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4.25" x14ac:dyDescent="0.2">
      <c r="A3910" s="183">
        <v>491</v>
      </c>
      <c r="B3910" s="253" t="str">
        <f>IF(AND(A3910&lt;&gt;"",ISNUMBER(A3910)),VLOOKUP(A3910,Studies!A:BR,2,FALSE),"")</f>
        <v>Heykants 1989</v>
      </c>
      <c r="C3910" s="254" t="str">
        <f>IF(AND(A3910&lt;&gt;"",ISNUMBER(A3910)),VLOOKUP(A3910,Studies!A:BR,3,FALSE),"")</f>
        <v>https://www.ncbi.nlm.nih.gov/pubmed/2561187</v>
      </c>
      <c r="D3910" s="254" t="str">
        <f>IF(AND(A3910&lt;&gt;"",ISNUMBER(A3910)),VLOOKUP(A3910,Studies!A:BR,4,FALSE),"")</f>
        <v>po 100 mg SD fed</v>
      </c>
      <c r="E3910" s="254" t="str">
        <f>IF(AND(A3910&lt;&gt;"",ISNUMBER(A3910)),VLOOKUP(A3910,Studies!A:BR,5,FALSE),"")</f>
        <v>Itraconazole</v>
      </c>
      <c r="F3910" s="255"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4.25" x14ac:dyDescent="0.2">
      <c r="A3911" s="183">
        <v>491</v>
      </c>
      <c r="B3911" s="253" t="str">
        <f>IF(AND(A3911&lt;&gt;"",ISNUMBER(A3911)),VLOOKUP(A3911,Studies!A:BR,2,FALSE),"")</f>
        <v>Heykants 1989</v>
      </c>
      <c r="C3911" s="254" t="str">
        <f>IF(AND(A3911&lt;&gt;"",ISNUMBER(A3911)),VLOOKUP(A3911,Studies!A:BR,3,FALSE),"")</f>
        <v>https://www.ncbi.nlm.nih.gov/pubmed/2561187</v>
      </c>
      <c r="D3911" s="254" t="str">
        <f>IF(AND(A3911&lt;&gt;"",ISNUMBER(A3911)),VLOOKUP(A3911,Studies!A:BR,4,FALSE),"")</f>
        <v>po 100 mg SD fed</v>
      </c>
      <c r="E3911" s="254" t="str">
        <f>IF(AND(A3911&lt;&gt;"",ISNUMBER(A3911)),VLOOKUP(A3911,Studies!A:BR,5,FALSE),"")</f>
        <v>Itraconazole</v>
      </c>
      <c r="F3911" s="255"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4.25" x14ac:dyDescent="0.2">
      <c r="A3912" s="183">
        <v>492</v>
      </c>
      <c r="B3912" s="253" t="str">
        <f>IF(AND(A3912&lt;&gt;"",ISNUMBER(A3912)),VLOOKUP(A3912,Studies!A:BR,2,FALSE),"")</f>
        <v>Heykants 1989</v>
      </c>
      <c r="C3912" s="254" t="str">
        <f>IF(AND(A3912&lt;&gt;"",ISNUMBER(A3912)),VLOOKUP(A3912,Studies!A:BR,3,FALSE),"")</f>
        <v>https://www.ncbi.nlm.nih.gov/pubmed/2561187</v>
      </c>
      <c r="D3912" s="254" t="str">
        <f>IF(AND(A3912&lt;&gt;"",ISNUMBER(A3912)),VLOOKUP(A3912,Studies!A:BR,4,FALSE),"")</f>
        <v>po 100 mg SD (metabolite screening)</v>
      </c>
      <c r="E3912" s="254" t="str">
        <f>IF(AND(A3912&lt;&gt;"",ISNUMBER(A3912)),VLOOKUP(A3912,Studies!A:BR,5,FALSE),"")</f>
        <v>Itraconazole</v>
      </c>
      <c r="F3912" s="255"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4.25" x14ac:dyDescent="0.2">
      <c r="A3913" s="183">
        <v>492</v>
      </c>
      <c r="B3913" s="253" t="str">
        <f>IF(AND(A3913&lt;&gt;"",ISNUMBER(A3913)),VLOOKUP(A3913,Studies!A:BR,2,FALSE),"")</f>
        <v>Heykants 1989</v>
      </c>
      <c r="C3913" s="254" t="str">
        <f>IF(AND(A3913&lt;&gt;"",ISNUMBER(A3913)),VLOOKUP(A3913,Studies!A:BR,3,FALSE),"")</f>
        <v>https://www.ncbi.nlm.nih.gov/pubmed/2561187</v>
      </c>
      <c r="D3913" s="254" t="str">
        <f>IF(AND(A3913&lt;&gt;"",ISNUMBER(A3913)),VLOOKUP(A3913,Studies!A:BR,4,FALSE),"")</f>
        <v>po 100 mg SD (metabolite screening)</v>
      </c>
      <c r="E3913" s="254" t="str">
        <f>IF(AND(A3913&lt;&gt;"",ISNUMBER(A3913)),VLOOKUP(A3913,Studies!A:BR,5,FALSE),"")</f>
        <v>Itraconazole</v>
      </c>
      <c r="F3913" s="255"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4.25" x14ac:dyDescent="0.2">
      <c r="A3914" s="183">
        <v>492</v>
      </c>
      <c r="B3914" s="253" t="str">
        <f>IF(AND(A3914&lt;&gt;"",ISNUMBER(A3914)),VLOOKUP(A3914,Studies!A:BR,2,FALSE),"")</f>
        <v>Heykants 1989</v>
      </c>
      <c r="C3914" s="254" t="str">
        <f>IF(AND(A3914&lt;&gt;"",ISNUMBER(A3914)),VLOOKUP(A3914,Studies!A:BR,3,FALSE),"")</f>
        <v>https://www.ncbi.nlm.nih.gov/pubmed/2561187</v>
      </c>
      <c r="D3914" s="254" t="str">
        <f>IF(AND(A3914&lt;&gt;"",ISNUMBER(A3914)),VLOOKUP(A3914,Studies!A:BR,4,FALSE),"")</f>
        <v>po 100 mg SD (metabolite screening)</v>
      </c>
      <c r="E3914" s="254" t="str">
        <f>IF(AND(A3914&lt;&gt;"",ISNUMBER(A3914)),VLOOKUP(A3914,Studies!A:BR,5,FALSE),"")</f>
        <v>Itraconazole</v>
      </c>
      <c r="F3914" s="255"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4.25" x14ac:dyDescent="0.2">
      <c r="A3915" s="183">
        <v>492</v>
      </c>
      <c r="B3915" s="253" t="str">
        <f>IF(AND(A3915&lt;&gt;"",ISNUMBER(A3915)),VLOOKUP(A3915,Studies!A:BR,2,FALSE),"")</f>
        <v>Heykants 1989</v>
      </c>
      <c r="C3915" s="254" t="str">
        <f>IF(AND(A3915&lt;&gt;"",ISNUMBER(A3915)),VLOOKUP(A3915,Studies!A:BR,3,FALSE),"")</f>
        <v>https://www.ncbi.nlm.nih.gov/pubmed/2561187</v>
      </c>
      <c r="D3915" s="254" t="str">
        <f>IF(AND(A3915&lt;&gt;"",ISNUMBER(A3915)),VLOOKUP(A3915,Studies!A:BR,4,FALSE),"")</f>
        <v>po 100 mg SD (metabolite screening)</v>
      </c>
      <c r="E3915" s="254" t="str">
        <f>IF(AND(A3915&lt;&gt;"",ISNUMBER(A3915)),VLOOKUP(A3915,Studies!A:BR,5,FALSE),"")</f>
        <v>Itraconazole</v>
      </c>
      <c r="F3915" s="255"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4.25" x14ac:dyDescent="0.2">
      <c r="A3916" s="183">
        <v>492</v>
      </c>
      <c r="B3916" s="253" t="str">
        <f>IF(AND(A3916&lt;&gt;"",ISNUMBER(A3916)),VLOOKUP(A3916,Studies!A:BR,2,FALSE),"")</f>
        <v>Heykants 1989</v>
      </c>
      <c r="C3916" s="254" t="str">
        <f>IF(AND(A3916&lt;&gt;"",ISNUMBER(A3916)),VLOOKUP(A3916,Studies!A:BR,3,FALSE),"")</f>
        <v>https://www.ncbi.nlm.nih.gov/pubmed/2561187</v>
      </c>
      <c r="D3916" s="254" t="str">
        <f>IF(AND(A3916&lt;&gt;"",ISNUMBER(A3916)),VLOOKUP(A3916,Studies!A:BR,4,FALSE),"")</f>
        <v>po 100 mg SD (metabolite screening)</v>
      </c>
      <c r="E3916" s="254" t="str">
        <f>IF(AND(A3916&lt;&gt;"",ISNUMBER(A3916)),VLOOKUP(A3916,Studies!A:BR,5,FALSE),"")</f>
        <v>Itraconazole</v>
      </c>
      <c r="F3916" s="255"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4.25" x14ac:dyDescent="0.2">
      <c r="A3917" s="183">
        <v>492</v>
      </c>
      <c r="B3917" s="253" t="str">
        <f>IF(AND(A3917&lt;&gt;"",ISNUMBER(A3917)),VLOOKUP(A3917,Studies!A:BR,2,FALSE),"")</f>
        <v>Heykants 1989</v>
      </c>
      <c r="C3917" s="254" t="str">
        <f>IF(AND(A3917&lt;&gt;"",ISNUMBER(A3917)),VLOOKUP(A3917,Studies!A:BR,3,FALSE),"")</f>
        <v>https://www.ncbi.nlm.nih.gov/pubmed/2561187</v>
      </c>
      <c r="D3917" s="254" t="str">
        <f>IF(AND(A3917&lt;&gt;"",ISNUMBER(A3917)),VLOOKUP(A3917,Studies!A:BR,4,FALSE),"")</f>
        <v>po 100 mg SD (metabolite screening)</v>
      </c>
      <c r="E3917" s="254" t="str">
        <f>IF(AND(A3917&lt;&gt;"",ISNUMBER(A3917)),VLOOKUP(A3917,Studies!A:BR,5,FALSE),"")</f>
        <v>Itraconazole</v>
      </c>
      <c r="F3917" s="255"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4.25" x14ac:dyDescent="0.2">
      <c r="A3918" s="183">
        <v>492</v>
      </c>
      <c r="B3918" s="253" t="str">
        <f>IF(AND(A3918&lt;&gt;"",ISNUMBER(A3918)),VLOOKUP(A3918,Studies!A:BR,2,FALSE),"")</f>
        <v>Heykants 1989</v>
      </c>
      <c r="C3918" s="254" t="str">
        <f>IF(AND(A3918&lt;&gt;"",ISNUMBER(A3918)),VLOOKUP(A3918,Studies!A:BR,3,FALSE),"")</f>
        <v>https://www.ncbi.nlm.nih.gov/pubmed/2561187</v>
      </c>
      <c r="D3918" s="254" t="str">
        <f>IF(AND(A3918&lt;&gt;"",ISNUMBER(A3918)),VLOOKUP(A3918,Studies!A:BR,4,FALSE),"")</f>
        <v>po 100 mg SD (metabolite screening)</v>
      </c>
      <c r="E3918" s="254" t="str">
        <f>IF(AND(A3918&lt;&gt;"",ISNUMBER(A3918)),VLOOKUP(A3918,Studies!A:BR,5,FALSE),"")</f>
        <v>Itraconazole</v>
      </c>
      <c r="F3918" s="255"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4.25" x14ac:dyDescent="0.2">
      <c r="A3919" s="183">
        <v>492</v>
      </c>
      <c r="B3919" s="253" t="str">
        <f>IF(AND(A3919&lt;&gt;"",ISNUMBER(A3919)),VLOOKUP(A3919,Studies!A:BR,2,FALSE),"")</f>
        <v>Heykants 1989</v>
      </c>
      <c r="C3919" s="254" t="str">
        <f>IF(AND(A3919&lt;&gt;"",ISNUMBER(A3919)),VLOOKUP(A3919,Studies!A:BR,3,FALSE),"")</f>
        <v>https://www.ncbi.nlm.nih.gov/pubmed/2561187</v>
      </c>
      <c r="D3919" s="254" t="str">
        <f>IF(AND(A3919&lt;&gt;"",ISNUMBER(A3919)),VLOOKUP(A3919,Studies!A:BR,4,FALSE),"")</f>
        <v>po 100 mg SD (metabolite screening)</v>
      </c>
      <c r="E3919" s="254" t="str">
        <f>IF(AND(A3919&lt;&gt;"",ISNUMBER(A3919)),VLOOKUP(A3919,Studies!A:BR,5,FALSE),"")</f>
        <v>Itraconazole</v>
      </c>
      <c r="F3919" s="255"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4.25" x14ac:dyDescent="0.2">
      <c r="A3920" s="183">
        <v>492</v>
      </c>
      <c r="B3920" s="253" t="str">
        <f>IF(AND(A3920&lt;&gt;"",ISNUMBER(A3920)),VLOOKUP(A3920,Studies!A:BR,2,FALSE),"")</f>
        <v>Heykants 1989</v>
      </c>
      <c r="C3920" s="254" t="str">
        <f>IF(AND(A3920&lt;&gt;"",ISNUMBER(A3920)),VLOOKUP(A3920,Studies!A:BR,3,FALSE),"")</f>
        <v>https://www.ncbi.nlm.nih.gov/pubmed/2561187</v>
      </c>
      <c r="D3920" s="254" t="str">
        <f>IF(AND(A3920&lt;&gt;"",ISNUMBER(A3920)),VLOOKUP(A3920,Studies!A:BR,4,FALSE),"")</f>
        <v>po 100 mg SD (metabolite screening)</v>
      </c>
      <c r="E3920" s="254" t="str">
        <f>IF(AND(A3920&lt;&gt;"",ISNUMBER(A3920)),VLOOKUP(A3920,Studies!A:BR,5,FALSE),"")</f>
        <v>Itraconazole</v>
      </c>
      <c r="F3920" s="255"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4.25" x14ac:dyDescent="0.2">
      <c r="A3921" s="183">
        <v>492</v>
      </c>
      <c r="B3921" s="253" t="str">
        <f>IF(AND(A3921&lt;&gt;"",ISNUMBER(A3921)),VLOOKUP(A3921,Studies!A:BR,2,FALSE),"")</f>
        <v>Heykants 1989</v>
      </c>
      <c r="C3921" s="254" t="str">
        <f>IF(AND(A3921&lt;&gt;"",ISNUMBER(A3921)),VLOOKUP(A3921,Studies!A:BR,3,FALSE),"")</f>
        <v>https://www.ncbi.nlm.nih.gov/pubmed/2561187</v>
      </c>
      <c r="D3921" s="254" t="str">
        <f>IF(AND(A3921&lt;&gt;"",ISNUMBER(A3921)),VLOOKUP(A3921,Studies!A:BR,4,FALSE),"")</f>
        <v>po 100 mg SD (metabolite screening)</v>
      </c>
      <c r="E3921" s="254" t="str">
        <f>IF(AND(A3921&lt;&gt;"",ISNUMBER(A3921)),VLOOKUP(A3921,Studies!A:BR,5,FALSE),"")</f>
        <v>Itraconazole</v>
      </c>
      <c r="F3921" s="255"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4.25" x14ac:dyDescent="0.2">
      <c r="A3922" s="183">
        <v>492</v>
      </c>
      <c r="B3922" s="253" t="str">
        <f>IF(AND(A3922&lt;&gt;"",ISNUMBER(A3922)),VLOOKUP(A3922,Studies!A:BR,2,FALSE),"")</f>
        <v>Heykants 1989</v>
      </c>
      <c r="C3922" s="254" t="str">
        <f>IF(AND(A3922&lt;&gt;"",ISNUMBER(A3922)),VLOOKUP(A3922,Studies!A:BR,3,FALSE),"")</f>
        <v>https://www.ncbi.nlm.nih.gov/pubmed/2561187</v>
      </c>
      <c r="D3922" s="254" t="str">
        <f>IF(AND(A3922&lt;&gt;"",ISNUMBER(A3922)),VLOOKUP(A3922,Studies!A:BR,4,FALSE),"")</f>
        <v>po 100 mg SD (metabolite screening)</v>
      </c>
      <c r="E3922" s="254" t="str">
        <f>IF(AND(A3922&lt;&gt;"",ISNUMBER(A3922)),VLOOKUP(A3922,Studies!A:BR,5,FALSE),"")</f>
        <v>Itraconazole</v>
      </c>
      <c r="F3922" s="255"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4.25" x14ac:dyDescent="0.2">
      <c r="A3923" s="183">
        <v>492</v>
      </c>
      <c r="B3923" s="253" t="str">
        <f>IF(AND(A3923&lt;&gt;"",ISNUMBER(A3923)),VLOOKUP(A3923,Studies!A:BR,2,FALSE),"")</f>
        <v>Heykants 1989</v>
      </c>
      <c r="C3923" s="254" t="str">
        <f>IF(AND(A3923&lt;&gt;"",ISNUMBER(A3923)),VLOOKUP(A3923,Studies!A:BR,3,FALSE),"")</f>
        <v>https://www.ncbi.nlm.nih.gov/pubmed/2561187</v>
      </c>
      <c r="D3923" s="254" t="str">
        <f>IF(AND(A3923&lt;&gt;"",ISNUMBER(A3923)),VLOOKUP(A3923,Studies!A:BR,4,FALSE),"")</f>
        <v>po 100 mg SD (metabolite screening)</v>
      </c>
      <c r="E3923" s="254" t="str">
        <f>IF(AND(A3923&lt;&gt;"",ISNUMBER(A3923)),VLOOKUP(A3923,Studies!A:BR,5,FALSE),"")</f>
        <v>Itraconazole</v>
      </c>
      <c r="F3923" s="255"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4.25" x14ac:dyDescent="0.2">
      <c r="A3924" s="183">
        <v>492</v>
      </c>
      <c r="B3924" s="253" t="str">
        <f>IF(AND(A3924&lt;&gt;"",ISNUMBER(A3924)),VLOOKUP(A3924,Studies!A:BR,2,FALSE),"")</f>
        <v>Heykants 1989</v>
      </c>
      <c r="C3924" s="254" t="str">
        <f>IF(AND(A3924&lt;&gt;"",ISNUMBER(A3924)),VLOOKUP(A3924,Studies!A:BR,3,FALSE),"")</f>
        <v>https://www.ncbi.nlm.nih.gov/pubmed/2561187</v>
      </c>
      <c r="D3924" s="254" t="str">
        <f>IF(AND(A3924&lt;&gt;"",ISNUMBER(A3924)),VLOOKUP(A3924,Studies!A:BR,4,FALSE),"")</f>
        <v>po 100 mg SD (metabolite screening)</v>
      </c>
      <c r="E3924" s="254" t="str">
        <f>IF(AND(A3924&lt;&gt;"",ISNUMBER(A3924)),VLOOKUP(A3924,Studies!A:BR,5,FALSE),"")</f>
        <v>Itraconazole</v>
      </c>
      <c r="F3924" s="255"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4.25" x14ac:dyDescent="0.2">
      <c r="A3925" s="183">
        <v>492</v>
      </c>
      <c r="B3925" s="253" t="str">
        <f>IF(AND(A3925&lt;&gt;"",ISNUMBER(A3925)),VLOOKUP(A3925,Studies!A:BR,2,FALSE),"")</f>
        <v>Heykants 1989</v>
      </c>
      <c r="C3925" s="254" t="str">
        <f>IF(AND(A3925&lt;&gt;"",ISNUMBER(A3925)),VLOOKUP(A3925,Studies!A:BR,3,FALSE),"")</f>
        <v>https://www.ncbi.nlm.nih.gov/pubmed/2561187</v>
      </c>
      <c r="D3925" s="254" t="str">
        <f>IF(AND(A3925&lt;&gt;"",ISNUMBER(A3925)),VLOOKUP(A3925,Studies!A:BR,4,FALSE),"")</f>
        <v>po 100 mg SD (metabolite screening)</v>
      </c>
      <c r="E3925" s="254" t="str">
        <f>IF(AND(A3925&lt;&gt;"",ISNUMBER(A3925)),VLOOKUP(A3925,Studies!A:BR,5,FALSE),"")</f>
        <v>Itraconazole</v>
      </c>
      <c r="F3925" s="255"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4.25" x14ac:dyDescent="0.2">
      <c r="A3926" s="183">
        <v>492</v>
      </c>
      <c r="B3926" s="253" t="str">
        <f>IF(AND(A3926&lt;&gt;"",ISNUMBER(A3926)),VLOOKUP(A3926,Studies!A:BR,2,FALSE),"")</f>
        <v>Heykants 1989</v>
      </c>
      <c r="C3926" s="254" t="str">
        <f>IF(AND(A3926&lt;&gt;"",ISNUMBER(A3926)),VLOOKUP(A3926,Studies!A:BR,3,FALSE),"")</f>
        <v>https://www.ncbi.nlm.nih.gov/pubmed/2561187</v>
      </c>
      <c r="D3926" s="254" t="str">
        <f>IF(AND(A3926&lt;&gt;"",ISNUMBER(A3926)),VLOOKUP(A3926,Studies!A:BR,4,FALSE),"")</f>
        <v>po 100 mg SD (metabolite screening)</v>
      </c>
      <c r="E3926" s="254" t="str">
        <f>IF(AND(A3926&lt;&gt;"",ISNUMBER(A3926)),VLOOKUP(A3926,Studies!A:BR,5,FALSE),"")</f>
        <v>Itraconazole</v>
      </c>
      <c r="F3926" s="255"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4.25" x14ac:dyDescent="0.2">
      <c r="A3927" s="183">
        <v>493</v>
      </c>
      <c r="B3927" s="253" t="str">
        <f>IF(AND(A3927&lt;&gt;"",ISNUMBER(A3927)),VLOOKUP(A3927,Studies!A:BR,2,FALSE),"")</f>
        <v>Heykants 1989</v>
      </c>
      <c r="C3927" s="254" t="str">
        <f>IF(AND(A3927&lt;&gt;"",ISNUMBER(A3927)),VLOOKUP(A3927,Studies!A:BR,3,FALSE),"")</f>
        <v>https://www.ncbi.nlm.nih.gov/pubmed/2561187</v>
      </c>
      <c r="D3927" s="254" t="str">
        <f>IF(AND(A3927&lt;&gt;"",ISNUMBER(A3927)),VLOOKUP(A3927,Studies!A:BR,4,FALSE),"")</f>
        <v>po 100 mg SD (metabolite screening)</v>
      </c>
      <c r="E3927" s="254" t="str">
        <f>IF(AND(A3927&lt;&gt;"",ISNUMBER(A3927)),VLOOKUP(A3927,Studies!A:BR,5,FALSE),"")</f>
        <v>Hydroxy-Itraconazole</v>
      </c>
      <c r="F3927" s="255"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4.25" x14ac:dyDescent="0.2">
      <c r="A3928" s="183">
        <v>493</v>
      </c>
      <c r="B3928" s="253" t="str">
        <f>IF(AND(A3928&lt;&gt;"",ISNUMBER(A3928)),VLOOKUP(A3928,Studies!A:BR,2,FALSE),"")</f>
        <v>Heykants 1989</v>
      </c>
      <c r="C3928" s="254" t="str">
        <f>IF(AND(A3928&lt;&gt;"",ISNUMBER(A3928)),VLOOKUP(A3928,Studies!A:BR,3,FALSE),"")</f>
        <v>https://www.ncbi.nlm.nih.gov/pubmed/2561187</v>
      </c>
      <c r="D3928" s="254" t="str">
        <f>IF(AND(A3928&lt;&gt;"",ISNUMBER(A3928)),VLOOKUP(A3928,Studies!A:BR,4,FALSE),"")</f>
        <v>po 100 mg SD (metabolite screening)</v>
      </c>
      <c r="E3928" s="254" t="str">
        <f>IF(AND(A3928&lt;&gt;"",ISNUMBER(A3928)),VLOOKUP(A3928,Studies!A:BR,5,FALSE),"")</f>
        <v>Hydroxy-Itraconazole</v>
      </c>
      <c r="F3928" s="255"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4.25" x14ac:dyDescent="0.2">
      <c r="A3929" s="183">
        <v>493</v>
      </c>
      <c r="B3929" s="253" t="str">
        <f>IF(AND(A3929&lt;&gt;"",ISNUMBER(A3929)),VLOOKUP(A3929,Studies!A:BR,2,FALSE),"")</f>
        <v>Heykants 1989</v>
      </c>
      <c r="C3929" s="254" t="str">
        <f>IF(AND(A3929&lt;&gt;"",ISNUMBER(A3929)),VLOOKUP(A3929,Studies!A:BR,3,FALSE),"")</f>
        <v>https://www.ncbi.nlm.nih.gov/pubmed/2561187</v>
      </c>
      <c r="D3929" s="254" t="str">
        <f>IF(AND(A3929&lt;&gt;"",ISNUMBER(A3929)),VLOOKUP(A3929,Studies!A:BR,4,FALSE),"")</f>
        <v>po 100 mg SD (metabolite screening)</v>
      </c>
      <c r="E3929" s="254" t="str">
        <f>IF(AND(A3929&lt;&gt;"",ISNUMBER(A3929)),VLOOKUP(A3929,Studies!A:BR,5,FALSE),"")</f>
        <v>Hydroxy-Itraconazole</v>
      </c>
      <c r="F3929" s="255"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4.25" x14ac:dyDescent="0.2">
      <c r="A3930" s="183">
        <v>493</v>
      </c>
      <c r="B3930" s="253" t="str">
        <f>IF(AND(A3930&lt;&gt;"",ISNUMBER(A3930)),VLOOKUP(A3930,Studies!A:BR,2,FALSE),"")</f>
        <v>Heykants 1989</v>
      </c>
      <c r="C3930" s="254" t="str">
        <f>IF(AND(A3930&lt;&gt;"",ISNUMBER(A3930)),VLOOKUP(A3930,Studies!A:BR,3,FALSE),"")</f>
        <v>https://www.ncbi.nlm.nih.gov/pubmed/2561187</v>
      </c>
      <c r="D3930" s="254" t="str">
        <f>IF(AND(A3930&lt;&gt;"",ISNUMBER(A3930)),VLOOKUP(A3930,Studies!A:BR,4,FALSE),"")</f>
        <v>po 100 mg SD (metabolite screening)</v>
      </c>
      <c r="E3930" s="254" t="str">
        <f>IF(AND(A3930&lt;&gt;"",ISNUMBER(A3930)),VLOOKUP(A3930,Studies!A:BR,5,FALSE),"")</f>
        <v>Hydroxy-Itraconazole</v>
      </c>
      <c r="F3930" s="255"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4.25" x14ac:dyDescent="0.2">
      <c r="A3931" s="183">
        <v>493</v>
      </c>
      <c r="B3931" s="253" t="str">
        <f>IF(AND(A3931&lt;&gt;"",ISNUMBER(A3931)),VLOOKUP(A3931,Studies!A:BR,2,FALSE),"")</f>
        <v>Heykants 1989</v>
      </c>
      <c r="C3931" s="254" t="str">
        <f>IF(AND(A3931&lt;&gt;"",ISNUMBER(A3931)),VLOOKUP(A3931,Studies!A:BR,3,FALSE),"")</f>
        <v>https://www.ncbi.nlm.nih.gov/pubmed/2561187</v>
      </c>
      <c r="D3931" s="254" t="str">
        <f>IF(AND(A3931&lt;&gt;"",ISNUMBER(A3931)),VLOOKUP(A3931,Studies!A:BR,4,FALSE),"")</f>
        <v>po 100 mg SD (metabolite screening)</v>
      </c>
      <c r="E3931" s="254" t="str">
        <f>IF(AND(A3931&lt;&gt;"",ISNUMBER(A3931)),VLOOKUP(A3931,Studies!A:BR,5,FALSE),"")</f>
        <v>Hydroxy-Itraconazole</v>
      </c>
      <c r="F3931" s="255"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4.25" x14ac:dyDescent="0.2">
      <c r="A3932" s="183">
        <v>493</v>
      </c>
      <c r="B3932" s="253" t="str">
        <f>IF(AND(A3932&lt;&gt;"",ISNUMBER(A3932)),VLOOKUP(A3932,Studies!A:BR,2,FALSE),"")</f>
        <v>Heykants 1989</v>
      </c>
      <c r="C3932" s="254" t="str">
        <f>IF(AND(A3932&lt;&gt;"",ISNUMBER(A3932)),VLOOKUP(A3932,Studies!A:BR,3,FALSE),"")</f>
        <v>https://www.ncbi.nlm.nih.gov/pubmed/2561187</v>
      </c>
      <c r="D3932" s="254" t="str">
        <f>IF(AND(A3932&lt;&gt;"",ISNUMBER(A3932)),VLOOKUP(A3932,Studies!A:BR,4,FALSE),"")</f>
        <v>po 100 mg SD (metabolite screening)</v>
      </c>
      <c r="E3932" s="254" t="str">
        <f>IF(AND(A3932&lt;&gt;"",ISNUMBER(A3932)),VLOOKUP(A3932,Studies!A:BR,5,FALSE),"")</f>
        <v>Hydroxy-Itraconazole</v>
      </c>
      <c r="F3932" s="255"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4.25" x14ac:dyDescent="0.2">
      <c r="A3933" s="183">
        <v>493</v>
      </c>
      <c r="B3933" s="253" t="str">
        <f>IF(AND(A3933&lt;&gt;"",ISNUMBER(A3933)),VLOOKUP(A3933,Studies!A:BR,2,FALSE),"")</f>
        <v>Heykants 1989</v>
      </c>
      <c r="C3933" s="254" t="str">
        <f>IF(AND(A3933&lt;&gt;"",ISNUMBER(A3933)),VLOOKUP(A3933,Studies!A:BR,3,FALSE),"")</f>
        <v>https://www.ncbi.nlm.nih.gov/pubmed/2561187</v>
      </c>
      <c r="D3933" s="254" t="str">
        <f>IF(AND(A3933&lt;&gt;"",ISNUMBER(A3933)),VLOOKUP(A3933,Studies!A:BR,4,FALSE),"")</f>
        <v>po 100 mg SD (metabolite screening)</v>
      </c>
      <c r="E3933" s="254" t="str">
        <f>IF(AND(A3933&lt;&gt;"",ISNUMBER(A3933)),VLOOKUP(A3933,Studies!A:BR,5,FALSE),"")</f>
        <v>Hydroxy-Itraconazole</v>
      </c>
      <c r="F3933" s="255"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4.25" x14ac:dyDescent="0.2">
      <c r="A3934" s="183">
        <v>493</v>
      </c>
      <c r="B3934" s="253" t="str">
        <f>IF(AND(A3934&lt;&gt;"",ISNUMBER(A3934)),VLOOKUP(A3934,Studies!A:BR,2,FALSE),"")</f>
        <v>Heykants 1989</v>
      </c>
      <c r="C3934" s="254" t="str">
        <f>IF(AND(A3934&lt;&gt;"",ISNUMBER(A3934)),VLOOKUP(A3934,Studies!A:BR,3,FALSE),"")</f>
        <v>https://www.ncbi.nlm.nih.gov/pubmed/2561187</v>
      </c>
      <c r="D3934" s="254" t="str">
        <f>IF(AND(A3934&lt;&gt;"",ISNUMBER(A3934)),VLOOKUP(A3934,Studies!A:BR,4,FALSE),"")</f>
        <v>po 100 mg SD (metabolite screening)</v>
      </c>
      <c r="E3934" s="254" t="str">
        <f>IF(AND(A3934&lt;&gt;"",ISNUMBER(A3934)),VLOOKUP(A3934,Studies!A:BR,5,FALSE),"")</f>
        <v>Hydroxy-Itraconazole</v>
      </c>
      <c r="F3934" s="255"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4.25" x14ac:dyDescent="0.2">
      <c r="A3935" s="183">
        <v>493</v>
      </c>
      <c r="B3935" s="253" t="str">
        <f>IF(AND(A3935&lt;&gt;"",ISNUMBER(A3935)),VLOOKUP(A3935,Studies!A:BR,2,FALSE),"")</f>
        <v>Heykants 1989</v>
      </c>
      <c r="C3935" s="254" t="str">
        <f>IF(AND(A3935&lt;&gt;"",ISNUMBER(A3935)),VLOOKUP(A3935,Studies!A:BR,3,FALSE),"")</f>
        <v>https://www.ncbi.nlm.nih.gov/pubmed/2561187</v>
      </c>
      <c r="D3935" s="254" t="str">
        <f>IF(AND(A3935&lt;&gt;"",ISNUMBER(A3935)),VLOOKUP(A3935,Studies!A:BR,4,FALSE),"")</f>
        <v>po 100 mg SD (metabolite screening)</v>
      </c>
      <c r="E3935" s="254" t="str">
        <f>IF(AND(A3935&lt;&gt;"",ISNUMBER(A3935)),VLOOKUP(A3935,Studies!A:BR,5,FALSE),"")</f>
        <v>Hydroxy-Itraconazole</v>
      </c>
      <c r="F3935" s="255"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4.25" x14ac:dyDescent="0.2">
      <c r="A3936" s="183">
        <v>493</v>
      </c>
      <c r="B3936" s="253" t="str">
        <f>IF(AND(A3936&lt;&gt;"",ISNUMBER(A3936)),VLOOKUP(A3936,Studies!A:BR,2,FALSE),"")</f>
        <v>Heykants 1989</v>
      </c>
      <c r="C3936" s="254" t="str">
        <f>IF(AND(A3936&lt;&gt;"",ISNUMBER(A3936)),VLOOKUP(A3936,Studies!A:BR,3,FALSE),"")</f>
        <v>https://www.ncbi.nlm.nih.gov/pubmed/2561187</v>
      </c>
      <c r="D3936" s="254" t="str">
        <f>IF(AND(A3936&lt;&gt;"",ISNUMBER(A3936)),VLOOKUP(A3936,Studies!A:BR,4,FALSE),"")</f>
        <v>po 100 mg SD (metabolite screening)</v>
      </c>
      <c r="E3936" s="254" t="str">
        <f>IF(AND(A3936&lt;&gt;"",ISNUMBER(A3936)),VLOOKUP(A3936,Studies!A:BR,5,FALSE),"")</f>
        <v>Hydroxy-Itraconazole</v>
      </c>
      <c r="F3936" s="255"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4.25" x14ac:dyDescent="0.2">
      <c r="A3937" s="183">
        <v>493</v>
      </c>
      <c r="B3937" s="253" t="str">
        <f>IF(AND(A3937&lt;&gt;"",ISNUMBER(A3937)),VLOOKUP(A3937,Studies!A:BR,2,FALSE),"")</f>
        <v>Heykants 1989</v>
      </c>
      <c r="C3937" s="254" t="str">
        <f>IF(AND(A3937&lt;&gt;"",ISNUMBER(A3937)),VLOOKUP(A3937,Studies!A:BR,3,FALSE),"")</f>
        <v>https://www.ncbi.nlm.nih.gov/pubmed/2561187</v>
      </c>
      <c r="D3937" s="254" t="str">
        <f>IF(AND(A3937&lt;&gt;"",ISNUMBER(A3937)),VLOOKUP(A3937,Studies!A:BR,4,FALSE),"")</f>
        <v>po 100 mg SD (metabolite screening)</v>
      </c>
      <c r="E3937" s="254" t="str">
        <f>IF(AND(A3937&lt;&gt;"",ISNUMBER(A3937)),VLOOKUP(A3937,Studies!A:BR,5,FALSE),"")</f>
        <v>Hydroxy-Itraconazole</v>
      </c>
      <c r="F3937" s="255"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4.25" x14ac:dyDescent="0.2">
      <c r="A3938" s="183">
        <v>493</v>
      </c>
      <c r="B3938" s="253" t="str">
        <f>IF(AND(A3938&lt;&gt;"",ISNUMBER(A3938)),VLOOKUP(A3938,Studies!A:BR,2,FALSE),"")</f>
        <v>Heykants 1989</v>
      </c>
      <c r="C3938" s="254" t="str">
        <f>IF(AND(A3938&lt;&gt;"",ISNUMBER(A3938)),VLOOKUP(A3938,Studies!A:BR,3,FALSE),"")</f>
        <v>https://www.ncbi.nlm.nih.gov/pubmed/2561187</v>
      </c>
      <c r="D3938" s="254" t="str">
        <f>IF(AND(A3938&lt;&gt;"",ISNUMBER(A3938)),VLOOKUP(A3938,Studies!A:BR,4,FALSE),"")</f>
        <v>po 100 mg SD (metabolite screening)</v>
      </c>
      <c r="E3938" s="254" t="str">
        <f>IF(AND(A3938&lt;&gt;"",ISNUMBER(A3938)),VLOOKUP(A3938,Studies!A:BR,5,FALSE),"")</f>
        <v>Hydroxy-Itraconazole</v>
      </c>
      <c r="F3938" s="255"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4.25" x14ac:dyDescent="0.2">
      <c r="A3939" s="183">
        <v>493</v>
      </c>
      <c r="B3939" s="253" t="str">
        <f>IF(AND(A3939&lt;&gt;"",ISNUMBER(A3939)),VLOOKUP(A3939,Studies!A:BR,2,FALSE),"")</f>
        <v>Heykants 1989</v>
      </c>
      <c r="C3939" s="254" t="str">
        <f>IF(AND(A3939&lt;&gt;"",ISNUMBER(A3939)),VLOOKUP(A3939,Studies!A:BR,3,FALSE),"")</f>
        <v>https://www.ncbi.nlm.nih.gov/pubmed/2561187</v>
      </c>
      <c r="D3939" s="254" t="str">
        <f>IF(AND(A3939&lt;&gt;"",ISNUMBER(A3939)),VLOOKUP(A3939,Studies!A:BR,4,FALSE),"")</f>
        <v>po 100 mg SD (metabolite screening)</v>
      </c>
      <c r="E3939" s="254" t="str">
        <f>IF(AND(A3939&lt;&gt;"",ISNUMBER(A3939)),VLOOKUP(A3939,Studies!A:BR,5,FALSE),"")</f>
        <v>Hydroxy-Itraconazole</v>
      </c>
      <c r="F3939" s="255"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4.25" x14ac:dyDescent="0.2">
      <c r="A3940" s="183">
        <v>493</v>
      </c>
      <c r="B3940" s="253" t="str">
        <f>IF(AND(A3940&lt;&gt;"",ISNUMBER(A3940)),VLOOKUP(A3940,Studies!A:BR,2,FALSE),"")</f>
        <v>Heykants 1989</v>
      </c>
      <c r="C3940" s="254" t="str">
        <f>IF(AND(A3940&lt;&gt;"",ISNUMBER(A3940)),VLOOKUP(A3940,Studies!A:BR,3,FALSE),"")</f>
        <v>https://www.ncbi.nlm.nih.gov/pubmed/2561187</v>
      </c>
      <c r="D3940" s="254" t="str">
        <f>IF(AND(A3940&lt;&gt;"",ISNUMBER(A3940)),VLOOKUP(A3940,Studies!A:BR,4,FALSE),"")</f>
        <v>po 100 mg SD (metabolite screening)</v>
      </c>
      <c r="E3940" s="254" t="str">
        <f>IF(AND(A3940&lt;&gt;"",ISNUMBER(A3940)),VLOOKUP(A3940,Studies!A:BR,5,FALSE),"")</f>
        <v>Hydroxy-Itraconazole</v>
      </c>
      <c r="F3940" s="255"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4.25" x14ac:dyDescent="0.2">
      <c r="A3941" s="183">
        <v>493</v>
      </c>
      <c r="B3941" s="253" t="str">
        <f>IF(AND(A3941&lt;&gt;"",ISNUMBER(A3941)),VLOOKUP(A3941,Studies!A:BR,2,FALSE),"")</f>
        <v>Heykants 1989</v>
      </c>
      <c r="C3941" s="254" t="str">
        <f>IF(AND(A3941&lt;&gt;"",ISNUMBER(A3941)),VLOOKUP(A3941,Studies!A:BR,3,FALSE),"")</f>
        <v>https://www.ncbi.nlm.nih.gov/pubmed/2561187</v>
      </c>
      <c r="D3941" s="254" t="str">
        <f>IF(AND(A3941&lt;&gt;"",ISNUMBER(A3941)),VLOOKUP(A3941,Studies!A:BR,4,FALSE),"")</f>
        <v>po 100 mg SD (metabolite screening)</v>
      </c>
      <c r="E3941" s="254" t="str">
        <f>IF(AND(A3941&lt;&gt;"",ISNUMBER(A3941)),VLOOKUP(A3941,Studies!A:BR,5,FALSE),"")</f>
        <v>Hydroxy-Itraconazole</v>
      </c>
      <c r="F3941" s="255"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4.25" x14ac:dyDescent="0.2">
      <c r="A3942" s="183">
        <v>494</v>
      </c>
      <c r="B3942" s="253" t="str">
        <f>IF(AND(A3942&lt;&gt;"",ISNUMBER(A3942)),VLOOKUP(A3942,Studies!A:BR,2,FALSE),"")</f>
        <v>Heykants 1989</v>
      </c>
      <c r="C3942" s="254" t="str">
        <f>IF(AND(A3942&lt;&gt;"",ISNUMBER(A3942)),VLOOKUP(A3942,Studies!A:BR,3,FALSE),"")</f>
        <v>https://www.ncbi.nlm.nih.gov/pubmed/2561187</v>
      </c>
      <c r="D3942" s="254" t="str">
        <f>IF(AND(A3942&lt;&gt;"",ISNUMBER(A3942)),VLOOKUP(A3942,Studies!A:BR,4,FALSE),"")</f>
        <v>po 100 mg MD OD</v>
      </c>
      <c r="E3942" s="254" t="str">
        <f>IF(AND(A3942&lt;&gt;"",ISNUMBER(A3942)),VLOOKUP(A3942,Studies!A:BR,5,FALSE),"")</f>
        <v>Itraconazole</v>
      </c>
      <c r="F3942" s="255"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4.25" x14ac:dyDescent="0.2">
      <c r="A3943" s="183">
        <v>494</v>
      </c>
      <c r="B3943" s="253" t="str">
        <f>IF(AND(A3943&lt;&gt;"",ISNUMBER(A3943)),VLOOKUP(A3943,Studies!A:BR,2,FALSE),"")</f>
        <v>Heykants 1989</v>
      </c>
      <c r="C3943" s="254" t="str">
        <f>IF(AND(A3943&lt;&gt;"",ISNUMBER(A3943)),VLOOKUP(A3943,Studies!A:BR,3,FALSE),"")</f>
        <v>https://www.ncbi.nlm.nih.gov/pubmed/2561187</v>
      </c>
      <c r="D3943" s="254" t="str">
        <f>IF(AND(A3943&lt;&gt;"",ISNUMBER(A3943)),VLOOKUP(A3943,Studies!A:BR,4,FALSE),"")</f>
        <v>po 100 mg MD OD</v>
      </c>
      <c r="E3943" s="254" t="str">
        <f>IF(AND(A3943&lt;&gt;"",ISNUMBER(A3943)),VLOOKUP(A3943,Studies!A:BR,5,FALSE),"")</f>
        <v>Itraconazole</v>
      </c>
      <c r="F3943" s="255"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4.25" x14ac:dyDescent="0.2">
      <c r="A3944" s="183">
        <v>494</v>
      </c>
      <c r="B3944" s="253" t="str">
        <f>IF(AND(A3944&lt;&gt;"",ISNUMBER(A3944)),VLOOKUP(A3944,Studies!A:BR,2,FALSE),"")</f>
        <v>Heykants 1989</v>
      </c>
      <c r="C3944" s="254" t="str">
        <f>IF(AND(A3944&lt;&gt;"",ISNUMBER(A3944)),VLOOKUP(A3944,Studies!A:BR,3,FALSE),"")</f>
        <v>https://www.ncbi.nlm.nih.gov/pubmed/2561187</v>
      </c>
      <c r="D3944" s="254" t="str">
        <f>IF(AND(A3944&lt;&gt;"",ISNUMBER(A3944)),VLOOKUP(A3944,Studies!A:BR,4,FALSE),"")</f>
        <v>po 100 mg MD OD</v>
      </c>
      <c r="E3944" s="254" t="str">
        <f>IF(AND(A3944&lt;&gt;"",ISNUMBER(A3944)),VLOOKUP(A3944,Studies!A:BR,5,FALSE),"")</f>
        <v>Itraconazole</v>
      </c>
      <c r="F3944" s="255"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4.25" x14ac:dyDescent="0.2">
      <c r="A3945" s="183">
        <v>494</v>
      </c>
      <c r="B3945" s="253" t="str">
        <f>IF(AND(A3945&lt;&gt;"",ISNUMBER(A3945)),VLOOKUP(A3945,Studies!A:BR,2,FALSE),"")</f>
        <v>Heykants 1989</v>
      </c>
      <c r="C3945" s="254" t="str">
        <f>IF(AND(A3945&lt;&gt;"",ISNUMBER(A3945)),VLOOKUP(A3945,Studies!A:BR,3,FALSE),"")</f>
        <v>https://www.ncbi.nlm.nih.gov/pubmed/2561187</v>
      </c>
      <c r="D3945" s="254" t="str">
        <f>IF(AND(A3945&lt;&gt;"",ISNUMBER(A3945)),VLOOKUP(A3945,Studies!A:BR,4,FALSE),"")</f>
        <v>po 100 mg MD OD</v>
      </c>
      <c r="E3945" s="254" t="str">
        <f>IF(AND(A3945&lt;&gt;"",ISNUMBER(A3945)),VLOOKUP(A3945,Studies!A:BR,5,FALSE),"")</f>
        <v>Itraconazole</v>
      </c>
      <c r="F3945" s="255"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4.25" x14ac:dyDescent="0.2">
      <c r="A3946" s="183">
        <v>494</v>
      </c>
      <c r="B3946" s="253" t="str">
        <f>IF(AND(A3946&lt;&gt;"",ISNUMBER(A3946)),VLOOKUP(A3946,Studies!A:BR,2,FALSE),"")</f>
        <v>Heykants 1989</v>
      </c>
      <c r="C3946" s="254" t="str">
        <f>IF(AND(A3946&lt;&gt;"",ISNUMBER(A3946)),VLOOKUP(A3946,Studies!A:BR,3,FALSE),"")</f>
        <v>https://www.ncbi.nlm.nih.gov/pubmed/2561187</v>
      </c>
      <c r="D3946" s="254" t="str">
        <f>IF(AND(A3946&lt;&gt;"",ISNUMBER(A3946)),VLOOKUP(A3946,Studies!A:BR,4,FALSE),"")</f>
        <v>po 100 mg MD OD</v>
      </c>
      <c r="E3946" s="254" t="str">
        <f>IF(AND(A3946&lt;&gt;"",ISNUMBER(A3946)),VLOOKUP(A3946,Studies!A:BR,5,FALSE),"")</f>
        <v>Itraconazole</v>
      </c>
      <c r="F3946" s="255"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4.25" x14ac:dyDescent="0.2">
      <c r="A3947" s="183">
        <v>494</v>
      </c>
      <c r="B3947" s="253" t="str">
        <f>IF(AND(A3947&lt;&gt;"",ISNUMBER(A3947)),VLOOKUP(A3947,Studies!A:BR,2,FALSE),"")</f>
        <v>Heykants 1989</v>
      </c>
      <c r="C3947" s="254" t="str">
        <f>IF(AND(A3947&lt;&gt;"",ISNUMBER(A3947)),VLOOKUP(A3947,Studies!A:BR,3,FALSE),"")</f>
        <v>https://www.ncbi.nlm.nih.gov/pubmed/2561187</v>
      </c>
      <c r="D3947" s="254" t="str">
        <f>IF(AND(A3947&lt;&gt;"",ISNUMBER(A3947)),VLOOKUP(A3947,Studies!A:BR,4,FALSE),"")</f>
        <v>po 100 mg MD OD</v>
      </c>
      <c r="E3947" s="254" t="str">
        <f>IF(AND(A3947&lt;&gt;"",ISNUMBER(A3947)),VLOOKUP(A3947,Studies!A:BR,5,FALSE),"")</f>
        <v>Itraconazole</v>
      </c>
      <c r="F3947" s="255"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4.25" x14ac:dyDescent="0.2">
      <c r="A3948" s="183">
        <v>494</v>
      </c>
      <c r="B3948" s="253" t="str">
        <f>IF(AND(A3948&lt;&gt;"",ISNUMBER(A3948)),VLOOKUP(A3948,Studies!A:BR,2,FALSE),"")</f>
        <v>Heykants 1989</v>
      </c>
      <c r="C3948" s="254" t="str">
        <f>IF(AND(A3948&lt;&gt;"",ISNUMBER(A3948)),VLOOKUP(A3948,Studies!A:BR,3,FALSE),"")</f>
        <v>https://www.ncbi.nlm.nih.gov/pubmed/2561187</v>
      </c>
      <c r="D3948" s="254" t="str">
        <f>IF(AND(A3948&lt;&gt;"",ISNUMBER(A3948)),VLOOKUP(A3948,Studies!A:BR,4,FALSE),"")</f>
        <v>po 100 mg MD OD</v>
      </c>
      <c r="E3948" s="254" t="str">
        <f>IF(AND(A3948&lt;&gt;"",ISNUMBER(A3948)),VLOOKUP(A3948,Studies!A:BR,5,FALSE),"")</f>
        <v>Itraconazole</v>
      </c>
      <c r="F3948" s="255"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4.25" x14ac:dyDescent="0.2">
      <c r="A3949" s="183">
        <v>494</v>
      </c>
      <c r="B3949" s="253" t="str">
        <f>IF(AND(A3949&lt;&gt;"",ISNUMBER(A3949)),VLOOKUP(A3949,Studies!A:BR,2,FALSE),"")</f>
        <v>Heykants 1989</v>
      </c>
      <c r="C3949" s="254" t="str">
        <f>IF(AND(A3949&lt;&gt;"",ISNUMBER(A3949)),VLOOKUP(A3949,Studies!A:BR,3,FALSE),"")</f>
        <v>https://www.ncbi.nlm.nih.gov/pubmed/2561187</v>
      </c>
      <c r="D3949" s="254" t="str">
        <f>IF(AND(A3949&lt;&gt;"",ISNUMBER(A3949)),VLOOKUP(A3949,Studies!A:BR,4,FALSE),"")</f>
        <v>po 100 mg MD OD</v>
      </c>
      <c r="E3949" s="254" t="str">
        <f>IF(AND(A3949&lt;&gt;"",ISNUMBER(A3949)),VLOOKUP(A3949,Studies!A:BR,5,FALSE),"")</f>
        <v>Itraconazole</v>
      </c>
      <c r="F3949" s="255"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4.25" x14ac:dyDescent="0.2">
      <c r="A3950" s="183">
        <v>494</v>
      </c>
      <c r="B3950" s="253" t="str">
        <f>IF(AND(A3950&lt;&gt;"",ISNUMBER(A3950)),VLOOKUP(A3950,Studies!A:BR,2,FALSE),"")</f>
        <v>Heykants 1989</v>
      </c>
      <c r="C3950" s="254" t="str">
        <f>IF(AND(A3950&lt;&gt;"",ISNUMBER(A3950)),VLOOKUP(A3950,Studies!A:BR,3,FALSE),"")</f>
        <v>https://www.ncbi.nlm.nih.gov/pubmed/2561187</v>
      </c>
      <c r="D3950" s="254" t="str">
        <f>IF(AND(A3950&lt;&gt;"",ISNUMBER(A3950)),VLOOKUP(A3950,Studies!A:BR,4,FALSE),"")</f>
        <v>po 100 mg MD OD</v>
      </c>
      <c r="E3950" s="254" t="str">
        <f>IF(AND(A3950&lt;&gt;"",ISNUMBER(A3950)),VLOOKUP(A3950,Studies!A:BR,5,FALSE),"")</f>
        <v>Itraconazole</v>
      </c>
      <c r="F3950" s="255"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4.25" x14ac:dyDescent="0.2">
      <c r="A3951" s="183">
        <v>494</v>
      </c>
      <c r="B3951" s="253" t="str">
        <f>IF(AND(A3951&lt;&gt;"",ISNUMBER(A3951)),VLOOKUP(A3951,Studies!A:BR,2,FALSE),"")</f>
        <v>Heykants 1989</v>
      </c>
      <c r="C3951" s="254" t="str">
        <f>IF(AND(A3951&lt;&gt;"",ISNUMBER(A3951)),VLOOKUP(A3951,Studies!A:BR,3,FALSE),"")</f>
        <v>https://www.ncbi.nlm.nih.gov/pubmed/2561187</v>
      </c>
      <c r="D3951" s="254" t="str">
        <f>IF(AND(A3951&lt;&gt;"",ISNUMBER(A3951)),VLOOKUP(A3951,Studies!A:BR,4,FALSE),"")</f>
        <v>po 100 mg MD OD</v>
      </c>
      <c r="E3951" s="254" t="str">
        <f>IF(AND(A3951&lt;&gt;"",ISNUMBER(A3951)),VLOOKUP(A3951,Studies!A:BR,5,FALSE),"")</f>
        <v>Itraconazole</v>
      </c>
      <c r="F3951" s="255"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4.25" x14ac:dyDescent="0.2">
      <c r="A3952" s="183">
        <v>494</v>
      </c>
      <c r="B3952" s="253" t="str">
        <f>IF(AND(A3952&lt;&gt;"",ISNUMBER(A3952)),VLOOKUP(A3952,Studies!A:BR,2,FALSE),"")</f>
        <v>Heykants 1989</v>
      </c>
      <c r="C3952" s="254" t="str">
        <f>IF(AND(A3952&lt;&gt;"",ISNUMBER(A3952)),VLOOKUP(A3952,Studies!A:BR,3,FALSE),"")</f>
        <v>https://www.ncbi.nlm.nih.gov/pubmed/2561187</v>
      </c>
      <c r="D3952" s="254" t="str">
        <f>IF(AND(A3952&lt;&gt;"",ISNUMBER(A3952)),VLOOKUP(A3952,Studies!A:BR,4,FALSE),"")</f>
        <v>po 100 mg MD OD</v>
      </c>
      <c r="E3952" s="254" t="str">
        <f>IF(AND(A3952&lt;&gt;"",ISNUMBER(A3952)),VLOOKUP(A3952,Studies!A:BR,5,FALSE),"")</f>
        <v>Itraconazole</v>
      </c>
      <c r="F3952" s="255"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4.25" x14ac:dyDescent="0.2">
      <c r="A3953" s="183">
        <v>494</v>
      </c>
      <c r="B3953" s="253" t="str">
        <f>IF(AND(A3953&lt;&gt;"",ISNUMBER(A3953)),VLOOKUP(A3953,Studies!A:BR,2,FALSE),"")</f>
        <v>Heykants 1989</v>
      </c>
      <c r="C3953" s="254" t="str">
        <f>IF(AND(A3953&lt;&gt;"",ISNUMBER(A3953)),VLOOKUP(A3953,Studies!A:BR,3,FALSE),"")</f>
        <v>https://www.ncbi.nlm.nih.gov/pubmed/2561187</v>
      </c>
      <c r="D3953" s="254" t="str">
        <f>IF(AND(A3953&lt;&gt;"",ISNUMBER(A3953)),VLOOKUP(A3953,Studies!A:BR,4,FALSE),"")</f>
        <v>po 100 mg MD OD</v>
      </c>
      <c r="E3953" s="254" t="str">
        <f>IF(AND(A3953&lt;&gt;"",ISNUMBER(A3953)),VLOOKUP(A3953,Studies!A:BR,5,FALSE),"")</f>
        <v>Itraconazole</v>
      </c>
      <c r="F3953" s="255"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4.25" x14ac:dyDescent="0.2">
      <c r="A3954" s="183">
        <v>494</v>
      </c>
      <c r="B3954" s="253" t="str">
        <f>IF(AND(A3954&lt;&gt;"",ISNUMBER(A3954)),VLOOKUP(A3954,Studies!A:BR,2,FALSE),"")</f>
        <v>Heykants 1989</v>
      </c>
      <c r="C3954" s="254" t="str">
        <f>IF(AND(A3954&lt;&gt;"",ISNUMBER(A3954)),VLOOKUP(A3954,Studies!A:BR,3,FALSE),"")</f>
        <v>https://www.ncbi.nlm.nih.gov/pubmed/2561187</v>
      </c>
      <c r="D3954" s="254" t="str">
        <f>IF(AND(A3954&lt;&gt;"",ISNUMBER(A3954)),VLOOKUP(A3954,Studies!A:BR,4,FALSE),"")</f>
        <v>po 100 mg MD OD</v>
      </c>
      <c r="E3954" s="254" t="str">
        <f>IF(AND(A3954&lt;&gt;"",ISNUMBER(A3954)),VLOOKUP(A3954,Studies!A:BR,5,FALSE),"")</f>
        <v>Itraconazole</v>
      </c>
      <c r="F3954" s="255"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4.25" x14ac:dyDescent="0.2">
      <c r="A3955" s="183">
        <v>494</v>
      </c>
      <c r="B3955" s="253" t="str">
        <f>IF(AND(A3955&lt;&gt;"",ISNUMBER(A3955)),VLOOKUP(A3955,Studies!A:BR,2,FALSE),"")</f>
        <v>Heykants 1989</v>
      </c>
      <c r="C3955" s="254" t="str">
        <f>IF(AND(A3955&lt;&gt;"",ISNUMBER(A3955)),VLOOKUP(A3955,Studies!A:BR,3,FALSE),"")</f>
        <v>https://www.ncbi.nlm.nih.gov/pubmed/2561187</v>
      </c>
      <c r="D3955" s="254" t="str">
        <f>IF(AND(A3955&lt;&gt;"",ISNUMBER(A3955)),VLOOKUP(A3955,Studies!A:BR,4,FALSE),"")</f>
        <v>po 100 mg MD OD</v>
      </c>
      <c r="E3955" s="254" t="str">
        <f>IF(AND(A3955&lt;&gt;"",ISNUMBER(A3955)),VLOOKUP(A3955,Studies!A:BR,5,FALSE),"")</f>
        <v>Itraconazole</v>
      </c>
      <c r="F3955" s="255"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4.25" x14ac:dyDescent="0.2">
      <c r="A3956" s="183">
        <v>495</v>
      </c>
      <c r="B3956" s="253" t="str">
        <f>IF(AND(A3956&lt;&gt;"",ISNUMBER(A3956)),VLOOKUP(A3956,Studies!A:BR,2,FALSE),"")</f>
        <v>Heykants 1989</v>
      </c>
      <c r="C3956" s="254" t="str">
        <f>IF(AND(A3956&lt;&gt;"",ISNUMBER(A3956)),VLOOKUP(A3956,Studies!A:BR,3,FALSE),"")</f>
        <v>https://www.ncbi.nlm.nih.gov/pubmed/2561187</v>
      </c>
      <c r="D3956" s="254" t="str">
        <f>IF(AND(A3956&lt;&gt;"",ISNUMBER(A3956)),VLOOKUP(A3956,Studies!A:BR,4,FALSE),"")</f>
        <v>po 100 mg MD OD</v>
      </c>
      <c r="E3956" s="254" t="str">
        <f>IF(AND(A3956&lt;&gt;"",ISNUMBER(A3956)),VLOOKUP(A3956,Studies!A:BR,5,FALSE),"")</f>
        <v>Hydroxy-Itraconazole</v>
      </c>
      <c r="F3956" s="255"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4.25" x14ac:dyDescent="0.2">
      <c r="A3957" s="183">
        <v>495</v>
      </c>
      <c r="B3957" s="253" t="str">
        <f>IF(AND(A3957&lt;&gt;"",ISNUMBER(A3957)),VLOOKUP(A3957,Studies!A:BR,2,FALSE),"")</f>
        <v>Heykants 1989</v>
      </c>
      <c r="C3957" s="254" t="str">
        <f>IF(AND(A3957&lt;&gt;"",ISNUMBER(A3957)),VLOOKUP(A3957,Studies!A:BR,3,FALSE),"")</f>
        <v>https://www.ncbi.nlm.nih.gov/pubmed/2561187</v>
      </c>
      <c r="D3957" s="254" t="str">
        <f>IF(AND(A3957&lt;&gt;"",ISNUMBER(A3957)),VLOOKUP(A3957,Studies!A:BR,4,FALSE),"")</f>
        <v>po 100 mg MD OD</v>
      </c>
      <c r="E3957" s="254" t="str">
        <f>IF(AND(A3957&lt;&gt;"",ISNUMBER(A3957)),VLOOKUP(A3957,Studies!A:BR,5,FALSE),"")</f>
        <v>Hydroxy-Itraconazole</v>
      </c>
      <c r="F3957" s="255"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4.25" x14ac:dyDescent="0.2">
      <c r="A3958" s="183">
        <v>495</v>
      </c>
      <c r="B3958" s="253" t="str">
        <f>IF(AND(A3958&lt;&gt;"",ISNUMBER(A3958)),VLOOKUP(A3958,Studies!A:BR,2,FALSE),"")</f>
        <v>Heykants 1989</v>
      </c>
      <c r="C3958" s="254" t="str">
        <f>IF(AND(A3958&lt;&gt;"",ISNUMBER(A3958)),VLOOKUP(A3958,Studies!A:BR,3,FALSE),"")</f>
        <v>https://www.ncbi.nlm.nih.gov/pubmed/2561187</v>
      </c>
      <c r="D3958" s="254" t="str">
        <f>IF(AND(A3958&lt;&gt;"",ISNUMBER(A3958)),VLOOKUP(A3958,Studies!A:BR,4,FALSE),"")</f>
        <v>po 100 mg MD OD</v>
      </c>
      <c r="E3958" s="254" t="str">
        <f>IF(AND(A3958&lt;&gt;"",ISNUMBER(A3958)),VLOOKUP(A3958,Studies!A:BR,5,FALSE),"")</f>
        <v>Hydroxy-Itraconazole</v>
      </c>
      <c r="F3958" s="255"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4.25" x14ac:dyDescent="0.2">
      <c r="A3959" s="183">
        <v>495</v>
      </c>
      <c r="B3959" s="253" t="str">
        <f>IF(AND(A3959&lt;&gt;"",ISNUMBER(A3959)),VLOOKUP(A3959,Studies!A:BR,2,FALSE),"")</f>
        <v>Heykants 1989</v>
      </c>
      <c r="C3959" s="254" t="str">
        <f>IF(AND(A3959&lt;&gt;"",ISNUMBER(A3959)),VLOOKUP(A3959,Studies!A:BR,3,FALSE),"")</f>
        <v>https://www.ncbi.nlm.nih.gov/pubmed/2561187</v>
      </c>
      <c r="D3959" s="254" t="str">
        <f>IF(AND(A3959&lt;&gt;"",ISNUMBER(A3959)),VLOOKUP(A3959,Studies!A:BR,4,FALSE),"")</f>
        <v>po 100 mg MD OD</v>
      </c>
      <c r="E3959" s="254" t="str">
        <f>IF(AND(A3959&lt;&gt;"",ISNUMBER(A3959)),VLOOKUP(A3959,Studies!A:BR,5,FALSE),"")</f>
        <v>Hydroxy-Itraconazole</v>
      </c>
      <c r="F3959" s="255"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4.25" x14ac:dyDescent="0.2">
      <c r="A3960" s="183">
        <v>495</v>
      </c>
      <c r="B3960" s="253" t="str">
        <f>IF(AND(A3960&lt;&gt;"",ISNUMBER(A3960)),VLOOKUP(A3960,Studies!A:BR,2,FALSE),"")</f>
        <v>Heykants 1989</v>
      </c>
      <c r="C3960" s="254" t="str">
        <f>IF(AND(A3960&lt;&gt;"",ISNUMBER(A3960)),VLOOKUP(A3960,Studies!A:BR,3,FALSE),"")</f>
        <v>https://www.ncbi.nlm.nih.gov/pubmed/2561187</v>
      </c>
      <c r="D3960" s="254" t="str">
        <f>IF(AND(A3960&lt;&gt;"",ISNUMBER(A3960)),VLOOKUP(A3960,Studies!A:BR,4,FALSE),"")</f>
        <v>po 100 mg MD OD</v>
      </c>
      <c r="E3960" s="254" t="str">
        <f>IF(AND(A3960&lt;&gt;"",ISNUMBER(A3960)),VLOOKUP(A3960,Studies!A:BR,5,FALSE),"")</f>
        <v>Hydroxy-Itraconazole</v>
      </c>
      <c r="F3960" s="255"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4.25" x14ac:dyDescent="0.2">
      <c r="A3961" s="183">
        <v>495</v>
      </c>
      <c r="B3961" s="253" t="str">
        <f>IF(AND(A3961&lt;&gt;"",ISNUMBER(A3961)),VLOOKUP(A3961,Studies!A:BR,2,FALSE),"")</f>
        <v>Heykants 1989</v>
      </c>
      <c r="C3961" s="254" t="str">
        <f>IF(AND(A3961&lt;&gt;"",ISNUMBER(A3961)),VLOOKUP(A3961,Studies!A:BR,3,FALSE),"")</f>
        <v>https://www.ncbi.nlm.nih.gov/pubmed/2561187</v>
      </c>
      <c r="D3961" s="254" t="str">
        <f>IF(AND(A3961&lt;&gt;"",ISNUMBER(A3961)),VLOOKUP(A3961,Studies!A:BR,4,FALSE),"")</f>
        <v>po 100 mg MD OD</v>
      </c>
      <c r="E3961" s="254" t="str">
        <f>IF(AND(A3961&lt;&gt;"",ISNUMBER(A3961)),VLOOKUP(A3961,Studies!A:BR,5,FALSE),"")</f>
        <v>Hydroxy-Itraconazole</v>
      </c>
      <c r="F3961" s="255"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4.25" x14ac:dyDescent="0.2">
      <c r="A3962" s="183">
        <v>495</v>
      </c>
      <c r="B3962" s="253" t="str">
        <f>IF(AND(A3962&lt;&gt;"",ISNUMBER(A3962)),VLOOKUP(A3962,Studies!A:BR,2,FALSE),"")</f>
        <v>Heykants 1989</v>
      </c>
      <c r="C3962" s="254" t="str">
        <f>IF(AND(A3962&lt;&gt;"",ISNUMBER(A3962)),VLOOKUP(A3962,Studies!A:BR,3,FALSE),"")</f>
        <v>https://www.ncbi.nlm.nih.gov/pubmed/2561187</v>
      </c>
      <c r="D3962" s="254" t="str">
        <f>IF(AND(A3962&lt;&gt;"",ISNUMBER(A3962)),VLOOKUP(A3962,Studies!A:BR,4,FALSE),"")</f>
        <v>po 100 mg MD OD</v>
      </c>
      <c r="E3962" s="254" t="str">
        <f>IF(AND(A3962&lt;&gt;"",ISNUMBER(A3962)),VLOOKUP(A3962,Studies!A:BR,5,FALSE),"")</f>
        <v>Hydroxy-Itraconazole</v>
      </c>
      <c r="F3962" s="255"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4.25" x14ac:dyDescent="0.2">
      <c r="A3963" s="183">
        <v>495</v>
      </c>
      <c r="B3963" s="253" t="str">
        <f>IF(AND(A3963&lt;&gt;"",ISNUMBER(A3963)),VLOOKUP(A3963,Studies!A:BR,2,FALSE),"")</f>
        <v>Heykants 1989</v>
      </c>
      <c r="C3963" s="254" t="str">
        <f>IF(AND(A3963&lt;&gt;"",ISNUMBER(A3963)),VLOOKUP(A3963,Studies!A:BR,3,FALSE),"")</f>
        <v>https://www.ncbi.nlm.nih.gov/pubmed/2561187</v>
      </c>
      <c r="D3963" s="254" t="str">
        <f>IF(AND(A3963&lt;&gt;"",ISNUMBER(A3963)),VLOOKUP(A3963,Studies!A:BR,4,FALSE),"")</f>
        <v>po 100 mg MD OD</v>
      </c>
      <c r="E3963" s="254" t="str">
        <f>IF(AND(A3963&lt;&gt;"",ISNUMBER(A3963)),VLOOKUP(A3963,Studies!A:BR,5,FALSE),"")</f>
        <v>Hydroxy-Itraconazole</v>
      </c>
      <c r="F3963" s="255"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4.25" x14ac:dyDescent="0.2">
      <c r="A3964" s="183">
        <v>495</v>
      </c>
      <c r="B3964" s="253" t="str">
        <f>IF(AND(A3964&lt;&gt;"",ISNUMBER(A3964)),VLOOKUP(A3964,Studies!A:BR,2,FALSE),"")</f>
        <v>Heykants 1989</v>
      </c>
      <c r="C3964" s="254" t="str">
        <f>IF(AND(A3964&lt;&gt;"",ISNUMBER(A3964)),VLOOKUP(A3964,Studies!A:BR,3,FALSE),"")</f>
        <v>https://www.ncbi.nlm.nih.gov/pubmed/2561187</v>
      </c>
      <c r="D3964" s="254" t="str">
        <f>IF(AND(A3964&lt;&gt;"",ISNUMBER(A3964)),VLOOKUP(A3964,Studies!A:BR,4,FALSE),"")</f>
        <v>po 100 mg MD OD</v>
      </c>
      <c r="E3964" s="254" t="str">
        <f>IF(AND(A3964&lt;&gt;"",ISNUMBER(A3964)),VLOOKUP(A3964,Studies!A:BR,5,FALSE),"")</f>
        <v>Hydroxy-Itraconazole</v>
      </c>
      <c r="F3964" s="255"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4.25" x14ac:dyDescent="0.2">
      <c r="A3965" s="183">
        <v>495</v>
      </c>
      <c r="B3965" s="253" t="str">
        <f>IF(AND(A3965&lt;&gt;"",ISNUMBER(A3965)),VLOOKUP(A3965,Studies!A:BR,2,FALSE),"")</f>
        <v>Heykants 1989</v>
      </c>
      <c r="C3965" s="254" t="str">
        <f>IF(AND(A3965&lt;&gt;"",ISNUMBER(A3965)),VLOOKUP(A3965,Studies!A:BR,3,FALSE),"")</f>
        <v>https://www.ncbi.nlm.nih.gov/pubmed/2561187</v>
      </c>
      <c r="D3965" s="254" t="str">
        <f>IF(AND(A3965&lt;&gt;"",ISNUMBER(A3965)),VLOOKUP(A3965,Studies!A:BR,4,FALSE),"")</f>
        <v>po 100 mg MD OD</v>
      </c>
      <c r="E3965" s="254" t="str">
        <f>IF(AND(A3965&lt;&gt;"",ISNUMBER(A3965)),VLOOKUP(A3965,Studies!A:BR,5,FALSE),"")</f>
        <v>Hydroxy-Itraconazole</v>
      </c>
      <c r="F3965" s="255"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4.25" x14ac:dyDescent="0.2">
      <c r="A3966" s="183">
        <v>495</v>
      </c>
      <c r="B3966" s="253" t="str">
        <f>IF(AND(A3966&lt;&gt;"",ISNUMBER(A3966)),VLOOKUP(A3966,Studies!A:BR,2,FALSE),"")</f>
        <v>Heykants 1989</v>
      </c>
      <c r="C3966" s="254" t="str">
        <f>IF(AND(A3966&lt;&gt;"",ISNUMBER(A3966)),VLOOKUP(A3966,Studies!A:BR,3,FALSE),"")</f>
        <v>https://www.ncbi.nlm.nih.gov/pubmed/2561187</v>
      </c>
      <c r="D3966" s="254" t="str">
        <f>IF(AND(A3966&lt;&gt;"",ISNUMBER(A3966)),VLOOKUP(A3966,Studies!A:BR,4,FALSE),"")</f>
        <v>po 100 mg MD OD</v>
      </c>
      <c r="E3966" s="254" t="str">
        <f>IF(AND(A3966&lt;&gt;"",ISNUMBER(A3966)),VLOOKUP(A3966,Studies!A:BR,5,FALSE),"")</f>
        <v>Hydroxy-Itraconazole</v>
      </c>
      <c r="F3966" s="255"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4.25" x14ac:dyDescent="0.2">
      <c r="A3967" s="183">
        <v>495</v>
      </c>
      <c r="B3967" s="253" t="str">
        <f>IF(AND(A3967&lt;&gt;"",ISNUMBER(A3967)),VLOOKUP(A3967,Studies!A:BR,2,FALSE),"")</f>
        <v>Heykants 1989</v>
      </c>
      <c r="C3967" s="254" t="str">
        <f>IF(AND(A3967&lt;&gt;"",ISNUMBER(A3967)),VLOOKUP(A3967,Studies!A:BR,3,FALSE),"")</f>
        <v>https://www.ncbi.nlm.nih.gov/pubmed/2561187</v>
      </c>
      <c r="D3967" s="254" t="str">
        <f>IF(AND(A3967&lt;&gt;"",ISNUMBER(A3967)),VLOOKUP(A3967,Studies!A:BR,4,FALSE),"")</f>
        <v>po 100 mg MD OD</v>
      </c>
      <c r="E3967" s="254" t="str">
        <f>IF(AND(A3967&lt;&gt;"",ISNUMBER(A3967)),VLOOKUP(A3967,Studies!A:BR,5,FALSE),"")</f>
        <v>Hydroxy-Itraconazole</v>
      </c>
      <c r="F3967" s="255"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4.25" x14ac:dyDescent="0.2">
      <c r="A3968" s="183">
        <v>495</v>
      </c>
      <c r="B3968" s="253" t="str">
        <f>IF(AND(A3968&lt;&gt;"",ISNUMBER(A3968)),VLOOKUP(A3968,Studies!A:BR,2,FALSE),"")</f>
        <v>Heykants 1989</v>
      </c>
      <c r="C3968" s="254" t="str">
        <f>IF(AND(A3968&lt;&gt;"",ISNUMBER(A3968)),VLOOKUP(A3968,Studies!A:BR,3,FALSE),"")</f>
        <v>https://www.ncbi.nlm.nih.gov/pubmed/2561187</v>
      </c>
      <c r="D3968" s="254" t="str">
        <f>IF(AND(A3968&lt;&gt;"",ISNUMBER(A3968)),VLOOKUP(A3968,Studies!A:BR,4,FALSE),"")</f>
        <v>po 100 mg MD OD</v>
      </c>
      <c r="E3968" s="254" t="str">
        <f>IF(AND(A3968&lt;&gt;"",ISNUMBER(A3968)),VLOOKUP(A3968,Studies!A:BR,5,FALSE),"")</f>
        <v>Hydroxy-Itraconazole</v>
      </c>
      <c r="F3968" s="255"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4.25" x14ac:dyDescent="0.2">
      <c r="A3969" s="183">
        <v>496</v>
      </c>
      <c r="B3969" s="253" t="str">
        <f>IF(AND(A3969&lt;&gt;"",ISNUMBER(A3969)),VLOOKUP(A3969,Studies!A:BR,2,FALSE),"")</f>
        <v>Miura 2010</v>
      </c>
      <c r="C3969" s="254" t="str">
        <f>IF(AND(A3969&lt;&gt;"",ISNUMBER(A3969)),VLOOKUP(A3969,Studies!A:BR,3,FALSE),"")</f>
        <v>https://www.ncbi.nlm.nih.gov/pubmed/20595406</v>
      </c>
      <c r="D3969" s="254" t="str">
        <f>IF(AND(A3969&lt;&gt;"",ISNUMBER(A3969)),VLOOKUP(A3969,Studies!A:BR,4,FALSE),"")</f>
        <v>po 100 mg MD Japanese</v>
      </c>
      <c r="E3969" s="254" t="str">
        <f>IF(AND(A3969&lt;&gt;"",ISNUMBER(A3969)),VLOOKUP(A3969,Studies!A:BR,5,FALSE),"")</f>
        <v>Itraconazole</v>
      </c>
      <c r="F3969" s="255"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4.25" x14ac:dyDescent="0.2">
      <c r="A3970" s="183">
        <v>496</v>
      </c>
      <c r="B3970" s="253" t="str">
        <f>IF(AND(A3970&lt;&gt;"",ISNUMBER(A3970)),VLOOKUP(A3970,Studies!A:BR,2,FALSE),"")</f>
        <v>Miura 2010</v>
      </c>
      <c r="C3970" s="254" t="str">
        <f>IF(AND(A3970&lt;&gt;"",ISNUMBER(A3970)),VLOOKUP(A3970,Studies!A:BR,3,FALSE),"")</f>
        <v>https://www.ncbi.nlm.nih.gov/pubmed/20595406</v>
      </c>
      <c r="D3970" s="254" t="str">
        <f>IF(AND(A3970&lt;&gt;"",ISNUMBER(A3970)),VLOOKUP(A3970,Studies!A:BR,4,FALSE),"")</f>
        <v>po 100 mg MD Japanese</v>
      </c>
      <c r="E3970" s="254" t="str">
        <f>IF(AND(A3970&lt;&gt;"",ISNUMBER(A3970)),VLOOKUP(A3970,Studies!A:BR,5,FALSE),"")</f>
        <v>Itraconazole</v>
      </c>
      <c r="F3970" s="255"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4.25" x14ac:dyDescent="0.2">
      <c r="A3971" s="183">
        <v>496</v>
      </c>
      <c r="B3971" s="253" t="str">
        <f>IF(AND(A3971&lt;&gt;"",ISNUMBER(A3971)),VLOOKUP(A3971,Studies!A:BR,2,FALSE),"")</f>
        <v>Miura 2010</v>
      </c>
      <c r="C3971" s="254" t="str">
        <f>IF(AND(A3971&lt;&gt;"",ISNUMBER(A3971)),VLOOKUP(A3971,Studies!A:BR,3,FALSE),"")</f>
        <v>https://www.ncbi.nlm.nih.gov/pubmed/20595406</v>
      </c>
      <c r="D3971" s="254" t="str">
        <f>IF(AND(A3971&lt;&gt;"",ISNUMBER(A3971)),VLOOKUP(A3971,Studies!A:BR,4,FALSE),"")</f>
        <v>po 100 mg MD Japanese</v>
      </c>
      <c r="E3971" s="254" t="str">
        <f>IF(AND(A3971&lt;&gt;"",ISNUMBER(A3971)),VLOOKUP(A3971,Studies!A:BR,5,FALSE),"")</f>
        <v>Itraconazole</v>
      </c>
      <c r="F3971" s="255"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4.25" x14ac:dyDescent="0.2">
      <c r="A3972" s="183">
        <v>496</v>
      </c>
      <c r="B3972" s="253" t="str">
        <f>IF(AND(A3972&lt;&gt;"",ISNUMBER(A3972)),VLOOKUP(A3972,Studies!A:BR,2,FALSE),"")</f>
        <v>Miura 2010</v>
      </c>
      <c r="C3972" s="254" t="str">
        <f>IF(AND(A3972&lt;&gt;"",ISNUMBER(A3972)),VLOOKUP(A3972,Studies!A:BR,3,FALSE),"")</f>
        <v>https://www.ncbi.nlm.nih.gov/pubmed/20595406</v>
      </c>
      <c r="D3972" s="254" t="str">
        <f>IF(AND(A3972&lt;&gt;"",ISNUMBER(A3972)),VLOOKUP(A3972,Studies!A:BR,4,FALSE),"")</f>
        <v>po 100 mg MD Japanese</v>
      </c>
      <c r="E3972" s="254" t="str">
        <f>IF(AND(A3972&lt;&gt;"",ISNUMBER(A3972)),VLOOKUP(A3972,Studies!A:BR,5,FALSE),"")</f>
        <v>Itraconazole</v>
      </c>
      <c r="F3972" s="255"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4.25" x14ac:dyDescent="0.2">
      <c r="A3973" s="183">
        <v>496</v>
      </c>
      <c r="B3973" s="253" t="str">
        <f>IF(AND(A3973&lt;&gt;"",ISNUMBER(A3973)),VLOOKUP(A3973,Studies!A:BR,2,FALSE),"")</f>
        <v>Miura 2010</v>
      </c>
      <c r="C3973" s="254" t="str">
        <f>IF(AND(A3973&lt;&gt;"",ISNUMBER(A3973)),VLOOKUP(A3973,Studies!A:BR,3,FALSE),"")</f>
        <v>https://www.ncbi.nlm.nih.gov/pubmed/20595406</v>
      </c>
      <c r="D3973" s="254" t="str">
        <f>IF(AND(A3973&lt;&gt;"",ISNUMBER(A3973)),VLOOKUP(A3973,Studies!A:BR,4,FALSE),"")</f>
        <v>po 100 mg MD Japanese</v>
      </c>
      <c r="E3973" s="254" t="str">
        <f>IF(AND(A3973&lt;&gt;"",ISNUMBER(A3973)),VLOOKUP(A3973,Studies!A:BR,5,FALSE),"")</f>
        <v>Itraconazole</v>
      </c>
      <c r="F3973" s="255"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4.25" x14ac:dyDescent="0.2">
      <c r="A3974" s="183">
        <v>496</v>
      </c>
      <c r="B3974" s="253" t="str">
        <f>IF(AND(A3974&lt;&gt;"",ISNUMBER(A3974)),VLOOKUP(A3974,Studies!A:BR,2,FALSE),"")</f>
        <v>Miura 2010</v>
      </c>
      <c r="C3974" s="254" t="str">
        <f>IF(AND(A3974&lt;&gt;"",ISNUMBER(A3974)),VLOOKUP(A3974,Studies!A:BR,3,FALSE),"")</f>
        <v>https://www.ncbi.nlm.nih.gov/pubmed/20595406</v>
      </c>
      <c r="D3974" s="254" t="str">
        <f>IF(AND(A3974&lt;&gt;"",ISNUMBER(A3974)),VLOOKUP(A3974,Studies!A:BR,4,FALSE),"")</f>
        <v>po 100 mg MD Japanese</v>
      </c>
      <c r="E3974" s="254" t="str">
        <f>IF(AND(A3974&lt;&gt;"",ISNUMBER(A3974)),VLOOKUP(A3974,Studies!A:BR,5,FALSE),"")</f>
        <v>Itraconazole</v>
      </c>
      <c r="F3974" s="255"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4.25" x14ac:dyDescent="0.2">
      <c r="A3975" s="183">
        <v>496</v>
      </c>
      <c r="B3975" s="253" t="str">
        <f>IF(AND(A3975&lt;&gt;"",ISNUMBER(A3975)),VLOOKUP(A3975,Studies!A:BR,2,FALSE),"")</f>
        <v>Miura 2010</v>
      </c>
      <c r="C3975" s="254" t="str">
        <f>IF(AND(A3975&lt;&gt;"",ISNUMBER(A3975)),VLOOKUP(A3975,Studies!A:BR,3,FALSE),"")</f>
        <v>https://www.ncbi.nlm.nih.gov/pubmed/20595406</v>
      </c>
      <c r="D3975" s="254" t="str">
        <f>IF(AND(A3975&lt;&gt;"",ISNUMBER(A3975)),VLOOKUP(A3975,Studies!A:BR,4,FALSE),"")</f>
        <v>po 100 mg MD Japanese</v>
      </c>
      <c r="E3975" s="254" t="str">
        <f>IF(AND(A3975&lt;&gt;"",ISNUMBER(A3975)),VLOOKUP(A3975,Studies!A:BR,5,FALSE),"")</f>
        <v>Itraconazole</v>
      </c>
      <c r="F3975" s="255"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4.25" x14ac:dyDescent="0.2">
      <c r="A3976" s="183">
        <v>496</v>
      </c>
      <c r="B3976" s="253" t="str">
        <f>IF(AND(A3976&lt;&gt;"",ISNUMBER(A3976)),VLOOKUP(A3976,Studies!A:BR,2,FALSE),"")</f>
        <v>Miura 2010</v>
      </c>
      <c r="C3976" s="254" t="str">
        <f>IF(AND(A3976&lt;&gt;"",ISNUMBER(A3976)),VLOOKUP(A3976,Studies!A:BR,3,FALSE),"")</f>
        <v>https://www.ncbi.nlm.nih.gov/pubmed/20595406</v>
      </c>
      <c r="D3976" s="254" t="str">
        <f>IF(AND(A3976&lt;&gt;"",ISNUMBER(A3976)),VLOOKUP(A3976,Studies!A:BR,4,FALSE),"")</f>
        <v>po 100 mg MD Japanese</v>
      </c>
      <c r="E3976" s="254" t="str">
        <f>IF(AND(A3976&lt;&gt;"",ISNUMBER(A3976)),VLOOKUP(A3976,Studies!A:BR,5,FALSE),"")</f>
        <v>Itraconazole</v>
      </c>
      <c r="F3976" s="255"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4.25" x14ac:dyDescent="0.2">
      <c r="A3977" s="183">
        <v>496</v>
      </c>
      <c r="B3977" s="253" t="str">
        <f>IF(AND(A3977&lt;&gt;"",ISNUMBER(A3977)),VLOOKUP(A3977,Studies!A:BR,2,FALSE),"")</f>
        <v>Miura 2010</v>
      </c>
      <c r="C3977" s="254" t="str">
        <f>IF(AND(A3977&lt;&gt;"",ISNUMBER(A3977)),VLOOKUP(A3977,Studies!A:BR,3,FALSE),"")</f>
        <v>https://www.ncbi.nlm.nih.gov/pubmed/20595406</v>
      </c>
      <c r="D3977" s="254" t="str">
        <f>IF(AND(A3977&lt;&gt;"",ISNUMBER(A3977)),VLOOKUP(A3977,Studies!A:BR,4,FALSE),"")</f>
        <v>po 100 mg MD Japanese</v>
      </c>
      <c r="E3977" s="254" t="str">
        <f>IF(AND(A3977&lt;&gt;"",ISNUMBER(A3977)),VLOOKUP(A3977,Studies!A:BR,5,FALSE),"")</f>
        <v>Itraconazole</v>
      </c>
      <c r="F3977" s="255"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4.25" x14ac:dyDescent="0.2">
      <c r="A3978" s="183">
        <v>496</v>
      </c>
      <c r="B3978" s="253" t="str">
        <f>IF(AND(A3978&lt;&gt;"",ISNUMBER(A3978)),VLOOKUP(A3978,Studies!A:BR,2,FALSE),"")</f>
        <v>Miura 2010</v>
      </c>
      <c r="C3978" s="254" t="str">
        <f>IF(AND(A3978&lt;&gt;"",ISNUMBER(A3978)),VLOOKUP(A3978,Studies!A:BR,3,FALSE),"")</f>
        <v>https://www.ncbi.nlm.nih.gov/pubmed/20595406</v>
      </c>
      <c r="D3978" s="254" t="str">
        <f>IF(AND(A3978&lt;&gt;"",ISNUMBER(A3978)),VLOOKUP(A3978,Studies!A:BR,4,FALSE),"")</f>
        <v>po 100 mg MD Japanese</v>
      </c>
      <c r="E3978" s="254" t="str">
        <f>IF(AND(A3978&lt;&gt;"",ISNUMBER(A3978)),VLOOKUP(A3978,Studies!A:BR,5,FALSE),"")</f>
        <v>Itraconazole</v>
      </c>
      <c r="F3978" s="255"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4.25" x14ac:dyDescent="0.2">
      <c r="A3979" s="183">
        <v>497</v>
      </c>
      <c r="B3979" s="253" t="str">
        <f>IF(AND(A3979&lt;&gt;"",ISNUMBER(A3979)),VLOOKUP(A3979,Studies!A:BR,2,FALSE),"")</f>
        <v>Miura 2010</v>
      </c>
      <c r="C3979" s="254" t="str">
        <f>IF(AND(A3979&lt;&gt;"",ISNUMBER(A3979)),VLOOKUP(A3979,Studies!A:BR,3,FALSE),"")</f>
        <v>https://www.ncbi.nlm.nih.gov/pubmed/20595406</v>
      </c>
      <c r="D3979" s="254" t="str">
        <f>IF(AND(A3979&lt;&gt;"",ISNUMBER(A3979)),VLOOKUP(A3979,Studies!A:BR,4,FALSE),"")</f>
        <v>po 100 mg MD Japanese</v>
      </c>
      <c r="E3979" s="254" t="str">
        <f>IF(AND(A3979&lt;&gt;"",ISNUMBER(A3979)),VLOOKUP(A3979,Studies!A:BR,5,FALSE),"")</f>
        <v>Hydroxy-Itraconazole</v>
      </c>
      <c r="F3979" s="255"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53" t="str">
        <f>IF(AND(A3980&lt;&gt;"",ISNUMBER(A3980)),VLOOKUP(A3980,Studies!A:BR,2,FALSE),"")</f>
        <v>Miura 2010</v>
      </c>
      <c r="C3980" s="254" t="str">
        <f>IF(AND(A3980&lt;&gt;"",ISNUMBER(A3980)),VLOOKUP(A3980,Studies!A:BR,3,FALSE),"")</f>
        <v>https://www.ncbi.nlm.nih.gov/pubmed/20595406</v>
      </c>
      <c r="D3980" s="254" t="str">
        <f>IF(AND(A3980&lt;&gt;"",ISNUMBER(A3980)),VLOOKUP(A3980,Studies!A:BR,4,FALSE),"")</f>
        <v>po 100 mg MD Japanese</v>
      </c>
      <c r="E3980" s="254" t="str">
        <f>IF(AND(A3980&lt;&gt;"",ISNUMBER(A3980)),VLOOKUP(A3980,Studies!A:BR,5,FALSE),"")</f>
        <v>Hydroxy-Itraconazole</v>
      </c>
      <c r="F3980" s="255"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4.25" x14ac:dyDescent="0.2">
      <c r="A3981" s="183">
        <v>497</v>
      </c>
      <c r="B3981" s="253" t="str">
        <f>IF(AND(A3981&lt;&gt;"",ISNUMBER(A3981)),VLOOKUP(A3981,Studies!A:BR,2,FALSE),"")</f>
        <v>Miura 2010</v>
      </c>
      <c r="C3981" s="254" t="str">
        <f>IF(AND(A3981&lt;&gt;"",ISNUMBER(A3981)),VLOOKUP(A3981,Studies!A:BR,3,FALSE),"")</f>
        <v>https://www.ncbi.nlm.nih.gov/pubmed/20595406</v>
      </c>
      <c r="D3981" s="254" t="str">
        <f>IF(AND(A3981&lt;&gt;"",ISNUMBER(A3981)),VLOOKUP(A3981,Studies!A:BR,4,FALSE),"")</f>
        <v>po 100 mg MD Japanese</v>
      </c>
      <c r="E3981" s="254" t="str">
        <f>IF(AND(A3981&lt;&gt;"",ISNUMBER(A3981)),VLOOKUP(A3981,Studies!A:BR,5,FALSE),"")</f>
        <v>Hydroxy-Itraconazole</v>
      </c>
      <c r="F3981" s="255"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4.25" x14ac:dyDescent="0.2">
      <c r="A3982" s="183">
        <v>497</v>
      </c>
      <c r="B3982" s="253" t="str">
        <f>IF(AND(A3982&lt;&gt;"",ISNUMBER(A3982)),VLOOKUP(A3982,Studies!A:BR,2,FALSE),"")</f>
        <v>Miura 2010</v>
      </c>
      <c r="C3982" s="254" t="str">
        <f>IF(AND(A3982&lt;&gt;"",ISNUMBER(A3982)),VLOOKUP(A3982,Studies!A:BR,3,FALSE),"")</f>
        <v>https://www.ncbi.nlm.nih.gov/pubmed/20595406</v>
      </c>
      <c r="D3982" s="254" t="str">
        <f>IF(AND(A3982&lt;&gt;"",ISNUMBER(A3982)),VLOOKUP(A3982,Studies!A:BR,4,FALSE),"")</f>
        <v>po 100 mg MD Japanese</v>
      </c>
      <c r="E3982" s="254" t="str">
        <f>IF(AND(A3982&lt;&gt;"",ISNUMBER(A3982)),VLOOKUP(A3982,Studies!A:BR,5,FALSE),"")</f>
        <v>Hydroxy-Itraconazole</v>
      </c>
      <c r="F3982" s="255"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4.25" x14ac:dyDescent="0.2">
      <c r="A3983" s="183">
        <v>497</v>
      </c>
      <c r="B3983" s="253" t="str">
        <f>IF(AND(A3983&lt;&gt;"",ISNUMBER(A3983)),VLOOKUP(A3983,Studies!A:BR,2,FALSE),"")</f>
        <v>Miura 2010</v>
      </c>
      <c r="C3983" s="254" t="str">
        <f>IF(AND(A3983&lt;&gt;"",ISNUMBER(A3983)),VLOOKUP(A3983,Studies!A:BR,3,FALSE),"")</f>
        <v>https://www.ncbi.nlm.nih.gov/pubmed/20595406</v>
      </c>
      <c r="D3983" s="254" t="str">
        <f>IF(AND(A3983&lt;&gt;"",ISNUMBER(A3983)),VLOOKUP(A3983,Studies!A:BR,4,FALSE),"")</f>
        <v>po 100 mg MD Japanese</v>
      </c>
      <c r="E3983" s="254" t="str">
        <f>IF(AND(A3983&lt;&gt;"",ISNUMBER(A3983)),VLOOKUP(A3983,Studies!A:BR,5,FALSE),"")</f>
        <v>Hydroxy-Itraconazole</v>
      </c>
      <c r="F3983" s="255"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4.25" x14ac:dyDescent="0.2">
      <c r="A3984" s="183">
        <v>497</v>
      </c>
      <c r="B3984" s="253" t="str">
        <f>IF(AND(A3984&lt;&gt;"",ISNUMBER(A3984)),VLOOKUP(A3984,Studies!A:BR,2,FALSE),"")</f>
        <v>Miura 2010</v>
      </c>
      <c r="C3984" s="254" t="str">
        <f>IF(AND(A3984&lt;&gt;"",ISNUMBER(A3984)),VLOOKUP(A3984,Studies!A:BR,3,FALSE),"")</f>
        <v>https://www.ncbi.nlm.nih.gov/pubmed/20595406</v>
      </c>
      <c r="D3984" s="254" t="str">
        <f>IF(AND(A3984&lt;&gt;"",ISNUMBER(A3984)),VLOOKUP(A3984,Studies!A:BR,4,FALSE),"")</f>
        <v>po 100 mg MD Japanese</v>
      </c>
      <c r="E3984" s="254" t="str">
        <f>IF(AND(A3984&lt;&gt;"",ISNUMBER(A3984)),VLOOKUP(A3984,Studies!A:BR,5,FALSE),"")</f>
        <v>Hydroxy-Itraconazole</v>
      </c>
      <c r="F3984" s="255"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4.25" x14ac:dyDescent="0.2">
      <c r="A3985" s="183">
        <v>497</v>
      </c>
      <c r="B3985" s="253" t="str">
        <f>IF(AND(A3985&lt;&gt;"",ISNUMBER(A3985)),VLOOKUP(A3985,Studies!A:BR,2,FALSE),"")</f>
        <v>Miura 2010</v>
      </c>
      <c r="C3985" s="254" t="str">
        <f>IF(AND(A3985&lt;&gt;"",ISNUMBER(A3985)),VLOOKUP(A3985,Studies!A:BR,3,FALSE),"")</f>
        <v>https://www.ncbi.nlm.nih.gov/pubmed/20595406</v>
      </c>
      <c r="D3985" s="254" t="str">
        <f>IF(AND(A3985&lt;&gt;"",ISNUMBER(A3985)),VLOOKUP(A3985,Studies!A:BR,4,FALSE),"")</f>
        <v>po 100 mg MD Japanese</v>
      </c>
      <c r="E3985" s="254" t="str">
        <f>IF(AND(A3985&lt;&gt;"",ISNUMBER(A3985)),VLOOKUP(A3985,Studies!A:BR,5,FALSE),"")</f>
        <v>Hydroxy-Itraconazole</v>
      </c>
      <c r="F3985" s="255"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4.25" x14ac:dyDescent="0.2">
      <c r="A3986" s="183">
        <v>497</v>
      </c>
      <c r="B3986" s="253" t="str">
        <f>IF(AND(A3986&lt;&gt;"",ISNUMBER(A3986)),VLOOKUP(A3986,Studies!A:BR,2,FALSE),"")</f>
        <v>Miura 2010</v>
      </c>
      <c r="C3986" s="254" t="str">
        <f>IF(AND(A3986&lt;&gt;"",ISNUMBER(A3986)),VLOOKUP(A3986,Studies!A:BR,3,FALSE),"")</f>
        <v>https://www.ncbi.nlm.nih.gov/pubmed/20595406</v>
      </c>
      <c r="D3986" s="254" t="str">
        <f>IF(AND(A3986&lt;&gt;"",ISNUMBER(A3986)),VLOOKUP(A3986,Studies!A:BR,4,FALSE),"")</f>
        <v>po 100 mg MD Japanese</v>
      </c>
      <c r="E3986" s="254" t="str">
        <f>IF(AND(A3986&lt;&gt;"",ISNUMBER(A3986)),VLOOKUP(A3986,Studies!A:BR,5,FALSE),"")</f>
        <v>Hydroxy-Itraconazole</v>
      </c>
      <c r="F3986" s="255"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4.25" x14ac:dyDescent="0.2">
      <c r="A3987" s="183">
        <v>497</v>
      </c>
      <c r="B3987" s="253" t="str">
        <f>IF(AND(A3987&lt;&gt;"",ISNUMBER(A3987)),VLOOKUP(A3987,Studies!A:BR,2,FALSE),"")</f>
        <v>Miura 2010</v>
      </c>
      <c r="C3987" s="254" t="str">
        <f>IF(AND(A3987&lt;&gt;"",ISNUMBER(A3987)),VLOOKUP(A3987,Studies!A:BR,3,FALSE),"")</f>
        <v>https://www.ncbi.nlm.nih.gov/pubmed/20595406</v>
      </c>
      <c r="D3987" s="254" t="str">
        <f>IF(AND(A3987&lt;&gt;"",ISNUMBER(A3987)),VLOOKUP(A3987,Studies!A:BR,4,FALSE),"")</f>
        <v>po 100 mg MD Japanese</v>
      </c>
      <c r="E3987" s="254" t="str">
        <f>IF(AND(A3987&lt;&gt;"",ISNUMBER(A3987)),VLOOKUP(A3987,Studies!A:BR,5,FALSE),"")</f>
        <v>Hydroxy-Itraconazole</v>
      </c>
      <c r="F3987" s="255"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4.25" x14ac:dyDescent="0.2">
      <c r="A3988" s="183">
        <v>497</v>
      </c>
      <c r="B3988" s="253" t="str">
        <f>IF(AND(A3988&lt;&gt;"",ISNUMBER(A3988)),VLOOKUP(A3988,Studies!A:BR,2,FALSE),"")</f>
        <v>Miura 2010</v>
      </c>
      <c r="C3988" s="254" t="str">
        <f>IF(AND(A3988&lt;&gt;"",ISNUMBER(A3988)),VLOOKUP(A3988,Studies!A:BR,3,FALSE),"")</f>
        <v>https://www.ncbi.nlm.nih.gov/pubmed/20595406</v>
      </c>
      <c r="D3988" s="254" t="str">
        <f>IF(AND(A3988&lt;&gt;"",ISNUMBER(A3988)),VLOOKUP(A3988,Studies!A:BR,4,FALSE),"")</f>
        <v>po 100 mg MD Japanese</v>
      </c>
      <c r="E3988" s="254" t="str">
        <f>IF(AND(A3988&lt;&gt;"",ISNUMBER(A3988)),VLOOKUP(A3988,Studies!A:BR,5,FALSE),"")</f>
        <v>Hydroxy-Itraconazole</v>
      </c>
      <c r="F3988" s="255"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4.25" x14ac:dyDescent="0.2">
      <c r="A3989" s="183">
        <v>498</v>
      </c>
      <c r="B3989" s="253" t="str">
        <f>IF(AND(A3989&lt;&gt;"",ISNUMBER(A3989)),VLOOKUP(A3989,Studies!A:BR,2,FALSE),"")</f>
        <v>Gubbins 2004</v>
      </c>
      <c r="C3989" s="254" t="str">
        <f>IF(AND(A3989&lt;&gt;"",ISNUMBER(A3989)),VLOOKUP(A3989,Studies!A:BR,3,FALSE),"")</f>
        <v>https://www.ncbi.nlm.nih.gov/pubmed/15098799</v>
      </c>
      <c r="D3989" s="254" t="str">
        <f>IF(AND(A3989&lt;&gt;"",ISNUMBER(A3989)),VLOOKUP(A3989,Studies!A:BR,4,FALSE),"")</f>
        <v>po 200 mg solution with water</v>
      </c>
      <c r="E3989" s="254" t="str">
        <f>IF(AND(A3989&lt;&gt;"",ISNUMBER(A3989)),VLOOKUP(A3989,Studies!A:BR,5,FALSE),"")</f>
        <v>Itraconazole</v>
      </c>
      <c r="F3989" s="255" t="str">
        <f>IF(AND(A3989&lt;&gt;"",ISNUMBER(A3989)),VLOOKUP(A3989,Studies!A:BR,6,FALSE),"")</f>
        <v>Plasma</v>
      </c>
      <c r="G3989" s="194">
        <v>0.5</v>
      </c>
      <c r="H3989" s="194" t="s">
        <v>60</v>
      </c>
      <c r="I3989" s="187">
        <v>334.17721557617187</v>
      </c>
      <c r="J3989" s="187" t="s">
        <v>941</v>
      </c>
      <c r="K3989" s="187" t="s">
        <v>116</v>
      </c>
      <c r="L3989" s="195"/>
      <c r="M3989" s="195"/>
      <c r="N3989" s="195"/>
      <c r="O3989" s="199"/>
      <c r="P3989" s="188" t="s">
        <v>1027</v>
      </c>
      <c r="Q3989" s="174">
        <v>0</v>
      </c>
    </row>
    <row r="3990" spans="1:17" s="183" customFormat="1" ht="14.25" x14ac:dyDescent="0.2">
      <c r="A3990" s="183">
        <v>498</v>
      </c>
      <c r="B3990" s="253" t="str">
        <f>IF(AND(A3990&lt;&gt;"",ISNUMBER(A3990)),VLOOKUP(A3990,Studies!A:BR,2,FALSE),"")</f>
        <v>Gubbins 2004</v>
      </c>
      <c r="C3990" s="254" t="str">
        <f>IF(AND(A3990&lt;&gt;"",ISNUMBER(A3990)),VLOOKUP(A3990,Studies!A:BR,3,FALSE),"")</f>
        <v>https://www.ncbi.nlm.nih.gov/pubmed/15098799</v>
      </c>
      <c r="D3990" s="254" t="str">
        <f>IF(AND(A3990&lt;&gt;"",ISNUMBER(A3990)),VLOOKUP(A3990,Studies!A:BR,4,FALSE),"")</f>
        <v>po 200 mg solution with water</v>
      </c>
      <c r="E3990" s="254" t="str">
        <f>IF(AND(A3990&lt;&gt;"",ISNUMBER(A3990)),VLOOKUP(A3990,Studies!A:BR,5,FALSE),"")</f>
        <v>Itraconazole</v>
      </c>
      <c r="F3990" s="255"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4.25" x14ac:dyDescent="0.2">
      <c r="A3991" s="183">
        <v>498</v>
      </c>
      <c r="B3991" s="253" t="str">
        <f>IF(AND(A3991&lt;&gt;"",ISNUMBER(A3991)),VLOOKUP(A3991,Studies!A:BR,2,FALSE),"")</f>
        <v>Gubbins 2004</v>
      </c>
      <c r="C3991" s="254" t="str">
        <f>IF(AND(A3991&lt;&gt;"",ISNUMBER(A3991)),VLOOKUP(A3991,Studies!A:BR,3,FALSE),"")</f>
        <v>https://www.ncbi.nlm.nih.gov/pubmed/15098799</v>
      </c>
      <c r="D3991" s="254" t="str">
        <f>IF(AND(A3991&lt;&gt;"",ISNUMBER(A3991)),VLOOKUP(A3991,Studies!A:BR,4,FALSE),"")</f>
        <v>po 200 mg solution with water</v>
      </c>
      <c r="E3991" s="254" t="str">
        <f>IF(AND(A3991&lt;&gt;"",ISNUMBER(A3991)),VLOOKUP(A3991,Studies!A:BR,5,FALSE),"")</f>
        <v>Itraconazole</v>
      </c>
      <c r="F3991" s="255"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4.25" x14ac:dyDescent="0.2">
      <c r="A3992" s="183">
        <v>498</v>
      </c>
      <c r="B3992" s="253" t="str">
        <f>IF(AND(A3992&lt;&gt;"",ISNUMBER(A3992)),VLOOKUP(A3992,Studies!A:BR,2,FALSE),"")</f>
        <v>Gubbins 2004</v>
      </c>
      <c r="C3992" s="254" t="str">
        <f>IF(AND(A3992&lt;&gt;"",ISNUMBER(A3992)),VLOOKUP(A3992,Studies!A:BR,3,FALSE),"")</f>
        <v>https://www.ncbi.nlm.nih.gov/pubmed/15098799</v>
      </c>
      <c r="D3992" s="254" t="str">
        <f>IF(AND(A3992&lt;&gt;"",ISNUMBER(A3992)),VLOOKUP(A3992,Studies!A:BR,4,FALSE),"")</f>
        <v>po 200 mg solution with water</v>
      </c>
      <c r="E3992" s="254" t="str">
        <f>IF(AND(A3992&lt;&gt;"",ISNUMBER(A3992)),VLOOKUP(A3992,Studies!A:BR,5,FALSE),"")</f>
        <v>Itraconazole</v>
      </c>
      <c r="F3992" s="255" t="str">
        <f>IF(AND(A3992&lt;&gt;"",ISNUMBER(A3992)),VLOOKUP(A3992,Studies!A:BR,6,FALSE),"")</f>
        <v>Plasma</v>
      </c>
      <c r="G3992" s="194">
        <v>3</v>
      </c>
      <c r="H3992" s="194" t="s">
        <v>60</v>
      </c>
      <c r="I3992" s="187">
        <v>424.23147583007812</v>
      </c>
      <c r="J3992" s="187" t="s">
        <v>941</v>
      </c>
      <c r="K3992" s="187" t="s">
        <v>116</v>
      </c>
      <c r="L3992" s="195"/>
      <c r="M3992" s="195"/>
      <c r="N3992" s="195"/>
      <c r="O3992" s="199"/>
      <c r="P3992" s="188" t="s">
        <v>1027</v>
      </c>
      <c r="Q3992" s="174">
        <v>0</v>
      </c>
    </row>
    <row r="3993" spans="1:17" s="183" customFormat="1" ht="14.25" x14ac:dyDescent="0.2">
      <c r="A3993" s="183">
        <v>498</v>
      </c>
      <c r="B3993" s="253" t="str">
        <f>IF(AND(A3993&lt;&gt;"",ISNUMBER(A3993)),VLOOKUP(A3993,Studies!A:BR,2,FALSE),"")</f>
        <v>Gubbins 2004</v>
      </c>
      <c r="C3993" s="254" t="str">
        <f>IF(AND(A3993&lt;&gt;"",ISNUMBER(A3993)),VLOOKUP(A3993,Studies!A:BR,3,FALSE),"")</f>
        <v>https://www.ncbi.nlm.nih.gov/pubmed/15098799</v>
      </c>
      <c r="D3993" s="254" t="str">
        <f>IF(AND(A3993&lt;&gt;"",ISNUMBER(A3993)),VLOOKUP(A3993,Studies!A:BR,4,FALSE),"")</f>
        <v>po 200 mg solution with water</v>
      </c>
      <c r="E3993" s="254" t="str">
        <f>IF(AND(A3993&lt;&gt;"",ISNUMBER(A3993)),VLOOKUP(A3993,Studies!A:BR,5,FALSE),"")</f>
        <v>Itraconazole</v>
      </c>
      <c r="F3993" s="255"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4.25" x14ac:dyDescent="0.2">
      <c r="A3994" s="183">
        <v>498</v>
      </c>
      <c r="B3994" s="253" t="str">
        <f>IF(AND(A3994&lt;&gt;"",ISNUMBER(A3994)),VLOOKUP(A3994,Studies!A:BR,2,FALSE),"")</f>
        <v>Gubbins 2004</v>
      </c>
      <c r="C3994" s="254" t="str">
        <f>IF(AND(A3994&lt;&gt;"",ISNUMBER(A3994)),VLOOKUP(A3994,Studies!A:BR,3,FALSE),"")</f>
        <v>https://www.ncbi.nlm.nih.gov/pubmed/15098799</v>
      </c>
      <c r="D3994" s="254" t="str">
        <f>IF(AND(A3994&lt;&gt;"",ISNUMBER(A3994)),VLOOKUP(A3994,Studies!A:BR,4,FALSE),"")</f>
        <v>po 200 mg solution with water</v>
      </c>
      <c r="E3994" s="254" t="str">
        <f>IF(AND(A3994&lt;&gt;"",ISNUMBER(A3994)),VLOOKUP(A3994,Studies!A:BR,5,FALSE),"")</f>
        <v>Itraconazole</v>
      </c>
      <c r="F3994" s="255"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4.25" x14ac:dyDescent="0.2">
      <c r="A3995" s="183">
        <v>498</v>
      </c>
      <c r="B3995" s="253" t="str">
        <f>IF(AND(A3995&lt;&gt;"",ISNUMBER(A3995)),VLOOKUP(A3995,Studies!A:BR,2,FALSE),"")</f>
        <v>Gubbins 2004</v>
      </c>
      <c r="C3995" s="254" t="str">
        <f>IF(AND(A3995&lt;&gt;"",ISNUMBER(A3995)),VLOOKUP(A3995,Studies!A:BR,3,FALSE),"")</f>
        <v>https://www.ncbi.nlm.nih.gov/pubmed/15098799</v>
      </c>
      <c r="D3995" s="254" t="str">
        <f>IF(AND(A3995&lt;&gt;"",ISNUMBER(A3995)),VLOOKUP(A3995,Studies!A:BR,4,FALSE),"")</f>
        <v>po 200 mg solution with water</v>
      </c>
      <c r="E3995" s="254" t="str">
        <f>IF(AND(A3995&lt;&gt;"",ISNUMBER(A3995)),VLOOKUP(A3995,Studies!A:BR,5,FALSE),"")</f>
        <v>Itraconazole</v>
      </c>
      <c r="F3995" s="255"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4.25" x14ac:dyDescent="0.2">
      <c r="A3996" s="183">
        <v>498</v>
      </c>
      <c r="B3996" s="253" t="str">
        <f>IF(AND(A3996&lt;&gt;"",ISNUMBER(A3996)),VLOOKUP(A3996,Studies!A:BR,2,FALSE),"")</f>
        <v>Gubbins 2004</v>
      </c>
      <c r="C3996" s="254" t="str">
        <f>IF(AND(A3996&lt;&gt;"",ISNUMBER(A3996)),VLOOKUP(A3996,Studies!A:BR,3,FALSE),"")</f>
        <v>https://www.ncbi.nlm.nih.gov/pubmed/15098799</v>
      </c>
      <c r="D3996" s="254" t="str">
        <f>IF(AND(A3996&lt;&gt;"",ISNUMBER(A3996)),VLOOKUP(A3996,Studies!A:BR,4,FALSE),"")</f>
        <v>po 200 mg solution with water</v>
      </c>
      <c r="E3996" s="254" t="str">
        <f>IF(AND(A3996&lt;&gt;"",ISNUMBER(A3996)),VLOOKUP(A3996,Studies!A:BR,5,FALSE),"")</f>
        <v>Itraconazole</v>
      </c>
      <c r="F3996" s="255" t="str">
        <f>IF(AND(A3996&lt;&gt;"",ISNUMBER(A3996)),VLOOKUP(A3996,Studies!A:BR,6,FALSE),"")</f>
        <v>Plasma</v>
      </c>
      <c r="G3996" s="194">
        <v>8</v>
      </c>
      <c r="H3996" s="194" t="s">
        <v>60</v>
      </c>
      <c r="I3996" s="187">
        <v>190.95840454101562</v>
      </c>
      <c r="J3996" s="187" t="s">
        <v>941</v>
      </c>
      <c r="K3996" s="187" t="s">
        <v>116</v>
      </c>
      <c r="L3996" s="195"/>
      <c r="M3996" s="195"/>
      <c r="N3996" s="195"/>
      <c r="O3996" s="199"/>
      <c r="P3996" s="188" t="s">
        <v>1027</v>
      </c>
      <c r="Q3996" s="174">
        <v>0</v>
      </c>
    </row>
    <row r="3997" spans="1:17" s="183" customFormat="1" ht="14.25" x14ac:dyDescent="0.2">
      <c r="A3997" s="183">
        <v>498</v>
      </c>
      <c r="B3997" s="253" t="str">
        <f>IF(AND(A3997&lt;&gt;"",ISNUMBER(A3997)),VLOOKUP(A3997,Studies!A:BR,2,FALSE),"")</f>
        <v>Gubbins 2004</v>
      </c>
      <c r="C3997" s="254" t="str">
        <f>IF(AND(A3997&lt;&gt;"",ISNUMBER(A3997)),VLOOKUP(A3997,Studies!A:BR,3,FALSE),"")</f>
        <v>https://www.ncbi.nlm.nih.gov/pubmed/15098799</v>
      </c>
      <c r="D3997" s="254" t="str">
        <f>IF(AND(A3997&lt;&gt;"",ISNUMBER(A3997)),VLOOKUP(A3997,Studies!A:BR,4,FALSE),"")</f>
        <v>po 200 mg solution with water</v>
      </c>
      <c r="E3997" s="254" t="str">
        <f>IF(AND(A3997&lt;&gt;"",ISNUMBER(A3997)),VLOOKUP(A3997,Studies!A:BR,5,FALSE),"")</f>
        <v>Itraconazole</v>
      </c>
      <c r="F3997" s="255"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4.25" x14ac:dyDescent="0.2">
      <c r="A3998" s="183">
        <v>498</v>
      </c>
      <c r="B3998" s="253" t="str">
        <f>IF(AND(A3998&lt;&gt;"",ISNUMBER(A3998)),VLOOKUP(A3998,Studies!A:BR,2,FALSE),"")</f>
        <v>Gubbins 2004</v>
      </c>
      <c r="C3998" s="254" t="str">
        <f>IF(AND(A3998&lt;&gt;"",ISNUMBER(A3998)),VLOOKUP(A3998,Studies!A:BR,3,FALSE),"")</f>
        <v>https://www.ncbi.nlm.nih.gov/pubmed/15098799</v>
      </c>
      <c r="D3998" s="254" t="str">
        <f>IF(AND(A3998&lt;&gt;"",ISNUMBER(A3998)),VLOOKUP(A3998,Studies!A:BR,4,FALSE),"")</f>
        <v>po 200 mg solution with water</v>
      </c>
      <c r="E3998" s="254" t="str">
        <f>IF(AND(A3998&lt;&gt;"",ISNUMBER(A3998)),VLOOKUP(A3998,Studies!A:BR,5,FALSE),"")</f>
        <v>Itraconazole</v>
      </c>
      <c r="F3998" s="255" t="str">
        <f>IF(AND(A3998&lt;&gt;"",ISNUMBER(A3998)),VLOOKUP(A3998,Studies!A:BR,6,FALSE),"")</f>
        <v>Plasma</v>
      </c>
      <c r="G3998" s="194">
        <v>12</v>
      </c>
      <c r="H3998" s="194" t="s">
        <v>60</v>
      </c>
      <c r="I3998" s="187">
        <v>131.28390502929687</v>
      </c>
      <c r="J3998" s="187" t="s">
        <v>941</v>
      </c>
      <c r="K3998" s="187" t="s">
        <v>116</v>
      </c>
      <c r="L3998" s="195"/>
      <c r="M3998" s="195"/>
      <c r="N3998" s="195"/>
      <c r="O3998" s="199"/>
      <c r="P3998" s="188" t="s">
        <v>1027</v>
      </c>
      <c r="Q3998" s="174">
        <v>0</v>
      </c>
    </row>
    <row r="3999" spans="1:17" s="183" customFormat="1" ht="14.25" x14ac:dyDescent="0.2">
      <c r="A3999" s="183">
        <v>498</v>
      </c>
      <c r="B3999" s="253" t="str">
        <f>IF(AND(A3999&lt;&gt;"",ISNUMBER(A3999)),VLOOKUP(A3999,Studies!A:BR,2,FALSE),"")</f>
        <v>Gubbins 2004</v>
      </c>
      <c r="C3999" s="254" t="str">
        <f>IF(AND(A3999&lt;&gt;"",ISNUMBER(A3999)),VLOOKUP(A3999,Studies!A:BR,3,FALSE),"")</f>
        <v>https://www.ncbi.nlm.nih.gov/pubmed/15098799</v>
      </c>
      <c r="D3999" s="254" t="str">
        <f>IF(AND(A3999&lt;&gt;"",ISNUMBER(A3999)),VLOOKUP(A3999,Studies!A:BR,4,FALSE),"")</f>
        <v>po 200 mg solution with water</v>
      </c>
      <c r="E3999" s="254" t="str">
        <f>IF(AND(A3999&lt;&gt;"",ISNUMBER(A3999)),VLOOKUP(A3999,Studies!A:BR,5,FALSE),"")</f>
        <v>Itraconazole</v>
      </c>
      <c r="F3999" s="255"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4.25" x14ac:dyDescent="0.2">
      <c r="A4000" s="183">
        <v>498</v>
      </c>
      <c r="B4000" s="253" t="str">
        <f>IF(AND(A4000&lt;&gt;"",ISNUMBER(A4000)),VLOOKUP(A4000,Studies!A:BR,2,FALSE),"")</f>
        <v>Gubbins 2004</v>
      </c>
      <c r="C4000" s="254" t="str">
        <f>IF(AND(A4000&lt;&gt;"",ISNUMBER(A4000)),VLOOKUP(A4000,Studies!A:BR,3,FALSE),"")</f>
        <v>https://www.ncbi.nlm.nih.gov/pubmed/15098799</v>
      </c>
      <c r="D4000" s="254" t="str">
        <f>IF(AND(A4000&lt;&gt;"",ISNUMBER(A4000)),VLOOKUP(A4000,Studies!A:BR,4,FALSE),"")</f>
        <v>po 200 mg solution with water</v>
      </c>
      <c r="E4000" s="254" t="str">
        <f>IF(AND(A4000&lt;&gt;"",ISNUMBER(A4000)),VLOOKUP(A4000,Studies!A:BR,5,FALSE),"")</f>
        <v>Itraconazole</v>
      </c>
      <c r="F4000" s="255"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4.25" x14ac:dyDescent="0.2">
      <c r="A4001" s="183">
        <v>498</v>
      </c>
      <c r="B4001" s="253" t="str">
        <f>IF(AND(A4001&lt;&gt;"",ISNUMBER(A4001)),VLOOKUP(A4001,Studies!A:BR,2,FALSE),"")</f>
        <v>Gubbins 2004</v>
      </c>
      <c r="C4001" s="254" t="str">
        <f>IF(AND(A4001&lt;&gt;"",ISNUMBER(A4001)),VLOOKUP(A4001,Studies!A:BR,3,FALSE),"")</f>
        <v>https://www.ncbi.nlm.nih.gov/pubmed/15098799</v>
      </c>
      <c r="D4001" s="254" t="str">
        <f>IF(AND(A4001&lt;&gt;"",ISNUMBER(A4001)),VLOOKUP(A4001,Studies!A:BR,4,FALSE),"")</f>
        <v>po 200 mg solution with water</v>
      </c>
      <c r="E4001" s="254" t="str">
        <f>IF(AND(A4001&lt;&gt;"",ISNUMBER(A4001)),VLOOKUP(A4001,Studies!A:BR,5,FALSE),"")</f>
        <v>Itraconazole</v>
      </c>
      <c r="F4001" s="255" t="str">
        <f>IF(AND(A4001&lt;&gt;"",ISNUMBER(A4001)),VLOOKUP(A4001,Studies!A:BR,6,FALSE),"")</f>
        <v>Plasma</v>
      </c>
      <c r="G4001" s="194">
        <v>48</v>
      </c>
      <c r="H4001" s="194" t="s">
        <v>60</v>
      </c>
      <c r="I4001" s="187">
        <v>35.804702758789062</v>
      </c>
      <c r="J4001" s="187" t="s">
        <v>941</v>
      </c>
      <c r="K4001" s="187" t="s">
        <v>116</v>
      </c>
      <c r="L4001" s="195"/>
      <c r="M4001" s="195"/>
      <c r="N4001" s="195"/>
      <c r="O4001" s="199"/>
      <c r="P4001" s="188" t="s">
        <v>1027</v>
      </c>
      <c r="Q4001" s="174">
        <v>0</v>
      </c>
    </row>
    <row r="4002" spans="1:17" s="183" customFormat="1" ht="14.25" x14ac:dyDescent="0.2">
      <c r="A4002" s="183">
        <v>499</v>
      </c>
      <c r="B4002" s="253" t="str">
        <f>IF(AND(A4002&lt;&gt;"",ISNUMBER(A4002)),VLOOKUP(A4002,Studies!A:BR,2,FALSE),"")</f>
        <v>Gubbins 2004</v>
      </c>
      <c r="C4002" s="254" t="str">
        <f>IF(AND(A4002&lt;&gt;"",ISNUMBER(A4002)),VLOOKUP(A4002,Studies!A:BR,3,FALSE),"")</f>
        <v>https://www.ncbi.nlm.nih.gov/pubmed/15098799</v>
      </c>
      <c r="D4002" s="254" t="str">
        <f>IF(AND(A4002&lt;&gt;"",ISNUMBER(A4002)),VLOOKUP(A4002,Studies!A:BR,4,FALSE),"")</f>
        <v>po 200 mg solution with water</v>
      </c>
      <c r="E4002" s="254" t="str">
        <f>IF(AND(A4002&lt;&gt;"",ISNUMBER(A4002)),VLOOKUP(A4002,Studies!A:BR,5,FALSE),"")</f>
        <v>Hydroxy-Itraconazole</v>
      </c>
      <c r="F4002" s="255" t="str">
        <f>IF(AND(A4002&lt;&gt;"",ISNUMBER(A4002)),VLOOKUP(A4002,Studies!A:BR,6,FALSE),"")</f>
        <v>Plasma</v>
      </c>
      <c r="G4002" s="194">
        <v>0.5</v>
      </c>
      <c r="H4002" s="194" t="s">
        <v>60</v>
      </c>
      <c r="I4002" s="187">
        <v>271.42855834960937</v>
      </c>
      <c r="J4002" s="187" t="s">
        <v>941</v>
      </c>
      <c r="K4002" s="187" t="s">
        <v>116</v>
      </c>
      <c r="L4002" s="195"/>
      <c r="M4002" s="195"/>
      <c r="N4002" s="195"/>
      <c r="O4002" s="199"/>
      <c r="P4002" s="188" t="s">
        <v>1027</v>
      </c>
      <c r="Q4002" s="174">
        <v>0</v>
      </c>
    </row>
    <row r="4003" spans="1:17" s="183" customFormat="1" ht="14.25" x14ac:dyDescent="0.2">
      <c r="A4003" s="183">
        <v>499</v>
      </c>
      <c r="B4003" s="253" t="str">
        <f>IF(AND(A4003&lt;&gt;"",ISNUMBER(A4003)),VLOOKUP(A4003,Studies!A:BR,2,FALSE),"")</f>
        <v>Gubbins 2004</v>
      </c>
      <c r="C4003" s="254" t="str">
        <f>IF(AND(A4003&lt;&gt;"",ISNUMBER(A4003)),VLOOKUP(A4003,Studies!A:BR,3,FALSE),"")</f>
        <v>https://www.ncbi.nlm.nih.gov/pubmed/15098799</v>
      </c>
      <c r="D4003" s="254" t="str">
        <f>IF(AND(A4003&lt;&gt;"",ISNUMBER(A4003)),VLOOKUP(A4003,Studies!A:BR,4,FALSE),"")</f>
        <v>po 200 mg solution with water</v>
      </c>
      <c r="E4003" s="254" t="str">
        <f>IF(AND(A4003&lt;&gt;"",ISNUMBER(A4003)),VLOOKUP(A4003,Studies!A:BR,5,FALSE),"")</f>
        <v>Hydroxy-Itraconazole</v>
      </c>
      <c r="F4003" s="255"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4.25" x14ac:dyDescent="0.2">
      <c r="A4004" s="183">
        <v>499</v>
      </c>
      <c r="B4004" s="253" t="str">
        <f>IF(AND(A4004&lt;&gt;"",ISNUMBER(A4004)),VLOOKUP(A4004,Studies!A:BR,2,FALSE),"")</f>
        <v>Gubbins 2004</v>
      </c>
      <c r="C4004" s="254" t="str">
        <f>IF(AND(A4004&lt;&gt;"",ISNUMBER(A4004)),VLOOKUP(A4004,Studies!A:BR,3,FALSE),"")</f>
        <v>https://www.ncbi.nlm.nih.gov/pubmed/15098799</v>
      </c>
      <c r="D4004" s="254" t="str">
        <f>IF(AND(A4004&lt;&gt;"",ISNUMBER(A4004)),VLOOKUP(A4004,Studies!A:BR,4,FALSE),"")</f>
        <v>po 200 mg solution with water</v>
      </c>
      <c r="E4004" s="254" t="str">
        <f>IF(AND(A4004&lt;&gt;"",ISNUMBER(A4004)),VLOOKUP(A4004,Studies!A:BR,5,FALSE),"")</f>
        <v>Hydroxy-Itraconazole</v>
      </c>
      <c r="F4004" s="255"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4.25" x14ac:dyDescent="0.2">
      <c r="A4005" s="183">
        <v>499</v>
      </c>
      <c r="B4005" s="253" t="str">
        <f>IF(AND(A4005&lt;&gt;"",ISNUMBER(A4005)),VLOOKUP(A4005,Studies!A:BR,2,FALSE),"")</f>
        <v>Gubbins 2004</v>
      </c>
      <c r="C4005" s="254" t="str">
        <f>IF(AND(A4005&lt;&gt;"",ISNUMBER(A4005)),VLOOKUP(A4005,Studies!A:BR,3,FALSE),"")</f>
        <v>https://www.ncbi.nlm.nih.gov/pubmed/15098799</v>
      </c>
      <c r="D4005" s="254" t="str">
        <f>IF(AND(A4005&lt;&gt;"",ISNUMBER(A4005)),VLOOKUP(A4005,Studies!A:BR,4,FALSE),"")</f>
        <v>po 200 mg solution with water</v>
      </c>
      <c r="E4005" s="254" t="str">
        <f>IF(AND(A4005&lt;&gt;"",ISNUMBER(A4005)),VLOOKUP(A4005,Studies!A:BR,5,FALSE),"")</f>
        <v>Hydroxy-Itraconazole</v>
      </c>
      <c r="F4005" s="255"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53" t="str">
        <f>IF(AND(A4006&lt;&gt;"",ISNUMBER(A4006)),VLOOKUP(A4006,Studies!A:BR,2,FALSE),"")</f>
        <v>Gubbins 2004</v>
      </c>
      <c r="C4006" s="254" t="str">
        <f>IF(AND(A4006&lt;&gt;"",ISNUMBER(A4006)),VLOOKUP(A4006,Studies!A:BR,3,FALSE),"")</f>
        <v>https://www.ncbi.nlm.nih.gov/pubmed/15098799</v>
      </c>
      <c r="D4006" s="254" t="str">
        <f>IF(AND(A4006&lt;&gt;"",ISNUMBER(A4006)),VLOOKUP(A4006,Studies!A:BR,4,FALSE),"")</f>
        <v>po 200 mg solution with water</v>
      </c>
      <c r="E4006" s="254" t="str">
        <f>IF(AND(A4006&lt;&gt;"",ISNUMBER(A4006)),VLOOKUP(A4006,Studies!A:BR,5,FALSE),"")</f>
        <v>Hydroxy-Itraconazole</v>
      </c>
      <c r="F4006" s="255"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4.25" x14ac:dyDescent="0.2">
      <c r="A4007" s="183">
        <v>499</v>
      </c>
      <c r="B4007" s="253" t="str">
        <f>IF(AND(A4007&lt;&gt;"",ISNUMBER(A4007)),VLOOKUP(A4007,Studies!A:BR,2,FALSE),"")</f>
        <v>Gubbins 2004</v>
      </c>
      <c r="C4007" s="254" t="str">
        <f>IF(AND(A4007&lt;&gt;"",ISNUMBER(A4007)),VLOOKUP(A4007,Studies!A:BR,3,FALSE),"")</f>
        <v>https://www.ncbi.nlm.nih.gov/pubmed/15098799</v>
      </c>
      <c r="D4007" s="254" t="str">
        <f>IF(AND(A4007&lt;&gt;"",ISNUMBER(A4007)),VLOOKUP(A4007,Studies!A:BR,4,FALSE),"")</f>
        <v>po 200 mg solution with water</v>
      </c>
      <c r="E4007" s="254" t="str">
        <f>IF(AND(A4007&lt;&gt;"",ISNUMBER(A4007)),VLOOKUP(A4007,Studies!A:BR,5,FALSE),"")</f>
        <v>Hydroxy-Itraconazole</v>
      </c>
      <c r="F4007" s="255"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4.25" x14ac:dyDescent="0.2">
      <c r="A4008" s="183">
        <v>499</v>
      </c>
      <c r="B4008" s="253" t="str">
        <f>IF(AND(A4008&lt;&gt;"",ISNUMBER(A4008)),VLOOKUP(A4008,Studies!A:BR,2,FALSE),"")</f>
        <v>Gubbins 2004</v>
      </c>
      <c r="C4008" s="254" t="str">
        <f>IF(AND(A4008&lt;&gt;"",ISNUMBER(A4008)),VLOOKUP(A4008,Studies!A:BR,3,FALSE),"")</f>
        <v>https://www.ncbi.nlm.nih.gov/pubmed/15098799</v>
      </c>
      <c r="D4008" s="254" t="str">
        <f>IF(AND(A4008&lt;&gt;"",ISNUMBER(A4008)),VLOOKUP(A4008,Studies!A:BR,4,FALSE),"")</f>
        <v>po 200 mg solution with water</v>
      </c>
      <c r="E4008" s="254" t="str">
        <f>IF(AND(A4008&lt;&gt;"",ISNUMBER(A4008)),VLOOKUP(A4008,Studies!A:BR,5,FALSE),"")</f>
        <v>Hydroxy-Itraconazole</v>
      </c>
      <c r="F4008" s="255"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4.25" x14ac:dyDescent="0.2">
      <c r="A4009" s="183">
        <v>499</v>
      </c>
      <c r="B4009" s="253" t="str">
        <f>IF(AND(A4009&lt;&gt;"",ISNUMBER(A4009)),VLOOKUP(A4009,Studies!A:BR,2,FALSE),"")</f>
        <v>Gubbins 2004</v>
      </c>
      <c r="C4009" s="254" t="str">
        <f>IF(AND(A4009&lt;&gt;"",ISNUMBER(A4009)),VLOOKUP(A4009,Studies!A:BR,3,FALSE),"")</f>
        <v>https://www.ncbi.nlm.nih.gov/pubmed/15098799</v>
      </c>
      <c r="D4009" s="254" t="str">
        <f>IF(AND(A4009&lt;&gt;"",ISNUMBER(A4009)),VLOOKUP(A4009,Studies!A:BR,4,FALSE),"")</f>
        <v>po 200 mg solution with water</v>
      </c>
      <c r="E4009" s="254" t="str">
        <f>IF(AND(A4009&lt;&gt;"",ISNUMBER(A4009)),VLOOKUP(A4009,Studies!A:BR,5,FALSE),"")</f>
        <v>Hydroxy-Itraconazole</v>
      </c>
      <c r="F4009" s="255"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4.25" x14ac:dyDescent="0.2">
      <c r="A4010" s="183">
        <v>499</v>
      </c>
      <c r="B4010" s="253" t="str">
        <f>IF(AND(A4010&lt;&gt;"",ISNUMBER(A4010)),VLOOKUP(A4010,Studies!A:BR,2,FALSE),"")</f>
        <v>Gubbins 2004</v>
      </c>
      <c r="C4010" s="254" t="str">
        <f>IF(AND(A4010&lt;&gt;"",ISNUMBER(A4010)),VLOOKUP(A4010,Studies!A:BR,3,FALSE),"")</f>
        <v>https://www.ncbi.nlm.nih.gov/pubmed/15098799</v>
      </c>
      <c r="D4010" s="254" t="str">
        <f>IF(AND(A4010&lt;&gt;"",ISNUMBER(A4010)),VLOOKUP(A4010,Studies!A:BR,4,FALSE),"")</f>
        <v>po 200 mg solution with water</v>
      </c>
      <c r="E4010" s="254" t="str">
        <f>IF(AND(A4010&lt;&gt;"",ISNUMBER(A4010)),VLOOKUP(A4010,Studies!A:BR,5,FALSE),"")</f>
        <v>Hydroxy-Itraconazole</v>
      </c>
      <c r="F4010" s="255"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4.25" x14ac:dyDescent="0.2">
      <c r="A4011" s="183">
        <v>499</v>
      </c>
      <c r="B4011" s="253" t="str">
        <f>IF(AND(A4011&lt;&gt;"",ISNUMBER(A4011)),VLOOKUP(A4011,Studies!A:BR,2,FALSE),"")</f>
        <v>Gubbins 2004</v>
      </c>
      <c r="C4011" s="254" t="str">
        <f>IF(AND(A4011&lt;&gt;"",ISNUMBER(A4011)),VLOOKUP(A4011,Studies!A:BR,3,FALSE),"")</f>
        <v>https://www.ncbi.nlm.nih.gov/pubmed/15098799</v>
      </c>
      <c r="D4011" s="254" t="str">
        <f>IF(AND(A4011&lt;&gt;"",ISNUMBER(A4011)),VLOOKUP(A4011,Studies!A:BR,4,FALSE),"")</f>
        <v>po 200 mg solution with water</v>
      </c>
      <c r="E4011" s="254" t="str">
        <f>IF(AND(A4011&lt;&gt;"",ISNUMBER(A4011)),VLOOKUP(A4011,Studies!A:BR,5,FALSE),"")</f>
        <v>Hydroxy-Itraconazole</v>
      </c>
      <c r="F4011" s="255" t="str">
        <f>IF(AND(A4011&lt;&gt;"",ISNUMBER(A4011)),VLOOKUP(A4011,Studies!A:BR,6,FALSE),"")</f>
        <v>Plasma</v>
      </c>
      <c r="G4011" s="194">
        <v>12</v>
      </c>
      <c r="H4011" s="194" t="s">
        <v>60</v>
      </c>
      <c r="I4011" s="187">
        <v>479.59182739257812</v>
      </c>
      <c r="J4011" s="187" t="s">
        <v>941</v>
      </c>
      <c r="K4011" s="187" t="s">
        <v>116</v>
      </c>
      <c r="L4011" s="195"/>
      <c r="M4011" s="195"/>
      <c r="N4011" s="195"/>
      <c r="O4011" s="199"/>
      <c r="P4011" s="188" t="s">
        <v>1027</v>
      </c>
      <c r="Q4011" s="174">
        <v>0</v>
      </c>
    </row>
    <row r="4012" spans="1:17" s="183" customFormat="1" ht="14.25" x14ac:dyDescent="0.2">
      <c r="A4012" s="183">
        <v>499</v>
      </c>
      <c r="B4012" s="253" t="str">
        <f>IF(AND(A4012&lt;&gt;"",ISNUMBER(A4012)),VLOOKUP(A4012,Studies!A:BR,2,FALSE),"")</f>
        <v>Gubbins 2004</v>
      </c>
      <c r="C4012" s="254" t="str">
        <f>IF(AND(A4012&lt;&gt;"",ISNUMBER(A4012)),VLOOKUP(A4012,Studies!A:BR,3,FALSE),"")</f>
        <v>https://www.ncbi.nlm.nih.gov/pubmed/15098799</v>
      </c>
      <c r="D4012" s="254" t="str">
        <f>IF(AND(A4012&lt;&gt;"",ISNUMBER(A4012)),VLOOKUP(A4012,Studies!A:BR,4,FALSE),"")</f>
        <v>po 200 mg solution with water</v>
      </c>
      <c r="E4012" s="254" t="str">
        <f>IF(AND(A4012&lt;&gt;"",ISNUMBER(A4012)),VLOOKUP(A4012,Studies!A:BR,5,FALSE),"")</f>
        <v>Hydroxy-Itraconazole</v>
      </c>
      <c r="F4012" s="255" t="str">
        <f>IF(AND(A4012&lt;&gt;"",ISNUMBER(A4012)),VLOOKUP(A4012,Studies!A:BR,6,FALSE),"")</f>
        <v>Plasma</v>
      </c>
      <c r="G4012" s="194">
        <v>24</v>
      </c>
      <c r="H4012" s="194" t="s">
        <v>60</v>
      </c>
      <c r="I4012" s="187">
        <v>271.42855834960937</v>
      </c>
      <c r="J4012" s="187" t="s">
        <v>941</v>
      </c>
      <c r="K4012" s="187" t="s">
        <v>116</v>
      </c>
      <c r="L4012" s="195"/>
      <c r="M4012" s="195"/>
      <c r="N4012" s="195"/>
      <c r="O4012" s="199"/>
      <c r="P4012" s="188" t="s">
        <v>1027</v>
      </c>
      <c r="Q4012" s="174">
        <v>0</v>
      </c>
    </row>
    <row r="4013" spans="1:17" s="183" customFormat="1" ht="14.25" x14ac:dyDescent="0.2">
      <c r="A4013" s="183">
        <v>499</v>
      </c>
      <c r="B4013" s="253" t="str">
        <f>IF(AND(A4013&lt;&gt;"",ISNUMBER(A4013)),VLOOKUP(A4013,Studies!A:BR,2,FALSE),"")</f>
        <v>Gubbins 2004</v>
      </c>
      <c r="C4013" s="254" t="str">
        <f>IF(AND(A4013&lt;&gt;"",ISNUMBER(A4013)),VLOOKUP(A4013,Studies!A:BR,3,FALSE),"")</f>
        <v>https://www.ncbi.nlm.nih.gov/pubmed/15098799</v>
      </c>
      <c r="D4013" s="254" t="str">
        <f>IF(AND(A4013&lt;&gt;"",ISNUMBER(A4013)),VLOOKUP(A4013,Studies!A:BR,4,FALSE),"")</f>
        <v>po 200 mg solution with water</v>
      </c>
      <c r="E4013" s="254" t="str">
        <f>IF(AND(A4013&lt;&gt;"",ISNUMBER(A4013)),VLOOKUP(A4013,Studies!A:BR,5,FALSE),"")</f>
        <v>Hydroxy-Itraconazole</v>
      </c>
      <c r="F4013" s="255" t="str">
        <f>IF(AND(A4013&lt;&gt;"",ISNUMBER(A4013)),VLOOKUP(A4013,Studies!A:BR,6,FALSE),"")</f>
        <v>Plasma</v>
      </c>
      <c r="G4013" s="194">
        <v>36</v>
      </c>
      <c r="H4013" s="194" t="s">
        <v>60</v>
      </c>
      <c r="I4013" s="187">
        <v>157.14285278320312</v>
      </c>
      <c r="J4013" s="187" t="s">
        <v>941</v>
      </c>
      <c r="K4013" s="187" t="s">
        <v>116</v>
      </c>
      <c r="L4013" s="195"/>
      <c r="M4013" s="195"/>
      <c r="N4013" s="195"/>
      <c r="O4013" s="199"/>
      <c r="P4013" s="188" t="s">
        <v>1027</v>
      </c>
      <c r="Q4013" s="174">
        <v>0</v>
      </c>
    </row>
    <row r="4014" spans="1:17" s="183" customFormat="1" ht="14.25" x14ac:dyDescent="0.2">
      <c r="A4014" s="183">
        <v>499</v>
      </c>
      <c r="B4014" s="253" t="str">
        <f>IF(AND(A4014&lt;&gt;"",ISNUMBER(A4014)),VLOOKUP(A4014,Studies!A:BR,2,FALSE),"")</f>
        <v>Gubbins 2004</v>
      </c>
      <c r="C4014" s="254" t="str">
        <f>IF(AND(A4014&lt;&gt;"",ISNUMBER(A4014)),VLOOKUP(A4014,Studies!A:BR,3,FALSE),"")</f>
        <v>https://www.ncbi.nlm.nih.gov/pubmed/15098799</v>
      </c>
      <c r="D4014" s="254" t="str">
        <f>IF(AND(A4014&lt;&gt;"",ISNUMBER(A4014)),VLOOKUP(A4014,Studies!A:BR,4,FALSE),"")</f>
        <v>po 200 mg solution with water</v>
      </c>
      <c r="E4014" s="254" t="str">
        <f>IF(AND(A4014&lt;&gt;"",ISNUMBER(A4014)),VLOOKUP(A4014,Studies!A:BR,5,FALSE),"")</f>
        <v>Hydroxy-Itraconazole</v>
      </c>
      <c r="F4014" s="255"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4.25" x14ac:dyDescent="0.2">
      <c r="A4015" s="183">
        <v>499</v>
      </c>
      <c r="B4015" s="253" t="str">
        <f>IF(AND(A4015&lt;&gt;"",ISNUMBER(A4015)),VLOOKUP(A4015,Studies!A:BR,2,FALSE),"")</f>
        <v>Gubbins 2004</v>
      </c>
      <c r="C4015" s="254" t="str">
        <f>IF(AND(A4015&lt;&gt;"",ISNUMBER(A4015)),VLOOKUP(A4015,Studies!A:BR,3,FALSE),"")</f>
        <v>https://www.ncbi.nlm.nih.gov/pubmed/15098799</v>
      </c>
      <c r="D4015" s="254" t="str">
        <f>IF(AND(A4015&lt;&gt;"",ISNUMBER(A4015)),VLOOKUP(A4015,Studies!A:BR,4,FALSE),"")</f>
        <v>po 200 mg solution with water</v>
      </c>
      <c r="E4015" s="254" t="str">
        <f>IF(AND(A4015&lt;&gt;"",ISNUMBER(A4015)),VLOOKUP(A4015,Studies!A:BR,5,FALSE),"")</f>
        <v>Hydroxy-Itraconazole</v>
      </c>
      <c r="F4015" s="255"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4.25" x14ac:dyDescent="0.2">
      <c r="A4016" s="183">
        <v>499</v>
      </c>
      <c r="B4016" s="253" t="str">
        <f>IF(AND(A4016&lt;&gt;"",ISNUMBER(A4016)),VLOOKUP(A4016,Studies!A:BR,2,FALSE),"")</f>
        <v>Gubbins 2004</v>
      </c>
      <c r="C4016" s="254" t="str">
        <f>IF(AND(A4016&lt;&gt;"",ISNUMBER(A4016)),VLOOKUP(A4016,Studies!A:BR,3,FALSE),"")</f>
        <v>https://www.ncbi.nlm.nih.gov/pubmed/15098799</v>
      </c>
      <c r="D4016" s="254" t="str">
        <f>IF(AND(A4016&lt;&gt;"",ISNUMBER(A4016)),VLOOKUP(A4016,Studies!A:BR,4,FALSE),"")</f>
        <v>po 200 mg solution with water</v>
      </c>
      <c r="E4016" s="254" t="str">
        <f>IF(AND(A4016&lt;&gt;"",ISNUMBER(A4016)),VLOOKUP(A4016,Studies!A:BR,5,FALSE),"")</f>
        <v>Hydroxy-Itraconazole</v>
      </c>
      <c r="F4016" s="255"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4.25" x14ac:dyDescent="0.2">
      <c r="A4017" s="183">
        <v>502</v>
      </c>
      <c r="B4017" s="253" t="str">
        <f>IF(AND(A4017&lt;&gt;"",ISNUMBER(A4017)),VLOOKUP(A4017,Studies!A:BR,2,FALSE),"")</f>
        <v>Gubbins 2007</v>
      </c>
      <c r="C4017" s="254" t="str">
        <f>IF(AND(A4017&lt;&gt;"",ISNUMBER(A4017)),VLOOKUP(A4017,Studies!A:BR,3,FALSE),"")</f>
        <v>https://www.ncbi.nlm.nih.gov/pubmed/18172627</v>
      </c>
      <c r="D4017" s="254" t="str">
        <f>IF(AND(A4017&lt;&gt;"",ISNUMBER(A4017)),VLOOKUP(A4017,Studies!A:BR,4,FALSE),"")</f>
        <v>po 200 mg solution female with water</v>
      </c>
      <c r="E4017" s="254" t="str">
        <f>IF(AND(A4017&lt;&gt;"",ISNUMBER(A4017)),VLOOKUP(A4017,Studies!A:BR,5,FALSE),"")</f>
        <v>Itraconazole</v>
      </c>
      <c r="F4017" s="255"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4.25" x14ac:dyDescent="0.2">
      <c r="A4018" s="183">
        <v>502</v>
      </c>
      <c r="B4018" s="253" t="str">
        <f>IF(AND(A4018&lt;&gt;"",ISNUMBER(A4018)),VLOOKUP(A4018,Studies!A:BR,2,FALSE),"")</f>
        <v>Gubbins 2007</v>
      </c>
      <c r="C4018" s="254" t="str">
        <f>IF(AND(A4018&lt;&gt;"",ISNUMBER(A4018)),VLOOKUP(A4018,Studies!A:BR,3,FALSE),"")</f>
        <v>https://www.ncbi.nlm.nih.gov/pubmed/18172627</v>
      </c>
      <c r="D4018" s="254" t="str">
        <f>IF(AND(A4018&lt;&gt;"",ISNUMBER(A4018)),VLOOKUP(A4018,Studies!A:BR,4,FALSE),"")</f>
        <v>po 200 mg solution female with water</v>
      </c>
      <c r="E4018" s="254" t="str">
        <f>IF(AND(A4018&lt;&gt;"",ISNUMBER(A4018)),VLOOKUP(A4018,Studies!A:BR,5,FALSE),"")</f>
        <v>Itraconazole</v>
      </c>
      <c r="F4018" s="255"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4.25" x14ac:dyDescent="0.2">
      <c r="A4019" s="183">
        <v>502</v>
      </c>
      <c r="B4019" s="253" t="str">
        <f>IF(AND(A4019&lt;&gt;"",ISNUMBER(A4019)),VLOOKUP(A4019,Studies!A:BR,2,FALSE),"")</f>
        <v>Gubbins 2007</v>
      </c>
      <c r="C4019" s="254" t="str">
        <f>IF(AND(A4019&lt;&gt;"",ISNUMBER(A4019)),VLOOKUP(A4019,Studies!A:BR,3,FALSE),"")</f>
        <v>https://www.ncbi.nlm.nih.gov/pubmed/18172627</v>
      </c>
      <c r="D4019" s="254" t="str">
        <f>IF(AND(A4019&lt;&gt;"",ISNUMBER(A4019)),VLOOKUP(A4019,Studies!A:BR,4,FALSE),"")</f>
        <v>po 200 mg solution female with water</v>
      </c>
      <c r="E4019" s="254" t="str">
        <f>IF(AND(A4019&lt;&gt;"",ISNUMBER(A4019)),VLOOKUP(A4019,Studies!A:BR,5,FALSE),"")</f>
        <v>Itraconazole</v>
      </c>
      <c r="F4019" s="255"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4.25" x14ac:dyDescent="0.2">
      <c r="A4020" s="183">
        <v>502</v>
      </c>
      <c r="B4020" s="253" t="str">
        <f>IF(AND(A4020&lt;&gt;"",ISNUMBER(A4020)),VLOOKUP(A4020,Studies!A:BR,2,FALSE),"")</f>
        <v>Gubbins 2007</v>
      </c>
      <c r="C4020" s="254" t="str">
        <f>IF(AND(A4020&lt;&gt;"",ISNUMBER(A4020)),VLOOKUP(A4020,Studies!A:BR,3,FALSE),"")</f>
        <v>https://www.ncbi.nlm.nih.gov/pubmed/18172627</v>
      </c>
      <c r="D4020" s="254" t="str">
        <f>IF(AND(A4020&lt;&gt;"",ISNUMBER(A4020)),VLOOKUP(A4020,Studies!A:BR,4,FALSE),"")</f>
        <v>po 200 mg solution female with water</v>
      </c>
      <c r="E4020" s="254" t="str">
        <f>IF(AND(A4020&lt;&gt;"",ISNUMBER(A4020)),VLOOKUP(A4020,Studies!A:BR,5,FALSE),"")</f>
        <v>Itraconazole</v>
      </c>
      <c r="F4020" s="255"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4.25" x14ac:dyDescent="0.2">
      <c r="A4021" s="183">
        <v>502</v>
      </c>
      <c r="B4021" s="253" t="str">
        <f>IF(AND(A4021&lt;&gt;"",ISNUMBER(A4021)),VLOOKUP(A4021,Studies!A:BR,2,FALSE),"")</f>
        <v>Gubbins 2007</v>
      </c>
      <c r="C4021" s="254" t="str">
        <f>IF(AND(A4021&lt;&gt;"",ISNUMBER(A4021)),VLOOKUP(A4021,Studies!A:BR,3,FALSE),"")</f>
        <v>https://www.ncbi.nlm.nih.gov/pubmed/18172627</v>
      </c>
      <c r="D4021" s="254" t="str">
        <f>IF(AND(A4021&lt;&gt;"",ISNUMBER(A4021)),VLOOKUP(A4021,Studies!A:BR,4,FALSE),"")</f>
        <v>po 200 mg solution female with water</v>
      </c>
      <c r="E4021" s="254" t="str">
        <f>IF(AND(A4021&lt;&gt;"",ISNUMBER(A4021)),VLOOKUP(A4021,Studies!A:BR,5,FALSE),"")</f>
        <v>Itraconazole</v>
      </c>
      <c r="F4021" s="255" t="str">
        <f>IF(AND(A4021&lt;&gt;"",ISNUMBER(A4021)),VLOOKUP(A4021,Studies!A:BR,6,FALSE),"")</f>
        <v>Plasma</v>
      </c>
      <c r="G4021" s="194">
        <v>4</v>
      </c>
      <c r="H4021" s="194" t="s">
        <v>60</v>
      </c>
      <c r="I4021" s="187">
        <v>391.44735717773437</v>
      </c>
      <c r="J4021" s="187" t="s">
        <v>941</v>
      </c>
      <c r="K4021" s="187" t="s">
        <v>116</v>
      </c>
      <c r="L4021" s="195"/>
      <c r="M4021" s="195"/>
      <c r="N4021" s="195"/>
      <c r="O4021" s="199"/>
      <c r="P4021" s="188" t="s">
        <v>1027</v>
      </c>
      <c r="Q4021" s="174">
        <v>0</v>
      </c>
    </row>
    <row r="4022" spans="1:17" s="183" customFormat="1" ht="14.25" x14ac:dyDescent="0.2">
      <c r="A4022" s="183">
        <v>502</v>
      </c>
      <c r="B4022" s="253" t="str">
        <f>IF(AND(A4022&lt;&gt;"",ISNUMBER(A4022)),VLOOKUP(A4022,Studies!A:BR,2,FALSE),"")</f>
        <v>Gubbins 2007</v>
      </c>
      <c r="C4022" s="254" t="str">
        <f>IF(AND(A4022&lt;&gt;"",ISNUMBER(A4022)),VLOOKUP(A4022,Studies!A:BR,3,FALSE),"")</f>
        <v>https://www.ncbi.nlm.nih.gov/pubmed/18172627</v>
      </c>
      <c r="D4022" s="254" t="str">
        <f>IF(AND(A4022&lt;&gt;"",ISNUMBER(A4022)),VLOOKUP(A4022,Studies!A:BR,4,FALSE),"")</f>
        <v>po 200 mg solution female with water</v>
      </c>
      <c r="E4022" s="254" t="str">
        <f>IF(AND(A4022&lt;&gt;"",ISNUMBER(A4022)),VLOOKUP(A4022,Studies!A:BR,5,FALSE),"")</f>
        <v>Itraconazole</v>
      </c>
      <c r="F4022" s="255" t="str">
        <f>IF(AND(A4022&lt;&gt;"",ISNUMBER(A4022)),VLOOKUP(A4022,Studies!A:BR,6,FALSE),"")</f>
        <v>Plasma</v>
      </c>
      <c r="G4022" s="194">
        <v>5</v>
      </c>
      <c r="H4022" s="194" t="s">
        <v>60</v>
      </c>
      <c r="I4022" s="187">
        <v>320.83334350585937</v>
      </c>
      <c r="J4022" s="187" t="s">
        <v>941</v>
      </c>
      <c r="K4022" s="187" t="s">
        <v>116</v>
      </c>
      <c r="L4022" s="195"/>
      <c r="M4022" s="195"/>
      <c r="N4022" s="195"/>
      <c r="O4022" s="199"/>
      <c r="P4022" s="188" t="s">
        <v>1027</v>
      </c>
      <c r="Q4022" s="174">
        <v>0</v>
      </c>
    </row>
    <row r="4023" spans="1:17" s="183" customFormat="1" ht="14.25" x14ac:dyDescent="0.2">
      <c r="A4023" s="183">
        <v>502</v>
      </c>
      <c r="B4023" s="253" t="str">
        <f>IF(AND(A4023&lt;&gt;"",ISNUMBER(A4023)),VLOOKUP(A4023,Studies!A:BR,2,FALSE),"")</f>
        <v>Gubbins 2007</v>
      </c>
      <c r="C4023" s="254" t="str">
        <f>IF(AND(A4023&lt;&gt;"",ISNUMBER(A4023)),VLOOKUP(A4023,Studies!A:BR,3,FALSE),"")</f>
        <v>https://www.ncbi.nlm.nih.gov/pubmed/18172627</v>
      </c>
      <c r="D4023" s="254" t="str">
        <f>IF(AND(A4023&lt;&gt;"",ISNUMBER(A4023)),VLOOKUP(A4023,Studies!A:BR,4,FALSE),"")</f>
        <v>po 200 mg solution female with water</v>
      </c>
      <c r="E4023" s="254" t="str">
        <f>IF(AND(A4023&lt;&gt;"",ISNUMBER(A4023)),VLOOKUP(A4023,Studies!A:BR,5,FALSE),"")</f>
        <v>Itraconazole</v>
      </c>
      <c r="F4023" s="255" t="str">
        <f>IF(AND(A4023&lt;&gt;"",ISNUMBER(A4023)),VLOOKUP(A4023,Studies!A:BR,6,FALSE),"")</f>
        <v>Plasma</v>
      </c>
      <c r="G4023" s="194">
        <v>6</v>
      </c>
      <c r="H4023" s="194" t="s">
        <v>60</v>
      </c>
      <c r="I4023" s="187">
        <v>230.26315307617187</v>
      </c>
      <c r="J4023" s="187" t="s">
        <v>941</v>
      </c>
      <c r="K4023" s="187" t="s">
        <v>116</v>
      </c>
      <c r="L4023" s="195"/>
      <c r="M4023" s="195"/>
      <c r="N4023" s="195"/>
      <c r="O4023" s="199"/>
      <c r="P4023" s="188" t="s">
        <v>1027</v>
      </c>
      <c r="Q4023" s="174">
        <v>0</v>
      </c>
    </row>
    <row r="4024" spans="1:17" s="183" customFormat="1" ht="14.25" x14ac:dyDescent="0.2">
      <c r="A4024" s="183">
        <v>502</v>
      </c>
      <c r="B4024" s="253" t="str">
        <f>IF(AND(A4024&lt;&gt;"",ISNUMBER(A4024)),VLOOKUP(A4024,Studies!A:BR,2,FALSE),"")</f>
        <v>Gubbins 2007</v>
      </c>
      <c r="C4024" s="254" t="str">
        <f>IF(AND(A4024&lt;&gt;"",ISNUMBER(A4024)),VLOOKUP(A4024,Studies!A:BR,3,FALSE),"")</f>
        <v>https://www.ncbi.nlm.nih.gov/pubmed/18172627</v>
      </c>
      <c r="D4024" s="254" t="str">
        <f>IF(AND(A4024&lt;&gt;"",ISNUMBER(A4024)),VLOOKUP(A4024,Studies!A:BR,4,FALSE),"")</f>
        <v>po 200 mg solution female with water</v>
      </c>
      <c r="E4024" s="254" t="str">
        <f>IF(AND(A4024&lt;&gt;"",ISNUMBER(A4024)),VLOOKUP(A4024,Studies!A:BR,5,FALSE),"")</f>
        <v>Itraconazole</v>
      </c>
      <c r="F4024" s="255"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4.25" x14ac:dyDescent="0.2">
      <c r="A4025" s="183">
        <v>502</v>
      </c>
      <c r="B4025" s="253" t="str">
        <f>IF(AND(A4025&lt;&gt;"",ISNUMBER(A4025)),VLOOKUP(A4025,Studies!A:BR,2,FALSE),"")</f>
        <v>Gubbins 2007</v>
      </c>
      <c r="C4025" s="254" t="str">
        <f>IF(AND(A4025&lt;&gt;"",ISNUMBER(A4025)),VLOOKUP(A4025,Studies!A:BR,3,FALSE),"")</f>
        <v>https://www.ncbi.nlm.nih.gov/pubmed/18172627</v>
      </c>
      <c r="D4025" s="254" t="str">
        <f>IF(AND(A4025&lt;&gt;"",ISNUMBER(A4025)),VLOOKUP(A4025,Studies!A:BR,4,FALSE),"")</f>
        <v>po 200 mg solution female with water</v>
      </c>
      <c r="E4025" s="254" t="str">
        <f>IF(AND(A4025&lt;&gt;"",ISNUMBER(A4025)),VLOOKUP(A4025,Studies!A:BR,5,FALSE),"")</f>
        <v>Itraconazole</v>
      </c>
      <c r="F4025" s="255"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4.25" x14ac:dyDescent="0.2">
      <c r="A4026" s="183">
        <v>502</v>
      </c>
      <c r="B4026" s="253" t="str">
        <f>IF(AND(A4026&lt;&gt;"",ISNUMBER(A4026)),VLOOKUP(A4026,Studies!A:BR,2,FALSE),"")</f>
        <v>Gubbins 2007</v>
      </c>
      <c r="C4026" s="254" t="str">
        <f>IF(AND(A4026&lt;&gt;"",ISNUMBER(A4026)),VLOOKUP(A4026,Studies!A:BR,3,FALSE),"")</f>
        <v>https://www.ncbi.nlm.nih.gov/pubmed/18172627</v>
      </c>
      <c r="D4026" s="254" t="str">
        <f>IF(AND(A4026&lt;&gt;"",ISNUMBER(A4026)),VLOOKUP(A4026,Studies!A:BR,4,FALSE),"")</f>
        <v>po 200 mg solution female with water</v>
      </c>
      <c r="E4026" s="254" t="str">
        <f>IF(AND(A4026&lt;&gt;"",ISNUMBER(A4026)),VLOOKUP(A4026,Studies!A:BR,5,FALSE),"")</f>
        <v>Itraconazole</v>
      </c>
      <c r="F4026" s="255"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4.25" x14ac:dyDescent="0.2">
      <c r="A4027" s="183">
        <v>502</v>
      </c>
      <c r="B4027" s="253" t="str">
        <f>IF(AND(A4027&lt;&gt;"",ISNUMBER(A4027)),VLOOKUP(A4027,Studies!A:BR,2,FALSE),"")</f>
        <v>Gubbins 2007</v>
      </c>
      <c r="C4027" s="254" t="str">
        <f>IF(AND(A4027&lt;&gt;"",ISNUMBER(A4027)),VLOOKUP(A4027,Studies!A:BR,3,FALSE),"")</f>
        <v>https://www.ncbi.nlm.nih.gov/pubmed/18172627</v>
      </c>
      <c r="D4027" s="254" t="str">
        <f>IF(AND(A4027&lt;&gt;"",ISNUMBER(A4027)),VLOOKUP(A4027,Studies!A:BR,4,FALSE),"")</f>
        <v>po 200 mg solution female with water</v>
      </c>
      <c r="E4027" s="254" t="str">
        <f>IF(AND(A4027&lt;&gt;"",ISNUMBER(A4027)),VLOOKUP(A4027,Studies!A:BR,5,FALSE),"")</f>
        <v>Itraconazole</v>
      </c>
      <c r="F4027" s="255" t="str">
        <f>IF(AND(A4027&lt;&gt;"",ISNUMBER(A4027)),VLOOKUP(A4027,Studies!A:BR,6,FALSE),"")</f>
        <v>Plasma</v>
      </c>
      <c r="G4027" s="194">
        <v>24</v>
      </c>
      <c r="H4027" s="194" t="s">
        <v>60</v>
      </c>
      <c r="I4027" s="187">
        <v>66.008773803710937</v>
      </c>
      <c r="J4027" s="187" t="s">
        <v>941</v>
      </c>
      <c r="K4027" s="187" t="s">
        <v>116</v>
      </c>
      <c r="L4027" s="195"/>
      <c r="M4027" s="195"/>
      <c r="N4027" s="195"/>
      <c r="O4027" s="199"/>
      <c r="P4027" s="188" t="s">
        <v>1027</v>
      </c>
      <c r="Q4027" s="174">
        <v>0</v>
      </c>
    </row>
    <row r="4028" spans="1:17" s="183" customFormat="1" ht="14.25" x14ac:dyDescent="0.2">
      <c r="A4028" s="183">
        <v>502</v>
      </c>
      <c r="B4028" s="253" t="str">
        <f>IF(AND(A4028&lt;&gt;"",ISNUMBER(A4028)),VLOOKUP(A4028,Studies!A:BR,2,FALSE),"")</f>
        <v>Gubbins 2007</v>
      </c>
      <c r="C4028" s="254" t="str">
        <f>IF(AND(A4028&lt;&gt;"",ISNUMBER(A4028)),VLOOKUP(A4028,Studies!A:BR,3,FALSE),"")</f>
        <v>https://www.ncbi.nlm.nih.gov/pubmed/18172627</v>
      </c>
      <c r="D4028" s="254" t="str">
        <f>IF(AND(A4028&lt;&gt;"",ISNUMBER(A4028)),VLOOKUP(A4028,Studies!A:BR,4,FALSE),"")</f>
        <v>po 200 mg solution female with water</v>
      </c>
      <c r="E4028" s="254" t="str">
        <f>IF(AND(A4028&lt;&gt;"",ISNUMBER(A4028)),VLOOKUP(A4028,Studies!A:BR,5,FALSE),"")</f>
        <v>Itraconazole</v>
      </c>
      <c r="F4028" s="255"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4.25" x14ac:dyDescent="0.2">
      <c r="A4029" s="183">
        <v>502</v>
      </c>
      <c r="B4029" s="253" t="str">
        <f>IF(AND(A4029&lt;&gt;"",ISNUMBER(A4029)),VLOOKUP(A4029,Studies!A:BR,2,FALSE),"")</f>
        <v>Gubbins 2007</v>
      </c>
      <c r="C4029" s="254" t="str">
        <f>IF(AND(A4029&lt;&gt;"",ISNUMBER(A4029)),VLOOKUP(A4029,Studies!A:BR,3,FALSE),"")</f>
        <v>https://www.ncbi.nlm.nih.gov/pubmed/18172627</v>
      </c>
      <c r="D4029" s="254" t="str">
        <f>IF(AND(A4029&lt;&gt;"",ISNUMBER(A4029)),VLOOKUP(A4029,Studies!A:BR,4,FALSE),"")</f>
        <v>po 200 mg solution female with water</v>
      </c>
      <c r="E4029" s="254" t="str">
        <f>IF(AND(A4029&lt;&gt;"",ISNUMBER(A4029)),VLOOKUP(A4029,Studies!A:BR,5,FALSE),"")</f>
        <v>Itraconazole</v>
      </c>
      <c r="F4029" s="255"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4.25" x14ac:dyDescent="0.2">
      <c r="A4030" s="183">
        <v>502</v>
      </c>
      <c r="B4030" s="253" t="str">
        <f>IF(AND(A4030&lt;&gt;"",ISNUMBER(A4030)),VLOOKUP(A4030,Studies!A:BR,2,FALSE),"")</f>
        <v>Gubbins 2007</v>
      </c>
      <c r="C4030" s="254" t="str">
        <f>IF(AND(A4030&lt;&gt;"",ISNUMBER(A4030)),VLOOKUP(A4030,Studies!A:BR,3,FALSE),"")</f>
        <v>https://www.ncbi.nlm.nih.gov/pubmed/18172627</v>
      </c>
      <c r="D4030" s="254" t="str">
        <f>IF(AND(A4030&lt;&gt;"",ISNUMBER(A4030)),VLOOKUP(A4030,Studies!A:BR,4,FALSE),"")</f>
        <v>po 200 mg solution female with water</v>
      </c>
      <c r="E4030" s="254" t="str">
        <f>IF(AND(A4030&lt;&gt;"",ISNUMBER(A4030)),VLOOKUP(A4030,Studies!A:BR,5,FALSE),"")</f>
        <v>Itraconazole</v>
      </c>
      <c r="F4030" s="255"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4.25" x14ac:dyDescent="0.2">
      <c r="A4031" s="183">
        <v>502</v>
      </c>
      <c r="B4031" s="253" t="str">
        <f>IF(AND(A4031&lt;&gt;"",ISNUMBER(A4031)),VLOOKUP(A4031,Studies!A:BR,2,FALSE),"")</f>
        <v>Gubbins 2007</v>
      </c>
      <c r="C4031" s="254" t="str">
        <f>IF(AND(A4031&lt;&gt;"",ISNUMBER(A4031)),VLOOKUP(A4031,Studies!A:BR,3,FALSE),"")</f>
        <v>https://www.ncbi.nlm.nih.gov/pubmed/18172627</v>
      </c>
      <c r="D4031" s="254" t="str">
        <f>IF(AND(A4031&lt;&gt;"",ISNUMBER(A4031)),VLOOKUP(A4031,Studies!A:BR,4,FALSE),"")</f>
        <v>po 200 mg solution female with water</v>
      </c>
      <c r="E4031" s="254" t="str">
        <f>IF(AND(A4031&lt;&gt;"",ISNUMBER(A4031)),VLOOKUP(A4031,Studies!A:BR,5,FALSE),"")</f>
        <v>Itraconazole</v>
      </c>
      <c r="F4031" s="255"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4.25" x14ac:dyDescent="0.2">
      <c r="A4032" s="183">
        <v>503</v>
      </c>
      <c r="B4032" s="253" t="str">
        <f>IF(AND(A4032&lt;&gt;"",ISNUMBER(A4032)),VLOOKUP(A4032,Studies!A:BR,2,FALSE),"")</f>
        <v>Gubbins 2007</v>
      </c>
      <c r="C4032" s="254" t="str">
        <f>IF(AND(A4032&lt;&gt;"",ISNUMBER(A4032)),VLOOKUP(A4032,Studies!A:BR,3,FALSE),"")</f>
        <v>https://www.ncbi.nlm.nih.gov/pubmed/18172627</v>
      </c>
      <c r="D4032" s="254" t="str">
        <f>IF(AND(A4032&lt;&gt;"",ISNUMBER(A4032)),VLOOKUP(A4032,Studies!A:BR,4,FALSE),"")</f>
        <v>po 200 mg solution female with water</v>
      </c>
      <c r="E4032" s="254" t="str">
        <f>IF(AND(A4032&lt;&gt;"",ISNUMBER(A4032)),VLOOKUP(A4032,Studies!A:BR,5,FALSE),"")</f>
        <v>Hydroxy-Itraconazole</v>
      </c>
      <c r="F4032" s="255"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4.25" x14ac:dyDescent="0.2">
      <c r="A4033" s="183">
        <v>503</v>
      </c>
      <c r="B4033" s="253" t="str">
        <f>IF(AND(A4033&lt;&gt;"",ISNUMBER(A4033)),VLOOKUP(A4033,Studies!A:BR,2,FALSE),"")</f>
        <v>Gubbins 2007</v>
      </c>
      <c r="C4033" s="254" t="str">
        <f>IF(AND(A4033&lt;&gt;"",ISNUMBER(A4033)),VLOOKUP(A4033,Studies!A:BR,3,FALSE),"")</f>
        <v>https://www.ncbi.nlm.nih.gov/pubmed/18172627</v>
      </c>
      <c r="D4033" s="254" t="str">
        <f>IF(AND(A4033&lt;&gt;"",ISNUMBER(A4033)),VLOOKUP(A4033,Studies!A:BR,4,FALSE),"")</f>
        <v>po 200 mg solution female with water</v>
      </c>
      <c r="E4033" s="254" t="str">
        <f>IF(AND(A4033&lt;&gt;"",ISNUMBER(A4033)),VLOOKUP(A4033,Studies!A:BR,5,FALSE),"")</f>
        <v>Hydroxy-Itraconazole</v>
      </c>
      <c r="F4033" s="255" t="str">
        <f>IF(AND(A4033&lt;&gt;"",ISNUMBER(A4033)),VLOOKUP(A4033,Studies!A:BR,6,FALSE),"")</f>
        <v>Plasma</v>
      </c>
      <c r="G4033" s="194">
        <v>1</v>
      </c>
      <c r="H4033" s="194" t="s">
        <v>60</v>
      </c>
      <c r="I4033" s="187">
        <v>493.42105102539062</v>
      </c>
      <c r="J4033" s="187" t="s">
        <v>941</v>
      </c>
      <c r="K4033" s="187" t="s">
        <v>116</v>
      </c>
      <c r="L4033" s="195"/>
      <c r="M4033" s="195"/>
      <c r="N4033" s="195"/>
      <c r="O4033" s="199"/>
      <c r="P4033" s="188" t="s">
        <v>1027</v>
      </c>
      <c r="Q4033" s="174">
        <v>0</v>
      </c>
    </row>
    <row r="4034" spans="1:17" s="183" customFormat="1" ht="14.25" x14ac:dyDescent="0.2">
      <c r="A4034" s="183">
        <v>503</v>
      </c>
      <c r="B4034" s="253" t="str">
        <f>IF(AND(A4034&lt;&gt;"",ISNUMBER(A4034)),VLOOKUP(A4034,Studies!A:BR,2,FALSE),"")</f>
        <v>Gubbins 2007</v>
      </c>
      <c r="C4034" s="254" t="str">
        <f>IF(AND(A4034&lt;&gt;"",ISNUMBER(A4034)),VLOOKUP(A4034,Studies!A:BR,3,FALSE),"")</f>
        <v>https://www.ncbi.nlm.nih.gov/pubmed/18172627</v>
      </c>
      <c r="D4034" s="254" t="str">
        <f>IF(AND(A4034&lt;&gt;"",ISNUMBER(A4034)),VLOOKUP(A4034,Studies!A:BR,4,FALSE),"")</f>
        <v>po 200 mg solution female with water</v>
      </c>
      <c r="E4034" s="254" t="str">
        <f>IF(AND(A4034&lt;&gt;"",ISNUMBER(A4034)),VLOOKUP(A4034,Studies!A:BR,5,FALSE),"")</f>
        <v>Hydroxy-Itraconazole</v>
      </c>
      <c r="F4034" s="255"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4.25" x14ac:dyDescent="0.2">
      <c r="A4035" s="183">
        <v>503</v>
      </c>
      <c r="B4035" s="253" t="str">
        <f>IF(AND(A4035&lt;&gt;"",ISNUMBER(A4035)),VLOOKUP(A4035,Studies!A:BR,2,FALSE),"")</f>
        <v>Gubbins 2007</v>
      </c>
      <c r="C4035" s="254" t="str">
        <f>IF(AND(A4035&lt;&gt;"",ISNUMBER(A4035)),VLOOKUP(A4035,Studies!A:BR,3,FALSE),"")</f>
        <v>https://www.ncbi.nlm.nih.gov/pubmed/18172627</v>
      </c>
      <c r="D4035" s="254" t="str">
        <f>IF(AND(A4035&lt;&gt;"",ISNUMBER(A4035)),VLOOKUP(A4035,Studies!A:BR,4,FALSE),"")</f>
        <v>po 200 mg solution female with water</v>
      </c>
      <c r="E4035" s="254" t="str">
        <f>IF(AND(A4035&lt;&gt;"",ISNUMBER(A4035)),VLOOKUP(A4035,Studies!A:BR,5,FALSE),"")</f>
        <v>Hydroxy-Itraconazole</v>
      </c>
      <c r="F4035" s="255"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4.25" x14ac:dyDescent="0.2">
      <c r="A4036" s="183">
        <v>503</v>
      </c>
      <c r="B4036" s="253" t="str">
        <f>IF(AND(A4036&lt;&gt;"",ISNUMBER(A4036)),VLOOKUP(A4036,Studies!A:BR,2,FALSE),"")</f>
        <v>Gubbins 2007</v>
      </c>
      <c r="C4036" s="254" t="str">
        <f>IF(AND(A4036&lt;&gt;"",ISNUMBER(A4036)),VLOOKUP(A4036,Studies!A:BR,3,FALSE),"")</f>
        <v>https://www.ncbi.nlm.nih.gov/pubmed/18172627</v>
      </c>
      <c r="D4036" s="254" t="str">
        <f>IF(AND(A4036&lt;&gt;"",ISNUMBER(A4036)),VLOOKUP(A4036,Studies!A:BR,4,FALSE),"")</f>
        <v>po 200 mg solution female with water</v>
      </c>
      <c r="E4036" s="254" t="str">
        <f>IF(AND(A4036&lt;&gt;"",ISNUMBER(A4036)),VLOOKUP(A4036,Studies!A:BR,5,FALSE),"")</f>
        <v>Hydroxy-Itraconazole</v>
      </c>
      <c r="F4036" s="255"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53" t="str">
        <f>IF(AND(A4037&lt;&gt;"",ISNUMBER(A4037)),VLOOKUP(A4037,Studies!A:BR,2,FALSE),"")</f>
        <v>Gubbins 2007</v>
      </c>
      <c r="C4037" s="254" t="str">
        <f>IF(AND(A4037&lt;&gt;"",ISNUMBER(A4037)),VLOOKUP(A4037,Studies!A:BR,3,FALSE),"")</f>
        <v>https://www.ncbi.nlm.nih.gov/pubmed/18172627</v>
      </c>
      <c r="D4037" s="254" t="str">
        <f>IF(AND(A4037&lt;&gt;"",ISNUMBER(A4037)),VLOOKUP(A4037,Studies!A:BR,4,FALSE),"")</f>
        <v>po 200 mg solution female with water</v>
      </c>
      <c r="E4037" s="254" t="str">
        <f>IF(AND(A4037&lt;&gt;"",ISNUMBER(A4037)),VLOOKUP(A4037,Studies!A:BR,5,FALSE),"")</f>
        <v>Hydroxy-Itraconazole</v>
      </c>
      <c r="F4037" s="255"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4.25" x14ac:dyDescent="0.2">
      <c r="A4038" s="183">
        <v>503</v>
      </c>
      <c r="B4038" s="253" t="str">
        <f>IF(AND(A4038&lt;&gt;"",ISNUMBER(A4038)),VLOOKUP(A4038,Studies!A:BR,2,FALSE),"")</f>
        <v>Gubbins 2007</v>
      </c>
      <c r="C4038" s="254" t="str">
        <f>IF(AND(A4038&lt;&gt;"",ISNUMBER(A4038)),VLOOKUP(A4038,Studies!A:BR,3,FALSE),"")</f>
        <v>https://www.ncbi.nlm.nih.gov/pubmed/18172627</v>
      </c>
      <c r="D4038" s="254" t="str">
        <f>IF(AND(A4038&lt;&gt;"",ISNUMBER(A4038)),VLOOKUP(A4038,Studies!A:BR,4,FALSE),"")</f>
        <v>po 200 mg solution female with water</v>
      </c>
      <c r="E4038" s="254" t="str">
        <f>IF(AND(A4038&lt;&gt;"",ISNUMBER(A4038)),VLOOKUP(A4038,Studies!A:BR,5,FALSE),"")</f>
        <v>Hydroxy-Itraconazole</v>
      </c>
      <c r="F4038" s="255"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4.25" x14ac:dyDescent="0.2">
      <c r="A4039" s="183">
        <v>503</v>
      </c>
      <c r="B4039" s="253" t="str">
        <f>IF(AND(A4039&lt;&gt;"",ISNUMBER(A4039)),VLOOKUP(A4039,Studies!A:BR,2,FALSE),"")</f>
        <v>Gubbins 2007</v>
      </c>
      <c r="C4039" s="254" t="str">
        <f>IF(AND(A4039&lt;&gt;"",ISNUMBER(A4039)),VLOOKUP(A4039,Studies!A:BR,3,FALSE),"")</f>
        <v>https://www.ncbi.nlm.nih.gov/pubmed/18172627</v>
      </c>
      <c r="D4039" s="254" t="str">
        <f>IF(AND(A4039&lt;&gt;"",ISNUMBER(A4039)),VLOOKUP(A4039,Studies!A:BR,4,FALSE),"")</f>
        <v>po 200 mg solution female with water</v>
      </c>
      <c r="E4039" s="254" t="str">
        <f>IF(AND(A4039&lt;&gt;"",ISNUMBER(A4039)),VLOOKUP(A4039,Studies!A:BR,5,FALSE),"")</f>
        <v>Hydroxy-Itraconazole</v>
      </c>
      <c r="F4039" s="255"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4.25" x14ac:dyDescent="0.2">
      <c r="A4040" s="183">
        <v>503</v>
      </c>
      <c r="B4040" s="253" t="str">
        <f>IF(AND(A4040&lt;&gt;"",ISNUMBER(A4040)),VLOOKUP(A4040,Studies!A:BR,2,FALSE),"")</f>
        <v>Gubbins 2007</v>
      </c>
      <c r="C4040" s="254" t="str">
        <f>IF(AND(A4040&lt;&gt;"",ISNUMBER(A4040)),VLOOKUP(A4040,Studies!A:BR,3,FALSE),"")</f>
        <v>https://www.ncbi.nlm.nih.gov/pubmed/18172627</v>
      </c>
      <c r="D4040" s="254" t="str">
        <f>IF(AND(A4040&lt;&gt;"",ISNUMBER(A4040)),VLOOKUP(A4040,Studies!A:BR,4,FALSE),"")</f>
        <v>po 200 mg solution female with water</v>
      </c>
      <c r="E4040" s="254" t="str">
        <f>IF(AND(A4040&lt;&gt;"",ISNUMBER(A4040)),VLOOKUP(A4040,Studies!A:BR,5,FALSE),"")</f>
        <v>Hydroxy-Itraconazole</v>
      </c>
      <c r="F4040" s="255"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4.25" x14ac:dyDescent="0.2">
      <c r="A4041" s="183">
        <v>503</v>
      </c>
      <c r="B4041" s="253" t="str">
        <f>IF(AND(A4041&lt;&gt;"",ISNUMBER(A4041)),VLOOKUP(A4041,Studies!A:BR,2,FALSE),"")</f>
        <v>Gubbins 2007</v>
      </c>
      <c r="C4041" s="254" t="str">
        <f>IF(AND(A4041&lt;&gt;"",ISNUMBER(A4041)),VLOOKUP(A4041,Studies!A:BR,3,FALSE),"")</f>
        <v>https://www.ncbi.nlm.nih.gov/pubmed/18172627</v>
      </c>
      <c r="D4041" s="254" t="str">
        <f>IF(AND(A4041&lt;&gt;"",ISNUMBER(A4041)),VLOOKUP(A4041,Studies!A:BR,4,FALSE),"")</f>
        <v>po 200 mg solution female with water</v>
      </c>
      <c r="E4041" s="254" t="str">
        <f>IF(AND(A4041&lt;&gt;"",ISNUMBER(A4041)),VLOOKUP(A4041,Studies!A:BR,5,FALSE),"")</f>
        <v>Hydroxy-Itraconazole</v>
      </c>
      <c r="F4041" s="255" t="str">
        <f>IF(AND(A4041&lt;&gt;"",ISNUMBER(A4041)),VLOOKUP(A4041,Studies!A:BR,6,FALSE),"")</f>
        <v>Plasma</v>
      </c>
      <c r="G4041" s="194">
        <v>12</v>
      </c>
      <c r="H4041" s="194" t="s">
        <v>60</v>
      </c>
      <c r="I4041" s="187">
        <v>491.44735717773437</v>
      </c>
      <c r="J4041" s="187" t="s">
        <v>941</v>
      </c>
      <c r="K4041" s="187" t="s">
        <v>116</v>
      </c>
      <c r="L4041" s="195"/>
      <c r="M4041" s="195"/>
      <c r="N4041" s="195"/>
      <c r="O4041" s="199"/>
      <c r="P4041" s="188" t="s">
        <v>1027</v>
      </c>
      <c r="Q4041" s="174">
        <v>0</v>
      </c>
    </row>
    <row r="4042" spans="1:17" s="183" customFormat="1" ht="14.25" x14ac:dyDescent="0.2">
      <c r="A4042" s="183">
        <v>503</v>
      </c>
      <c r="B4042" s="253" t="str">
        <f>IF(AND(A4042&lt;&gt;"",ISNUMBER(A4042)),VLOOKUP(A4042,Studies!A:BR,2,FALSE),"")</f>
        <v>Gubbins 2007</v>
      </c>
      <c r="C4042" s="254" t="str">
        <f>IF(AND(A4042&lt;&gt;"",ISNUMBER(A4042)),VLOOKUP(A4042,Studies!A:BR,3,FALSE),"")</f>
        <v>https://www.ncbi.nlm.nih.gov/pubmed/18172627</v>
      </c>
      <c r="D4042" s="254" t="str">
        <f>IF(AND(A4042&lt;&gt;"",ISNUMBER(A4042)),VLOOKUP(A4042,Studies!A:BR,4,FALSE),"")</f>
        <v>po 200 mg solution female with water</v>
      </c>
      <c r="E4042" s="254" t="str">
        <f>IF(AND(A4042&lt;&gt;"",ISNUMBER(A4042)),VLOOKUP(A4042,Studies!A:BR,5,FALSE),"")</f>
        <v>Hydroxy-Itraconazole</v>
      </c>
      <c r="F4042" s="255" t="str">
        <f>IF(AND(A4042&lt;&gt;"",ISNUMBER(A4042)),VLOOKUP(A4042,Studies!A:BR,6,FALSE),"")</f>
        <v>Plasma</v>
      </c>
      <c r="G4042" s="194">
        <v>24</v>
      </c>
      <c r="H4042" s="194" t="s">
        <v>60</v>
      </c>
      <c r="I4042" s="187">
        <v>258.55264282226562</v>
      </c>
      <c r="J4042" s="187" t="s">
        <v>941</v>
      </c>
      <c r="K4042" s="187" t="s">
        <v>116</v>
      </c>
      <c r="L4042" s="195"/>
      <c r="M4042" s="195"/>
      <c r="N4042" s="195"/>
      <c r="O4042" s="199"/>
      <c r="P4042" s="188" t="s">
        <v>1027</v>
      </c>
      <c r="Q4042" s="174">
        <v>0</v>
      </c>
    </row>
    <row r="4043" spans="1:17" s="183" customFormat="1" ht="14.25" x14ac:dyDescent="0.2">
      <c r="A4043" s="183">
        <v>503</v>
      </c>
      <c r="B4043" s="253" t="str">
        <f>IF(AND(A4043&lt;&gt;"",ISNUMBER(A4043)),VLOOKUP(A4043,Studies!A:BR,2,FALSE),"")</f>
        <v>Gubbins 2007</v>
      </c>
      <c r="C4043" s="254" t="str">
        <f>IF(AND(A4043&lt;&gt;"",ISNUMBER(A4043)),VLOOKUP(A4043,Studies!A:BR,3,FALSE),"")</f>
        <v>https://www.ncbi.nlm.nih.gov/pubmed/18172627</v>
      </c>
      <c r="D4043" s="254" t="str">
        <f>IF(AND(A4043&lt;&gt;"",ISNUMBER(A4043)),VLOOKUP(A4043,Studies!A:BR,4,FALSE),"")</f>
        <v>po 200 mg solution female with water</v>
      </c>
      <c r="E4043" s="254" t="str">
        <f>IF(AND(A4043&lt;&gt;"",ISNUMBER(A4043)),VLOOKUP(A4043,Studies!A:BR,5,FALSE),"")</f>
        <v>Hydroxy-Itraconazole</v>
      </c>
      <c r="F4043" s="255"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4.25" x14ac:dyDescent="0.2">
      <c r="A4044" s="183">
        <v>503</v>
      </c>
      <c r="B4044" s="253" t="str">
        <f>IF(AND(A4044&lt;&gt;"",ISNUMBER(A4044)),VLOOKUP(A4044,Studies!A:BR,2,FALSE),"")</f>
        <v>Gubbins 2007</v>
      </c>
      <c r="C4044" s="254" t="str">
        <f>IF(AND(A4044&lt;&gt;"",ISNUMBER(A4044)),VLOOKUP(A4044,Studies!A:BR,3,FALSE),"")</f>
        <v>https://www.ncbi.nlm.nih.gov/pubmed/18172627</v>
      </c>
      <c r="D4044" s="254" t="str">
        <f>IF(AND(A4044&lt;&gt;"",ISNUMBER(A4044)),VLOOKUP(A4044,Studies!A:BR,4,FALSE),"")</f>
        <v>po 200 mg solution female with water</v>
      </c>
      <c r="E4044" s="254" t="str">
        <f>IF(AND(A4044&lt;&gt;"",ISNUMBER(A4044)),VLOOKUP(A4044,Studies!A:BR,5,FALSE),"")</f>
        <v>Hydroxy-Itraconazole</v>
      </c>
      <c r="F4044" s="255"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4.25" x14ac:dyDescent="0.2">
      <c r="A4045" s="183">
        <v>503</v>
      </c>
      <c r="B4045" s="253" t="str">
        <f>IF(AND(A4045&lt;&gt;"",ISNUMBER(A4045)),VLOOKUP(A4045,Studies!A:BR,2,FALSE),"")</f>
        <v>Gubbins 2007</v>
      </c>
      <c r="C4045" s="254" t="str">
        <f>IF(AND(A4045&lt;&gt;"",ISNUMBER(A4045)),VLOOKUP(A4045,Studies!A:BR,3,FALSE),"")</f>
        <v>https://www.ncbi.nlm.nih.gov/pubmed/18172627</v>
      </c>
      <c r="D4045" s="254" t="str">
        <f>IF(AND(A4045&lt;&gt;"",ISNUMBER(A4045)),VLOOKUP(A4045,Studies!A:BR,4,FALSE),"")</f>
        <v>po 200 mg solution female with water</v>
      </c>
      <c r="E4045" s="254" t="str">
        <f>IF(AND(A4045&lt;&gt;"",ISNUMBER(A4045)),VLOOKUP(A4045,Studies!A:BR,5,FALSE),"")</f>
        <v>Hydroxy-Itraconazole</v>
      </c>
      <c r="F4045" s="255"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4.25" x14ac:dyDescent="0.2">
      <c r="A4046" s="183">
        <v>503</v>
      </c>
      <c r="B4046" s="253" t="str">
        <f>IF(AND(A4046&lt;&gt;"",ISNUMBER(A4046)),VLOOKUP(A4046,Studies!A:BR,2,FALSE),"")</f>
        <v>Gubbins 2007</v>
      </c>
      <c r="C4046" s="254" t="str">
        <f>IF(AND(A4046&lt;&gt;"",ISNUMBER(A4046)),VLOOKUP(A4046,Studies!A:BR,3,FALSE),"")</f>
        <v>https://www.ncbi.nlm.nih.gov/pubmed/18172627</v>
      </c>
      <c r="D4046" s="254" t="str">
        <f>IF(AND(A4046&lt;&gt;"",ISNUMBER(A4046)),VLOOKUP(A4046,Studies!A:BR,4,FALSE),"")</f>
        <v>po 200 mg solution female with water</v>
      </c>
      <c r="E4046" s="254" t="str">
        <f>IF(AND(A4046&lt;&gt;"",ISNUMBER(A4046)),VLOOKUP(A4046,Studies!A:BR,5,FALSE),"")</f>
        <v>Hydroxy-Itraconazole</v>
      </c>
      <c r="F4046" s="255"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4.25" x14ac:dyDescent="0.2">
      <c r="A4047" s="183">
        <v>504</v>
      </c>
      <c r="B4047" s="253" t="str">
        <f>IF(AND(A4047&lt;&gt;"",ISNUMBER(A4047)),VLOOKUP(A4047,Studies!A:BR,2,FALSE),"")</f>
        <v>Gubbins 2007</v>
      </c>
      <c r="C4047" s="254" t="str">
        <f>IF(AND(A4047&lt;&gt;"",ISNUMBER(A4047)),VLOOKUP(A4047,Studies!A:BR,3,FALSE),"")</f>
        <v>https://www.ncbi.nlm.nih.gov/pubmed/18172627</v>
      </c>
      <c r="D4047" s="254" t="str">
        <f>IF(AND(A4047&lt;&gt;"",ISNUMBER(A4047)),VLOOKUP(A4047,Studies!A:BR,4,FALSE),"")</f>
        <v>po 200 mg solution male with water</v>
      </c>
      <c r="E4047" s="254" t="str">
        <f>IF(AND(A4047&lt;&gt;"",ISNUMBER(A4047)),VLOOKUP(A4047,Studies!A:BR,5,FALSE),"")</f>
        <v>Itraconazole</v>
      </c>
      <c r="F4047" s="255" t="str">
        <f>IF(AND(A4047&lt;&gt;"",ISNUMBER(A4047)),VLOOKUP(A4047,Studies!A:BR,6,FALSE),"")</f>
        <v>Plasma</v>
      </c>
      <c r="G4047" s="194">
        <v>0.5</v>
      </c>
      <c r="H4047" s="194" t="s">
        <v>60</v>
      </c>
      <c r="I4047" s="187">
        <v>436.34359741210937</v>
      </c>
      <c r="J4047" s="187" t="s">
        <v>941</v>
      </c>
      <c r="K4047" s="187" t="s">
        <v>116</v>
      </c>
      <c r="L4047" s="195"/>
      <c r="M4047" s="195"/>
      <c r="N4047" s="195"/>
      <c r="O4047" s="199"/>
      <c r="P4047" s="188" t="s">
        <v>1027</v>
      </c>
      <c r="Q4047" s="174">
        <v>0</v>
      </c>
    </row>
    <row r="4048" spans="1:17" s="183" customFormat="1" ht="14.25" x14ac:dyDescent="0.2">
      <c r="A4048" s="183">
        <v>504</v>
      </c>
      <c r="B4048" s="253" t="str">
        <f>IF(AND(A4048&lt;&gt;"",ISNUMBER(A4048)),VLOOKUP(A4048,Studies!A:BR,2,FALSE),"")</f>
        <v>Gubbins 2007</v>
      </c>
      <c r="C4048" s="254" t="str">
        <f>IF(AND(A4048&lt;&gt;"",ISNUMBER(A4048)),VLOOKUP(A4048,Studies!A:BR,3,FALSE),"")</f>
        <v>https://www.ncbi.nlm.nih.gov/pubmed/18172627</v>
      </c>
      <c r="D4048" s="254" t="str">
        <f>IF(AND(A4048&lt;&gt;"",ISNUMBER(A4048)),VLOOKUP(A4048,Studies!A:BR,4,FALSE),"")</f>
        <v>po 200 mg solution male with water</v>
      </c>
      <c r="E4048" s="254" t="str">
        <f>IF(AND(A4048&lt;&gt;"",ISNUMBER(A4048)),VLOOKUP(A4048,Studies!A:BR,5,FALSE),"")</f>
        <v>Itraconazole</v>
      </c>
      <c r="F4048" s="255"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4.25" x14ac:dyDescent="0.2">
      <c r="A4049" s="183">
        <v>504</v>
      </c>
      <c r="B4049" s="253" t="str">
        <f>IF(AND(A4049&lt;&gt;"",ISNUMBER(A4049)),VLOOKUP(A4049,Studies!A:BR,2,FALSE),"")</f>
        <v>Gubbins 2007</v>
      </c>
      <c r="C4049" s="254" t="str">
        <f>IF(AND(A4049&lt;&gt;"",ISNUMBER(A4049)),VLOOKUP(A4049,Studies!A:BR,3,FALSE),"")</f>
        <v>https://www.ncbi.nlm.nih.gov/pubmed/18172627</v>
      </c>
      <c r="D4049" s="254" t="str">
        <f>IF(AND(A4049&lt;&gt;"",ISNUMBER(A4049)),VLOOKUP(A4049,Studies!A:BR,4,FALSE),"")</f>
        <v>po 200 mg solution male with water</v>
      </c>
      <c r="E4049" s="254" t="str">
        <f>IF(AND(A4049&lt;&gt;"",ISNUMBER(A4049)),VLOOKUP(A4049,Studies!A:BR,5,FALSE),"")</f>
        <v>Itraconazole</v>
      </c>
      <c r="F4049" s="255" t="str">
        <f>IF(AND(A4049&lt;&gt;"",ISNUMBER(A4049)),VLOOKUP(A4049,Studies!A:BR,6,FALSE),"")</f>
        <v>Plasma</v>
      </c>
      <c r="G4049" s="194">
        <v>2</v>
      </c>
      <c r="H4049" s="194" t="s">
        <v>60</v>
      </c>
      <c r="I4049" s="187">
        <v>445.59469604492187</v>
      </c>
      <c r="J4049" s="187" t="s">
        <v>941</v>
      </c>
      <c r="K4049" s="187" t="s">
        <v>116</v>
      </c>
      <c r="L4049" s="195"/>
      <c r="M4049" s="195"/>
      <c r="N4049" s="195"/>
      <c r="O4049" s="199"/>
      <c r="P4049" s="188" t="s">
        <v>1027</v>
      </c>
      <c r="Q4049" s="174">
        <v>0</v>
      </c>
    </row>
    <row r="4050" spans="1:17" s="183" customFormat="1" ht="14.25" x14ac:dyDescent="0.2">
      <c r="A4050" s="183">
        <v>504</v>
      </c>
      <c r="B4050" s="253" t="str">
        <f>IF(AND(A4050&lt;&gt;"",ISNUMBER(A4050)),VLOOKUP(A4050,Studies!A:BR,2,FALSE),"")</f>
        <v>Gubbins 2007</v>
      </c>
      <c r="C4050" s="254" t="str">
        <f>IF(AND(A4050&lt;&gt;"",ISNUMBER(A4050)),VLOOKUP(A4050,Studies!A:BR,3,FALSE),"")</f>
        <v>https://www.ncbi.nlm.nih.gov/pubmed/18172627</v>
      </c>
      <c r="D4050" s="254" t="str">
        <f>IF(AND(A4050&lt;&gt;"",ISNUMBER(A4050)),VLOOKUP(A4050,Studies!A:BR,4,FALSE),"")</f>
        <v>po 200 mg solution male with water</v>
      </c>
      <c r="E4050" s="254" t="str">
        <f>IF(AND(A4050&lt;&gt;"",ISNUMBER(A4050)),VLOOKUP(A4050,Studies!A:BR,5,FALSE),"")</f>
        <v>Itraconazole</v>
      </c>
      <c r="F4050" s="255" t="str">
        <f>IF(AND(A4050&lt;&gt;"",ISNUMBER(A4050)),VLOOKUP(A4050,Studies!A:BR,6,FALSE),"")</f>
        <v>Plasma</v>
      </c>
      <c r="G4050" s="194">
        <v>3</v>
      </c>
      <c r="H4050" s="194" t="s">
        <v>60</v>
      </c>
      <c r="I4050" s="187">
        <v>417.84140014648437</v>
      </c>
      <c r="J4050" s="187" t="s">
        <v>941</v>
      </c>
      <c r="K4050" s="187" t="s">
        <v>116</v>
      </c>
      <c r="L4050" s="195"/>
      <c r="M4050" s="195"/>
      <c r="N4050" s="195"/>
      <c r="O4050" s="199"/>
      <c r="P4050" s="188" t="s">
        <v>1027</v>
      </c>
      <c r="Q4050" s="174">
        <v>0</v>
      </c>
    </row>
    <row r="4051" spans="1:17" s="183" customFormat="1" ht="14.25" x14ac:dyDescent="0.2">
      <c r="A4051" s="183">
        <v>504</v>
      </c>
      <c r="B4051" s="253" t="str">
        <f>IF(AND(A4051&lt;&gt;"",ISNUMBER(A4051)),VLOOKUP(A4051,Studies!A:BR,2,FALSE),"")</f>
        <v>Gubbins 2007</v>
      </c>
      <c r="C4051" s="254" t="str">
        <f>IF(AND(A4051&lt;&gt;"",ISNUMBER(A4051)),VLOOKUP(A4051,Studies!A:BR,3,FALSE),"")</f>
        <v>https://www.ncbi.nlm.nih.gov/pubmed/18172627</v>
      </c>
      <c r="D4051" s="254" t="str">
        <f>IF(AND(A4051&lt;&gt;"",ISNUMBER(A4051)),VLOOKUP(A4051,Studies!A:BR,4,FALSE),"")</f>
        <v>po 200 mg solution male with water</v>
      </c>
      <c r="E4051" s="254" t="str">
        <f>IF(AND(A4051&lt;&gt;"",ISNUMBER(A4051)),VLOOKUP(A4051,Studies!A:BR,5,FALSE),"")</f>
        <v>Itraconazole</v>
      </c>
      <c r="F4051" s="255"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4.25" x14ac:dyDescent="0.2">
      <c r="A4052" s="183">
        <v>504</v>
      </c>
      <c r="B4052" s="253" t="str">
        <f>IF(AND(A4052&lt;&gt;"",ISNUMBER(A4052)),VLOOKUP(A4052,Studies!A:BR,2,FALSE),"")</f>
        <v>Gubbins 2007</v>
      </c>
      <c r="C4052" s="254" t="str">
        <f>IF(AND(A4052&lt;&gt;"",ISNUMBER(A4052)),VLOOKUP(A4052,Studies!A:BR,3,FALSE),"")</f>
        <v>https://www.ncbi.nlm.nih.gov/pubmed/18172627</v>
      </c>
      <c r="D4052" s="254" t="str">
        <f>IF(AND(A4052&lt;&gt;"",ISNUMBER(A4052)),VLOOKUP(A4052,Studies!A:BR,4,FALSE),"")</f>
        <v>po 200 mg solution male with water</v>
      </c>
      <c r="E4052" s="254" t="str">
        <f>IF(AND(A4052&lt;&gt;"",ISNUMBER(A4052)),VLOOKUP(A4052,Studies!A:BR,5,FALSE),"")</f>
        <v>Itraconazole</v>
      </c>
      <c r="F4052" s="255" t="str">
        <f>IF(AND(A4052&lt;&gt;"",ISNUMBER(A4052)),VLOOKUP(A4052,Studies!A:BR,6,FALSE),"")</f>
        <v>Plasma</v>
      </c>
      <c r="G4052" s="194">
        <v>5</v>
      </c>
      <c r="H4052" s="194" t="s">
        <v>60</v>
      </c>
      <c r="I4052" s="187">
        <v>305.28634643554687</v>
      </c>
      <c r="J4052" s="187" t="s">
        <v>941</v>
      </c>
      <c r="K4052" s="187" t="s">
        <v>116</v>
      </c>
      <c r="L4052" s="195"/>
      <c r="M4052" s="195"/>
      <c r="N4052" s="195"/>
      <c r="O4052" s="199"/>
      <c r="P4052" s="188" t="s">
        <v>1027</v>
      </c>
      <c r="Q4052" s="174">
        <v>0</v>
      </c>
    </row>
    <row r="4053" spans="1:17" s="183" customFormat="1" ht="14.25" x14ac:dyDescent="0.2">
      <c r="A4053" s="183">
        <v>504</v>
      </c>
      <c r="B4053" s="253" t="str">
        <f>IF(AND(A4053&lt;&gt;"",ISNUMBER(A4053)),VLOOKUP(A4053,Studies!A:BR,2,FALSE),"")</f>
        <v>Gubbins 2007</v>
      </c>
      <c r="C4053" s="254" t="str">
        <f>IF(AND(A4053&lt;&gt;"",ISNUMBER(A4053)),VLOOKUP(A4053,Studies!A:BR,3,FALSE),"")</f>
        <v>https://www.ncbi.nlm.nih.gov/pubmed/18172627</v>
      </c>
      <c r="D4053" s="254" t="str">
        <f>IF(AND(A4053&lt;&gt;"",ISNUMBER(A4053)),VLOOKUP(A4053,Studies!A:BR,4,FALSE),"")</f>
        <v>po 200 mg solution male with water</v>
      </c>
      <c r="E4053" s="254" t="str">
        <f>IF(AND(A4053&lt;&gt;"",ISNUMBER(A4053)),VLOOKUP(A4053,Studies!A:BR,5,FALSE),"")</f>
        <v>Itraconazole</v>
      </c>
      <c r="F4053" s="255" t="str">
        <f>IF(AND(A4053&lt;&gt;"",ISNUMBER(A4053)),VLOOKUP(A4053,Studies!A:BR,6,FALSE),"")</f>
        <v>Plasma</v>
      </c>
      <c r="G4053" s="194">
        <v>6</v>
      </c>
      <c r="H4053" s="194" t="s">
        <v>60</v>
      </c>
      <c r="I4053" s="187">
        <v>248.23788452148437</v>
      </c>
      <c r="J4053" s="187" t="s">
        <v>941</v>
      </c>
      <c r="K4053" s="187" t="s">
        <v>116</v>
      </c>
      <c r="L4053" s="195"/>
      <c r="M4053" s="195"/>
      <c r="N4053" s="195"/>
      <c r="O4053" s="199"/>
      <c r="P4053" s="188" t="s">
        <v>1027</v>
      </c>
      <c r="Q4053" s="174">
        <v>0</v>
      </c>
    </row>
    <row r="4054" spans="1:17" s="183" customFormat="1" ht="14.25" x14ac:dyDescent="0.2">
      <c r="A4054" s="183">
        <v>504</v>
      </c>
      <c r="B4054" s="253" t="str">
        <f>IF(AND(A4054&lt;&gt;"",ISNUMBER(A4054)),VLOOKUP(A4054,Studies!A:BR,2,FALSE),"")</f>
        <v>Gubbins 2007</v>
      </c>
      <c r="C4054" s="254" t="str">
        <f>IF(AND(A4054&lt;&gt;"",ISNUMBER(A4054)),VLOOKUP(A4054,Studies!A:BR,3,FALSE),"")</f>
        <v>https://www.ncbi.nlm.nih.gov/pubmed/18172627</v>
      </c>
      <c r="D4054" s="254" t="str">
        <f>IF(AND(A4054&lt;&gt;"",ISNUMBER(A4054)),VLOOKUP(A4054,Studies!A:BR,4,FALSE),"")</f>
        <v>po 200 mg solution male with water</v>
      </c>
      <c r="E4054" s="254" t="str">
        <f>IF(AND(A4054&lt;&gt;"",ISNUMBER(A4054)),VLOOKUP(A4054,Studies!A:BR,5,FALSE),"")</f>
        <v>Itraconazole</v>
      </c>
      <c r="F4054" s="255" t="str">
        <f>IF(AND(A4054&lt;&gt;"",ISNUMBER(A4054)),VLOOKUP(A4054,Studies!A:BR,6,FALSE),"")</f>
        <v>Plasma</v>
      </c>
      <c r="G4054" s="194">
        <v>8</v>
      </c>
      <c r="H4054" s="194" t="s">
        <v>60</v>
      </c>
      <c r="I4054" s="187">
        <v>195.81497192382812</v>
      </c>
      <c r="J4054" s="187" t="s">
        <v>941</v>
      </c>
      <c r="K4054" s="187" t="s">
        <v>116</v>
      </c>
      <c r="L4054" s="195"/>
      <c r="M4054" s="195"/>
      <c r="N4054" s="195"/>
      <c r="O4054" s="199"/>
      <c r="P4054" s="188" t="s">
        <v>1027</v>
      </c>
      <c r="Q4054" s="174">
        <v>0</v>
      </c>
    </row>
    <row r="4055" spans="1:17" s="183" customFormat="1" ht="14.25" x14ac:dyDescent="0.2">
      <c r="A4055" s="183">
        <v>504</v>
      </c>
      <c r="B4055" s="253" t="str">
        <f>IF(AND(A4055&lt;&gt;"",ISNUMBER(A4055)),VLOOKUP(A4055,Studies!A:BR,2,FALSE),"")</f>
        <v>Gubbins 2007</v>
      </c>
      <c r="C4055" s="254" t="str">
        <f>IF(AND(A4055&lt;&gt;"",ISNUMBER(A4055)),VLOOKUP(A4055,Studies!A:BR,3,FALSE),"")</f>
        <v>https://www.ncbi.nlm.nih.gov/pubmed/18172627</v>
      </c>
      <c r="D4055" s="254" t="str">
        <f>IF(AND(A4055&lt;&gt;"",ISNUMBER(A4055)),VLOOKUP(A4055,Studies!A:BR,4,FALSE),"")</f>
        <v>po 200 mg solution male with water</v>
      </c>
      <c r="E4055" s="254" t="str">
        <f>IF(AND(A4055&lt;&gt;"",ISNUMBER(A4055)),VLOOKUP(A4055,Studies!A:BR,5,FALSE),"")</f>
        <v>Itraconazole</v>
      </c>
      <c r="F4055" s="255"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4.25" x14ac:dyDescent="0.2">
      <c r="A4056" s="183">
        <v>504</v>
      </c>
      <c r="B4056" s="253" t="str">
        <f>IF(AND(A4056&lt;&gt;"",ISNUMBER(A4056)),VLOOKUP(A4056,Studies!A:BR,2,FALSE),"")</f>
        <v>Gubbins 2007</v>
      </c>
      <c r="C4056" s="254" t="str">
        <f>IF(AND(A4056&lt;&gt;"",ISNUMBER(A4056)),VLOOKUP(A4056,Studies!A:BR,3,FALSE),"")</f>
        <v>https://www.ncbi.nlm.nih.gov/pubmed/18172627</v>
      </c>
      <c r="D4056" s="254" t="str">
        <f>IF(AND(A4056&lt;&gt;"",ISNUMBER(A4056)),VLOOKUP(A4056,Studies!A:BR,4,FALSE),"")</f>
        <v>po 200 mg solution male with water</v>
      </c>
      <c r="E4056" s="254" t="str">
        <f>IF(AND(A4056&lt;&gt;"",ISNUMBER(A4056)),VLOOKUP(A4056,Studies!A:BR,5,FALSE),"")</f>
        <v>Itraconazole</v>
      </c>
      <c r="F4056" s="255"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4.25" x14ac:dyDescent="0.2">
      <c r="A4057" s="183">
        <v>504</v>
      </c>
      <c r="B4057" s="253" t="str">
        <f>IF(AND(A4057&lt;&gt;"",ISNUMBER(A4057)),VLOOKUP(A4057,Studies!A:BR,2,FALSE),"")</f>
        <v>Gubbins 2007</v>
      </c>
      <c r="C4057" s="254" t="str">
        <f>IF(AND(A4057&lt;&gt;"",ISNUMBER(A4057)),VLOOKUP(A4057,Studies!A:BR,3,FALSE),"")</f>
        <v>https://www.ncbi.nlm.nih.gov/pubmed/18172627</v>
      </c>
      <c r="D4057" s="254" t="str">
        <f>IF(AND(A4057&lt;&gt;"",ISNUMBER(A4057)),VLOOKUP(A4057,Studies!A:BR,4,FALSE),"")</f>
        <v>po 200 mg solution male with water</v>
      </c>
      <c r="E4057" s="254" t="str">
        <f>IF(AND(A4057&lt;&gt;"",ISNUMBER(A4057)),VLOOKUP(A4057,Studies!A:BR,5,FALSE),"")</f>
        <v>Itraconazole</v>
      </c>
      <c r="F4057" s="255"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4.25" x14ac:dyDescent="0.2">
      <c r="A4058" s="183">
        <v>504</v>
      </c>
      <c r="B4058" s="253" t="str">
        <f>IF(AND(A4058&lt;&gt;"",ISNUMBER(A4058)),VLOOKUP(A4058,Studies!A:BR,2,FALSE),"")</f>
        <v>Gubbins 2007</v>
      </c>
      <c r="C4058" s="254" t="str">
        <f>IF(AND(A4058&lt;&gt;"",ISNUMBER(A4058)),VLOOKUP(A4058,Studies!A:BR,3,FALSE),"")</f>
        <v>https://www.ncbi.nlm.nih.gov/pubmed/18172627</v>
      </c>
      <c r="D4058" s="254" t="str">
        <f>IF(AND(A4058&lt;&gt;"",ISNUMBER(A4058)),VLOOKUP(A4058,Studies!A:BR,4,FALSE),"")</f>
        <v>po 200 mg solution male with water</v>
      </c>
      <c r="E4058" s="254" t="str">
        <f>IF(AND(A4058&lt;&gt;"",ISNUMBER(A4058)),VLOOKUP(A4058,Studies!A:BR,5,FALSE),"")</f>
        <v>Itraconazole</v>
      </c>
      <c r="F4058" s="255"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4.25" x14ac:dyDescent="0.2">
      <c r="A4059" s="183">
        <v>504</v>
      </c>
      <c r="B4059" s="253" t="str">
        <f>IF(AND(A4059&lt;&gt;"",ISNUMBER(A4059)),VLOOKUP(A4059,Studies!A:BR,2,FALSE),"")</f>
        <v>Gubbins 2007</v>
      </c>
      <c r="C4059" s="254" t="str">
        <f>IF(AND(A4059&lt;&gt;"",ISNUMBER(A4059)),VLOOKUP(A4059,Studies!A:BR,3,FALSE),"")</f>
        <v>https://www.ncbi.nlm.nih.gov/pubmed/18172627</v>
      </c>
      <c r="D4059" s="254" t="str">
        <f>IF(AND(A4059&lt;&gt;"",ISNUMBER(A4059)),VLOOKUP(A4059,Studies!A:BR,4,FALSE),"")</f>
        <v>po 200 mg solution male with water</v>
      </c>
      <c r="E4059" s="254" t="str">
        <f>IF(AND(A4059&lt;&gt;"",ISNUMBER(A4059)),VLOOKUP(A4059,Studies!A:BR,5,FALSE),"")</f>
        <v>Itraconazole</v>
      </c>
      <c r="F4059" s="255"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4.25" x14ac:dyDescent="0.2">
      <c r="A4060" s="183">
        <v>504</v>
      </c>
      <c r="B4060" s="253" t="str">
        <f>IF(AND(A4060&lt;&gt;"",ISNUMBER(A4060)),VLOOKUP(A4060,Studies!A:BR,2,FALSE),"")</f>
        <v>Gubbins 2007</v>
      </c>
      <c r="C4060" s="254" t="str">
        <f>IF(AND(A4060&lt;&gt;"",ISNUMBER(A4060)),VLOOKUP(A4060,Studies!A:BR,3,FALSE),"")</f>
        <v>https://www.ncbi.nlm.nih.gov/pubmed/18172627</v>
      </c>
      <c r="D4060" s="254" t="str">
        <f>IF(AND(A4060&lt;&gt;"",ISNUMBER(A4060)),VLOOKUP(A4060,Studies!A:BR,4,FALSE),"")</f>
        <v>po 200 mg solution male with water</v>
      </c>
      <c r="E4060" s="254" t="str">
        <f>IF(AND(A4060&lt;&gt;"",ISNUMBER(A4060)),VLOOKUP(A4060,Studies!A:BR,5,FALSE),"")</f>
        <v>Itraconazole</v>
      </c>
      <c r="F4060" s="255"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4.25" x14ac:dyDescent="0.2">
      <c r="A4061" s="183">
        <v>504</v>
      </c>
      <c r="B4061" s="253" t="str">
        <f>IF(AND(A4061&lt;&gt;"",ISNUMBER(A4061)),VLOOKUP(A4061,Studies!A:BR,2,FALSE),"")</f>
        <v>Gubbins 2007</v>
      </c>
      <c r="C4061" s="254" t="str">
        <f>IF(AND(A4061&lt;&gt;"",ISNUMBER(A4061)),VLOOKUP(A4061,Studies!A:BR,3,FALSE),"")</f>
        <v>https://www.ncbi.nlm.nih.gov/pubmed/18172627</v>
      </c>
      <c r="D4061" s="254" t="str">
        <f>IF(AND(A4061&lt;&gt;"",ISNUMBER(A4061)),VLOOKUP(A4061,Studies!A:BR,4,FALSE),"")</f>
        <v>po 200 mg solution male with water</v>
      </c>
      <c r="E4061" s="254" t="str">
        <f>IF(AND(A4061&lt;&gt;"",ISNUMBER(A4061)),VLOOKUP(A4061,Studies!A:BR,5,FALSE),"")</f>
        <v>Itraconazole</v>
      </c>
      <c r="F4061" s="255"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4.25" x14ac:dyDescent="0.2">
      <c r="A4062" s="183">
        <v>505</v>
      </c>
      <c r="B4062" s="253" t="str">
        <f>IF(AND(A4062&lt;&gt;"",ISNUMBER(A4062)),VLOOKUP(A4062,Studies!A:BR,2,FALSE),"")</f>
        <v>Gubbins 2007</v>
      </c>
      <c r="C4062" s="254" t="str">
        <f>IF(AND(A4062&lt;&gt;"",ISNUMBER(A4062)),VLOOKUP(A4062,Studies!A:BR,3,FALSE),"")</f>
        <v>https://www.ncbi.nlm.nih.gov/pubmed/18172627</v>
      </c>
      <c r="D4062" s="254" t="str">
        <f>IF(AND(A4062&lt;&gt;"",ISNUMBER(A4062)),VLOOKUP(A4062,Studies!A:BR,4,FALSE),"")</f>
        <v>po 200 mg solution male with water</v>
      </c>
      <c r="E4062" s="254" t="str">
        <f>IF(AND(A4062&lt;&gt;"",ISNUMBER(A4062)),VLOOKUP(A4062,Studies!A:BR,5,FALSE),"")</f>
        <v>Hydroxy-Itraconazole</v>
      </c>
      <c r="F4062" s="255"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4.25" x14ac:dyDescent="0.2">
      <c r="A4063" s="183">
        <v>505</v>
      </c>
      <c r="B4063" s="253" t="str">
        <f>IF(AND(A4063&lt;&gt;"",ISNUMBER(A4063)),VLOOKUP(A4063,Studies!A:BR,2,FALSE),"")</f>
        <v>Gubbins 2007</v>
      </c>
      <c r="C4063" s="254" t="str">
        <f>IF(AND(A4063&lt;&gt;"",ISNUMBER(A4063)),VLOOKUP(A4063,Studies!A:BR,3,FALSE),"")</f>
        <v>https://www.ncbi.nlm.nih.gov/pubmed/18172627</v>
      </c>
      <c r="D4063" s="254" t="str">
        <f>IF(AND(A4063&lt;&gt;"",ISNUMBER(A4063)),VLOOKUP(A4063,Studies!A:BR,4,FALSE),"")</f>
        <v>po 200 mg solution male with water</v>
      </c>
      <c r="E4063" s="254" t="str">
        <f>IF(AND(A4063&lt;&gt;"",ISNUMBER(A4063)),VLOOKUP(A4063,Studies!A:BR,5,FALSE),"")</f>
        <v>Hydroxy-Itraconazole</v>
      </c>
      <c r="F4063" s="255"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4.25" x14ac:dyDescent="0.2">
      <c r="A4064" s="183">
        <v>505</v>
      </c>
      <c r="B4064" s="253" t="str">
        <f>IF(AND(A4064&lt;&gt;"",ISNUMBER(A4064)),VLOOKUP(A4064,Studies!A:BR,2,FALSE),"")</f>
        <v>Gubbins 2007</v>
      </c>
      <c r="C4064" s="254" t="str">
        <f>IF(AND(A4064&lt;&gt;"",ISNUMBER(A4064)),VLOOKUP(A4064,Studies!A:BR,3,FALSE),"")</f>
        <v>https://www.ncbi.nlm.nih.gov/pubmed/18172627</v>
      </c>
      <c r="D4064" s="254" t="str">
        <f>IF(AND(A4064&lt;&gt;"",ISNUMBER(A4064)),VLOOKUP(A4064,Studies!A:BR,4,FALSE),"")</f>
        <v>po 200 mg solution male with water</v>
      </c>
      <c r="E4064" s="254" t="str">
        <f>IF(AND(A4064&lt;&gt;"",ISNUMBER(A4064)),VLOOKUP(A4064,Studies!A:BR,5,FALSE),"")</f>
        <v>Hydroxy-Itraconazole</v>
      </c>
      <c r="F4064" s="255"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4.25" x14ac:dyDescent="0.2">
      <c r="A4065" s="183">
        <v>505</v>
      </c>
      <c r="B4065" s="253" t="str">
        <f>IF(AND(A4065&lt;&gt;"",ISNUMBER(A4065)),VLOOKUP(A4065,Studies!A:BR,2,FALSE),"")</f>
        <v>Gubbins 2007</v>
      </c>
      <c r="C4065" s="254" t="str">
        <f>IF(AND(A4065&lt;&gt;"",ISNUMBER(A4065)),VLOOKUP(A4065,Studies!A:BR,3,FALSE),"")</f>
        <v>https://www.ncbi.nlm.nih.gov/pubmed/18172627</v>
      </c>
      <c r="D4065" s="254" t="str">
        <f>IF(AND(A4065&lt;&gt;"",ISNUMBER(A4065)),VLOOKUP(A4065,Studies!A:BR,4,FALSE),"")</f>
        <v>po 200 mg solution male with water</v>
      </c>
      <c r="E4065" s="254" t="str">
        <f>IF(AND(A4065&lt;&gt;"",ISNUMBER(A4065)),VLOOKUP(A4065,Studies!A:BR,5,FALSE),"")</f>
        <v>Hydroxy-Itraconazole</v>
      </c>
      <c r="F4065" s="255"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4.25" x14ac:dyDescent="0.2">
      <c r="A4066" s="183">
        <v>505</v>
      </c>
      <c r="B4066" s="253" t="str">
        <f>IF(AND(A4066&lt;&gt;"",ISNUMBER(A4066)),VLOOKUP(A4066,Studies!A:BR,2,FALSE),"")</f>
        <v>Gubbins 2007</v>
      </c>
      <c r="C4066" s="254" t="str">
        <f>IF(AND(A4066&lt;&gt;"",ISNUMBER(A4066)),VLOOKUP(A4066,Studies!A:BR,3,FALSE),"")</f>
        <v>https://www.ncbi.nlm.nih.gov/pubmed/18172627</v>
      </c>
      <c r="D4066" s="254" t="str">
        <f>IF(AND(A4066&lt;&gt;"",ISNUMBER(A4066)),VLOOKUP(A4066,Studies!A:BR,4,FALSE),"")</f>
        <v>po 200 mg solution male with water</v>
      </c>
      <c r="E4066" s="254" t="str">
        <f>IF(AND(A4066&lt;&gt;"",ISNUMBER(A4066)),VLOOKUP(A4066,Studies!A:BR,5,FALSE),"")</f>
        <v>Hydroxy-Itraconazole</v>
      </c>
      <c r="F4066" s="255"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4.25" x14ac:dyDescent="0.2">
      <c r="A4067" s="183">
        <v>505</v>
      </c>
      <c r="B4067" s="253" t="str">
        <f>IF(AND(A4067&lt;&gt;"",ISNUMBER(A4067)),VLOOKUP(A4067,Studies!A:BR,2,FALSE),"")</f>
        <v>Gubbins 2007</v>
      </c>
      <c r="C4067" s="254" t="str">
        <f>IF(AND(A4067&lt;&gt;"",ISNUMBER(A4067)),VLOOKUP(A4067,Studies!A:BR,3,FALSE),"")</f>
        <v>https://www.ncbi.nlm.nih.gov/pubmed/18172627</v>
      </c>
      <c r="D4067" s="254" t="str">
        <f>IF(AND(A4067&lt;&gt;"",ISNUMBER(A4067)),VLOOKUP(A4067,Studies!A:BR,4,FALSE),"")</f>
        <v>po 200 mg solution male with water</v>
      </c>
      <c r="E4067" s="254" t="str">
        <f>IF(AND(A4067&lt;&gt;"",ISNUMBER(A4067)),VLOOKUP(A4067,Studies!A:BR,5,FALSE),"")</f>
        <v>Hydroxy-Itraconazole</v>
      </c>
      <c r="F4067" s="255"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4.25" x14ac:dyDescent="0.2">
      <c r="A4068" s="183">
        <v>505</v>
      </c>
      <c r="B4068" s="253" t="str">
        <f>IF(AND(A4068&lt;&gt;"",ISNUMBER(A4068)),VLOOKUP(A4068,Studies!A:BR,2,FALSE),"")</f>
        <v>Gubbins 2007</v>
      </c>
      <c r="C4068" s="254" t="str">
        <f>IF(AND(A4068&lt;&gt;"",ISNUMBER(A4068)),VLOOKUP(A4068,Studies!A:BR,3,FALSE),"")</f>
        <v>https://www.ncbi.nlm.nih.gov/pubmed/18172627</v>
      </c>
      <c r="D4068" s="254" t="str">
        <f>IF(AND(A4068&lt;&gt;"",ISNUMBER(A4068)),VLOOKUP(A4068,Studies!A:BR,4,FALSE),"")</f>
        <v>po 200 mg solution male with water</v>
      </c>
      <c r="E4068" s="254" t="str">
        <f>IF(AND(A4068&lt;&gt;"",ISNUMBER(A4068)),VLOOKUP(A4068,Studies!A:BR,5,FALSE),"")</f>
        <v>Hydroxy-Itraconazole</v>
      </c>
      <c r="F4068" s="255"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4.25" x14ac:dyDescent="0.2">
      <c r="A4069" s="183">
        <v>505</v>
      </c>
      <c r="B4069" s="253" t="str">
        <f>IF(AND(A4069&lt;&gt;"",ISNUMBER(A4069)),VLOOKUP(A4069,Studies!A:BR,2,FALSE),"")</f>
        <v>Gubbins 2007</v>
      </c>
      <c r="C4069" s="254" t="str">
        <f>IF(AND(A4069&lt;&gt;"",ISNUMBER(A4069)),VLOOKUP(A4069,Studies!A:BR,3,FALSE),"")</f>
        <v>https://www.ncbi.nlm.nih.gov/pubmed/18172627</v>
      </c>
      <c r="D4069" s="254" t="str">
        <f>IF(AND(A4069&lt;&gt;"",ISNUMBER(A4069)),VLOOKUP(A4069,Studies!A:BR,4,FALSE),"")</f>
        <v>po 200 mg solution male with water</v>
      </c>
      <c r="E4069" s="254" t="str">
        <f>IF(AND(A4069&lt;&gt;"",ISNUMBER(A4069)),VLOOKUP(A4069,Studies!A:BR,5,FALSE),"")</f>
        <v>Hydroxy-Itraconazole</v>
      </c>
      <c r="F4069" s="255"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4.25" x14ac:dyDescent="0.2">
      <c r="A4070" s="183">
        <v>505</v>
      </c>
      <c r="B4070" s="253" t="str">
        <f>IF(AND(A4070&lt;&gt;"",ISNUMBER(A4070)),VLOOKUP(A4070,Studies!A:BR,2,FALSE),"")</f>
        <v>Gubbins 2007</v>
      </c>
      <c r="C4070" s="254" t="str">
        <f>IF(AND(A4070&lt;&gt;"",ISNUMBER(A4070)),VLOOKUP(A4070,Studies!A:BR,3,FALSE),"")</f>
        <v>https://www.ncbi.nlm.nih.gov/pubmed/18172627</v>
      </c>
      <c r="D4070" s="254" t="str">
        <f>IF(AND(A4070&lt;&gt;"",ISNUMBER(A4070)),VLOOKUP(A4070,Studies!A:BR,4,FALSE),"")</f>
        <v>po 200 mg solution male with water</v>
      </c>
      <c r="E4070" s="254" t="str">
        <f>IF(AND(A4070&lt;&gt;"",ISNUMBER(A4070)),VLOOKUP(A4070,Studies!A:BR,5,FALSE),"")</f>
        <v>Hydroxy-Itraconazole</v>
      </c>
      <c r="F4070" s="255" t="str">
        <f>IF(AND(A4070&lt;&gt;"",ISNUMBER(A4070)),VLOOKUP(A4070,Studies!A:BR,6,FALSE),"")</f>
        <v>Plasma</v>
      </c>
      <c r="G4070" s="194">
        <v>10</v>
      </c>
      <c r="H4070" s="194" t="s">
        <v>60</v>
      </c>
      <c r="I4070" s="187">
        <v>502.82608032226562</v>
      </c>
      <c r="J4070" s="187" t="s">
        <v>941</v>
      </c>
      <c r="K4070" s="187" t="s">
        <v>116</v>
      </c>
      <c r="L4070" s="195"/>
      <c r="M4070" s="195"/>
      <c r="N4070" s="195"/>
      <c r="O4070" s="199"/>
      <c r="P4070" s="188" t="s">
        <v>1027</v>
      </c>
      <c r="Q4070" s="174">
        <v>0</v>
      </c>
    </row>
    <row r="4071" spans="1:17" s="183" customFormat="1" ht="14.25" x14ac:dyDescent="0.2">
      <c r="A4071" s="183">
        <v>505</v>
      </c>
      <c r="B4071" s="253" t="str">
        <f>IF(AND(A4071&lt;&gt;"",ISNUMBER(A4071)),VLOOKUP(A4071,Studies!A:BR,2,FALSE),"")</f>
        <v>Gubbins 2007</v>
      </c>
      <c r="C4071" s="254" t="str">
        <f>IF(AND(A4071&lt;&gt;"",ISNUMBER(A4071)),VLOOKUP(A4071,Studies!A:BR,3,FALSE),"")</f>
        <v>https://www.ncbi.nlm.nih.gov/pubmed/18172627</v>
      </c>
      <c r="D4071" s="254" t="str">
        <f>IF(AND(A4071&lt;&gt;"",ISNUMBER(A4071)),VLOOKUP(A4071,Studies!A:BR,4,FALSE),"")</f>
        <v>po 200 mg solution male with water</v>
      </c>
      <c r="E4071" s="254" t="str">
        <f>IF(AND(A4071&lt;&gt;"",ISNUMBER(A4071)),VLOOKUP(A4071,Studies!A:BR,5,FALSE),"")</f>
        <v>Hydroxy-Itraconazole</v>
      </c>
      <c r="F4071" s="255"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4.25" x14ac:dyDescent="0.2">
      <c r="A4072" s="183">
        <v>505</v>
      </c>
      <c r="B4072" s="253" t="str">
        <f>IF(AND(A4072&lt;&gt;"",ISNUMBER(A4072)),VLOOKUP(A4072,Studies!A:BR,2,FALSE),"")</f>
        <v>Gubbins 2007</v>
      </c>
      <c r="C4072" s="254" t="str">
        <f>IF(AND(A4072&lt;&gt;"",ISNUMBER(A4072)),VLOOKUP(A4072,Studies!A:BR,3,FALSE),"")</f>
        <v>https://www.ncbi.nlm.nih.gov/pubmed/18172627</v>
      </c>
      <c r="D4072" s="254" t="str">
        <f>IF(AND(A4072&lt;&gt;"",ISNUMBER(A4072)),VLOOKUP(A4072,Studies!A:BR,4,FALSE),"")</f>
        <v>po 200 mg solution male with water</v>
      </c>
      <c r="E4072" s="254" t="str">
        <f>IF(AND(A4072&lt;&gt;"",ISNUMBER(A4072)),VLOOKUP(A4072,Studies!A:BR,5,FALSE),"")</f>
        <v>Hydroxy-Itraconazole</v>
      </c>
      <c r="F4072" s="255" t="str">
        <f>IF(AND(A4072&lt;&gt;"",ISNUMBER(A4072)),VLOOKUP(A4072,Studies!A:BR,6,FALSE),"")</f>
        <v>Plasma</v>
      </c>
      <c r="G4072" s="194">
        <v>24</v>
      </c>
      <c r="H4072" s="194" t="s">
        <v>60</v>
      </c>
      <c r="I4072" s="187">
        <v>279.78262329101562</v>
      </c>
      <c r="J4072" s="187" t="s">
        <v>941</v>
      </c>
      <c r="K4072" s="187" t="s">
        <v>116</v>
      </c>
      <c r="L4072" s="195"/>
      <c r="M4072" s="195"/>
      <c r="N4072" s="195"/>
      <c r="O4072" s="199"/>
      <c r="P4072" s="188" t="s">
        <v>1027</v>
      </c>
      <c r="Q4072" s="174">
        <v>0</v>
      </c>
    </row>
    <row r="4073" spans="1:17" s="183" customFormat="1" ht="14.25" x14ac:dyDescent="0.2">
      <c r="A4073" s="183">
        <v>505</v>
      </c>
      <c r="B4073" s="253" t="str">
        <f>IF(AND(A4073&lt;&gt;"",ISNUMBER(A4073)),VLOOKUP(A4073,Studies!A:BR,2,FALSE),"")</f>
        <v>Gubbins 2007</v>
      </c>
      <c r="C4073" s="254" t="str">
        <f>IF(AND(A4073&lt;&gt;"",ISNUMBER(A4073)),VLOOKUP(A4073,Studies!A:BR,3,FALSE),"")</f>
        <v>https://www.ncbi.nlm.nih.gov/pubmed/18172627</v>
      </c>
      <c r="D4073" s="254" t="str">
        <f>IF(AND(A4073&lt;&gt;"",ISNUMBER(A4073)),VLOOKUP(A4073,Studies!A:BR,4,FALSE),"")</f>
        <v>po 200 mg solution male with water</v>
      </c>
      <c r="E4073" s="254" t="str">
        <f>IF(AND(A4073&lt;&gt;"",ISNUMBER(A4073)),VLOOKUP(A4073,Studies!A:BR,5,FALSE),"")</f>
        <v>Hydroxy-Itraconazole</v>
      </c>
      <c r="F4073" s="255"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4.25" x14ac:dyDescent="0.2">
      <c r="A4074" s="183">
        <v>505</v>
      </c>
      <c r="B4074" s="253" t="str">
        <f>IF(AND(A4074&lt;&gt;"",ISNUMBER(A4074)),VLOOKUP(A4074,Studies!A:BR,2,FALSE),"")</f>
        <v>Gubbins 2007</v>
      </c>
      <c r="C4074" s="254" t="str">
        <f>IF(AND(A4074&lt;&gt;"",ISNUMBER(A4074)),VLOOKUP(A4074,Studies!A:BR,3,FALSE),"")</f>
        <v>https://www.ncbi.nlm.nih.gov/pubmed/18172627</v>
      </c>
      <c r="D4074" s="254" t="str">
        <f>IF(AND(A4074&lt;&gt;"",ISNUMBER(A4074)),VLOOKUP(A4074,Studies!A:BR,4,FALSE),"")</f>
        <v>po 200 mg solution male with water</v>
      </c>
      <c r="E4074" s="254" t="str">
        <f>IF(AND(A4074&lt;&gt;"",ISNUMBER(A4074)),VLOOKUP(A4074,Studies!A:BR,5,FALSE),"")</f>
        <v>Hydroxy-Itraconazole</v>
      </c>
      <c r="F4074" s="255" t="str">
        <f>IF(AND(A4074&lt;&gt;"",ISNUMBER(A4074)),VLOOKUP(A4074,Studies!A:BR,6,FALSE),"")</f>
        <v>Plasma</v>
      </c>
      <c r="G4074" s="194">
        <v>48</v>
      </c>
      <c r="H4074" s="194" t="s">
        <v>60</v>
      </c>
      <c r="I4074" s="187">
        <v>86.086959838867187</v>
      </c>
      <c r="J4074" s="187" t="s">
        <v>941</v>
      </c>
      <c r="K4074" s="187" t="s">
        <v>116</v>
      </c>
      <c r="L4074" s="195"/>
      <c r="M4074" s="195"/>
      <c r="N4074" s="195"/>
      <c r="O4074" s="199"/>
      <c r="P4074" s="188" t="s">
        <v>1027</v>
      </c>
      <c r="Q4074" s="174">
        <v>0</v>
      </c>
    </row>
    <row r="4075" spans="1:17" s="183" customFormat="1" ht="14.25" x14ac:dyDescent="0.2">
      <c r="A4075" s="183">
        <v>505</v>
      </c>
      <c r="B4075" s="253" t="str">
        <f>IF(AND(A4075&lt;&gt;"",ISNUMBER(A4075)),VLOOKUP(A4075,Studies!A:BR,2,FALSE),"")</f>
        <v>Gubbins 2007</v>
      </c>
      <c r="C4075" s="254" t="str">
        <f>IF(AND(A4075&lt;&gt;"",ISNUMBER(A4075)),VLOOKUP(A4075,Studies!A:BR,3,FALSE),"")</f>
        <v>https://www.ncbi.nlm.nih.gov/pubmed/18172627</v>
      </c>
      <c r="D4075" s="254" t="str">
        <f>IF(AND(A4075&lt;&gt;"",ISNUMBER(A4075)),VLOOKUP(A4075,Studies!A:BR,4,FALSE),"")</f>
        <v>po 200 mg solution male with water</v>
      </c>
      <c r="E4075" s="254" t="str">
        <f>IF(AND(A4075&lt;&gt;"",ISNUMBER(A4075)),VLOOKUP(A4075,Studies!A:BR,5,FALSE),"")</f>
        <v>Hydroxy-Itraconazole</v>
      </c>
      <c r="F4075" s="255"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4.25" x14ac:dyDescent="0.2">
      <c r="A4076" s="183">
        <v>505</v>
      </c>
      <c r="B4076" s="253" t="str">
        <f>IF(AND(A4076&lt;&gt;"",ISNUMBER(A4076)),VLOOKUP(A4076,Studies!A:BR,2,FALSE),"")</f>
        <v>Gubbins 2007</v>
      </c>
      <c r="C4076" s="254" t="str">
        <f>IF(AND(A4076&lt;&gt;"",ISNUMBER(A4076)),VLOOKUP(A4076,Studies!A:BR,3,FALSE),"")</f>
        <v>https://www.ncbi.nlm.nih.gov/pubmed/18172627</v>
      </c>
      <c r="D4076" s="254" t="str">
        <f>IF(AND(A4076&lt;&gt;"",ISNUMBER(A4076)),VLOOKUP(A4076,Studies!A:BR,4,FALSE),"")</f>
        <v>po 200 mg solution male with water</v>
      </c>
      <c r="E4076" s="254" t="str">
        <f>IF(AND(A4076&lt;&gt;"",ISNUMBER(A4076)),VLOOKUP(A4076,Studies!A:BR,5,FALSE),"")</f>
        <v>Hydroxy-Itraconazole</v>
      </c>
      <c r="F4076" s="255"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4.25" x14ac:dyDescent="0.2">
      <c r="A4077" s="91">
        <v>510</v>
      </c>
      <c r="B4077" s="253" t="str">
        <f>IF(AND(A4077&lt;&gt;"",ISNUMBER(A4077)),VLOOKUP(A4077,Studies!A:BR,2,FALSE),"")</f>
        <v>Uno 2006</v>
      </c>
      <c r="C4077" s="254" t="str">
        <f>IF(AND(A4077&lt;&gt;"",ISNUMBER(A4077)),VLOOKUP(A4077,Studies!A:BR,3,FALSE),"")</f>
        <v>https://www.ncbi.nlm.nih.gov/pubmed/16885720</v>
      </c>
      <c r="D4077" s="254" t="str">
        <f>IF(AND(A4077&lt;&gt;"",ISNUMBER(A4077)),VLOOKUP(A4077,Studies!A:BR,4,FALSE),"")</f>
        <v>day 1 (Japanese)</v>
      </c>
      <c r="E4077" s="254" t="str">
        <f>IF(AND(A4077&lt;&gt;"",ISNUMBER(A4077)),VLOOKUP(A4077,Studies!A:BR,5,FALSE),"")</f>
        <v>Itraconazole</v>
      </c>
      <c r="F4077" s="255"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4.25" x14ac:dyDescent="0.2">
      <c r="A4078" s="91">
        <v>510</v>
      </c>
      <c r="B4078" s="253" t="str">
        <f>IF(AND(A4078&lt;&gt;"",ISNUMBER(A4078)),VLOOKUP(A4078,Studies!A:BR,2,FALSE),"")</f>
        <v>Uno 2006</v>
      </c>
      <c r="C4078" s="254" t="str">
        <f>IF(AND(A4078&lt;&gt;"",ISNUMBER(A4078)),VLOOKUP(A4078,Studies!A:BR,3,FALSE),"")</f>
        <v>https://www.ncbi.nlm.nih.gov/pubmed/16885720</v>
      </c>
      <c r="D4078" s="254" t="str">
        <f>IF(AND(A4078&lt;&gt;"",ISNUMBER(A4078)),VLOOKUP(A4078,Studies!A:BR,4,FALSE),"")</f>
        <v>day 1 (Japanese)</v>
      </c>
      <c r="E4078" s="254" t="str">
        <f>IF(AND(A4078&lt;&gt;"",ISNUMBER(A4078)),VLOOKUP(A4078,Studies!A:BR,5,FALSE),"")</f>
        <v>Itraconazole</v>
      </c>
      <c r="F4078" s="255"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4.25" x14ac:dyDescent="0.2">
      <c r="A4079" s="91">
        <v>510</v>
      </c>
      <c r="B4079" s="253" t="str">
        <f>IF(AND(A4079&lt;&gt;"",ISNUMBER(A4079)),VLOOKUP(A4079,Studies!A:BR,2,FALSE),"")</f>
        <v>Uno 2006</v>
      </c>
      <c r="C4079" s="254" t="str">
        <f>IF(AND(A4079&lt;&gt;"",ISNUMBER(A4079)),VLOOKUP(A4079,Studies!A:BR,3,FALSE),"")</f>
        <v>https://www.ncbi.nlm.nih.gov/pubmed/16885720</v>
      </c>
      <c r="D4079" s="254" t="str">
        <f>IF(AND(A4079&lt;&gt;"",ISNUMBER(A4079)),VLOOKUP(A4079,Studies!A:BR,4,FALSE),"")</f>
        <v>day 1 (Japanese)</v>
      </c>
      <c r="E4079" s="254" t="str">
        <f>IF(AND(A4079&lt;&gt;"",ISNUMBER(A4079)),VLOOKUP(A4079,Studies!A:BR,5,FALSE),"")</f>
        <v>Itraconazole</v>
      </c>
      <c r="F4079" s="255"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4.25" x14ac:dyDescent="0.2">
      <c r="A4080" s="91">
        <v>510</v>
      </c>
      <c r="B4080" s="253" t="str">
        <f>IF(AND(A4080&lt;&gt;"",ISNUMBER(A4080)),VLOOKUP(A4080,Studies!A:BR,2,FALSE),"")</f>
        <v>Uno 2006</v>
      </c>
      <c r="C4080" s="254" t="str">
        <f>IF(AND(A4080&lt;&gt;"",ISNUMBER(A4080)),VLOOKUP(A4080,Studies!A:BR,3,FALSE),"")</f>
        <v>https://www.ncbi.nlm.nih.gov/pubmed/16885720</v>
      </c>
      <c r="D4080" s="254" t="str">
        <f>IF(AND(A4080&lt;&gt;"",ISNUMBER(A4080)),VLOOKUP(A4080,Studies!A:BR,4,FALSE),"")</f>
        <v>day 1 (Japanese)</v>
      </c>
      <c r="E4080" s="254" t="str">
        <f>IF(AND(A4080&lt;&gt;"",ISNUMBER(A4080)),VLOOKUP(A4080,Studies!A:BR,5,FALSE),"")</f>
        <v>Itraconazole</v>
      </c>
      <c r="F4080" s="255"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4.25" x14ac:dyDescent="0.2">
      <c r="A4081" s="91">
        <v>510</v>
      </c>
      <c r="B4081" s="253" t="str">
        <f>IF(AND(A4081&lt;&gt;"",ISNUMBER(A4081)),VLOOKUP(A4081,Studies!A:BR,2,FALSE),"")</f>
        <v>Uno 2006</v>
      </c>
      <c r="C4081" s="254" t="str">
        <f>IF(AND(A4081&lt;&gt;"",ISNUMBER(A4081)),VLOOKUP(A4081,Studies!A:BR,3,FALSE),"")</f>
        <v>https://www.ncbi.nlm.nih.gov/pubmed/16885720</v>
      </c>
      <c r="D4081" s="254" t="str">
        <f>IF(AND(A4081&lt;&gt;"",ISNUMBER(A4081)),VLOOKUP(A4081,Studies!A:BR,4,FALSE),"")</f>
        <v>day 1 (Japanese)</v>
      </c>
      <c r="E4081" s="254" t="str">
        <f>IF(AND(A4081&lt;&gt;"",ISNUMBER(A4081)),VLOOKUP(A4081,Studies!A:BR,5,FALSE),"")</f>
        <v>Itraconazole</v>
      </c>
      <c r="F4081" s="255"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4.25" x14ac:dyDescent="0.2">
      <c r="A4082" s="91">
        <v>510</v>
      </c>
      <c r="B4082" s="253" t="str">
        <f>IF(AND(A4082&lt;&gt;"",ISNUMBER(A4082)),VLOOKUP(A4082,Studies!A:BR,2,FALSE),"")</f>
        <v>Uno 2006</v>
      </c>
      <c r="C4082" s="254" t="str">
        <f>IF(AND(A4082&lt;&gt;"",ISNUMBER(A4082)),VLOOKUP(A4082,Studies!A:BR,3,FALSE),"")</f>
        <v>https://www.ncbi.nlm.nih.gov/pubmed/16885720</v>
      </c>
      <c r="D4082" s="254" t="str">
        <f>IF(AND(A4082&lt;&gt;"",ISNUMBER(A4082)),VLOOKUP(A4082,Studies!A:BR,4,FALSE),"")</f>
        <v>day 1 (Japanese)</v>
      </c>
      <c r="E4082" s="254" t="str">
        <f>IF(AND(A4082&lt;&gt;"",ISNUMBER(A4082)),VLOOKUP(A4082,Studies!A:BR,5,FALSE),"")</f>
        <v>Itraconazole</v>
      </c>
      <c r="F4082" s="255"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4.25" x14ac:dyDescent="0.2">
      <c r="A4083" s="91">
        <v>510</v>
      </c>
      <c r="B4083" s="253" t="str">
        <f>IF(AND(A4083&lt;&gt;"",ISNUMBER(A4083)),VLOOKUP(A4083,Studies!A:BR,2,FALSE),"")</f>
        <v>Uno 2006</v>
      </c>
      <c r="C4083" s="254" t="str">
        <f>IF(AND(A4083&lt;&gt;"",ISNUMBER(A4083)),VLOOKUP(A4083,Studies!A:BR,3,FALSE),"")</f>
        <v>https://www.ncbi.nlm.nih.gov/pubmed/16885720</v>
      </c>
      <c r="D4083" s="254" t="str">
        <f>IF(AND(A4083&lt;&gt;"",ISNUMBER(A4083)),VLOOKUP(A4083,Studies!A:BR,4,FALSE),"")</f>
        <v>day 1 (Japanese)</v>
      </c>
      <c r="E4083" s="254" t="str">
        <f>IF(AND(A4083&lt;&gt;"",ISNUMBER(A4083)),VLOOKUP(A4083,Studies!A:BR,5,FALSE),"")</f>
        <v>Itraconazole</v>
      </c>
      <c r="F4083" s="255"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4.25" x14ac:dyDescent="0.2">
      <c r="A4084" s="91">
        <v>510</v>
      </c>
      <c r="B4084" s="253" t="str">
        <f>IF(AND(A4084&lt;&gt;"",ISNUMBER(A4084)),VLOOKUP(A4084,Studies!A:BR,2,FALSE),"")</f>
        <v>Uno 2006</v>
      </c>
      <c r="C4084" s="254" t="str">
        <f>IF(AND(A4084&lt;&gt;"",ISNUMBER(A4084)),VLOOKUP(A4084,Studies!A:BR,3,FALSE),"")</f>
        <v>https://www.ncbi.nlm.nih.gov/pubmed/16885720</v>
      </c>
      <c r="D4084" s="254" t="str">
        <f>IF(AND(A4084&lt;&gt;"",ISNUMBER(A4084)),VLOOKUP(A4084,Studies!A:BR,4,FALSE),"")</f>
        <v>day 1 (Japanese)</v>
      </c>
      <c r="E4084" s="254" t="str">
        <f>IF(AND(A4084&lt;&gt;"",ISNUMBER(A4084)),VLOOKUP(A4084,Studies!A:BR,5,FALSE),"")</f>
        <v>Itraconazole</v>
      </c>
      <c r="F4084" s="255"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4.25" x14ac:dyDescent="0.2">
      <c r="A4085" s="91">
        <v>510</v>
      </c>
      <c r="B4085" s="253" t="str">
        <f>IF(AND(A4085&lt;&gt;"",ISNUMBER(A4085)),VLOOKUP(A4085,Studies!A:BR,2,FALSE),"")</f>
        <v>Uno 2006</v>
      </c>
      <c r="C4085" s="254" t="str">
        <f>IF(AND(A4085&lt;&gt;"",ISNUMBER(A4085)),VLOOKUP(A4085,Studies!A:BR,3,FALSE),"")</f>
        <v>https://www.ncbi.nlm.nih.gov/pubmed/16885720</v>
      </c>
      <c r="D4085" s="254" t="str">
        <f>IF(AND(A4085&lt;&gt;"",ISNUMBER(A4085)),VLOOKUP(A4085,Studies!A:BR,4,FALSE),"")</f>
        <v>day 1 (Japanese)</v>
      </c>
      <c r="E4085" s="254" t="str">
        <f>IF(AND(A4085&lt;&gt;"",ISNUMBER(A4085)),VLOOKUP(A4085,Studies!A:BR,5,FALSE),"")</f>
        <v>Itraconazole</v>
      </c>
      <c r="F4085" s="255"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4.25" x14ac:dyDescent="0.2">
      <c r="A4086" s="91">
        <v>510</v>
      </c>
      <c r="B4086" s="253" t="str">
        <f>IF(AND(A4086&lt;&gt;"",ISNUMBER(A4086)),VLOOKUP(A4086,Studies!A:BR,2,FALSE),"")</f>
        <v>Uno 2006</v>
      </c>
      <c r="C4086" s="254" t="str">
        <f>IF(AND(A4086&lt;&gt;"",ISNUMBER(A4086)),VLOOKUP(A4086,Studies!A:BR,3,FALSE),"")</f>
        <v>https://www.ncbi.nlm.nih.gov/pubmed/16885720</v>
      </c>
      <c r="D4086" s="254" t="str">
        <f>IF(AND(A4086&lt;&gt;"",ISNUMBER(A4086)),VLOOKUP(A4086,Studies!A:BR,4,FALSE),"")</f>
        <v>day 1 (Japanese)</v>
      </c>
      <c r="E4086" s="254" t="str">
        <f>IF(AND(A4086&lt;&gt;"",ISNUMBER(A4086)),VLOOKUP(A4086,Studies!A:BR,5,FALSE),"")</f>
        <v>Itraconazole</v>
      </c>
      <c r="F4086" s="255"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4.25" x14ac:dyDescent="0.2">
      <c r="A4087" s="183">
        <v>511</v>
      </c>
      <c r="B4087" s="253" t="str">
        <f>IF(AND(A4087&lt;&gt;"",ISNUMBER(A4087)),VLOOKUP(A4087,Studies!A:BR,2,FALSE),"")</f>
        <v>Uno 2006</v>
      </c>
      <c r="C4087" s="254" t="str">
        <f>IF(AND(A4087&lt;&gt;"",ISNUMBER(A4087)),VLOOKUP(A4087,Studies!A:BR,3,FALSE),"")</f>
        <v>https://www.ncbi.nlm.nih.gov/pubmed/16885720</v>
      </c>
      <c r="D4087" s="254" t="str">
        <f>IF(AND(A4087&lt;&gt;"",ISNUMBER(A4087)),VLOOKUP(A4087,Studies!A:BR,4,FALSE),"")</f>
        <v>day 1 (Japanese)</v>
      </c>
      <c r="E4087" s="254" t="str">
        <f>IF(AND(A4087&lt;&gt;"",ISNUMBER(A4087)),VLOOKUP(A4087,Studies!A:BR,5,FALSE),"")</f>
        <v>Hydroxy-Itraconazole</v>
      </c>
      <c r="F4087" s="255"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4.25" x14ac:dyDescent="0.2">
      <c r="A4088" s="183">
        <v>511</v>
      </c>
      <c r="B4088" s="253" t="str">
        <f>IF(AND(A4088&lt;&gt;"",ISNUMBER(A4088)),VLOOKUP(A4088,Studies!A:BR,2,FALSE),"")</f>
        <v>Uno 2006</v>
      </c>
      <c r="C4088" s="254" t="str">
        <f>IF(AND(A4088&lt;&gt;"",ISNUMBER(A4088)),VLOOKUP(A4088,Studies!A:BR,3,FALSE),"")</f>
        <v>https://www.ncbi.nlm.nih.gov/pubmed/16885720</v>
      </c>
      <c r="D4088" s="254" t="str">
        <f>IF(AND(A4088&lt;&gt;"",ISNUMBER(A4088)),VLOOKUP(A4088,Studies!A:BR,4,FALSE),"")</f>
        <v>day 1 (Japanese)</v>
      </c>
      <c r="E4088" s="254" t="str">
        <f>IF(AND(A4088&lt;&gt;"",ISNUMBER(A4088)),VLOOKUP(A4088,Studies!A:BR,5,FALSE),"")</f>
        <v>Hydroxy-Itraconazole</v>
      </c>
      <c r="F4088" s="255"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4.25" x14ac:dyDescent="0.2">
      <c r="A4089" s="183">
        <v>511</v>
      </c>
      <c r="B4089" s="253" t="str">
        <f>IF(AND(A4089&lt;&gt;"",ISNUMBER(A4089)),VLOOKUP(A4089,Studies!A:BR,2,FALSE),"")</f>
        <v>Uno 2006</v>
      </c>
      <c r="C4089" s="254" t="str">
        <f>IF(AND(A4089&lt;&gt;"",ISNUMBER(A4089)),VLOOKUP(A4089,Studies!A:BR,3,FALSE),"")</f>
        <v>https://www.ncbi.nlm.nih.gov/pubmed/16885720</v>
      </c>
      <c r="D4089" s="254" t="str">
        <f>IF(AND(A4089&lt;&gt;"",ISNUMBER(A4089)),VLOOKUP(A4089,Studies!A:BR,4,FALSE),"")</f>
        <v>day 1 (Japanese)</v>
      </c>
      <c r="E4089" s="254" t="str">
        <f>IF(AND(A4089&lt;&gt;"",ISNUMBER(A4089)),VLOOKUP(A4089,Studies!A:BR,5,FALSE),"")</f>
        <v>Hydroxy-Itraconazole</v>
      </c>
      <c r="F4089" s="255"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4.25" x14ac:dyDescent="0.2">
      <c r="A4090" s="183">
        <v>511</v>
      </c>
      <c r="B4090" s="253" t="str">
        <f>IF(AND(A4090&lt;&gt;"",ISNUMBER(A4090)),VLOOKUP(A4090,Studies!A:BR,2,FALSE),"")</f>
        <v>Uno 2006</v>
      </c>
      <c r="C4090" s="254" t="str">
        <f>IF(AND(A4090&lt;&gt;"",ISNUMBER(A4090)),VLOOKUP(A4090,Studies!A:BR,3,FALSE),"")</f>
        <v>https://www.ncbi.nlm.nih.gov/pubmed/16885720</v>
      </c>
      <c r="D4090" s="254" t="str">
        <f>IF(AND(A4090&lt;&gt;"",ISNUMBER(A4090)),VLOOKUP(A4090,Studies!A:BR,4,FALSE),"")</f>
        <v>day 1 (Japanese)</v>
      </c>
      <c r="E4090" s="254" t="str">
        <f>IF(AND(A4090&lt;&gt;"",ISNUMBER(A4090)),VLOOKUP(A4090,Studies!A:BR,5,FALSE),"")</f>
        <v>Hydroxy-Itraconazole</v>
      </c>
      <c r="F4090" s="255"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4.25" x14ac:dyDescent="0.2">
      <c r="A4091" s="183">
        <v>511</v>
      </c>
      <c r="B4091" s="253" t="str">
        <f>IF(AND(A4091&lt;&gt;"",ISNUMBER(A4091)),VLOOKUP(A4091,Studies!A:BR,2,FALSE),"")</f>
        <v>Uno 2006</v>
      </c>
      <c r="C4091" s="254" t="str">
        <f>IF(AND(A4091&lt;&gt;"",ISNUMBER(A4091)),VLOOKUP(A4091,Studies!A:BR,3,FALSE),"")</f>
        <v>https://www.ncbi.nlm.nih.gov/pubmed/16885720</v>
      </c>
      <c r="D4091" s="254" t="str">
        <f>IF(AND(A4091&lt;&gt;"",ISNUMBER(A4091)),VLOOKUP(A4091,Studies!A:BR,4,FALSE),"")</f>
        <v>day 1 (Japanese)</v>
      </c>
      <c r="E4091" s="254" t="str">
        <f>IF(AND(A4091&lt;&gt;"",ISNUMBER(A4091)),VLOOKUP(A4091,Studies!A:BR,5,FALSE),"")</f>
        <v>Hydroxy-Itraconazole</v>
      </c>
      <c r="F4091" s="255"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4.25" x14ac:dyDescent="0.2">
      <c r="A4092" s="183">
        <v>511</v>
      </c>
      <c r="B4092" s="253" t="str">
        <f>IF(AND(A4092&lt;&gt;"",ISNUMBER(A4092)),VLOOKUP(A4092,Studies!A:BR,2,FALSE),"")</f>
        <v>Uno 2006</v>
      </c>
      <c r="C4092" s="254" t="str">
        <f>IF(AND(A4092&lt;&gt;"",ISNUMBER(A4092)),VLOOKUP(A4092,Studies!A:BR,3,FALSE),"")</f>
        <v>https://www.ncbi.nlm.nih.gov/pubmed/16885720</v>
      </c>
      <c r="D4092" s="254" t="str">
        <f>IF(AND(A4092&lt;&gt;"",ISNUMBER(A4092)),VLOOKUP(A4092,Studies!A:BR,4,FALSE),"")</f>
        <v>day 1 (Japanese)</v>
      </c>
      <c r="E4092" s="254" t="str">
        <f>IF(AND(A4092&lt;&gt;"",ISNUMBER(A4092)),VLOOKUP(A4092,Studies!A:BR,5,FALSE),"")</f>
        <v>Hydroxy-Itraconazole</v>
      </c>
      <c r="F4092" s="255"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4.25" x14ac:dyDescent="0.2">
      <c r="A4093" s="183">
        <v>511</v>
      </c>
      <c r="B4093" s="253" t="str">
        <f>IF(AND(A4093&lt;&gt;"",ISNUMBER(A4093)),VLOOKUP(A4093,Studies!A:BR,2,FALSE),"")</f>
        <v>Uno 2006</v>
      </c>
      <c r="C4093" s="254" t="str">
        <f>IF(AND(A4093&lt;&gt;"",ISNUMBER(A4093)),VLOOKUP(A4093,Studies!A:BR,3,FALSE),"")</f>
        <v>https://www.ncbi.nlm.nih.gov/pubmed/16885720</v>
      </c>
      <c r="D4093" s="254" t="str">
        <f>IF(AND(A4093&lt;&gt;"",ISNUMBER(A4093)),VLOOKUP(A4093,Studies!A:BR,4,FALSE),"")</f>
        <v>day 1 (Japanese)</v>
      </c>
      <c r="E4093" s="254" t="str">
        <f>IF(AND(A4093&lt;&gt;"",ISNUMBER(A4093)),VLOOKUP(A4093,Studies!A:BR,5,FALSE),"")</f>
        <v>Hydroxy-Itraconazole</v>
      </c>
      <c r="F4093" s="255"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4.25" x14ac:dyDescent="0.2">
      <c r="A4094" s="183">
        <v>511</v>
      </c>
      <c r="B4094" s="253" t="str">
        <f>IF(AND(A4094&lt;&gt;"",ISNUMBER(A4094)),VLOOKUP(A4094,Studies!A:BR,2,FALSE),"")</f>
        <v>Uno 2006</v>
      </c>
      <c r="C4094" s="254" t="str">
        <f>IF(AND(A4094&lt;&gt;"",ISNUMBER(A4094)),VLOOKUP(A4094,Studies!A:BR,3,FALSE),"")</f>
        <v>https://www.ncbi.nlm.nih.gov/pubmed/16885720</v>
      </c>
      <c r="D4094" s="254" t="str">
        <f>IF(AND(A4094&lt;&gt;"",ISNUMBER(A4094)),VLOOKUP(A4094,Studies!A:BR,4,FALSE),"")</f>
        <v>day 1 (Japanese)</v>
      </c>
      <c r="E4094" s="254" t="str">
        <f>IF(AND(A4094&lt;&gt;"",ISNUMBER(A4094)),VLOOKUP(A4094,Studies!A:BR,5,FALSE),"")</f>
        <v>Hydroxy-Itraconazole</v>
      </c>
      <c r="F4094" s="255"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4.25" x14ac:dyDescent="0.2">
      <c r="A4095" s="183">
        <v>511</v>
      </c>
      <c r="B4095" s="253" t="str">
        <f>IF(AND(A4095&lt;&gt;"",ISNUMBER(A4095)),VLOOKUP(A4095,Studies!A:BR,2,FALSE),"")</f>
        <v>Uno 2006</v>
      </c>
      <c r="C4095" s="254" t="str">
        <f>IF(AND(A4095&lt;&gt;"",ISNUMBER(A4095)),VLOOKUP(A4095,Studies!A:BR,3,FALSE),"")</f>
        <v>https://www.ncbi.nlm.nih.gov/pubmed/16885720</v>
      </c>
      <c r="D4095" s="254" t="str">
        <f>IF(AND(A4095&lt;&gt;"",ISNUMBER(A4095)),VLOOKUP(A4095,Studies!A:BR,4,FALSE),"")</f>
        <v>day 1 (Japanese)</v>
      </c>
      <c r="E4095" s="254" t="str">
        <f>IF(AND(A4095&lt;&gt;"",ISNUMBER(A4095)),VLOOKUP(A4095,Studies!A:BR,5,FALSE),"")</f>
        <v>Hydroxy-Itraconazole</v>
      </c>
      <c r="F4095" s="255"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4.25" x14ac:dyDescent="0.2">
      <c r="A4096" s="183">
        <v>511</v>
      </c>
      <c r="B4096" s="253" t="str">
        <f>IF(AND(A4096&lt;&gt;"",ISNUMBER(A4096)),VLOOKUP(A4096,Studies!A:BR,2,FALSE),"")</f>
        <v>Uno 2006</v>
      </c>
      <c r="C4096" s="254" t="str">
        <f>IF(AND(A4096&lt;&gt;"",ISNUMBER(A4096)),VLOOKUP(A4096,Studies!A:BR,3,FALSE),"")</f>
        <v>https://www.ncbi.nlm.nih.gov/pubmed/16885720</v>
      </c>
      <c r="D4096" s="254" t="str">
        <f>IF(AND(A4096&lt;&gt;"",ISNUMBER(A4096)),VLOOKUP(A4096,Studies!A:BR,4,FALSE),"")</f>
        <v>day 1 (Japanese)</v>
      </c>
      <c r="E4096" s="254" t="str">
        <f>IF(AND(A4096&lt;&gt;"",ISNUMBER(A4096)),VLOOKUP(A4096,Studies!A:BR,5,FALSE),"")</f>
        <v>Hydroxy-Itraconazole</v>
      </c>
      <c r="F4096" s="255"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4.25" x14ac:dyDescent="0.2">
      <c r="A4097" s="183">
        <v>512</v>
      </c>
      <c r="B4097" s="253" t="str">
        <f>IF(AND(A4097&lt;&gt;"",ISNUMBER(A4097)),VLOOKUP(A4097,Studies!A:BR,2,FALSE),"")</f>
        <v>Uno 2006</v>
      </c>
      <c r="C4097" s="254" t="str">
        <f>IF(AND(A4097&lt;&gt;"",ISNUMBER(A4097)),VLOOKUP(A4097,Studies!A:BR,3,FALSE),"")</f>
        <v>https://www.ncbi.nlm.nih.gov/pubmed/16885720</v>
      </c>
      <c r="D4097" s="254" t="str">
        <f>IF(AND(A4097&lt;&gt;"",ISNUMBER(A4097)),VLOOKUP(A4097,Studies!A:BR,4,FALSE),"")</f>
        <v>day 6 (Japanese)</v>
      </c>
      <c r="E4097" s="254" t="str">
        <f>IF(AND(A4097&lt;&gt;"",ISNUMBER(A4097)),VLOOKUP(A4097,Studies!A:BR,5,FALSE),"")</f>
        <v>Itraconazole</v>
      </c>
      <c r="F4097" s="255"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4.25" x14ac:dyDescent="0.2">
      <c r="A4098" s="183">
        <v>512</v>
      </c>
      <c r="B4098" s="253" t="str">
        <f>IF(AND(A4098&lt;&gt;"",ISNUMBER(A4098)),VLOOKUP(A4098,Studies!A:BR,2,FALSE),"")</f>
        <v>Uno 2006</v>
      </c>
      <c r="C4098" s="254" t="str">
        <f>IF(AND(A4098&lt;&gt;"",ISNUMBER(A4098)),VLOOKUP(A4098,Studies!A:BR,3,FALSE),"")</f>
        <v>https://www.ncbi.nlm.nih.gov/pubmed/16885720</v>
      </c>
      <c r="D4098" s="254" t="str">
        <f>IF(AND(A4098&lt;&gt;"",ISNUMBER(A4098)),VLOOKUP(A4098,Studies!A:BR,4,FALSE),"")</f>
        <v>day 6 (Japanese)</v>
      </c>
      <c r="E4098" s="254" t="str">
        <f>IF(AND(A4098&lt;&gt;"",ISNUMBER(A4098)),VLOOKUP(A4098,Studies!A:BR,5,FALSE),"")</f>
        <v>Itraconazole</v>
      </c>
      <c r="F4098" s="255" t="str">
        <f>IF(AND(A4098&lt;&gt;"",ISNUMBER(A4098)),VLOOKUP(A4098,Studies!A:BR,6,FALSE),"")</f>
        <v>Plasma</v>
      </c>
      <c r="G4098" s="194">
        <v>120.5</v>
      </c>
      <c r="H4098" s="194" t="s">
        <v>60</v>
      </c>
      <c r="I4098" s="187">
        <v>87.179489135742187</v>
      </c>
      <c r="J4098" s="187" t="s">
        <v>941</v>
      </c>
      <c r="K4098" s="187" t="s">
        <v>116</v>
      </c>
      <c r="L4098" s="195"/>
      <c r="M4098" s="195"/>
      <c r="N4098" s="195"/>
      <c r="O4098" s="199"/>
      <c r="P4098" s="188" t="s">
        <v>1026</v>
      </c>
      <c r="Q4098" s="174">
        <v>0</v>
      </c>
    </row>
    <row r="4099" spans="1:17" s="183" customFormat="1" ht="14.25" x14ac:dyDescent="0.2">
      <c r="A4099" s="183">
        <v>512</v>
      </c>
      <c r="B4099" s="253" t="str">
        <f>IF(AND(A4099&lt;&gt;"",ISNUMBER(A4099)),VLOOKUP(A4099,Studies!A:BR,2,FALSE),"")</f>
        <v>Uno 2006</v>
      </c>
      <c r="C4099" s="254" t="str">
        <f>IF(AND(A4099&lt;&gt;"",ISNUMBER(A4099)),VLOOKUP(A4099,Studies!A:BR,3,FALSE),"")</f>
        <v>https://www.ncbi.nlm.nih.gov/pubmed/16885720</v>
      </c>
      <c r="D4099" s="254" t="str">
        <f>IF(AND(A4099&lt;&gt;"",ISNUMBER(A4099)),VLOOKUP(A4099,Studies!A:BR,4,FALSE),"")</f>
        <v>day 6 (Japanese)</v>
      </c>
      <c r="E4099" s="254" t="str">
        <f>IF(AND(A4099&lt;&gt;"",ISNUMBER(A4099)),VLOOKUP(A4099,Studies!A:BR,5,FALSE),"")</f>
        <v>Itraconazole</v>
      </c>
      <c r="F4099" s="255"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4.25" x14ac:dyDescent="0.2">
      <c r="A4100" s="183">
        <v>512</v>
      </c>
      <c r="B4100" s="253" t="str">
        <f>IF(AND(A4100&lt;&gt;"",ISNUMBER(A4100)),VLOOKUP(A4100,Studies!A:BR,2,FALSE),"")</f>
        <v>Uno 2006</v>
      </c>
      <c r="C4100" s="254" t="str">
        <f>IF(AND(A4100&lt;&gt;"",ISNUMBER(A4100)),VLOOKUP(A4100,Studies!A:BR,3,FALSE),"")</f>
        <v>https://www.ncbi.nlm.nih.gov/pubmed/16885720</v>
      </c>
      <c r="D4100" s="254" t="str">
        <f>IF(AND(A4100&lt;&gt;"",ISNUMBER(A4100)),VLOOKUP(A4100,Studies!A:BR,4,FALSE),"")</f>
        <v>day 6 (Japanese)</v>
      </c>
      <c r="E4100" s="254" t="str">
        <f>IF(AND(A4100&lt;&gt;"",ISNUMBER(A4100)),VLOOKUP(A4100,Studies!A:BR,5,FALSE),"")</f>
        <v>Itraconazole</v>
      </c>
      <c r="F4100" s="255" t="str">
        <f>IF(AND(A4100&lt;&gt;"",ISNUMBER(A4100)),VLOOKUP(A4100,Studies!A:BR,6,FALSE),"")</f>
        <v>Plasma</v>
      </c>
      <c r="G4100" s="194">
        <v>121.5</v>
      </c>
      <c r="H4100" s="194" t="s">
        <v>60</v>
      </c>
      <c r="I4100" s="187">
        <v>164.10256958007812</v>
      </c>
      <c r="J4100" s="187" t="s">
        <v>941</v>
      </c>
      <c r="K4100" s="187" t="s">
        <v>116</v>
      </c>
      <c r="L4100" s="195"/>
      <c r="M4100" s="195"/>
      <c r="N4100" s="195"/>
      <c r="O4100" s="199"/>
      <c r="P4100" s="188" t="s">
        <v>1026</v>
      </c>
      <c r="Q4100" s="174">
        <v>0</v>
      </c>
    </row>
    <row r="4101" spans="1:17" s="183" customFormat="1" ht="14.25" x14ac:dyDescent="0.2">
      <c r="A4101" s="183">
        <v>512</v>
      </c>
      <c r="B4101" s="253" t="str">
        <f>IF(AND(A4101&lt;&gt;"",ISNUMBER(A4101)),VLOOKUP(A4101,Studies!A:BR,2,FALSE),"")</f>
        <v>Uno 2006</v>
      </c>
      <c r="C4101" s="254" t="str">
        <f>IF(AND(A4101&lt;&gt;"",ISNUMBER(A4101)),VLOOKUP(A4101,Studies!A:BR,3,FALSE),"")</f>
        <v>https://www.ncbi.nlm.nih.gov/pubmed/16885720</v>
      </c>
      <c r="D4101" s="254" t="str">
        <f>IF(AND(A4101&lt;&gt;"",ISNUMBER(A4101)),VLOOKUP(A4101,Studies!A:BR,4,FALSE),"")</f>
        <v>day 6 (Japanese)</v>
      </c>
      <c r="E4101" s="254" t="str">
        <f>IF(AND(A4101&lt;&gt;"",ISNUMBER(A4101)),VLOOKUP(A4101,Studies!A:BR,5,FALSE),"")</f>
        <v>Itraconazole</v>
      </c>
      <c r="F4101" s="255"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4.25" x14ac:dyDescent="0.2">
      <c r="A4102" s="183">
        <v>512</v>
      </c>
      <c r="B4102" s="253" t="str">
        <f>IF(AND(A4102&lt;&gt;"",ISNUMBER(A4102)),VLOOKUP(A4102,Studies!A:BR,2,FALSE),"")</f>
        <v>Uno 2006</v>
      </c>
      <c r="C4102" s="254" t="str">
        <f>IF(AND(A4102&lt;&gt;"",ISNUMBER(A4102)),VLOOKUP(A4102,Studies!A:BR,3,FALSE),"")</f>
        <v>https://www.ncbi.nlm.nih.gov/pubmed/16885720</v>
      </c>
      <c r="D4102" s="254" t="str">
        <f>IF(AND(A4102&lt;&gt;"",ISNUMBER(A4102)),VLOOKUP(A4102,Studies!A:BR,4,FALSE),"")</f>
        <v>day 6 (Japanese)</v>
      </c>
      <c r="E4102" s="254" t="str">
        <f>IF(AND(A4102&lt;&gt;"",ISNUMBER(A4102)),VLOOKUP(A4102,Studies!A:BR,5,FALSE),"")</f>
        <v>Itraconazole</v>
      </c>
      <c r="F4102" s="255" t="str">
        <f>IF(AND(A4102&lt;&gt;"",ISNUMBER(A4102)),VLOOKUP(A4102,Studies!A:BR,6,FALSE),"")</f>
        <v>Plasma</v>
      </c>
      <c r="G4102" s="194">
        <v>123</v>
      </c>
      <c r="H4102" s="194" t="s">
        <v>60</v>
      </c>
      <c r="I4102" s="187">
        <v>234.61538696289062</v>
      </c>
      <c r="J4102" s="187" t="s">
        <v>941</v>
      </c>
      <c r="K4102" s="187" t="s">
        <v>116</v>
      </c>
      <c r="L4102" s="195"/>
      <c r="M4102" s="195"/>
      <c r="N4102" s="195"/>
      <c r="O4102" s="199"/>
      <c r="P4102" s="188" t="s">
        <v>1026</v>
      </c>
      <c r="Q4102" s="174">
        <v>0</v>
      </c>
    </row>
    <row r="4103" spans="1:17" s="183" customFormat="1" ht="14.25" x14ac:dyDescent="0.2">
      <c r="A4103" s="183">
        <v>512</v>
      </c>
      <c r="B4103" s="253" t="str">
        <f>IF(AND(A4103&lt;&gt;"",ISNUMBER(A4103)),VLOOKUP(A4103,Studies!A:BR,2,FALSE),"")</f>
        <v>Uno 2006</v>
      </c>
      <c r="C4103" s="254" t="str">
        <f>IF(AND(A4103&lt;&gt;"",ISNUMBER(A4103)),VLOOKUP(A4103,Studies!A:BR,3,FALSE),"")</f>
        <v>https://www.ncbi.nlm.nih.gov/pubmed/16885720</v>
      </c>
      <c r="D4103" s="254" t="str">
        <f>IF(AND(A4103&lt;&gt;"",ISNUMBER(A4103)),VLOOKUP(A4103,Studies!A:BR,4,FALSE),"")</f>
        <v>day 6 (Japanese)</v>
      </c>
      <c r="E4103" s="254" t="str">
        <f>IF(AND(A4103&lt;&gt;"",ISNUMBER(A4103)),VLOOKUP(A4103,Studies!A:BR,5,FALSE),"")</f>
        <v>Itraconazole</v>
      </c>
      <c r="F4103" s="255"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4.25" x14ac:dyDescent="0.2">
      <c r="A4104" s="183">
        <v>512</v>
      </c>
      <c r="B4104" s="253" t="str">
        <f>IF(AND(A4104&lt;&gt;"",ISNUMBER(A4104)),VLOOKUP(A4104,Studies!A:BR,2,FALSE),"")</f>
        <v>Uno 2006</v>
      </c>
      <c r="C4104" s="254" t="str">
        <f>IF(AND(A4104&lt;&gt;"",ISNUMBER(A4104)),VLOOKUP(A4104,Studies!A:BR,3,FALSE),"")</f>
        <v>https://www.ncbi.nlm.nih.gov/pubmed/16885720</v>
      </c>
      <c r="D4104" s="254" t="str">
        <f>IF(AND(A4104&lt;&gt;"",ISNUMBER(A4104)),VLOOKUP(A4104,Studies!A:BR,4,FALSE),"")</f>
        <v>day 6 (Japanese)</v>
      </c>
      <c r="E4104" s="254" t="str">
        <f>IF(AND(A4104&lt;&gt;"",ISNUMBER(A4104)),VLOOKUP(A4104,Studies!A:BR,5,FALSE),"")</f>
        <v>Itraconazole</v>
      </c>
      <c r="F4104" s="255"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4.25" x14ac:dyDescent="0.2">
      <c r="A4105" s="183">
        <v>512</v>
      </c>
      <c r="B4105" s="253" t="str">
        <f>IF(AND(A4105&lt;&gt;"",ISNUMBER(A4105)),VLOOKUP(A4105,Studies!A:BR,2,FALSE),"")</f>
        <v>Uno 2006</v>
      </c>
      <c r="C4105" s="254" t="str">
        <f>IF(AND(A4105&lt;&gt;"",ISNUMBER(A4105)),VLOOKUP(A4105,Studies!A:BR,3,FALSE),"")</f>
        <v>https://www.ncbi.nlm.nih.gov/pubmed/16885720</v>
      </c>
      <c r="D4105" s="254" t="str">
        <f>IF(AND(A4105&lt;&gt;"",ISNUMBER(A4105)),VLOOKUP(A4105,Studies!A:BR,4,FALSE),"")</f>
        <v>day 6 (Japanese)</v>
      </c>
      <c r="E4105" s="254" t="str">
        <f>IF(AND(A4105&lt;&gt;"",ISNUMBER(A4105)),VLOOKUP(A4105,Studies!A:BR,5,FALSE),"")</f>
        <v>Itraconazole</v>
      </c>
      <c r="F4105" s="255"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4.25" x14ac:dyDescent="0.2">
      <c r="A4106" s="183">
        <v>512</v>
      </c>
      <c r="B4106" s="253" t="str">
        <f>IF(AND(A4106&lt;&gt;"",ISNUMBER(A4106)),VLOOKUP(A4106,Studies!A:BR,2,FALSE),"")</f>
        <v>Uno 2006</v>
      </c>
      <c r="C4106" s="254" t="str">
        <f>IF(AND(A4106&lt;&gt;"",ISNUMBER(A4106)),VLOOKUP(A4106,Studies!A:BR,3,FALSE),"")</f>
        <v>https://www.ncbi.nlm.nih.gov/pubmed/16885720</v>
      </c>
      <c r="D4106" s="254" t="str">
        <f>IF(AND(A4106&lt;&gt;"",ISNUMBER(A4106)),VLOOKUP(A4106,Studies!A:BR,4,FALSE),"")</f>
        <v>day 6 (Japanese)</v>
      </c>
      <c r="E4106" s="254" t="str">
        <f>IF(AND(A4106&lt;&gt;"",ISNUMBER(A4106)),VLOOKUP(A4106,Studies!A:BR,5,FALSE),"")</f>
        <v>Itraconazole</v>
      </c>
      <c r="F4106" s="255"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4.25" x14ac:dyDescent="0.2">
      <c r="A4107" s="183">
        <v>512</v>
      </c>
      <c r="B4107" s="253" t="str">
        <f>IF(AND(A4107&lt;&gt;"",ISNUMBER(A4107)),VLOOKUP(A4107,Studies!A:BR,2,FALSE),"")</f>
        <v>Uno 2006</v>
      </c>
      <c r="C4107" s="254" t="str">
        <f>IF(AND(A4107&lt;&gt;"",ISNUMBER(A4107)),VLOOKUP(A4107,Studies!A:BR,3,FALSE),"")</f>
        <v>https://www.ncbi.nlm.nih.gov/pubmed/16885720</v>
      </c>
      <c r="D4107" s="254" t="str">
        <f>IF(AND(A4107&lt;&gt;"",ISNUMBER(A4107)),VLOOKUP(A4107,Studies!A:BR,4,FALSE),"")</f>
        <v>day 6 (Japanese)</v>
      </c>
      <c r="E4107" s="254" t="str">
        <f>IF(AND(A4107&lt;&gt;"",ISNUMBER(A4107)),VLOOKUP(A4107,Studies!A:BR,5,FALSE),"")</f>
        <v>Itraconazole</v>
      </c>
      <c r="F4107" s="255"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4.25" x14ac:dyDescent="0.2">
      <c r="A4108" s="183">
        <v>513</v>
      </c>
      <c r="B4108" s="253" t="str">
        <f>IF(AND(A4108&lt;&gt;"",ISNUMBER(A4108)),VLOOKUP(A4108,Studies!A:BR,2,FALSE),"")</f>
        <v>Uno 2006</v>
      </c>
      <c r="C4108" s="254" t="str">
        <f>IF(AND(A4108&lt;&gt;"",ISNUMBER(A4108)),VLOOKUP(A4108,Studies!A:BR,3,FALSE),"")</f>
        <v>https://www.ncbi.nlm.nih.gov/pubmed/16885720</v>
      </c>
      <c r="D4108" s="254" t="str">
        <f>IF(AND(A4108&lt;&gt;"",ISNUMBER(A4108)),VLOOKUP(A4108,Studies!A:BR,4,FALSE),"")</f>
        <v>day 6 (Japanese)</v>
      </c>
      <c r="E4108" s="254" t="str">
        <f>IF(AND(A4108&lt;&gt;"",ISNUMBER(A4108)),VLOOKUP(A4108,Studies!A:BR,5,FALSE),"")</f>
        <v>Hydroxy-Itraconazole</v>
      </c>
      <c r="F4108" s="255"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4.25" x14ac:dyDescent="0.2">
      <c r="A4109" s="183">
        <v>513</v>
      </c>
      <c r="B4109" s="253" t="str">
        <f>IF(AND(A4109&lt;&gt;"",ISNUMBER(A4109)),VLOOKUP(A4109,Studies!A:BR,2,FALSE),"")</f>
        <v>Uno 2006</v>
      </c>
      <c r="C4109" s="254" t="str">
        <f>IF(AND(A4109&lt;&gt;"",ISNUMBER(A4109)),VLOOKUP(A4109,Studies!A:BR,3,FALSE),"")</f>
        <v>https://www.ncbi.nlm.nih.gov/pubmed/16885720</v>
      </c>
      <c r="D4109" s="254" t="str">
        <f>IF(AND(A4109&lt;&gt;"",ISNUMBER(A4109)),VLOOKUP(A4109,Studies!A:BR,4,FALSE),"")</f>
        <v>day 6 (Japanese)</v>
      </c>
      <c r="E4109" s="254" t="str">
        <f>IF(AND(A4109&lt;&gt;"",ISNUMBER(A4109)),VLOOKUP(A4109,Studies!A:BR,5,FALSE),"")</f>
        <v>Hydroxy-Itraconazole</v>
      </c>
      <c r="F4109" s="255"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4.25" x14ac:dyDescent="0.2">
      <c r="A4110" s="183">
        <v>513</v>
      </c>
      <c r="B4110" s="253" t="str">
        <f>IF(AND(A4110&lt;&gt;"",ISNUMBER(A4110)),VLOOKUP(A4110,Studies!A:BR,2,FALSE),"")</f>
        <v>Uno 2006</v>
      </c>
      <c r="C4110" s="254" t="str">
        <f>IF(AND(A4110&lt;&gt;"",ISNUMBER(A4110)),VLOOKUP(A4110,Studies!A:BR,3,FALSE),"")</f>
        <v>https://www.ncbi.nlm.nih.gov/pubmed/16885720</v>
      </c>
      <c r="D4110" s="254" t="str">
        <f>IF(AND(A4110&lt;&gt;"",ISNUMBER(A4110)),VLOOKUP(A4110,Studies!A:BR,4,FALSE),"")</f>
        <v>day 6 (Japanese)</v>
      </c>
      <c r="E4110" s="254" t="str">
        <f>IF(AND(A4110&lt;&gt;"",ISNUMBER(A4110)),VLOOKUP(A4110,Studies!A:BR,5,FALSE),"")</f>
        <v>Hydroxy-Itraconazole</v>
      </c>
      <c r="F4110" s="255" t="str">
        <f>IF(AND(A4110&lt;&gt;"",ISNUMBER(A4110)),VLOOKUP(A4110,Studies!A:BR,6,FALSE),"")</f>
        <v>Plasma</v>
      </c>
      <c r="G4110" s="194">
        <v>121</v>
      </c>
      <c r="H4110" s="194" t="s">
        <v>60</v>
      </c>
      <c r="I4110" s="187">
        <v>237.14901733398437</v>
      </c>
      <c r="J4110" s="187" t="s">
        <v>941</v>
      </c>
      <c r="K4110" s="187" t="s">
        <v>116</v>
      </c>
      <c r="L4110" s="195"/>
      <c r="M4110" s="195"/>
      <c r="N4110" s="195"/>
      <c r="O4110" s="199"/>
      <c r="P4110" s="188" t="s">
        <v>1026</v>
      </c>
      <c r="Q4110" s="174">
        <v>0</v>
      </c>
    </row>
    <row r="4111" spans="1:17" s="183" customFormat="1" ht="14.25" x14ac:dyDescent="0.2">
      <c r="A4111" s="183">
        <v>513</v>
      </c>
      <c r="B4111" s="253" t="str">
        <f>IF(AND(A4111&lt;&gt;"",ISNUMBER(A4111)),VLOOKUP(A4111,Studies!A:BR,2,FALSE),"")</f>
        <v>Uno 2006</v>
      </c>
      <c r="C4111" s="254" t="str">
        <f>IF(AND(A4111&lt;&gt;"",ISNUMBER(A4111)),VLOOKUP(A4111,Studies!A:BR,3,FALSE),"")</f>
        <v>https://www.ncbi.nlm.nih.gov/pubmed/16885720</v>
      </c>
      <c r="D4111" s="254" t="str">
        <f>IF(AND(A4111&lt;&gt;"",ISNUMBER(A4111)),VLOOKUP(A4111,Studies!A:BR,4,FALSE),"")</f>
        <v>day 6 (Japanese)</v>
      </c>
      <c r="E4111" s="254" t="str">
        <f>IF(AND(A4111&lt;&gt;"",ISNUMBER(A4111)),VLOOKUP(A4111,Studies!A:BR,5,FALSE),"")</f>
        <v>Hydroxy-Itraconazole</v>
      </c>
      <c r="F4111" s="255" t="str">
        <f>IF(AND(A4111&lt;&gt;"",ISNUMBER(A4111)),VLOOKUP(A4111,Studies!A:BR,6,FALSE),"")</f>
        <v>Plasma</v>
      </c>
      <c r="G4111" s="194">
        <v>121.5</v>
      </c>
      <c r="H4111" s="194" t="s">
        <v>60</v>
      </c>
      <c r="I4111" s="187">
        <v>279.91360473632812</v>
      </c>
      <c r="J4111" s="187" t="s">
        <v>941</v>
      </c>
      <c r="K4111" s="187" t="s">
        <v>116</v>
      </c>
      <c r="L4111" s="195"/>
      <c r="M4111" s="195"/>
      <c r="N4111" s="195"/>
      <c r="O4111" s="199"/>
      <c r="P4111" s="188" t="s">
        <v>1026</v>
      </c>
      <c r="Q4111" s="174">
        <v>0</v>
      </c>
    </row>
    <row r="4112" spans="1:17" s="183" customFormat="1" ht="14.25" x14ac:dyDescent="0.2">
      <c r="A4112" s="183">
        <v>513</v>
      </c>
      <c r="B4112" s="253" t="str">
        <f>IF(AND(A4112&lt;&gt;"",ISNUMBER(A4112)),VLOOKUP(A4112,Studies!A:BR,2,FALSE),"")</f>
        <v>Uno 2006</v>
      </c>
      <c r="C4112" s="254" t="str">
        <f>IF(AND(A4112&lt;&gt;"",ISNUMBER(A4112)),VLOOKUP(A4112,Studies!A:BR,3,FALSE),"")</f>
        <v>https://www.ncbi.nlm.nih.gov/pubmed/16885720</v>
      </c>
      <c r="D4112" s="254" t="str">
        <f>IF(AND(A4112&lt;&gt;"",ISNUMBER(A4112)),VLOOKUP(A4112,Studies!A:BR,4,FALSE),"")</f>
        <v>day 6 (Japanese)</v>
      </c>
      <c r="E4112" s="254" t="str">
        <f>IF(AND(A4112&lt;&gt;"",ISNUMBER(A4112)),VLOOKUP(A4112,Studies!A:BR,5,FALSE),"")</f>
        <v>Hydroxy-Itraconazole</v>
      </c>
      <c r="F4112" s="255" t="str">
        <f>IF(AND(A4112&lt;&gt;"",ISNUMBER(A4112)),VLOOKUP(A4112,Studies!A:BR,6,FALSE),"")</f>
        <v>Plasma</v>
      </c>
      <c r="G4112" s="194">
        <v>122</v>
      </c>
      <c r="H4112" s="194" t="s">
        <v>60</v>
      </c>
      <c r="I4112" s="187">
        <v>347.30020141601562</v>
      </c>
      <c r="J4112" s="187" t="s">
        <v>941</v>
      </c>
      <c r="K4112" s="187" t="s">
        <v>116</v>
      </c>
      <c r="L4112" s="195"/>
      <c r="M4112" s="195"/>
      <c r="N4112" s="195"/>
      <c r="O4112" s="199"/>
      <c r="P4112" s="188" t="s">
        <v>1026</v>
      </c>
      <c r="Q4112" s="174">
        <v>0</v>
      </c>
    </row>
    <row r="4113" spans="1:17" s="183" customFormat="1" ht="14.25" x14ac:dyDescent="0.2">
      <c r="A4113" s="183">
        <v>513</v>
      </c>
      <c r="B4113" s="253" t="str">
        <f>IF(AND(A4113&lt;&gt;"",ISNUMBER(A4113)),VLOOKUP(A4113,Studies!A:BR,2,FALSE),"")</f>
        <v>Uno 2006</v>
      </c>
      <c r="C4113" s="254" t="str">
        <f>IF(AND(A4113&lt;&gt;"",ISNUMBER(A4113)),VLOOKUP(A4113,Studies!A:BR,3,FALSE),"")</f>
        <v>https://www.ncbi.nlm.nih.gov/pubmed/16885720</v>
      </c>
      <c r="D4113" s="254" t="str">
        <f>IF(AND(A4113&lt;&gt;"",ISNUMBER(A4113)),VLOOKUP(A4113,Studies!A:BR,4,FALSE),"")</f>
        <v>day 6 (Japanese)</v>
      </c>
      <c r="E4113" s="254" t="str">
        <f>IF(AND(A4113&lt;&gt;"",ISNUMBER(A4113)),VLOOKUP(A4113,Studies!A:BR,5,FALSE),"")</f>
        <v>Hydroxy-Itraconazole</v>
      </c>
      <c r="F4113" s="255"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4.25" x14ac:dyDescent="0.2">
      <c r="A4114" s="183">
        <v>513</v>
      </c>
      <c r="B4114" s="253" t="str">
        <f>IF(AND(A4114&lt;&gt;"",ISNUMBER(A4114)),VLOOKUP(A4114,Studies!A:BR,2,FALSE),"")</f>
        <v>Uno 2006</v>
      </c>
      <c r="C4114" s="254" t="str">
        <f>IF(AND(A4114&lt;&gt;"",ISNUMBER(A4114)),VLOOKUP(A4114,Studies!A:BR,3,FALSE),"")</f>
        <v>https://www.ncbi.nlm.nih.gov/pubmed/16885720</v>
      </c>
      <c r="D4114" s="254" t="str">
        <f>IF(AND(A4114&lt;&gt;"",ISNUMBER(A4114)),VLOOKUP(A4114,Studies!A:BR,4,FALSE),"")</f>
        <v>day 6 (Japanese)</v>
      </c>
      <c r="E4114" s="254" t="str">
        <f>IF(AND(A4114&lt;&gt;"",ISNUMBER(A4114)),VLOOKUP(A4114,Studies!A:BR,5,FALSE),"")</f>
        <v>Hydroxy-Itraconazole</v>
      </c>
      <c r="F4114" s="255"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4.25" x14ac:dyDescent="0.2">
      <c r="A4115" s="183">
        <v>513</v>
      </c>
      <c r="B4115" s="253" t="str">
        <f>IF(AND(A4115&lt;&gt;"",ISNUMBER(A4115)),VLOOKUP(A4115,Studies!A:BR,2,FALSE),"")</f>
        <v>Uno 2006</v>
      </c>
      <c r="C4115" s="254" t="str">
        <f>IF(AND(A4115&lt;&gt;"",ISNUMBER(A4115)),VLOOKUP(A4115,Studies!A:BR,3,FALSE),"")</f>
        <v>https://www.ncbi.nlm.nih.gov/pubmed/16885720</v>
      </c>
      <c r="D4115" s="254" t="str">
        <f>IF(AND(A4115&lt;&gt;"",ISNUMBER(A4115)),VLOOKUP(A4115,Studies!A:BR,4,FALSE),"")</f>
        <v>day 6 (Japanese)</v>
      </c>
      <c r="E4115" s="254" t="str">
        <f>IF(AND(A4115&lt;&gt;"",ISNUMBER(A4115)),VLOOKUP(A4115,Studies!A:BR,5,FALSE),"")</f>
        <v>Hydroxy-Itraconazole</v>
      </c>
      <c r="F4115" s="255"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4.25" x14ac:dyDescent="0.2">
      <c r="A4116" s="183">
        <v>513</v>
      </c>
      <c r="B4116" s="253" t="str">
        <f>IF(AND(A4116&lt;&gt;"",ISNUMBER(A4116)),VLOOKUP(A4116,Studies!A:BR,2,FALSE),"")</f>
        <v>Uno 2006</v>
      </c>
      <c r="C4116" s="254" t="str">
        <f>IF(AND(A4116&lt;&gt;"",ISNUMBER(A4116)),VLOOKUP(A4116,Studies!A:BR,3,FALSE),"")</f>
        <v>https://www.ncbi.nlm.nih.gov/pubmed/16885720</v>
      </c>
      <c r="D4116" s="254" t="str">
        <f>IF(AND(A4116&lt;&gt;"",ISNUMBER(A4116)),VLOOKUP(A4116,Studies!A:BR,4,FALSE),"")</f>
        <v>day 6 (Japanese)</v>
      </c>
      <c r="E4116" s="254" t="str">
        <f>IF(AND(A4116&lt;&gt;"",ISNUMBER(A4116)),VLOOKUP(A4116,Studies!A:BR,5,FALSE),"")</f>
        <v>Hydroxy-Itraconazole</v>
      </c>
      <c r="F4116" s="255"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4.25" x14ac:dyDescent="0.2">
      <c r="A4117" s="183">
        <v>513</v>
      </c>
      <c r="B4117" s="253" t="str">
        <f>IF(AND(A4117&lt;&gt;"",ISNUMBER(A4117)),VLOOKUP(A4117,Studies!A:BR,2,FALSE),"")</f>
        <v>Uno 2006</v>
      </c>
      <c r="C4117" s="254" t="str">
        <f>IF(AND(A4117&lt;&gt;"",ISNUMBER(A4117)),VLOOKUP(A4117,Studies!A:BR,3,FALSE),"")</f>
        <v>https://www.ncbi.nlm.nih.gov/pubmed/16885720</v>
      </c>
      <c r="D4117" s="254" t="str">
        <f>IF(AND(A4117&lt;&gt;"",ISNUMBER(A4117)),VLOOKUP(A4117,Studies!A:BR,4,FALSE),"")</f>
        <v>day 6 (Japanese)</v>
      </c>
      <c r="E4117" s="254" t="str">
        <f>IF(AND(A4117&lt;&gt;"",ISNUMBER(A4117)),VLOOKUP(A4117,Studies!A:BR,5,FALSE),"")</f>
        <v>Hydroxy-Itraconazole</v>
      </c>
      <c r="F4117" s="255"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4.25" x14ac:dyDescent="0.2">
      <c r="A4118" s="183">
        <v>513</v>
      </c>
      <c r="B4118" s="253" t="str">
        <f>IF(AND(A4118&lt;&gt;"",ISNUMBER(A4118)),VLOOKUP(A4118,Studies!A:BR,2,FALSE),"")</f>
        <v>Uno 2006</v>
      </c>
      <c r="C4118" s="254" t="str">
        <f>IF(AND(A4118&lt;&gt;"",ISNUMBER(A4118)),VLOOKUP(A4118,Studies!A:BR,3,FALSE),"")</f>
        <v>https://www.ncbi.nlm.nih.gov/pubmed/16885720</v>
      </c>
      <c r="D4118" s="254" t="str">
        <f>IF(AND(A4118&lt;&gt;"",ISNUMBER(A4118)),VLOOKUP(A4118,Studies!A:BR,4,FALSE),"")</f>
        <v>day 6 (Japanese)</v>
      </c>
      <c r="E4118" s="254" t="str">
        <f>IF(AND(A4118&lt;&gt;"",ISNUMBER(A4118)),VLOOKUP(A4118,Studies!A:BR,5,FALSE),"")</f>
        <v>Hydroxy-Itraconazole</v>
      </c>
      <c r="F4118" s="255"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4.25" x14ac:dyDescent="0.2">
      <c r="A4119" s="91">
        <v>514</v>
      </c>
      <c r="B4119" s="253" t="str">
        <f>IF(AND(A4119&lt;&gt;"",ISNUMBER(A4119)),VLOOKUP(A4119,Studies!A:BR,2,FALSE),"")</f>
        <v>Bae 2011</v>
      </c>
      <c r="C4119" s="254" t="str">
        <f>IF(AND(A4119&lt;&gt;"",ISNUMBER(A4119)),VLOOKUP(A4119,Studies!A:BR,3,FALSE),"")</f>
        <v>https://www.ncbi.nlm.nih.gov/pubmed/20400647</v>
      </c>
      <c r="D4119" s="254" t="str">
        <f>IF(AND(A4119&lt;&gt;"",ISNUMBER(A4119)),VLOOKUP(A4119,Studies!A:BR,4,FALSE),"")</f>
        <v>po 200 mg capsule with water (Korean)</v>
      </c>
      <c r="E4119" s="254" t="str">
        <f>IF(AND(A4119&lt;&gt;"",ISNUMBER(A4119)),VLOOKUP(A4119,Studies!A:BR,5,FALSE),"")</f>
        <v>Itraconazole</v>
      </c>
      <c r="F4119" s="255"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4.25" x14ac:dyDescent="0.2">
      <c r="A4120" s="91">
        <v>514</v>
      </c>
      <c r="B4120" s="253" t="str">
        <f>IF(AND(A4120&lt;&gt;"",ISNUMBER(A4120)),VLOOKUP(A4120,Studies!A:BR,2,FALSE),"")</f>
        <v>Bae 2011</v>
      </c>
      <c r="C4120" s="254" t="str">
        <f>IF(AND(A4120&lt;&gt;"",ISNUMBER(A4120)),VLOOKUP(A4120,Studies!A:BR,3,FALSE),"")</f>
        <v>https://www.ncbi.nlm.nih.gov/pubmed/20400647</v>
      </c>
      <c r="D4120" s="254" t="str">
        <f>IF(AND(A4120&lt;&gt;"",ISNUMBER(A4120)),VLOOKUP(A4120,Studies!A:BR,4,FALSE),"")</f>
        <v>po 200 mg capsule with water (Korean)</v>
      </c>
      <c r="E4120" s="254" t="str">
        <f>IF(AND(A4120&lt;&gt;"",ISNUMBER(A4120)),VLOOKUP(A4120,Studies!A:BR,5,FALSE),"")</f>
        <v>Itraconazole</v>
      </c>
      <c r="F4120" s="255"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4.25" x14ac:dyDescent="0.2">
      <c r="A4121" s="91">
        <v>514</v>
      </c>
      <c r="B4121" s="253" t="str">
        <f>IF(AND(A4121&lt;&gt;"",ISNUMBER(A4121)),VLOOKUP(A4121,Studies!A:BR,2,FALSE),"")</f>
        <v>Bae 2011</v>
      </c>
      <c r="C4121" s="254" t="str">
        <f>IF(AND(A4121&lt;&gt;"",ISNUMBER(A4121)),VLOOKUP(A4121,Studies!A:BR,3,FALSE),"")</f>
        <v>https://www.ncbi.nlm.nih.gov/pubmed/20400647</v>
      </c>
      <c r="D4121" s="254" t="str">
        <f>IF(AND(A4121&lt;&gt;"",ISNUMBER(A4121)),VLOOKUP(A4121,Studies!A:BR,4,FALSE),"")</f>
        <v>po 200 mg capsule with water (Korean)</v>
      </c>
      <c r="E4121" s="254" t="str">
        <f>IF(AND(A4121&lt;&gt;"",ISNUMBER(A4121)),VLOOKUP(A4121,Studies!A:BR,5,FALSE),"")</f>
        <v>Itraconazole</v>
      </c>
      <c r="F4121" s="255"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4.25" x14ac:dyDescent="0.2">
      <c r="A4122" s="91">
        <v>514</v>
      </c>
      <c r="B4122" s="253" t="str">
        <f>IF(AND(A4122&lt;&gt;"",ISNUMBER(A4122)),VLOOKUP(A4122,Studies!A:BR,2,FALSE),"")</f>
        <v>Bae 2011</v>
      </c>
      <c r="C4122" s="254" t="str">
        <f>IF(AND(A4122&lt;&gt;"",ISNUMBER(A4122)),VLOOKUP(A4122,Studies!A:BR,3,FALSE),"")</f>
        <v>https://www.ncbi.nlm.nih.gov/pubmed/20400647</v>
      </c>
      <c r="D4122" s="254" t="str">
        <f>IF(AND(A4122&lt;&gt;"",ISNUMBER(A4122)),VLOOKUP(A4122,Studies!A:BR,4,FALSE),"")</f>
        <v>po 200 mg capsule with water (Korean)</v>
      </c>
      <c r="E4122" s="254" t="str">
        <f>IF(AND(A4122&lt;&gt;"",ISNUMBER(A4122)),VLOOKUP(A4122,Studies!A:BR,5,FALSE),"")</f>
        <v>Itraconazole</v>
      </c>
      <c r="F4122" s="255"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4.25" x14ac:dyDescent="0.2">
      <c r="A4123" s="91">
        <v>514</v>
      </c>
      <c r="B4123" s="253" t="str">
        <f>IF(AND(A4123&lt;&gt;"",ISNUMBER(A4123)),VLOOKUP(A4123,Studies!A:BR,2,FALSE),"")</f>
        <v>Bae 2011</v>
      </c>
      <c r="C4123" s="254" t="str">
        <f>IF(AND(A4123&lt;&gt;"",ISNUMBER(A4123)),VLOOKUP(A4123,Studies!A:BR,3,FALSE),"")</f>
        <v>https://www.ncbi.nlm.nih.gov/pubmed/20400647</v>
      </c>
      <c r="D4123" s="254" t="str">
        <f>IF(AND(A4123&lt;&gt;"",ISNUMBER(A4123)),VLOOKUP(A4123,Studies!A:BR,4,FALSE),"")</f>
        <v>po 200 mg capsule with water (Korean)</v>
      </c>
      <c r="E4123" s="254" t="str">
        <f>IF(AND(A4123&lt;&gt;"",ISNUMBER(A4123)),VLOOKUP(A4123,Studies!A:BR,5,FALSE),"")</f>
        <v>Itraconazole</v>
      </c>
      <c r="F4123" s="255"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4.25" x14ac:dyDescent="0.2">
      <c r="A4124" s="91">
        <v>514</v>
      </c>
      <c r="B4124" s="253" t="str">
        <f>IF(AND(A4124&lt;&gt;"",ISNUMBER(A4124)),VLOOKUP(A4124,Studies!A:BR,2,FALSE),"")</f>
        <v>Bae 2011</v>
      </c>
      <c r="C4124" s="254" t="str">
        <f>IF(AND(A4124&lt;&gt;"",ISNUMBER(A4124)),VLOOKUP(A4124,Studies!A:BR,3,FALSE),"")</f>
        <v>https://www.ncbi.nlm.nih.gov/pubmed/20400647</v>
      </c>
      <c r="D4124" s="254" t="str">
        <f>IF(AND(A4124&lt;&gt;"",ISNUMBER(A4124)),VLOOKUP(A4124,Studies!A:BR,4,FALSE),"")</f>
        <v>po 200 mg capsule with water (Korean)</v>
      </c>
      <c r="E4124" s="254" t="str">
        <f>IF(AND(A4124&lt;&gt;"",ISNUMBER(A4124)),VLOOKUP(A4124,Studies!A:BR,5,FALSE),"")</f>
        <v>Itraconazole</v>
      </c>
      <c r="F4124" s="255"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4.25" x14ac:dyDescent="0.2">
      <c r="A4125" s="91">
        <v>514</v>
      </c>
      <c r="B4125" s="253" t="str">
        <f>IF(AND(A4125&lt;&gt;"",ISNUMBER(A4125)),VLOOKUP(A4125,Studies!A:BR,2,FALSE),"")</f>
        <v>Bae 2011</v>
      </c>
      <c r="C4125" s="254" t="str">
        <f>IF(AND(A4125&lt;&gt;"",ISNUMBER(A4125)),VLOOKUP(A4125,Studies!A:BR,3,FALSE),"")</f>
        <v>https://www.ncbi.nlm.nih.gov/pubmed/20400647</v>
      </c>
      <c r="D4125" s="254" t="str">
        <f>IF(AND(A4125&lt;&gt;"",ISNUMBER(A4125)),VLOOKUP(A4125,Studies!A:BR,4,FALSE),"")</f>
        <v>po 200 mg capsule with water (Korean)</v>
      </c>
      <c r="E4125" s="254" t="str">
        <f>IF(AND(A4125&lt;&gt;"",ISNUMBER(A4125)),VLOOKUP(A4125,Studies!A:BR,5,FALSE),"")</f>
        <v>Itraconazole</v>
      </c>
      <c r="F4125" s="255"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4.25" x14ac:dyDescent="0.2">
      <c r="A4126" s="91">
        <v>514</v>
      </c>
      <c r="B4126" s="253" t="str">
        <f>IF(AND(A4126&lt;&gt;"",ISNUMBER(A4126)),VLOOKUP(A4126,Studies!A:BR,2,FALSE),"")</f>
        <v>Bae 2011</v>
      </c>
      <c r="C4126" s="254" t="str">
        <f>IF(AND(A4126&lt;&gt;"",ISNUMBER(A4126)),VLOOKUP(A4126,Studies!A:BR,3,FALSE),"")</f>
        <v>https://www.ncbi.nlm.nih.gov/pubmed/20400647</v>
      </c>
      <c r="D4126" s="254" t="str">
        <f>IF(AND(A4126&lt;&gt;"",ISNUMBER(A4126)),VLOOKUP(A4126,Studies!A:BR,4,FALSE),"")</f>
        <v>po 200 mg capsule with water (Korean)</v>
      </c>
      <c r="E4126" s="254" t="str">
        <f>IF(AND(A4126&lt;&gt;"",ISNUMBER(A4126)),VLOOKUP(A4126,Studies!A:BR,5,FALSE),"")</f>
        <v>Itraconazole</v>
      </c>
      <c r="F4126" s="255" t="str">
        <f>IF(AND(A4126&lt;&gt;"",ISNUMBER(A4126)),VLOOKUP(A4126,Studies!A:BR,6,FALSE),"")</f>
        <v>Plasma</v>
      </c>
      <c r="G4126" s="194">
        <v>4</v>
      </c>
      <c r="H4126" s="194" t="s">
        <v>60</v>
      </c>
      <c r="I4126" s="187">
        <v>210.70663452148437</v>
      </c>
      <c r="J4126" s="187" t="s">
        <v>941</v>
      </c>
      <c r="K4126" s="187" t="s">
        <v>116</v>
      </c>
      <c r="L4126" s="195"/>
      <c r="M4126" s="195"/>
      <c r="N4126" s="195"/>
      <c r="O4126" s="199"/>
      <c r="P4126" s="188" t="s">
        <v>1026</v>
      </c>
      <c r="Q4126" s="174">
        <v>0</v>
      </c>
    </row>
    <row r="4127" spans="1:17" s="183" customFormat="1" ht="14.25" x14ac:dyDescent="0.2">
      <c r="A4127" s="91">
        <v>514</v>
      </c>
      <c r="B4127" s="253" t="str">
        <f>IF(AND(A4127&lt;&gt;"",ISNUMBER(A4127)),VLOOKUP(A4127,Studies!A:BR,2,FALSE),"")</f>
        <v>Bae 2011</v>
      </c>
      <c r="C4127" s="254" t="str">
        <f>IF(AND(A4127&lt;&gt;"",ISNUMBER(A4127)),VLOOKUP(A4127,Studies!A:BR,3,FALSE),"")</f>
        <v>https://www.ncbi.nlm.nih.gov/pubmed/20400647</v>
      </c>
      <c r="D4127" s="254" t="str">
        <f>IF(AND(A4127&lt;&gt;"",ISNUMBER(A4127)),VLOOKUP(A4127,Studies!A:BR,4,FALSE),"")</f>
        <v>po 200 mg capsule with water (Korean)</v>
      </c>
      <c r="E4127" s="254" t="str">
        <f>IF(AND(A4127&lt;&gt;"",ISNUMBER(A4127)),VLOOKUP(A4127,Studies!A:BR,5,FALSE),"")</f>
        <v>Itraconazole</v>
      </c>
      <c r="F4127" s="255"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4.25" x14ac:dyDescent="0.2">
      <c r="A4128" s="91">
        <v>514</v>
      </c>
      <c r="B4128" s="253" t="str">
        <f>IF(AND(A4128&lt;&gt;"",ISNUMBER(A4128)),VLOOKUP(A4128,Studies!A:BR,2,FALSE),"")</f>
        <v>Bae 2011</v>
      </c>
      <c r="C4128" s="254" t="str">
        <f>IF(AND(A4128&lt;&gt;"",ISNUMBER(A4128)),VLOOKUP(A4128,Studies!A:BR,3,FALSE),"")</f>
        <v>https://www.ncbi.nlm.nih.gov/pubmed/20400647</v>
      </c>
      <c r="D4128" s="254" t="str">
        <f>IF(AND(A4128&lt;&gt;"",ISNUMBER(A4128)),VLOOKUP(A4128,Studies!A:BR,4,FALSE),"")</f>
        <v>po 200 mg capsule with water (Korean)</v>
      </c>
      <c r="E4128" s="254" t="str">
        <f>IF(AND(A4128&lt;&gt;"",ISNUMBER(A4128)),VLOOKUP(A4128,Studies!A:BR,5,FALSE),"")</f>
        <v>Itraconazole</v>
      </c>
      <c r="F4128" s="255"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4.25" x14ac:dyDescent="0.2">
      <c r="A4129" s="91">
        <v>514</v>
      </c>
      <c r="B4129" s="253" t="str">
        <f>IF(AND(A4129&lt;&gt;"",ISNUMBER(A4129)),VLOOKUP(A4129,Studies!A:BR,2,FALSE),"")</f>
        <v>Bae 2011</v>
      </c>
      <c r="C4129" s="254" t="str">
        <f>IF(AND(A4129&lt;&gt;"",ISNUMBER(A4129)),VLOOKUP(A4129,Studies!A:BR,3,FALSE),"")</f>
        <v>https://www.ncbi.nlm.nih.gov/pubmed/20400647</v>
      </c>
      <c r="D4129" s="254" t="str">
        <f>IF(AND(A4129&lt;&gt;"",ISNUMBER(A4129)),VLOOKUP(A4129,Studies!A:BR,4,FALSE),"")</f>
        <v>po 200 mg capsule with water (Korean)</v>
      </c>
      <c r="E4129" s="254" t="str">
        <f>IF(AND(A4129&lt;&gt;"",ISNUMBER(A4129)),VLOOKUP(A4129,Studies!A:BR,5,FALSE),"")</f>
        <v>Itraconazole</v>
      </c>
      <c r="F4129" s="255"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4.25" x14ac:dyDescent="0.2">
      <c r="A4130" s="91">
        <v>514</v>
      </c>
      <c r="B4130" s="253" t="str">
        <f>IF(AND(A4130&lt;&gt;"",ISNUMBER(A4130)),VLOOKUP(A4130,Studies!A:BR,2,FALSE),"")</f>
        <v>Bae 2011</v>
      </c>
      <c r="C4130" s="254" t="str">
        <f>IF(AND(A4130&lt;&gt;"",ISNUMBER(A4130)),VLOOKUP(A4130,Studies!A:BR,3,FALSE),"")</f>
        <v>https://www.ncbi.nlm.nih.gov/pubmed/20400647</v>
      </c>
      <c r="D4130" s="254" t="str">
        <f>IF(AND(A4130&lt;&gt;"",ISNUMBER(A4130)),VLOOKUP(A4130,Studies!A:BR,4,FALSE),"")</f>
        <v>po 200 mg capsule with water (Korean)</v>
      </c>
      <c r="E4130" s="254" t="str">
        <f>IF(AND(A4130&lt;&gt;"",ISNUMBER(A4130)),VLOOKUP(A4130,Studies!A:BR,5,FALSE),"")</f>
        <v>Itraconazole</v>
      </c>
      <c r="F4130" s="255"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4.25" x14ac:dyDescent="0.2">
      <c r="A4131" s="91">
        <v>514</v>
      </c>
      <c r="B4131" s="253" t="str">
        <f>IF(AND(A4131&lt;&gt;"",ISNUMBER(A4131)),VLOOKUP(A4131,Studies!A:BR,2,FALSE),"")</f>
        <v>Bae 2011</v>
      </c>
      <c r="C4131" s="254" t="str">
        <f>IF(AND(A4131&lt;&gt;"",ISNUMBER(A4131)),VLOOKUP(A4131,Studies!A:BR,3,FALSE),"")</f>
        <v>https://www.ncbi.nlm.nih.gov/pubmed/20400647</v>
      </c>
      <c r="D4131" s="254" t="str">
        <f>IF(AND(A4131&lt;&gt;"",ISNUMBER(A4131)),VLOOKUP(A4131,Studies!A:BR,4,FALSE),"")</f>
        <v>po 200 mg capsule with water (Korean)</v>
      </c>
      <c r="E4131" s="254" t="str">
        <f>IF(AND(A4131&lt;&gt;"",ISNUMBER(A4131)),VLOOKUP(A4131,Studies!A:BR,5,FALSE),"")</f>
        <v>Itraconazole</v>
      </c>
      <c r="F4131" s="255"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4.25" x14ac:dyDescent="0.2">
      <c r="A4132" s="91">
        <v>514</v>
      </c>
      <c r="B4132" s="253" t="str">
        <f>IF(AND(A4132&lt;&gt;"",ISNUMBER(A4132)),VLOOKUP(A4132,Studies!A:BR,2,FALSE),"")</f>
        <v>Bae 2011</v>
      </c>
      <c r="C4132" s="254" t="str">
        <f>IF(AND(A4132&lt;&gt;"",ISNUMBER(A4132)),VLOOKUP(A4132,Studies!A:BR,3,FALSE),"")</f>
        <v>https://www.ncbi.nlm.nih.gov/pubmed/20400647</v>
      </c>
      <c r="D4132" s="254" t="str">
        <f>IF(AND(A4132&lt;&gt;"",ISNUMBER(A4132)),VLOOKUP(A4132,Studies!A:BR,4,FALSE),"")</f>
        <v>po 200 mg capsule with water (Korean)</v>
      </c>
      <c r="E4132" s="254" t="str">
        <f>IF(AND(A4132&lt;&gt;"",ISNUMBER(A4132)),VLOOKUP(A4132,Studies!A:BR,5,FALSE),"")</f>
        <v>Itraconazole</v>
      </c>
      <c r="F4132" s="255"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4.25" x14ac:dyDescent="0.2">
      <c r="A4133" s="91">
        <v>514</v>
      </c>
      <c r="B4133" s="253" t="str">
        <f>IF(AND(A4133&lt;&gt;"",ISNUMBER(A4133)),VLOOKUP(A4133,Studies!A:BR,2,FALSE),"")</f>
        <v>Bae 2011</v>
      </c>
      <c r="C4133" s="254" t="str">
        <f>IF(AND(A4133&lt;&gt;"",ISNUMBER(A4133)),VLOOKUP(A4133,Studies!A:BR,3,FALSE),"")</f>
        <v>https://www.ncbi.nlm.nih.gov/pubmed/20400647</v>
      </c>
      <c r="D4133" s="254" t="str">
        <f>IF(AND(A4133&lt;&gt;"",ISNUMBER(A4133)),VLOOKUP(A4133,Studies!A:BR,4,FALSE),"")</f>
        <v>po 200 mg capsule with water (Korean)</v>
      </c>
      <c r="E4133" s="254" t="str">
        <f>IF(AND(A4133&lt;&gt;"",ISNUMBER(A4133)),VLOOKUP(A4133,Studies!A:BR,5,FALSE),"")</f>
        <v>Itraconazole</v>
      </c>
      <c r="F4133" s="255"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4.25" x14ac:dyDescent="0.2">
      <c r="A4134" s="183">
        <v>515</v>
      </c>
      <c r="B4134" s="253" t="str">
        <f>IF(AND(A4134&lt;&gt;"",ISNUMBER(A4134)),VLOOKUP(A4134,Studies!A:BR,2,FALSE),"")</f>
        <v>Bae 2011</v>
      </c>
      <c r="C4134" s="254" t="str">
        <f>IF(AND(A4134&lt;&gt;"",ISNUMBER(A4134)),VLOOKUP(A4134,Studies!A:BR,3,FALSE),"")</f>
        <v>https://www.ncbi.nlm.nih.gov/pubmed/20400647</v>
      </c>
      <c r="D4134" s="254" t="str">
        <f>IF(AND(A4134&lt;&gt;"",ISNUMBER(A4134)),VLOOKUP(A4134,Studies!A:BR,4,FALSE),"")</f>
        <v>po 200 mg capsule with water (Korean)</v>
      </c>
      <c r="E4134" s="254" t="str">
        <f>IF(AND(A4134&lt;&gt;"",ISNUMBER(A4134)),VLOOKUP(A4134,Studies!A:BR,5,FALSE),"")</f>
        <v>Hydroxy-Itraconazole</v>
      </c>
      <c r="F4134" s="255"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4.25" x14ac:dyDescent="0.2">
      <c r="A4135" s="183">
        <v>515</v>
      </c>
      <c r="B4135" s="253" t="str">
        <f>IF(AND(A4135&lt;&gt;"",ISNUMBER(A4135)),VLOOKUP(A4135,Studies!A:BR,2,FALSE),"")</f>
        <v>Bae 2011</v>
      </c>
      <c r="C4135" s="254" t="str">
        <f>IF(AND(A4135&lt;&gt;"",ISNUMBER(A4135)),VLOOKUP(A4135,Studies!A:BR,3,FALSE),"")</f>
        <v>https://www.ncbi.nlm.nih.gov/pubmed/20400647</v>
      </c>
      <c r="D4135" s="254" t="str">
        <f>IF(AND(A4135&lt;&gt;"",ISNUMBER(A4135)),VLOOKUP(A4135,Studies!A:BR,4,FALSE),"")</f>
        <v>po 200 mg capsule with water (Korean)</v>
      </c>
      <c r="E4135" s="254" t="str">
        <f>IF(AND(A4135&lt;&gt;"",ISNUMBER(A4135)),VLOOKUP(A4135,Studies!A:BR,5,FALSE),"")</f>
        <v>Hydroxy-Itraconazole</v>
      </c>
      <c r="F4135" s="255"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4.25" x14ac:dyDescent="0.2">
      <c r="A4136" s="183">
        <v>515</v>
      </c>
      <c r="B4136" s="253" t="str">
        <f>IF(AND(A4136&lt;&gt;"",ISNUMBER(A4136)),VLOOKUP(A4136,Studies!A:BR,2,FALSE),"")</f>
        <v>Bae 2011</v>
      </c>
      <c r="C4136" s="254" t="str">
        <f>IF(AND(A4136&lt;&gt;"",ISNUMBER(A4136)),VLOOKUP(A4136,Studies!A:BR,3,FALSE),"")</f>
        <v>https://www.ncbi.nlm.nih.gov/pubmed/20400647</v>
      </c>
      <c r="D4136" s="254" t="str">
        <f>IF(AND(A4136&lt;&gt;"",ISNUMBER(A4136)),VLOOKUP(A4136,Studies!A:BR,4,FALSE),"")</f>
        <v>po 200 mg capsule with water (Korean)</v>
      </c>
      <c r="E4136" s="254" t="str">
        <f>IF(AND(A4136&lt;&gt;"",ISNUMBER(A4136)),VLOOKUP(A4136,Studies!A:BR,5,FALSE),"")</f>
        <v>Hydroxy-Itraconazole</v>
      </c>
      <c r="F4136" s="255" t="str">
        <f>IF(AND(A4136&lt;&gt;"",ISNUMBER(A4136)),VLOOKUP(A4136,Studies!A:BR,6,FALSE),"")</f>
        <v>Plasma</v>
      </c>
      <c r="G4136" s="194">
        <v>1.5</v>
      </c>
      <c r="H4136" s="194" t="s">
        <v>60</v>
      </c>
      <c r="I4136" s="187">
        <v>205.12820434570312</v>
      </c>
      <c r="J4136" s="187" t="s">
        <v>941</v>
      </c>
      <c r="K4136" s="187" t="s">
        <v>116</v>
      </c>
      <c r="L4136" s="195"/>
      <c r="M4136" s="195"/>
      <c r="N4136" s="195"/>
      <c r="O4136" s="199"/>
      <c r="P4136" s="188" t="s">
        <v>1026</v>
      </c>
      <c r="Q4136" s="174">
        <v>0</v>
      </c>
    </row>
    <row r="4137" spans="1:17" s="183" customFormat="1" ht="14.25" x14ac:dyDescent="0.2">
      <c r="A4137" s="183">
        <v>515</v>
      </c>
      <c r="B4137" s="253" t="str">
        <f>IF(AND(A4137&lt;&gt;"",ISNUMBER(A4137)),VLOOKUP(A4137,Studies!A:BR,2,FALSE),"")</f>
        <v>Bae 2011</v>
      </c>
      <c r="C4137" s="254" t="str">
        <f>IF(AND(A4137&lt;&gt;"",ISNUMBER(A4137)),VLOOKUP(A4137,Studies!A:BR,3,FALSE),"")</f>
        <v>https://www.ncbi.nlm.nih.gov/pubmed/20400647</v>
      </c>
      <c r="D4137" s="254" t="str">
        <f>IF(AND(A4137&lt;&gt;"",ISNUMBER(A4137)),VLOOKUP(A4137,Studies!A:BR,4,FALSE),"")</f>
        <v>po 200 mg capsule with water (Korean)</v>
      </c>
      <c r="E4137" s="254" t="str">
        <f>IF(AND(A4137&lt;&gt;"",ISNUMBER(A4137)),VLOOKUP(A4137,Studies!A:BR,5,FALSE),"")</f>
        <v>Hydroxy-Itraconazole</v>
      </c>
      <c r="F4137" s="255"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4.25" x14ac:dyDescent="0.2">
      <c r="A4138" s="183">
        <v>515</v>
      </c>
      <c r="B4138" s="253" t="str">
        <f>IF(AND(A4138&lt;&gt;"",ISNUMBER(A4138)),VLOOKUP(A4138,Studies!A:BR,2,FALSE),"")</f>
        <v>Bae 2011</v>
      </c>
      <c r="C4138" s="254" t="str">
        <f>IF(AND(A4138&lt;&gt;"",ISNUMBER(A4138)),VLOOKUP(A4138,Studies!A:BR,3,FALSE),"")</f>
        <v>https://www.ncbi.nlm.nih.gov/pubmed/20400647</v>
      </c>
      <c r="D4138" s="254" t="str">
        <f>IF(AND(A4138&lt;&gt;"",ISNUMBER(A4138)),VLOOKUP(A4138,Studies!A:BR,4,FALSE),"")</f>
        <v>po 200 mg capsule with water (Korean)</v>
      </c>
      <c r="E4138" s="254" t="str">
        <f>IF(AND(A4138&lt;&gt;"",ISNUMBER(A4138)),VLOOKUP(A4138,Studies!A:BR,5,FALSE),"")</f>
        <v>Hydroxy-Itraconazole</v>
      </c>
      <c r="F4138" s="255"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4.25" x14ac:dyDescent="0.2">
      <c r="A4139" s="183">
        <v>515</v>
      </c>
      <c r="B4139" s="253" t="str">
        <f>IF(AND(A4139&lt;&gt;"",ISNUMBER(A4139)),VLOOKUP(A4139,Studies!A:BR,2,FALSE),"")</f>
        <v>Bae 2011</v>
      </c>
      <c r="C4139" s="254" t="str">
        <f>IF(AND(A4139&lt;&gt;"",ISNUMBER(A4139)),VLOOKUP(A4139,Studies!A:BR,3,FALSE),"")</f>
        <v>https://www.ncbi.nlm.nih.gov/pubmed/20400647</v>
      </c>
      <c r="D4139" s="254" t="str">
        <f>IF(AND(A4139&lt;&gt;"",ISNUMBER(A4139)),VLOOKUP(A4139,Studies!A:BR,4,FALSE),"")</f>
        <v>po 200 mg capsule with water (Korean)</v>
      </c>
      <c r="E4139" s="254" t="str">
        <f>IF(AND(A4139&lt;&gt;"",ISNUMBER(A4139)),VLOOKUP(A4139,Studies!A:BR,5,FALSE),"")</f>
        <v>Hydroxy-Itraconazole</v>
      </c>
      <c r="F4139" s="255"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4.25" x14ac:dyDescent="0.2">
      <c r="A4140" s="183">
        <v>515</v>
      </c>
      <c r="B4140" s="253" t="str">
        <f>IF(AND(A4140&lt;&gt;"",ISNUMBER(A4140)),VLOOKUP(A4140,Studies!A:BR,2,FALSE),"")</f>
        <v>Bae 2011</v>
      </c>
      <c r="C4140" s="254" t="str">
        <f>IF(AND(A4140&lt;&gt;"",ISNUMBER(A4140)),VLOOKUP(A4140,Studies!A:BR,3,FALSE),"")</f>
        <v>https://www.ncbi.nlm.nih.gov/pubmed/20400647</v>
      </c>
      <c r="D4140" s="254" t="str">
        <f>IF(AND(A4140&lt;&gt;"",ISNUMBER(A4140)),VLOOKUP(A4140,Studies!A:BR,4,FALSE),"")</f>
        <v>po 200 mg capsule with water (Korean)</v>
      </c>
      <c r="E4140" s="254" t="str">
        <f>IF(AND(A4140&lt;&gt;"",ISNUMBER(A4140)),VLOOKUP(A4140,Studies!A:BR,5,FALSE),"")</f>
        <v>Hydroxy-Itraconazole</v>
      </c>
      <c r="F4140" s="255" t="str">
        <f>IF(AND(A4140&lt;&gt;"",ISNUMBER(A4140)),VLOOKUP(A4140,Studies!A:BR,6,FALSE),"")</f>
        <v>Plasma</v>
      </c>
      <c r="G4140" s="194">
        <v>3.5</v>
      </c>
      <c r="H4140" s="194" t="s">
        <v>60</v>
      </c>
      <c r="I4140" s="187">
        <v>451.28207397460937</v>
      </c>
      <c r="J4140" s="187" t="s">
        <v>941</v>
      </c>
      <c r="K4140" s="187" t="s">
        <v>116</v>
      </c>
      <c r="L4140" s="195"/>
      <c r="M4140" s="195"/>
      <c r="N4140" s="195"/>
      <c r="O4140" s="199"/>
      <c r="P4140" s="188" t="s">
        <v>1026</v>
      </c>
      <c r="Q4140" s="174">
        <v>0</v>
      </c>
    </row>
    <row r="4141" spans="1:17" s="183" customFormat="1" ht="14.25" x14ac:dyDescent="0.2">
      <c r="A4141" s="183">
        <v>515</v>
      </c>
      <c r="B4141" s="253" t="str">
        <f>IF(AND(A4141&lt;&gt;"",ISNUMBER(A4141)),VLOOKUP(A4141,Studies!A:BR,2,FALSE),"")</f>
        <v>Bae 2011</v>
      </c>
      <c r="C4141" s="254" t="str">
        <f>IF(AND(A4141&lt;&gt;"",ISNUMBER(A4141)),VLOOKUP(A4141,Studies!A:BR,3,FALSE),"")</f>
        <v>https://www.ncbi.nlm.nih.gov/pubmed/20400647</v>
      </c>
      <c r="D4141" s="254" t="str">
        <f>IF(AND(A4141&lt;&gt;"",ISNUMBER(A4141)),VLOOKUP(A4141,Studies!A:BR,4,FALSE),"")</f>
        <v>po 200 mg capsule with water (Korean)</v>
      </c>
      <c r="E4141" s="254" t="str">
        <f>IF(AND(A4141&lt;&gt;"",ISNUMBER(A4141)),VLOOKUP(A4141,Studies!A:BR,5,FALSE),"")</f>
        <v>Hydroxy-Itraconazole</v>
      </c>
      <c r="F4141" s="255"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4.25" x14ac:dyDescent="0.2">
      <c r="A4142" s="183">
        <v>515</v>
      </c>
      <c r="B4142" s="253" t="str">
        <f>IF(AND(A4142&lt;&gt;"",ISNUMBER(A4142)),VLOOKUP(A4142,Studies!A:BR,2,FALSE),"")</f>
        <v>Bae 2011</v>
      </c>
      <c r="C4142" s="254" t="str">
        <f>IF(AND(A4142&lt;&gt;"",ISNUMBER(A4142)),VLOOKUP(A4142,Studies!A:BR,3,FALSE),"")</f>
        <v>https://www.ncbi.nlm.nih.gov/pubmed/20400647</v>
      </c>
      <c r="D4142" s="254" t="str">
        <f>IF(AND(A4142&lt;&gt;"",ISNUMBER(A4142)),VLOOKUP(A4142,Studies!A:BR,4,FALSE),"")</f>
        <v>po 200 mg capsule with water (Korean)</v>
      </c>
      <c r="E4142" s="254" t="str">
        <f>IF(AND(A4142&lt;&gt;"",ISNUMBER(A4142)),VLOOKUP(A4142,Studies!A:BR,5,FALSE),"")</f>
        <v>Hydroxy-Itraconazole</v>
      </c>
      <c r="F4142" s="255"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4.25" x14ac:dyDescent="0.2">
      <c r="A4143" s="183">
        <v>515</v>
      </c>
      <c r="B4143" s="253" t="str">
        <f>IF(AND(A4143&lt;&gt;"",ISNUMBER(A4143)),VLOOKUP(A4143,Studies!A:BR,2,FALSE),"")</f>
        <v>Bae 2011</v>
      </c>
      <c r="C4143" s="254" t="str">
        <f>IF(AND(A4143&lt;&gt;"",ISNUMBER(A4143)),VLOOKUP(A4143,Studies!A:BR,3,FALSE),"")</f>
        <v>https://www.ncbi.nlm.nih.gov/pubmed/20400647</v>
      </c>
      <c r="D4143" s="254" t="str">
        <f>IF(AND(A4143&lt;&gt;"",ISNUMBER(A4143)),VLOOKUP(A4143,Studies!A:BR,4,FALSE),"")</f>
        <v>po 200 mg capsule with water (Korean)</v>
      </c>
      <c r="E4143" s="254" t="str">
        <f>IF(AND(A4143&lt;&gt;"",ISNUMBER(A4143)),VLOOKUP(A4143,Studies!A:BR,5,FALSE),"")</f>
        <v>Hydroxy-Itraconazole</v>
      </c>
      <c r="F4143" s="255" t="str">
        <f>IF(AND(A4143&lt;&gt;"",ISNUMBER(A4143)),VLOOKUP(A4143,Studies!A:BR,6,FALSE),"")</f>
        <v>Plasma</v>
      </c>
      <c r="G4143" s="194">
        <v>6</v>
      </c>
      <c r="H4143" s="194" t="s">
        <v>60</v>
      </c>
      <c r="I4143" s="187">
        <v>433.33334350585937</v>
      </c>
      <c r="J4143" s="187" t="s">
        <v>941</v>
      </c>
      <c r="K4143" s="187" t="s">
        <v>116</v>
      </c>
      <c r="L4143" s="195"/>
      <c r="M4143" s="195"/>
      <c r="N4143" s="195"/>
      <c r="O4143" s="199"/>
      <c r="P4143" s="188" t="s">
        <v>1026</v>
      </c>
      <c r="Q4143" s="174">
        <v>0</v>
      </c>
    </row>
    <row r="4144" spans="1:17" s="183" customFormat="1" ht="14.25" x14ac:dyDescent="0.2">
      <c r="A4144" s="183">
        <v>515</v>
      </c>
      <c r="B4144" s="253" t="str">
        <f>IF(AND(A4144&lt;&gt;"",ISNUMBER(A4144)),VLOOKUP(A4144,Studies!A:BR,2,FALSE),"")</f>
        <v>Bae 2011</v>
      </c>
      <c r="C4144" s="254" t="str">
        <f>IF(AND(A4144&lt;&gt;"",ISNUMBER(A4144)),VLOOKUP(A4144,Studies!A:BR,3,FALSE),"")</f>
        <v>https://www.ncbi.nlm.nih.gov/pubmed/20400647</v>
      </c>
      <c r="D4144" s="254" t="str">
        <f>IF(AND(A4144&lt;&gt;"",ISNUMBER(A4144)),VLOOKUP(A4144,Studies!A:BR,4,FALSE),"")</f>
        <v>po 200 mg capsule with water (Korean)</v>
      </c>
      <c r="E4144" s="254" t="str">
        <f>IF(AND(A4144&lt;&gt;"",ISNUMBER(A4144)),VLOOKUP(A4144,Studies!A:BR,5,FALSE),"")</f>
        <v>Hydroxy-Itraconazole</v>
      </c>
      <c r="F4144" s="255" t="str">
        <f>IF(AND(A4144&lt;&gt;"",ISNUMBER(A4144)),VLOOKUP(A4144,Studies!A:BR,6,FALSE),"")</f>
        <v>Plasma</v>
      </c>
      <c r="G4144" s="194">
        <v>8</v>
      </c>
      <c r="H4144" s="194" t="s">
        <v>60</v>
      </c>
      <c r="I4144" s="187">
        <v>394.87179565429687</v>
      </c>
      <c r="J4144" s="187" t="s">
        <v>941</v>
      </c>
      <c r="K4144" s="187" t="s">
        <v>116</v>
      </c>
      <c r="L4144" s="195"/>
      <c r="M4144" s="195"/>
      <c r="N4144" s="195"/>
      <c r="O4144" s="199"/>
      <c r="P4144" s="188" t="s">
        <v>1026</v>
      </c>
      <c r="Q4144" s="174">
        <v>0</v>
      </c>
    </row>
    <row r="4145" spans="1:17" s="183" customFormat="1" ht="14.25" x14ac:dyDescent="0.2">
      <c r="A4145" s="183">
        <v>515</v>
      </c>
      <c r="B4145" s="253" t="str">
        <f>IF(AND(A4145&lt;&gt;"",ISNUMBER(A4145)),VLOOKUP(A4145,Studies!A:BR,2,FALSE),"")</f>
        <v>Bae 2011</v>
      </c>
      <c r="C4145" s="254" t="str">
        <f>IF(AND(A4145&lt;&gt;"",ISNUMBER(A4145)),VLOOKUP(A4145,Studies!A:BR,3,FALSE),"")</f>
        <v>https://www.ncbi.nlm.nih.gov/pubmed/20400647</v>
      </c>
      <c r="D4145" s="254" t="str">
        <f>IF(AND(A4145&lt;&gt;"",ISNUMBER(A4145)),VLOOKUP(A4145,Studies!A:BR,4,FALSE),"")</f>
        <v>po 200 mg capsule with water (Korean)</v>
      </c>
      <c r="E4145" s="254" t="str">
        <f>IF(AND(A4145&lt;&gt;"",ISNUMBER(A4145)),VLOOKUP(A4145,Studies!A:BR,5,FALSE),"")</f>
        <v>Hydroxy-Itraconazole</v>
      </c>
      <c r="F4145" s="255"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4.25" x14ac:dyDescent="0.2">
      <c r="A4146" s="183">
        <v>515</v>
      </c>
      <c r="B4146" s="253" t="str">
        <f>IF(AND(A4146&lt;&gt;"",ISNUMBER(A4146)),VLOOKUP(A4146,Studies!A:BR,2,FALSE),"")</f>
        <v>Bae 2011</v>
      </c>
      <c r="C4146" s="254" t="str">
        <f>IF(AND(A4146&lt;&gt;"",ISNUMBER(A4146)),VLOOKUP(A4146,Studies!A:BR,3,FALSE),"")</f>
        <v>https://www.ncbi.nlm.nih.gov/pubmed/20400647</v>
      </c>
      <c r="D4146" s="254" t="str">
        <f>IF(AND(A4146&lt;&gt;"",ISNUMBER(A4146)),VLOOKUP(A4146,Studies!A:BR,4,FALSE),"")</f>
        <v>po 200 mg capsule with water (Korean)</v>
      </c>
      <c r="E4146" s="254" t="str">
        <f>IF(AND(A4146&lt;&gt;"",ISNUMBER(A4146)),VLOOKUP(A4146,Studies!A:BR,5,FALSE),"")</f>
        <v>Hydroxy-Itraconazole</v>
      </c>
      <c r="F4146" s="255"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4.25" x14ac:dyDescent="0.2">
      <c r="A4147" s="183">
        <v>515</v>
      </c>
      <c r="B4147" s="253" t="str">
        <f>IF(AND(A4147&lt;&gt;"",ISNUMBER(A4147)),VLOOKUP(A4147,Studies!A:BR,2,FALSE),"")</f>
        <v>Bae 2011</v>
      </c>
      <c r="C4147" s="254" t="str">
        <f>IF(AND(A4147&lt;&gt;"",ISNUMBER(A4147)),VLOOKUP(A4147,Studies!A:BR,3,FALSE),"")</f>
        <v>https://www.ncbi.nlm.nih.gov/pubmed/20400647</v>
      </c>
      <c r="D4147" s="254" t="str">
        <f>IF(AND(A4147&lt;&gt;"",ISNUMBER(A4147)),VLOOKUP(A4147,Studies!A:BR,4,FALSE),"")</f>
        <v>po 200 mg capsule with water (Korean)</v>
      </c>
      <c r="E4147" s="254" t="str">
        <f>IF(AND(A4147&lt;&gt;"",ISNUMBER(A4147)),VLOOKUP(A4147,Studies!A:BR,5,FALSE),"")</f>
        <v>Hydroxy-Itraconazole</v>
      </c>
      <c r="F4147" s="255"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4.25" x14ac:dyDescent="0.2">
      <c r="A4148" s="183">
        <v>515</v>
      </c>
      <c r="B4148" s="253" t="str">
        <f>IF(AND(A4148&lt;&gt;"",ISNUMBER(A4148)),VLOOKUP(A4148,Studies!A:BR,2,FALSE),"")</f>
        <v>Bae 2011</v>
      </c>
      <c r="C4148" s="254" t="str">
        <f>IF(AND(A4148&lt;&gt;"",ISNUMBER(A4148)),VLOOKUP(A4148,Studies!A:BR,3,FALSE),"")</f>
        <v>https://www.ncbi.nlm.nih.gov/pubmed/20400647</v>
      </c>
      <c r="D4148" s="254" t="str">
        <f>IF(AND(A4148&lt;&gt;"",ISNUMBER(A4148)),VLOOKUP(A4148,Studies!A:BR,4,FALSE),"")</f>
        <v>po 200 mg capsule with water (Korean)</v>
      </c>
      <c r="E4148" s="254" t="str">
        <f>IF(AND(A4148&lt;&gt;"",ISNUMBER(A4148)),VLOOKUP(A4148,Studies!A:BR,5,FALSE),"")</f>
        <v>Hydroxy-Itraconazole</v>
      </c>
      <c r="F4148" s="255"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4.25" x14ac:dyDescent="0.2">
      <c r="A4149" s="183">
        <v>516</v>
      </c>
      <c r="B4149" s="253" t="str">
        <f>IF(AND(A4149&lt;&gt;"",ISNUMBER(A4149)),VLOOKUP(A4149,Studies!A:BR,2,FALSE),"")</f>
        <v>Bae 2011</v>
      </c>
      <c r="C4149" s="254" t="str">
        <f>IF(AND(A4149&lt;&gt;"",ISNUMBER(A4149)),VLOOKUP(A4149,Studies!A:BR,3,FALSE),"")</f>
        <v>https://www.ncbi.nlm.nih.gov/pubmed/20400647</v>
      </c>
      <c r="D4149" s="254" t="str">
        <f>IF(AND(A4149&lt;&gt;"",ISNUMBER(A4149)),VLOOKUP(A4149,Studies!A:BR,4,FALSE),"")</f>
        <v>po 200 mg capsule with cola (Korean)</v>
      </c>
      <c r="E4149" s="254" t="str">
        <f>IF(AND(A4149&lt;&gt;"",ISNUMBER(A4149)),VLOOKUP(A4149,Studies!A:BR,5,FALSE),"")</f>
        <v>Itraconazole</v>
      </c>
      <c r="F4149" s="255"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4.25" x14ac:dyDescent="0.2">
      <c r="A4150" s="183">
        <v>516</v>
      </c>
      <c r="B4150" s="253" t="str">
        <f>IF(AND(A4150&lt;&gt;"",ISNUMBER(A4150)),VLOOKUP(A4150,Studies!A:BR,2,FALSE),"")</f>
        <v>Bae 2011</v>
      </c>
      <c r="C4150" s="254" t="str">
        <f>IF(AND(A4150&lt;&gt;"",ISNUMBER(A4150)),VLOOKUP(A4150,Studies!A:BR,3,FALSE),"")</f>
        <v>https://www.ncbi.nlm.nih.gov/pubmed/20400647</v>
      </c>
      <c r="D4150" s="254" t="str">
        <f>IF(AND(A4150&lt;&gt;"",ISNUMBER(A4150)),VLOOKUP(A4150,Studies!A:BR,4,FALSE),"")</f>
        <v>po 200 mg capsule with cola (Korean)</v>
      </c>
      <c r="E4150" s="254" t="str">
        <f>IF(AND(A4150&lt;&gt;"",ISNUMBER(A4150)),VLOOKUP(A4150,Studies!A:BR,5,FALSE),"")</f>
        <v>Itraconazole</v>
      </c>
      <c r="F4150" s="255"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4.25" x14ac:dyDescent="0.2">
      <c r="A4151" s="183">
        <v>516</v>
      </c>
      <c r="B4151" s="253" t="str">
        <f>IF(AND(A4151&lt;&gt;"",ISNUMBER(A4151)),VLOOKUP(A4151,Studies!A:BR,2,FALSE),"")</f>
        <v>Bae 2011</v>
      </c>
      <c r="C4151" s="254" t="str">
        <f>IF(AND(A4151&lt;&gt;"",ISNUMBER(A4151)),VLOOKUP(A4151,Studies!A:BR,3,FALSE),"")</f>
        <v>https://www.ncbi.nlm.nih.gov/pubmed/20400647</v>
      </c>
      <c r="D4151" s="254" t="str">
        <f>IF(AND(A4151&lt;&gt;"",ISNUMBER(A4151)),VLOOKUP(A4151,Studies!A:BR,4,FALSE),"")</f>
        <v>po 200 mg capsule with cola (Korean)</v>
      </c>
      <c r="E4151" s="254" t="str">
        <f>IF(AND(A4151&lt;&gt;"",ISNUMBER(A4151)),VLOOKUP(A4151,Studies!A:BR,5,FALSE),"")</f>
        <v>Itraconazole</v>
      </c>
      <c r="F4151" s="255"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4.25" x14ac:dyDescent="0.2">
      <c r="A4152" s="183">
        <v>516</v>
      </c>
      <c r="B4152" s="253" t="str">
        <f>IF(AND(A4152&lt;&gt;"",ISNUMBER(A4152)),VLOOKUP(A4152,Studies!A:BR,2,FALSE),"")</f>
        <v>Bae 2011</v>
      </c>
      <c r="C4152" s="254" t="str">
        <f>IF(AND(A4152&lt;&gt;"",ISNUMBER(A4152)),VLOOKUP(A4152,Studies!A:BR,3,FALSE),"")</f>
        <v>https://www.ncbi.nlm.nih.gov/pubmed/20400647</v>
      </c>
      <c r="D4152" s="254" t="str">
        <f>IF(AND(A4152&lt;&gt;"",ISNUMBER(A4152)),VLOOKUP(A4152,Studies!A:BR,4,FALSE),"")</f>
        <v>po 200 mg capsule with cola (Korean)</v>
      </c>
      <c r="E4152" s="254" t="str">
        <f>IF(AND(A4152&lt;&gt;"",ISNUMBER(A4152)),VLOOKUP(A4152,Studies!A:BR,5,FALSE),"")</f>
        <v>Itraconazole</v>
      </c>
      <c r="F4152" s="255"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4.25" x14ac:dyDescent="0.2">
      <c r="A4153" s="183">
        <v>516</v>
      </c>
      <c r="B4153" s="253" t="str">
        <f>IF(AND(A4153&lt;&gt;"",ISNUMBER(A4153)),VLOOKUP(A4153,Studies!A:BR,2,FALSE),"")</f>
        <v>Bae 2011</v>
      </c>
      <c r="C4153" s="254" t="str">
        <f>IF(AND(A4153&lt;&gt;"",ISNUMBER(A4153)),VLOOKUP(A4153,Studies!A:BR,3,FALSE),"")</f>
        <v>https://www.ncbi.nlm.nih.gov/pubmed/20400647</v>
      </c>
      <c r="D4153" s="254" t="str">
        <f>IF(AND(A4153&lt;&gt;"",ISNUMBER(A4153)),VLOOKUP(A4153,Studies!A:BR,4,FALSE),"")</f>
        <v>po 200 mg capsule with cola (Korean)</v>
      </c>
      <c r="E4153" s="254" t="str">
        <f>IF(AND(A4153&lt;&gt;"",ISNUMBER(A4153)),VLOOKUP(A4153,Studies!A:BR,5,FALSE),"")</f>
        <v>Itraconazole</v>
      </c>
      <c r="F4153" s="255" t="str">
        <f>IF(AND(A4153&lt;&gt;"",ISNUMBER(A4153)),VLOOKUP(A4153,Studies!A:BR,6,FALSE),"")</f>
        <v>Plasma</v>
      </c>
      <c r="G4153" s="194">
        <v>2.5</v>
      </c>
      <c r="H4153" s="194" t="s">
        <v>60</v>
      </c>
      <c r="I4153" s="187">
        <v>388.86508178710937</v>
      </c>
      <c r="J4153" s="187" t="s">
        <v>941</v>
      </c>
      <c r="K4153" s="187" t="s">
        <v>116</v>
      </c>
      <c r="L4153" s="195"/>
      <c r="M4153" s="195"/>
      <c r="N4153" s="195"/>
      <c r="O4153" s="199"/>
      <c r="P4153" s="188" t="s">
        <v>1026</v>
      </c>
      <c r="Q4153" s="174">
        <v>0</v>
      </c>
    </row>
    <row r="4154" spans="1:17" s="183" customFormat="1" ht="14.25" x14ac:dyDescent="0.2">
      <c r="A4154" s="183">
        <v>516</v>
      </c>
      <c r="B4154" s="253" t="str">
        <f>IF(AND(A4154&lt;&gt;"",ISNUMBER(A4154)),VLOOKUP(A4154,Studies!A:BR,2,FALSE),"")</f>
        <v>Bae 2011</v>
      </c>
      <c r="C4154" s="254" t="str">
        <f>IF(AND(A4154&lt;&gt;"",ISNUMBER(A4154)),VLOOKUP(A4154,Studies!A:BR,3,FALSE),"")</f>
        <v>https://www.ncbi.nlm.nih.gov/pubmed/20400647</v>
      </c>
      <c r="D4154" s="254" t="str">
        <f>IF(AND(A4154&lt;&gt;"",ISNUMBER(A4154)),VLOOKUP(A4154,Studies!A:BR,4,FALSE),"")</f>
        <v>po 200 mg capsule with cola (Korean)</v>
      </c>
      <c r="E4154" s="254" t="str">
        <f>IF(AND(A4154&lt;&gt;"",ISNUMBER(A4154)),VLOOKUP(A4154,Studies!A:BR,5,FALSE),"")</f>
        <v>Itraconazole</v>
      </c>
      <c r="F4154" s="255" t="str">
        <f>IF(AND(A4154&lt;&gt;"",ISNUMBER(A4154)),VLOOKUP(A4154,Studies!A:BR,6,FALSE),"")</f>
        <v>Plasma</v>
      </c>
      <c r="G4154" s="194">
        <v>3</v>
      </c>
      <c r="H4154" s="194" t="s">
        <v>60</v>
      </c>
      <c r="I4154" s="187">
        <v>409.42184448242187</v>
      </c>
      <c r="J4154" s="187" t="s">
        <v>941</v>
      </c>
      <c r="K4154" s="187" t="s">
        <v>116</v>
      </c>
      <c r="L4154" s="195"/>
      <c r="M4154" s="195"/>
      <c r="N4154" s="195"/>
      <c r="O4154" s="199"/>
      <c r="P4154" s="188" t="s">
        <v>1026</v>
      </c>
      <c r="Q4154" s="174">
        <v>0</v>
      </c>
    </row>
    <row r="4155" spans="1:17" s="183" customFormat="1" ht="14.25" x14ac:dyDescent="0.2">
      <c r="A4155" s="183">
        <v>516</v>
      </c>
      <c r="B4155" s="253" t="str">
        <f>IF(AND(A4155&lt;&gt;"",ISNUMBER(A4155)),VLOOKUP(A4155,Studies!A:BR,2,FALSE),"")</f>
        <v>Bae 2011</v>
      </c>
      <c r="C4155" s="254" t="str">
        <f>IF(AND(A4155&lt;&gt;"",ISNUMBER(A4155)),VLOOKUP(A4155,Studies!A:BR,3,FALSE),"")</f>
        <v>https://www.ncbi.nlm.nih.gov/pubmed/20400647</v>
      </c>
      <c r="D4155" s="254" t="str">
        <f>IF(AND(A4155&lt;&gt;"",ISNUMBER(A4155)),VLOOKUP(A4155,Studies!A:BR,4,FALSE),"")</f>
        <v>po 200 mg capsule with cola (Korean)</v>
      </c>
      <c r="E4155" s="254" t="str">
        <f>IF(AND(A4155&lt;&gt;"",ISNUMBER(A4155)),VLOOKUP(A4155,Studies!A:BR,5,FALSE),"")</f>
        <v>Itraconazole</v>
      </c>
      <c r="F4155" s="255" t="str">
        <f>IF(AND(A4155&lt;&gt;"",ISNUMBER(A4155)),VLOOKUP(A4155,Studies!A:BR,6,FALSE),"")</f>
        <v>Plasma</v>
      </c>
      <c r="G4155" s="194">
        <v>3.5</v>
      </c>
      <c r="H4155" s="194" t="s">
        <v>60</v>
      </c>
      <c r="I4155" s="187">
        <v>373.44754028320312</v>
      </c>
      <c r="J4155" s="187" t="s">
        <v>941</v>
      </c>
      <c r="K4155" s="187" t="s">
        <v>116</v>
      </c>
      <c r="L4155" s="195"/>
      <c r="M4155" s="195"/>
      <c r="N4155" s="195"/>
      <c r="O4155" s="199"/>
      <c r="P4155" s="188" t="s">
        <v>1026</v>
      </c>
      <c r="Q4155" s="174">
        <v>0</v>
      </c>
    </row>
    <row r="4156" spans="1:17" s="183" customFormat="1" ht="14.25" x14ac:dyDescent="0.2">
      <c r="A4156" s="183">
        <v>516</v>
      </c>
      <c r="B4156" s="253" t="str">
        <f>IF(AND(A4156&lt;&gt;"",ISNUMBER(A4156)),VLOOKUP(A4156,Studies!A:BR,2,FALSE),"")</f>
        <v>Bae 2011</v>
      </c>
      <c r="C4156" s="254" t="str">
        <f>IF(AND(A4156&lt;&gt;"",ISNUMBER(A4156)),VLOOKUP(A4156,Studies!A:BR,3,FALSE),"")</f>
        <v>https://www.ncbi.nlm.nih.gov/pubmed/20400647</v>
      </c>
      <c r="D4156" s="254" t="str">
        <f>IF(AND(A4156&lt;&gt;"",ISNUMBER(A4156)),VLOOKUP(A4156,Studies!A:BR,4,FALSE),"")</f>
        <v>po 200 mg capsule with cola (Korean)</v>
      </c>
      <c r="E4156" s="254" t="str">
        <f>IF(AND(A4156&lt;&gt;"",ISNUMBER(A4156)),VLOOKUP(A4156,Studies!A:BR,5,FALSE),"")</f>
        <v>Itraconazole</v>
      </c>
      <c r="F4156" s="255"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4.25" x14ac:dyDescent="0.2">
      <c r="A4157" s="183">
        <v>516</v>
      </c>
      <c r="B4157" s="253" t="str">
        <f>IF(AND(A4157&lt;&gt;"",ISNUMBER(A4157)),VLOOKUP(A4157,Studies!A:BR,2,FALSE),"")</f>
        <v>Bae 2011</v>
      </c>
      <c r="C4157" s="254" t="str">
        <f>IF(AND(A4157&lt;&gt;"",ISNUMBER(A4157)),VLOOKUP(A4157,Studies!A:BR,3,FALSE),"")</f>
        <v>https://www.ncbi.nlm.nih.gov/pubmed/20400647</v>
      </c>
      <c r="D4157" s="254" t="str">
        <f>IF(AND(A4157&lt;&gt;"",ISNUMBER(A4157)),VLOOKUP(A4157,Studies!A:BR,4,FALSE),"")</f>
        <v>po 200 mg capsule with cola (Korean)</v>
      </c>
      <c r="E4157" s="254" t="str">
        <f>IF(AND(A4157&lt;&gt;"",ISNUMBER(A4157)),VLOOKUP(A4157,Studies!A:BR,5,FALSE),"")</f>
        <v>Itraconazole</v>
      </c>
      <c r="F4157" s="255" t="str">
        <f>IF(AND(A4157&lt;&gt;"",ISNUMBER(A4157)),VLOOKUP(A4157,Studies!A:BR,6,FALSE),"")</f>
        <v>Plasma</v>
      </c>
      <c r="G4157" s="194">
        <v>5</v>
      </c>
      <c r="H4157" s="194" t="s">
        <v>60</v>
      </c>
      <c r="I4157" s="187">
        <v>274.08993530273437</v>
      </c>
      <c r="J4157" s="187" t="s">
        <v>941</v>
      </c>
      <c r="K4157" s="187" t="s">
        <v>116</v>
      </c>
      <c r="L4157" s="195"/>
      <c r="M4157" s="195"/>
      <c r="N4157" s="195"/>
      <c r="O4157" s="199"/>
      <c r="P4157" s="188" t="s">
        <v>1026</v>
      </c>
      <c r="Q4157" s="174">
        <v>0</v>
      </c>
    </row>
    <row r="4158" spans="1:17" s="183" customFormat="1" ht="14.25" x14ac:dyDescent="0.2">
      <c r="A4158" s="183">
        <v>516</v>
      </c>
      <c r="B4158" s="253" t="str">
        <f>IF(AND(A4158&lt;&gt;"",ISNUMBER(A4158)),VLOOKUP(A4158,Studies!A:BR,2,FALSE),"")</f>
        <v>Bae 2011</v>
      </c>
      <c r="C4158" s="254" t="str">
        <f>IF(AND(A4158&lt;&gt;"",ISNUMBER(A4158)),VLOOKUP(A4158,Studies!A:BR,3,FALSE),"")</f>
        <v>https://www.ncbi.nlm.nih.gov/pubmed/20400647</v>
      </c>
      <c r="D4158" s="254" t="str">
        <f>IF(AND(A4158&lt;&gt;"",ISNUMBER(A4158)),VLOOKUP(A4158,Studies!A:BR,4,FALSE),"")</f>
        <v>po 200 mg capsule with cola (Korean)</v>
      </c>
      <c r="E4158" s="254" t="str">
        <f>IF(AND(A4158&lt;&gt;"",ISNUMBER(A4158)),VLOOKUP(A4158,Studies!A:BR,5,FALSE),"")</f>
        <v>Itraconazole</v>
      </c>
      <c r="F4158" s="255"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4.25" x14ac:dyDescent="0.2">
      <c r="A4159" s="183">
        <v>516</v>
      </c>
      <c r="B4159" s="253" t="str">
        <f>IF(AND(A4159&lt;&gt;"",ISNUMBER(A4159)),VLOOKUP(A4159,Studies!A:BR,2,FALSE),"")</f>
        <v>Bae 2011</v>
      </c>
      <c r="C4159" s="254" t="str">
        <f>IF(AND(A4159&lt;&gt;"",ISNUMBER(A4159)),VLOOKUP(A4159,Studies!A:BR,3,FALSE),"")</f>
        <v>https://www.ncbi.nlm.nih.gov/pubmed/20400647</v>
      </c>
      <c r="D4159" s="254" t="str">
        <f>IF(AND(A4159&lt;&gt;"",ISNUMBER(A4159)),VLOOKUP(A4159,Studies!A:BR,4,FALSE),"")</f>
        <v>po 200 mg capsule with cola (Korean)</v>
      </c>
      <c r="E4159" s="254" t="str">
        <f>IF(AND(A4159&lt;&gt;"",ISNUMBER(A4159)),VLOOKUP(A4159,Studies!A:BR,5,FALSE),"")</f>
        <v>Itraconazole</v>
      </c>
      <c r="F4159" s="255"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4.25" x14ac:dyDescent="0.2">
      <c r="A4160" s="183">
        <v>516</v>
      </c>
      <c r="B4160" s="253" t="str">
        <f>IF(AND(A4160&lt;&gt;"",ISNUMBER(A4160)),VLOOKUP(A4160,Studies!A:BR,2,FALSE),"")</f>
        <v>Bae 2011</v>
      </c>
      <c r="C4160" s="254" t="str">
        <f>IF(AND(A4160&lt;&gt;"",ISNUMBER(A4160)),VLOOKUP(A4160,Studies!A:BR,3,FALSE),"")</f>
        <v>https://www.ncbi.nlm.nih.gov/pubmed/20400647</v>
      </c>
      <c r="D4160" s="254" t="str">
        <f>IF(AND(A4160&lt;&gt;"",ISNUMBER(A4160)),VLOOKUP(A4160,Studies!A:BR,4,FALSE),"")</f>
        <v>po 200 mg capsule with cola (Korean)</v>
      </c>
      <c r="E4160" s="254" t="str">
        <f>IF(AND(A4160&lt;&gt;"",ISNUMBER(A4160)),VLOOKUP(A4160,Studies!A:BR,5,FALSE),"")</f>
        <v>Itraconazole</v>
      </c>
      <c r="F4160" s="255"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4.25" x14ac:dyDescent="0.2">
      <c r="A4161" s="183">
        <v>516</v>
      </c>
      <c r="B4161" s="253" t="str">
        <f>IF(AND(A4161&lt;&gt;"",ISNUMBER(A4161)),VLOOKUP(A4161,Studies!A:BR,2,FALSE),"")</f>
        <v>Bae 2011</v>
      </c>
      <c r="C4161" s="254" t="str">
        <f>IF(AND(A4161&lt;&gt;"",ISNUMBER(A4161)),VLOOKUP(A4161,Studies!A:BR,3,FALSE),"")</f>
        <v>https://www.ncbi.nlm.nih.gov/pubmed/20400647</v>
      </c>
      <c r="D4161" s="254" t="str">
        <f>IF(AND(A4161&lt;&gt;"",ISNUMBER(A4161)),VLOOKUP(A4161,Studies!A:BR,4,FALSE),"")</f>
        <v>po 200 mg capsule with cola (Korean)</v>
      </c>
      <c r="E4161" s="254" t="str">
        <f>IF(AND(A4161&lt;&gt;"",ISNUMBER(A4161)),VLOOKUP(A4161,Studies!A:BR,5,FALSE),"")</f>
        <v>Itraconazole</v>
      </c>
      <c r="F4161" s="255"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4.25" x14ac:dyDescent="0.2">
      <c r="A4162" s="183">
        <v>516</v>
      </c>
      <c r="B4162" s="253" t="str">
        <f>IF(AND(A4162&lt;&gt;"",ISNUMBER(A4162)),VLOOKUP(A4162,Studies!A:BR,2,FALSE),"")</f>
        <v>Bae 2011</v>
      </c>
      <c r="C4162" s="254" t="str">
        <f>IF(AND(A4162&lt;&gt;"",ISNUMBER(A4162)),VLOOKUP(A4162,Studies!A:BR,3,FALSE),"")</f>
        <v>https://www.ncbi.nlm.nih.gov/pubmed/20400647</v>
      </c>
      <c r="D4162" s="254" t="str">
        <f>IF(AND(A4162&lt;&gt;"",ISNUMBER(A4162)),VLOOKUP(A4162,Studies!A:BR,4,FALSE),"")</f>
        <v>po 200 mg capsule with cola (Korean)</v>
      </c>
      <c r="E4162" s="254" t="str">
        <f>IF(AND(A4162&lt;&gt;"",ISNUMBER(A4162)),VLOOKUP(A4162,Studies!A:BR,5,FALSE),"")</f>
        <v>Itraconazole</v>
      </c>
      <c r="F4162" s="255"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4.25" x14ac:dyDescent="0.2">
      <c r="A4163" s="183">
        <v>516</v>
      </c>
      <c r="B4163" s="253" t="str">
        <f>IF(AND(A4163&lt;&gt;"",ISNUMBER(A4163)),VLOOKUP(A4163,Studies!A:BR,2,FALSE),"")</f>
        <v>Bae 2011</v>
      </c>
      <c r="C4163" s="254" t="str">
        <f>IF(AND(A4163&lt;&gt;"",ISNUMBER(A4163)),VLOOKUP(A4163,Studies!A:BR,3,FALSE),"")</f>
        <v>https://www.ncbi.nlm.nih.gov/pubmed/20400647</v>
      </c>
      <c r="D4163" s="254" t="str">
        <f>IF(AND(A4163&lt;&gt;"",ISNUMBER(A4163)),VLOOKUP(A4163,Studies!A:BR,4,FALSE),"")</f>
        <v>po 200 mg capsule with cola (Korean)</v>
      </c>
      <c r="E4163" s="254" t="str">
        <f>IF(AND(A4163&lt;&gt;"",ISNUMBER(A4163)),VLOOKUP(A4163,Studies!A:BR,5,FALSE),"")</f>
        <v>Itraconazole</v>
      </c>
      <c r="F4163" s="255"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4.25" x14ac:dyDescent="0.2">
      <c r="A4164" s="183">
        <v>517</v>
      </c>
      <c r="B4164" s="253" t="str">
        <f>IF(AND(A4164&lt;&gt;"",ISNUMBER(A4164)),VLOOKUP(A4164,Studies!A:BR,2,FALSE),"")</f>
        <v>Bae 2011</v>
      </c>
      <c r="C4164" s="254" t="str">
        <f>IF(AND(A4164&lt;&gt;"",ISNUMBER(A4164)),VLOOKUP(A4164,Studies!A:BR,3,FALSE),"")</f>
        <v>https://www.ncbi.nlm.nih.gov/pubmed/20400647</v>
      </c>
      <c r="D4164" s="254" t="str">
        <f>IF(AND(A4164&lt;&gt;"",ISNUMBER(A4164)),VLOOKUP(A4164,Studies!A:BR,4,FALSE),"")</f>
        <v>po 200 mg capsule with cola (Korean)</v>
      </c>
      <c r="E4164" s="254" t="str">
        <f>IF(AND(A4164&lt;&gt;"",ISNUMBER(A4164)),VLOOKUP(A4164,Studies!A:BR,5,FALSE),"")</f>
        <v>Hydroxy-Itraconazole</v>
      </c>
      <c r="F4164" s="255"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4.25" x14ac:dyDescent="0.2">
      <c r="A4165" s="183">
        <v>517</v>
      </c>
      <c r="B4165" s="253" t="str">
        <f>IF(AND(A4165&lt;&gt;"",ISNUMBER(A4165)),VLOOKUP(A4165,Studies!A:BR,2,FALSE),"")</f>
        <v>Bae 2011</v>
      </c>
      <c r="C4165" s="254" t="str">
        <f>IF(AND(A4165&lt;&gt;"",ISNUMBER(A4165)),VLOOKUP(A4165,Studies!A:BR,3,FALSE),"")</f>
        <v>https://www.ncbi.nlm.nih.gov/pubmed/20400647</v>
      </c>
      <c r="D4165" s="254" t="str">
        <f>IF(AND(A4165&lt;&gt;"",ISNUMBER(A4165)),VLOOKUP(A4165,Studies!A:BR,4,FALSE),"")</f>
        <v>po 200 mg capsule with cola (Korean)</v>
      </c>
      <c r="E4165" s="254" t="str">
        <f>IF(AND(A4165&lt;&gt;"",ISNUMBER(A4165)),VLOOKUP(A4165,Studies!A:BR,5,FALSE),"")</f>
        <v>Hydroxy-Itraconazole</v>
      </c>
      <c r="F4165" s="255"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4.25" x14ac:dyDescent="0.2">
      <c r="A4166" s="183">
        <v>517</v>
      </c>
      <c r="B4166" s="253" t="str">
        <f>IF(AND(A4166&lt;&gt;"",ISNUMBER(A4166)),VLOOKUP(A4166,Studies!A:BR,2,FALSE),"")</f>
        <v>Bae 2011</v>
      </c>
      <c r="C4166" s="254" t="str">
        <f>IF(AND(A4166&lt;&gt;"",ISNUMBER(A4166)),VLOOKUP(A4166,Studies!A:BR,3,FALSE),"")</f>
        <v>https://www.ncbi.nlm.nih.gov/pubmed/20400647</v>
      </c>
      <c r="D4166" s="254" t="str">
        <f>IF(AND(A4166&lt;&gt;"",ISNUMBER(A4166)),VLOOKUP(A4166,Studies!A:BR,4,FALSE),"")</f>
        <v>po 200 mg capsule with cola (Korean)</v>
      </c>
      <c r="E4166" s="254" t="str">
        <f>IF(AND(A4166&lt;&gt;"",ISNUMBER(A4166)),VLOOKUP(A4166,Studies!A:BR,5,FALSE),"")</f>
        <v>Hydroxy-Itraconazole</v>
      </c>
      <c r="F4166" s="255"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4.25" x14ac:dyDescent="0.2">
      <c r="A4167" s="183">
        <v>517</v>
      </c>
      <c r="B4167" s="253" t="str">
        <f>IF(AND(A4167&lt;&gt;"",ISNUMBER(A4167)),VLOOKUP(A4167,Studies!A:BR,2,FALSE),"")</f>
        <v>Bae 2011</v>
      </c>
      <c r="C4167" s="254" t="str">
        <f>IF(AND(A4167&lt;&gt;"",ISNUMBER(A4167)),VLOOKUP(A4167,Studies!A:BR,3,FALSE),"")</f>
        <v>https://www.ncbi.nlm.nih.gov/pubmed/20400647</v>
      </c>
      <c r="D4167" s="254" t="str">
        <f>IF(AND(A4167&lt;&gt;"",ISNUMBER(A4167)),VLOOKUP(A4167,Studies!A:BR,4,FALSE),"")</f>
        <v>po 200 mg capsule with cola (Korean)</v>
      </c>
      <c r="E4167" s="254" t="str">
        <f>IF(AND(A4167&lt;&gt;"",ISNUMBER(A4167)),VLOOKUP(A4167,Studies!A:BR,5,FALSE),"")</f>
        <v>Hydroxy-Itraconazole</v>
      </c>
      <c r="F4167" s="255" t="str">
        <f>IF(AND(A4167&lt;&gt;"",ISNUMBER(A4167)),VLOOKUP(A4167,Studies!A:BR,6,FALSE),"")</f>
        <v>Plasma</v>
      </c>
      <c r="G4167" s="194">
        <v>2</v>
      </c>
      <c r="H4167" s="194" t="s">
        <v>60</v>
      </c>
      <c r="I4167" s="187">
        <v>433.33334350585937</v>
      </c>
      <c r="J4167" s="187" t="s">
        <v>941</v>
      </c>
      <c r="K4167" s="187" t="s">
        <v>116</v>
      </c>
      <c r="L4167" s="195"/>
      <c r="M4167" s="195"/>
      <c r="N4167" s="195"/>
      <c r="O4167" s="199"/>
      <c r="P4167" s="188" t="s">
        <v>1026</v>
      </c>
      <c r="Q4167" s="174">
        <v>0</v>
      </c>
    </row>
    <row r="4168" spans="1:17" s="183" customFormat="1" ht="14.25" x14ac:dyDescent="0.2">
      <c r="A4168" s="183">
        <v>517</v>
      </c>
      <c r="B4168" s="253" t="str">
        <f>IF(AND(A4168&lt;&gt;"",ISNUMBER(A4168)),VLOOKUP(A4168,Studies!A:BR,2,FALSE),"")</f>
        <v>Bae 2011</v>
      </c>
      <c r="C4168" s="254" t="str">
        <f>IF(AND(A4168&lt;&gt;"",ISNUMBER(A4168)),VLOOKUP(A4168,Studies!A:BR,3,FALSE),"")</f>
        <v>https://www.ncbi.nlm.nih.gov/pubmed/20400647</v>
      </c>
      <c r="D4168" s="254" t="str">
        <f>IF(AND(A4168&lt;&gt;"",ISNUMBER(A4168)),VLOOKUP(A4168,Studies!A:BR,4,FALSE),"")</f>
        <v>po 200 mg capsule with cola (Korean)</v>
      </c>
      <c r="E4168" s="254" t="str">
        <f>IF(AND(A4168&lt;&gt;"",ISNUMBER(A4168)),VLOOKUP(A4168,Studies!A:BR,5,FALSE),"")</f>
        <v>Hydroxy-Itraconazole</v>
      </c>
      <c r="F4168" s="255"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4.25" x14ac:dyDescent="0.2">
      <c r="A4169" s="183">
        <v>517</v>
      </c>
      <c r="B4169" s="253" t="str">
        <f>IF(AND(A4169&lt;&gt;"",ISNUMBER(A4169)),VLOOKUP(A4169,Studies!A:BR,2,FALSE),"")</f>
        <v>Bae 2011</v>
      </c>
      <c r="C4169" s="254" t="str">
        <f>IF(AND(A4169&lt;&gt;"",ISNUMBER(A4169)),VLOOKUP(A4169,Studies!A:BR,3,FALSE),"")</f>
        <v>https://www.ncbi.nlm.nih.gov/pubmed/20400647</v>
      </c>
      <c r="D4169" s="254" t="str">
        <f>IF(AND(A4169&lt;&gt;"",ISNUMBER(A4169)),VLOOKUP(A4169,Studies!A:BR,4,FALSE),"")</f>
        <v>po 200 mg capsule with cola (Korean)</v>
      </c>
      <c r="E4169" s="254" t="str">
        <f>IF(AND(A4169&lt;&gt;"",ISNUMBER(A4169)),VLOOKUP(A4169,Studies!A:BR,5,FALSE),"")</f>
        <v>Hydroxy-Itraconazole</v>
      </c>
      <c r="F4169" s="255"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4.25" x14ac:dyDescent="0.2">
      <c r="A4170" s="183">
        <v>517</v>
      </c>
      <c r="B4170" s="253" t="str">
        <f>IF(AND(A4170&lt;&gt;"",ISNUMBER(A4170)),VLOOKUP(A4170,Studies!A:BR,2,FALSE),"")</f>
        <v>Bae 2011</v>
      </c>
      <c r="C4170" s="254" t="str">
        <f>IF(AND(A4170&lt;&gt;"",ISNUMBER(A4170)),VLOOKUP(A4170,Studies!A:BR,3,FALSE),"")</f>
        <v>https://www.ncbi.nlm.nih.gov/pubmed/20400647</v>
      </c>
      <c r="D4170" s="254" t="str">
        <f>IF(AND(A4170&lt;&gt;"",ISNUMBER(A4170)),VLOOKUP(A4170,Studies!A:BR,4,FALSE),"")</f>
        <v>po 200 mg capsule with cola (Korean)</v>
      </c>
      <c r="E4170" s="254" t="str">
        <f>IF(AND(A4170&lt;&gt;"",ISNUMBER(A4170)),VLOOKUP(A4170,Studies!A:BR,5,FALSE),"")</f>
        <v>Hydroxy-Itraconazole</v>
      </c>
      <c r="F4170" s="255"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4.25" x14ac:dyDescent="0.2">
      <c r="A4171" s="183">
        <v>517</v>
      </c>
      <c r="B4171" s="253" t="str">
        <f>IF(AND(A4171&lt;&gt;"",ISNUMBER(A4171)),VLOOKUP(A4171,Studies!A:BR,2,FALSE),"")</f>
        <v>Bae 2011</v>
      </c>
      <c r="C4171" s="254" t="str">
        <f>IF(AND(A4171&lt;&gt;"",ISNUMBER(A4171)),VLOOKUP(A4171,Studies!A:BR,3,FALSE),"")</f>
        <v>https://www.ncbi.nlm.nih.gov/pubmed/20400647</v>
      </c>
      <c r="D4171" s="254" t="str">
        <f>IF(AND(A4171&lt;&gt;"",ISNUMBER(A4171)),VLOOKUP(A4171,Studies!A:BR,4,FALSE),"")</f>
        <v>po 200 mg capsule with cola (Korean)</v>
      </c>
      <c r="E4171" s="254" t="str">
        <f>IF(AND(A4171&lt;&gt;"",ISNUMBER(A4171)),VLOOKUP(A4171,Studies!A:BR,5,FALSE),"")</f>
        <v>Hydroxy-Itraconazole</v>
      </c>
      <c r="F4171" s="255"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4.25" x14ac:dyDescent="0.2">
      <c r="A4172" s="183">
        <v>517</v>
      </c>
      <c r="B4172" s="253" t="str">
        <f>IF(AND(A4172&lt;&gt;"",ISNUMBER(A4172)),VLOOKUP(A4172,Studies!A:BR,2,FALSE),"")</f>
        <v>Bae 2011</v>
      </c>
      <c r="C4172" s="254" t="str">
        <f>IF(AND(A4172&lt;&gt;"",ISNUMBER(A4172)),VLOOKUP(A4172,Studies!A:BR,3,FALSE),"")</f>
        <v>https://www.ncbi.nlm.nih.gov/pubmed/20400647</v>
      </c>
      <c r="D4172" s="254" t="str">
        <f>IF(AND(A4172&lt;&gt;"",ISNUMBER(A4172)),VLOOKUP(A4172,Studies!A:BR,4,FALSE),"")</f>
        <v>po 200 mg capsule with cola (Korean)</v>
      </c>
      <c r="E4172" s="254" t="str">
        <f>IF(AND(A4172&lt;&gt;"",ISNUMBER(A4172)),VLOOKUP(A4172,Studies!A:BR,5,FALSE),"")</f>
        <v>Hydroxy-Itraconazole</v>
      </c>
      <c r="F4172" s="255"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4.25" x14ac:dyDescent="0.2">
      <c r="A4173" s="183">
        <v>517</v>
      </c>
      <c r="B4173" s="253" t="str">
        <f>IF(AND(A4173&lt;&gt;"",ISNUMBER(A4173)),VLOOKUP(A4173,Studies!A:BR,2,FALSE),"")</f>
        <v>Bae 2011</v>
      </c>
      <c r="C4173" s="254" t="str">
        <f>IF(AND(A4173&lt;&gt;"",ISNUMBER(A4173)),VLOOKUP(A4173,Studies!A:BR,3,FALSE),"")</f>
        <v>https://www.ncbi.nlm.nih.gov/pubmed/20400647</v>
      </c>
      <c r="D4173" s="254" t="str">
        <f>IF(AND(A4173&lt;&gt;"",ISNUMBER(A4173)),VLOOKUP(A4173,Studies!A:BR,4,FALSE),"")</f>
        <v>po 200 mg capsule with cola (Korean)</v>
      </c>
      <c r="E4173" s="254" t="str">
        <f>IF(AND(A4173&lt;&gt;"",ISNUMBER(A4173)),VLOOKUP(A4173,Studies!A:BR,5,FALSE),"")</f>
        <v>Hydroxy-Itraconazole</v>
      </c>
      <c r="F4173" s="255"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4.25" x14ac:dyDescent="0.2">
      <c r="A4174" s="183">
        <v>517</v>
      </c>
      <c r="B4174" s="253" t="str">
        <f>IF(AND(A4174&lt;&gt;"",ISNUMBER(A4174)),VLOOKUP(A4174,Studies!A:BR,2,FALSE),"")</f>
        <v>Bae 2011</v>
      </c>
      <c r="C4174" s="254" t="str">
        <f>IF(AND(A4174&lt;&gt;"",ISNUMBER(A4174)),VLOOKUP(A4174,Studies!A:BR,3,FALSE),"")</f>
        <v>https://www.ncbi.nlm.nih.gov/pubmed/20400647</v>
      </c>
      <c r="D4174" s="254" t="str">
        <f>IF(AND(A4174&lt;&gt;"",ISNUMBER(A4174)),VLOOKUP(A4174,Studies!A:BR,4,FALSE),"")</f>
        <v>po 200 mg capsule with cola (Korean)</v>
      </c>
      <c r="E4174" s="254" t="str">
        <f>IF(AND(A4174&lt;&gt;"",ISNUMBER(A4174)),VLOOKUP(A4174,Studies!A:BR,5,FALSE),"")</f>
        <v>Hydroxy-Itraconazole</v>
      </c>
      <c r="F4174" s="255"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4.25" x14ac:dyDescent="0.2">
      <c r="A4175" s="183">
        <v>517</v>
      </c>
      <c r="B4175" s="253" t="str">
        <f>IF(AND(A4175&lt;&gt;"",ISNUMBER(A4175)),VLOOKUP(A4175,Studies!A:BR,2,FALSE),"")</f>
        <v>Bae 2011</v>
      </c>
      <c r="C4175" s="254" t="str">
        <f>IF(AND(A4175&lt;&gt;"",ISNUMBER(A4175)),VLOOKUP(A4175,Studies!A:BR,3,FALSE),"")</f>
        <v>https://www.ncbi.nlm.nih.gov/pubmed/20400647</v>
      </c>
      <c r="D4175" s="254" t="str">
        <f>IF(AND(A4175&lt;&gt;"",ISNUMBER(A4175)),VLOOKUP(A4175,Studies!A:BR,4,FALSE),"")</f>
        <v>po 200 mg capsule with cola (Korean)</v>
      </c>
      <c r="E4175" s="254" t="str">
        <f>IF(AND(A4175&lt;&gt;"",ISNUMBER(A4175)),VLOOKUP(A4175,Studies!A:BR,5,FALSE),"")</f>
        <v>Hydroxy-Itraconazole</v>
      </c>
      <c r="F4175" s="255" t="str">
        <f>IF(AND(A4175&lt;&gt;"",ISNUMBER(A4175)),VLOOKUP(A4175,Studies!A:BR,6,FALSE),"")</f>
        <v>Plasma</v>
      </c>
      <c r="G4175" s="194">
        <v>12</v>
      </c>
      <c r="H4175" s="194" t="s">
        <v>60</v>
      </c>
      <c r="I4175" s="187">
        <v>441.02566528320312</v>
      </c>
      <c r="J4175" s="187" t="s">
        <v>941</v>
      </c>
      <c r="K4175" s="187" t="s">
        <v>116</v>
      </c>
      <c r="L4175" s="195"/>
      <c r="M4175" s="195"/>
      <c r="N4175" s="195"/>
      <c r="O4175" s="199"/>
      <c r="P4175" s="188" t="s">
        <v>1026</v>
      </c>
      <c r="Q4175" s="174">
        <v>0</v>
      </c>
    </row>
    <row r="4176" spans="1:17" s="183" customFormat="1" ht="14.25" x14ac:dyDescent="0.2">
      <c r="A4176" s="183">
        <v>517</v>
      </c>
      <c r="B4176" s="253" t="str">
        <f>IF(AND(A4176&lt;&gt;"",ISNUMBER(A4176)),VLOOKUP(A4176,Studies!A:BR,2,FALSE),"")</f>
        <v>Bae 2011</v>
      </c>
      <c r="C4176" s="254" t="str">
        <f>IF(AND(A4176&lt;&gt;"",ISNUMBER(A4176)),VLOOKUP(A4176,Studies!A:BR,3,FALSE),"")</f>
        <v>https://www.ncbi.nlm.nih.gov/pubmed/20400647</v>
      </c>
      <c r="D4176" s="254" t="str">
        <f>IF(AND(A4176&lt;&gt;"",ISNUMBER(A4176)),VLOOKUP(A4176,Studies!A:BR,4,FALSE),"")</f>
        <v>po 200 mg capsule with cola (Korean)</v>
      </c>
      <c r="E4176" s="254" t="str">
        <f>IF(AND(A4176&lt;&gt;"",ISNUMBER(A4176)),VLOOKUP(A4176,Studies!A:BR,5,FALSE),"")</f>
        <v>Hydroxy-Itraconazole</v>
      </c>
      <c r="F4176" s="255" t="str">
        <f>IF(AND(A4176&lt;&gt;"",ISNUMBER(A4176)),VLOOKUP(A4176,Studies!A:BR,6,FALSE),"")</f>
        <v>Plasma</v>
      </c>
      <c r="G4176" s="194">
        <v>24</v>
      </c>
      <c r="H4176" s="194" t="s">
        <v>60</v>
      </c>
      <c r="I4176" s="187">
        <v>261.53848266601562</v>
      </c>
      <c r="J4176" s="187" t="s">
        <v>941</v>
      </c>
      <c r="K4176" s="187" t="s">
        <v>116</v>
      </c>
      <c r="L4176" s="195"/>
      <c r="M4176" s="195"/>
      <c r="N4176" s="195"/>
      <c r="O4176" s="199"/>
      <c r="P4176" s="188" t="s">
        <v>1026</v>
      </c>
      <c r="Q4176" s="174">
        <v>0</v>
      </c>
    </row>
    <row r="4177" spans="1:17" s="183" customFormat="1" ht="14.25" x14ac:dyDescent="0.2">
      <c r="A4177" s="183">
        <v>517</v>
      </c>
      <c r="B4177" s="253" t="str">
        <f>IF(AND(A4177&lt;&gt;"",ISNUMBER(A4177)),VLOOKUP(A4177,Studies!A:BR,2,FALSE),"")</f>
        <v>Bae 2011</v>
      </c>
      <c r="C4177" s="254" t="str">
        <f>IF(AND(A4177&lt;&gt;"",ISNUMBER(A4177)),VLOOKUP(A4177,Studies!A:BR,3,FALSE),"")</f>
        <v>https://www.ncbi.nlm.nih.gov/pubmed/20400647</v>
      </c>
      <c r="D4177" s="254" t="str">
        <f>IF(AND(A4177&lt;&gt;"",ISNUMBER(A4177)),VLOOKUP(A4177,Studies!A:BR,4,FALSE),"")</f>
        <v>po 200 mg capsule with cola (Korean)</v>
      </c>
      <c r="E4177" s="254" t="str">
        <f>IF(AND(A4177&lt;&gt;"",ISNUMBER(A4177)),VLOOKUP(A4177,Studies!A:BR,5,FALSE),"")</f>
        <v>Hydroxy-Itraconazole</v>
      </c>
      <c r="F4177" s="255"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4.25" x14ac:dyDescent="0.2">
      <c r="A4178" s="183">
        <v>517</v>
      </c>
      <c r="B4178" s="253" t="str">
        <f>IF(AND(A4178&lt;&gt;"",ISNUMBER(A4178)),VLOOKUP(A4178,Studies!A:BR,2,FALSE),"")</f>
        <v>Bae 2011</v>
      </c>
      <c r="C4178" s="254" t="str">
        <f>IF(AND(A4178&lt;&gt;"",ISNUMBER(A4178)),VLOOKUP(A4178,Studies!A:BR,3,FALSE),"")</f>
        <v>https://www.ncbi.nlm.nih.gov/pubmed/20400647</v>
      </c>
      <c r="D4178" s="254" t="str">
        <f>IF(AND(A4178&lt;&gt;"",ISNUMBER(A4178)),VLOOKUP(A4178,Studies!A:BR,4,FALSE),"")</f>
        <v>po 200 mg capsule with cola (Korean)</v>
      </c>
      <c r="E4178" s="254" t="str">
        <f>IF(AND(A4178&lt;&gt;"",ISNUMBER(A4178)),VLOOKUP(A4178,Studies!A:BR,5,FALSE),"")</f>
        <v>Hydroxy-Itraconazole</v>
      </c>
      <c r="F4178" s="255"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4.25" x14ac:dyDescent="0.2">
      <c r="A4179" s="183">
        <v>518</v>
      </c>
      <c r="B4179" s="253" t="str">
        <f>IF(AND(A4179&lt;&gt;"",ISNUMBER(A4179)),VLOOKUP(A4179,Studies!A:BR,2,FALSE),"")</f>
        <v>Bae 2011</v>
      </c>
      <c r="C4179" s="254" t="str">
        <f>IF(AND(A4179&lt;&gt;"",ISNUMBER(A4179)),VLOOKUP(A4179,Studies!A:BR,3,FALSE),"")</f>
        <v>https://www.ncbi.nlm.nih.gov/pubmed/20400647</v>
      </c>
      <c r="D4179" s="254" t="str">
        <f>IF(AND(A4179&lt;&gt;"",ISNUMBER(A4179)),VLOOKUP(A4179,Studies!A:BR,4,FALSE),"")</f>
        <v>po 200 mg capsule with vit. C (Korean)</v>
      </c>
      <c r="E4179" s="254" t="str">
        <f>IF(AND(A4179&lt;&gt;"",ISNUMBER(A4179)),VLOOKUP(A4179,Studies!A:BR,5,FALSE),"")</f>
        <v>Itraconazole</v>
      </c>
      <c r="F4179" s="255"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4.25" x14ac:dyDescent="0.2">
      <c r="A4180" s="183">
        <v>518</v>
      </c>
      <c r="B4180" s="253" t="str">
        <f>IF(AND(A4180&lt;&gt;"",ISNUMBER(A4180)),VLOOKUP(A4180,Studies!A:BR,2,FALSE),"")</f>
        <v>Bae 2011</v>
      </c>
      <c r="C4180" s="254" t="str">
        <f>IF(AND(A4180&lt;&gt;"",ISNUMBER(A4180)),VLOOKUP(A4180,Studies!A:BR,3,FALSE),"")</f>
        <v>https://www.ncbi.nlm.nih.gov/pubmed/20400647</v>
      </c>
      <c r="D4180" s="254" t="str">
        <f>IF(AND(A4180&lt;&gt;"",ISNUMBER(A4180)),VLOOKUP(A4180,Studies!A:BR,4,FALSE),"")</f>
        <v>po 200 mg capsule with vit. C (Korean)</v>
      </c>
      <c r="E4180" s="254" t="str">
        <f>IF(AND(A4180&lt;&gt;"",ISNUMBER(A4180)),VLOOKUP(A4180,Studies!A:BR,5,FALSE),"")</f>
        <v>Itraconazole</v>
      </c>
      <c r="F4180" s="255"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4.25" x14ac:dyDescent="0.2">
      <c r="A4181" s="183">
        <v>518</v>
      </c>
      <c r="B4181" s="253" t="str">
        <f>IF(AND(A4181&lt;&gt;"",ISNUMBER(A4181)),VLOOKUP(A4181,Studies!A:BR,2,FALSE),"")</f>
        <v>Bae 2011</v>
      </c>
      <c r="C4181" s="254" t="str">
        <f>IF(AND(A4181&lt;&gt;"",ISNUMBER(A4181)),VLOOKUP(A4181,Studies!A:BR,3,FALSE),"")</f>
        <v>https://www.ncbi.nlm.nih.gov/pubmed/20400647</v>
      </c>
      <c r="D4181" s="254" t="str">
        <f>IF(AND(A4181&lt;&gt;"",ISNUMBER(A4181)),VLOOKUP(A4181,Studies!A:BR,4,FALSE),"")</f>
        <v>po 200 mg capsule with vit. C (Korean)</v>
      </c>
      <c r="E4181" s="254" t="str">
        <f>IF(AND(A4181&lt;&gt;"",ISNUMBER(A4181)),VLOOKUP(A4181,Studies!A:BR,5,FALSE),"")</f>
        <v>Itraconazole</v>
      </c>
      <c r="F4181" s="255"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4.25" x14ac:dyDescent="0.2">
      <c r="A4182" s="183">
        <v>518</v>
      </c>
      <c r="B4182" s="253" t="str">
        <f>IF(AND(A4182&lt;&gt;"",ISNUMBER(A4182)),VLOOKUP(A4182,Studies!A:BR,2,FALSE),"")</f>
        <v>Bae 2011</v>
      </c>
      <c r="C4182" s="254" t="str">
        <f>IF(AND(A4182&lt;&gt;"",ISNUMBER(A4182)),VLOOKUP(A4182,Studies!A:BR,3,FALSE),"")</f>
        <v>https://www.ncbi.nlm.nih.gov/pubmed/20400647</v>
      </c>
      <c r="D4182" s="254" t="str">
        <f>IF(AND(A4182&lt;&gt;"",ISNUMBER(A4182)),VLOOKUP(A4182,Studies!A:BR,4,FALSE),"")</f>
        <v>po 200 mg capsule with vit. C (Korean)</v>
      </c>
      <c r="E4182" s="254" t="str">
        <f>IF(AND(A4182&lt;&gt;"",ISNUMBER(A4182)),VLOOKUP(A4182,Studies!A:BR,5,FALSE),"")</f>
        <v>Itraconazole</v>
      </c>
      <c r="F4182" s="255"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4.25" x14ac:dyDescent="0.2">
      <c r="A4183" s="183">
        <v>518</v>
      </c>
      <c r="B4183" s="253" t="str">
        <f>IF(AND(A4183&lt;&gt;"",ISNUMBER(A4183)),VLOOKUP(A4183,Studies!A:BR,2,FALSE),"")</f>
        <v>Bae 2011</v>
      </c>
      <c r="C4183" s="254" t="str">
        <f>IF(AND(A4183&lt;&gt;"",ISNUMBER(A4183)),VLOOKUP(A4183,Studies!A:BR,3,FALSE),"")</f>
        <v>https://www.ncbi.nlm.nih.gov/pubmed/20400647</v>
      </c>
      <c r="D4183" s="254" t="str">
        <f>IF(AND(A4183&lt;&gt;"",ISNUMBER(A4183)),VLOOKUP(A4183,Studies!A:BR,4,FALSE),"")</f>
        <v>po 200 mg capsule with vit. C (Korean)</v>
      </c>
      <c r="E4183" s="254" t="str">
        <f>IF(AND(A4183&lt;&gt;"",ISNUMBER(A4183)),VLOOKUP(A4183,Studies!A:BR,5,FALSE),"")</f>
        <v>Itraconazole</v>
      </c>
      <c r="F4183" s="255" t="str">
        <f>IF(AND(A4183&lt;&gt;"",ISNUMBER(A4183)),VLOOKUP(A4183,Studies!A:BR,6,FALSE),"")</f>
        <v>Plasma</v>
      </c>
      <c r="G4183" s="194">
        <v>2.5</v>
      </c>
      <c r="H4183" s="194" t="s">
        <v>60</v>
      </c>
      <c r="I4183" s="187">
        <v>316.91647338867187</v>
      </c>
      <c r="J4183" s="187" t="s">
        <v>941</v>
      </c>
      <c r="K4183" s="187" t="s">
        <v>116</v>
      </c>
      <c r="L4183" s="195"/>
      <c r="M4183" s="195"/>
      <c r="N4183" s="195"/>
      <c r="O4183" s="199"/>
      <c r="P4183" s="188" t="s">
        <v>1026</v>
      </c>
      <c r="Q4183" s="174">
        <v>0</v>
      </c>
    </row>
    <row r="4184" spans="1:17" s="183" customFormat="1" ht="14.25" x14ac:dyDescent="0.2">
      <c r="A4184" s="183">
        <v>518</v>
      </c>
      <c r="B4184" s="253" t="str">
        <f>IF(AND(A4184&lt;&gt;"",ISNUMBER(A4184)),VLOOKUP(A4184,Studies!A:BR,2,FALSE),"")</f>
        <v>Bae 2011</v>
      </c>
      <c r="C4184" s="254" t="str">
        <f>IF(AND(A4184&lt;&gt;"",ISNUMBER(A4184)),VLOOKUP(A4184,Studies!A:BR,3,FALSE),"")</f>
        <v>https://www.ncbi.nlm.nih.gov/pubmed/20400647</v>
      </c>
      <c r="D4184" s="254" t="str">
        <f>IF(AND(A4184&lt;&gt;"",ISNUMBER(A4184)),VLOOKUP(A4184,Studies!A:BR,4,FALSE),"")</f>
        <v>po 200 mg capsule with vit. C (Korean)</v>
      </c>
      <c r="E4184" s="254" t="str">
        <f>IF(AND(A4184&lt;&gt;"",ISNUMBER(A4184)),VLOOKUP(A4184,Studies!A:BR,5,FALSE),"")</f>
        <v>Itraconazole</v>
      </c>
      <c r="F4184" s="255" t="str">
        <f>IF(AND(A4184&lt;&gt;"",ISNUMBER(A4184)),VLOOKUP(A4184,Studies!A:BR,6,FALSE),"")</f>
        <v>Plasma</v>
      </c>
      <c r="G4184" s="194">
        <v>3</v>
      </c>
      <c r="H4184" s="194" t="s">
        <v>60</v>
      </c>
      <c r="I4184" s="187">
        <v>346.03854370117187</v>
      </c>
      <c r="J4184" s="187" t="s">
        <v>941</v>
      </c>
      <c r="K4184" s="187" t="s">
        <v>116</v>
      </c>
      <c r="L4184" s="195"/>
      <c r="M4184" s="195"/>
      <c r="N4184" s="195"/>
      <c r="O4184" s="199"/>
      <c r="P4184" s="188" t="s">
        <v>1026</v>
      </c>
      <c r="Q4184" s="174">
        <v>0</v>
      </c>
    </row>
    <row r="4185" spans="1:17" s="183" customFormat="1" ht="14.25" x14ac:dyDescent="0.2">
      <c r="A4185" s="183">
        <v>518</v>
      </c>
      <c r="B4185" s="253" t="str">
        <f>IF(AND(A4185&lt;&gt;"",ISNUMBER(A4185)),VLOOKUP(A4185,Studies!A:BR,2,FALSE),"")</f>
        <v>Bae 2011</v>
      </c>
      <c r="C4185" s="254" t="str">
        <f>IF(AND(A4185&lt;&gt;"",ISNUMBER(A4185)),VLOOKUP(A4185,Studies!A:BR,3,FALSE),"")</f>
        <v>https://www.ncbi.nlm.nih.gov/pubmed/20400647</v>
      </c>
      <c r="D4185" s="254" t="str">
        <f>IF(AND(A4185&lt;&gt;"",ISNUMBER(A4185)),VLOOKUP(A4185,Studies!A:BR,4,FALSE),"")</f>
        <v>po 200 mg capsule with vit. C (Korean)</v>
      </c>
      <c r="E4185" s="254" t="str">
        <f>IF(AND(A4185&lt;&gt;"",ISNUMBER(A4185)),VLOOKUP(A4185,Studies!A:BR,5,FALSE),"")</f>
        <v>Itraconazole</v>
      </c>
      <c r="F4185" s="255" t="str">
        <f>IF(AND(A4185&lt;&gt;"",ISNUMBER(A4185)),VLOOKUP(A4185,Studies!A:BR,6,FALSE),"")</f>
        <v>Plasma</v>
      </c>
      <c r="G4185" s="194">
        <v>3.5</v>
      </c>
      <c r="H4185" s="194" t="s">
        <v>60</v>
      </c>
      <c r="I4185" s="187">
        <v>335.76016235351562</v>
      </c>
      <c r="J4185" s="187" t="s">
        <v>941</v>
      </c>
      <c r="K4185" s="187" t="s">
        <v>116</v>
      </c>
      <c r="L4185" s="195"/>
      <c r="M4185" s="195"/>
      <c r="N4185" s="195"/>
      <c r="O4185" s="199"/>
      <c r="P4185" s="188" t="s">
        <v>1026</v>
      </c>
      <c r="Q4185" s="174">
        <v>0</v>
      </c>
    </row>
    <row r="4186" spans="1:17" s="183" customFormat="1" ht="14.25" x14ac:dyDescent="0.2">
      <c r="A4186" s="183">
        <v>518</v>
      </c>
      <c r="B4186" s="253" t="str">
        <f>IF(AND(A4186&lt;&gt;"",ISNUMBER(A4186)),VLOOKUP(A4186,Studies!A:BR,2,FALSE),"")</f>
        <v>Bae 2011</v>
      </c>
      <c r="C4186" s="254" t="str">
        <f>IF(AND(A4186&lt;&gt;"",ISNUMBER(A4186)),VLOOKUP(A4186,Studies!A:BR,3,FALSE),"")</f>
        <v>https://www.ncbi.nlm.nih.gov/pubmed/20400647</v>
      </c>
      <c r="D4186" s="254" t="str">
        <f>IF(AND(A4186&lt;&gt;"",ISNUMBER(A4186)),VLOOKUP(A4186,Studies!A:BR,4,FALSE),"")</f>
        <v>po 200 mg capsule with vit. C (Korean)</v>
      </c>
      <c r="E4186" s="254" t="str">
        <f>IF(AND(A4186&lt;&gt;"",ISNUMBER(A4186)),VLOOKUP(A4186,Studies!A:BR,5,FALSE),"")</f>
        <v>Itraconazole</v>
      </c>
      <c r="F4186" s="255"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4.25" x14ac:dyDescent="0.2">
      <c r="A4187" s="183">
        <v>518</v>
      </c>
      <c r="B4187" s="253" t="str">
        <f>IF(AND(A4187&lt;&gt;"",ISNUMBER(A4187)),VLOOKUP(A4187,Studies!A:BR,2,FALSE),"")</f>
        <v>Bae 2011</v>
      </c>
      <c r="C4187" s="254" t="str">
        <f>IF(AND(A4187&lt;&gt;"",ISNUMBER(A4187)),VLOOKUP(A4187,Studies!A:BR,3,FALSE),"")</f>
        <v>https://www.ncbi.nlm.nih.gov/pubmed/20400647</v>
      </c>
      <c r="D4187" s="254" t="str">
        <f>IF(AND(A4187&lt;&gt;"",ISNUMBER(A4187)),VLOOKUP(A4187,Studies!A:BR,4,FALSE),"")</f>
        <v>po 200 mg capsule with vit. C (Korean)</v>
      </c>
      <c r="E4187" s="254" t="str">
        <f>IF(AND(A4187&lt;&gt;"",ISNUMBER(A4187)),VLOOKUP(A4187,Studies!A:BR,5,FALSE),"")</f>
        <v>Itraconazole</v>
      </c>
      <c r="F4187" s="255"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4.25" x14ac:dyDescent="0.2">
      <c r="A4188" s="183">
        <v>518</v>
      </c>
      <c r="B4188" s="253" t="str">
        <f>IF(AND(A4188&lt;&gt;"",ISNUMBER(A4188)),VLOOKUP(A4188,Studies!A:BR,2,FALSE),"")</f>
        <v>Bae 2011</v>
      </c>
      <c r="C4188" s="254" t="str">
        <f>IF(AND(A4188&lt;&gt;"",ISNUMBER(A4188)),VLOOKUP(A4188,Studies!A:BR,3,FALSE),"")</f>
        <v>https://www.ncbi.nlm.nih.gov/pubmed/20400647</v>
      </c>
      <c r="D4188" s="254" t="str">
        <f>IF(AND(A4188&lt;&gt;"",ISNUMBER(A4188)),VLOOKUP(A4188,Studies!A:BR,4,FALSE),"")</f>
        <v>po 200 mg capsule with vit. C (Korean)</v>
      </c>
      <c r="E4188" s="254" t="str">
        <f>IF(AND(A4188&lt;&gt;"",ISNUMBER(A4188)),VLOOKUP(A4188,Studies!A:BR,5,FALSE),"")</f>
        <v>Itraconazole</v>
      </c>
      <c r="F4188" s="255"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4.25" x14ac:dyDescent="0.2">
      <c r="A4189" s="183">
        <v>518</v>
      </c>
      <c r="B4189" s="253" t="str">
        <f>IF(AND(A4189&lt;&gt;"",ISNUMBER(A4189)),VLOOKUP(A4189,Studies!A:BR,2,FALSE),"")</f>
        <v>Bae 2011</v>
      </c>
      <c r="C4189" s="254" t="str">
        <f>IF(AND(A4189&lt;&gt;"",ISNUMBER(A4189)),VLOOKUP(A4189,Studies!A:BR,3,FALSE),"")</f>
        <v>https://www.ncbi.nlm.nih.gov/pubmed/20400647</v>
      </c>
      <c r="D4189" s="254" t="str">
        <f>IF(AND(A4189&lt;&gt;"",ISNUMBER(A4189)),VLOOKUP(A4189,Studies!A:BR,4,FALSE),"")</f>
        <v>po 200 mg capsule with vit. C (Korean)</v>
      </c>
      <c r="E4189" s="254" t="str">
        <f>IF(AND(A4189&lt;&gt;"",ISNUMBER(A4189)),VLOOKUP(A4189,Studies!A:BR,5,FALSE),"")</f>
        <v>Itraconazole</v>
      </c>
      <c r="F4189" s="255"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4.25" x14ac:dyDescent="0.2">
      <c r="A4190" s="183">
        <v>518</v>
      </c>
      <c r="B4190" s="253" t="str">
        <f>IF(AND(A4190&lt;&gt;"",ISNUMBER(A4190)),VLOOKUP(A4190,Studies!A:BR,2,FALSE),"")</f>
        <v>Bae 2011</v>
      </c>
      <c r="C4190" s="254" t="str">
        <f>IF(AND(A4190&lt;&gt;"",ISNUMBER(A4190)),VLOOKUP(A4190,Studies!A:BR,3,FALSE),"")</f>
        <v>https://www.ncbi.nlm.nih.gov/pubmed/20400647</v>
      </c>
      <c r="D4190" s="254" t="str">
        <f>IF(AND(A4190&lt;&gt;"",ISNUMBER(A4190)),VLOOKUP(A4190,Studies!A:BR,4,FALSE),"")</f>
        <v>po 200 mg capsule with vit. C (Korean)</v>
      </c>
      <c r="E4190" s="254" t="str">
        <f>IF(AND(A4190&lt;&gt;"",ISNUMBER(A4190)),VLOOKUP(A4190,Studies!A:BR,5,FALSE),"")</f>
        <v>Itraconazole</v>
      </c>
      <c r="F4190" s="255"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4.25" x14ac:dyDescent="0.2">
      <c r="A4191" s="183">
        <v>518</v>
      </c>
      <c r="B4191" s="253" t="str">
        <f>IF(AND(A4191&lt;&gt;"",ISNUMBER(A4191)),VLOOKUP(A4191,Studies!A:BR,2,FALSE),"")</f>
        <v>Bae 2011</v>
      </c>
      <c r="C4191" s="254" t="str">
        <f>IF(AND(A4191&lt;&gt;"",ISNUMBER(A4191)),VLOOKUP(A4191,Studies!A:BR,3,FALSE),"")</f>
        <v>https://www.ncbi.nlm.nih.gov/pubmed/20400647</v>
      </c>
      <c r="D4191" s="254" t="str">
        <f>IF(AND(A4191&lt;&gt;"",ISNUMBER(A4191)),VLOOKUP(A4191,Studies!A:BR,4,FALSE),"")</f>
        <v>po 200 mg capsule with vit. C (Korean)</v>
      </c>
      <c r="E4191" s="254" t="str">
        <f>IF(AND(A4191&lt;&gt;"",ISNUMBER(A4191)),VLOOKUP(A4191,Studies!A:BR,5,FALSE),"")</f>
        <v>Itraconazole</v>
      </c>
      <c r="F4191" s="255"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4.25" x14ac:dyDescent="0.2">
      <c r="A4192" s="183">
        <v>518</v>
      </c>
      <c r="B4192" s="253" t="str">
        <f>IF(AND(A4192&lt;&gt;"",ISNUMBER(A4192)),VLOOKUP(A4192,Studies!A:BR,2,FALSE),"")</f>
        <v>Bae 2011</v>
      </c>
      <c r="C4192" s="254" t="str">
        <f>IF(AND(A4192&lt;&gt;"",ISNUMBER(A4192)),VLOOKUP(A4192,Studies!A:BR,3,FALSE),"")</f>
        <v>https://www.ncbi.nlm.nih.gov/pubmed/20400647</v>
      </c>
      <c r="D4192" s="254" t="str">
        <f>IF(AND(A4192&lt;&gt;"",ISNUMBER(A4192)),VLOOKUP(A4192,Studies!A:BR,4,FALSE),"")</f>
        <v>po 200 mg capsule with vit. C (Korean)</v>
      </c>
      <c r="E4192" s="254" t="str">
        <f>IF(AND(A4192&lt;&gt;"",ISNUMBER(A4192)),VLOOKUP(A4192,Studies!A:BR,5,FALSE),"")</f>
        <v>Itraconazole</v>
      </c>
      <c r="F4192" s="255"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4.25" x14ac:dyDescent="0.2">
      <c r="A4193" s="183">
        <v>518</v>
      </c>
      <c r="B4193" s="253" t="str">
        <f>IF(AND(A4193&lt;&gt;"",ISNUMBER(A4193)),VLOOKUP(A4193,Studies!A:BR,2,FALSE),"")</f>
        <v>Bae 2011</v>
      </c>
      <c r="C4193" s="254" t="str">
        <f>IF(AND(A4193&lt;&gt;"",ISNUMBER(A4193)),VLOOKUP(A4193,Studies!A:BR,3,FALSE),"")</f>
        <v>https://www.ncbi.nlm.nih.gov/pubmed/20400647</v>
      </c>
      <c r="D4193" s="254" t="str">
        <f>IF(AND(A4193&lt;&gt;"",ISNUMBER(A4193)),VLOOKUP(A4193,Studies!A:BR,4,FALSE),"")</f>
        <v>po 200 mg capsule with vit. C (Korean)</v>
      </c>
      <c r="E4193" s="254" t="str">
        <f>IF(AND(A4193&lt;&gt;"",ISNUMBER(A4193)),VLOOKUP(A4193,Studies!A:BR,5,FALSE),"")</f>
        <v>Itraconazole</v>
      </c>
      <c r="F4193" s="255"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4.25" x14ac:dyDescent="0.2">
      <c r="A4194" s="183">
        <v>519</v>
      </c>
      <c r="B4194" s="253" t="str">
        <f>IF(AND(A4194&lt;&gt;"",ISNUMBER(A4194)),VLOOKUP(A4194,Studies!A:BR,2,FALSE),"")</f>
        <v>Bae 2011</v>
      </c>
      <c r="C4194" s="254" t="str">
        <f>IF(AND(A4194&lt;&gt;"",ISNUMBER(A4194)),VLOOKUP(A4194,Studies!A:BR,3,FALSE),"")</f>
        <v>https://www.ncbi.nlm.nih.gov/pubmed/20400647</v>
      </c>
      <c r="D4194" s="254" t="str">
        <f>IF(AND(A4194&lt;&gt;"",ISNUMBER(A4194)),VLOOKUP(A4194,Studies!A:BR,4,FALSE),"")</f>
        <v>po 200 mg capsule with vit. C (Korean)</v>
      </c>
      <c r="E4194" s="254" t="str">
        <f>IF(AND(A4194&lt;&gt;"",ISNUMBER(A4194)),VLOOKUP(A4194,Studies!A:BR,5,FALSE),"")</f>
        <v>Hydroxy-Itraconazole</v>
      </c>
      <c r="F4194" s="255"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4.25" x14ac:dyDescent="0.2">
      <c r="A4195" s="183">
        <v>519</v>
      </c>
      <c r="B4195" s="253" t="str">
        <f>IF(AND(A4195&lt;&gt;"",ISNUMBER(A4195)),VLOOKUP(A4195,Studies!A:BR,2,FALSE),"")</f>
        <v>Bae 2011</v>
      </c>
      <c r="C4195" s="254" t="str">
        <f>IF(AND(A4195&lt;&gt;"",ISNUMBER(A4195)),VLOOKUP(A4195,Studies!A:BR,3,FALSE),"")</f>
        <v>https://www.ncbi.nlm.nih.gov/pubmed/20400647</v>
      </c>
      <c r="D4195" s="254" t="str">
        <f>IF(AND(A4195&lt;&gt;"",ISNUMBER(A4195)),VLOOKUP(A4195,Studies!A:BR,4,FALSE),"")</f>
        <v>po 200 mg capsule with vit. C (Korean)</v>
      </c>
      <c r="E4195" s="254" t="str">
        <f>IF(AND(A4195&lt;&gt;"",ISNUMBER(A4195)),VLOOKUP(A4195,Studies!A:BR,5,FALSE),"")</f>
        <v>Hydroxy-Itraconazole</v>
      </c>
      <c r="F4195" s="255"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4.25" x14ac:dyDescent="0.2">
      <c r="A4196" s="183">
        <v>519</v>
      </c>
      <c r="B4196" s="253" t="str">
        <f>IF(AND(A4196&lt;&gt;"",ISNUMBER(A4196)),VLOOKUP(A4196,Studies!A:BR,2,FALSE),"")</f>
        <v>Bae 2011</v>
      </c>
      <c r="C4196" s="254" t="str">
        <f>IF(AND(A4196&lt;&gt;"",ISNUMBER(A4196)),VLOOKUP(A4196,Studies!A:BR,3,FALSE),"")</f>
        <v>https://www.ncbi.nlm.nih.gov/pubmed/20400647</v>
      </c>
      <c r="D4196" s="254" t="str">
        <f>IF(AND(A4196&lt;&gt;"",ISNUMBER(A4196)),VLOOKUP(A4196,Studies!A:BR,4,FALSE),"")</f>
        <v>po 200 mg capsule with vit. C (Korean)</v>
      </c>
      <c r="E4196" s="254" t="str">
        <f>IF(AND(A4196&lt;&gt;"",ISNUMBER(A4196)),VLOOKUP(A4196,Studies!A:BR,5,FALSE),"")</f>
        <v>Hydroxy-Itraconazole</v>
      </c>
      <c r="F4196" s="255"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4.25" x14ac:dyDescent="0.2">
      <c r="A4197" s="183">
        <v>519</v>
      </c>
      <c r="B4197" s="253" t="str">
        <f>IF(AND(A4197&lt;&gt;"",ISNUMBER(A4197)),VLOOKUP(A4197,Studies!A:BR,2,FALSE),"")</f>
        <v>Bae 2011</v>
      </c>
      <c r="C4197" s="254" t="str">
        <f>IF(AND(A4197&lt;&gt;"",ISNUMBER(A4197)),VLOOKUP(A4197,Studies!A:BR,3,FALSE),"")</f>
        <v>https://www.ncbi.nlm.nih.gov/pubmed/20400647</v>
      </c>
      <c r="D4197" s="254" t="str">
        <f>IF(AND(A4197&lt;&gt;"",ISNUMBER(A4197)),VLOOKUP(A4197,Studies!A:BR,4,FALSE),"")</f>
        <v>po 200 mg capsule with vit. C (Korean)</v>
      </c>
      <c r="E4197" s="254" t="str">
        <f>IF(AND(A4197&lt;&gt;"",ISNUMBER(A4197)),VLOOKUP(A4197,Studies!A:BR,5,FALSE),"")</f>
        <v>Hydroxy-Itraconazole</v>
      </c>
      <c r="F4197" s="255" t="str">
        <f>IF(AND(A4197&lt;&gt;"",ISNUMBER(A4197)),VLOOKUP(A4197,Studies!A:BR,6,FALSE),"")</f>
        <v>Plasma</v>
      </c>
      <c r="G4197" s="194">
        <v>2</v>
      </c>
      <c r="H4197" s="194" t="s">
        <v>60</v>
      </c>
      <c r="I4197" s="187">
        <v>402.56411743164062</v>
      </c>
      <c r="J4197" s="187" t="s">
        <v>941</v>
      </c>
      <c r="K4197" s="187" t="s">
        <v>116</v>
      </c>
      <c r="L4197" s="195"/>
      <c r="M4197" s="195"/>
      <c r="N4197" s="195"/>
      <c r="O4197" s="199"/>
      <c r="P4197" s="188" t="s">
        <v>1026</v>
      </c>
      <c r="Q4197" s="174">
        <v>0</v>
      </c>
    </row>
    <row r="4198" spans="1:17" s="183" customFormat="1" ht="14.25" x14ac:dyDescent="0.2">
      <c r="A4198" s="183">
        <v>519</v>
      </c>
      <c r="B4198" s="253" t="str">
        <f>IF(AND(A4198&lt;&gt;"",ISNUMBER(A4198)),VLOOKUP(A4198,Studies!A:BR,2,FALSE),"")</f>
        <v>Bae 2011</v>
      </c>
      <c r="C4198" s="254" t="str">
        <f>IF(AND(A4198&lt;&gt;"",ISNUMBER(A4198)),VLOOKUP(A4198,Studies!A:BR,3,FALSE),"")</f>
        <v>https://www.ncbi.nlm.nih.gov/pubmed/20400647</v>
      </c>
      <c r="D4198" s="254" t="str">
        <f>IF(AND(A4198&lt;&gt;"",ISNUMBER(A4198)),VLOOKUP(A4198,Studies!A:BR,4,FALSE),"")</f>
        <v>po 200 mg capsule with vit. C (Korean)</v>
      </c>
      <c r="E4198" s="254" t="str">
        <f>IF(AND(A4198&lt;&gt;"",ISNUMBER(A4198)),VLOOKUP(A4198,Studies!A:BR,5,FALSE),"")</f>
        <v>Hydroxy-Itraconazole</v>
      </c>
      <c r="F4198" s="255"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4.25" x14ac:dyDescent="0.2">
      <c r="A4199" s="183">
        <v>519</v>
      </c>
      <c r="B4199" s="253" t="str">
        <f>IF(AND(A4199&lt;&gt;"",ISNUMBER(A4199)),VLOOKUP(A4199,Studies!A:BR,2,FALSE),"")</f>
        <v>Bae 2011</v>
      </c>
      <c r="C4199" s="254" t="str">
        <f>IF(AND(A4199&lt;&gt;"",ISNUMBER(A4199)),VLOOKUP(A4199,Studies!A:BR,3,FALSE),"")</f>
        <v>https://www.ncbi.nlm.nih.gov/pubmed/20400647</v>
      </c>
      <c r="D4199" s="254" t="str">
        <f>IF(AND(A4199&lt;&gt;"",ISNUMBER(A4199)),VLOOKUP(A4199,Studies!A:BR,4,FALSE),"")</f>
        <v>po 200 mg capsule with vit. C (Korean)</v>
      </c>
      <c r="E4199" s="254" t="str">
        <f>IF(AND(A4199&lt;&gt;"",ISNUMBER(A4199)),VLOOKUP(A4199,Studies!A:BR,5,FALSE),"")</f>
        <v>Hydroxy-Itraconazole</v>
      </c>
      <c r="F4199" s="255"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4.25" x14ac:dyDescent="0.2">
      <c r="A4200" s="183">
        <v>519</v>
      </c>
      <c r="B4200" s="253" t="str">
        <f>IF(AND(A4200&lt;&gt;"",ISNUMBER(A4200)),VLOOKUP(A4200,Studies!A:BR,2,FALSE),"")</f>
        <v>Bae 2011</v>
      </c>
      <c r="C4200" s="254" t="str">
        <f>IF(AND(A4200&lt;&gt;"",ISNUMBER(A4200)),VLOOKUP(A4200,Studies!A:BR,3,FALSE),"")</f>
        <v>https://www.ncbi.nlm.nih.gov/pubmed/20400647</v>
      </c>
      <c r="D4200" s="254" t="str">
        <f>IF(AND(A4200&lt;&gt;"",ISNUMBER(A4200)),VLOOKUP(A4200,Studies!A:BR,4,FALSE),"")</f>
        <v>po 200 mg capsule with vit. C (Korean)</v>
      </c>
      <c r="E4200" s="254" t="str">
        <f>IF(AND(A4200&lt;&gt;"",ISNUMBER(A4200)),VLOOKUP(A4200,Studies!A:BR,5,FALSE),"")</f>
        <v>Hydroxy-Itraconazole</v>
      </c>
      <c r="F4200" s="255"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4.25" x14ac:dyDescent="0.2">
      <c r="A4201" s="183">
        <v>519</v>
      </c>
      <c r="B4201" s="253" t="str">
        <f>IF(AND(A4201&lt;&gt;"",ISNUMBER(A4201)),VLOOKUP(A4201,Studies!A:BR,2,FALSE),"")</f>
        <v>Bae 2011</v>
      </c>
      <c r="C4201" s="254" t="str">
        <f>IF(AND(A4201&lt;&gt;"",ISNUMBER(A4201)),VLOOKUP(A4201,Studies!A:BR,3,FALSE),"")</f>
        <v>https://www.ncbi.nlm.nih.gov/pubmed/20400647</v>
      </c>
      <c r="D4201" s="254" t="str">
        <f>IF(AND(A4201&lt;&gt;"",ISNUMBER(A4201)),VLOOKUP(A4201,Studies!A:BR,4,FALSE),"")</f>
        <v>po 200 mg capsule with vit. C (Korean)</v>
      </c>
      <c r="E4201" s="254" t="str">
        <f>IF(AND(A4201&lt;&gt;"",ISNUMBER(A4201)),VLOOKUP(A4201,Studies!A:BR,5,FALSE),"")</f>
        <v>Hydroxy-Itraconazole</v>
      </c>
      <c r="F4201" s="255"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4.25" x14ac:dyDescent="0.2">
      <c r="A4202" s="183">
        <v>519</v>
      </c>
      <c r="B4202" s="253" t="str">
        <f>IF(AND(A4202&lt;&gt;"",ISNUMBER(A4202)),VLOOKUP(A4202,Studies!A:BR,2,FALSE),"")</f>
        <v>Bae 2011</v>
      </c>
      <c r="C4202" s="254" t="str">
        <f>IF(AND(A4202&lt;&gt;"",ISNUMBER(A4202)),VLOOKUP(A4202,Studies!A:BR,3,FALSE),"")</f>
        <v>https://www.ncbi.nlm.nih.gov/pubmed/20400647</v>
      </c>
      <c r="D4202" s="254" t="str">
        <f>IF(AND(A4202&lt;&gt;"",ISNUMBER(A4202)),VLOOKUP(A4202,Studies!A:BR,4,FALSE),"")</f>
        <v>po 200 mg capsule with vit. C (Korean)</v>
      </c>
      <c r="E4202" s="254" t="str">
        <f>IF(AND(A4202&lt;&gt;"",ISNUMBER(A4202)),VLOOKUP(A4202,Studies!A:BR,5,FALSE),"")</f>
        <v>Hydroxy-Itraconazole</v>
      </c>
      <c r="F4202" s="255"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4.25" x14ac:dyDescent="0.2">
      <c r="A4203" s="183">
        <v>519</v>
      </c>
      <c r="B4203" s="253" t="str">
        <f>IF(AND(A4203&lt;&gt;"",ISNUMBER(A4203)),VLOOKUP(A4203,Studies!A:BR,2,FALSE),"")</f>
        <v>Bae 2011</v>
      </c>
      <c r="C4203" s="254" t="str">
        <f>IF(AND(A4203&lt;&gt;"",ISNUMBER(A4203)),VLOOKUP(A4203,Studies!A:BR,3,FALSE),"")</f>
        <v>https://www.ncbi.nlm.nih.gov/pubmed/20400647</v>
      </c>
      <c r="D4203" s="254" t="str">
        <f>IF(AND(A4203&lt;&gt;"",ISNUMBER(A4203)),VLOOKUP(A4203,Studies!A:BR,4,FALSE),"")</f>
        <v>po 200 mg capsule with vit. C (Korean)</v>
      </c>
      <c r="E4203" s="254" t="str">
        <f>IF(AND(A4203&lt;&gt;"",ISNUMBER(A4203)),VLOOKUP(A4203,Studies!A:BR,5,FALSE),"")</f>
        <v>Hydroxy-Itraconazole</v>
      </c>
      <c r="F4203" s="255"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4.25" x14ac:dyDescent="0.2">
      <c r="A4204" s="183">
        <v>519</v>
      </c>
      <c r="B4204" s="253" t="str">
        <f>IF(AND(A4204&lt;&gt;"",ISNUMBER(A4204)),VLOOKUP(A4204,Studies!A:BR,2,FALSE),"")</f>
        <v>Bae 2011</v>
      </c>
      <c r="C4204" s="254" t="str">
        <f>IF(AND(A4204&lt;&gt;"",ISNUMBER(A4204)),VLOOKUP(A4204,Studies!A:BR,3,FALSE),"")</f>
        <v>https://www.ncbi.nlm.nih.gov/pubmed/20400647</v>
      </c>
      <c r="D4204" s="254" t="str">
        <f>IF(AND(A4204&lt;&gt;"",ISNUMBER(A4204)),VLOOKUP(A4204,Studies!A:BR,4,FALSE),"")</f>
        <v>po 200 mg capsule with vit. C (Korean)</v>
      </c>
      <c r="E4204" s="254" t="str">
        <f>IF(AND(A4204&lt;&gt;"",ISNUMBER(A4204)),VLOOKUP(A4204,Studies!A:BR,5,FALSE),"")</f>
        <v>Hydroxy-Itraconazole</v>
      </c>
      <c r="F4204" s="255"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4.25" x14ac:dyDescent="0.2">
      <c r="A4205" s="183">
        <v>519</v>
      </c>
      <c r="B4205" s="253" t="str">
        <f>IF(AND(A4205&lt;&gt;"",ISNUMBER(A4205)),VLOOKUP(A4205,Studies!A:BR,2,FALSE),"")</f>
        <v>Bae 2011</v>
      </c>
      <c r="C4205" s="254" t="str">
        <f>IF(AND(A4205&lt;&gt;"",ISNUMBER(A4205)),VLOOKUP(A4205,Studies!A:BR,3,FALSE),"")</f>
        <v>https://www.ncbi.nlm.nih.gov/pubmed/20400647</v>
      </c>
      <c r="D4205" s="254" t="str">
        <f>IF(AND(A4205&lt;&gt;"",ISNUMBER(A4205)),VLOOKUP(A4205,Studies!A:BR,4,FALSE),"")</f>
        <v>po 200 mg capsule with vit. C (Korean)</v>
      </c>
      <c r="E4205" s="254" t="str">
        <f>IF(AND(A4205&lt;&gt;"",ISNUMBER(A4205)),VLOOKUP(A4205,Studies!A:BR,5,FALSE),"")</f>
        <v>Hydroxy-Itraconazole</v>
      </c>
      <c r="F4205" s="255"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4.25" x14ac:dyDescent="0.2">
      <c r="A4206" s="183">
        <v>519</v>
      </c>
      <c r="B4206" s="253" t="str">
        <f>IF(AND(A4206&lt;&gt;"",ISNUMBER(A4206)),VLOOKUP(A4206,Studies!A:BR,2,FALSE),"")</f>
        <v>Bae 2011</v>
      </c>
      <c r="C4206" s="254" t="str">
        <f>IF(AND(A4206&lt;&gt;"",ISNUMBER(A4206)),VLOOKUP(A4206,Studies!A:BR,3,FALSE),"")</f>
        <v>https://www.ncbi.nlm.nih.gov/pubmed/20400647</v>
      </c>
      <c r="D4206" s="254" t="str">
        <f>IF(AND(A4206&lt;&gt;"",ISNUMBER(A4206)),VLOOKUP(A4206,Studies!A:BR,4,FALSE),"")</f>
        <v>po 200 mg capsule with vit. C (Korean)</v>
      </c>
      <c r="E4206" s="254" t="str">
        <f>IF(AND(A4206&lt;&gt;"",ISNUMBER(A4206)),VLOOKUP(A4206,Studies!A:BR,5,FALSE),"")</f>
        <v>Hydroxy-Itraconazole</v>
      </c>
      <c r="F4206" s="255"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4.25" x14ac:dyDescent="0.2">
      <c r="A4207" s="183">
        <v>519</v>
      </c>
      <c r="B4207" s="253" t="str">
        <f>IF(AND(A4207&lt;&gt;"",ISNUMBER(A4207)),VLOOKUP(A4207,Studies!A:BR,2,FALSE),"")</f>
        <v>Bae 2011</v>
      </c>
      <c r="C4207" s="254" t="str">
        <f>IF(AND(A4207&lt;&gt;"",ISNUMBER(A4207)),VLOOKUP(A4207,Studies!A:BR,3,FALSE),"")</f>
        <v>https://www.ncbi.nlm.nih.gov/pubmed/20400647</v>
      </c>
      <c r="D4207" s="254" t="str">
        <f>IF(AND(A4207&lt;&gt;"",ISNUMBER(A4207)),VLOOKUP(A4207,Studies!A:BR,4,FALSE),"")</f>
        <v>po 200 mg capsule with vit. C (Korean)</v>
      </c>
      <c r="E4207" s="254" t="str">
        <f>IF(AND(A4207&lt;&gt;"",ISNUMBER(A4207)),VLOOKUP(A4207,Studies!A:BR,5,FALSE),"")</f>
        <v>Hydroxy-Itraconazole</v>
      </c>
      <c r="F4207" s="255" t="str">
        <f>IF(AND(A4207&lt;&gt;"",ISNUMBER(A4207)),VLOOKUP(A4207,Studies!A:BR,6,FALSE),"")</f>
        <v>Plasma</v>
      </c>
      <c r="G4207" s="194">
        <v>36</v>
      </c>
      <c r="H4207" s="194" t="s">
        <v>60</v>
      </c>
      <c r="I4207" s="187">
        <v>133.33334350585937</v>
      </c>
      <c r="J4207" s="187" t="s">
        <v>941</v>
      </c>
      <c r="K4207" s="187" t="s">
        <v>116</v>
      </c>
      <c r="L4207" s="195"/>
      <c r="M4207" s="195"/>
      <c r="N4207" s="195"/>
      <c r="O4207" s="199"/>
      <c r="P4207" s="188" t="s">
        <v>1026</v>
      </c>
      <c r="Q4207" s="174">
        <v>0</v>
      </c>
    </row>
    <row r="4208" spans="1:17" s="183" customFormat="1" ht="14.25" x14ac:dyDescent="0.2">
      <c r="A4208" s="183">
        <v>519</v>
      </c>
      <c r="B4208" s="253" t="str">
        <f>IF(AND(A4208&lt;&gt;"",ISNUMBER(A4208)),VLOOKUP(A4208,Studies!A:BR,2,FALSE),"")</f>
        <v>Bae 2011</v>
      </c>
      <c r="C4208" s="254" t="str">
        <f>IF(AND(A4208&lt;&gt;"",ISNUMBER(A4208)),VLOOKUP(A4208,Studies!A:BR,3,FALSE),"")</f>
        <v>https://www.ncbi.nlm.nih.gov/pubmed/20400647</v>
      </c>
      <c r="D4208" s="254" t="str">
        <f>IF(AND(A4208&lt;&gt;"",ISNUMBER(A4208)),VLOOKUP(A4208,Studies!A:BR,4,FALSE),"")</f>
        <v>po 200 mg capsule with vit. C (Korean)</v>
      </c>
      <c r="E4208" s="254" t="str">
        <f>IF(AND(A4208&lt;&gt;"",ISNUMBER(A4208)),VLOOKUP(A4208,Studies!A:BR,5,FALSE),"")</f>
        <v>Hydroxy-Itraconazole</v>
      </c>
      <c r="F4208" s="255" t="str">
        <f>IF(AND(A4208&lt;&gt;"",ISNUMBER(A4208)),VLOOKUP(A4208,Studies!A:BR,6,FALSE),"")</f>
        <v>Plasma</v>
      </c>
      <c r="G4208" s="194">
        <v>48</v>
      </c>
      <c r="H4208" s="194" t="s">
        <v>60</v>
      </c>
      <c r="I4208" s="187">
        <v>82.051284790039062</v>
      </c>
      <c r="J4208" s="187" t="s">
        <v>941</v>
      </c>
      <c r="K4208" s="187" t="s">
        <v>116</v>
      </c>
      <c r="L4208" s="195"/>
      <c r="M4208" s="195"/>
      <c r="N4208" s="195"/>
      <c r="O4208" s="199"/>
      <c r="P4208" s="188" t="s">
        <v>1026</v>
      </c>
      <c r="Q4208" s="174">
        <v>0</v>
      </c>
    </row>
    <row r="4209" spans="1:17" s="183" customFormat="1" ht="14.25" x14ac:dyDescent="0.2">
      <c r="A4209" s="91">
        <v>520</v>
      </c>
      <c r="B4209" s="253" t="str">
        <f>IF(AND(A4209&lt;&gt;"",ISNUMBER(A4209)),VLOOKUP(A4209,Studies!A:BR,2,FALSE),"")</f>
        <v>Mouton 2006</v>
      </c>
      <c r="C4209" s="254" t="str">
        <f>IF(AND(A4209&lt;&gt;"",ISNUMBER(A4209)),VLOOKUP(A4209,Studies!A:BR,3,FALSE),"")</f>
        <v>https://www.ncbi.nlm.nih.gov/pubmed/16982783</v>
      </c>
      <c r="D4209" s="254" t="str">
        <f>IF(AND(A4209&lt;&gt;"",ISNUMBER(A4209)),VLOOKUP(A4209,Studies!A:BR,4,FALSE),"")</f>
        <v>SAD_A 50 mg</v>
      </c>
      <c r="E4209" s="254" t="str">
        <f>IF(AND(A4209&lt;&gt;"",ISNUMBER(A4209)),VLOOKUP(A4209,Studies!A:BR,5,FALSE),"")</f>
        <v>Itraconazole</v>
      </c>
      <c r="F4209" s="255"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4.25" x14ac:dyDescent="0.2">
      <c r="A4210" s="91">
        <v>520</v>
      </c>
      <c r="B4210" s="253" t="str">
        <f>IF(AND(A4210&lt;&gt;"",ISNUMBER(A4210)),VLOOKUP(A4210,Studies!A:BR,2,FALSE),"")</f>
        <v>Mouton 2006</v>
      </c>
      <c r="C4210" s="254" t="str">
        <f>IF(AND(A4210&lt;&gt;"",ISNUMBER(A4210)),VLOOKUP(A4210,Studies!A:BR,3,FALSE),"")</f>
        <v>https://www.ncbi.nlm.nih.gov/pubmed/16982783</v>
      </c>
      <c r="D4210" s="254" t="str">
        <f>IF(AND(A4210&lt;&gt;"",ISNUMBER(A4210)),VLOOKUP(A4210,Studies!A:BR,4,FALSE),"")</f>
        <v>SAD_A 50 mg</v>
      </c>
      <c r="E4210" s="254" t="str">
        <f>IF(AND(A4210&lt;&gt;"",ISNUMBER(A4210)),VLOOKUP(A4210,Studies!A:BR,5,FALSE),"")</f>
        <v>Itraconazole</v>
      </c>
      <c r="F4210" s="255"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4.25" x14ac:dyDescent="0.2">
      <c r="A4211" s="91">
        <v>520</v>
      </c>
      <c r="B4211" s="253" t="str">
        <f>IF(AND(A4211&lt;&gt;"",ISNUMBER(A4211)),VLOOKUP(A4211,Studies!A:BR,2,FALSE),"")</f>
        <v>Mouton 2006</v>
      </c>
      <c r="C4211" s="254" t="str">
        <f>IF(AND(A4211&lt;&gt;"",ISNUMBER(A4211)),VLOOKUP(A4211,Studies!A:BR,3,FALSE),"")</f>
        <v>https://www.ncbi.nlm.nih.gov/pubmed/16982783</v>
      </c>
      <c r="D4211" s="254" t="str">
        <f>IF(AND(A4211&lt;&gt;"",ISNUMBER(A4211)),VLOOKUP(A4211,Studies!A:BR,4,FALSE),"")</f>
        <v>SAD_A 50 mg</v>
      </c>
      <c r="E4211" s="254" t="str">
        <f>IF(AND(A4211&lt;&gt;"",ISNUMBER(A4211)),VLOOKUP(A4211,Studies!A:BR,5,FALSE),"")</f>
        <v>Itraconazole</v>
      </c>
      <c r="F4211" s="255" t="str">
        <f>IF(AND(A4211&lt;&gt;"",ISNUMBER(A4211)),VLOOKUP(A4211,Studies!A:BR,6,FALSE),"")</f>
        <v>Plasma</v>
      </c>
      <c r="G4211" s="194">
        <v>1.08</v>
      </c>
      <c r="H4211" s="194" t="s">
        <v>60</v>
      </c>
      <c r="I4211" s="187">
        <v>1009.1549682617187</v>
      </c>
      <c r="J4211" s="187" t="s">
        <v>941</v>
      </c>
      <c r="K4211" s="187" t="s">
        <v>116</v>
      </c>
      <c r="L4211" s="195"/>
      <c r="M4211" s="195"/>
      <c r="N4211" s="195"/>
      <c r="O4211" s="199"/>
      <c r="P4211" s="188"/>
      <c r="Q4211" s="174">
        <v>0</v>
      </c>
    </row>
    <row r="4212" spans="1:17" s="183" customFormat="1" ht="14.25" x14ac:dyDescent="0.2">
      <c r="A4212" s="91">
        <v>520</v>
      </c>
      <c r="B4212" s="253" t="str">
        <f>IF(AND(A4212&lt;&gt;"",ISNUMBER(A4212)),VLOOKUP(A4212,Studies!A:BR,2,FALSE),"")</f>
        <v>Mouton 2006</v>
      </c>
      <c r="C4212" s="254" t="str">
        <f>IF(AND(A4212&lt;&gt;"",ISNUMBER(A4212)),VLOOKUP(A4212,Studies!A:BR,3,FALSE),"")</f>
        <v>https://www.ncbi.nlm.nih.gov/pubmed/16982783</v>
      </c>
      <c r="D4212" s="254" t="str">
        <f>IF(AND(A4212&lt;&gt;"",ISNUMBER(A4212)),VLOOKUP(A4212,Studies!A:BR,4,FALSE),"")</f>
        <v>SAD_A 50 mg</v>
      </c>
      <c r="E4212" s="254" t="str">
        <f>IF(AND(A4212&lt;&gt;"",ISNUMBER(A4212)),VLOOKUP(A4212,Studies!A:BR,5,FALSE),"")</f>
        <v>Itraconazole</v>
      </c>
      <c r="F4212" s="255" t="str">
        <f>IF(AND(A4212&lt;&gt;"",ISNUMBER(A4212)),VLOOKUP(A4212,Studies!A:BR,6,FALSE),"")</f>
        <v>Plasma</v>
      </c>
      <c r="G4212" s="194">
        <v>1.25</v>
      </c>
      <c r="H4212" s="194" t="s">
        <v>60</v>
      </c>
      <c r="I4212" s="187">
        <v>380.68917846679687</v>
      </c>
      <c r="J4212" s="187" t="s">
        <v>941</v>
      </c>
      <c r="K4212" s="187" t="s">
        <v>116</v>
      </c>
      <c r="L4212" s="195"/>
      <c r="M4212" s="195"/>
      <c r="N4212" s="195"/>
      <c r="O4212" s="199"/>
      <c r="P4212" s="188"/>
      <c r="Q4212" s="174">
        <v>0</v>
      </c>
    </row>
    <row r="4213" spans="1:17" s="183" customFormat="1" ht="14.25" x14ac:dyDescent="0.2">
      <c r="A4213" s="91">
        <v>520</v>
      </c>
      <c r="B4213" s="253" t="str">
        <f>IF(AND(A4213&lt;&gt;"",ISNUMBER(A4213)),VLOOKUP(A4213,Studies!A:BR,2,FALSE),"")</f>
        <v>Mouton 2006</v>
      </c>
      <c r="C4213" s="254" t="str">
        <f>IF(AND(A4213&lt;&gt;"",ISNUMBER(A4213)),VLOOKUP(A4213,Studies!A:BR,3,FALSE),"")</f>
        <v>https://www.ncbi.nlm.nih.gov/pubmed/16982783</v>
      </c>
      <c r="D4213" s="254" t="str">
        <f>IF(AND(A4213&lt;&gt;"",ISNUMBER(A4213)),VLOOKUP(A4213,Studies!A:BR,4,FALSE),"")</f>
        <v>SAD_A 50 mg</v>
      </c>
      <c r="E4213" s="254" t="str">
        <f>IF(AND(A4213&lt;&gt;"",ISNUMBER(A4213)),VLOOKUP(A4213,Studies!A:BR,5,FALSE),"")</f>
        <v>Itraconazole</v>
      </c>
      <c r="F4213" s="255"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4.25" x14ac:dyDescent="0.2">
      <c r="A4214" s="91">
        <v>520</v>
      </c>
      <c r="B4214" s="253" t="str">
        <f>IF(AND(A4214&lt;&gt;"",ISNUMBER(A4214)),VLOOKUP(A4214,Studies!A:BR,2,FALSE),"")</f>
        <v>Mouton 2006</v>
      </c>
      <c r="C4214" s="254" t="str">
        <f>IF(AND(A4214&lt;&gt;"",ISNUMBER(A4214)),VLOOKUP(A4214,Studies!A:BR,3,FALSE),"")</f>
        <v>https://www.ncbi.nlm.nih.gov/pubmed/16982783</v>
      </c>
      <c r="D4214" s="254" t="str">
        <f>IF(AND(A4214&lt;&gt;"",ISNUMBER(A4214)),VLOOKUP(A4214,Studies!A:BR,4,FALSE),"")</f>
        <v>SAD_A 50 mg</v>
      </c>
      <c r="E4214" s="254" t="str">
        <f>IF(AND(A4214&lt;&gt;"",ISNUMBER(A4214)),VLOOKUP(A4214,Studies!A:BR,5,FALSE),"")</f>
        <v>Itraconazole</v>
      </c>
      <c r="F4214" s="255"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4.25" x14ac:dyDescent="0.2">
      <c r="A4215" s="91">
        <v>520</v>
      </c>
      <c r="B4215" s="253" t="str">
        <f>IF(AND(A4215&lt;&gt;"",ISNUMBER(A4215)),VLOOKUP(A4215,Studies!A:BR,2,FALSE),"")</f>
        <v>Mouton 2006</v>
      </c>
      <c r="C4215" s="254" t="str">
        <f>IF(AND(A4215&lt;&gt;"",ISNUMBER(A4215)),VLOOKUP(A4215,Studies!A:BR,3,FALSE),"")</f>
        <v>https://www.ncbi.nlm.nih.gov/pubmed/16982783</v>
      </c>
      <c r="D4215" s="254" t="str">
        <f>IF(AND(A4215&lt;&gt;"",ISNUMBER(A4215)),VLOOKUP(A4215,Studies!A:BR,4,FALSE),"")</f>
        <v>SAD_A 50 mg</v>
      </c>
      <c r="E4215" s="254" t="str">
        <f>IF(AND(A4215&lt;&gt;"",ISNUMBER(A4215)),VLOOKUP(A4215,Studies!A:BR,5,FALSE),"")</f>
        <v>Itraconazole</v>
      </c>
      <c r="F4215" s="255"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4.25" x14ac:dyDescent="0.2">
      <c r="A4216" s="91">
        <v>520</v>
      </c>
      <c r="B4216" s="253" t="str">
        <f>IF(AND(A4216&lt;&gt;"",ISNUMBER(A4216)),VLOOKUP(A4216,Studies!A:BR,2,FALSE),"")</f>
        <v>Mouton 2006</v>
      </c>
      <c r="C4216" s="254" t="str">
        <f>IF(AND(A4216&lt;&gt;"",ISNUMBER(A4216)),VLOOKUP(A4216,Studies!A:BR,3,FALSE),"")</f>
        <v>https://www.ncbi.nlm.nih.gov/pubmed/16982783</v>
      </c>
      <c r="D4216" s="254" t="str">
        <f>IF(AND(A4216&lt;&gt;"",ISNUMBER(A4216)),VLOOKUP(A4216,Studies!A:BR,4,FALSE),"")</f>
        <v>SAD_A 50 mg</v>
      </c>
      <c r="E4216" s="254" t="str">
        <f>IF(AND(A4216&lt;&gt;"",ISNUMBER(A4216)),VLOOKUP(A4216,Studies!A:BR,5,FALSE),"")</f>
        <v>Itraconazole</v>
      </c>
      <c r="F4216" s="255"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4.25" x14ac:dyDescent="0.2">
      <c r="A4217" s="91">
        <v>520</v>
      </c>
      <c r="B4217" s="253" t="str">
        <f>IF(AND(A4217&lt;&gt;"",ISNUMBER(A4217)),VLOOKUP(A4217,Studies!A:BR,2,FALSE),"")</f>
        <v>Mouton 2006</v>
      </c>
      <c r="C4217" s="254" t="str">
        <f>IF(AND(A4217&lt;&gt;"",ISNUMBER(A4217)),VLOOKUP(A4217,Studies!A:BR,3,FALSE),"")</f>
        <v>https://www.ncbi.nlm.nih.gov/pubmed/16982783</v>
      </c>
      <c r="D4217" s="254" t="str">
        <f>IF(AND(A4217&lt;&gt;"",ISNUMBER(A4217)),VLOOKUP(A4217,Studies!A:BR,4,FALSE),"")</f>
        <v>SAD_A 50 mg</v>
      </c>
      <c r="E4217" s="254" t="str">
        <f>IF(AND(A4217&lt;&gt;"",ISNUMBER(A4217)),VLOOKUP(A4217,Studies!A:BR,5,FALSE),"")</f>
        <v>Itraconazole</v>
      </c>
      <c r="F4217" s="255"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4.25" x14ac:dyDescent="0.2">
      <c r="A4218" s="91">
        <v>520</v>
      </c>
      <c r="B4218" s="253" t="str">
        <f>IF(AND(A4218&lt;&gt;"",ISNUMBER(A4218)),VLOOKUP(A4218,Studies!A:BR,2,FALSE),"")</f>
        <v>Mouton 2006</v>
      </c>
      <c r="C4218" s="254" t="str">
        <f>IF(AND(A4218&lt;&gt;"",ISNUMBER(A4218)),VLOOKUP(A4218,Studies!A:BR,3,FALSE),"")</f>
        <v>https://www.ncbi.nlm.nih.gov/pubmed/16982783</v>
      </c>
      <c r="D4218" s="254" t="str">
        <f>IF(AND(A4218&lt;&gt;"",ISNUMBER(A4218)),VLOOKUP(A4218,Studies!A:BR,4,FALSE),"")</f>
        <v>SAD_A 50 mg</v>
      </c>
      <c r="E4218" s="254" t="str">
        <f>IF(AND(A4218&lt;&gt;"",ISNUMBER(A4218)),VLOOKUP(A4218,Studies!A:BR,5,FALSE),"")</f>
        <v>Itraconazole</v>
      </c>
      <c r="F4218" s="255"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4.25" x14ac:dyDescent="0.2">
      <c r="A4219" s="91">
        <v>520</v>
      </c>
      <c r="B4219" s="253" t="str">
        <f>IF(AND(A4219&lt;&gt;"",ISNUMBER(A4219)),VLOOKUP(A4219,Studies!A:BR,2,FALSE),"")</f>
        <v>Mouton 2006</v>
      </c>
      <c r="C4219" s="254" t="str">
        <f>IF(AND(A4219&lt;&gt;"",ISNUMBER(A4219)),VLOOKUP(A4219,Studies!A:BR,3,FALSE),"")</f>
        <v>https://www.ncbi.nlm.nih.gov/pubmed/16982783</v>
      </c>
      <c r="D4219" s="254" t="str">
        <f>IF(AND(A4219&lt;&gt;"",ISNUMBER(A4219)),VLOOKUP(A4219,Studies!A:BR,4,FALSE),"")</f>
        <v>SAD_A 50 mg</v>
      </c>
      <c r="E4219" s="254" t="str">
        <f>IF(AND(A4219&lt;&gt;"",ISNUMBER(A4219)),VLOOKUP(A4219,Studies!A:BR,5,FALSE),"")</f>
        <v>Itraconazole</v>
      </c>
      <c r="F4219" s="255"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4.25" x14ac:dyDescent="0.2">
      <c r="A4220" s="91">
        <v>520</v>
      </c>
      <c r="B4220" s="253" t="str">
        <f>IF(AND(A4220&lt;&gt;"",ISNUMBER(A4220)),VLOOKUP(A4220,Studies!A:BR,2,FALSE),"")</f>
        <v>Mouton 2006</v>
      </c>
      <c r="C4220" s="254" t="str">
        <f>IF(AND(A4220&lt;&gt;"",ISNUMBER(A4220)),VLOOKUP(A4220,Studies!A:BR,3,FALSE),"")</f>
        <v>https://www.ncbi.nlm.nih.gov/pubmed/16982783</v>
      </c>
      <c r="D4220" s="254" t="str">
        <f>IF(AND(A4220&lt;&gt;"",ISNUMBER(A4220)),VLOOKUP(A4220,Studies!A:BR,4,FALSE),"")</f>
        <v>SAD_A 50 mg</v>
      </c>
      <c r="E4220" s="254" t="str">
        <f>IF(AND(A4220&lt;&gt;"",ISNUMBER(A4220)),VLOOKUP(A4220,Studies!A:BR,5,FALSE),"")</f>
        <v>Itraconazole</v>
      </c>
      <c r="F4220" s="255"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4.25" x14ac:dyDescent="0.2">
      <c r="A4221" s="91">
        <v>520</v>
      </c>
      <c r="B4221" s="253" t="str">
        <f>IF(AND(A4221&lt;&gt;"",ISNUMBER(A4221)),VLOOKUP(A4221,Studies!A:BR,2,FALSE),"")</f>
        <v>Mouton 2006</v>
      </c>
      <c r="C4221" s="254" t="str">
        <f>IF(AND(A4221&lt;&gt;"",ISNUMBER(A4221)),VLOOKUP(A4221,Studies!A:BR,3,FALSE),"")</f>
        <v>https://www.ncbi.nlm.nih.gov/pubmed/16982783</v>
      </c>
      <c r="D4221" s="254" t="str">
        <f>IF(AND(A4221&lt;&gt;"",ISNUMBER(A4221)),VLOOKUP(A4221,Studies!A:BR,4,FALSE),"")</f>
        <v>SAD_A 50 mg</v>
      </c>
      <c r="E4221" s="254" t="str">
        <f>IF(AND(A4221&lt;&gt;"",ISNUMBER(A4221)),VLOOKUP(A4221,Studies!A:BR,5,FALSE),"")</f>
        <v>Itraconazole</v>
      </c>
      <c r="F4221" s="255"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4.25" x14ac:dyDescent="0.2">
      <c r="A4222" s="91">
        <v>520</v>
      </c>
      <c r="B4222" s="253" t="str">
        <f>IF(AND(A4222&lt;&gt;"",ISNUMBER(A4222)),VLOOKUP(A4222,Studies!A:BR,2,FALSE),"")</f>
        <v>Mouton 2006</v>
      </c>
      <c r="C4222" s="254" t="str">
        <f>IF(AND(A4222&lt;&gt;"",ISNUMBER(A4222)),VLOOKUP(A4222,Studies!A:BR,3,FALSE),"")</f>
        <v>https://www.ncbi.nlm.nih.gov/pubmed/16982783</v>
      </c>
      <c r="D4222" s="254" t="str">
        <f>IF(AND(A4222&lt;&gt;"",ISNUMBER(A4222)),VLOOKUP(A4222,Studies!A:BR,4,FALSE),"")</f>
        <v>SAD_A 50 mg</v>
      </c>
      <c r="E4222" s="254" t="str">
        <f>IF(AND(A4222&lt;&gt;"",ISNUMBER(A4222)),VLOOKUP(A4222,Studies!A:BR,5,FALSE),"")</f>
        <v>Itraconazole</v>
      </c>
      <c r="F4222" s="255"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4.25" x14ac:dyDescent="0.2">
      <c r="A4223" s="91">
        <v>520</v>
      </c>
      <c r="B4223" s="253" t="str">
        <f>IF(AND(A4223&lt;&gt;"",ISNUMBER(A4223)),VLOOKUP(A4223,Studies!A:BR,2,FALSE),"")</f>
        <v>Mouton 2006</v>
      </c>
      <c r="C4223" s="254" t="str">
        <f>IF(AND(A4223&lt;&gt;"",ISNUMBER(A4223)),VLOOKUP(A4223,Studies!A:BR,3,FALSE),"")</f>
        <v>https://www.ncbi.nlm.nih.gov/pubmed/16982783</v>
      </c>
      <c r="D4223" s="254" t="str">
        <f>IF(AND(A4223&lt;&gt;"",ISNUMBER(A4223)),VLOOKUP(A4223,Studies!A:BR,4,FALSE),"")</f>
        <v>SAD_A 50 mg</v>
      </c>
      <c r="E4223" s="254" t="str">
        <f>IF(AND(A4223&lt;&gt;"",ISNUMBER(A4223)),VLOOKUP(A4223,Studies!A:BR,5,FALSE),"")</f>
        <v>Itraconazole</v>
      </c>
      <c r="F4223" s="255"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4.25" x14ac:dyDescent="0.2">
      <c r="A4224" s="183">
        <v>521</v>
      </c>
      <c r="B4224" s="253" t="str">
        <f>IF(AND(A4224&lt;&gt;"",ISNUMBER(A4224)),VLOOKUP(A4224,Studies!A:BR,2,FALSE),"")</f>
        <v>Mouton 2006</v>
      </c>
      <c r="C4224" s="254" t="str">
        <f>IF(AND(A4224&lt;&gt;"",ISNUMBER(A4224)),VLOOKUP(A4224,Studies!A:BR,3,FALSE),"")</f>
        <v>https://www.ncbi.nlm.nih.gov/pubmed/16982783</v>
      </c>
      <c r="D4224" s="254" t="str">
        <f>IF(AND(A4224&lt;&gt;"",ISNUMBER(A4224)),VLOOKUP(A4224,Studies!A:BR,4,FALSE),"")</f>
        <v>SAD_B 100 mg</v>
      </c>
      <c r="E4224" s="254" t="str">
        <f>IF(AND(A4224&lt;&gt;"",ISNUMBER(A4224)),VLOOKUP(A4224,Studies!A:BR,5,FALSE),"")</f>
        <v>Itraconazole</v>
      </c>
      <c r="F4224" s="255"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4.25" x14ac:dyDescent="0.2">
      <c r="A4225" s="183">
        <v>521</v>
      </c>
      <c r="B4225" s="253" t="str">
        <f>IF(AND(A4225&lt;&gt;"",ISNUMBER(A4225)),VLOOKUP(A4225,Studies!A:BR,2,FALSE),"")</f>
        <v>Mouton 2006</v>
      </c>
      <c r="C4225" s="254" t="str">
        <f>IF(AND(A4225&lt;&gt;"",ISNUMBER(A4225)),VLOOKUP(A4225,Studies!A:BR,3,FALSE),"")</f>
        <v>https://www.ncbi.nlm.nih.gov/pubmed/16982783</v>
      </c>
      <c r="D4225" s="254" t="str">
        <f>IF(AND(A4225&lt;&gt;"",ISNUMBER(A4225)),VLOOKUP(A4225,Studies!A:BR,4,FALSE),"")</f>
        <v>SAD_B 100 mg</v>
      </c>
      <c r="E4225" s="254" t="str">
        <f>IF(AND(A4225&lt;&gt;"",ISNUMBER(A4225)),VLOOKUP(A4225,Studies!A:BR,5,FALSE),"")</f>
        <v>Itraconazole</v>
      </c>
      <c r="F4225" s="255"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4.25" x14ac:dyDescent="0.2">
      <c r="A4226" s="183">
        <v>521</v>
      </c>
      <c r="B4226" s="253" t="str">
        <f>IF(AND(A4226&lt;&gt;"",ISNUMBER(A4226)),VLOOKUP(A4226,Studies!A:BR,2,FALSE),"")</f>
        <v>Mouton 2006</v>
      </c>
      <c r="C4226" s="254" t="str">
        <f>IF(AND(A4226&lt;&gt;"",ISNUMBER(A4226)),VLOOKUP(A4226,Studies!A:BR,3,FALSE),"")</f>
        <v>https://www.ncbi.nlm.nih.gov/pubmed/16982783</v>
      </c>
      <c r="D4226" s="254" t="str">
        <f>IF(AND(A4226&lt;&gt;"",ISNUMBER(A4226)),VLOOKUP(A4226,Studies!A:BR,4,FALSE),"")</f>
        <v>SAD_B 100 mg</v>
      </c>
      <c r="E4226" s="254" t="str">
        <f>IF(AND(A4226&lt;&gt;"",ISNUMBER(A4226)),VLOOKUP(A4226,Studies!A:BR,5,FALSE),"")</f>
        <v>Itraconazole</v>
      </c>
      <c r="F4226" s="255"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4.25" x14ac:dyDescent="0.2">
      <c r="A4227" s="183">
        <v>521</v>
      </c>
      <c r="B4227" s="253" t="str">
        <f>IF(AND(A4227&lt;&gt;"",ISNUMBER(A4227)),VLOOKUP(A4227,Studies!A:BR,2,FALSE),"")</f>
        <v>Mouton 2006</v>
      </c>
      <c r="C4227" s="254" t="str">
        <f>IF(AND(A4227&lt;&gt;"",ISNUMBER(A4227)),VLOOKUP(A4227,Studies!A:BR,3,FALSE),"")</f>
        <v>https://www.ncbi.nlm.nih.gov/pubmed/16982783</v>
      </c>
      <c r="D4227" s="254" t="str">
        <f>IF(AND(A4227&lt;&gt;"",ISNUMBER(A4227)),VLOOKUP(A4227,Studies!A:BR,4,FALSE),"")</f>
        <v>SAD_B 100 mg</v>
      </c>
      <c r="E4227" s="254" t="str">
        <f>IF(AND(A4227&lt;&gt;"",ISNUMBER(A4227)),VLOOKUP(A4227,Studies!A:BR,5,FALSE),"")</f>
        <v>Itraconazole</v>
      </c>
      <c r="F4227" s="255"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4.25" x14ac:dyDescent="0.2">
      <c r="A4228" s="183">
        <v>521</v>
      </c>
      <c r="B4228" s="253" t="str">
        <f>IF(AND(A4228&lt;&gt;"",ISNUMBER(A4228)),VLOOKUP(A4228,Studies!A:BR,2,FALSE),"")</f>
        <v>Mouton 2006</v>
      </c>
      <c r="C4228" s="254" t="str">
        <f>IF(AND(A4228&lt;&gt;"",ISNUMBER(A4228)),VLOOKUP(A4228,Studies!A:BR,3,FALSE),"")</f>
        <v>https://www.ncbi.nlm.nih.gov/pubmed/16982783</v>
      </c>
      <c r="D4228" s="254" t="str">
        <f>IF(AND(A4228&lt;&gt;"",ISNUMBER(A4228)),VLOOKUP(A4228,Studies!A:BR,4,FALSE),"")</f>
        <v>SAD_B 100 mg</v>
      </c>
      <c r="E4228" s="254" t="str">
        <f>IF(AND(A4228&lt;&gt;"",ISNUMBER(A4228)),VLOOKUP(A4228,Studies!A:BR,5,FALSE),"")</f>
        <v>Itraconazole</v>
      </c>
      <c r="F4228" s="255"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4.25" x14ac:dyDescent="0.2">
      <c r="A4229" s="183">
        <v>521</v>
      </c>
      <c r="B4229" s="253" t="str">
        <f>IF(AND(A4229&lt;&gt;"",ISNUMBER(A4229)),VLOOKUP(A4229,Studies!A:BR,2,FALSE),"")</f>
        <v>Mouton 2006</v>
      </c>
      <c r="C4229" s="254" t="str">
        <f>IF(AND(A4229&lt;&gt;"",ISNUMBER(A4229)),VLOOKUP(A4229,Studies!A:BR,3,FALSE),"")</f>
        <v>https://www.ncbi.nlm.nih.gov/pubmed/16982783</v>
      </c>
      <c r="D4229" s="254" t="str">
        <f>IF(AND(A4229&lt;&gt;"",ISNUMBER(A4229)),VLOOKUP(A4229,Studies!A:BR,4,FALSE),"")</f>
        <v>SAD_B 100 mg</v>
      </c>
      <c r="E4229" s="254" t="str">
        <f>IF(AND(A4229&lt;&gt;"",ISNUMBER(A4229)),VLOOKUP(A4229,Studies!A:BR,5,FALSE),"")</f>
        <v>Itraconazole</v>
      </c>
      <c r="F4229" s="255"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4.25" x14ac:dyDescent="0.2">
      <c r="A4230" s="183">
        <v>521</v>
      </c>
      <c r="B4230" s="253" t="str">
        <f>IF(AND(A4230&lt;&gt;"",ISNUMBER(A4230)),VLOOKUP(A4230,Studies!A:BR,2,FALSE),"")</f>
        <v>Mouton 2006</v>
      </c>
      <c r="C4230" s="254" t="str">
        <f>IF(AND(A4230&lt;&gt;"",ISNUMBER(A4230)),VLOOKUP(A4230,Studies!A:BR,3,FALSE),"")</f>
        <v>https://www.ncbi.nlm.nih.gov/pubmed/16982783</v>
      </c>
      <c r="D4230" s="254" t="str">
        <f>IF(AND(A4230&lt;&gt;"",ISNUMBER(A4230)),VLOOKUP(A4230,Studies!A:BR,4,FALSE),"")</f>
        <v>SAD_B 100 mg</v>
      </c>
      <c r="E4230" s="254" t="str">
        <f>IF(AND(A4230&lt;&gt;"",ISNUMBER(A4230)),VLOOKUP(A4230,Studies!A:BR,5,FALSE),"")</f>
        <v>Itraconazole</v>
      </c>
      <c r="F4230" s="255"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4.25" x14ac:dyDescent="0.2">
      <c r="A4231" s="183">
        <v>521</v>
      </c>
      <c r="B4231" s="253" t="str">
        <f>IF(AND(A4231&lt;&gt;"",ISNUMBER(A4231)),VLOOKUP(A4231,Studies!A:BR,2,FALSE),"")</f>
        <v>Mouton 2006</v>
      </c>
      <c r="C4231" s="254" t="str">
        <f>IF(AND(A4231&lt;&gt;"",ISNUMBER(A4231)),VLOOKUP(A4231,Studies!A:BR,3,FALSE),"")</f>
        <v>https://www.ncbi.nlm.nih.gov/pubmed/16982783</v>
      </c>
      <c r="D4231" s="254" t="str">
        <f>IF(AND(A4231&lt;&gt;"",ISNUMBER(A4231)),VLOOKUP(A4231,Studies!A:BR,4,FALSE),"")</f>
        <v>SAD_B 100 mg</v>
      </c>
      <c r="E4231" s="254" t="str">
        <f>IF(AND(A4231&lt;&gt;"",ISNUMBER(A4231)),VLOOKUP(A4231,Studies!A:BR,5,FALSE),"")</f>
        <v>Itraconazole</v>
      </c>
      <c r="F4231" s="255"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4.25" x14ac:dyDescent="0.2">
      <c r="A4232" s="183">
        <v>521</v>
      </c>
      <c r="B4232" s="253" t="str">
        <f>IF(AND(A4232&lt;&gt;"",ISNUMBER(A4232)),VLOOKUP(A4232,Studies!A:BR,2,FALSE),"")</f>
        <v>Mouton 2006</v>
      </c>
      <c r="C4232" s="254" t="str">
        <f>IF(AND(A4232&lt;&gt;"",ISNUMBER(A4232)),VLOOKUP(A4232,Studies!A:BR,3,FALSE),"")</f>
        <v>https://www.ncbi.nlm.nih.gov/pubmed/16982783</v>
      </c>
      <c r="D4232" s="254" t="str">
        <f>IF(AND(A4232&lt;&gt;"",ISNUMBER(A4232)),VLOOKUP(A4232,Studies!A:BR,4,FALSE),"")</f>
        <v>SAD_B 100 mg</v>
      </c>
      <c r="E4232" s="254" t="str">
        <f>IF(AND(A4232&lt;&gt;"",ISNUMBER(A4232)),VLOOKUP(A4232,Studies!A:BR,5,FALSE),"")</f>
        <v>Itraconazole</v>
      </c>
      <c r="F4232" s="255"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4.25" x14ac:dyDescent="0.2">
      <c r="A4233" s="183">
        <v>521</v>
      </c>
      <c r="B4233" s="253" t="str">
        <f>IF(AND(A4233&lt;&gt;"",ISNUMBER(A4233)),VLOOKUP(A4233,Studies!A:BR,2,FALSE),"")</f>
        <v>Mouton 2006</v>
      </c>
      <c r="C4233" s="254" t="str">
        <f>IF(AND(A4233&lt;&gt;"",ISNUMBER(A4233)),VLOOKUP(A4233,Studies!A:BR,3,FALSE),"")</f>
        <v>https://www.ncbi.nlm.nih.gov/pubmed/16982783</v>
      </c>
      <c r="D4233" s="254" t="str">
        <f>IF(AND(A4233&lt;&gt;"",ISNUMBER(A4233)),VLOOKUP(A4233,Studies!A:BR,4,FALSE),"")</f>
        <v>SAD_B 100 mg</v>
      </c>
      <c r="E4233" s="254" t="str">
        <f>IF(AND(A4233&lt;&gt;"",ISNUMBER(A4233)),VLOOKUP(A4233,Studies!A:BR,5,FALSE),"")</f>
        <v>Itraconazole</v>
      </c>
      <c r="F4233" s="255"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4.25" x14ac:dyDescent="0.2">
      <c r="A4234" s="183">
        <v>521</v>
      </c>
      <c r="B4234" s="253" t="str">
        <f>IF(AND(A4234&lt;&gt;"",ISNUMBER(A4234)),VLOOKUP(A4234,Studies!A:BR,2,FALSE),"")</f>
        <v>Mouton 2006</v>
      </c>
      <c r="C4234" s="254" t="str">
        <f>IF(AND(A4234&lt;&gt;"",ISNUMBER(A4234)),VLOOKUP(A4234,Studies!A:BR,3,FALSE),"")</f>
        <v>https://www.ncbi.nlm.nih.gov/pubmed/16982783</v>
      </c>
      <c r="D4234" s="254" t="str">
        <f>IF(AND(A4234&lt;&gt;"",ISNUMBER(A4234)),VLOOKUP(A4234,Studies!A:BR,4,FALSE),"")</f>
        <v>SAD_B 100 mg</v>
      </c>
      <c r="E4234" s="254" t="str">
        <f>IF(AND(A4234&lt;&gt;"",ISNUMBER(A4234)),VLOOKUP(A4234,Studies!A:BR,5,FALSE),"")</f>
        <v>Itraconazole</v>
      </c>
      <c r="F4234" s="255"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4.25" x14ac:dyDescent="0.2">
      <c r="A4235" s="183">
        <v>521</v>
      </c>
      <c r="B4235" s="253" t="str">
        <f>IF(AND(A4235&lt;&gt;"",ISNUMBER(A4235)),VLOOKUP(A4235,Studies!A:BR,2,FALSE),"")</f>
        <v>Mouton 2006</v>
      </c>
      <c r="C4235" s="254" t="str">
        <f>IF(AND(A4235&lt;&gt;"",ISNUMBER(A4235)),VLOOKUP(A4235,Studies!A:BR,3,FALSE),"")</f>
        <v>https://www.ncbi.nlm.nih.gov/pubmed/16982783</v>
      </c>
      <c r="D4235" s="254" t="str">
        <f>IF(AND(A4235&lt;&gt;"",ISNUMBER(A4235)),VLOOKUP(A4235,Studies!A:BR,4,FALSE),"")</f>
        <v>SAD_B 100 mg</v>
      </c>
      <c r="E4235" s="254" t="str">
        <f>IF(AND(A4235&lt;&gt;"",ISNUMBER(A4235)),VLOOKUP(A4235,Studies!A:BR,5,FALSE),"")</f>
        <v>Itraconazole</v>
      </c>
      <c r="F4235" s="255"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4.25" x14ac:dyDescent="0.2">
      <c r="A4236" s="183">
        <v>521</v>
      </c>
      <c r="B4236" s="253" t="str">
        <f>IF(AND(A4236&lt;&gt;"",ISNUMBER(A4236)),VLOOKUP(A4236,Studies!A:BR,2,FALSE),"")</f>
        <v>Mouton 2006</v>
      </c>
      <c r="C4236" s="254" t="str">
        <f>IF(AND(A4236&lt;&gt;"",ISNUMBER(A4236)),VLOOKUP(A4236,Studies!A:BR,3,FALSE),"")</f>
        <v>https://www.ncbi.nlm.nih.gov/pubmed/16982783</v>
      </c>
      <c r="D4236" s="254" t="str">
        <f>IF(AND(A4236&lt;&gt;"",ISNUMBER(A4236)),VLOOKUP(A4236,Studies!A:BR,4,FALSE),"")</f>
        <v>SAD_B 100 mg</v>
      </c>
      <c r="E4236" s="254" t="str">
        <f>IF(AND(A4236&lt;&gt;"",ISNUMBER(A4236)),VLOOKUP(A4236,Studies!A:BR,5,FALSE),"")</f>
        <v>Itraconazole</v>
      </c>
      <c r="F4236" s="255"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4.25" x14ac:dyDescent="0.2">
      <c r="A4237" s="183">
        <v>521</v>
      </c>
      <c r="B4237" s="253" t="str">
        <f>IF(AND(A4237&lt;&gt;"",ISNUMBER(A4237)),VLOOKUP(A4237,Studies!A:BR,2,FALSE),"")</f>
        <v>Mouton 2006</v>
      </c>
      <c r="C4237" s="254" t="str">
        <f>IF(AND(A4237&lt;&gt;"",ISNUMBER(A4237)),VLOOKUP(A4237,Studies!A:BR,3,FALSE),"")</f>
        <v>https://www.ncbi.nlm.nih.gov/pubmed/16982783</v>
      </c>
      <c r="D4237" s="254" t="str">
        <f>IF(AND(A4237&lt;&gt;"",ISNUMBER(A4237)),VLOOKUP(A4237,Studies!A:BR,4,FALSE),"")</f>
        <v>SAD_B 100 mg</v>
      </c>
      <c r="E4237" s="254" t="str">
        <f>IF(AND(A4237&lt;&gt;"",ISNUMBER(A4237)),VLOOKUP(A4237,Studies!A:BR,5,FALSE),"")</f>
        <v>Itraconazole</v>
      </c>
      <c r="F4237" s="255"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4.25" x14ac:dyDescent="0.2">
      <c r="A4238" s="183">
        <v>521</v>
      </c>
      <c r="B4238" s="253" t="str">
        <f>IF(AND(A4238&lt;&gt;"",ISNUMBER(A4238)),VLOOKUP(A4238,Studies!A:BR,2,FALSE),"")</f>
        <v>Mouton 2006</v>
      </c>
      <c r="C4238" s="254" t="str">
        <f>IF(AND(A4238&lt;&gt;"",ISNUMBER(A4238)),VLOOKUP(A4238,Studies!A:BR,3,FALSE),"")</f>
        <v>https://www.ncbi.nlm.nih.gov/pubmed/16982783</v>
      </c>
      <c r="D4238" s="254" t="str">
        <f>IF(AND(A4238&lt;&gt;"",ISNUMBER(A4238)),VLOOKUP(A4238,Studies!A:BR,4,FALSE),"")</f>
        <v>SAD_B 100 mg</v>
      </c>
      <c r="E4238" s="254" t="str">
        <f>IF(AND(A4238&lt;&gt;"",ISNUMBER(A4238)),VLOOKUP(A4238,Studies!A:BR,5,FALSE),"")</f>
        <v>Itraconazole</v>
      </c>
      <c r="F4238" s="255"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4.25" x14ac:dyDescent="0.2">
      <c r="A4239" s="183">
        <v>522</v>
      </c>
      <c r="B4239" s="253" t="str">
        <f>IF(AND(A4239&lt;&gt;"",ISNUMBER(A4239)),VLOOKUP(A4239,Studies!A:BR,2,FALSE),"")</f>
        <v>Mouton 2006</v>
      </c>
      <c r="C4239" s="254" t="str">
        <f>IF(AND(A4239&lt;&gt;"",ISNUMBER(A4239)),VLOOKUP(A4239,Studies!A:BR,3,FALSE),"")</f>
        <v>https://www.ncbi.nlm.nih.gov/pubmed/16982783</v>
      </c>
      <c r="D4239" s="254" t="str">
        <f>IF(AND(A4239&lt;&gt;"",ISNUMBER(A4239)),VLOOKUP(A4239,Studies!A:BR,4,FALSE),"")</f>
        <v>SAD_A 200 mg</v>
      </c>
      <c r="E4239" s="254" t="str">
        <f>IF(AND(A4239&lt;&gt;"",ISNUMBER(A4239)),VLOOKUP(A4239,Studies!A:BR,5,FALSE),"")</f>
        <v>Itraconazole</v>
      </c>
      <c r="F4239" s="255"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4.25" x14ac:dyDescent="0.2">
      <c r="A4240" s="183">
        <v>522</v>
      </c>
      <c r="B4240" s="253" t="str">
        <f>IF(AND(A4240&lt;&gt;"",ISNUMBER(A4240)),VLOOKUP(A4240,Studies!A:BR,2,FALSE),"")</f>
        <v>Mouton 2006</v>
      </c>
      <c r="C4240" s="254" t="str">
        <f>IF(AND(A4240&lt;&gt;"",ISNUMBER(A4240)),VLOOKUP(A4240,Studies!A:BR,3,FALSE),"")</f>
        <v>https://www.ncbi.nlm.nih.gov/pubmed/16982783</v>
      </c>
      <c r="D4240" s="254" t="str">
        <f>IF(AND(A4240&lt;&gt;"",ISNUMBER(A4240)),VLOOKUP(A4240,Studies!A:BR,4,FALSE),"")</f>
        <v>SAD_A 200 mg</v>
      </c>
      <c r="E4240" s="254" t="str">
        <f>IF(AND(A4240&lt;&gt;"",ISNUMBER(A4240)),VLOOKUP(A4240,Studies!A:BR,5,FALSE),"")</f>
        <v>Itraconazole</v>
      </c>
      <c r="F4240" s="255"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4.25" x14ac:dyDescent="0.2">
      <c r="A4241" s="183">
        <v>522</v>
      </c>
      <c r="B4241" s="253" t="str">
        <f>IF(AND(A4241&lt;&gt;"",ISNUMBER(A4241)),VLOOKUP(A4241,Studies!A:BR,2,FALSE),"")</f>
        <v>Mouton 2006</v>
      </c>
      <c r="C4241" s="254" t="str">
        <f>IF(AND(A4241&lt;&gt;"",ISNUMBER(A4241)),VLOOKUP(A4241,Studies!A:BR,3,FALSE),"")</f>
        <v>https://www.ncbi.nlm.nih.gov/pubmed/16982783</v>
      </c>
      <c r="D4241" s="254" t="str">
        <f>IF(AND(A4241&lt;&gt;"",ISNUMBER(A4241)),VLOOKUP(A4241,Studies!A:BR,4,FALSE),"")</f>
        <v>SAD_A 200 mg</v>
      </c>
      <c r="E4241" s="254" t="str">
        <f>IF(AND(A4241&lt;&gt;"",ISNUMBER(A4241)),VLOOKUP(A4241,Studies!A:BR,5,FALSE),"")</f>
        <v>Itraconazole</v>
      </c>
      <c r="F4241" s="255"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4.25" x14ac:dyDescent="0.2">
      <c r="A4242" s="183">
        <v>522</v>
      </c>
      <c r="B4242" s="253" t="str">
        <f>IF(AND(A4242&lt;&gt;"",ISNUMBER(A4242)),VLOOKUP(A4242,Studies!A:BR,2,FALSE),"")</f>
        <v>Mouton 2006</v>
      </c>
      <c r="C4242" s="254" t="str">
        <f>IF(AND(A4242&lt;&gt;"",ISNUMBER(A4242)),VLOOKUP(A4242,Studies!A:BR,3,FALSE),"")</f>
        <v>https://www.ncbi.nlm.nih.gov/pubmed/16982783</v>
      </c>
      <c r="D4242" s="254" t="str">
        <f>IF(AND(A4242&lt;&gt;"",ISNUMBER(A4242)),VLOOKUP(A4242,Studies!A:BR,4,FALSE),"")</f>
        <v>SAD_A 200 mg</v>
      </c>
      <c r="E4242" s="254" t="str">
        <f>IF(AND(A4242&lt;&gt;"",ISNUMBER(A4242)),VLOOKUP(A4242,Studies!A:BR,5,FALSE),"")</f>
        <v>Itraconazole</v>
      </c>
      <c r="F4242" s="255"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4.25" x14ac:dyDescent="0.2">
      <c r="A4243" s="183">
        <v>522</v>
      </c>
      <c r="B4243" s="253" t="str">
        <f>IF(AND(A4243&lt;&gt;"",ISNUMBER(A4243)),VLOOKUP(A4243,Studies!A:BR,2,FALSE),"")</f>
        <v>Mouton 2006</v>
      </c>
      <c r="C4243" s="254" t="str">
        <f>IF(AND(A4243&lt;&gt;"",ISNUMBER(A4243)),VLOOKUP(A4243,Studies!A:BR,3,FALSE),"")</f>
        <v>https://www.ncbi.nlm.nih.gov/pubmed/16982783</v>
      </c>
      <c r="D4243" s="254" t="str">
        <f>IF(AND(A4243&lt;&gt;"",ISNUMBER(A4243)),VLOOKUP(A4243,Studies!A:BR,4,FALSE),"")</f>
        <v>SAD_A 200 mg</v>
      </c>
      <c r="E4243" s="254" t="str">
        <f>IF(AND(A4243&lt;&gt;"",ISNUMBER(A4243)),VLOOKUP(A4243,Studies!A:BR,5,FALSE),"")</f>
        <v>Itraconazole</v>
      </c>
      <c r="F4243" s="255"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4.25" x14ac:dyDescent="0.2">
      <c r="A4244" s="183">
        <v>522</v>
      </c>
      <c r="B4244" s="253" t="str">
        <f>IF(AND(A4244&lt;&gt;"",ISNUMBER(A4244)),VLOOKUP(A4244,Studies!A:BR,2,FALSE),"")</f>
        <v>Mouton 2006</v>
      </c>
      <c r="C4244" s="254" t="str">
        <f>IF(AND(A4244&lt;&gt;"",ISNUMBER(A4244)),VLOOKUP(A4244,Studies!A:BR,3,FALSE),"")</f>
        <v>https://www.ncbi.nlm.nih.gov/pubmed/16982783</v>
      </c>
      <c r="D4244" s="254" t="str">
        <f>IF(AND(A4244&lt;&gt;"",ISNUMBER(A4244)),VLOOKUP(A4244,Studies!A:BR,4,FALSE),"")</f>
        <v>SAD_A 200 mg</v>
      </c>
      <c r="E4244" s="254" t="str">
        <f>IF(AND(A4244&lt;&gt;"",ISNUMBER(A4244)),VLOOKUP(A4244,Studies!A:BR,5,FALSE),"")</f>
        <v>Itraconazole</v>
      </c>
      <c r="F4244" s="255"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4.25" x14ac:dyDescent="0.2">
      <c r="A4245" s="183">
        <v>522</v>
      </c>
      <c r="B4245" s="253" t="str">
        <f>IF(AND(A4245&lt;&gt;"",ISNUMBER(A4245)),VLOOKUP(A4245,Studies!A:BR,2,FALSE),"")</f>
        <v>Mouton 2006</v>
      </c>
      <c r="C4245" s="254" t="str">
        <f>IF(AND(A4245&lt;&gt;"",ISNUMBER(A4245)),VLOOKUP(A4245,Studies!A:BR,3,FALSE),"")</f>
        <v>https://www.ncbi.nlm.nih.gov/pubmed/16982783</v>
      </c>
      <c r="D4245" s="254" t="str">
        <f>IF(AND(A4245&lt;&gt;"",ISNUMBER(A4245)),VLOOKUP(A4245,Studies!A:BR,4,FALSE),"")</f>
        <v>SAD_A 200 mg</v>
      </c>
      <c r="E4245" s="254" t="str">
        <f>IF(AND(A4245&lt;&gt;"",ISNUMBER(A4245)),VLOOKUP(A4245,Studies!A:BR,5,FALSE),"")</f>
        <v>Itraconazole</v>
      </c>
      <c r="F4245" s="255"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4.25" x14ac:dyDescent="0.2">
      <c r="A4246" s="183">
        <v>522</v>
      </c>
      <c r="B4246" s="253" t="str">
        <f>IF(AND(A4246&lt;&gt;"",ISNUMBER(A4246)),VLOOKUP(A4246,Studies!A:BR,2,FALSE),"")</f>
        <v>Mouton 2006</v>
      </c>
      <c r="C4246" s="254" t="str">
        <f>IF(AND(A4246&lt;&gt;"",ISNUMBER(A4246)),VLOOKUP(A4246,Studies!A:BR,3,FALSE),"")</f>
        <v>https://www.ncbi.nlm.nih.gov/pubmed/16982783</v>
      </c>
      <c r="D4246" s="254" t="str">
        <f>IF(AND(A4246&lt;&gt;"",ISNUMBER(A4246)),VLOOKUP(A4246,Studies!A:BR,4,FALSE),"")</f>
        <v>SAD_A 200 mg</v>
      </c>
      <c r="E4246" s="254" t="str">
        <f>IF(AND(A4246&lt;&gt;"",ISNUMBER(A4246)),VLOOKUP(A4246,Studies!A:BR,5,FALSE),"")</f>
        <v>Itraconazole</v>
      </c>
      <c r="F4246" s="255"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4.25" x14ac:dyDescent="0.2">
      <c r="A4247" s="183">
        <v>522</v>
      </c>
      <c r="B4247" s="253" t="str">
        <f>IF(AND(A4247&lt;&gt;"",ISNUMBER(A4247)),VLOOKUP(A4247,Studies!A:BR,2,FALSE),"")</f>
        <v>Mouton 2006</v>
      </c>
      <c r="C4247" s="254" t="str">
        <f>IF(AND(A4247&lt;&gt;"",ISNUMBER(A4247)),VLOOKUP(A4247,Studies!A:BR,3,FALSE),"")</f>
        <v>https://www.ncbi.nlm.nih.gov/pubmed/16982783</v>
      </c>
      <c r="D4247" s="254" t="str">
        <f>IF(AND(A4247&lt;&gt;"",ISNUMBER(A4247)),VLOOKUP(A4247,Studies!A:BR,4,FALSE),"")</f>
        <v>SAD_A 200 mg</v>
      </c>
      <c r="E4247" s="254" t="str">
        <f>IF(AND(A4247&lt;&gt;"",ISNUMBER(A4247)),VLOOKUP(A4247,Studies!A:BR,5,FALSE),"")</f>
        <v>Itraconazole</v>
      </c>
      <c r="F4247" s="255"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4.25" x14ac:dyDescent="0.2">
      <c r="A4248" s="183">
        <v>522</v>
      </c>
      <c r="B4248" s="253" t="str">
        <f>IF(AND(A4248&lt;&gt;"",ISNUMBER(A4248)),VLOOKUP(A4248,Studies!A:BR,2,FALSE),"")</f>
        <v>Mouton 2006</v>
      </c>
      <c r="C4248" s="254" t="str">
        <f>IF(AND(A4248&lt;&gt;"",ISNUMBER(A4248)),VLOOKUP(A4248,Studies!A:BR,3,FALSE),"")</f>
        <v>https://www.ncbi.nlm.nih.gov/pubmed/16982783</v>
      </c>
      <c r="D4248" s="254" t="str">
        <f>IF(AND(A4248&lt;&gt;"",ISNUMBER(A4248)),VLOOKUP(A4248,Studies!A:BR,4,FALSE),"")</f>
        <v>SAD_A 200 mg</v>
      </c>
      <c r="E4248" s="254" t="str">
        <f>IF(AND(A4248&lt;&gt;"",ISNUMBER(A4248)),VLOOKUP(A4248,Studies!A:BR,5,FALSE),"")</f>
        <v>Itraconazole</v>
      </c>
      <c r="F4248" s="255"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4.25" x14ac:dyDescent="0.2">
      <c r="A4249" s="183">
        <v>522</v>
      </c>
      <c r="B4249" s="253" t="str">
        <f>IF(AND(A4249&lt;&gt;"",ISNUMBER(A4249)),VLOOKUP(A4249,Studies!A:BR,2,FALSE),"")</f>
        <v>Mouton 2006</v>
      </c>
      <c r="C4249" s="254" t="str">
        <f>IF(AND(A4249&lt;&gt;"",ISNUMBER(A4249)),VLOOKUP(A4249,Studies!A:BR,3,FALSE),"")</f>
        <v>https://www.ncbi.nlm.nih.gov/pubmed/16982783</v>
      </c>
      <c r="D4249" s="254" t="str">
        <f>IF(AND(A4249&lt;&gt;"",ISNUMBER(A4249)),VLOOKUP(A4249,Studies!A:BR,4,FALSE),"")</f>
        <v>SAD_A 200 mg</v>
      </c>
      <c r="E4249" s="254" t="str">
        <f>IF(AND(A4249&lt;&gt;"",ISNUMBER(A4249)),VLOOKUP(A4249,Studies!A:BR,5,FALSE),"")</f>
        <v>Itraconazole</v>
      </c>
      <c r="F4249" s="255"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4.25" x14ac:dyDescent="0.2">
      <c r="A4250" s="183">
        <v>522</v>
      </c>
      <c r="B4250" s="253" t="str">
        <f>IF(AND(A4250&lt;&gt;"",ISNUMBER(A4250)),VLOOKUP(A4250,Studies!A:BR,2,FALSE),"")</f>
        <v>Mouton 2006</v>
      </c>
      <c r="C4250" s="254" t="str">
        <f>IF(AND(A4250&lt;&gt;"",ISNUMBER(A4250)),VLOOKUP(A4250,Studies!A:BR,3,FALSE),"")</f>
        <v>https://www.ncbi.nlm.nih.gov/pubmed/16982783</v>
      </c>
      <c r="D4250" s="254" t="str">
        <f>IF(AND(A4250&lt;&gt;"",ISNUMBER(A4250)),VLOOKUP(A4250,Studies!A:BR,4,FALSE),"")</f>
        <v>SAD_A 200 mg</v>
      </c>
      <c r="E4250" s="254" t="str">
        <f>IF(AND(A4250&lt;&gt;"",ISNUMBER(A4250)),VLOOKUP(A4250,Studies!A:BR,5,FALSE),"")</f>
        <v>Itraconazole</v>
      </c>
      <c r="F4250" s="255"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4.25" x14ac:dyDescent="0.2">
      <c r="A4251" s="183">
        <v>522</v>
      </c>
      <c r="B4251" s="253" t="str">
        <f>IF(AND(A4251&lt;&gt;"",ISNUMBER(A4251)),VLOOKUP(A4251,Studies!A:BR,2,FALSE),"")</f>
        <v>Mouton 2006</v>
      </c>
      <c r="C4251" s="254" t="str">
        <f>IF(AND(A4251&lt;&gt;"",ISNUMBER(A4251)),VLOOKUP(A4251,Studies!A:BR,3,FALSE),"")</f>
        <v>https://www.ncbi.nlm.nih.gov/pubmed/16982783</v>
      </c>
      <c r="D4251" s="254" t="str">
        <f>IF(AND(A4251&lt;&gt;"",ISNUMBER(A4251)),VLOOKUP(A4251,Studies!A:BR,4,FALSE),"")</f>
        <v>SAD_A 200 mg</v>
      </c>
      <c r="E4251" s="254" t="str">
        <f>IF(AND(A4251&lt;&gt;"",ISNUMBER(A4251)),VLOOKUP(A4251,Studies!A:BR,5,FALSE),"")</f>
        <v>Itraconazole</v>
      </c>
      <c r="F4251" s="255"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4.25" x14ac:dyDescent="0.2">
      <c r="A4252" s="183">
        <v>522</v>
      </c>
      <c r="B4252" s="253" t="str">
        <f>IF(AND(A4252&lt;&gt;"",ISNUMBER(A4252)),VLOOKUP(A4252,Studies!A:BR,2,FALSE),"")</f>
        <v>Mouton 2006</v>
      </c>
      <c r="C4252" s="254" t="str">
        <f>IF(AND(A4252&lt;&gt;"",ISNUMBER(A4252)),VLOOKUP(A4252,Studies!A:BR,3,FALSE),"")</f>
        <v>https://www.ncbi.nlm.nih.gov/pubmed/16982783</v>
      </c>
      <c r="D4252" s="254" t="str">
        <f>IF(AND(A4252&lt;&gt;"",ISNUMBER(A4252)),VLOOKUP(A4252,Studies!A:BR,4,FALSE),"")</f>
        <v>SAD_A 200 mg</v>
      </c>
      <c r="E4252" s="254" t="str">
        <f>IF(AND(A4252&lt;&gt;"",ISNUMBER(A4252)),VLOOKUP(A4252,Studies!A:BR,5,FALSE),"")</f>
        <v>Itraconazole</v>
      </c>
      <c r="F4252" s="255"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4.25" x14ac:dyDescent="0.2">
      <c r="A4253" s="183">
        <v>522</v>
      </c>
      <c r="B4253" s="253" t="str">
        <f>IF(AND(A4253&lt;&gt;"",ISNUMBER(A4253)),VLOOKUP(A4253,Studies!A:BR,2,FALSE),"")</f>
        <v>Mouton 2006</v>
      </c>
      <c r="C4253" s="254" t="str">
        <f>IF(AND(A4253&lt;&gt;"",ISNUMBER(A4253)),VLOOKUP(A4253,Studies!A:BR,3,FALSE),"")</f>
        <v>https://www.ncbi.nlm.nih.gov/pubmed/16982783</v>
      </c>
      <c r="D4253" s="254" t="str">
        <f>IF(AND(A4253&lt;&gt;"",ISNUMBER(A4253)),VLOOKUP(A4253,Studies!A:BR,4,FALSE),"")</f>
        <v>SAD_A 200 mg</v>
      </c>
      <c r="E4253" s="254" t="str">
        <f>IF(AND(A4253&lt;&gt;"",ISNUMBER(A4253)),VLOOKUP(A4253,Studies!A:BR,5,FALSE),"")</f>
        <v>Itraconazole</v>
      </c>
      <c r="F4253" s="255"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4.25" x14ac:dyDescent="0.2">
      <c r="A4254" s="183">
        <v>522</v>
      </c>
      <c r="B4254" s="253" t="str">
        <f>IF(AND(A4254&lt;&gt;"",ISNUMBER(A4254)),VLOOKUP(A4254,Studies!A:BR,2,FALSE),"")</f>
        <v>Mouton 2006</v>
      </c>
      <c r="C4254" s="254" t="str">
        <f>IF(AND(A4254&lt;&gt;"",ISNUMBER(A4254)),VLOOKUP(A4254,Studies!A:BR,3,FALSE),"")</f>
        <v>https://www.ncbi.nlm.nih.gov/pubmed/16982783</v>
      </c>
      <c r="D4254" s="254" t="str">
        <f>IF(AND(A4254&lt;&gt;"",ISNUMBER(A4254)),VLOOKUP(A4254,Studies!A:BR,4,FALSE),"")</f>
        <v>SAD_A 200 mg</v>
      </c>
      <c r="E4254" s="254" t="str">
        <f>IF(AND(A4254&lt;&gt;"",ISNUMBER(A4254)),VLOOKUP(A4254,Studies!A:BR,5,FALSE),"")</f>
        <v>Itraconazole</v>
      </c>
      <c r="F4254" s="255"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4.25" x14ac:dyDescent="0.2">
      <c r="A4255" s="183">
        <v>523</v>
      </c>
      <c r="B4255" s="253" t="str">
        <f>IF(AND(A4255&lt;&gt;"",ISNUMBER(A4255)),VLOOKUP(A4255,Studies!A:BR,2,FALSE),"")</f>
        <v>Mouton 2006</v>
      </c>
      <c r="C4255" s="254" t="str">
        <f>IF(AND(A4255&lt;&gt;"",ISNUMBER(A4255)),VLOOKUP(A4255,Studies!A:BR,3,FALSE),"")</f>
        <v>https://www.ncbi.nlm.nih.gov/pubmed/16982783</v>
      </c>
      <c r="D4255" s="254" t="str">
        <f>IF(AND(A4255&lt;&gt;"",ISNUMBER(A4255)),VLOOKUP(A4255,Studies!A:BR,4,FALSE),"")</f>
        <v>SAD_B 300 mg</v>
      </c>
      <c r="E4255" s="254" t="str">
        <f>IF(AND(A4255&lt;&gt;"",ISNUMBER(A4255)),VLOOKUP(A4255,Studies!A:BR,5,FALSE),"")</f>
        <v>Itraconazole</v>
      </c>
      <c r="F4255" s="255"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4.25" x14ac:dyDescent="0.2">
      <c r="A4256" s="183">
        <v>523</v>
      </c>
      <c r="B4256" s="253" t="str">
        <f>IF(AND(A4256&lt;&gt;"",ISNUMBER(A4256)),VLOOKUP(A4256,Studies!A:BR,2,FALSE),"")</f>
        <v>Mouton 2006</v>
      </c>
      <c r="C4256" s="254" t="str">
        <f>IF(AND(A4256&lt;&gt;"",ISNUMBER(A4256)),VLOOKUP(A4256,Studies!A:BR,3,FALSE),"")</f>
        <v>https://www.ncbi.nlm.nih.gov/pubmed/16982783</v>
      </c>
      <c r="D4256" s="254" t="str">
        <f>IF(AND(A4256&lt;&gt;"",ISNUMBER(A4256)),VLOOKUP(A4256,Studies!A:BR,4,FALSE),"")</f>
        <v>SAD_B 300 mg</v>
      </c>
      <c r="E4256" s="254" t="str">
        <f>IF(AND(A4256&lt;&gt;"",ISNUMBER(A4256)),VLOOKUP(A4256,Studies!A:BR,5,FALSE),"")</f>
        <v>Itraconazole</v>
      </c>
      <c r="F4256" s="255"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4.25" x14ac:dyDescent="0.2">
      <c r="A4257" s="183">
        <v>523</v>
      </c>
      <c r="B4257" s="253" t="str">
        <f>IF(AND(A4257&lt;&gt;"",ISNUMBER(A4257)),VLOOKUP(A4257,Studies!A:BR,2,FALSE),"")</f>
        <v>Mouton 2006</v>
      </c>
      <c r="C4257" s="254" t="str">
        <f>IF(AND(A4257&lt;&gt;"",ISNUMBER(A4257)),VLOOKUP(A4257,Studies!A:BR,3,FALSE),"")</f>
        <v>https://www.ncbi.nlm.nih.gov/pubmed/16982783</v>
      </c>
      <c r="D4257" s="254" t="str">
        <f>IF(AND(A4257&lt;&gt;"",ISNUMBER(A4257)),VLOOKUP(A4257,Studies!A:BR,4,FALSE),"")</f>
        <v>SAD_B 300 mg</v>
      </c>
      <c r="E4257" s="254" t="str">
        <f>IF(AND(A4257&lt;&gt;"",ISNUMBER(A4257)),VLOOKUP(A4257,Studies!A:BR,5,FALSE),"")</f>
        <v>Itraconazole</v>
      </c>
      <c r="F4257" s="255"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4.25" x14ac:dyDescent="0.2">
      <c r="A4258" s="183">
        <v>523</v>
      </c>
      <c r="B4258" s="253" t="str">
        <f>IF(AND(A4258&lt;&gt;"",ISNUMBER(A4258)),VLOOKUP(A4258,Studies!A:BR,2,FALSE),"")</f>
        <v>Mouton 2006</v>
      </c>
      <c r="C4258" s="254" t="str">
        <f>IF(AND(A4258&lt;&gt;"",ISNUMBER(A4258)),VLOOKUP(A4258,Studies!A:BR,3,FALSE),"")</f>
        <v>https://www.ncbi.nlm.nih.gov/pubmed/16982783</v>
      </c>
      <c r="D4258" s="254" t="str">
        <f>IF(AND(A4258&lt;&gt;"",ISNUMBER(A4258)),VLOOKUP(A4258,Studies!A:BR,4,FALSE),"")</f>
        <v>SAD_B 300 mg</v>
      </c>
      <c r="E4258" s="254" t="str">
        <f>IF(AND(A4258&lt;&gt;"",ISNUMBER(A4258)),VLOOKUP(A4258,Studies!A:BR,5,FALSE),"")</f>
        <v>Itraconazole</v>
      </c>
      <c r="F4258" s="255"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4.25" x14ac:dyDescent="0.2">
      <c r="A4259" s="183">
        <v>523</v>
      </c>
      <c r="B4259" s="253" t="str">
        <f>IF(AND(A4259&lt;&gt;"",ISNUMBER(A4259)),VLOOKUP(A4259,Studies!A:BR,2,FALSE),"")</f>
        <v>Mouton 2006</v>
      </c>
      <c r="C4259" s="254" t="str">
        <f>IF(AND(A4259&lt;&gt;"",ISNUMBER(A4259)),VLOOKUP(A4259,Studies!A:BR,3,FALSE),"")</f>
        <v>https://www.ncbi.nlm.nih.gov/pubmed/16982783</v>
      </c>
      <c r="D4259" s="254" t="str">
        <f>IF(AND(A4259&lt;&gt;"",ISNUMBER(A4259)),VLOOKUP(A4259,Studies!A:BR,4,FALSE),"")</f>
        <v>SAD_B 300 mg</v>
      </c>
      <c r="E4259" s="254" t="str">
        <f>IF(AND(A4259&lt;&gt;"",ISNUMBER(A4259)),VLOOKUP(A4259,Studies!A:BR,5,FALSE),"")</f>
        <v>Itraconazole</v>
      </c>
      <c r="F4259" s="255"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4.25" x14ac:dyDescent="0.2">
      <c r="A4260" s="183">
        <v>523</v>
      </c>
      <c r="B4260" s="253" t="str">
        <f>IF(AND(A4260&lt;&gt;"",ISNUMBER(A4260)),VLOOKUP(A4260,Studies!A:BR,2,FALSE),"")</f>
        <v>Mouton 2006</v>
      </c>
      <c r="C4260" s="254" t="str">
        <f>IF(AND(A4260&lt;&gt;"",ISNUMBER(A4260)),VLOOKUP(A4260,Studies!A:BR,3,FALSE),"")</f>
        <v>https://www.ncbi.nlm.nih.gov/pubmed/16982783</v>
      </c>
      <c r="D4260" s="254" t="str">
        <f>IF(AND(A4260&lt;&gt;"",ISNUMBER(A4260)),VLOOKUP(A4260,Studies!A:BR,4,FALSE),"")</f>
        <v>SAD_B 300 mg</v>
      </c>
      <c r="E4260" s="254" t="str">
        <f>IF(AND(A4260&lt;&gt;"",ISNUMBER(A4260)),VLOOKUP(A4260,Studies!A:BR,5,FALSE),"")</f>
        <v>Itraconazole</v>
      </c>
      <c r="F4260" s="255"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4.25" x14ac:dyDescent="0.2">
      <c r="A4261" s="183">
        <v>523</v>
      </c>
      <c r="B4261" s="253" t="str">
        <f>IF(AND(A4261&lt;&gt;"",ISNUMBER(A4261)),VLOOKUP(A4261,Studies!A:BR,2,FALSE),"")</f>
        <v>Mouton 2006</v>
      </c>
      <c r="C4261" s="254" t="str">
        <f>IF(AND(A4261&lt;&gt;"",ISNUMBER(A4261)),VLOOKUP(A4261,Studies!A:BR,3,FALSE),"")</f>
        <v>https://www.ncbi.nlm.nih.gov/pubmed/16982783</v>
      </c>
      <c r="D4261" s="254" t="str">
        <f>IF(AND(A4261&lt;&gt;"",ISNUMBER(A4261)),VLOOKUP(A4261,Studies!A:BR,4,FALSE),"")</f>
        <v>SAD_B 300 mg</v>
      </c>
      <c r="E4261" s="254" t="str">
        <f>IF(AND(A4261&lt;&gt;"",ISNUMBER(A4261)),VLOOKUP(A4261,Studies!A:BR,5,FALSE),"")</f>
        <v>Itraconazole</v>
      </c>
      <c r="F4261" s="255"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4.25" x14ac:dyDescent="0.2">
      <c r="A4262" s="183">
        <v>523</v>
      </c>
      <c r="B4262" s="253" t="str">
        <f>IF(AND(A4262&lt;&gt;"",ISNUMBER(A4262)),VLOOKUP(A4262,Studies!A:BR,2,FALSE),"")</f>
        <v>Mouton 2006</v>
      </c>
      <c r="C4262" s="254" t="str">
        <f>IF(AND(A4262&lt;&gt;"",ISNUMBER(A4262)),VLOOKUP(A4262,Studies!A:BR,3,FALSE),"")</f>
        <v>https://www.ncbi.nlm.nih.gov/pubmed/16982783</v>
      </c>
      <c r="D4262" s="254" t="str">
        <f>IF(AND(A4262&lt;&gt;"",ISNUMBER(A4262)),VLOOKUP(A4262,Studies!A:BR,4,FALSE),"")</f>
        <v>SAD_B 300 mg</v>
      </c>
      <c r="E4262" s="254" t="str">
        <f>IF(AND(A4262&lt;&gt;"",ISNUMBER(A4262)),VLOOKUP(A4262,Studies!A:BR,5,FALSE),"")</f>
        <v>Itraconazole</v>
      </c>
      <c r="F4262" s="255"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4.25" x14ac:dyDescent="0.2">
      <c r="A4263" s="183">
        <v>523</v>
      </c>
      <c r="B4263" s="253" t="str">
        <f>IF(AND(A4263&lt;&gt;"",ISNUMBER(A4263)),VLOOKUP(A4263,Studies!A:BR,2,FALSE),"")</f>
        <v>Mouton 2006</v>
      </c>
      <c r="C4263" s="254" t="str">
        <f>IF(AND(A4263&lt;&gt;"",ISNUMBER(A4263)),VLOOKUP(A4263,Studies!A:BR,3,FALSE),"")</f>
        <v>https://www.ncbi.nlm.nih.gov/pubmed/16982783</v>
      </c>
      <c r="D4263" s="254" t="str">
        <f>IF(AND(A4263&lt;&gt;"",ISNUMBER(A4263)),VLOOKUP(A4263,Studies!A:BR,4,FALSE),"")</f>
        <v>SAD_B 300 mg</v>
      </c>
      <c r="E4263" s="254" t="str">
        <f>IF(AND(A4263&lt;&gt;"",ISNUMBER(A4263)),VLOOKUP(A4263,Studies!A:BR,5,FALSE),"")</f>
        <v>Itraconazole</v>
      </c>
      <c r="F4263" s="255" t="str">
        <f>IF(AND(A4263&lt;&gt;"",ISNUMBER(A4263)),VLOOKUP(A4263,Studies!A:BR,6,FALSE),"")</f>
        <v>Plasma</v>
      </c>
      <c r="G4263" s="194">
        <v>24</v>
      </c>
      <c r="H4263" s="194" t="s">
        <v>60</v>
      </c>
      <c r="I4263" s="187">
        <v>218.08969116210937</v>
      </c>
      <c r="J4263" s="187" t="s">
        <v>941</v>
      </c>
      <c r="K4263" s="187" t="s">
        <v>116</v>
      </c>
      <c r="L4263" s="195"/>
      <c r="M4263" s="195"/>
      <c r="N4263" s="195"/>
      <c r="O4263" s="199"/>
      <c r="P4263" s="188"/>
      <c r="Q4263" s="174">
        <v>0</v>
      </c>
    </row>
    <row r="4264" spans="1:17" s="174" customFormat="1" ht="14.25" x14ac:dyDescent="0.2">
      <c r="A4264" s="183">
        <v>523</v>
      </c>
      <c r="B4264" s="253" t="str">
        <f>IF(AND(A4264&lt;&gt;"",ISNUMBER(A4264)),VLOOKUP(A4264,Studies!A:BR,2,FALSE),"")</f>
        <v>Mouton 2006</v>
      </c>
      <c r="C4264" s="254" t="str">
        <f>IF(AND(A4264&lt;&gt;"",ISNUMBER(A4264)),VLOOKUP(A4264,Studies!A:BR,3,FALSE),"")</f>
        <v>https://www.ncbi.nlm.nih.gov/pubmed/16982783</v>
      </c>
      <c r="D4264" s="254" t="str">
        <f>IF(AND(A4264&lt;&gt;"",ISNUMBER(A4264)),VLOOKUP(A4264,Studies!A:BR,4,FALSE),"")</f>
        <v>SAD_B 300 mg</v>
      </c>
      <c r="E4264" s="254" t="str">
        <f>IF(AND(A4264&lt;&gt;"",ISNUMBER(A4264)),VLOOKUP(A4264,Studies!A:BR,5,FALSE),"")</f>
        <v>Itraconazole</v>
      </c>
      <c r="F4264" s="255"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4.25" x14ac:dyDescent="0.2">
      <c r="A4265" s="183">
        <v>523</v>
      </c>
      <c r="B4265" s="253" t="str">
        <f>IF(AND(A4265&lt;&gt;"",ISNUMBER(A4265)),VLOOKUP(A4265,Studies!A:BR,2,FALSE),"")</f>
        <v>Mouton 2006</v>
      </c>
      <c r="C4265" s="254" t="str">
        <f>IF(AND(A4265&lt;&gt;"",ISNUMBER(A4265)),VLOOKUP(A4265,Studies!A:BR,3,FALSE),"")</f>
        <v>https://www.ncbi.nlm.nih.gov/pubmed/16982783</v>
      </c>
      <c r="D4265" s="254" t="str">
        <f>IF(AND(A4265&lt;&gt;"",ISNUMBER(A4265)),VLOOKUP(A4265,Studies!A:BR,4,FALSE),"")</f>
        <v>SAD_B 300 mg</v>
      </c>
      <c r="E4265" s="254" t="str">
        <f>IF(AND(A4265&lt;&gt;"",ISNUMBER(A4265)),VLOOKUP(A4265,Studies!A:BR,5,FALSE),"")</f>
        <v>Itraconazole</v>
      </c>
      <c r="F4265" s="255"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4.25" x14ac:dyDescent="0.2">
      <c r="A4266" s="183">
        <v>523</v>
      </c>
      <c r="B4266" s="253" t="str">
        <f>IF(AND(A4266&lt;&gt;"",ISNUMBER(A4266)),VLOOKUP(A4266,Studies!A:BR,2,FALSE),"")</f>
        <v>Mouton 2006</v>
      </c>
      <c r="C4266" s="254" t="str">
        <f>IF(AND(A4266&lt;&gt;"",ISNUMBER(A4266)),VLOOKUP(A4266,Studies!A:BR,3,FALSE),"")</f>
        <v>https://www.ncbi.nlm.nih.gov/pubmed/16982783</v>
      </c>
      <c r="D4266" s="254" t="str">
        <f>IF(AND(A4266&lt;&gt;"",ISNUMBER(A4266)),VLOOKUP(A4266,Studies!A:BR,4,FALSE),"")</f>
        <v>SAD_B 300 mg</v>
      </c>
      <c r="E4266" s="254" t="str">
        <f>IF(AND(A4266&lt;&gt;"",ISNUMBER(A4266)),VLOOKUP(A4266,Studies!A:BR,5,FALSE),"")</f>
        <v>Itraconazole</v>
      </c>
      <c r="F4266" s="255"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4.25" x14ac:dyDescent="0.2">
      <c r="A4267" s="183">
        <v>523</v>
      </c>
      <c r="B4267" s="253" t="str">
        <f>IF(AND(A4267&lt;&gt;"",ISNUMBER(A4267)),VLOOKUP(A4267,Studies!A:BR,2,FALSE),"")</f>
        <v>Mouton 2006</v>
      </c>
      <c r="C4267" s="254" t="str">
        <f>IF(AND(A4267&lt;&gt;"",ISNUMBER(A4267)),VLOOKUP(A4267,Studies!A:BR,3,FALSE),"")</f>
        <v>https://www.ncbi.nlm.nih.gov/pubmed/16982783</v>
      </c>
      <c r="D4267" s="254" t="str">
        <f>IF(AND(A4267&lt;&gt;"",ISNUMBER(A4267)),VLOOKUP(A4267,Studies!A:BR,4,FALSE),"")</f>
        <v>SAD_B 300 mg</v>
      </c>
      <c r="E4267" s="254" t="str">
        <f>IF(AND(A4267&lt;&gt;"",ISNUMBER(A4267)),VLOOKUP(A4267,Studies!A:BR,5,FALSE),"")</f>
        <v>Itraconazole</v>
      </c>
      <c r="F4267" s="255"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4.25" x14ac:dyDescent="0.2">
      <c r="A4268" s="183">
        <v>524</v>
      </c>
      <c r="B4268" s="253" t="str">
        <f>IF(AND(A4268&lt;&gt;"",ISNUMBER(A4268)),VLOOKUP(A4268,Studies!A:BR,2,FALSE),"")</f>
        <v>Mouton 2006</v>
      </c>
      <c r="C4268" s="254" t="str">
        <f>IF(AND(A4268&lt;&gt;"",ISNUMBER(A4268)),VLOOKUP(A4268,Studies!A:BR,3,FALSE),"")</f>
        <v>https://www.ncbi.nlm.nih.gov/pubmed/16982783</v>
      </c>
      <c r="D4268" s="254" t="str">
        <f>IF(AND(A4268&lt;&gt;"",ISNUMBER(A4268)),VLOOKUP(A4268,Studies!A:BR,4,FALSE),"")</f>
        <v>MAD_m_A 100 mg</v>
      </c>
      <c r="E4268" s="254" t="str">
        <f>IF(AND(A4268&lt;&gt;"",ISNUMBER(A4268)),VLOOKUP(A4268,Studies!A:BR,5,FALSE),"")</f>
        <v>Itraconazole</v>
      </c>
      <c r="F4268" s="255"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4.25" x14ac:dyDescent="0.2">
      <c r="A4269" s="183">
        <v>524</v>
      </c>
      <c r="B4269" s="253" t="str">
        <f>IF(AND(A4269&lt;&gt;"",ISNUMBER(A4269)),VLOOKUP(A4269,Studies!A:BR,2,FALSE),"")</f>
        <v>Mouton 2006</v>
      </c>
      <c r="C4269" s="254" t="str">
        <f>IF(AND(A4269&lt;&gt;"",ISNUMBER(A4269)),VLOOKUP(A4269,Studies!A:BR,3,FALSE),"")</f>
        <v>https://www.ncbi.nlm.nih.gov/pubmed/16982783</v>
      </c>
      <c r="D4269" s="254" t="str">
        <f>IF(AND(A4269&lt;&gt;"",ISNUMBER(A4269)),VLOOKUP(A4269,Studies!A:BR,4,FALSE),"")</f>
        <v>MAD_m_A 100 mg</v>
      </c>
      <c r="E4269" s="254" t="str">
        <f>IF(AND(A4269&lt;&gt;"",ISNUMBER(A4269)),VLOOKUP(A4269,Studies!A:BR,5,FALSE),"")</f>
        <v>Itraconazole</v>
      </c>
      <c r="F4269" s="255"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4.25" x14ac:dyDescent="0.2">
      <c r="A4270" s="183">
        <v>524</v>
      </c>
      <c r="B4270" s="253" t="str">
        <f>IF(AND(A4270&lt;&gt;"",ISNUMBER(A4270)),VLOOKUP(A4270,Studies!A:BR,2,FALSE),"")</f>
        <v>Mouton 2006</v>
      </c>
      <c r="C4270" s="254" t="str">
        <f>IF(AND(A4270&lt;&gt;"",ISNUMBER(A4270)),VLOOKUP(A4270,Studies!A:BR,3,FALSE),"")</f>
        <v>https://www.ncbi.nlm.nih.gov/pubmed/16982783</v>
      </c>
      <c r="D4270" s="254" t="str">
        <f>IF(AND(A4270&lt;&gt;"",ISNUMBER(A4270)),VLOOKUP(A4270,Studies!A:BR,4,FALSE),"")</f>
        <v>MAD_m_A 100 mg</v>
      </c>
      <c r="E4270" s="254" t="str">
        <f>IF(AND(A4270&lt;&gt;"",ISNUMBER(A4270)),VLOOKUP(A4270,Studies!A:BR,5,FALSE),"")</f>
        <v>Itraconazole</v>
      </c>
      <c r="F4270" s="255"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4.25" x14ac:dyDescent="0.2">
      <c r="A4271" s="183">
        <v>524</v>
      </c>
      <c r="B4271" s="253" t="str">
        <f>IF(AND(A4271&lt;&gt;"",ISNUMBER(A4271)),VLOOKUP(A4271,Studies!A:BR,2,FALSE),"")</f>
        <v>Mouton 2006</v>
      </c>
      <c r="C4271" s="254" t="str">
        <f>IF(AND(A4271&lt;&gt;"",ISNUMBER(A4271)),VLOOKUP(A4271,Studies!A:BR,3,FALSE),"")</f>
        <v>https://www.ncbi.nlm.nih.gov/pubmed/16982783</v>
      </c>
      <c r="D4271" s="254" t="str">
        <f>IF(AND(A4271&lt;&gt;"",ISNUMBER(A4271)),VLOOKUP(A4271,Studies!A:BR,4,FALSE),"")</f>
        <v>MAD_m_A 100 mg</v>
      </c>
      <c r="E4271" s="254" t="str">
        <f>IF(AND(A4271&lt;&gt;"",ISNUMBER(A4271)),VLOOKUP(A4271,Studies!A:BR,5,FALSE),"")</f>
        <v>Itraconazole</v>
      </c>
      <c r="F4271" s="255"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4.25" x14ac:dyDescent="0.2">
      <c r="A4272" s="183">
        <v>524</v>
      </c>
      <c r="B4272" s="253" t="str">
        <f>IF(AND(A4272&lt;&gt;"",ISNUMBER(A4272)),VLOOKUP(A4272,Studies!A:BR,2,FALSE),"")</f>
        <v>Mouton 2006</v>
      </c>
      <c r="C4272" s="254" t="str">
        <f>IF(AND(A4272&lt;&gt;"",ISNUMBER(A4272)),VLOOKUP(A4272,Studies!A:BR,3,FALSE),"")</f>
        <v>https://www.ncbi.nlm.nih.gov/pubmed/16982783</v>
      </c>
      <c r="D4272" s="254" t="str">
        <f>IF(AND(A4272&lt;&gt;"",ISNUMBER(A4272)),VLOOKUP(A4272,Studies!A:BR,4,FALSE),"")</f>
        <v>MAD_m_A 100 mg</v>
      </c>
      <c r="E4272" s="254" t="str">
        <f>IF(AND(A4272&lt;&gt;"",ISNUMBER(A4272)),VLOOKUP(A4272,Studies!A:BR,5,FALSE),"")</f>
        <v>Itraconazole</v>
      </c>
      <c r="F4272" s="255"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4.25" x14ac:dyDescent="0.2">
      <c r="A4273" s="183">
        <v>524</v>
      </c>
      <c r="B4273" s="253" t="str">
        <f>IF(AND(A4273&lt;&gt;"",ISNUMBER(A4273)),VLOOKUP(A4273,Studies!A:BR,2,FALSE),"")</f>
        <v>Mouton 2006</v>
      </c>
      <c r="C4273" s="254" t="str">
        <f>IF(AND(A4273&lt;&gt;"",ISNUMBER(A4273)),VLOOKUP(A4273,Studies!A:BR,3,FALSE),"")</f>
        <v>https://www.ncbi.nlm.nih.gov/pubmed/16982783</v>
      </c>
      <c r="D4273" s="254" t="str">
        <f>IF(AND(A4273&lt;&gt;"",ISNUMBER(A4273)),VLOOKUP(A4273,Studies!A:BR,4,FALSE),"")</f>
        <v>MAD_m_A 100 mg</v>
      </c>
      <c r="E4273" s="254" t="str">
        <f>IF(AND(A4273&lt;&gt;"",ISNUMBER(A4273)),VLOOKUP(A4273,Studies!A:BR,5,FALSE),"")</f>
        <v>Itraconazole</v>
      </c>
      <c r="F4273" s="255"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4.25" x14ac:dyDescent="0.2">
      <c r="A4274" s="183">
        <v>524</v>
      </c>
      <c r="B4274" s="253" t="str">
        <f>IF(AND(A4274&lt;&gt;"",ISNUMBER(A4274)),VLOOKUP(A4274,Studies!A:BR,2,FALSE),"")</f>
        <v>Mouton 2006</v>
      </c>
      <c r="C4274" s="254" t="str">
        <f>IF(AND(A4274&lt;&gt;"",ISNUMBER(A4274)),VLOOKUP(A4274,Studies!A:BR,3,FALSE),"")</f>
        <v>https://www.ncbi.nlm.nih.gov/pubmed/16982783</v>
      </c>
      <c r="D4274" s="254" t="str">
        <f>IF(AND(A4274&lt;&gt;"",ISNUMBER(A4274)),VLOOKUP(A4274,Studies!A:BR,4,FALSE),"")</f>
        <v>MAD_m_A 100 mg</v>
      </c>
      <c r="E4274" s="254" t="str">
        <f>IF(AND(A4274&lt;&gt;"",ISNUMBER(A4274)),VLOOKUP(A4274,Studies!A:BR,5,FALSE),"")</f>
        <v>Itraconazole</v>
      </c>
      <c r="F4274" s="255"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4.25" x14ac:dyDescent="0.2">
      <c r="A4275" s="183">
        <v>524</v>
      </c>
      <c r="B4275" s="253" t="str">
        <f>IF(AND(A4275&lt;&gt;"",ISNUMBER(A4275)),VLOOKUP(A4275,Studies!A:BR,2,FALSE),"")</f>
        <v>Mouton 2006</v>
      </c>
      <c r="C4275" s="254" t="str">
        <f>IF(AND(A4275&lt;&gt;"",ISNUMBER(A4275)),VLOOKUP(A4275,Studies!A:BR,3,FALSE),"")</f>
        <v>https://www.ncbi.nlm.nih.gov/pubmed/16982783</v>
      </c>
      <c r="D4275" s="254" t="str">
        <f>IF(AND(A4275&lt;&gt;"",ISNUMBER(A4275)),VLOOKUP(A4275,Studies!A:BR,4,FALSE),"")</f>
        <v>MAD_m_A 100 mg</v>
      </c>
      <c r="E4275" s="254" t="str">
        <f>IF(AND(A4275&lt;&gt;"",ISNUMBER(A4275)),VLOOKUP(A4275,Studies!A:BR,5,FALSE),"")</f>
        <v>Itraconazole</v>
      </c>
      <c r="F4275" s="255"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4.25" x14ac:dyDescent="0.2">
      <c r="A4276" s="183">
        <v>524</v>
      </c>
      <c r="B4276" s="253" t="str">
        <f>IF(AND(A4276&lt;&gt;"",ISNUMBER(A4276)),VLOOKUP(A4276,Studies!A:BR,2,FALSE),"")</f>
        <v>Mouton 2006</v>
      </c>
      <c r="C4276" s="254" t="str">
        <f>IF(AND(A4276&lt;&gt;"",ISNUMBER(A4276)),VLOOKUP(A4276,Studies!A:BR,3,FALSE),"")</f>
        <v>https://www.ncbi.nlm.nih.gov/pubmed/16982783</v>
      </c>
      <c r="D4276" s="254" t="str">
        <f>IF(AND(A4276&lt;&gt;"",ISNUMBER(A4276)),VLOOKUP(A4276,Studies!A:BR,4,FALSE),"")</f>
        <v>MAD_m_A 100 mg</v>
      </c>
      <c r="E4276" s="254" t="str">
        <f>IF(AND(A4276&lt;&gt;"",ISNUMBER(A4276)),VLOOKUP(A4276,Studies!A:BR,5,FALSE),"")</f>
        <v>Itraconazole</v>
      </c>
      <c r="F4276" s="255"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4.25" x14ac:dyDescent="0.2">
      <c r="A4277" s="183">
        <v>524</v>
      </c>
      <c r="B4277" s="253" t="str">
        <f>IF(AND(A4277&lt;&gt;"",ISNUMBER(A4277)),VLOOKUP(A4277,Studies!A:BR,2,FALSE),"")</f>
        <v>Mouton 2006</v>
      </c>
      <c r="C4277" s="254" t="str">
        <f>IF(AND(A4277&lt;&gt;"",ISNUMBER(A4277)),VLOOKUP(A4277,Studies!A:BR,3,FALSE),"")</f>
        <v>https://www.ncbi.nlm.nih.gov/pubmed/16982783</v>
      </c>
      <c r="D4277" s="254" t="str">
        <f>IF(AND(A4277&lt;&gt;"",ISNUMBER(A4277)),VLOOKUP(A4277,Studies!A:BR,4,FALSE),"")</f>
        <v>MAD_m_A 100 mg</v>
      </c>
      <c r="E4277" s="254" t="str">
        <f>IF(AND(A4277&lt;&gt;"",ISNUMBER(A4277)),VLOOKUP(A4277,Studies!A:BR,5,FALSE),"")</f>
        <v>Itraconazole</v>
      </c>
      <c r="F4277" s="255"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4.25" x14ac:dyDescent="0.2">
      <c r="A4278" s="183">
        <v>524</v>
      </c>
      <c r="B4278" s="253" t="str">
        <f>IF(AND(A4278&lt;&gt;"",ISNUMBER(A4278)),VLOOKUP(A4278,Studies!A:BR,2,FALSE),"")</f>
        <v>Mouton 2006</v>
      </c>
      <c r="C4278" s="254" t="str">
        <f>IF(AND(A4278&lt;&gt;"",ISNUMBER(A4278)),VLOOKUP(A4278,Studies!A:BR,3,FALSE),"")</f>
        <v>https://www.ncbi.nlm.nih.gov/pubmed/16982783</v>
      </c>
      <c r="D4278" s="254" t="str">
        <f>IF(AND(A4278&lt;&gt;"",ISNUMBER(A4278)),VLOOKUP(A4278,Studies!A:BR,4,FALSE),"")</f>
        <v>MAD_m_A 100 mg</v>
      </c>
      <c r="E4278" s="254" t="str">
        <f>IF(AND(A4278&lt;&gt;"",ISNUMBER(A4278)),VLOOKUP(A4278,Studies!A:BR,5,FALSE),"")</f>
        <v>Itraconazole</v>
      </c>
      <c r="F4278" s="255"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4.25" x14ac:dyDescent="0.2">
      <c r="A4279" s="183">
        <v>524</v>
      </c>
      <c r="B4279" s="253" t="str">
        <f>IF(AND(A4279&lt;&gt;"",ISNUMBER(A4279)),VLOOKUP(A4279,Studies!A:BR,2,FALSE),"")</f>
        <v>Mouton 2006</v>
      </c>
      <c r="C4279" s="254" t="str">
        <f>IF(AND(A4279&lt;&gt;"",ISNUMBER(A4279)),VLOOKUP(A4279,Studies!A:BR,3,FALSE),"")</f>
        <v>https://www.ncbi.nlm.nih.gov/pubmed/16982783</v>
      </c>
      <c r="D4279" s="254" t="str">
        <f>IF(AND(A4279&lt;&gt;"",ISNUMBER(A4279)),VLOOKUP(A4279,Studies!A:BR,4,FALSE),"")</f>
        <v>MAD_m_A 100 mg</v>
      </c>
      <c r="E4279" s="254" t="str">
        <f>IF(AND(A4279&lt;&gt;"",ISNUMBER(A4279)),VLOOKUP(A4279,Studies!A:BR,5,FALSE),"")</f>
        <v>Itraconazole</v>
      </c>
      <c r="F4279" s="255"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4.25" x14ac:dyDescent="0.2">
      <c r="A4280" s="183">
        <v>524</v>
      </c>
      <c r="B4280" s="253" t="str">
        <f>IF(AND(A4280&lt;&gt;"",ISNUMBER(A4280)),VLOOKUP(A4280,Studies!A:BR,2,FALSE),"")</f>
        <v>Mouton 2006</v>
      </c>
      <c r="C4280" s="254" t="str">
        <f>IF(AND(A4280&lt;&gt;"",ISNUMBER(A4280)),VLOOKUP(A4280,Studies!A:BR,3,FALSE),"")</f>
        <v>https://www.ncbi.nlm.nih.gov/pubmed/16982783</v>
      </c>
      <c r="D4280" s="254" t="str">
        <f>IF(AND(A4280&lt;&gt;"",ISNUMBER(A4280)),VLOOKUP(A4280,Studies!A:BR,4,FALSE),"")</f>
        <v>MAD_m_A 100 mg</v>
      </c>
      <c r="E4280" s="254" t="str">
        <f>IF(AND(A4280&lt;&gt;"",ISNUMBER(A4280)),VLOOKUP(A4280,Studies!A:BR,5,FALSE),"")</f>
        <v>Itraconazole</v>
      </c>
      <c r="F4280" s="255"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4.25" x14ac:dyDescent="0.2">
      <c r="A4281" s="183">
        <v>524</v>
      </c>
      <c r="B4281" s="253" t="str">
        <f>IF(AND(A4281&lt;&gt;"",ISNUMBER(A4281)),VLOOKUP(A4281,Studies!A:BR,2,FALSE),"")</f>
        <v>Mouton 2006</v>
      </c>
      <c r="C4281" s="254" t="str">
        <f>IF(AND(A4281&lt;&gt;"",ISNUMBER(A4281)),VLOOKUP(A4281,Studies!A:BR,3,FALSE),"")</f>
        <v>https://www.ncbi.nlm.nih.gov/pubmed/16982783</v>
      </c>
      <c r="D4281" s="254" t="str">
        <f>IF(AND(A4281&lt;&gt;"",ISNUMBER(A4281)),VLOOKUP(A4281,Studies!A:BR,4,FALSE),"")</f>
        <v>MAD_m_A 100 mg</v>
      </c>
      <c r="E4281" s="254" t="str">
        <f>IF(AND(A4281&lt;&gt;"",ISNUMBER(A4281)),VLOOKUP(A4281,Studies!A:BR,5,FALSE),"")</f>
        <v>Itraconazole</v>
      </c>
      <c r="F4281" s="255"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4.25" x14ac:dyDescent="0.2">
      <c r="A4282" s="183">
        <v>524</v>
      </c>
      <c r="B4282" s="253" t="str">
        <f>IF(AND(A4282&lt;&gt;"",ISNUMBER(A4282)),VLOOKUP(A4282,Studies!A:BR,2,FALSE),"")</f>
        <v>Mouton 2006</v>
      </c>
      <c r="C4282" s="254" t="str">
        <f>IF(AND(A4282&lt;&gt;"",ISNUMBER(A4282)),VLOOKUP(A4282,Studies!A:BR,3,FALSE),"")</f>
        <v>https://www.ncbi.nlm.nih.gov/pubmed/16982783</v>
      </c>
      <c r="D4282" s="254" t="str">
        <f>IF(AND(A4282&lt;&gt;"",ISNUMBER(A4282)),VLOOKUP(A4282,Studies!A:BR,4,FALSE),"")</f>
        <v>MAD_m_A 100 mg</v>
      </c>
      <c r="E4282" s="254" t="str">
        <f>IF(AND(A4282&lt;&gt;"",ISNUMBER(A4282)),VLOOKUP(A4282,Studies!A:BR,5,FALSE),"")</f>
        <v>Itraconazole</v>
      </c>
      <c r="F4282" s="255"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4.25" x14ac:dyDescent="0.2">
      <c r="A4283" s="183">
        <v>524</v>
      </c>
      <c r="B4283" s="253" t="str">
        <f>IF(AND(A4283&lt;&gt;"",ISNUMBER(A4283)),VLOOKUP(A4283,Studies!A:BR,2,FALSE),"")</f>
        <v>Mouton 2006</v>
      </c>
      <c r="C4283" s="254" t="str">
        <f>IF(AND(A4283&lt;&gt;"",ISNUMBER(A4283)),VLOOKUP(A4283,Studies!A:BR,3,FALSE),"")</f>
        <v>https://www.ncbi.nlm.nih.gov/pubmed/16982783</v>
      </c>
      <c r="D4283" s="254" t="str">
        <f>IF(AND(A4283&lt;&gt;"",ISNUMBER(A4283)),VLOOKUP(A4283,Studies!A:BR,4,FALSE),"")</f>
        <v>MAD_m_A 100 mg</v>
      </c>
      <c r="E4283" s="254" t="str">
        <f>IF(AND(A4283&lt;&gt;"",ISNUMBER(A4283)),VLOOKUP(A4283,Studies!A:BR,5,FALSE),"")</f>
        <v>Itraconazole</v>
      </c>
      <c r="F4283" s="255" t="str">
        <f>IF(AND(A4283&lt;&gt;"",ISNUMBER(A4283)),VLOOKUP(A4283,Studies!A:BR,6,FALSE),"")</f>
        <v>Plasma</v>
      </c>
      <c r="G4283" s="194">
        <v>144</v>
      </c>
      <c r="H4283" s="50" t="s">
        <v>60</v>
      </c>
      <c r="I4283" s="187">
        <v>317.97429919242859</v>
      </c>
      <c r="J4283" s="41" t="s">
        <v>941</v>
      </c>
      <c r="K4283" s="41" t="s">
        <v>116</v>
      </c>
      <c r="Q4283" s="174">
        <v>0</v>
      </c>
    </row>
    <row r="4284" spans="1:17" ht="14.25" x14ac:dyDescent="0.2">
      <c r="A4284" s="183">
        <v>524</v>
      </c>
      <c r="B4284" s="253" t="str">
        <f>IF(AND(A4284&lt;&gt;"",ISNUMBER(A4284)),VLOOKUP(A4284,Studies!A:BR,2,FALSE),"")</f>
        <v>Mouton 2006</v>
      </c>
      <c r="C4284" s="254" t="str">
        <f>IF(AND(A4284&lt;&gt;"",ISNUMBER(A4284)),VLOOKUP(A4284,Studies!A:BR,3,FALSE),"")</f>
        <v>https://www.ncbi.nlm.nih.gov/pubmed/16982783</v>
      </c>
      <c r="D4284" s="254" t="str">
        <f>IF(AND(A4284&lt;&gt;"",ISNUMBER(A4284)),VLOOKUP(A4284,Studies!A:BR,4,FALSE),"")</f>
        <v>MAD_m_A 100 mg</v>
      </c>
      <c r="E4284" s="254" t="str">
        <f>IF(AND(A4284&lt;&gt;"",ISNUMBER(A4284)),VLOOKUP(A4284,Studies!A:BR,5,FALSE),"")</f>
        <v>Itraconazole</v>
      </c>
      <c r="F4284" s="255" t="str">
        <f>IF(AND(A4284&lt;&gt;"",ISNUMBER(A4284)),VLOOKUP(A4284,Studies!A:BR,6,FALSE),"")</f>
        <v>Plasma</v>
      </c>
      <c r="G4284" s="194">
        <v>144.5</v>
      </c>
      <c r="H4284" s="50" t="s">
        <v>60</v>
      </c>
      <c r="I4284" s="187">
        <v>2715.1880264282227</v>
      </c>
      <c r="J4284" s="41" t="s">
        <v>941</v>
      </c>
      <c r="K4284" s="41" t="s">
        <v>116</v>
      </c>
      <c r="Q4284" s="174">
        <v>0</v>
      </c>
    </row>
    <row r="4285" spans="1:17" ht="14.25" x14ac:dyDescent="0.2">
      <c r="A4285" s="183">
        <v>524</v>
      </c>
      <c r="B4285" s="253" t="str">
        <f>IF(AND(A4285&lt;&gt;"",ISNUMBER(A4285)),VLOOKUP(A4285,Studies!A:BR,2,FALSE),"")</f>
        <v>Mouton 2006</v>
      </c>
      <c r="C4285" s="254" t="str">
        <f>IF(AND(A4285&lt;&gt;"",ISNUMBER(A4285)),VLOOKUP(A4285,Studies!A:BR,3,FALSE),"")</f>
        <v>https://www.ncbi.nlm.nih.gov/pubmed/16982783</v>
      </c>
      <c r="D4285" s="254" t="str">
        <f>IF(AND(A4285&lt;&gt;"",ISNUMBER(A4285)),VLOOKUP(A4285,Studies!A:BR,4,FALSE),"")</f>
        <v>MAD_m_A 100 mg</v>
      </c>
      <c r="E4285" s="254" t="str">
        <f>IF(AND(A4285&lt;&gt;"",ISNUMBER(A4285)),VLOOKUP(A4285,Studies!A:BR,5,FALSE),"")</f>
        <v>Itraconazole</v>
      </c>
      <c r="F4285" s="255" t="str">
        <f>IF(AND(A4285&lt;&gt;"",ISNUMBER(A4285)),VLOOKUP(A4285,Studies!A:BR,6,FALSE),"")</f>
        <v>Plasma</v>
      </c>
      <c r="G4285" s="194">
        <v>145</v>
      </c>
      <c r="H4285" s="50" t="s">
        <v>60</v>
      </c>
      <c r="I4285" s="187">
        <v>2280.2770137786865</v>
      </c>
      <c r="J4285" s="41" t="s">
        <v>941</v>
      </c>
      <c r="K4285" s="41" t="s">
        <v>116</v>
      </c>
      <c r="Q4285" s="174">
        <v>0</v>
      </c>
    </row>
    <row r="4286" spans="1:17" ht="14.25" x14ac:dyDescent="0.2">
      <c r="A4286" s="183">
        <v>524</v>
      </c>
      <c r="B4286" s="253" t="str">
        <f>IF(AND(A4286&lt;&gt;"",ISNUMBER(A4286)),VLOOKUP(A4286,Studies!A:BR,2,FALSE),"")</f>
        <v>Mouton 2006</v>
      </c>
      <c r="C4286" s="254" t="str">
        <f>IF(AND(A4286&lt;&gt;"",ISNUMBER(A4286)),VLOOKUP(A4286,Studies!A:BR,3,FALSE),"")</f>
        <v>https://www.ncbi.nlm.nih.gov/pubmed/16982783</v>
      </c>
      <c r="D4286" s="254" t="str">
        <f>IF(AND(A4286&lt;&gt;"",ISNUMBER(A4286)),VLOOKUP(A4286,Studies!A:BR,4,FALSE),"")</f>
        <v>MAD_m_A 100 mg</v>
      </c>
      <c r="E4286" s="254" t="str">
        <f>IF(AND(A4286&lt;&gt;"",ISNUMBER(A4286)),VLOOKUP(A4286,Studies!A:BR,5,FALSE),"")</f>
        <v>Itraconazole</v>
      </c>
      <c r="F4286" s="255" t="str">
        <f>IF(AND(A4286&lt;&gt;"",ISNUMBER(A4286)),VLOOKUP(A4286,Studies!A:BR,6,FALSE),"")</f>
        <v>Plasma</v>
      </c>
      <c r="G4286" s="194">
        <v>145.25</v>
      </c>
      <c r="H4286" s="50" t="s">
        <v>60</v>
      </c>
      <c r="I4286" s="187">
        <v>913.85179758071899</v>
      </c>
      <c r="J4286" s="41" t="s">
        <v>941</v>
      </c>
      <c r="K4286" s="41" t="s">
        <v>116</v>
      </c>
      <c r="Q4286" s="174">
        <v>0</v>
      </c>
    </row>
    <row r="4287" spans="1:17" ht="14.25" x14ac:dyDescent="0.2">
      <c r="A4287" s="183">
        <v>524</v>
      </c>
      <c r="B4287" s="253" t="str">
        <f>IF(AND(A4287&lt;&gt;"",ISNUMBER(A4287)),VLOOKUP(A4287,Studies!A:BR,2,FALSE),"")</f>
        <v>Mouton 2006</v>
      </c>
      <c r="C4287" s="254" t="str">
        <f>IF(AND(A4287&lt;&gt;"",ISNUMBER(A4287)),VLOOKUP(A4287,Studies!A:BR,3,FALSE),"")</f>
        <v>https://www.ncbi.nlm.nih.gov/pubmed/16982783</v>
      </c>
      <c r="D4287" s="254" t="str">
        <f>IF(AND(A4287&lt;&gt;"",ISNUMBER(A4287)),VLOOKUP(A4287,Studies!A:BR,4,FALSE),"")</f>
        <v>MAD_m_A 100 mg</v>
      </c>
      <c r="E4287" s="254" t="str">
        <f>IF(AND(A4287&lt;&gt;"",ISNUMBER(A4287)),VLOOKUP(A4287,Studies!A:BR,5,FALSE),"")</f>
        <v>Itraconazole</v>
      </c>
      <c r="F4287" s="255" t="str">
        <f>IF(AND(A4287&lt;&gt;"",ISNUMBER(A4287)),VLOOKUP(A4287,Studies!A:BR,6,FALSE),"")</f>
        <v>Plasma</v>
      </c>
      <c r="G4287" s="194">
        <v>146</v>
      </c>
      <c r="H4287" s="50" t="s">
        <v>60</v>
      </c>
      <c r="I4287" s="187">
        <v>712.15170621871948</v>
      </c>
      <c r="J4287" s="41" t="s">
        <v>941</v>
      </c>
      <c r="K4287" s="41" t="s">
        <v>116</v>
      </c>
      <c r="Q4287" s="174">
        <v>0</v>
      </c>
    </row>
    <row r="4288" spans="1:17" ht="14.25" x14ac:dyDescent="0.2">
      <c r="A4288" s="183">
        <v>524</v>
      </c>
      <c r="B4288" s="253" t="str">
        <f>IF(AND(A4288&lt;&gt;"",ISNUMBER(A4288)),VLOOKUP(A4288,Studies!A:BR,2,FALSE),"")</f>
        <v>Mouton 2006</v>
      </c>
      <c r="C4288" s="254" t="str">
        <f>IF(AND(A4288&lt;&gt;"",ISNUMBER(A4288)),VLOOKUP(A4288,Studies!A:BR,3,FALSE),"")</f>
        <v>https://www.ncbi.nlm.nih.gov/pubmed/16982783</v>
      </c>
      <c r="D4288" s="254" t="str">
        <f>IF(AND(A4288&lt;&gt;"",ISNUMBER(A4288)),VLOOKUP(A4288,Studies!A:BR,4,FALSE),"")</f>
        <v>MAD_m_A 100 mg</v>
      </c>
      <c r="E4288" s="254" t="str">
        <f>IF(AND(A4288&lt;&gt;"",ISNUMBER(A4288)),VLOOKUP(A4288,Studies!A:BR,5,FALSE),"")</f>
        <v>Itraconazole</v>
      </c>
      <c r="F4288" s="255" t="str">
        <f>IF(AND(A4288&lt;&gt;"",ISNUMBER(A4288)),VLOOKUP(A4288,Studies!A:BR,6,FALSE),"")</f>
        <v>Plasma</v>
      </c>
      <c r="G4288" s="194">
        <v>147</v>
      </c>
      <c r="H4288" s="50" t="s">
        <v>60</v>
      </c>
      <c r="I4288" s="187">
        <v>633.9150071144104</v>
      </c>
      <c r="J4288" s="41" t="s">
        <v>941</v>
      </c>
      <c r="K4288" s="41" t="s">
        <v>116</v>
      </c>
      <c r="Q4288" s="174">
        <v>0</v>
      </c>
    </row>
    <row r="4289" spans="1:17" ht="14.25" x14ac:dyDescent="0.2">
      <c r="A4289" s="183">
        <v>524</v>
      </c>
      <c r="B4289" s="253" t="str">
        <f>IF(AND(A4289&lt;&gt;"",ISNUMBER(A4289)),VLOOKUP(A4289,Studies!A:BR,2,FALSE),"")</f>
        <v>Mouton 2006</v>
      </c>
      <c r="C4289" s="254" t="str">
        <f>IF(AND(A4289&lt;&gt;"",ISNUMBER(A4289)),VLOOKUP(A4289,Studies!A:BR,3,FALSE),"")</f>
        <v>https://www.ncbi.nlm.nih.gov/pubmed/16982783</v>
      </c>
      <c r="D4289" s="254" t="str">
        <f>IF(AND(A4289&lt;&gt;"",ISNUMBER(A4289)),VLOOKUP(A4289,Studies!A:BR,4,FALSE),"")</f>
        <v>MAD_m_A 100 mg</v>
      </c>
      <c r="E4289" s="254" t="str">
        <f>IF(AND(A4289&lt;&gt;"",ISNUMBER(A4289)),VLOOKUP(A4289,Studies!A:BR,5,FALSE),"")</f>
        <v>Itraconazole</v>
      </c>
      <c r="F4289" s="255" t="str">
        <f>IF(AND(A4289&lt;&gt;"",ISNUMBER(A4289)),VLOOKUP(A4289,Studies!A:BR,6,FALSE),"")</f>
        <v>Plasma</v>
      </c>
      <c r="G4289" s="194">
        <v>149</v>
      </c>
      <c r="H4289" s="50" t="s">
        <v>60</v>
      </c>
      <c r="I4289" s="187">
        <v>578.52190732955933</v>
      </c>
      <c r="J4289" s="41" t="s">
        <v>941</v>
      </c>
      <c r="K4289" s="41" t="s">
        <v>116</v>
      </c>
      <c r="Q4289" s="174">
        <v>0</v>
      </c>
    </row>
    <row r="4290" spans="1:17" ht="14.25" x14ac:dyDescent="0.2">
      <c r="A4290" s="183">
        <v>524</v>
      </c>
      <c r="B4290" s="253" t="str">
        <f>IF(AND(A4290&lt;&gt;"",ISNUMBER(A4290)),VLOOKUP(A4290,Studies!A:BR,2,FALSE),"")</f>
        <v>Mouton 2006</v>
      </c>
      <c r="C4290" s="254" t="str">
        <f>IF(AND(A4290&lt;&gt;"",ISNUMBER(A4290)),VLOOKUP(A4290,Studies!A:BR,3,FALSE),"")</f>
        <v>https://www.ncbi.nlm.nih.gov/pubmed/16982783</v>
      </c>
      <c r="D4290" s="254" t="str">
        <f>IF(AND(A4290&lt;&gt;"",ISNUMBER(A4290)),VLOOKUP(A4290,Studies!A:BR,4,FALSE),"")</f>
        <v>MAD_m_A 100 mg</v>
      </c>
      <c r="E4290" s="254" t="str">
        <f>IF(AND(A4290&lt;&gt;"",ISNUMBER(A4290)),VLOOKUP(A4290,Studies!A:BR,5,FALSE),"")</f>
        <v>Itraconazole</v>
      </c>
      <c r="F4290" s="255" t="str">
        <f>IF(AND(A4290&lt;&gt;"",ISNUMBER(A4290)),VLOOKUP(A4290,Studies!A:BR,6,FALSE),"")</f>
        <v>Plasma</v>
      </c>
      <c r="G4290" s="194">
        <v>151</v>
      </c>
      <c r="H4290" s="50" t="s">
        <v>60</v>
      </c>
      <c r="I4290" s="187">
        <v>502.28238105773926</v>
      </c>
      <c r="J4290" s="41" t="s">
        <v>941</v>
      </c>
      <c r="K4290" s="41" t="s">
        <v>116</v>
      </c>
      <c r="Q4290" s="174">
        <v>0</v>
      </c>
    </row>
    <row r="4291" spans="1:17" ht="14.25" x14ac:dyDescent="0.2">
      <c r="A4291" s="183">
        <v>524</v>
      </c>
      <c r="B4291" s="253" t="str">
        <f>IF(AND(A4291&lt;&gt;"",ISNUMBER(A4291)),VLOOKUP(A4291,Studies!A:BR,2,FALSE),"")</f>
        <v>Mouton 2006</v>
      </c>
      <c r="C4291" s="254" t="str">
        <f>IF(AND(A4291&lt;&gt;"",ISNUMBER(A4291)),VLOOKUP(A4291,Studies!A:BR,3,FALSE),"")</f>
        <v>https://www.ncbi.nlm.nih.gov/pubmed/16982783</v>
      </c>
      <c r="D4291" s="254" t="str">
        <f>IF(AND(A4291&lt;&gt;"",ISNUMBER(A4291)),VLOOKUP(A4291,Studies!A:BR,4,FALSE),"")</f>
        <v>MAD_m_A 100 mg</v>
      </c>
      <c r="E4291" s="254" t="str">
        <f>IF(AND(A4291&lt;&gt;"",ISNUMBER(A4291)),VLOOKUP(A4291,Studies!A:BR,5,FALSE),"")</f>
        <v>Itraconazole</v>
      </c>
      <c r="F4291" s="255" t="str">
        <f>IF(AND(A4291&lt;&gt;"",ISNUMBER(A4291)),VLOOKUP(A4291,Studies!A:BR,6,FALSE),"")</f>
        <v>Plasma</v>
      </c>
      <c r="G4291" s="194">
        <v>153</v>
      </c>
      <c r="H4291" s="50" t="s">
        <v>60</v>
      </c>
      <c r="I4291" s="187">
        <v>485.85599660873413</v>
      </c>
      <c r="J4291" s="41" t="s">
        <v>941</v>
      </c>
      <c r="K4291" s="41" t="s">
        <v>116</v>
      </c>
      <c r="Q4291" s="174">
        <v>0</v>
      </c>
    </row>
    <row r="4292" spans="1:17" ht="14.25" x14ac:dyDescent="0.2">
      <c r="A4292" s="183">
        <v>524</v>
      </c>
      <c r="B4292" s="253" t="str">
        <f>IF(AND(A4292&lt;&gt;"",ISNUMBER(A4292)),VLOOKUP(A4292,Studies!A:BR,2,FALSE),"")</f>
        <v>Mouton 2006</v>
      </c>
      <c r="C4292" s="254" t="str">
        <f>IF(AND(A4292&lt;&gt;"",ISNUMBER(A4292)),VLOOKUP(A4292,Studies!A:BR,3,FALSE),"")</f>
        <v>https://www.ncbi.nlm.nih.gov/pubmed/16982783</v>
      </c>
      <c r="D4292" s="254" t="str">
        <f>IF(AND(A4292&lt;&gt;"",ISNUMBER(A4292)),VLOOKUP(A4292,Studies!A:BR,4,FALSE),"")</f>
        <v>MAD_m_A 100 mg</v>
      </c>
      <c r="E4292" s="254" t="str">
        <f>IF(AND(A4292&lt;&gt;"",ISNUMBER(A4292)),VLOOKUP(A4292,Studies!A:BR,5,FALSE),"")</f>
        <v>Itraconazole</v>
      </c>
      <c r="F4292" s="255" t="str">
        <f>IF(AND(A4292&lt;&gt;"",ISNUMBER(A4292)),VLOOKUP(A4292,Studies!A:BR,6,FALSE),"")</f>
        <v>Plasma</v>
      </c>
      <c r="G4292" s="194">
        <v>160</v>
      </c>
      <c r="H4292" s="50" t="s">
        <v>60</v>
      </c>
      <c r="I4292" s="187">
        <v>302.50418186187744</v>
      </c>
      <c r="J4292" s="41" t="s">
        <v>941</v>
      </c>
      <c r="K4292" s="41" t="s">
        <v>116</v>
      </c>
      <c r="Q4292" s="174">
        <v>0</v>
      </c>
    </row>
    <row r="4293" spans="1:17" ht="14.25" x14ac:dyDescent="0.2">
      <c r="A4293" s="183">
        <v>524</v>
      </c>
      <c r="B4293" s="253" t="str">
        <f>IF(AND(A4293&lt;&gt;"",ISNUMBER(A4293)),VLOOKUP(A4293,Studies!A:BR,2,FALSE),"")</f>
        <v>Mouton 2006</v>
      </c>
      <c r="C4293" s="254" t="str">
        <f>IF(AND(A4293&lt;&gt;"",ISNUMBER(A4293)),VLOOKUP(A4293,Studies!A:BR,3,FALSE),"")</f>
        <v>https://www.ncbi.nlm.nih.gov/pubmed/16982783</v>
      </c>
      <c r="D4293" s="254" t="str">
        <f>IF(AND(A4293&lt;&gt;"",ISNUMBER(A4293)),VLOOKUP(A4293,Studies!A:BR,4,FALSE),"")</f>
        <v>MAD_m_A 100 mg</v>
      </c>
      <c r="E4293" s="254" t="str">
        <f>IF(AND(A4293&lt;&gt;"",ISNUMBER(A4293)),VLOOKUP(A4293,Studies!A:BR,5,FALSE),"")</f>
        <v>Itraconazole</v>
      </c>
      <c r="F4293" s="255" t="str">
        <f>IF(AND(A4293&lt;&gt;"",ISNUMBER(A4293)),VLOOKUP(A4293,Studies!A:BR,6,FALSE),"")</f>
        <v>Plasma</v>
      </c>
      <c r="G4293" s="194">
        <v>168</v>
      </c>
      <c r="H4293" s="50" t="s">
        <v>60</v>
      </c>
      <c r="I4293" s="187">
        <v>337.02552318572998</v>
      </c>
      <c r="J4293" s="41" t="s">
        <v>941</v>
      </c>
      <c r="K4293" s="41" t="s">
        <v>116</v>
      </c>
      <c r="Q4293" s="174">
        <v>0</v>
      </c>
    </row>
    <row r="4294" spans="1:17" ht="14.25" x14ac:dyDescent="0.2">
      <c r="A4294" s="183">
        <v>524</v>
      </c>
      <c r="B4294" s="253" t="str">
        <f>IF(AND(A4294&lt;&gt;"",ISNUMBER(A4294)),VLOOKUP(A4294,Studies!A:BR,2,FALSE),"")</f>
        <v>Mouton 2006</v>
      </c>
      <c r="C4294" s="254" t="str">
        <f>IF(AND(A4294&lt;&gt;"",ISNUMBER(A4294)),VLOOKUP(A4294,Studies!A:BR,3,FALSE),"")</f>
        <v>https://www.ncbi.nlm.nih.gov/pubmed/16982783</v>
      </c>
      <c r="D4294" s="254" t="str">
        <f>IF(AND(A4294&lt;&gt;"",ISNUMBER(A4294)),VLOOKUP(A4294,Studies!A:BR,4,FALSE),"")</f>
        <v>MAD_m_A 100 mg</v>
      </c>
      <c r="E4294" s="254" t="str">
        <f>IF(AND(A4294&lt;&gt;"",ISNUMBER(A4294)),VLOOKUP(A4294,Studies!A:BR,5,FALSE),"")</f>
        <v>Itraconazole</v>
      </c>
      <c r="F4294" s="255" t="str">
        <f>IF(AND(A4294&lt;&gt;"",ISNUMBER(A4294)),VLOOKUP(A4294,Studies!A:BR,6,FALSE),"")</f>
        <v>Plasma</v>
      </c>
      <c r="G4294" s="194">
        <v>176</v>
      </c>
      <c r="H4294" s="50" t="s">
        <v>60</v>
      </c>
      <c r="I4294" s="187">
        <v>264.83151316642761</v>
      </c>
      <c r="J4294" s="41" t="s">
        <v>941</v>
      </c>
      <c r="K4294" s="41" t="s">
        <v>116</v>
      </c>
      <c r="Q4294" s="174">
        <v>0</v>
      </c>
    </row>
    <row r="4295" spans="1:17" ht="14.25" x14ac:dyDescent="0.2">
      <c r="A4295" s="183">
        <v>524</v>
      </c>
      <c r="B4295" s="253" t="str">
        <f>IF(AND(A4295&lt;&gt;"",ISNUMBER(A4295)),VLOOKUP(A4295,Studies!A:BR,2,FALSE),"")</f>
        <v>Mouton 2006</v>
      </c>
      <c r="C4295" s="254" t="str">
        <f>IF(AND(A4295&lt;&gt;"",ISNUMBER(A4295)),VLOOKUP(A4295,Studies!A:BR,3,FALSE),"")</f>
        <v>https://www.ncbi.nlm.nih.gov/pubmed/16982783</v>
      </c>
      <c r="D4295" s="254" t="str">
        <f>IF(AND(A4295&lt;&gt;"",ISNUMBER(A4295)),VLOOKUP(A4295,Studies!A:BR,4,FALSE),"")</f>
        <v>MAD_m_A 100 mg</v>
      </c>
      <c r="E4295" s="254" t="str">
        <f>IF(AND(A4295&lt;&gt;"",ISNUMBER(A4295)),VLOOKUP(A4295,Studies!A:BR,5,FALSE),"")</f>
        <v>Itraconazole</v>
      </c>
      <c r="F4295" s="255" t="str">
        <f>IF(AND(A4295&lt;&gt;"",ISNUMBER(A4295)),VLOOKUP(A4295,Studies!A:BR,6,FALSE),"")</f>
        <v>Plasma</v>
      </c>
      <c r="G4295" s="194">
        <v>192</v>
      </c>
      <c r="H4295" s="50" t="s">
        <v>60</v>
      </c>
      <c r="I4295" s="187">
        <v>189.91759419441223</v>
      </c>
      <c r="J4295" s="41" t="s">
        <v>941</v>
      </c>
      <c r="K4295" s="41" t="s">
        <v>116</v>
      </c>
      <c r="Q4295" s="174">
        <v>0</v>
      </c>
    </row>
    <row r="4296" spans="1:17" ht="14.25" x14ac:dyDescent="0.2">
      <c r="A4296" s="183">
        <v>524</v>
      </c>
      <c r="B4296" s="253" t="str">
        <f>IF(AND(A4296&lt;&gt;"",ISNUMBER(A4296)),VLOOKUP(A4296,Studies!A:BR,2,FALSE),"")</f>
        <v>Mouton 2006</v>
      </c>
      <c r="C4296" s="254" t="str">
        <f>IF(AND(A4296&lt;&gt;"",ISNUMBER(A4296)),VLOOKUP(A4296,Studies!A:BR,3,FALSE),"")</f>
        <v>https://www.ncbi.nlm.nih.gov/pubmed/16982783</v>
      </c>
      <c r="D4296" s="254" t="str">
        <f>IF(AND(A4296&lt;&gt;"",ISNUMBER(A4296)),VLOOKUP(A4296,Studies!A:BR,4,FALSE),"")</f>
        <v>MAD_m_A 100 mg</v>
      </c>
      <c r="E4296" s="254" t="str">
        <f>IF(AND(A4296&lt;&gt;"",ISNUMBER(A4296)),VLOOKUP(A4296,Studies!A:BR,5,FALSE),"")</f>
        <v>Itraconazole</v>
      </c>
      <c r="F4296" s="255" t="str">
        <f>IF(AND(A4296&lt;&gt;"",ISNUMBER(A4296)),VLOOKUP(A4296,Studies!A:BR,6,FALSE),"")</f>
        <v>Plasma</v>
      </c>
      <c r="G4296" s="194">
        <v>216</v>
      </c>
      <c r="H4296" s="50" t="s">
        <v>60</v>
      </c>
      <c r="I4296" s="187">
        <v>159.49720144271851</v>
      </c>
      <c r="J4296" s="41" t="s">
        <v>941</v>
      </c>
      <c r="K4296" s="41" t="s">
        <v>116</v>
      </c>
      <c r="Q4296" s="174">
        <v>0</v>
      </c>
    </row>
    <row r="4297" spans="1:17" ht="14.25" x14ac:dyDescent="0.2">
      <c r="A4297" s="183">
        <v>524</v>
      </c>
      <c r="B4297" s="253" t="str">
        <f>IF(AND(A4297&lt;&gt;"",ISNUMBER(A4297)),VLOOKUP(A4297,Studies!A:BR,2,FALSE),"")</f>
        <v>Mouton 2006</v>
      </c>
      <c r="C4297" s="254" t="str">
        <f>IF(AND(A4297&lt;&gt;"",ISNUMBER(A4297)),VLOOKUP(A4297,Studies!A:BR,3,FALSE),"")</f>
        <v>https://www.ncbi.nlm.nih.gov/pubmed/16982783</v>
      </c>
      <c r="D4297" s="254" t="str">
        <f>IF(AND(A4297&lt;&gt;"",ISNUMBER(A4297)),VLOOKUP(A4297,Studies!A:BR,4,FALSE),"")</f>
        <v>MAD_m_A 100 mg</v>
      </c>
      <c r="E4297" s="254" t="str">
        <f>IF(AND(A4297&lt;&gt;"",ISNUMBER(A4297)),VLOOKUP(A4297,Studies!A:BR,5,FALSE),"")</f>
        <v>Itraconazole</v>
      </c>
      <c r="F4297" s="255" t="str">
        <f>IF(AND(A4297&lt;&gt;"",ISNUMBER(A4297)),VLOOKUP(A4297,Studies!A:BR,6,FALSE),"")</f>
        <v>Plasma</v>
      </c>
      <c r="G4297" s="194">
        <v>240</v>
      </c>
      <c r="H4297" s="50" t="s">
        <v>60</v>
      </c>
      <c r="I4297" s="187">
        <v>101.813904941082</v>
      </c>
      <c r="J4297" s="41" t="s">
        <v>941</v>
      </c>
      <c r="K4297" s="41" t="s">
        <v>116</v>
      </c>
      <c r="Q4297" s="174">
        <v>0</v>
      </c>
    </row>
    <row r="4298" spans="1:17" ht="14.25" x14ac:dyDescent="0.2">
      <c r="A4298" s="183">
        <v>524</v>
      </c>
      <c r="B4298" s="253" t="str">
        <f>IF(AND(A4298&lt;&gt;"",ISNUMBER(A4298)),VLOOKUP(A4298,Studies!A:BR,2,FALSE),"")</f>
        <v>Mouton 2006</v>
      </c>
      <c r="C4298" s="254" t="str">
        <f>IF(AND(A4298&lt;&gt;"",ISNUMBER(A4298)),VLOOKUP(A4298,Studies!A:BR,3,FALSE),"")</f>
        <v>https://www.ncbi.nlm.nih.gov/pubmed/16982783</v>
      </c>
      <c r="D4298" s="254" t="str">
        <f>IF(AND(A4298&lt;&gt;"",ISNUMBER(A4298)),VLOOKUP(A4298,Studies!A:BR,4,FALSE),"")</f>
        <v>MAD_m_A 100 mg</v>
      </c>
      <c r="E4298" s="254" t="str">
        <f>IF(AND(A4298&lt;&gt;"",ISNUMBER(A4298)),VLOOKUP(A4298,Studies!A:BR,5,FALSE),"")</f>
        <v>Itraconazole</v>
      </c>
      <c r="F4298" s="255" t="str">
        <f>IF(AND(A4298&lt;&gt;"",ISNUMBER(A4298)),VLOOKUP(A4298,Studies!A:BR,6,FALSE),"")</f>
        <v>Plasma</v>
      </c>
      <c r="G4298" s="194">
        <v>312</v>
      </c>
      <c r="H4298" s="50" t="s">
        <v>60</v>
      </c>
      <c r="I4298" s="187">
        <v>38.117222487926483</v>
      </c>
      <c r="J4298" s="41" t="s">
        <v>941</v>
      </c>
      <c r="K4298" s="41" t="s">
        <v>116</v>
      </c>
      <c r="Q4298" s="174">
        <v>0</v>
      </c>
    </row>
    <row r="4299" spans="1:17" ht="14.25" x14ac:dyDescent="0.2">
      <c r="A4299" s="183">
        <v>525</v>
      </c>
      <c r="B4299" s="253" t="str">
        <f>IF(AND(A4299&lt;&gt;"",ISNUMBER(A4299)),VLOOKUP(A4299,Studies!A:BR,2,FALSE),"")</f>
        <v>Mouton 2006</v>
      </c>
      <c r="C4299" s="254" t="str">
        <f>IF(AND(A4299&lt;&gt;"",ISNUMBER(A4299)),VLOOKUP(A4299,Studies!A:BR,3,FALSE),"")</f>
        <v>https://www.ncbi.nlm.nih.gov/pubmed/16982783</v>
      </c>
      <c r="D4299" s="254" t="str">
        <f>IF(AND(A4299&lt;&gt;"",ISNUMBER(A4299)),VLOOKUP(A4299,Studies!A:BR,4,FALSE),"")</f>
        <v>MAD_m_B 200 mg</v>
      </c>
      <c r="E4299" s="254" t="str">
        <f>IF(AND(A4299&lt;&gt;"",ISNUMBER(A4299)),VLOOKUP(A4299,Studies!A:BR,5,FALSE),"")</f>
        <v>Itraconazole</v>
      </c>
      <c r="F4299" s="255" t="str">
        <f>IF(AND(A4299&lt;&gt;"",ISNUMBER(A4299)),VLOOKUP(A4299,Studies!A:BR,6,FALSE),"")</f>
        <v>Plasma</v>
      </c>
      <c r="G4299" s="194">
        <v>2</v>
      </c>
      <c r="H4299" s="50" t="s">
        <v>60</v>
      </c>
      <c r="I4299" s="187">
        <v>2688.86399269104</v>
      </c>
      <c r="J4299" s="41" t="s">
        <v>941</v>
      </c>
      <c r="K4299" s="41" t="s">
        <v>116</v>
      </c>
      <c r="Q4299" s="174">
        <v>0</v>
      </c>
    </row>
    <row r="4300" spans="1:17" ht="14.25" x14ac:dyDescent="0.2">
      <c r="A4300" s="183">
        <v>525</v>
      </c>
      <c r="B4300" s="253" t="str">
        <f>IF(AND(A4300&lt;&gt;"",ISNUMBER(A4300)),VLOOKUP(A4300,Studies!A:BR,2,FALSE),"")</f>
        <v>Mouton 2006</v>
      </c>
      <c r="C4300" s="254" t="str">
        <f>IF(AND(A4300&lt;&gt;"",ISNUMBER(A4300)),VLOOKUP(A4300,Studies!A:BR,3,FALSE),"")</f>
        <v>https://www.ncbi.nlm.nih.gov/pubmed/16982783</v>
      </c>
      <c r="D4300" s="254" t="str">
        <f>IF(AND(A4300&lt;&gt;"",ISNUMBER(A4300)),VLOOKUP(A4300,Studies!A:BR,4,FALSE),"")</f>
        <v>MAD_m_B 200 mg</v>
      </c>
      <c r="E4300" s="254" t="str">
        <f>IF(AND(A4300&lt;&gt;"",ISNUMBER(A4300)),VLOOKUP(A4300,Studies!A:BR,5,FALSE),"")</f>
        <v>Itraconazole</v>
      </c>
      <c r="F4300" s="255" t="str">
        <f>IF(AND(A4300&lt;&gt;"",ISNUMBER(A4300)),VLOOKUP(A4300,Studies!A:BR,6,FALSE),"")</f>
        <v>Plasma</v>
      </c>
      <c r="G4300" s="194">
        <v>8</v>
      </c>
      <c r="H4300" s="50" t="s">
        <v>60</v>
      </c>
      <c r="I4300" s="187">
        <v>353.5493016242981</v>
      </c>
      <c r="J4300" s="41" t="s">
        <v>941</v>
      </c>
      <c r="K4300" s="41" t="s">
        <v>116</v>
      </c>
      <c r="Q4300" s="174">
        <v>0</v>
      </c>
    </row>
    <row r="4301" spans="1:17" ht="14.25" x14ac:dyDescent="0.2">
      <c r="A4301" s="183">
        <v>525</v>
      </c>
      <c r="B4301" s="253" t="str">
        <f>IF(AND(A4301&lt;&gt;"",ISNUMBER(A4301)),VLOOKUP(A4301,Studies!A:BR,2,FALSE),"")</f>
        <v>Mouton 2006</v>
      </c>
      <c r="C4301" s="254" t="str">
        <f>IF(AND(A4301&lt;&gt;"",ISNUMBER(A4301)),VLOOKUP(A4301,Studies!A:BR,3,FALSE),"")</f>
        <v>https://www.ncbi.nlm.nih.gov/pubmed/16982783</v>
      </c>
      <c r="D4301" s="254" t="str">
        <f>IF(AND(A4301&lt;&gt;"",ISNUMBER(A4301)),VLOOKUP(A4301,Studies!A:BR,4,FALSE),"")</f>
        <v>MAD_m_B 200 mg</v>
      </c>
      <c r="E4301" s="254" t="str">
        <f>IF(AND(A4301&lt;&gt;"",ISNUMBER(A4301)),VLOOKUP(A4301,Studies!A:BR,5,FALSE),"")</f>
        <v>Itraconazole</v>
      </c>
      <c r="F4301" s="255" t="str">
        <f>IF(AND(A4301&lt;&gt;"",ISNUMBER(A4301)),VLOOKUP(A4301,Studies!A:BR,6,FALSE),"")</f>
        <v>Plasma</v>
      </c>
      <c r="G4301" s="194">
        <v>10</v>
      </c>
      <c r="H4301" s="50" t="s">
        <v>60</v>
      </c>
      <c r="I4301" s="187">
        <v>3304.2991161346436</v>
      </c>
      <c r="J4301" s="41" t="s">
        <v>941</v>
      </c>
      <c r="K4301" s="41" t="s">
        <v>116</v>
      </c>
      <c r="Q4301" s="174">
        <v>0</v>
      </c>
    </row>
    <row r="4302" spans="1:17" ht="14.25" x14ac:dyDescent="0.2">
      <c r="A4302" s="183">
        <v>525</v>
      </c>
      <c r="B4302" s="253" t="str">
        <f>IF(AND(A4302&lt;&gt;"",ISNUMBER(A4302)),VLOOKUP(A4302,Studies!A:BR,2,FALSE),"")</f>
        <v>Mouton 2006</v>
      </c>
      <c r="C4302" s="254" t="str">
        <f>IF(AND(A4302&lt;&gt;"",ISNUMBER(A4302)),VLOOKUP(A4302,Studies!A:BR,3,FALSE),"")</f>
        <v>https://www.ncbi.nlm.nih.gov/pubmed/16982783</v>
      </c>
      <c r="D4302" s="254" t="str">
        <f>IF(AND(A4302&lt;&gt;"",ISNUMBER(A4302)),VLOOKUP(A4302,Studies!A:BR,4,FALSE),"")</f>
        <v>MAD_m_B 200 mg</v>
      </c>
      <c r="E4302" s="254" t="str">
        <f>IF(AND(A4302&lt;&gt;"",ISNUMBER(A4302)),VLOOKUP(A4302,Studies!A:BR,5,FALSE),"")</f>
        <v>Itraconazole</v>
      </c>
      <c r="F4302" s="255" t="str">
        <f>IF(AND(A4302&lt;&gt;"",ISNUMBER(A4302)),VLOOKUP(A4302,Studies!A:BR,6,FALSE),"")</f>
        <v>Plasma</v>
      </c>
      <c r="G4302" s="194">
        <v>24</v>
      </c>
      <c r="H4302" s="50" t="s">
        <v>60</v>
      </c>
      <c r="I4302" s="187">
        <v>478.54018211364746</v>
      </c>
      <c r="J4302" s="41" t="s">
        <v>941</v>
      </c>
      <c r="K4302" s="41" t="s">
        <v>116</v>
      </c>
      <c r="Q4302" s="174">
        <v>0</v>
      </c>
    </row>
    <row r="4303" spans="1:17" ht="14.25" x14ac:dyDescent="0.2">
      <c r="A4303" s="183">
        <v>525</v>
      </c>
      <c r="B4303" s="253" t="str">
        <f>IF(AND(A4303&lt;&gt;"",ISNUMBER(A4303)),VLOOKUP(A4303,Studies!A:BR,2,FALSE),"")</f>
        <v>Mouton 2006</v>
      </c>
      <c r="C4303" s="254" t="str">
        <f>IF(AND(A4303&lt;&gt;"",ISNUMBER(A4303)),VLOOKUP(A4303,Studies!A:BR,3,FALSE),"")</f>
        <v>https://www.ncbi.nlm.nih.gov/pubmed/16982783</v>
      </c>
      <c r="D4303" s="254" t="str">
        <f>IF(AND(A4303&lt;&gt;"",ISNUMBER(A4303)),VLOOKUP(A4303,Studies!A:BR,4,FALSE),"")</f>
        <v>MAD_m_B 200 mg</v>
      </c>
      <c r="E4303" s="254" t="str">
        <f>IF(AND(A4303&lt;&gt;"",ISNUMBER(A4303)),VLOOKUP(A4303,Studies!A:BR,5,FALSE),"")</f>
        <v>Itraconazole</v>
      </c>
      <c r="F4303" s="255" t="str">
        <f>IF(AND(A4303&lt;&gt;"",ISNUMBER(A4303)),VLOOKUP(A4303,Studies!A:BR,6,FALSE),"")</f>
        <v>Plasma</v>
      </c>
      <c r="G4303" s="194">
        <v>26</v>
      </c>
      <c r="H4303" s="50" t="s">
        <v>60</v>
      </c>
      <c r="I4303" s="187">
        <v>3434.4921112060547</v>
      </c>
      <c r="J4303" s="41" t="s">
        <v>941</v>
      </c>
      <c r="K4303" s="41" t="s">
        <v>116</v>
      </c>
      <c r="Q4303" s="174">
        <v>0</v>
      </c>
    </row>
    <row r="4304" spans="1:17" ht="14.25" x14ac:dyDescent="0.2">
      <c r="A4304" s="183">
        <v>525</v>
      </c>
      <c r="B4304" s="253" t="str">
        <f>IF(AND(A4304&lt;&gt;"",ISNUMBER(A4304)),VLOOKUP(A4304,Studies!A:BR,2,FALSE),"")</f>
        <v>Mouton 2006</v>
      </c>
      <c r="C4304" s="254" t="str">
        <f>IF(AND(A4304&lt;&gt;"",ISNUMBER(A4304)),VLOOKUP(A4304,Studies!A:BR,3,FALSE),"")</f>
        <v>https://www.ncbi.nlm.nih.gov/pubmed/16982783</v>
      </c>
      <c r="D4304" s="254" t="str">
        <f>IF(AND(A4304&lt;&gt;"",ISNUMBER(A4304)),VLOOKUP(A4304,Studies!A:BR,4,FALSE),"")</f>
        <v>MAD_m_B 200 mg</v>
      </c>
      <c r="E4304" s="254" t="str">
        <f>IF(AND(A4304&lt;&gt;"",ISNUMBER(A4304)),VLOOKUP(A4304,Studies!A:BR,5,FALSE),"")</f>
        <v>Itraconazole</v>
      </c>
      <c r="F4304" s="255" t="str">
        <f>IF(AND(A4304&lt;&gt;"",ISNUMBER(A4304)),VLOOKUP(A4304,Studies!A:BR,6,FALSE),"")</f>
        <v>Plasma</v>
      </c>
      <c r="G4304" s="194">
        <v>32</v>
      </c>
      <c r="H4304" s="50" t="s">
        <v>60</v>
      </c>
      <c r="I4304" s="187">
        <v>929.03125286102295</v>
      </c>
      <c r="J4304" s="41" t="s">
        <v>941</v>
      </c>
      <c r="K4304" s="41" t="s">
        <v>116</v>
      </c>
      <c r="Q4304" s="174">
        <v>0</v>
      </c>
    </row>
    <row r="4305" spans="1:17" ht="14.25" x14ac:dyDescent="0.2">
      <c r="A4305" s="183">
        <v>525</v>
      </c>
      <c r="B4305" s="253" t="str">
        <f>IF(AND(A4305&lt;&gt;"",ISNUMBER(A4305)),VLOOKUP(A4305,Studies!A:BR,2,FALSE),"")</f>
        <v>Mouton 2006</v>
      </c>
      <c r="C4305" s="254" t="str">
        <f>IF(AND(A4305&lt;&gt;"",ISNUMBER(A4305)),VLOOKUP(A4305,Studies!A:BR,3,FALSE),"")</f>
        <v>https://www.ncbi.nlm.nih.gov/pubmed/16982783</v>
      </c>
      <c r="D4305" s="254" t="str">
        <f>IF(AND(A4305&lt;&gt;"",ISNUMBER(A4305)),VLOOKUP(A4305,Studies!A:BR,4,FALSE),"")</f>
        <v>MAD_m_B 200 mg</v>
      </c>
      <c r="E4305" s="254" t="str">
        <f>IF(AND(A4305&lt;&gt;"",ISNUMBER(A4305)),VLOOKUP(A4305,Studies!A:BR,5,FALSE),"")</f>
        <v>Itraconazole</v>
      </c>
      <c r="F4305" s="255" t="str">
        <f>IF(AND(A4305&lt;&gt;"",ISNUMBER(A4305)),VLOOKUP(A4305,Studies!A:BR,6,FALSE),"")</f>
        <v>Plasma</v>
      </c>
      <c r="G4305" s="194">
        <v>48</v>
      </c>
      <c r="H4305" s="50" t="s">
        <v>60</v>
      </c>
      <c r="I4305" s="187">
        <v>984.47608947753906</v>
      </c>
      <c r="J4305" s="41" t="s">
        <v>941</v>
      </c>
      <c r="K4305" s="41" t="s">
        <v>116</v>
      </c>
      <c r="Q4305" s="174">
        <v>0</v>
      </c>
    </row>
    <row r="4306" spans="1:17" ht="14.25" x14ac:dyDescent="0.2">
      <c r="A4306" s="183">
        <v>525</v>
      </c>
      <c r="B4306" s="253" t="str">
        <f>IF(AND(A4306&lt;&gt;"",ISNUMBER(A4306)),VLOOKUP(A4306,Studies!A:BR,2,FALSE),"")</f>
        <v>Mouton 2006</v>
      </c>
      <c r="C4306" s="254" t="str">
        <f>IF(AND(A4306&lt;&gt;"",ISNUMBER(A4306)),VLOOKUP(A4306,Studies!A:BR,3,FALSE),"")</f>
        <v>https://www.ncbi.nlm.nih.gov/pubmed/16982783</v>
      </c>
      <c r="D4306" s="254" t="str">
        <f>IF(AND(A4306&lt;&gt;"",ISNUMBER(A4306)),VLOOKUP(A4306,Studies!A:BR,4,FALSE),"")</f>
        <v>MAD_m_B 200 mg</v>
      </c>
      <c r="E4306" s="254" t="str">
        <f>IF(AND(A4306&lt;&gt;"",ISNUMBER(A4306)),VLOOKUP(A4306,Studies!A:BR,5,FALSE),"")</f>
        <v>Itraconazole</v>
      </c>
      <c r="F4306" s="255" t="str">
        <f>IF(AND(A4306&lt;&gt;"",ISNUMBER(A4306)),VLOOKUP(A4306,Studies!A:BR,6,FALSE),"")</f>
        <v>Plasma</v>
      </c>
      <c r="G4306" s="194">
        <v>50</v>
      </c>
      <c r="H4306" s="50" t="s">
        <v>60</v>
      </c>
      <c r="I4306" s="187">
        <v>3616.0969734191895</v>
      </c>
      <c r="J4306" s="41" t="s">
        <v>941</v>
      </c>
      <c r="K4306" s="41" t="s">
        <v>116</v>
      </c>
      <c r="Q4306" s="174">
        <v>0</v>
      </c>
    </row>
    <row r="4307" spans="1:17" ht="14.25" x14ac:dyDescent="0.2">
      <c r="A4307" s="183">
        <v>525</v>
      </c>
      <c r="B4307" s="253" t="str">
        <f>IF(AND(A4307&lt;&gt;"",ISNUMBER(A4307)),VLOOKUP(A4307,Studies!A:BR,2,FALSE),"")</f>
        <v>Mouton 2006</v>
      </c>
      <c r="C4307" s="254" t="str">
        <f>IF(AND(A4307&lt;&gt;"",ISNUMBER(A4307)),VLOOKUP(A4307,Studies!A:BR,3,FALSE),"")</f>
        <v>https://www.ncbi.nlm.nih.gov/pubmed/16982783</v>
      </c>
      <c r="D4307" s="254" t="str">
        <f>IF(AND(A4307&lt;&gt;"",ISNUMBER(A4307)),VLOOKUP(A4307,Studies!A:BR,4,FALSE),"")</f>
        <v>MAD_m_B 200 mg</v>
      </c>
      <c r="E4307" s="254" t="str">
        <f>IF(AND(A4307&lt;&gt;"",ISNUMBER(A4307)),VLOOKUP(A4307,Studies!A:BR,5,FALSE),"")</f>
        <v>Itraconazole</v>
      </c>
      <c r="F4307" s="255" t="str">
        <f>IF(AND(A4307&lt;&gt;"",ISNUMBER(A4307)),VLOOKUP(A4307,Studies!A:BR,6,FALSE),"")</f>
        <v>Plasma</v>
      </c>
      <c r="G4307" s="194">
        <v>72</v>
      </c>
      <c r="H4307" s="50" t="s">
        <v>60</v>
      </c>
      <c r="I4307" s="187">
        <v>888.07559013366699</v>
      </c>
      <c r="J4307" s="41" t="s">
        <v>941</v>
      </c>
      <c r="K4307" s="41" t="s">
        <v>116</v>
      </c>
      <c r="Q4307" s="174">
        <v>0</v>
      </c>
    </row>
    <row r="4308" spans="1:17" ht="14.25" x14ac:dyDescent="0.2">
      <c r="A4308" s="183">
        <v>525</v>
      </c>
      <c r="B4308" s="253" t="str">
        <f>IF(AND(A4308&lt;&gt;"",ISNUMBER(A4308)),VLOOKUP(A4308,Studies!A:BR,2,FALSE),"")</f>
        <v>Mouton 2006</v>
      </c>
      <c r="C4308" s="254" t="str">
        <f>IF(AND(A4308&lt;&gt;"",ISNUMBER(A4308)),VLOOKUP(A4308,Studies!A:BR,3,FALSE),"")</f>
        <v>https://www.ncbi.nlm.nih.gov/pubmed/16982783</v>
      </c>
      <c r="D4308" s="254" t="str">
        <f>IF(AND(A4308&lt;&gt;"",ISNUMBER(A4308)),VLOOKUP(A4308,Studies!A:BR,4,FALSE),"")</f>
        <v>MAD_m_B 200 mg</v>
      </c>
      <c r="E4308" s="254" t="str">
        <f>IF(AND(A4308&lt;&gt;"",ISNUMBER(A4308)),VLOOKUP(A4308,Studies!A:BR,5,FALSE),"")</f>
        <v>Itraconazole</v>
      </c>
      <c r="F4308" s="255" t="str">
        <f>IF(AND(A4308&lt;&gt;"",ISNUMBER(A4308)),VLOOKUP(A4308,Studies!A:BR,6,FALSE),"")</f>
        <v>Plasma</v>
      </c>
      <c r="G4308" s="194">
        <v>74</v>
      </c>
      <c r="H4308" s="50" t="s">
        <v>60</v>
      </c>
      <c r="I4308" s="187">
        <v>3807.3060512542725</v>
      </c>
      <c r="J4308" s="41" t="s">
        <v>941</v>
      </c>
      <c r="K4308" s="41" t="s">
        <v>116</v>
      </c>
      <c r="Q4308" s="174">
        <v>0</v>
      </c>
    </row>
    <row r="4309" spans="1:17" ht="14.25" x14ac:dyDescent="0.2">
      <c r="A4309" s="183">
        <v>525</v>
      </c>
      <c r="B4309" s="253" t="str">
        <f>IF(AND(A4309&lt;&gt;"",ISNUMBER(A4309)),VLOOKUP(A4309,Studies!A:BR,2,FALSE),"")</f>
        <v>Mouton 2006</v>
      </c>
      <c r="C4309" s="254" t="str">
        <f>IF(AND(A4309&lt;&gt;"",ISNUMBER(A4309)),VLOOKUP(A4309,Studies!A:BR,3,FALSE),"")</f>
        <v>https://www.ncbi.nlm.nih.gov/pubmed/16982783</v>
      </c>
      <c r="D4309" s="254" t="str">
        <f>IF(AND(A4309&lt;&gt;"",ISNUMBER(A4309)),VLOOKUP(A4309,Studies!A:BR,4,FALSE),"")</f>
        <v>MAD_m_B 200 mg</v>
      </c>
      <c r="E4309" s="254" t="str">
        <f>IF(AND(A4309&lt;&gt;"",ISNUMBER(A4309)),VLOOKUP(A4309,Studies!A:BR,5,FALSE),"")</f>
        <v>Itraconazole</v>
      </c>
      <c r="F4309" s="255" t="str">
        <f>IF(AND(A4309&lt;&gt;"",ISNUMBER(A4309)),VLOOKUP(A4309,Studies!A:BR,6,FALSE),"")</f>
        <v>Plasma</v>
      </c>
      <c r="G4309" s="194">
        <v>96</v>
      </c>
      <c r="H4309" s="50" t="s">
        <v>60</v>
      </c>
      <c r="I4309" s="187">
        <v>953.2771110534668</v>
      </c>
      <c r="J4309" s="41" t="s">
        <v>941</v>
      </c>
      <c r="K4309" s="41" t="s">
        <v>116</v>
      </c>
      <c r="Q4309" s="174">
        <v>0</v>
      </c>
    </row>
    <row r="4310" spans="1:17" ht="14.25" x14ac:dyDescent="0.2">
      <c r="A4310" s="183">
        <v>525</v>
      </c>
      <c r="B4310" s="253" t="str">
        <f>IF(AND(A4310&lt;&gt;"",ISNUMBER(A4310)),VLOOKUP(A4310,Studies!A:BR,2,FALSE),"")</f>
        <v>Mouton 2006</v>
      </c>
      <c r="C4310" s="254" t="str">
        <f>IF(AND(A4310&lt;&gt;"",ISNUMBER(A4310)),VLOOKUP(A4310,Studies!A:BR,3,FALSE),"")</f>
        <v>https://www.ncbi.nlm.nih.gov/pubmed/16982783</v>
      </c>
      <c r="D4310" s="254" t="str">
        <f>IF(AND(A4310&lt;&gt;"",ISNUMBER(A4310)),VLOOKUP(A4310,Studies!A:BR,4,FALSE),"")</f>
        <v>MAD_m_B 200 mg</v>
      </c>
      <c r="E4310" s="254" t="str">
        <f>IF(AND(A4310&lt;&gt;"",ISNUMBER(A4310)),VLOOKUP(A4310,Studies!A:BR,5,FALSE),"")</f>
        <v>Itraconazole</v>
      </c>
      <c r="F4310" s="255" t="str">
        <f>IF(AND(A4310&lt;&gt;"",ISNUMBER(A4310)),VLOOKUP(A4310,Studies!A:BR,6,FALSE),"")</f>
        <v>Plasma</v>
      </c>
      <c r="G4310" s="194">
        <v>98</v>
      </c>
      <c r="H4310" s="50" t="s">
        <v>60</v>
      </c>
      <c r="I4310" s="187">
        <v>4247.8599548339844</v>
      </c>
      <c r="J4310" s="41" t="s">
        <v>941</v>
      </c>
      <c r="K4310" s="41" t="s">
        <v>116</v>
      </c>
      <c r="Q4310" s="174">
        <v>0</v>
      </c>
    </row>
    <row r="4311" spans="1:17" ht="14.25" x14ac:dyDescent="0.2">
      <c r="A4311" s="183">
        <v>525</v>
      </c>
      <c r="B4311" s="253" t="str">
        <f>IF(AND(A4311&lt;&gt;"",ISNUMBER(A4311)),VLOOKUP(A4311,Studies!A:BR,2,FALSE),"")</f>
        <v>Mouton 2006</v>
      </c>
      <c r="C4311" s="254" t="str">
        <f>IF(AND(A4311&lt;&gt;"",ISNUMBER(A4311)),VLOOKUP(A4311,Studies!A:BR,3,FALSE),"")</f>
        <v>https://www.ncbi.nlm.nih.gov/pubmed/16982783</v>
      </c>
      <c r="D4311" s="254" t="str">
        <f>IF(AND(A4311&lt;&gt;"",ISNUMBER(A4311)),VLOOKUP(A4311,Studies!A:BR,4,FALSE),"")</f>
        <v>MAD_m_B 200 mg</v>
      </c>
      <c r="E4311" s="254" t="str">
        <f>IF(AND(A4311&lt;&gt;"",ISNUMBER(A4311)),VLOOKUP(A4311,Studies!A:BR,5,FALSE),"")</f>
        <v>Itraconazole</v>
      </c>
      <c r="F4311" s="255" t="str">
        <f>IF(AND(A4311&lt;&gt;"",ISNUMBER(A4311)),VLOOKUP(A4311,Studies!A:BR,6,FALSE),"")</f>
        <v>Plasma</v>
      </c>
      <c r="G4311" s="194">
        <v>120</v>
      </c>
      <c r="H4311" s="50" t="s">
        <v>60</v>
      </c>
      <c r="I4311" s="187">
        <v>1056.7549467086792</v>
      </c>
      <c r="J4311" s="41" t="s">
        <v>941</v>
      </c>
      <c r="K4311" s="41" t="s">
        <v>116</v>
      </c>
      <c r="Q4311" s="174">
        <v>0</v>
      </c>
    </row>
    <row r="4312" spans="1:17" ht="14.25" x14ac:dyDescent="0.2">
      <c r="A4312" s="183">
        <v>525</v>
      </c>
      <c r="B4312" s="253" t="str">
        <f>IF(AND(A4312&lt;&gt;"",ISNUMBER(A4312)),VLOOKUP(A4312,Studies!A:BR,2,FALSE),"")</f>
        <v>Mouton 2006</v>
      </c>
      <c r="C4312" s="254" t="str">
        <f>IF(AND(A4312&lt;&gt;"",ISNUMBER(A4312)),VLOOKUP(A4312,Studies!A:BR,3,FALSE),"")</f>
        <v>https://www.ncbi.nlm.nih.gov/pubmed/16982783</v>
      </c>
      <c r="D4312" s="254" t="str">
        <f>IF(AND(A4312&lt;&gt;"",ISNUMBER(A4312)),VLOOKUP(A4312,Studies!A:BR,4,FALSE),"")</f>
        <v>MAD_m_B 200 mg</v>
      </c>
      <c r="E4312" s="254" t="str">
        <f>IF(AND(A4312&lt;&gt;"",ISNUMBER(A4312)),VLOOKUP(A4312,Studies!A:BR,5,FALSE),"")</f>
        <v>Itraconazole</v>
      </c>
      <c r="F4312" s="255" t="str">
        <f>IF(AND(A4312&lt;&gt;"",ISNUMBER(A4312)),VLOOKUP(A4312,Studies!A:BR,6,FALSE),"")</f>
        <v>Plasma</v>
      </c>
      <c r="G4312" s="194">
        <v>122</v>
      </c>
      <c r="H4312" s="50" t="s">
        <v>60</v>
      </c>
      <c r="I4312" s="187">
        <v>4008.6250305175781</v>
      </c>
      <c r="J4312" s="41" t="s">
        <v>941</v>
      </c>
      <c r="K4312" s="41" t="s">
        <v>116</v>
      </c>
      <c r="Q4312" s="174">
        <v>0</v>
      </c>
    </row>
    <row r="4313" spans="1:17" ht="14.25" x14ac:dyDescent="0.2">
      <c r="A4313" s="183">
        <v>525</v>
      </c>
      <c r="B4313" s="253" t="str">
        <f>IF(AND(A4313&lt;&gt;"",ISNUMBER(A4313)),VLOOKUP(A4313,Studies!A:BR,2,FALSE),"")</f>
        <v>Mouton 2006</v>
      </c>
      <c r="C4313" s="254" t="str">
        <f>IF(AND(A4313&lt;&gt;"",ISNUMBER(A4313)),VLOOKUP(A4313,Studies!A:BR,3,FALSE),"")</f>
        <v>https://www.ncbi.nlm.nih.gov/pubmed/16982783</v>
      </c>
      <c r="D4313" s="254" t="str">
        <f>IF(AND(A4313&lt;&gt;"",ISNUMBER(A4313)),VLOOKUP(A4313,Studies!A:BR,4,FALSE),"")</f>
        <v>MAD_m_B 200 mg</v>
      </c>
      <c r="E4313" s="254" t="str">
        <f>IF(AND(A4313&lt;&gt;"",ISNUMBER(A4313)),VLOOKUP(A4313,Studies!A:BR,5,FALSE),"")</f>
        <v>Itraconazole</v>
      </c>
      <c r="F4313" s="255" t="str">
        <f>IF(AND(A4313&lt;&gt;"",ISNUMBER(A4313)),VLOOKUP(A4313,Studies!A:BR,6,FALSE),"")</f>
        <v>Plasma</v>
      </c>
      <c r="G4313" s="194">
        <v>144</v>
      </c>
      <c r="H4313" s="50" t="s">
        <v>60</v>
      </c>
      <c r="I4313" s="187">
        <v>1282.0069789886475</v>
      </c>
      <c r="J4313" s="41" t="s">
        <v>941</v>
      </c>
      <c r="K4313" s="41" t="s">
        <v>116</v>
      </c>
      <c r="Q4313" s="174">
        <v>0</v>
      </c>
    </row>
    <row r="4314" spans="1:17" ht="14.25" x14ac:dyDescent="0.2">
      <c r="A4314" s="183">
        <v>525</v>
      </c>
      <c r="B4314" s="253" t="str">
        <f>IF(AND(A4314&lt;&gt;"",ISNUMBER(A4314)),VLOOKUP(A4314,Studies!A:BR,2,FALSE),"")</f>
        <v>Mouton 2006</v>
      </c>
      <c r="C4314" s="254" t="str">
        <f>IF(AND(A4314&lt;&gt;"",ISNUMBER(A4314)),VLOOKUP(A4314,Studies!A:BR,3,FALSE),"")</f>
        <v>https://www.ncbi.nlm.nih.gov/pubmed/16982783</v>
      </c>
      <c r="D4314" s="254" t="str">
        <f>IF(AND(A4314&lt;&gt;"",ISNUMBER(A4314)),VLOOKUP(A4314,Studies!A:BR,4,FALSE),"")</f>
        <v>MAD_m_B 200 mg</v>
      </c>
      <c r="E4314" s="254" t="str">
        <f>IF(AND(A4314&lt;&gt;"",ISNUMBER(A4314)),VLOOKUP(A4314,Studies!A:BR,5,FALSE),"")</f>
        <v>Itraconazole</v>
      </c>
      <c r="F4314" s="255" t="str">
        <f>IF(AND(A4314&lt;&gt;"",ISNUMBER(A4314)),VLOOKUP(A4314,Studies!A:BR,6,FALSE),"")</f>
        <v>Plasma</v>
      </c>
      <c r="G4314" s="194">
        <v>144.5</v>
      </c>
      <c r="H4314" s="50" t="s">
        <v>60</v>
      </c>
      <c r="I4314" s="187">
        <v>3303.8530349731445</v>
      </c>
      <c r="J4314" s="41" t="s">
        <v>941</v>
      </c>
      <c r="K4314" s="41" t="s">
        <v>116</v>
      </c>
      <c r="Q4314" s="174">
        <v>0</v>
      </c>
    </row>
    <row r="4315" spans="1:17" ht="14.25" x14ac:dyDescent="0.2">
      <c r="A4315" s="183">
        <v>525</v>
      </c>
      <c r="B4315" s="253" t="str">
        <f>IF(AND(A4315&lt;&gt;"",ISNUMBER(A4315)),VLOOKUP(A4315,Studies!A:BR,2,FALSE),"")</f>
        <v>Mouton 2006</v>
      </c>
      <c r="C4315" s="254" t="str">
        <f>IF(AND(A4315&lt;&gt;"",ISNUMBER(A4315)),VLOOKUP(A4315,Studies!A:BR,3,FALSE),"")</f>
        <v>https://www.ncbi.nlm.nih.gov/pubmed/16982783</v>
      </c>
      <c r="D4315" s="254" t="str">
        <f>IF(AND(A4315&lt;&gt;"",ISNUMBER(A4315)),VLOOKUP(A4315,Studies!A:BR,4,FALSE),"")</f>
        <v>MAD_m_B 200 mg</v>
      </c>
      <c r="E4315" s="254" t="str">
        <f>IF(AND(A4315&lt;&gt;"",ISNUMBER(A4315)),VLOOKUP(A4315,Studies!A:BR,5,FALSE),"")</f>
        <v>Itraconazole</v>
      </c>
      <c r="F4315" s="255" t="str">
        <f>IF(AND(A4315&lt;&gt;"",ISNUMBER(A4315)),VLOOKUP(A4315,Studies!A:BR,6,FALSE),"")</f>
        <v>Plasma</v>
      </c>
      <c r="G4315" s="194">
        <v>145</v>
      </c>
      <c r="H4315" s="50" t="s">
        <v>60</v>
      </c>
      <c r="I4315" s="187">
        <v>4032.8569412231445</v>
      </c>
      <c r="J4315" s="41" t="s">
        <v>941</v>
      </c>
      <c r="K4315" s="41" t="s">
        <v>116</v>
      </c>
      <c r="Q4315" s="174">
        <v>0</v>
      </c>
    </row>
    <row r="4316" spans="1:17" ht="14.25" x14ac:dyDescent="0.2">
      <c r="A4316" s="183">
        <v>525</v>
      </c>
      <c r="B4316" s="253" t="str">
        <f>IF(AND(A4316&lt;&gt;"",ISNUMBER(A4316)),VLOOKUP(A4316,Studies!A:BR,2,FALSE),"")</f>
        <v>Mouton 2006</v>
      </c>
      <c r="C4316" s="254" t="str">
        <f>IF(AND(A4316&lt;&gt;"",ISNUMBER(A4316)),VLOOKUP(A4316,Studies!A:BR,3,FALSE),"")</f>
        <v>https://www.ncbi.nlm.nih.gov/pubmed/16982783</v>
      </c>
      <c r="D4316" s="254" t="str">
        <f>IF(AND(A4316&lt;&gt;"",ISNUMBER(A4316)),VLOOKUP(A4316,Studies!A:BR,4,FALSE),"")</f>
        <v>MAD_m_B 200 mg</v>
      </c>
      <c r="E4316" s="254" t="str">
        <f>IF(AND(A4316&lt;&gt;"",ISNUMBER(A4316)),VLOOKUP(A4316,Studies!A:BR,5,FALSE),"")</f>
        <v>Itraconazole</v>
      </c>
      <c r="F4316" s="255" t="str">
        <f>IF(AND(A4316&lt;&gt;"",ISNUMBER(A4316)),VLOOKUP(A4316,Studies!A:BR,6,FALSE),"")</f>
        <v>Plasma</v>
      </c>
      <c r="G4316" s="194">
        <v>146</v>
      </c>
      <c r="H4316" s="50" t="s">
        <v>60</v>
      </c>
      <c r="I4316" s="187">
        <v>3757.3928833007812</v>
      </c>
      <c r="J4316" s="41" t="s">
        <v>941</v>
      </c>
      <c r="K4316" s="41" t="s">
        <v>116</v>
      </c>
      <c r="Q4316" s="174">
        <v>0</v>
      </c>
    </row>
    <row r="4317" spans="1:17" ht="14.25" x14ac:dyDescent="0.2">
      <c r="A4317" s="183">
        <v>525</v>
      </c>
      <c r="B4317" s="253" t="str">
        <f>IF(AND(A4317&lt;&gt;"",ISNUMBER(A4317)),VLOOKUP(A4317,Studies!A:BR,2,FALSE),"")</f>
        <v>Mouton 2006</v>
      </c>
      <c r="C4317" s="254" t="str">
        <f>IF(AND(A4317&lt;&gt;"",ISNUMBER(A4317)),VLOOKUP(A4317,Studies!A:BR,3,FALSE),"")</f>
        <v>https://www.ncbi.nlm.nih.gov/pubmed/16982783</v>
      </c>
      <c r="D4317" s="254" t="str">
        <f>IF(AND(A4317&lt;&gt;"",ISNUMBER(A4317)),VLOOKUP(A4317,Studies!A:BR,4,FALSE),"")</f>
        <v>MAD_m_B 200 mg</v>
      </c>
      <c r="E4317" s="254" t="str">
        <f>IF(AND(A4317&lt;&gt;"",ISNUMBER(A4317)),VLOOKUP(A4317,Studies!A:BR,5,FALSE),"")</f>
        <v>Itraconazole</v>
      </c>
      <c r="F4317" s="255" t="str">
        <f>IF(AND(A4317&lt;&gt;"",ISNUMBER(A4317)),VLOOKUP(A4317,Studies!A:BR,6,FALSE),"")</f>
        <v>Plasma</v>
      </c>
      <c r="G4317" s="194">
        <v>146.08000000000001</v>
      </c>
      <c r="H4317" s="50" t="s">
        <v>60</v>
      </c>
      <c r="I4317" s="187">
        <v>2777.1649360656738</v>
      </c>
      <c r="J4317" s="41" t="s">
        <v>941</v>
      </c>
      <c r="K4317" s="41" t="s">
        <v>116</v>
      </c>
      <c r="Q4317" s="174">
        <v>0</v>
      </c>
    </row>
    <row r="4318" spans="1:17" ht="14.25" x14ac:dyDescent="0.2">
      <c r="A4318" s="183">
        <v>525</v>
      </c>
      <c r="B4318" s="253" t="str">
        <f>IF(AND(A4318&lt;&gt;"",ISNUMBER(A4318)),VLOOKUP(A4318,Studies!A:BR,2,FALSE),"")</f>
        <v>Mouton 2006</v>
      </c>
      <c r="C4318" s="254" t="str">
        <f>IF(AND(A4318&lt;&gt;"",ISNUMBER(A4318)),VLOOKUP(A4318,Studies!A:BR,3,FALSE),"")</f>
        <v>https://www.ncbi.nlm.nih.gov/pubmed/16982783</v>
      </c>
      <c r="D4318" s="254" t="str">
        <f>IF(AND(A4318&lt;&gt;"",ISNUMBER(A4318)),VLOOKUP(A4318,Studies!A:BR,4,FALSE),"")</f>
        <v>MAD_m_B 200 mg</v>
      </c>
      <c r="E4318" s="254" t="str">
        <f>IF(AND(A4318&lt;&gt;"",ISNUMBER(A4318)),VLOOKUP(A4318,Studies!A:BR,5,FALSE),"")</f>
        <v>Itraconazole</v>
      </c>
      <c r="F4318" s="255" t="str">
        <f>IF(AND(A4318&lt;&gt;"",ISNUMBER(A4318)),VLOOKUP(A4318,Studies!A:BR,6,FALSE),"")</f>
        <v>Plasma</v>
      </c>
      <c r="G4318" s="194">
        <v>146.5</v>
      </c>
      <c r="H4318" s="50" t="s">
        <v>60</v>
      </c>
      <c r="I4318" s="187">
        <v>3757.3928833007812</v>
      </c>
      <c r="J4318" s="41" t="s">
        <v>941</v>
      </c>
      <c r="K4318" s="41" t="s">
        <v>116</v>
      </c>
      <c r="Q4318" s="174">
        <v>0</v>
      </c>
    </row>
    <row r="4319" spans="1:17" ht="14.25" x14ac:dyDescent="0.2">
      <c r="A4319" s="183">
        <v>525</v>
      </c>
      <c r="B4319" s="253" t="str">
        <f>IF(AND(A4319&lt;&gt;"",ISNUMBER(A4319)),VLOOKUP(A4319,Studies!A:BR,2,FALSE),"")</f>
        <v>Mouton 2006</v>
      </c>
      <c r="C4319" s="254" t="str">
        <f>IF(AND(A4319&lt;&gt;"",ISNUMBER(A4319)),VLOOKUP(A4319,Studies!A:BR,3,FALSE),"")</f>
        <v>https://www.ncbi.nlm.nih.gov/pubmed/16982783</v>
      </c>
      <c r="D4319" s="254" t="str">
        <f>IF(AND(A4319&lt;&gt;"",ISNUMBER(A4319)),VLOOKUP(A4319,Studies!A:BR,4,FALSE),"")</f>
        <v>MAD_m_B 200 mg</v>
      </c>
      <c r="E4319" s="254" t="str">
        <f>IF(AND(A4319&lt;&gt;"",ISNUMBER(A4319)),VLOOKUP(A4319,Studies!A:BR,5,FALSE),"")</f>
        <v>Itraconazole</v>
      </c>
      <c r="F4319" s="255" t="str">
        <f>IF(AND(A4319&lt;&gt;"",ISNUMBER(A4319)),VLOOKUP(A4319,Studies!A:BR,6,FALSE),"")</f>
        <v>Plasma</v>
      </c>
      <c r="G4319" s="194">
        <v>146.75</v>
      </c>
      <c r="H4319" s="50" t="s">
        <v>60</v>
      </c>
      <c r="I4319" s="187">
        <v>2065.9041404724121</v>
      </c>
      <c r="J4319" s="41" t="s">
        <v>941</v>
      </c>
      <c r="K4319" s="41" t="s">
        <v>116</v>
      </c>
      <c r="Q4319" s="174">
        <v>0</v>
      </c>
    </row>
    <row r="4320" spans="1:17" ht="14.25" x14ac:dyDescent="0.2">
      <c r="A4320" s="183">
        <v>525</v>
      </c>
      <c r="B4320" s="253" t="str">
        <f>IF(AND(A4320&lt;&gt;"",ISNUMBER(A4320)),VLOOKUP(A4320,Studies!A:BR,2,FALSE),"")</f>
        <v>Mouton 2006</v>
      </c>
      <c r="C4320" s="254" t="str">
        <f>IF(AND(A4320&lt;&gt;"",ISNUMBER(A4320)),VLOOKUP(A4320,Studies!A:BR,3,FALSE),"")</f>
        <v>https://www.ncbi.nlm.nih.gov/pubmed/16982783</v>
      </c>
      <c r="D4320" s="254" t="str">
        <f>IF(AND(A4320&lt;&gt;"",ISNUMBER(A4320)),VLOOKUP(A4320,Studies!A:BR,4,FALSE),"")</f>
        <v>MAD_m_B 200 mg</v>
      </c>
      <c r="E4320" s="254" t="str">
        <f>IF(AND(A4320&lt;&gt;"",ISNUMBER(A4320)),VLOOKUP(A4320,Studies!A:BR,5,FALSE),"")</f>
        <v>Itraconazole</v>
      </c>
      <c r="F4320" s="255" t="str">
        <f>IF(AND(A4320&lt;&gt;"",ISNUMBER(A4320)),VLOOKUP(A4320,Studies!A:BR,6,FALSE),"")</f>
        <v>Plasma</v>
      </c>
      <c r="G4320" s="194">
        <v>147</v>
      </c>
      <c r="H4320" s="50" t="s">
        <v>60</v>
      </c>
      <c r="I4320" s="187">
        <v>1770.3979015350342</v>
      </c>
      <c r="J4320" s="41" t="s">
        <v>941</v>
      </c>
      <c r="K4320" s="41" t="s">
        <v>116</v>
      </c>
      <c r="Q4320" s="174">
        <v>0</v>
      </c>
    </row>
    <row r="4321" spans="1:17" ht="14.25" x14ac:dyDescent="0.2">
      <c r="A4321" s="183">
        <v>525</v>
      </c>
      <c r="B4321" s="253" t="str">
        <f>IF(AND(A4321&lt;&gt;"",ISNUMBER(A4321)),VLOOKUP(A4321,Studies!A:BR,2,FALSE),"")</f>
        <v>Mouton 2006</v>
      </c>
      <c r="C4321" s="254" t="str">
        <f>IF(AND(A4321&lt;&gt;"",ISNUMBER(A4321)),VLOOKUP(A4321,Studies!A:BR,3,FALSE),"")</f>
        <v>https://www.ncbi.nlm.nih.gov/pubmed/16982783</v>
      </c>
      <c r="D4321" s="254" t="str">
        <f>IF(AND(A4321&lt;&gt;"",ISNUMBER(A4321)),VLOOKUP(A4321,Studies!A:BR,4,FALSE),"")</f>
        <v>MAD_m_B 200 mg</v>
      </c>
      <c r="E4321" s="254" t="str">
        <f>IF(AND(A4321&lt;&gt;"",ISNUMBER(A4321)),VLOOKUP(A4321,Studies!A:BR,5,FALSE),"")</f>
        <v>Itraconazole</v>
      </c>
      <c r="F4321" s="255" t="str">
        <f>IF(AND(A4321&lt;&gt;"",ISNUMBER(A4321)),VLOOKUP(A4321,Studies!A:BR,6,FALSE),"")</f>
        <v>Plasma</v>
      </c>
      <c r="G4321" s="194">
        <v>147.5</v>
      </c>
      <c r="H4321" s="50" t="s">
        <v>60</v>
      </c>
      <c r="I4321" s="187">
        <v>1851.9279956817627</v>
      </c>
      <c r="J4321" s="41" t="s">
        <v>941</v>
      </c>
      <c r="K4321" s="41" t="s">
        <v>116</v>
      </c>
      <c r="Q4321" s="174">
        <v>0</v>
      </c>
    </row>
    <row r="4322" spans="1:17" ht="14.25" x14ac:dyDescent="0.2">
      <c r="A4322" s="183">
        <v>525</v>
      </c>
      <c r="B4322" s="253" t="str">
        <f>IF(AND(A4322&lt;&gt;"",ISNUMBER(A4322)),VLOOKUP(A4322,Studies!A:BR,2,FALSE),"")</f>
        <v>Mouton 2006</v>
      </c>
      <c r="C4322" s="254" t="str">
        <f>IF(AND(A4322&lt;&gt;"",ISNUMBER(A4322)),VLOOKUP(A4322,Studies!A:BR,3,FALSE),"")</f>
        <v>https://www.ncbi.nlm.nih.gov/pubmed/16982783</v>
      </c>
      <c r="D4322" s="254" t="str">
        <f>IF(AND(A4322&lt;&gt;"",ISNUMBER(A4322)),VLOOKUP(A4322,Studies!A:BR,4,FALSE),"")</f>
        <v>MAD_m_B 200 mg</v>
      </c>
      <c r="E4322" s="254" t="str">
        <f>IF(AND(A4322&lt;&gt;"",ISNUMBER(A4322)),VLOOKUP(A4322,Studies!A:BR,5,FALSE),"")</f>
        <v>Itraconazole</v>
      </c>
      <c r="F4322" s="255" t="str">
        <f>IF(AND(A4322&lt;&gt;"",ISNUMBER(A4322)),VLOOKUP(A4322,Studies!A:BR,6,FALSE),"")</f>
        <v>Plasma</v>
      </c>
      <c r="G4322" s="194">
        <v>148</v>
      </c>
      <c r="H4322" s="50" t="s">
        <v>60</v>
      </c>
      <c r="I4322" s="187">
        <v>1526.9509553909302</v>
      </c>
      <c r="J4322" s="41" t="s">
        <v>941</v>
      </c>
      <c r="K4322" s="41" t="s">
        <v>116</v>
      </c>
      <c r="Q4322" s="174">
        <v>0</v>
      </c>
    </row>
    <row r="4323" spans="1:17" ht="14.25" x14ac:dyDescent="0.2">
      <c r="A4323" s="183">
        <v>525</v>
      </c>
      <c r="B4323" s="253" t="str">
        <f>IF(AND(A4323&lt;&gt;"",ISNUMBER(A4323)),VLOOKUP(A4323,Studies!A:BR,2,FALSE),"")</f>
        <v>Mouton 2006</v>
      </c>
      <c r="C4323" s="254" t="str">
        <f>IF(AND(A4323&lt;&gt;"",ISNUMBER(A4323)),VLOOKUP(A4323,Studies!A:BR,3,FALSE),"")</f>
        <v>https://www.ncbi.nlm.nih.gov/pubmed/16982783</v>
      </c>
      <c r="D4323" s="254" t="str">
        <f>IF(AND(A4323&lt;&gt;"",ISNUMBER(A4323)),VLOOKUP(A4323,Studies!A:BR,4,FALSE),"")</f>
        <v>MAD_m_B 200 mg</v>
      </c>
      <c r="E4323" s="254" t="str">
        <f>IF(AND(A4323&lt;&gt;"",ISNUMBER(A4323)),VLOOKUP(A4323,Studies!A:BR,5,FALSE),"")</f>
        <v>Itraconazole</v>
      </c>
      <c r="F4323" s="255" t="str">
        <f>IF(AND(A4323&lt;&gt;"",ISNUMBER(A4323)),VLOOKUP(A4323,Studies!A:BR,6,FALSE),"")</f>
        <v>Plasma</v>
      </c>
      <c r="G4323" s="194">
        <v>150</v>
      </c>
      <c r="H4323" s="50" t="s">
        <v>60</v>
      </c>
      <c r="I4323" s="187">
        <v>1507.4349641799927</v>
      </c>
      <c r="J4323" s="41" t="s">
        <v>941</v>
      </c>
      <c r="K4323" s="41" t="s">
        <v>116</v>
      </c>
      <c r="Q4323" s="174">
        <v>0</v>
      </c>
    </row>
    <row r="4324" spans="1:17" ht="14.25" x14ac:dyDescent="0.2">
      <c r="A4324" s="183">
        <v>525</v>
      </c>
      <c r="B4324" s="253" t="str">
        <f>IF(AND(A4324&lt;&gt;"",ISNUMBER(A4324)),VLOOKUP(A4324,Studies!A:BR,2,FALSE),"")</f>
        <v>Mouton 2006</v>
      </c>
      <c r="C4324" s="254" t="str">
        <f>IF(AND(A4324&lt;&gt;"",ISNUMBER(A4324)),VLOOKUP(A4324,Studies!A:BR,3,FALSE),"")</f>
        <v>https://www.ncbi.nlm.nih.gov/pubmed/16982783</v>
      </c>
      <c r="D4324" s="254" t="str">
        <f>IF(AND(A4324&lt;&gt;"",ISNUMBER(A4324)),VLOOKUP(A4324,Studies!A:BR,4,FALSE),"")</f>
        <v>MAD_m_B 200 mg</v>
      </c>
      <c r="E4324" s="254" t="str">
        <f>IF(AND(A4324&lt;&gt;"",ISNUMBER(A4324)),VLOOKUP(A4324,Studies!A:BR,5,FALSE),"")</f>
        <v>Itraconazole</v>
      </c>
      <c r="F4324" s="255" t="str">
        <f>IF(AND(A4324&lt;&gt;"",ISNUMBER(A4324)),VLOOKUP(A4324,Studies!A:BR,6,FALSE),"")</f>
        <v>Plasma</v>
      </c>
      <c r="G4324" s="194">
        <v>152</v>
      </c>
      <c r="H4324" s="50" t="s">
        <v>60</v>
      </c>
      <c r="I4324" s="187">
        <v>1526.9509553909302</v>
      </c>
      <c r="J4324" s="41" t="s">
        <v>941</v>
      </c>
      <c r="K4324" s="41" t="s">
        <v>116</v>
      </c>
      <c r="Q4324" s="174">
        <v>0</v>
      </c>
    </row>
    <row r="4325" spans="1:17" ht="14.25" x14ac:dyDescent="0.2">
      <c r="A4325" s="183">
        <v>525</v>
      </c>
      <c r="B4325" s="253" t="str">
        <f>IF(AND(A4325&lt;&gt;"",ISNUMBER(A4325)),VLOOKUP(A4325,Studies!A:BR,2,FALSE),"")</f>
        <v>Mouton 2006</v>
      </c>
      <c r="C4325" s="254" t="str">
        <f>IF(AND(A4325&lt;&gt;"",ISNUMBER(A4325)),VLOOKUP(A4325,Studies!A:BR,3,FALSE),"")</f>
        <v>https://www.ncbi.nlm.nih.gov/pubmed/16982783</v>
      </c>
      <c r="D4325" s="254" t="str">
        <f>IF(AND(A4325&lt;&gt;"",ISNUMBER(A4325)),VLOOKUP(A4325,Studies!A:BR,4,FALSE),"")</f>
        <v>MAD_m_B 200 mg</v>
      </c>
      <c r="E4325" s="254" t="str">
        <f>IF(AND(A4325&lt;&gt;"",ISNUMBER(A4325)),VLOOKUP(A4325,Studies!A:BR,5,FALSE),"")</f>
        <v>Itraconazole</v>
      </c>
      <c r="F4325" s="255" t="str">
        <f>IF(AND(A4325&lt;&gt;"",ISNUMBER(A4325)),VLOOKUP(A4325,Studies!A:BR,6,FALSE),"")</f>
        <v>Plasma</v>
      </c>
      <c r="G4325" s="194">
        <v>154</v>
      </c>
      <c r="H4325" s="50" t="s">
        <v>60</v>
      </c>
      <c r="I4325" s="187">
        <v>1566.7450428009033</v>
      </c>
      <c r="J4325" s="41" t="s">
        <v>941</v>
      </c>
      <c r="K4325" s="41" t="s">
        <v>116</v>
      </c>
      <c r="Q4325" s="174">
        <v>0</v>
      </c>
    </row>
    <row r="4326" spans="1:17" ht="14.25" x14ac:dyDescent="0.2">
      <c r="A4326" s="183">
        <v>525</v>
      </c>
      <c r="B4326" s="253" t="str">
        <f>IF(AND(A4326&lt;&gt;"",ISNUMBER(A4326)),VLOOKUP(A4326,Studies!A:BR,2,FALSE),"")</f>
        <v>Mouton 2006</v>
      </c>
      <c r="C4326" s="254" t="str">
        <f>IF(AND(A4326&lt;&gt;"",ISNUMBER(A4326)),VLOOKUP(A4326,Studies!A:BR,3,FALSE),"")</f>
        <v>https://www.ncbi.nlm.nih.gov/pubmed/16982783</v>
      </c>
      <c r="D4326" s="254" t="str">
        <f>IF(AND(A4326&lt;&gt;"",ISNUMBER(A4326)),VLOOKUP(A4326,Studies!A:BR,4,FALSE),"")</f>
        <v>MAD_m_B 200 mg</v>
      </c>
      <c r="E4326" s="254" t="str">
        <f>IF(AND(A4326&lt;&gt;"",ISNUMBER(A4326)),VLOOKUP(A4326,Studies!A:BR,5,FALSE),"")</f>
        <v>Itraconazole</v>
      </c>
      <c r="F4326" s="255" t="str">
        <f>IF(AND(A4326&lt;&gt;"",ISNUMBER(A4326)),VLOOKUP(A4326,Studies!A:BR,6,FALSE),"")</f>
        <v>Plasma</v>
      </c>
      <c r="G4326" s="194">
        <v>160</v>
      </c>
      <c r="H4326" s="50" t="s">
        <v>60</v>
      </c>
      <c r="I4326" s="187">
        <v>1325.4780769348145</v>
      </c>
      <c r="J4326" s="41" t="s">
        <v>941</v>
      </c>
      <c r="K4326" s="41" t="s">
        <v>116</v>
      </c>
      <c r="Q4326" s="174">
        <v>0</v>
      </c>
    </row>
    <row r="4327" spans="1:17" ht="14.25" x14ac:dyDescent="0.2">
      <c r="A4327" s="183">
        <v>525</v>
      </c>
      <c r="B4327" s="253" t="str">
        <f>IF(AND(A4327&lt;&gt;"",ISNUMBER(A4327)),VLOOKUP(A4327,Studies!A:BR,2,FALSE),"")</f>
        <v>Mouton 2006</v>
      </c>
      <c r="C4327" s="254" t="str">
        <f>IF(AND(A4327&lt;&gt;"",ISNUMBER(A4327)),VLOOKUP(A4327,Studies!A:BR,3,FALSE),"")</f>
        <v>https://www.ncbi.nlm.nih.gov/pubmed/16982783</v>
      </c>
      <c r="D4327" s="254" t="str">
        <f>IF(AND(A4327&lt;&gt;"",ISNUMBER(A4327)),VLOOKUP(A4327,Studies!A:BR,4,FALSE),"")</f>
        <v>MAD_m_B 200 mg</v>
      </c>
      <c r="E4327" s="254" t="str">
        <f>IF(AND(A4327&lt;&gt;"",ISNUMBER(A4327)),VLOOKUP(A4327,Studies!A:BR,5,FALSE),"")</f>
        <v>Itraconazole</v>
      </c>
      <c r="F4327" s="255" t="str">
        <f>IF(AND(A4327&lt;&gt;"",ISNUMBER(A4327)),VLOOKUP(A4327,Studies!A:BR,6,FALSE),"")</f>
        <v>Plasma</v>
      </c>
      <c r="G4327" s="194">
        <v>168</v>
      </c>
      <c r="H4327" s="50" t="s">
        <v>60</v>
      </c>
      <c r="I4327" s="187">
        <v>1351.3020277023315</v>
      </c>
      <c r="J4327" s="41" t="s">
        <v>941</v>
      </c>
      <c r="K4327" s="41" t="s">
        <v>116</v>
      </c>
      <c r="Q4327" s="174">
        <v>0</v>
      </c>
    </row>
    <row r="4328" spans="1:17" ht="14.25" x14ac:dyDescent="0.2">
      <c r="A4328" s="183">
        <v>525</v>
      </c>
      <c r="B4328" s="253" t="str">
        <f>IF(AND(A4328&lt;&gt;"",ISNUMBER(A4328)),VLOOKUP(A4328,Studies!A:BR,2,FALSE),"")</f>
        <v>Mouton 2006</v>
      </c>
      <c r="C4328" s="254" t="str">
        <f>IF(AND(A4328&lt;&gt;"",ISNUMBER(A4328)),VLOOKUP(A4328,Studies!A:BR,3,FALSE),"")</f>
        <v>https://www.ncbi.nlm.nih.gov/pubmed/16982783</v>
      </c>
      <c r="D4328" s="254" t="str">
        <f>IF(AND(A4328&lt;&gt;"",ISNUMBER(A4328)),VLOOKUP(A4328,Studies!A:BR,4,FALSE),"")</f>
        <v>MAD_m_B 200 mg</v>
      </c>
      <c r="E4328" s="254" t="str">
        <f>IF(AND(A4328&lt;&gt;"",ISNUMBER(A4328)),VLOOKUP(A4328,Studies!A:BR,5,FALSE),"")</f>
        <v>Itraconazole</v>
      </c>
      <c r="F4328" s="255" t="str">
        <f>IF(AND(A4328&lt;&gt;"",ISNUMBER(A4328)),VLOOKUP(A4328,Studies!A:BR,6,FALSE),"")</f>
        <v>Plasma</v>
      </c>
      <c r="G4328" s="194">
        <v>176</v>
      </c>
      <c r="H4328" s="50" t="s">
        <v>60</v>
      </c>
      <c r="I4328" s="187">
        <v>1158.0129861831665</v>
      </c>
      <c r="J4328" s="41" t="s">
        <v>941</v>
      </c>
      <c r="K4328" s="41" t="s">
        <v>116</v>
      </c>
      <c r="Q4328" s="174">
        <v>0</v>
      </c>
    </row>
    <row r="4329" spans="1:17" ht="14.25" x14ac:dyDescent="0.2">
      <c r="A4329" s="183">
        <v>525</v>
      </c>
      <c r="B4329" s="253" t="str">
        <f>IF(AND(A4329&lt;&gt;"",ISNUMBER(A4329)),VLOOKUP(A4329,Studies!A:BR,2,FALSE),"")</f>
        <v>Mouton 2006</v>
      </c>
      <c r="C4329" s="254" t="str">
        <f>IF(AND(A4329&lt;&gt;"",ISNUMBER(A4329)),VLOOKUP(A4329,Studies!A:BR,3,FALSE),"")</f>
        <v>https://www.ncbi.nlm.nih.gov/pubmed/16982783</v>
      </c>
      <c r="D4329" s="254" t="str">
        <f>IF(AND(A4329&lt;&gt;"",ISNUMBER(A4329)),VLOOKUP(A4329,Studies!A:BR,4,FALSE),"")</f>
        <v>MAD_m_B 200 mg</v>
      </c>
      <c r="E4329" s="254" t="str">
        <f>IF(AND(A4329&lt;&gt;"",ISNUMBER(A4329)),VLOOKUP(A4329,Studies!A:BR,5,FALSE),"")</f>
        <v>Itraconazole</v>
      </c>
      <c r="F4329" s="255" t="str">
        <f>IF(AND(A4329&lt;&gt;"",ISNUMBER(A4329)),VLOOKUP(A4329,Studies!A:BR,6,FALSE),"")</f>
        <v>Plasma</v>
      </c>
      <c r="G4329" s="194">
        <v>192</v>
      </c>
      <c r="H4329" s="50" t="s">
        <v>60</v>
      </c>
      <c r="I4329" s="187">
        <v>1092.8831100463867</v>
      </c>
      <c r="J4329" s="41" t="s">
        <v>941</v>
      </c>
      <c r="K4329" s="41" t="s">
        <v>116</v>
      </c>
      <c r="Q4329" s="174">
        <v>0</v>
      </c>
    </row>
    <row r="4330" spans="1:17" ht="14.25" x14ac:dyDescent="0.2">
      <c r="A4330" s="183">
        <v>525</v>
      </c>
      <c r="B4330" s="253" t="str">
        <f>IF(AND(A4330&lt;&gt;"",ISNUMBER(A4330)),VLOOKUP(A4330,Studies!A:BR,2,FALSE),"")</f>
        <v>Mouton 2006</v>
      </c>
      <c r="C4330" s="254" t="str">
        <f>IF(AND(A4330&lt;&gt;"",ISNUMBER(A4330)),VLOOKUP(A4330,Studies!A:BR,3,FALSE),"")</f>
        <v>https://www.ncbi.nlm.nih.gov/pubmed/16982783</v>
      </c>
      <c r="D4330" s="254" t="str">
        <f>IF(AND(A4330&lt;&gt;"",ISNUMBER(A4330)),VLOOKUP(A4330,Studies!A:BR,4,FALSE),"")</f>
        <v>MAD_m_B 200 mg</v>
      </c>
      <c r="E4330" s="254" t="str">
        <f>IF(AND(A4330&lt;&gt;"",ISNUMBER(A4330)),VLOOKUP(A4330,Studies!A:BR,5,FALSE),"")</f>
        <v>Itraconazole</v>
      </c>
      <c r="F4330" s="255" t="str">
        <f>IF(AND(A4330&lt;&gt;"",ISNUMBER(A4330)),VLOOKUP(A4330,Studies!A:BR,6,FALSE),"")</f>
        <v>Plasma</v>
      </c>
      <c r="G4330" s="194">
        <v>216</v>
      </c>
      <c r="H4330" s="50" t="s">
        <v>60</v>
      </c>
      <c r="I4330" s="187">
        <v>954.80471849441528</v>
      </c>
      <c r="J4330" s="41" t="s">
        <v>941</v>
      </c>
      <c r="K4330" s="41" t="s">
        <v>116</v>
      </c>
      <c r="Q4330" s="174">
        <v>0</v>
      </c>
    </row>
    <row r="4331" spans="1:17" ht="14.25" x14ac:dyDescent="0.2">
      <c r="A4331" s="183">
        <v>525</v>
      </c>
      <c r="B4331" s="253" t="str">
        <f>IF(AND(A4331&lt;&gt;"",ISNUMBER(A4331)),VLOOKUP(A4331,Studies!A:BR,2,FALSE),"")</f>
        <v>Mouton 2006</v>
      </c>
      <c r="C4331" s="254" t="str">
        <f>IF(AND(A4331&lt;&gt;"",ISNUMBER(A4331)),VLOOKUP(A4331,Studies!A:BR,3,FALSE),"")</f>
        <v>https://www.ncbi.nlm.nih.gov/pubmed/16982783</v>
      </c>
      <c r="D4331" s="254" t="str">
        <f>IF(AND(A4331&lt;&gt;"",ISNUMBER(A4331)),VLOOKUP(A4331,Studies!A:BR,4,FALSE),"")</f>
        <v>MAD_m_B 200 mg</v>
      </c>
      <c r="E4331" s="254" t="str">
        <f>IF(AND(A4331&lt;&gt;"",ISNUMBER(A4331)),VLOOKUP(A4331,Studies!A:BR,5,FALSE),"")</f>
        <v>Itraconazole</v>
      </c>
      <c r="F4331" s="255" t="str">
        <f>IF(AND(A4331&lt;&gt;"",ISNUMBER(A4331)),VLOOKUP(A4331,Studies!A:BR,6,FALSE),"")</f>
        <v>Plasma</v>
      </c>
      <c r="G4331" s="194">
        <v>240</v>
      </c>
      <c r="H4331" s="50" t="s">
        <v>60</v>
      </c>
      <c r="I4331" s="187">
        <v>812.98428773880005</v>
      </c>
      <c r="J4331" s="41" t="s">
        <v>941</v>
      </c>
      <c r="K4331" s="41" t="s">
        <v>116</v>
      </c>
      <c r="Q4331" s="174">
        <v>0</v>
      </c>
    </row>
    <row r="4332" spans="1:17" ht="14.25" x14ac:dyDescent="0.2">
      <c r="A4332" s="183">
        <v>525</v>
      </c>
      <c r="B4332" s="253" t="str">
        <f>IF(AND(A4332&lt;&gt;"",ISNUMBER(A4332)),VLOOKUP(A4332,Studies!A:BR,2,FALSE),"")</f>
        <v>Mouton 2006</v>
      </c>
      <c r="C4332" s="254" t="str">
        <f>IF(AND(A4332&lt;&gt;"",ISNUMBER(A4332)),VLOOKUP(A4332,Studies!A:BR,3,FALSE),"")</f>
        <v>https://www.ncbi.nlm.nih.gov/pubmed/16982783</v>
      </c>
      <c r="D4332" s="254" t="str">
        <f>IF(AND(A4332&lt;&gt;"",ISNUMBER(A4332)),VLOOKUP(A4332,Studies!A:BR,4,FALSE),"")</f>
        <v>MAD_m_B 200 mg</v>
      </c>
      <c r="E4332" s="254" t="str">
        <f>IF(AND(A4332&lt;&gt;"",ISNUMBER(A4332)),VLOOKUP(A4332,Studies!A:BR,5,FALSE),"")</f>
        <v>Itraconazole</v>
      </c>
      <c r="F4332" s="255" t="str">
        <f>IF(AND(A4332&lt;&gt;"",ISNUMBER(A4332)),VLOOKUP(A4332,Studies!A:BR,6,FALSE),"")</f>
        <v>Plasma</v>
      </c>
      <c r="G4332" s="194">
        <v>312</v>
      </c>
      <c r="H4332" s="50" t="s">
        <v>60</v>
      </c>
      <c r="I4332" s="187">
        <v>435.64468622207642</v>
      </c>
      <c r="J4332" s="41" t="s">
        <v>941</v>
      </c>
      <c r="K4332" s="41" t="s">
        <v>116</v>
      </c>
      <c r="Q4332" s="174">
        <v>0</v>
      </c>
    </row>
    <row r="4333" spans="1:17" ht="14.25" x14ac:dyDescent="0.2">
      <c r="A4333" s="183">
        <v>526</v>
      </c>
      <c r="B4333" s="253" t="str">
        <f>IF(AND(A4333&lt;&gt;"",ISNUMBER(A4333)),VLOOKUP(A4333,Studies!A:BR,2,FALSE),"")</f>
        <v>Mouton 2006</v>
      </c>
      <c r="C4333" s="254" t="str">
        <f>IF(AND(A4333&lt;&gt;"",ISNUMBER(A4333)),VLOOKUP(A4333,Studies!A:BR,3,FALSE),"")</f>
        <v>https://www.ncbi.nlm.nih.gov/pubmed/16982783</v>
      </c>
      <c r="D4333" s="254" t="str">
        <f>IF(AND(A4333&lt;&gt;"",ISNUMBER(A4333)),VLOOKUP(A4333,Studies!A:BR,4,FALSE),"")</f>
        <v>MAD_m_C 300 mg</v>
      </c>
      <c r="E4333" s="254" t="str">
        <f>IF(AND(A4333&lt;&gt;"",ISNUMBER(A4333)),VLOOKUP(A4333,Studies!A:BR,5,FALSE),"")</f>
        <v>Itraconazole</v>
      </c>
      <c r="F4333" s="255" t="str">
        <f>IF(AND(A4333&lt;&gt;"",ISNUMBER(A4333)),VLOOKUP(A4333,Studies!A:BR,6,FALSE),"")</f>
        <v>Plasma</v>
      </c>
      <c r="G4333" s="194">
        <v>3</v>
      </c>
      <c r="H4333" s="50" t="s">
        <v>60</v>
      </c>
      <c r="I4333" s="187">
        <v>3260.035888671875</v>
      </c>
      <c r="J4333" s="41" t="s">
        <v>941</v>
      </c>
      <c r="K4333" s="41" t="s">
        <v>116</v>
      </c>
      <c r="Q4333" s="174">
        <v>0</v>
      </c>
    </row>
    <row r="4334" spans="1:17" ht="14.25" x14ac:dyDescent="0.2">
      <c r="A4334" s="183">
        <v>526</v>
      </c>
      <c r="B4334" s="253" t="str">
        <f>IF(AND(A4334&lt;&gt;"",ISNUMBER(A4334)),VLOOKUP(A4334,Studies!A:BR,2,FALSE),"")</f>
        <v>Mouton 2006</v>
      </c>
      <c r="C4334" s="254" t="str">
        <f>IF(AND(A4334&lt;&gt;"",ISNUMBER(A4334)),VLOOKUP(A4334,Studies!A:BR,3,FALSE),"")</f>
        <v>https://www.ncbi.nlm.nih.gov/pubmed/16982783</v>
      </c>
      <c r="D4334" s="254" t="str">
        <f>IF(AND(A4334&lt;&gt;"",ISNUMBER(A4334)),VLOOKUP(A4334,Studies!A:BR,4,FALSE),"")</f>
        <v>MAD_m_C 300 mg</v>
      </c>
      <c r="E4334" s="254" t="str">
        <f>IF(AND(A4334&lt;&gt;"",ISNUMBER(A4334)),VLOOKUP(A4334,Studies!A:BR,5,FALSE),"")</f>
        <v>Itraconazole</v>
      </c>
      <c r="F4334" s="255" t="str">
        <f>IF(AND(A4334&lt;&gt;"",ISNUMBER(A4334)),VLOOKUP(A4334,Studies!A:BR,6,FALSE),"")</f>
        <v>Plasma</v>
      </c>
      <c r="G4334" s="194">
        <v>8</v>
      </c>
      <c r="H4334" s="50" t="s">
        <v>60</v>
      </c>
      <c r="I4334" s="187">
        <v>593.13031005859375</v>
      </c>
      <c r="J4334" s="41" t="s">
        <v>941</v>
      </c>
      <c r="K4334" s="41" t="s">
        <v>116</v>
      </c>
      <c r="Q4334" s="174">
        <v>0</v>
      </c>
    </row>
    <row r="4335" spans="1:17" ht="14.25" x14ac:dyDescent="0.2">
      <c r="A4335" s="183">
        <v>526</v>
      </c>
      <c r="B4335" s="253" t="str">
        <f>IF(AND(A4335&lt;&gt;"",ISNUMBER(A4335)),VLOOKUP(A4335,Studies!A:BR,2,FALSE),"")</f>
        <v>Mouton 2006</v>
      </c>
      <c r="C4335" s="254" t="str">
        <f>IF(AND(A4335&lt;&gt;"",ISNUMBER(A4335)),VLOOKUP(A4335,Studies!A:BR,3,FALSE),"")</f>
        <v>https://www.ncbi.nlm.nih.gov/pubmed/16982783</v>
      </c>
      <c r="D4335" s="254" t="str">
        <f>IF(AND(A4335&lt;&gt;"",ISNUMBER(A4335)),VLOOKUP(A4335,Studies!A:BR,4,FALSE),"")</f>
        <v>MAD_m_C 300 mg</v>
      </c>
      <c r="E4335" s="254" t="str">
        <f>IF(AND(A4335&lt;&gt;"",ISNUMBER(A4335)),VLOOKUP(A4335,Studies!A:BR,5,FALSE),"")</f>
        <v>Itraconazole</v>
      </c>
      <c r="F4335" s="255" t="str">
        <f>IF(AND(A4335&lt;&gt;"",ISNUMBER(A4335)),VLOOKUP(A4335,Studies!A:BR,6,FALSE),"")</f>
        <v>Plasma</v>
      </c>
      <c r="G4335" s="194">
        <v>11</v>
      </c>
      <c r="H4335" s="50" t="s">
        <v>60</v>
      </c>
      <c r="I4335" s="187">
        <v>3754.864013671875</v>
      </c>
      <c r="J4335" s="41" t="s">
        <v>941</v>
      </c>
      <c r="K4335" s="41" t="s">
        <v>116</v>
      </c>
      <c r="Q4335" s="174">
        <v>0</v>
      </c>
    </row>
    <row r="4336" spans="1:17" ht="14.25" x14ac:dyDescent="0.2">
      <c r="A4336" s="183">
        <v>526</v>
      </c>
      <c r="B4336" s="253" t="str">
        <f>IF(AND(A4336&lt;&gt;"",ISNUMBER(A4336)),VLOOKUP(A4336,Studies!A:BR,2,FALSE),"")</f>
        <v>Mouton 2006</v>
      </c>
      <c r="C4336" s="254" t="str">
        <f>IF(AND(A4336&lt;&gt;"",ISNUMBER(A4336)),VLOOKUP(A4336,Studies!A:BR,3,FALSE),"")</f>
        <v>https://www.ncbi.nlm.nih.gov/pubmed/16982783</v>
      </c>
      <c r="D4336" s="254" t="str">
        <f>IF(AND(A4336&lt;&gt;"",ISNUMBER(A4336)),VLOOKUP(A4336,Studies!A:BR,4,FALSE),"")</f>
        <v>MAD_m_C 300 mg</v>
      </c>
      <c r="E4336" s="254" t="str">
        <f>IF(AND(A4336&lt;&gt;"",ISNUMBER(A4336)),VLOOKUP(A4336,Studies!A:BR,5,FALSE),"")</f>
        <v>Itraconazole</v>
      </c>
      <c r="F4336" s="255" t="str">
        <f>IF(AND(A4336&lt;&gt;"",ISNUMBER(A4336)),VLOOKUP(A4336,Studies!A:BR,6,FALSE),"")</f>
        <v>Plasma</v>
      </c>
      <c r="G4336" s="194">
        <v>24</v>
      </c>
      <c r="H4336" s="50" t="s">
        <v>60</v>
      </c>
      <c r="I4336" s="187">
        <v>671.89556884765625</v>
      </c>
      <c r="J4336" s="41" t="s">
        <v>941</v>
      </c>
      <c r="K4336" s="41" t="s">
        <v>116</v>
      </c>
      <c r="Q4336" s="174">
        <v>0</v>
      </c>
    </row>
    <row r="4337" spans="1:17" ht="14.25" x14ac:dyDescent="0.2">
      <c r="A4337" s="183">
        <v>526</v>
      </c>
      <c r="B4337" s="253" t="str">
        <f>IF(AND(A4337&lt;&gt;"",ISNUMBER(A4337)),VLOOKUP(A4337,Studies!A:BR,2,FALSE),"")</f>
        <v>Mouton 2006</v>
      </c>
      <c r="C4337" s="254" t="str">
        <f>IF(AND(A4337&lt;&gt;"",ISNUMBER(A4337)),VLOOKUP(A4337,Studies!A:BR,3,FALSE),"")</f>
        <v>https://www.ncbi.nlm.nih.gov/pubmed/16982783</v>
      </c>
      <c r="D4337" s="254" t="str">
        <f>IF(AND(A4337&lt;&gt;"",ISNUMBER(A4337)),VLOOKUP(A4337,Studies!A:BR,4,FALSE),"")</f>
        <v>MAD_m_C 300 mg</v>
      </c>
      <c r="E4337" s="254" t="str">
        <f>IF(AND(A4337&lt;&gt;"",ISNUMBER(A4337)),VLOOKUP(A4337,Studies!A:BR,5,FALSE),"")</f>
        <v>Itraconazole</v>
      </c>
      <c r="F4337" s="255" t="str">
        <f>IF(AND(A4337&lt;&gt;"",ISNUMBER(A4337)),VLOOKUP(A4337,Studies!A:BR,6,FALSE),"")</f>
        <v>Plasma</v>
      </c>
      <c r="G4337" s="194">
        <v>27</v>
      </c>
      <c r="H4337" s="50" t="s">
        <v>60</v>
      </c>
      <c r="I4337" s="187">
        <v>3572.18212890625</v>
      </c>
      <c r="J4337" s="41" t="s">
        <v>941</v>
      </c>
      <c r="K4337" s="41" t="s">
        <v>116</v>
      </c>
      <c r="Q4337" s="174">
        <v>0</v>
      </c>
    </row>
    <row r="4338" spans="1:17" ht="14.25" x14ac:dyDescent="0.2">
      <c r="A4338" s="183">
        <v>526</v>
      </c>
      <c r="B4338" s="253" t="str">
        <f>IF(AND(A4338&lt;&gt;"",ISNUMBER(A4338)),VLOOKUP(A4338,Studies!A:BR,2,FALSE),"")</f>
        <v>Mouton 2006</v>
      </c>
      <c r="C4338" s="254" t="str">
        <f>IF(AND(A4338&lt;&gt;"",ISNUMBER(A4338)),VLOOKUP(A4338,Studies!A:BR,3,FALSE),"")</f>
        <v>https://www.ncbi.nlm.nih.gov/pubmed/16982783</v>
      </c>
      <c r="D4338" s="254" t="str">
        <f>IF(AND(A4338&lt;&gt;"",ISNUMBER(A4338)),VLOOKUP(A4338,Studies!A:BR,4,FALSE),"")</f>
        <v>MAD_m_C 300 mg</v>
      </c>
      <c r="E4338" s="254" t="str">
        <f>IF(AND(A4338&lt;&gt;"",ISNUMBER(A4338)),VLOOKUP(A4338,Studies!A:BR,5,FALSE),"")</f>
        <v>Itraconazole</v>
      </c>
      <c r="F4338" s="255" t="str">
        <f>IF(AND(A4338&lt;&gt;"",ISNUMBER(A4338)),VLOOKUP(A4338,Studies!A:BR,6,FALSE),"")</f>
        <v>Plasma</v>
      </c>
      <c r="G4338" s="194">
        <v>32</v>
      </c>
      <c r="H4338" s="50" t="s">
        <v>60</v>
      </c>
      <c r="I4338" s="187">
        <v>1079.1400146484375</v>
      </c>
      <c r="J4338" s="41" t="s">
        <v>941</v>
      </c>
      <c r="K4338" s="41" t="s">
        <v>116</v>
      </c>
      <c r="Q4338" s="174">
        <v>0</v>
      </c>
    </row>
    <row r="4339" spans="1:17" ht="14.25" x14ac:dyDescent="0.2">
      <c r="A4339" s="183">
        <v>526</v>
      </c>
      <c r="B4339" s="253" t="str">
        <f>IF(AND(A4339&lt;&gt;"",ISNUMBER(A4339)),VLOOKUP(A4339,Studies!A:BR,2,FALSE),"")</f>
        <v>Mouton 2006</v>
      </c>
      <c r="C4339" s="254" t="str">
        <f>IF(AND(A4339&lt;&gt;"",ISNUMBER(A4339)),VLOOKUP(A4339,Studies!A:BR,3,FALSE),"")</f>
        <v>https://www.ncbi.nlm.nih.gov/pubmed/16982783</v>
      </c>
      <c r="D4339" s="254" t="str">
        <f>IF(AND(A4339&lt;&gt;"",ISNUMBER(A4339)),VLOOKUP(A4339,Studies!A:BR,4,FALSE),"")</f>
        <v>MAD_m_C 300 mg</v>
      </c>
      <c r="E4339" s="254" t="str">
        <f>IF(AND(A4339&lt;&gt;"",ISNUMBER(A4339)),VLOOKUP(A4339,Studies!A:BR,5,FALSE),"")</f>
        <v>Itraconazole</v>
      </c>
      <c r="F4339" s="255" t="str">
        <f>IF(AND(A4339&lt;&gt;"",ISNUMBER(A4339)),VLOOKUP(A4339,Studies!A:BR,6,FALSE),"")</f>
        <v>Plasma</v>
      </c>
      <c r="G4339" s="194">
        <v>35</v>
      </c>
      <c r="H4339" s="50" t="s">
        <v>60</v>
      </c>
      <c r="I4339" s="187">
        <v>3914.215087890625</v>
      </c>
      <c r="J4339" s="41" t="s">
        <v>941</v>
      </c>
      <c r="K4339" s="41" t="s">
        <v>116</v>
      </c>
      <c r="Q4339" s="174">
        <v>0</v>
      </c>
    </row>
    <row r="4340" spans="1:17" ht="14.25" x14ac:dyDescent="0.2">
      <c r="A4340" s="183">
        <v>526</v>
      </c>
      <c r="B4340" s="253" t="str">
        <f>IF(AND(A4340&lt;&gt;"",ISNUMBER(A4340)),VLOOKUP(A4340,Studies!A:BR,2,FALSE),"")</f>
        <v>Mouton 2006</v>
      </c>
      <c r="C4340" s="254" t="str">
        <f>IF(AND(A4340&lt;&gt;"",ISNUMBER(A4340)),VLOOKUP(A4340,Studies!A:BR,3,FALSE),"")</f>
        <v>https://www.ncbi.nlm.nih.gov/pubmed/16982783</v>
      </c>
      <c r="D4340" s="254" t="str">
        <f>IF(AND(A4340&lt;&gt;"",ISNUMBER(A4340)),VLOOKUP(A4340,Studies!A:BR,4,FALSE),"")</f>
        <v>MAD_m_C 300 mg</v>
      </c>
      <c r="E4340" s="254" t="str">
        <f>IF(AND(A4340&lt;&gt;"",ISNUMBER(A4340)),VLOOKUP(A4340,Studies!A:BR,5,FALSE),"")</f>
        <v>Itraconazole</v>
      </c>
      <c r="F4340" s="255" t="str">
        <f>IF(AND(A4340&lt;&gt;"",ISNUMBER(A4340)),VLOOKUP(A4340,Studies!A:BR,6,FALSE),"")</f>
        <v>Plasma</v>
      </c>
      <c r="G4340" s="194">
        <v>48</v>
      </c>
      <c r="H4340" s="50" t="s">
        <v>60</v>
      </c>
      <c r="I4340" s="187">
        <v>1192.3380126953125</v>
      </c>
      <c r="J4340" s="41" t="s">
        <v>941</v>
      </c>
      <c r="K4340" s="41" t="s">
        <v>116</v>
      </c>
      <c r="Q4340" s="174">
        <v>0</v>
      </c>
    </row>
    <row r="4341" spans="1:17" ht="14.25" x14ac:dyDescent="0.2">
      <c r="A4341" s="183">
        <v>526</v>
      </c>
      <c r="B4341" s="253" t="str">
        <f>IF(AND(A4341&lt;&gt;"",ISNUMBER(A4341)),VLOOKUP(A4341,Studies!A:BR,2,FALSE),"")</f>
        <v>Mouton 2006</v>
      </c>
      <c r="C4341" s="254" t="str">
        <f>IF(AND(A4341&lt;&gt;"",ISNUMBER(A4341)),VLOOKUP(A4341,Studies!A:BR,3,FALSE),"")</f>
        <v>https://www.ncbi.nlm.nih.gov/pubmed/16982783</v>
      </c>
      <c r="D4341" s="254" t="str">
        <f>IF(AND(A4341&lt;&gt;"",ISNUMBER(A4341)),VLOOKUP(A4341,Studies!A:BR,4,FALSE),"")</f>
        <v>MAD_m_C 300 mg</v>
      </c>
      <c r="E4341" s="254" t="str">
        <f>IF(AND(A4341&lt;&gt;"",ISNUMBER(A4341)),VLOOKUP(A4341,Studies!A:BR,5,FALSE),"")</f>
        <v>Itraconazole</v>
      </c>
      <c r="F4341" s="255" t="str">
        <f>IF(AND(A4341&lt;&gt;"",ISNUMBER(A4341)),VLOOKUP(A4341,Studies!A:BR,6,FALSE),"")</f>
        <v>Plasma</v>
      </c>
      <c r="G4341" s="194">
        <v>51</v>
      </c>
      <c r="H4341" s="50" t="s">
        <v>60</v>
      </c>
      <c r="I4341" s="187">
        <v>4148.73291015625</v>
      </c>
      <c r="J4341" s="41" t="s">
        <v>941</v>
      </c>
      <c r="K4341" s="41" t="s">
        <v>116</v>
      </c>
      <c r="Q4341" s="174">
        <v>0</v>
      </c>
    </row>
    <row r="4342" spans="1:17" ht="14.25" x14ac:dyDescent="0.2">
      <c r="A4342" s="183">
        <v>526</v>
      </c>
      <c r="B4342" s="253" t="str">
        <f>IF(AND(A4342&lt;&gt;"",ISNUMBER(A4342)),VLOOKUP(A4342,Studies!A:BR,2,FALSE),"")</f>
        <v>Mouton 2006</v>
      </c>
      <c r="C4342" s="254" t="str">
        <f>IF(AND(A4342&lt;&gt;"",ISNUMBER(A4342)),VLOOKUP(A4342,Studies!A:BR,3,FALSE),"")</f>
        <v>https://www.ncbi.nlm.nih.gov/pubmed/16982783</v>
      </c>
      <c r="D4342" s="254" t="str">
        <f>IF(AND(A4342&lt;&gt;"",ISNUMBER(A4342)),VLOOKUP(A4342,Studies!A:BR,4,FALSE),"")</f>
        <v>MAD_m_C 300 mg</v>
      </c>
      <c r="E4342" s="254" t="str">
        <f>IF(AND(A4342&lt;&gt;"",ISNUMBER(A4342)),VLOOKUP(A4342,Studies!A:BR,5,FALSE),"")</f>
        <v>Itraconazole</v>
      </c>
      <c r="F4342" s="255" t="str">
        <f>IF(AND(A4342&lt;&gt;"",ISNUMBER(A4342)),VLOOKUP(A4342,Studies!A:BR,6,FALSE),"")</f>
        <v>Plasma</v>
      </c>
      <c r="G4342" s="194">
        <v>72</v>
      </c>
      <c r="H4342" s="50" t="s">
        <v>60</v>
      </c>
      <c r="I4342" s="187">
        <v>1172.6790771484375</v>
      </c>
      <c r="J4342" s="41" t="s">
        <v>941</v>
      </c>
      <c r="K4342" s="41" t="s">
        <v>116</v>
      </c>
      <c r="Q4342" s="174">
        <v>0</v>
      </c>
    </row>
    <row r="4343" spans="1:17" ht="14.25" x14ac:dyDescent="0.2">
      <c r="A4343" s="183">
        <v>526</v>
      </c>
      <c r="B4343" s="253" t="str">
        <f>IF(AND(A4343&lt;&gt;"",ISNUMBER(A4343)),VLOOKUP(A4343,Studies!A:BR,2,FALSE),"")</f>
        <v>Mouton 2006</v>
      </c>
      <c r="C4343" s="254" t="str">
        <f>IF(AND(A4343&lt;&gt;"",ISNUMBER(A4343)),VLOOKUP(A4343,Studies!A:BR,3,FALSE),"")</f>
        <v>https://www.ncbi.nlm.nih.gov/pubmed/16982783</v>
      </c>
      <c r="D4343" s="254" t="str">
        <f>IF(AND(A4343&lt;&gt;"",ISNUMBER(A4343)),VLOOKUP(A4343,Studies!A:BR,4,FALSE),"")</f>
        <v>MAD_m_C 300 mg</v>
      </c>
      <c r="E4343" s="254" t="str">
        <f>IF(AND(A4343&lt;&gt;"",ISNUMBER(A4343)),VLOOKUP(A4343,Studies!A:BR,5,FALSE),"")</f>
        <v>Itraconazole</v>
      </c>
      <c r="F4343" s="255" t="str">
        <f>IF(AND(A4343&lt;&gt;"",ISNUMBER(A4343)),VLOOKUP(A4343,Studies!A:BR,6,FALSE),"")</f>
        <v>Plasma</v>
      </c>
      <c r="G4343" s="194">
        <v>75</v>
      </c>
      <c r="H4343" s="50" t="s">
        <v>60</v>
      </c>
      <c r="I4343" s="187">
        <v>4434.00732421875</v>
      </c>
      <c r="J4343" s="41" t="s">
        <v>941</v>
      </c>
      <c r="K4343" s="41" t="s">
        <v>116</v>
      </c>
      <c r="Q4343" s="174">
        <v>0</v>
      </c>
    </row>
    <row r="4344" spans="1:17" ht="14.25" x14ac:dyDescent="0.2">
      <c r="A4344" s="183">
        <v>526</v>
      </c>
      <c r="B4344" s="253" t="str">
        <f>IF(AND(A4344&lt;&gt;"",ISNUMBER(A4344)),VLOOKUP(A4344,Studies!A:BR,2,FALSE),"")</f>
        <v>Mouton 2006</v>
      </c>
      <c r="C4344" s="254" t="str">
        <f>IF(AND(A4344&lt;&gt;"",ISNUMBER(A4344)),VLOOKUP(A4344,Studies!A:BR,3,FALSE),"")</f>
        <v>https://www.ncbi.nlm.nih.gov/pubmed/16982783</v>
      </c>
      <c r="D4344" s="254" t="str">
        <f>IF(AND(A4344&lt;&gt;"",ISNUMBER(A4344)),VLOOKUP(A4344,Studies!A:BR,4,FALSE),"")</f>
        <v>MAD_m_C 300 mg</v>
      </c>
      <c r="E4344" s="254" t="str">
        <f>IF(AND(A4344&lt;&gt;"",ISNUMBER(A4344)),VLOOKUP(A4344,Studies!A:BR,5,FALSE),"")</f>
        <v>Itraconazole</v>
      </c>
      <c r="F4344" s="255" t="str">
        <f>IF(AND(A4344&lt;&gt;"",ISNUMBER(A4344)),VLOOKUP(A4344,Studies!A:BR,6,FALSE),"")</f>
        <v>Plasma</v>
      </c>
      <c r="G4344" s="194">
        <v>96</v>
      </c>
      <c r="H4344" s="50" t="s">
        <v>60</v>
      </c>
      <c r="I4344" s="187">
        <v>1222.446044921875</v>
      </c>
      <c r="J4344" s="41" t="s">
        <v>941</v>
      </c>
      <c r="K4344" s="41" t="s">
        <v>116</v>
      </c>
      <c r="Q4344" s="174">
        <v>0</v>
      </c>
    </row>
    <row r="4345" spans="1:17" ht="14.25" x14ac:dyDescent="0.2">
      <c r="A4345" s="183">
        <v>526</v>
      </c>
      <c r="B4345" s="253" t="str">
        <f>IF(AND(A4345&lt;&gt;"",ISNUMBER(A4345)),VLOOKUP(A4345,Studies!A:BR,2,FALSE),"")</f>
        <v>Mouton 2006</v>
      </c>
      <c r="C4345" s="254" t="str">
        <f>IF(AND(A4345&lt;&gt;"",ISNUMBER(A4345)),VLOOKUP(A4345,Studies!A:BR,3,FALSE),"")</f>
        <v>https://www.ncbi.nlm.nih.gov/pubmed/16982783</v>
      </c>
      <c r="D4345" s="254" t="str">
        <f>IF(AND(A4345&lt;&gt;"",ISNUMBER(A4345)),VLOOKUP(A4345,Studies!A:BR,4,FALSE),"")</f>
        <v>MAD_m_C 300 mg</v>
      </c>
      <c r="E4345" s="254" t="str">
        <f>IF(AND(A4345&lt;&gt;"",ISNUMBER(A4345)),VLOOKUP(A4345,Studies!A:BR,5,FALSE),"")</f>
        <v>Itraconazole</v>
      </c>
      <c r="F4345" s="255" t="str">
        <f>IF(AND(A4345&lt;&gt;"",ISNUMBER(A4345)),VLOOKUP(A4345,Studies!A:BR,6,FALSE),"")</f>
        <v>Plasma</v>
      </c>
      <c r="G4345" s="194">
        <v>99</v>
      </c>
      <c r="H4345" s="50" t="s">
        <v>60</v>
      </c>
      <c r="I4345" s="187">
        <v>4397.30078125</v>
      </c>
      <c r="J4345" s="41" t="s">
        <v>941</v>
      </c>
      <c r="K4345" s="41" t="s">
        <v>116</v>
      </c>
      <c r="Q4345" s="174">
        <v>0</v>
      </c>
    </row>
    <row r="4346" spans="1:17" ht="14.25" x14ac:dyDescent="0.2">
      <c r="A4346" s="183">
        <v>526</v>
      </c>
      <c r="B4346" s="253" t="str">
        <f>IF(AND(A4346&lt;&gt;"",ISNUMBER(A4346)),VLOOKUP(A4346,Studies!A:BR,2,FALSE),"")</f>
        <v>Mouton 2006</v>
      </c>
      <c r="C4346" s="254" t="str">
        <f>IF(AND(A4346&lt;&gt;"",ISNUMBER(A4346)),VLOOKUP(A4346,Studies!A:BR,3,FALSE),"")</f>
        <v>https://www.ncbi.nlm.nih.gov/pubmed/16982783</v>
      </c>
      <c r="D4346" s="254" t="str">
        <f>IF(AND(A4346&lt;&gt;"",ISNUMBER(A4346)),VLOOKUP(A4346,Studies!A:BR,4,FALSE),"")</f>
        <v>MAD_m_C 300 mg</v>
      </c>
      <c r="E4346" s="254" t="str">
        <f>IF(AND(A4346&lt;&gt;"",ISNUMBER(A4346)),VLOOKUP(A4346,Studies!A:BR,5,FALSE),"")</f>
        <v>Itraconazole</v>
      </c>
      <c r="F4346" s="255" t="str">
        <f>IF(AND(A4346&lt;&gt;"",ISNUMBER(A4346)),VLOOKUP(A4346,Studies!A:BR,6,FALSE),"")</f>
        <v>Plasma</v>
      </c>
      <c r="G4346" s="194">
        <v>120</v>
      </c>
      <c r="H4346" s="50" t="s">
        <v>60</v>
      </c>
      <c r="I4346" s="187">
        <v>1431.5999755859375</v>
      </c>
      <c r="J4346" s="41" t="s">
        <v>941</v>
      </c>
      <c r="K4346" s="41" t="s">
        <v>116</v>
      </c>
      <c r="Q4346" s="174">
        <v>0</v>
      </c>
    </row>
    <row r="4347" spans="1:17" ht="14.25" x14ac:dyDescent="0.2">
      <c r="A4347" s="183">
        <v>526</v>
      </c>
      <c r="B4347" s="253" t="str">
        <f>IF(AND(A4347&lt;&gt;"",ISNUMBER(A4347)),VLOOKUP(A4347,Studies!A:BR,2,FALSE),"")</f>
        <v>Mouton 2006</v>
      </c>
      <c r="C4347" s="254" t="str">
        <f>IF(AND(A4347&lt;&gt;"",ISNUMBER(A4347)),VLOOKUP(A4347,Studies!A:BR,3,FALSE),"")</f>
        <v>https://www.ncbi.nlm.nih.gov/pubmed/16982783</v>
      </c>
      <c r="D4347" s="254" t="str">
        <f>IF(AND(A4347&lt;&gt;"",ISNUMBER(A4347)),VLOOKUP(A4347,Studies!A:BR,4,FALSE),"")</f>
        <v>MAD_m_C 300 mg</v>
      </c>
      <c r="E4347" s="254" t="str">
        <f>IF(AND(A4347&lt;&gt;"",ISNUMBER(A4347)),VLOOKUP(A4347,Studies!A:BR,5,FALSE),"")</f>
        <v>Itraconazole</v>
      </c>
      <c r="F4347" s="255" t="str">
        <f>IF(AND(A4347&lt;&gt;"",ISNUMBER(A4347)),VLOOKUP(A4347,Studies!A:BR,6,FALSE),"")</f>
        <v>Plasma</v>
      </c>
      <c r="G4347" s="194">
        <v>123</v>
      </c>
      <c r="H4347" s="50" t="s">
        <v>60</v>
      </c>
      <c r="I4347" s="187">
        <v>4218.28271484375</v>
      </c>
      <c r="J4347" s="41" t="s">
        <v>941</v>
      </c>
      <c r="K4347" s="41" t="s">
        <v>116</v>
      </c>
      <c r="Q4347" s="174">
        <v>0</v>
      </c>
    </row>
    <row r="4348" spans="1:17" ht="14.25" x14ac:dyDescent="0.2">
      <c r="A4348" s="183">
        <v>526</v>
      </c>
      <c r="B4348" s="253" t="str">
        <f>IF(AND(A4348&lt;&gt;"",ISNUMBER(A4348)),VLOOKUP(A4348,Studies!A:BR,2,FALSE),"")</f>
        <v>Mouton 2006</v>
      </c>
      <c r="C4348" s="254" t="str">
        <f>IF(AND(A4348&lt;&gt;"",ISNUMBER(A4348)),VLOOKUP(A4348,Studies!A:BR,3,FALSE),"")</f>
        <v>https://www.ncbi.nlm.nih.gov/pubmed/16982783</v>
      </c>
      <c r="D4348" s="254" t="str">
        <f>IF(AND(A4348&lt;&gt;"",ISNUMBER(A4348)),VLOOKUP(A4348,Studies!A:BR,4,FALSE),"")</f>
        <v>MAD_m_C 300 mg</v>
      </c>
      <c r="E4348" s="254" t="str">
        <f>IF(AND(A4348&lt;&gt;"",ISNUMBER(A4348)),VLOOKUP(A4348,Studies!A:BR,5,FALSE),"")</f>
        <v>Itraconazole</v>
      </c>
      <c r="F4348" s="255" t="str">
        <f>IF(AND(A4348&lt;&gt;"",ISNUMBER(A4348)),VLOOKUP(A4348,Studies!A:BR,6,FALSE),"")</f>
        <v>Plasma</v>
      </c>
      <c r="G4348" s="194">
        <v>144</v>
      </c>
      <c r="H4348" s="50" t="s">
        <v>60</v>
      </c>
      <c r="I4348" s="187">
        <v>1455.5989990234375</v>
      </c>
      <c r="J4348" s="41" t="s">
        <v>941</v>
      </c>
      <c r="K4348" s="41" t="s">
        <v>116</v>
      </c>
      <c r="Q4348" s="174">
        <v>0</v>
      </c>
    </row>
    <row r="4349" spans="1:17" ht="14.25" x14ac:dyDescent="0.2">
      <c r="A4349" s="183">
        <v>526</v>
      </c>
      <c r="B4349" s="253" t="str">
        <f>IF(AND(A4349&lt;&gt;"",ISNUMBER(A4349)),VLOOKUP(A4349,Studies!A:BR,2,FALSE),"")</f>
        <v>Mouton 2006</v>
      </c>
      <c r="C4349" s="254" t="str">
        <f>IF(AND(A4349&lt;&gt;"",ISNUMBER(A4349)),VLOOKUP(A4349,Studies!A:BR,3,FALSE),"")</f>
        <v>https://www.ncbi.nlm.nih.gov/pubmed/16982783</v>
      </c>
      <c r="D4349" s="254" t="str">
        <f>IF(AND(A4349&lt;&gt;"",ISNUMBER(A4349)),VLOOKUP(A4349,Studies!A:BR,4,FALSE),"")</f>
        <v>MAD_m_C 300 mg</v>
      </c>
      <c r="E4349" s="254" t="str">
        <f>IF(AND(A4349&lt;&gt;"",ISNUMBER(A4349)),VLOOKUP(A4349,Studies!A:BR,5,FALSE),"")</f>
        <v>Itraconazole</v>
      </c>
      <c r="F4349" s="255" t="str">
        <f>IF(AND(A4349&lt;&gt;"",ISNUMBER(A4349)),VLOOKUP(A4349,Studies!A:BR,6,FALSE),"")</f>
        <v>Plasma</v>
      </c>
      <c r="G4349" s="194">
        <v>147</v>
      </c>
      <c r="H4349" s="50" t="s">
        <v>60</v>
      </c>
      <c r="I4349" s="187">
        <v>4148.73291015625</v>
      </c>
      <c r="J4349" s="41" t="s">
        <v>941</v>
      </c>
      <c r="K4349" s="41" t="s">
        <v>116</v>
      </c>
      <c r="Q4349" s="174">
        <v>0</v>
      </c>
    </row>
    <row r="4350" spans="1:17" ht="14.25" x14ac:dyDescent="0.2">
      <c r="A4350" s="183">
        <v>526</v>
      </c>
      <c r="B4350" s="253" t="str">
        <f>IF(AND(A4350&lt;&gt;"",ISNUMBER(A4350)),VLOOKUP(A4350,Studies!A:BR,2,FALSE),"")</f>
        <v>Mouton 2006</v>
      </c>
      <c r="C4350" s="254" t="str">
        <f>IF(AND(A4350&lt;&gt;"",ISNUMBER(A4350)),VLOOKUP(A4350,Studies!A:BR,3,FALSE),"")</f>
        <v>https://www.ncbi.nlm.nih.gov/pubmed/16982783</v>
      </c>
      <c r="D4350" s="254" t="str">
        <f>IF(AND(A4350&lt;&gt;"",ISNUMBER(A4350)),VLOOKUP(A4350,Studies!A:BR,4,FALSE),"")</f>
        <v>MAD_m_C 300 mg</v>
      </c>
      <c r="E4350" s="254" t="str">
        <f>IF(AND(A4350&lt;&gt;"",ISNUMBER(A4350)),VLOOKUP(A4350,Studies!A:BR,5,FALSE),"")</f>
        <v>Itraconazole</v>
      </c>
      <c r="F4350" s="255" t="str">
        <f>IF(AND(A4350&lt;&gt;"",ISNUMBER(A4350)),VLOOKUP(A4350,Studies!A:BR,6,FALSE),"")</f>
        <v>Plasma</v>
      </c>
      <c r="G4350" s="194">
        <v>148</v>
      </c>
      <c r="H4350" s="50" t="s">
        <v>60</v>
      </c>
      <c r="I4350" s="187">
        <v>2806.98681640625</v>
      </c>
      <c r="J4350" s="41" t="s">
        <v>941</v>
      </c>
      <c r="K4350" s="41" t="s">
        <v>116</v>
      </c>
      <c r="Q4350" s="174">
        <v>0</v>
      </c>
    </row>
    <row r="4351" spans="1:17" ht="14.25" x14ac:dyDescent="0.2">
      <c r="A4351" s="183">
        <v>526</v>
      </c>
      <c r="B4351" s="253" t="str">
        <f>IF(AND(A4351&lt;&gt;"",ISNUMBER(A4351)),VLOOKUP(A4351,Studies!A:BR,2,FALSE),"")</f>
        <v>Mouton 2006</v>
      </c>
      <c r="C4351" s="254" t="str">
        <f>IF(AND(A4351&lt;&gt;"",ISNUMBER(A4351)),VLOOKUP(A4351,Studies!A:BR,3,FALSE),"")</f>
        <v>https://www.ncbi.nlm.nih.gov/pubmed/16982783</v>
      </c>
      <c r="D4351" s="254" t="str">
        <f>IF(AND(A4351&lt;&gt;"",ISNUMBER(A4351)),VLOOKUP(A4351,Studies!A:BR,4,FALSE),"")</f>
        <v>MAD_m_C 300 mg</v>
      </c>
      <c r="E4351" s="254" t="str">
        <f>IF(AND(A4351&lt;&gt;"",ISNUMBER(A4351)),VLOOKUP(A4351,Studies!A:BR,5,FALSE),"")</f>
        <v>Itraconazole</v>
      </c>
      <c r="F4351" s="255" t="str">
        <f>IF(AND(A4351&lt;&gt;"",ISNUMBER(A4351)),VLOOKUP(A4351,Studies!A:BR,6,FALSE),"")</f>
        <v>Plasma</v>
      </c>
      <c r="G4351" s="194">
        <v>148.5</v>
      </c>
      <c r="H4351" s="50" t="s">
        <v>60</v>
      </c>
      <c r="I4351" s="187">
        <v>2205.7041015625</v>
      </c>
      <c r="J4351" s="41" t="s">
        <v>941</v>
      </c>
      <c r="K4351" s="41" t="s">
        <v>116</v>
      </c>
      <c r="Q4351" s="174">
        <v>0</v>
      </c>
    </row>
    <row r="4352" spans="1:17" ht="14.25" x14ac:dyDescent="0.2">
      <c r="A4352" s="183">
        <v>526</v>
      </c>
      <c r="B4352" s="253" t="str">
        <f>IF(AND(A4352&lt;&gt;"",ISNUMBER(A4352)),VLOOKUP(A4352,Studies!A:BR,2,FALSE),"")</f>
        <v>Mouton 2006</v>
      </c>
      <c r="C4352" s="254" t="str">
        <f>IF(AND(A4352&lt;&gt;"",ISNUMBER(A4352)),VLOOKUP(A4352,Studies!A:BR,3,FALSE),"")</f>
        <v>https://www.ncbi.nlm.nih.gov/pubmed/16982783</v>
      </c>
      <c r="D4352" s="254" t="str">
        <f>IF(AND(A4352&lt;&gt;"",ISNUMBER(A4352)),VLOOKUP(A4352,Studies!A:BR,4,FALSE),"")</f>
        <v>MAD_m_C 300 mg</v>
      </c>
      <c r="E4352" s="254" t="str">
        <f>IF(AND(A4352&lt;&gt;"",ISNUMBER(A4352)),VLOOKUP(A4352,Studies!A:BR,5,FALSE),"")</f>
        <v>Itraconazole</v>
      </c>
      <c r="F4352" s="255" t="str">
        <f>IF(AND(A4352&lt;&gt;"",ISNUMBER(A4352)),VLOOKUP(A4352,Studies!A:BR,6,FALSE),"")</f>
        <v>Plasma</v>
      </c>
      <c r="G4352" s="194">
        <v>149</v>
      </c>
      <c r="H4352" s="50" t="s">
        <v>60</v>
      </c>
      <c r="I4352" s="187">
        <v>1996.301025390625</v>
      </c>
      <c r="J4352" s="41" t="s">
        <v>941</v>
      </c>
      <c r="K4352" s="41" t="s">
        <v>116</v>
      </c>
      <c r="Q4352" s="174">
        <v>0</v>
      </c>
    </row>
    <row r="4353" spans="1:17" ht="14.25" x14ac:dyDescent="0.2">
      <c r="A4353" s="183">
        <v>526</v>
      </c>
      <c r="B4353" s="253" t="str">
        <f>IF(AND(A4353&lt;&gt;"",ISNUMBER(A4353)),VLOOKUP(A4353,Studies!A:BR,2,FALSE),"")</f>
        <v>Mouton 2006</v>
      </c>
      <c r="C4353" s="254" t="str">
        <f>IF(AND(A4353&lt;&gt;"",ISNUMBER(A4353)),VLOOKUP(A4353,Studies!A:BR,3,FALSE),"")</f>
        <v>https://www.ncbi.nlm.nih.gov/pubmed/16982783</v>
      </c>
      <c r="D4353" s="254" t="str">
        <f>IF(AND(A4353&lt;&gt;"",ISNUMBER(A4353)),VLOOKUP(A4353,Studies!A:BR,4,FALSE),"")</f>
        <v>MAD_m_C 300 mg</v>
      </c>
      <c r="E4353" s="254" t="str">
        <f>IF(AND(A4353&lt;&gt;"",ISNUMBER(A4353)),VLOOKUP(A4353,Studies!A:BR,5,FALSE),"")</f>
        <v>Itraconazole</v>
      </c>
      <c r="F4353" s="255" t="str">
        <f>IF(AND(A4353&lt;&gt;"",ISNUMBER(A4353)),VLOOKUP(A4353,Studies!A:BR,6,FALSE),"")</f>
        <v>Plasma</v>
      </c>
      <c r="G4353" s="194">
        <v>151</v>
      </c>
      <c r="H4353" s="50" t="s">
        <v>60</v>
      </c>
      <c r="I4353" s="187">
        <v>1704.64501953125</v>
      </c>
      <c r="J4353" s="41" t="s">
        <v>941</v>
      </c>
      <c r="K4353" s="41" t="s">
        <v>116</v>
      </c>
      <c r="Q4353" s="174">
        <v>0</v>
      </c>
    </row>
    <row r="4354" spans="1:17" ht="14.25" x14ac:dyDescent="0.2">
      <c r="A4354" s="183">
        <v>526</v>
      </c>
      <c r="B4354" s="253" t="str">
        <f>IF(AND(A4354&lt;&gt;"",ISNUMBER(A4354)),VLOOKUP(A4354,Studies!A:BR,2,FALSE),"")</f>
        <v>Mouton 2006</v>
      </c>
      <c r="C4354" s="254" t="str">
        <f>IF(AND(A4354&lt;&gt;"",ISNUMBER(A4354)),VLOOKUP(A4354,Studies!A:BR,3,FALSE),"")</f>
        <v>https://www.ncbi.nlm.nih.gov/pubmed/16982783</v>
      </c>
      <c r="D4354" s="254" t="str">
        <f>IF(AND(A4354&lt;&gt;"",ISNUMBER(A4354)),VLOOKUP(A4354,Studies!A:BR,4,FALSE),"")</f>
        <v>MAD_m_C 300 mg</v>
      </c>
      <c r="E4354" s="254" t="str">
        <f>IF(AND(A4354&lt;&gt;"",ISNUMBER(A4354)),VLOOKUP(A4354,Studies!A:BR,5,FALSE),"")</f>
        <v>Itraconazole</v>
      </c>
      <c r="F4354" s="255" t="str">
        <f>IF(AND(A4354&lt;&gt;"",ISNUMBER(A4354)),VLOOKUP(A4354,Studies!A:BR,6,FALSE),"")</f>
        <v>Plasma</v>
      </c>
      <c r="G4354" s="194">
        <v>153</v>
      </c>
      <c r="H4354" s="50" t="s">
        <v>60</v>
      </c>
      <c r="I4354" s="187">
        <v>1581.7679443359375</v>
      </c>
      <c r="J4354" s="41" t="s">
        <v>941</v>
      </c>
      <c r="K4354" s="41" t="s">
        <v>116</v>
      </c>
      <c r="Q4354" s="174">
        <v>0</v>
      </c>
    </row>
    <row r="4355" spans="1:17" ht="14.25" x14ac:dyDescent="0.2">
      <c r="A4355" s="183">
        <v>526</v>
      </c>
      <c r="B4355" s="253" t="str">
        <f>IF(AND(A4355&lt;&gt;"",ISNUMBER(A4355)),VLOOKUP(A4355,Studies!A:BR,2,FALSE),"")</f>
        <v>Mouton 2006</v>
      </c>
      <c r="C4355" s="254" t="str">
        <f>IF(AND(A4355&lt;&gt;"",ISNUMBER(A4355)),VLOOKUP(A4355,Studies!A:BR,3,FALSE),"")</f>
        <v>https://www.ncbi.nlm.nih.gov/pubmed/16982783</v>
      </c>
      <c r="D4355" s="254" t="str">
        <f>IF(AND(A4355&lt;&gt;"",ISNUMBER(A4355)),VLOOKUP(A4355,Studies!A:BR,4,FALSE),"")</f>
        <v>MAD_m_C 300 mg</v>
      </c>
      <c r="E4355" s="254" t="str">
        <f>IF(AND(A4355&lt;&gt;"",ISNUMBER(A4355)),VLOOKUP(A4355,Studies!A:BR,5,FALSE),"")</f>
        <v>Itraconazole</v>
      </c>
      <c r="F4355" s="255" t="str">
        <f>IF(AND(A4355&lt;&gt;"",ISNUMBER(A4355)),VLOOKUP(A4355,Studies!A:BR,6,FALSE),"")</f>
        <v>Plasma</v>
      </c>
      <c r="G4355" s="194">
        <v>155</v>
      </c>
      <c r="H4355" s="50" t="s">
        <v>60</v>
      </c>
      <c r="I4355" s="187">
        <v>1555.68896484375</v>
      </c>
      <c r="J4355" s="41" t="s">
        <v>941</v>
      </c>
      <c r="K4355" s="41" t="s">
        <v>116</v>
      </c>
      <c r="Q4355" s="174">
        <v>0</v>
      </c>
    </row>
    <row r="4356" spans="1:17" ht="14.25" x14ac:dyDescent="0.2">
      <c r="A4356" s="183">
        <v>526</v>
      </c>
      <c r="B4356" s="253" t="str">
        <f>IF(AND(A4356&lt;&gt;"",ISNUMBER(A4356)),VLOOKUP(A4356,Studies!A:BR,2,FALSE),"")</f>
        <v>Mouton 2006</v>
      </c>
      <c r="C4356" s="254" t="str">
        <f>IF(AND(A4356&lt;&gt;"",ISNUMBER(A4356)),VLOOKUP(A4356,Studies!A:BR,3,FALSE),"")</f>
        <v>https://www.ncbi.nlm.nih.gov/pubmed/16982783</v>
      </c>
      <c r="D4356" s="254" t="str">
        <f>IF(AND(A4356&lt;&gt;"",ISNUMBER(A4356)),VLOOKUP(A4356,Studies!A:BR,4,FALSE),"")</f>
        <v>MAD_m_C 300 mg</v>
      </c>
      <c r="E4356" s="254" t="str">
        <f>IF(AND(A4356&lt;&gt;"",ISNUMBER(A4356)),VLOOKUP(A4356,Studies!A:BR,5,FALSE),"")</f>
        <v>Itraconazole</v>
      </c>
      <c r="F4356" s="255" t="str">
        <f>IF(AND(A4356&lt;&gt;"",ISNUMBER(A4356)),VLOOKUP(A4356,Studies!A:BR,6,FALSE),"")</f>
        <v>Plasma</v>
      </c>
      <c r="G4356" s="194">
        <v>160</v>
      </c>
      <c r="H4356" s="50" t="s">
        <v>60</v>
      </c>
      <c r="I4356" s="187">
        <v>1274.324951171875</v>
      </c>
      <c r="J4356" s="41" t="s">
        <v>941</v>
      </c>
      <c r="K4356" s="41" t="s">
        <v>116</v>
      </c>
      <c r="Q4356" s="174">
        <v>0</v>
      </c>
    </row>
    <row r="4357" spans="1:17" ht="14.25" x14ac:dyDescent="0.2">
      <c r="A4357" s="183">
        <v>526</v>
      </c>
      <c r="B4357" s="253" t="str">
        <f>IF(AND(A4357&lt;&gt;"",ISNUMBER(A4357)),VLOOKUP(A4357,Studies!A:BR,2,FALSE),"")</f>
        <v>Mouton 2006</v>
      </c>
      <c r="C4357" s="254" t="str">
        <f>IF(AND(A4357&lt;&gt;"",ISNUMBER(A4357)),VLOOKUP(A4357,Studies!A:BR,3,FALSE),"")</f>
        <v>https://www.ncbi.nlm.nih.gov/pubmed/16982783</v>
      </c>
      <c r="D4357" s="254" t="str">
        <f>IF(AND(A4357&lt;&gt;"",ISNUMBER(A4357)),VLOOKUP(A4357,Studies!A:BR,4,FALSE),"")</f>
        <v>MAD_m_C 300 mg</v>
      </c>
      <c r="E4357" s="254" t="str">
        <f>IF(AND(A4357&lt;&gt;"",ISNUMBER(A4357)),VLOOKUP(A4357,Studies!A:BR,5,FALSE),"")</f>
        <v>Itraconazole</v>
      </c>
      <c r="F4357" s="255" t="str">
        <f>IF(AND(A4357&lt;&gt;"",ISNUMBER(A4357)),VLOOKUP(A4357,Studies!A:BR,6,FALSE),"")</f>
        <v>Plasma</v>
      </c>
      <c r="G4357" s="194">
        <v>168</v>
      </c>
      <c r="H4357" s="50" t="s">
        <v>60</v>
      </c>
      <c r="I4357" s="187">
        <v>1594.9720458984375</v>
      </c>
      <c r="J4357" s="41" t="s">
        <v>941</v>
      </c>
      <c r="K4357" s="41" t="s">
        <v>116</v>
      </c>
      <c r="Q4357" s="174">
        <v>0</v>
      </c>
    </row>
    <row r="4358" spans="1:17" ht="14.25" x14ac:dyDescent="0.2">
      <c r="A4358" s="183">
        <v>526</v>
      </c>
      <c r="B4358" s="253" t="str">
        <f>IF(AND(A4358&lt;&gt;"",ISNUMBER(A4358)),VLOOKUP(A4358,Studies!A:BR,2,FALSE),"")</f>
        <v>Mouton 2006</v>
      </c>
      <c r="C4358" s="254" t="str">
        <f>IF(AND(A4358&lt;&gt;"",ISNUMBER(A4358)),VLOOKUP(A4358,Studies!A:BR,3,FALSE),"")</f>
        <v>https://www.ncbi.nlm.nih.gov/pubmed/16982783</v>
      </c>
      <c r="D4358" s="254" t="str">
        <f>IF(AND(A4358&lt;&gt;"",ISNUMBER(A4358)),VLOOKUP(A4358,Studies!A:BR,4,FALSE),"")</f>
        <v>MAD_m_C 300 mg</v>
      </c>
      <c r="E4358" s="254" t="str">
        <f>IF(AND(A4358&lt;&gt;"",ISNUMBER(A4358)),VLOOKUP(A4358,Studies!A:BR,5,FALSE),"")</f>
        <v>Itraconazole</v>
      </c>
      <c r="F4358" s="255" t="str">
        <f>IF(AND(A4358&lt;&gt;"",ISNUMBER(A4358)),VLOOKUP(A4358,Studies!A:BR,6,FALSE),"")</f>
        <v>Plasma</v>
      </c>
      <c r="G4358" s="194">
        <v>176</v>
      </c>
      <c r="H4358" s="50" t="s">
        <v>60</v>
      </c>
      <c r="I4358" s="187">
        <v>1504.81201171875</v>
      </c>
      <c r="J4358" s="41" t="s">
        <v>941</v>
      </c>
      <c r="K4358" s="41" t="s">
        <v>116</v>
      </c>
      <c r="Q4358" s="174">
        <v>0</v>
      </c>
    </row>
    <row r="4359" spans="1:17" ht="14.25" x14ac:dyDescent="0.2">
      <c r="A4359" s="183">
        <v>526</v>
      </c>
      <c r="B4359" s="253" t="str">
        <f>IF(AND(A4359&lt;&gt;"",ISNUMBER(A4359)),VLOOKUP(A4359,Studies!A:BR,2,FALSE),"")</f>
        <v>Mouton 2006</v>
      </c>
      <c r="C4359" s="254" t="str">
        <f>IF(AND(A4359&lt;&gt;"",ISNUMBER(A4359)),VLOOKUP(A4359,Studies!A:BR,3,FALSE),"")</f>
        <v>https://www.ncbi.nlm.nih.gov/pubmed/16982783</v>
      </c>
      <c r="D4359" s="254" t="str">
        <f>IF(AND(A4359&lt;&gt;"",ISNUMBER(A4359)),VLOOKUP(A4359,Studies!A:BR,4,FALSE),"")</f>
        <v>MAD_m_C 300 mg</v>
      </c>
      <c r="E4359" s="254" t="str">
        <f>IF(AND(A4359&lt;&gt;"",ISNUMBER(A4359)),VLOOKUP(A4359,Studies!A:BR,5,FALSE),"")</f>
        <v>Itraconazole</v>
      </c>
      <c r="F4359" s="255" t="str">
        <f>IF(AND(A4359&lt;&gt;"",ISNUMBER(A4359)),VLOOKUP(A4359,Studies!A:BR,6,FALSE),"")</f>
        <v>Plasma</v>
      </c>
      <c r="G4359" s="194">
        <v>192</v>
      </c>
      <c r="H4359" s="50" t="s">
        <v>60</v>
      </c>
      <c r="I4359" s="187">
        <v>1407.9959716796875</v>
      </c>
      <c r="J4359" s="41" t="s">
        <v>941</v>
      </c>
      <c r="K4359" s="41" t="s">
        <v>116</v>
      </c>
      <c r="Q4359" s="174">
        <v>0</v>
      </c>
    </row>
    <row r="4360" spans="1:17" ht="14.25" x14ac:dyDescent="0.2">
      <c r="A4360" s="183">
        <v>526</v>
      </c>
      <c r="B4360" s="253" t="str">
        <f>IF(AND(A4360&lt;&gt;"",ISNUMBER(A4360)),VLOOKUP(A4360,Studies!A:BR,2,FALSE),"")</f>
        <v>Mouton 2006</v>
      </c>
      <c r="C4360" s="254" t="str">
        <f>IF(AND(A4360&lt;&gt;"",ISNUMBER(A4360)),VLOOKUP(A4360,Studies!A:BR,3,FALSE),"")</f>
        <v>https://www.ncbi.nlm.nih.gov/pubmed/16982783</v>
      </c>
      <c r="D4360" s="254" t="str">
        <f>IF(AND(A4360&lt;&gt;"",ISNUMBER(A4360)),VLOOKUP(A4360,Studies!A:BR,4,FALSE),"")</f>
        <v>MAD_m_C 300 mg</v>
      </c>
      <c r="E4360" s="254" t="str">
        <f>IF(AND(A4360&lt;&gt;"",ISNUMBER(A4360)),VLOOKUP(A4360,Studies!A:BR,5,FALSE),"")</f>
        <v>Itraconazole</v>
      </c>
      <c r="F4360" s="255" t="str">
        <f>IF(AND(A4360&lt;&gt;"",ISNUMBER(A4360)),VLOOKUP(A4360,Studies!A:BR,6,FALSE),"")</f>
        <v>Plasma</v>
      </c>
      <c r="G4360" s="194">
        <v>216</v>
      </c>
      <c r="H4360" s="50" t="s">
        <v>60</v>
      </c>
      <c r="I4360" s="187">
        <v>1373.3179931640625</v>
      </c>
      <c r="J4360" s="41" t="s">
        <v>941</v>
      </c>
      <c r="K4360" s="41" t="s">
        <v>116</v>
      </c>
      <c r="Q4360" s="174">
        <v>0</v>
      </c>
    </row>
    <row r="4361" spans="1:17" ht="14.25" x14ac:dyDescent="0.2">
      <c r="A4361" s="183">
        <v>526</v>
      </c>
      <c r="B4361" s="253" t="str">
        <f>IF(AND(A4361&lt;&gt;"",ISNUMBER(A4361)),VLOOKUP(A4361,Studies!A:BR,2,FALSE),"")</f>
        <v>Mouton 2006</v>
      </c>
      <c r="C4361" s="254" t="str">
        <f>IF(AND(A4361&lt;&gt;"",ISNUMBER(A4361)),VLOOKUP(A4361,Studies!A:BR,3,FALSE),"")</f>
        <v>https://www.ncbi.nlm.nih.gov/pubmed/16982783</v>
      </c>
      <c r="D4361" s="254" t="str">
        <f>IF(AND(A4361&lt;&gt;"",ISNUMBER(A4361)),VLOOKUP(A4361,Studies!A:BR,4,FALSE),"")</f>
        <v>MAD_m_C 300 mg</v>
      </c>
      <c r="E4361" s="254" t="str">
        <f>IF(AND(A4361&lt;&gt;"",ISNUMBER(A4361)),VLOOKUP(A4361,Studies!A:BR,5,FALSE),"")</f>
        <v>Itraconazole</v>
      </c>
      <c r="F4361" s="255" t="str">
        <f>IF(AND(A4361&lt;&gt;"",ISNUMBER(A4361)),VLOOKUP(A4361,Studies!A:BR,6,FALSE),"")</f>
        <v>Plasma</v>
      </c>
      <c r="G4361" s="194">
        <v>240</v>
      </c>
      <c r="H4361" s="50" t="s">
        <v>60</v>
      </c>
      <c r="I4361" s="187">
        <v>1317.408935546875</v>
      </c>
      <c r="J4361" s="41" t="s">
        <v>941</v>
      </c>
      <c r="K4361" s="41" t="s">
        <v>116</v>
      </c>
      <c r="Q4361" s="174">
        <v>0</v>
      </c>
    </row>
    <row r="4362" spans="1:17" ht="14.25" x14ac:dyDescent="0.2">
      <c r="A4362" s="183">
        <v>526</v>
      </c>
      <c r="B4362" s="253" t="str">
        <f>IF(AND(A4362&lt;&gt;"",ISNUMBER(A4362)),VLOOKUP(A4362,Studies!A:BR,2,FALSE),"")</f>
        <v>Mouton 2006</v>
      </c>
      <c r="C4362" s="254" t="str">
        <f>IF(AND(A4362&lt;&gt;"",ISNUMBER(A4362)),VLOOKUP(A4362,Studies!A:BR,3,FALSE),"")</f>
        <v>https://www.ncbi.nlm.nih.gov/pubmed/16982783</v>
      </c>
      <c r="D4362" s="254" t="str">
        <f>IF(AND(A4362&lt;&gt;"",ISNUMBER(A4362)),VLOOKUP(A4362,Studies!A:BR,4,FALSE),"")</f>
        <v>MAD_m_C 300 mg</v>
      </c>
      <c r="E4362" s="254" t="str">
        <f>IF(AND(A4362&lt;&gt;"",ISNUMBER(A4362)),VLOOKUP(A4362,Studies!A:BR,5,FALSE),"")</f>
        <v>Itraconazole</v>
      </c>
      <c r="F4362" s="255" t="str">
        <f>IF(AND(A4362&lt;&gt;"",ISNUMBER(A4362)),VLOOKUP(A4362,Studies!A:BR,6,FALSE),"")</f>
        <v>Plasma</v>
      </c>
      <c r="G4362" s="194">
        <v>312</v>
      </c>
      <c r="H4362" s="50" t="s">
        <v>60</v>
      </c>
      <c r="I4362" s="187">
        <v>993.06304931640625</v>
      </c>
      <c r="J4362" s="41" t="s">
        <v>941</v>
      </c>
      <c r="K4362" s="41" t="s">
        <v>116</v>
      </c>
      <c r="Q4362" s="174">
        <v>0</v>
      </c>
    </row>
    <row r="4363" spans="1:17" ht="14.25" x14ac:dyDescent="0.2">
      <c r="A4363" s="183">
        <v>527</v>
      </c>
      <c r="B4363" s="253" t="str">
        <f>IF(AND(A4363&lt;&gt;"",ISNUMBER(A4363)),VLOOKUP(A4363,Studies!A:BR,2,FALSE),"")</f>
        <v>Mouton 2006</v>
      </c>
      <c r="C4363" s="254" t="str">
        <f>IF(AND(A4363&lt;&gt;"",ISNUMBER(A4363)),VLOOKUP(A4363,Studies!A:BR,3,FALSE),"")</f>
        <v>https://www.ncbi.nlm.nih.gov/pubmed/16982783</v>
      </c>
      <c r="D4363" s="254" t="str">
        <f>IF(AND(A4363&lt;&gt;"",ISNUMBER(A4363)),VLOOKUP(A4363,Studies!A:BR,4,FALSE),"")</f>
        <v>MAD_m_D 200 mg (HPBCD)</v>
      </c>
      <c r="E4363" s="254" t="str">
        <f>IF(AND(A4363&lt;&gt;"",ISNUMBER(A4363)),VLOOKUP(A4363,Studies!A:BR,5,FALSE),"")</f>
        <v>Itraconazole</v>
      </c>
      <c r="F4363" s="255" t="str">
        <f>IF(AND(A4363&lt;&gt;"",ISNUMBER(A4363)),VLOOKUP(A4363,Studies!A:BR,6,FALSE),"")</f>
        <v>Plasma</v>
      </c>
      <c r="G4363" s="194">
        <v>2</v>
      </c>
      <c r="H4363" s="50" t="s">
        <v>60</v>
      </c>
      <c r="I4363" s="187">
        <v>2776.8650054931641</v>
      </c>
      <c r="J4363" s="41" t="s">
        <v>941</v>
      </c>
      <c r="K4363" s="41" t="s">
        <v>116</v>
      </c>
      <c r="Q4363" s="174">
        <v>0</v>
      </c>
    </row>
    <row r="4364" spans="1:17" ht="14.25" x14ac:dyDescent="0.2">
      <c r="A4364" s="183">
        <v>527</v>
      </c>
      <c r="B4364" s="253" t="str">
        <f>IF(AND(A4364&lt;&gt;"",ISNUMBER(A4364)),VLOOKUP(A4364,Studies!A:BR,2,FALSE),"")</f>
        <v>Mouton 2006</v>
      </c>
      <c r="C4364" s="254" t="str">
        <f>IF(AND(A4364&lt;&gt;"",ISNUMBER(A4364)),VLOOKUP(A4364,Studies!A:BR,3,FALSE),"")</f>
        <v>https://www.ncbi.nlm.nih.gov/pubmed/16982783</v>
      </c>
      <c r="D4364" s="254" t="str">
        <f>IF(AND(A4364&lt;&gt;"",ISNUMBER(A4364)),VLOOKUP(A4364,Studies!A:BR,4,FALSE),"")</f>
        <v>MAD_m_D 200 mg (HPBCD)</v>
      </c>
      <c r="E4364" s="254" t="str">
        <f>IF(AND(A4364&lt;&gt;"",ISNUMBER(A4364)),VLOOKUP(A4364,Studies!A:BR,5,FALSE),"")</f>
        <v>Itraconazole</v>
      </c>
      <c r="F4364" s="255" t="str">
        <f>IF(AND(A4364&lt;&gt;"",ISNUMBER(A4364)),VLOOKUP(A4364,Studies!A:BR,6,FALSE),"")</f>
        <v>Plasma</v>
      </c>
      <c r="G4364" s="194">
        <v>8</v>
      </c>
      <c r="H4364" s="50" t="s">
        <v>60</v>
      </c>
      <c r="I4364" s="187">
        <v>244.91161108016968</v>
      </c>
      <c r="J4364" s="41" t="s">
        <v>941</v>
      </c>
      <c r="K4364" s="41" t="s">
        <v>116</v>
      </c>
      <c r="Q4364" s="174">
        <v>0</v>
      </c>
    </row>
    <row r="4365" spans="1:17" ht="14.25" x14ac:dyDescent="0.2">
      <c r="A4365" s="183">
        <v>527</v>
      </c>
      <c r="B4365" s="253" t="str">
        <f>IF(AND(A4365&lt;&gt;"",ISNUMBER(A4365)),VLOOKUP(A4365,Studies!A:BR,2,FALSE),"")</f>
        <v>Mouton 2006</v>
      </c>
      <c r="C4365" s="254" t="str">
        <f>IF(AND(A4365&lt;&gt;"",ISNUMBER(A4365)),VLOOKUP(A4365,Studies!A:BR,3,FALSE),"")</f>
        <v>https://www.ncbi.nlm.nih.gov/pubmed/16982783</v>
      </c>
      <c r="D4365" s="254" t="str">
        <f>IF(AND(A4365&lt;&gt;"",ISNUMBER(A4365)),VLOOKUP(A4365,Studies!A:BR,4,FALSE),"")</f>
        <v>MAD_m_D 200 mg (HPBCD)</v>
      </c>
      <c r="E4365" s="254" t="str">
        <f>IF(AND(A4365&lt;&gt;"",ISNUMBER(A4365)),VLOOKUP(A4365,Studies!A:BR,5,FALSE),"")</f>
        <v>Itraconazole</v>
      </c>
      <c r="F4365" s="255" t="str">
        <f>IF(AND(A4365&lt;&gt;"",ISNUMBER(A4365)),VLOOKUP(A4365,Studies!A:BR,6,FALSE),"")</f>
        <v>Plasma</v>
      </c>
      <c r="G4365" s="194">
        <v>24</v>
      </c>
      <c r="H4365" s="50" t="s">
        <v>60</v>
      </c>
      <c r="I4365" s="187">
        <v>369.85400319099426</v>
      </c>
      <c r="J4365" s="41" t="s">
        <v>941</v>
      </c>
      <c r="K4365" s="41" t="s">
        <v>116</v>
      </c>
      <c r="Q4365" s="174">
        <v>0</v>
      </c>
    </row>
    <row r="4366" spans="1:17" ht="14.25" x14ac:dyDescent="0.2">
      <c r="A4366" s="183">
        <v>527</v>
      </c>
      <c r="B4366" s="253" t="str">
        <f>IF(AND(A4366&lt;&gt;"",ISNUMBER(A4366)),VLOOKUP(A4366,Studies!A:BR,2,FALSE),"")</f>
        <v>Mouton 2006</v>
      </c>
      <c r="C4366" s="254" t="str">
        <f>IF(AND(A4366&lt;&gt;"",ISNUMBER(A4366)),VLOOKUP(A4366,Studies!A:BR,3,FALSE),"")</f>
        <v>https://www.ncbi.nlm.nih.gov/pubmed/16982783</v>
      </c>
      <c r="D4366" s="254" t="str">
        <f>IF(AND(A4366&lt;&gt;"",ISNUMBER(A4366)),VLOOKUP(A4366,Studies!A:BR,4,FALSE),"")</f>
        <v>MAD_m_D 200 mg (HPBCD)</v>
      </c>
      <c r="E4366" s="254" t="str">
        <f>IF(AND(A4366&lt;&gt;"",ISNUMBER(A4366)),VLOOKUP(A4366,Studies!A:BR,5,FALSE),"")</f>
        <v>Itraconazole</v>
      </c>
      <c r="F4366" s="255" t="str">
        <f>IF(AND(A4366&lt;&gt;"",ISNUMBER(A4366)),VLOOKUP(A4366,Studies!A:BR,6,FALSE),"")</f>
        <v>Plasma</v>
      </c>
      <c r="G4366" s="194">
        <v>32</v>
      </c>
      <c r="H4366" s="50" t="s">
        <v>60</v>
      </c>
      <c r="I4366" s="187">
        <v>822.02214002609253</v>
      </c>
      <c r="J4366" s="41" t="s">
        <v>941</v>
      </c>
      <c r="K4366" s="41" t="s">
        <v>116</v>
      </c>
      <c r="Q4366" s="174">
        <v>0</v>
      </c>
    </row>
    <row r="4367" spans="1:17" ht="14.25" x14ac:dyDescent="0.2">
      <c r="A4367" s="183">
        <v>527</v>
      </c>
      <c r="B4367" s="253" t="str">
        <f>IF(AND(A4367&lt;&gt;"",ISNUMBER(A4367)),VLOOKUP(A4367,Studies!A:BR,2,FALSE),"")</f>
        <v>Mouton 2006</v>
      </c>
      <c r="C4367" s="254" t="str">
        <f>IF(AND(A4367&lt;&gt;"",ISNUMBER(A4367)),VLOOKUP(A4367,Studies!A:BR,3,FALSE),"")</f>
        <v>https://www.ncbi.nlm.nih.gov/pubmed/16982783</v>
      </c>
      <c r="D4367" s="254" t="str">
        <f>IF(AND(A4367&lt;&gt;"",ISNUMBER(A4367)),VLOOKUP(A4367,Studies!A:BR,4,FALSE),"")</f>
        <v>MAD_m_D 200 mg (HPBCD)</v>
      </c>
      <c r="E4367" s="254" t="str">
        <f>IF(AND(A4367&lt;&gt;"",ISNUMBER(A4367)),VLOOKUP(A4367,Studies!A:BR,5,FALSE),"")</f>
        <v>Itraconazole</v>
      </c>
      <c r="F4367" s="255" t="str">
        <f>IF(AND(A4367&lt;&gt;"",ISNUMBER(A4367)),VLOOKUP(A4367,Studies!A:BR,6,FALSE),"")</f>
        <v>Plasma</v>
      </c>
      <c r="G4367" s="194">
        <v>34</v>
      </c>
      <c r="H4367" s="50" t="s">
        <v>60</v>
      </c>
      <c r="I4367" s="187">
        <v>4034.5273017883301</v>
      </c>
      <c r="J4367" s="41" t="s">
        <v>941</v>
      </c>
      <c r="K4367" s="41" t="s">
        <v>116</v>
      </c>
      <c r="Q4367" s="174">
        <v>0</v>
      </c>
    </row>
    <row r="4368" spans="1:17" ht="14.25" x14ac:dyDescent="0.2">
      <c r="A4368" s="183">
        <v>527</v>
      </c>
      <c r="B4368" s="253" t="str">
        <f>IF(AND(A4368&lt;&gt;"",ISNUMBER(A4368)),VLOOKUP(A4368,Studies!A:BR,2,FALSE),"")</f>
        <v>Mouton 2006</v>
      </c>
      <c r="C4368" s="254" t="str">
        <f>IF(AND(A4368&lt;&gt;"",ISNUMBER(A4368)),VLOOKUP(A4368,Studies!A:BR,3,FALSE),"")</f>
        <v>https://www.ncbi.nlm.nih.gov/pubmed/16982783</v>
      </c>
      <c r="D4368" s="254" t="str">
        <f>IF(AND(A4368&lt;&gt;"",ISNUMBER(A4368)),VLOOKUP(A4368,Studies!A:BR,4,FALSE),"")</f>
        <v>MAD_m_D 200 mg (HPBCD)</v>
      </c>
      <c r="E4368" s="254" t="str">
        <f>IF(AND(A4368&lt;&gt;"",ISNUMBER(A4368)),VLOOKUP(A4368,Studies!A:BR,5,FALSE),"")</f>
        <v>Itraconazole</v>
      </c>
      <c r="F4368" s="255" t="str">
        <f>IF(AND(A4368&lt;&gt;"",ISNUMBER(A4368)),VLOOKUP(A4368,Studies!A:BR,6,FALSE),"")</f>
        <v>Plasma</v>
      </c>
      <c r="G4368" s="194">
        <v>48</v>
      </c>
      <c r="H4368" s="50" t="s">
        <v>60</v>
      </c>
      <c r="I4368" s="187">
        <v>1376.1309385299683</v>
      </c>
      <c r="J4368" s="41" t="s">
        <v>941</v>
      </c>
      <c r="K4368" s="41" t="s">
        <v>116</v>
      </c>
      <c r="Q4368" s="174">
        <v>0</v>
      </c>
    </row>
    <row r="4369" spans="1:17" ht="14.25" x14ac:dyDescent="0.2">
      <c r="A4369" s="183">
        <v>527</v>
      </c>
      <c r="B4369" s="253" t="str">
        <f>IF(AND(A4369&lt;&gt;"",ISNUMBER(A4369)),VLOOKUP(A4369,Studies!A:BR,2,FALSE),"")</f>
        <v>Mouton 2006</v>
      </c>
      <c r="C4369" s="254" t="str">
        <f>IF(AND(A4369&lt;&gt;"",ISNUMBER(A4369)),VLOOKUP(A4369,Studies!A:BR,3,FALSE),"")</f>
        <v>https://www.ncbi.nlm.nih.gov/pubmed/16982783</v>
      </c>
      <c r="D4369" s="254" t="str">
        <f>IF(AND(A4369&lt;&gt;"",ISNUMBER(A4369)),VLOOKUP(A4369,Studies!A:BR,4,FALSE),"")</f>
        <v>MAD_m_D 200 mg (HPBCD)</v>
      </c>
      <c r="E4369" s="254" t="str">
        <f>IF(AND(A4369&lt;&gt;"",ISNUMBER(A4369)),VLOOKUP(A4369,Studies!A:BR,5,FALSE),"")</f>
        <v>Itraconazole</v>
      </c>
      <c r="F4369" s="255" t="str">
        <f>IF(AND(A4369&lt;&gt;"",ISNUMBER(A4369)),VLOOKUP(A4369,Studies!A:BR,6,FALSE),"")</f>
        <v>Plasma</v>
      </c>
      <c r="G4369" s="194">
        <v>50</v>
      </c>
      <c r="H4369" s="50" t="s">
        <v>60</v>
      </c>
      <c r="I4369" s="187">
        <v>3434.4921112060547</v>
      </c>
      <c r="J4369" s="41" t="s">
        <v>941</v>
      </c>
      <c r="K4369" s="41" t="s">
        <v>116</v>
      </c>
      <c r="Q4369" s="174">
        <v>0</v>
      </c>
    </row>
    <row r="4370" spans="1:17" ht="14.25" x14ac:dyDescent="0.2">
      <c r="A4370" s="183">
        <v>527</v>
      </c>
      <c r="B4370" s="253" t="str">
        <f>IF(AND(A4370&lt;&gt;"",ISNUMBER(A4370)),VLOOKUP(A4370,Studies!A:BR,2,FALSE),"")</f>
        <v>Mouton 2006</v>
      </c>
      <c r="C4370" s="254" t="str">
        <f>IF(AND(A4370&lt;&gt;"",ISNUMBER(A4370)),VLOOKUP(A4370,Studies!A:BR,3,FALSE),"")</f>
        <v>https://www.ncbi.nlm.nih.gov/pubmed/16982783</v>
      </c>
      <c r="D4370" s="254" t="str">
        <f>IF(AND(A4370&lt;&gt;"",ISNUMBER(A4370)),VLOOKUP(A4370,Studies!A:BR,4,FALSE),"")</f>
        <v>MAD_m_D 200 mg (HPBCD)</v>
      </c>
      <c r="E4370" s="254" t="str">
        <f>IF(AND(A4370&lt;&gt;"",ISNUMBER(A4370)),VLOOKUP(A4370,Studies!A:BR,5,FALSE),"")</f>
        <v>Itraconazole</v>
      </c>
      <c r="F4370" s="255" t="str">
        <f>IF(AND(A4370&lt;&gt;"",ISNUMBER(A4370)),VLOOKUP(A4370,Studies!A:BR,6,FALSE),"")</f>
        <v>Plasma</v>
      </c>
      <c r="G4370" s="194">
        <v>72</v>
      </c>
      <c r="H4370" s="50" t="s">
        <v>60</v>
      </c>
      <c r="I4370" s="187">
        <v>722.66894578933716</v>
      </c>
      <c r="J4370" s="41" t="s">
        <v>941</v>
      </c>
      <c r="K4370" s="41" t="s">
        <v>116</v>
      </c>
      <c r="Q4370" s="174">
        <v>0</v>
      </c>
    </row>
    <row r="4371" spans="1:17" ht="14.25" x14ac:dyDescent="0.2">
      <c r="A4371" s="183">
        <v>527</v>
      </c>
      <c r="B4371" s="253" t="str">
        <f>IF(AND(A4371&lt;&gt;"",ISNUMBER(A4371)),VLOOKUP(A4371,Studies!A:BR,2,FALSE),"")</f>
        <v>Mouton 2006</v>
      </c>
      <c r="C4371" s="254" t="str">
        <f>IF(AND(A4371&lt;&gt;"",ISNUMBER(A4371)),VLOOKUP(A4371,Studies!A:BR,3,FALSE),"")</f>
        <v>https://www.ncbi.nlm.nih.gov/pubmed/16982783</v>
      </c>
      <c r="D4371" s="254" t="str">
        <f>IF(AND(A4371&lt;&gt;"",ISNUMBER(A4371)),VLOOKUP(A4371,Studies!A:BR,4,FALSE),"")</f>
        <v>MAD_m_D 200 mg (HPBCD)</v>
      </c>
      <c r="E4371" s="254" t="str">
        <f>IF(AND(A4371&lt;&gt;"",ISNUMBER(A4371)),VLOOKUP(A4371,Studies!A:BR,5,FALSE),"")</f>
        <v>Itraconazole</v>
      </c>
      <c r="F4371" s="255" t="str">
        <f>IF(AND(A4371&lt;&gt;"",ISNUMBER(A4371)),VLOOKUP(A4371,Studies!A:BR,6,FALSE),"")</f>
        <v>Plasma</v>
      </c>
      <c r="G4371" s="194">
        <v>74</v>
      </c>
      <c r="H4371" s="50" t="s">
        <v>60</v>
      </c>
      <c r="I4371" s="187">
        <v>3262.0069980621338</v>
      </c>
      <c r="J4371" s="41" t="s">
        <v>941</v>
      </c>
      <c r="K4371" s="41" t="s">
        <v>116</v>
      </c>
      <c r="Q4371" s="174">
        <v>0</v>
      </c>
    </row>
    <row r="4372" spans="1:17" ht="14.25" x14ac:dyDescent="0.2">
      <c r="A4372" s="183">
        <v>527</v>
      </c>
      <c r="B4372" s="253" t="str">
        <f>IF(AND(A4372&lt;&gt;"",ISNUMBER(A4372)),VLOOKUP(A4372,Studies!A:BR,2,FALSE),"")</f>
        <v>Mouton 2006</v>
      </c>
      <c r="C4372" s="254" t="str">
        <f>IF(AND(A4372&lt;&gt;"",ISNUMBER(A4372)),VLOOKUP(A4372,Studies!A:BR,3,FALSE),"")</f>
        <v>https://www.ncbi.nlm.nih.gov/pubmed/16982783</v>
      </c>
      <c r="D4372" s="254" t="str">
        <f>IF(AND(A4372&lt;&gt;"",ISNUMBER(A4372)),VLOOKUP(A4372,Studies!A:BR,4,FALSE),"")</f>
        <v>MAD_m_D 200 mg (HPBCD)</v>
      </c>
      <c r="E4372" s="254" t="str">
        <f>IF(AND(A4372&lt;&gt;"",ISNUMBER(A4372)),VLOOKUP(A4372,Studies!A:BR,5,FALSE),"")</f>
        <v>Itraconazole</v>
      </c>
      <c r="F4372" s="255" t="str">
        <f>IF(AND(A4372&lt;&gt;"",ISNUMBER(A4372)),VLOOKUP(A4372,Studies!A:BR,6,FALSE),"")</f>
        <v>Plasma</v>
      </c>
      <c r="G4372" s="194">
        <v>96</v>
      </c>
      <c r="H4372" s="50" t="s">
        <v>60</v>
      </c>
      <c r="I4372" s="187">
        <v>741.52922630310059</v>
      </c>
      <c r="J4372" s="41" t="s">
        <v>941</v>
      </c>
      <c r="K4372" s="41" t="s">
        <v>116</v>
      </c>
      <c r="Q4372" s="174">
        <v>0</v>
      </c>
    </row>
    <row r="4373" spans="1:17" ht="14.25" x14ac:dyDescent="0.2">
      <c r="A4373" s="183">
        <v>527</v>
      </c>
      <c r="B4373" s="253" t="str">
        <f>IF(AND(A4373&lt;&gt;"",ISNUMBER(A4373)),VLOOKUP(A4373,Studies!A:BR,2,FALSE),"")</f>
        <v>Mouton 2006</v>
      </c>
      <c r="C4373" s="254" t="str">
        <f>IF(AND(A4373&lt;&gt;"",ISNUMBER(A4373)),VLOOKUP(A4373,Studies!A:BR,3,FALSE),"")</f>
        <v>https://www.ncbi.nlm.nih.gov/pubmed/16982783</v>
      </c>
      <c r="D4373" s="254" t="str">
        <f>IF(AND(A4373&lt;&gt;"",ISNUMBER(A4373)),VLOOKUP(A4373,Studies!A:BR,4,FALSE),"")</f>
        <v>MAD_m_D 200 mg (HPBCD)</v>
      </c>
      <c r="E4373" s="254" t="str">
        <f>IF(AND(A4373&lt;&gt;"",ISNUMBER(A4373)),VLOOKUP(A4373,Studies!A:BR,5,FALSE),"")</f>
        <v>Itraconazole</v>
      </c>
      <c r="F4373" s="255" t="str">
        <f>IF(AND(A4373&lt;&gt;"",ISNUMBER(A4373)),VLOOKUP(A4373,Studies!A:BR,6,FALSE),"")</f>
        <v>Plasma</v>
      </c>
      <c r="G4373" s="194">
        <v>98</v>
      </c>
      <c r="H4373" s="50" t="s">
        <v>60</v>
      </c>
      <c r="I4373" s="187">
        <v>3138.3519172668457</v>
      </c>
      <c r="J4373" s="41" t="s">
        <v>941</v>
      </c>
      <c r="K4373" s="41" t="s">
        <v>116</v>
      </c>
      <c r="Q4373" s="174">
        <v>0</v>
      </c>
    </row>
    <row r="4374" spans="1:17" ht="14.25" x14ac:dyDescent="0.2">
      <c r="A4374" s="183">
        <v>527</v>
      </c>
      <c r="B4374" s="253" t="str">
        <f>IF(AND(A4374&lt;&gt;"",ISNUMBER(A4374)),VLOOKUP(A4374,Studies!A:BR,2,FALSE),"")</f>
        <v>Mouton 2006</v>
      </c>
      <c r="C4374" s="254" t="str">
        <f>IF(AND(A4374&lt;&gt;"",ISNUMBER(A4374)),VLOOKUP(A4374,Studies!A:BR,3,FALSE),"")</f>
        <v>https://www.ncbi.nlm.nih.gov/pubmed/16982783</v>
      </c>
      <c r="D4374" s="254" t="str">
        <f>IF(AND(A4374&lt;&gt;"",ISNUMBER(A4374)),VLOOKUP(A4374,Studies!A:BR,4,FALSE),"")</f>
        <v>MAD_m_D 200 mg (HPBCD)</v>
      </c>
      <c r="E4374" s="254" t="str">
        <f>IF(AND(A4374&lt;&gt;"",ISNUMBER(A4374)),VLOOKUP(A4374,Studies!A:BR,5,FALSE),"")</f>
        <v>Itraconazole</v>
      </c>
      <c r="F4374" s="255" t="str">
        <f>IF(AND(A4374&lt;&gt;"",ISNUMBER(A4374)),VLOOKUP(A4374,Studies!A:BR,6,FALSE),"")</f>
        <v>Plasma</v>
      </c>
      <c r="G4374" s="194">
        <v>120</v>
      </c>
      <c r="H4374" s="50" t="s">
        <v>60</v>
      </c>
      <c r="I4374" s="187">
        <v>780.73900938034058</v>
      </c>
      <c r="J4374" s="41" t="s">
        <v>941</v>
      </c>
      <c r="K4374" s="41" t="s">
        <v>116</v>
      </c>
      <c r="Q4374" s="174">
        <v>0</v>
      </c>
    </row>
    <row r="4375" spans="1:17" ht="14.25" x14ac:dyDescent="0.2">
      <c r="A4375" s="183">
        <v>527</v>
      </c>
      <c r="B4375" s="253" t="str">
        <f>IF(AND(A4375&lt;&gt;"",ISNUMBER(A4375)),VLOOKUP(A4375,Studies!A:BR,2,FALSE),"")</f>
        <v>Mouton 2006</v>
      </c>
      <c r="C4375" s="254" t="str">
        <f>IF(AND(A4375&lt;&gt;"",ISNUMBER(A4375)),VLOOKUP(A4375,Studies!A:BR,3,FALSE),"")</f>
        <v>https://www.ncbi.nlm.nih.gov/pubmed/16982783</v>
      </c>
      <c r="D4375" s="254" t="str">
        <f>IF(AND(A4375&lt;&gt;"",ISNUMBER(A4375)),VLOOKUP(A4375,Studies!A:BR,4,FALSE),"")</f>
        <v>MAD_m_D 200 mg (HPBCD)</v>
      </c>
      <c r="E4375" s="254" t="str">
        <f>IF(AND(A4375&lt;&gt;"",ISNUMBER(A4375)),VLOOKUP(A4375,Studies!A:BR,5,FALSE),"")</f>
        <v>Itraconazole</v>
      </c>
      <c r="F4375" s="255" t="str">
        <f>IF(AND(A4375&lt;&gt;"",ISNUMBER(A4375)),VLOOKUP(A4375,Studies!A:BR,6,FALSE),"")</f>
        <v>Plasma</v>
      </c>
      <c r="G4375" s="194">
        <v>122</v>
      </c>
      <c r="H4375" s="50" t="s">
        <v>60</v>
      </c>
      <c r="I4375" s="187">
        <v>3220.257043838501</v>
      </c>
      <c r="J4375" s="41" t="s">
        <v>941</v>
      </c>
      <c r="K4375" s="41" t="s">
        <v>116</v>
      </c>
      <c r="Q4375" s="174">
        <v>0</v>
      </c>
    </row>
    <row r="4376" spans="1:17" ht="14.25" x14ac:dyDescent="0.2">
      <c r="A4376" s="183">
        <v>527</v>
      </c>
      <c r="B4376" s="253" t="str">
        <f>IF(AND(A4376&lt;&gt;"",ISNUMBER(A4376)),VLOOKUP(A4376,Studies!A:BR,2,FALSE),"")</f>
        <v>Mouton 2006</v>
      </c>
      <c r="C4376" s="254" t="str">
        <f>IF(AND(A4376&lt;&gt;"",ISNUMBER(A4376)),VLOOKUP(A4376,Studies!A:BR,3,FALSE),"")</f>
        <v>https://www.ncbi.nlm.nih.gov/pubmed/16982783</v>
      </c>
      <c r="D4376" s="254" t="str">
        <f>IF(AND(A4376&lt;&gt;"",ISNUMBER(A4376)),VLOOKUP(A4376,Studies!A:BR,4,FALSE),"")</f>
        <v>MAD_m_D 200 mg (HPBCD)</v>
      </c>
      <c r="E4376" s="254" t="str">
        <f>IF(AND(A4376&lt;&gt;"",ISNUMBER(A4376)),VLOOKUP(A4376,Studies!A:BR,5,FALSE),"")</f>
        <v>Itraconazole</v>
      </c>
      <c r="F4376" s="255" t="str">
        <f>IF(AND(A4376&lt;&gt;"",ISNUMBER(A4376)),VLOOKUP(A4376,Studies!A:BR,6,FALSE),"")</f>
        <v>Plasma</v>
      </c>
      <c r="G4376" s="194">
        <v>144</v>
      </c>
      <c r="H4376" s="50" t="s">
        <v>60</v>
      </c>
      <c r="I4376" s="187">
        <v>1016.6960954666138</v>
      </c>
      <c r="J4376" s="41" t="s">
        <v>941</v>
      </c>
      <c r="K4376" s="41" t="s">
        <v>116</v>
      </c>
      <c r="Q4376" s="174">
        <v>0</v>
      </c>
    </row>
    <row r="4377" spans="1:17" ht="14.25" x14ac:dyDescent="0.2">
      <c r="A4377" s="183">
        <v>527</v>
      </c>
      <c r="B4377" s="253" t="str">
        <f>IF(AND(A4377&lt;&gt;"",ISNUMBER(A4377)),VLOOKUP(A4377,Studies!A:BR,2,FALSE),"")</f>
        <v>Mouton 2006</v>
      </c>
      <c r="C4377" s="254" t="str">
        <f>IF(AND(A4377&lt;&gt;"",ISNUMBER(A4377)),VLOOKUP(A4377,Studies!A:BR,3,FALSE),"")</f>
        <v>https://www.ncbi.nlm.nih.gov/pubmed/16982783</v>
      </c>
      <c r="D4377" s="254" t="str">
        <f>IF(AND(A4377&lt;&gt;"",ISNUMBER(A4377)),VLOOKUP(A4377,Studies!A:BR,4,FALSE),"")</f>
        <v>MAD_m_D 200 mg (HPBCD)</v>
      </c>
      <c r="E4377" s="254" t="str">
        <f>IF(AND(A4377&lt;&gt;"",ISNUMBER(A4377)),VLOOKUP(A4377,Studies!A:BR,5,FALSE),"")</f>
        <v>Itraconazole</v>
      </c>
      <c r="F4377" s="255" t="str">
        <f>IF(AND(A4377&lt;&gt;"",ISNUMBER(A4377)),VLOOKUP(A4377,Studies!A:BR,6,FALSE),"")</f>
        <v>Plasma</v>
      </c>
      <c r="G4377" s="194">
        <v>144.5</v>
      </c>
      <c r="H4377" s="50" t="s">
        <v>60</v>
      </c>
      <c r="I4377" s="187">
        <v>2849.5409488677979</v>
      </c>
      <c r="J4377" s="41" t="s">
        <v>941</v>
      </c>
      <c r="K4377" s="41" t="s">
        <v>116</v>
      </c>
      <c r="Q4377" s="174">
        <v>0</v>
      </c>
    </row>
    <row r="4378" spans="1:17" ht="14.25" x14ac:dyDescent="0.2">
      <c r="A4378" s="183">
        <v>527</v>
      </c>
      <c r="B4378" s="253" t="str">
        <f>IF(AND(A4378&lt;&gt;"",ISNUMBER(A4378)),VLOOKUP(A4378,Studies!A:BR,2,FALSE),"")</f>
        <v>Mouton 2006</v>
      </c>
      <c r="C4378" s="254" t="str">
        <f>IF(AND(A4378&lt;&gt;"",ISNUMBER(A4378)),VLOOKUP(A4378,Studies!A:BR,3,FALSE),"")</f>
        <v>https://www.ncbi.nlm.nih.gov/pubmed/16982783</v>
      </c>
      <c r="D4378" s="254" t="str">
        <f>IF(AND(A4378&lt;&gt;"",ISNUMBER(A4378)),VLOOKUP(A4378,Studies!A:BR,4,FALSE),"")</f>
        <v>MAD_m_D 200 mg (HPBCD)</v>
      </c>
      <c r="E4378" s="254" t="str">
        <f>IF(AND(A4378&lt;&gt;"",ISNUMBER(A4378)),VLOOKUP(A4378,Studies!A:BR,5,FALSE),"")</f>
        <v>Itraconazole</v>
      </c>
      <c r="F4378" s="255" t="str">
        <f>IF(AND(A4378&lt;&gt;"",ISNUMBER(A4378)),VLOOKUP(A4378,Studies!A:BR,6,FALSE),"")</f>
        <v>Plasma</v>
      </c>
      <c r="G4378" s="194">
        <v>145</v>
      </c>
      <c r="H4378" s="50" t="s">
        <v>60</v>
      </c>
      <c r="I4378" s="187">
        <v>3346.6269969940186</v>
      </c>
      <c r="J4378" s="41" t="s">
        <v>941</v>
      </c>
      <c r="K4378" s="41" t="s">
        <v>116</v>
      </c>
      <c r="Q4378" s="174">
        <v>0</v>
      </c>
    </row>
    <row r="4379" spans="1:17" ht="14.25" x14ac:dyDescent="0.2">
      <c r="A4379" s="183">
        <v>527</v>
      </c>
      <c r="B4379" s="253" t="str">
        <f>IF(AND(A4379&lt;&gt;"",ISNUMBER(A4379)),VLOOKUP(A4379,Studies!A:BR,2,FALSE),"")</f>
        <v>Mouton 2006</v>
      </c>
      <c r="C4379" s="254" t="str">
        <f>IF(AND(A4379&lt;&gt;"",ISNUMBER(A4379)),VLOOKUP(A4379,Studies!A:BR,3,FALSE),"")</f>
        <v>https://www.ncbi.nlm.nih.gov/pubmed/16982783</v>
      </c>
      <c r="D4379" s="254" t="str">
        <f>IF(AND(A4379&lt;&gt;"",ISNUMBER(A4379)),VLOOKUP(A4379,Studies!A:BR,4,FALSE),"")</f>
        <v>MAD_m_D 200 mg (HPBCD)</v>
      </c>
      <c r="E4379" s="254" t="str">
        <f>IF(AND(A4379&lt;&gt;"",ISNUMBER(A4379)),VLOOKUP(A4379,Studies!A:BR,5,FALSE),"")</f>
        <v>Itraconazole</v>
      </c>
      <c r="F4379" s="255" t="str">
        <f>IF(AND(A4379&lt;&gt;"",ISNUMBER(A4379)),VLOOKUP(A4379,Studies!A:BR,6,FALSE),"")</f>
        <v>Plasma</v>
      </c>
      <c r="G4379" s="194">
        <v>146</v>
      </c>
      <c r="H4379" s="50" t="s">
        <v>60</v>
      </c>
      <c r="I4379" s="187">
        <v>2942.6689147949219</v>
      </c>
      <c r="J4379" s="41" t="s">
        <v>941</v>
      </c>
      <c r="K4379" s="41" t="s">
        <v>116</v>
      </c>
      <c r="Q4379" s="174">
        <v>0</v>
      </c>
    </row>
    <row r="4380" spans="1:17" ht="14.25" x14ac:dyDescent="0.2">
      <c r="A4380" s="183">
        <v>527</v>
      </c>
      <c r="B4380" s="253" t="str">
        <f>IF(AND(A4380&lt;&gt;"",ISNUMBER(A4380)),VLOOKUP(A4380,Studies!A:BR,2,FALSE),"")</f>
        <v>Mouton 2006</v>
      </c>
      <c r="C4380" s="254" t="str">
        <f>IF(AND(A4380&lt;&gt;"",ISNUMBER(A4380)),VLOOKUP(A4380,Studies!A:BR,3,FALSE),"")</f>
        <v>https://www.ncbi.nlm.nih.gov/pubmed/16982783</v>
      </c>
      <c r="D4380" s="254" t="str">
        <f>IF(AND(A4380&lt;&gt;"",ISNUMBER(A4380)),VLOOKUP(A4380,Studies!A:BR,4,FALSE),"")</f>
        <v>MAD_m_D 200 mg (HPBCD)</v>
      </c>
      <c r="E4380" s="254" t="str">
        <f>IF(AND(A4380&lt;&gt;"",ISNUMBER(A4380)),VLOOKUP(A4380,Studies!A:BR,5,FALSE),"")</f>
        <v>Itraconazole</v>
      </c>
      <c r="F4380" s="255" t="str">
        <f>IF(AND(A4380&lt;&gt;"",ISNUMBER(A4380)),VLOOKUP(A4380,Studies!A:BR,6,FALSE),"")</f>
        <v>Plasma</v>
      </c>
      <c r="G4380" s="194">
        <v>146.08000000000001</v>
      </c>
      <c r="H4380" s="50" t="s">
        <v>60</v>
      </c>
      <c r="I4380" s="187">
        <v>2724.0920066833496</v>
      </c>
      <c r="J4380" s="41" t="s">
        <v>941</v>
      </c>
      <c r="K4380" s="41" t="s">
        <v>116</v>
      </c>
      <c r="Q4380" s="174">
        <v>0</v>
      </c>
    </row>
    <row r="4381" spans="1:17" ht="14.25" x14ac:dyDescent="0.2">
      <c r="A4381" s="183">
        <v>527</v>
      </c>
      <c r="B4381" s="253" t="str">
        <f>IF(AND(A4381&lt;&gt;"",ISNUMBER(A4381)),VLOOKUP(A4381,Studies!A:BR,2,FALSE),"")</f>
        <v>Mouton 2006</v>
      </c>
      <c r="C4381" s="254" t="str">
        <f>IF(AND(A4381&lt;&gt;"",ISNUMBER(A4381)),VLOOKUP(A4381,Studies!A:BR,3,FALSE),"")</f>
        <v>https://www.ncbi.nlm.nih.gov/pubmed/16982783</v>
      </c>
      <c r="D4381" s="254" t="str">
        <f>IF(AND(A4381&lt;&gt;"",ISNUMBER(A4381)),VLOOKUP(A4381,Studies!A:BR,4,FALSE),"")</f>
        <v>MAD_m_D 200 mg (HPBCD)</v>
      </c>
      <c r="E4381" s="254" t="str">
        <f>IF(AND(A4381&lt;&gt;"",ISNUMBER(A4381)),VLOOKUP(A4381,Studies!A:BR,5,FALSE),"")</f>
        <v>Itraconazole</v>
      </c>
      <c r="F4381" s="255" t="str">
        <f>IF(AND(A4381&lt;&gt;"",ISNUMBER(A4381)),VLOOKUP(A4381,Studies!A:BR,6,FALSE),"")</f>
        <v>Plasma</v>
      </c>
      <c r="G4381" s="194">
        <v>146.25</v>
      </c>
      <c r="H4381" s="50" t="s">
        <v>60</v>
      </c>
      <c r="I4381" s="187">
        <v>2570.8820819854736</v>
      </c>
      <c r="J4381" s="41" t="s">
        <v>941</v>
      </c>
      <c r="K4381" s="41" t="s">
        <v>116</v>
      </c>
      <c r="Q4381" s="174">
        <v>0</v>
      </c>
    </row>
    <row r="4382" spans="1:17" ht="14.25" x14ac:dyDescent="0.2">
      <c r="A4382" s="183">
        <v>527</v>
      </c>
      <c r="B4382" s="253" t="str">
        <f>IF(AND(A4382&lt;&gt;"",ISNUMBER(A4382)),VLOOKUP(A4382,Studies!A:BR,2,FALSE),"")</f>
        <v>Mouton 2006</v>
      </c>
      <c r="C4382" s="254" t="str">
        <f>IF(AND(A4382&lt;&gt;"",ISNUMBER(A4382)),VLOOKUP(A4382,Studies!A:BR,3,FALSE),"")</f>
        <v>https://www.ncbi.nlm.nih.gov/pubmed/16982783</v>
      </c>
      <c r="D4382" s="254" t="str">
        <f>IF(AND(A4382&lt;&gt;"",ISNUMBER(A4382)),VLOOKUP(A4382,Studies!A:BR,4,FALSE),"")</f>
        <v>MAD_m_D 200 mg (HPBCD)</v>
      </c>
      <c r="E4382" s="254" t="str">
        <f>IF(AND(A4382&lt;&gt;"",ISNUMBER(A4382)),VLOOKUP(A4382,Studies!A:BR,5,FALSE),"")</f>
        <v>Itraconazole</v>
      </c>
      <c r="F4382" s="255" t="str">
        <f>IF(AND(A4382&lt;&gt;"",ISNUMBER(A4382)),VLOOKUP(A4382,Studies!A:BR,6,FALSE),"")</f>
        <v>Plasma</v>
      </c>
      <c r="G4382" s="194">
        <v>146.5</v>
      </c>
      <c r="H4382" s="50" t="s">
        <v>60</v>
      </c>
      <c r="I4382" s="187">
        <v>2364.6631240844727</v>
      </c>
      <c r="J4382" s="41" t="s">
        <v>941</v>
      </c>
      <c r="K4382" s="41" t="s">
        <v>116</v>
      </c>
      <c r="Q4382" s="174">
        <v>0</v>
      </c>
    </row>
    <row r="4383" spans="1:17" ht="14.25" x14ac:dyDescent="0.2">
      <c r="A4383" s="183">
        <v>527</v>
      </c>
      <c r="B4383" s="253" t="str">
        <f>IF(AND(A4383&lt;&gt;"",ISNUMBER(A4383)),VLOOKUP(A4383,Studies!A:BR,2,FALSE),"")</f>
        <v>Mouton 2006</v>
      </c>
      <c r="C4383" s="254" t="str">
        <f>IF(AND(A4383&lt;&gt;"",ISNUMBER(A4383)),VLOOKUP(A4383,Studies!A:BR,3,FALSE),"")</f>
        <v>https://www.ncbi.nlm.nih.gov/pubmed/16982783</v>
      </c>
      <c r="D4383" s="254" t="str">
        <f>IF(AND(A4383&lt;&gt;"",ISNUMBER(A4383)),VLOOKUP(A4383,Studies!A:BR,4,FALSE),"")</f>
        <v>MAD_m_D 200 mg (HPBCD)</v>
      </c>
      <c r="E4383" s="254" t="str">
        <f>IF(AND(A4383&lt;&gt;"",ISNUMBER(A4383)),VLOOKUP(A4383,Studies!A:BR,5,FALSE),"")</f>
        <v>Itraconazole</v>
      </c>
      <c r="F4383" s="255" t="str">
        <f>IF(AND(A4383&lt;&gt;"",ISNUMBER(A4383)),VLOOKUP(A4383,Studies!A:BR,6,FALSE),"")</f>
        <v>Plasma</v>
      </c>
      <c r="G4383" s="194">
        <v>146.75</v>
      </c>
      <c r="H4383" s="50" t="s">
        <v>60</v>
      </c>
      <c r="I4383" s="187">
        <v>2364.6631240844727</v>
      </c>
      <c r="J4383" s="41" t="s">
        <v>941</v>
      </c>
      <c r="K4383" s="41" t="s">
        <v>116</v>
      </c>
      <c r="Q4383" s="174">
        <v>0</v>
      </c>
    </row>
    <row r="4384" spans="1:17" ht="14.25" x14ac:dyDescent="0.2">
      <c r="A4384" s="183">
        <v>527</v>
      </c>
      <c r="B4384" s="253" t="str">
        <f>IF(AND(A4384&lt;&gt;"",ISNUMBER(A4384)),VLOOKUP(A4384,Studies!A:BR,2,FALSE),"")</f>
        <v>Mouton 2006</v>
      </c>
      <c r="C4384" s="254" t="str">
        <f>IF(AND(A4384&lt;&gt;"",ISNUMBER(A4384)),VLOOKUP(A4384,Studies!A:BR,3,FALSE),"")</f>
        <v>https://www.ncbi.nlm.nih.gov/pubmed/16982783</v>
      </c>
      <c r="D4384" s="254" t="str">
        <f>IF(AND(A4384&lt;&gt;"",ISNUMBER(A4384)),VLOOKUP(A4384,Studies!A:BR,4,FALSE),"")</f>
        <v>MAD_m_D 200 mg (HPBCD)</v>
      </c>
      <c r="E4384" s="254" t="str">
        <f>IF(AND(A4384&lt;&gt;"",ISNUMBER(A4384)),VLOOKUP(A4384,Studies!A:BR,5,FALSE),"")</f>
        <v>Itraconazole</v>
      </c>
      <c r="F4384" s="255" t="str">
        <f>IF(AND(A4384&lt;&gt;"",ISNUMBER(A4384)),VLOOKUP(A4384,Studies!A:BR,6,FALSE),"")</f>
        <v>Plasma</v>
      </c>
      <c r="G4384" s="194">
        <v>148</v>
      </c>
      <c r="H4384" s="50" t="s">
        <v>60</v>
      </c>
      <c r="I4384" s="187">
        <v>1526.9509553909302</v>
      </c>
      <c r="J4384" s="41" t="s">
        <v>941</v>
      </c>
      <c r="K4384" s="41" t="s">
        <v>116</v>
      </c>
      <c r="Q4384" s="174">
        <v>0</v>
      </c>
    </row>
    <row r="4385" spans="1:17" ht="14.25" x14ac:dyDescent="0.2">
      <c r="A4385" s="183">
        <v>527</v>
      </c>
      <c r="B4385" s="253" t="str">
        <f>IF(AND(A4385&lt;&gt;"",ISNUMBER(A4385)),VLOOKUP(A4385,Studies!A:BR,2,FALSE),"")</f>
        <v>Mouton 2006</v>
      </c>
      <c r="C4385" s="254" t="str">
        <f>IF(AND(A4385&lt;&gt;"",ISNUMBER(A4385)),VLOOKUP(A4385,Studies!A:BR,3,FALSE),"")</f>
        <v>https://www.ncbi.nlm.nih.gov/pubmed/16982783</v>
      </c>
      <c r="D4385" s="254" t="str">
        <f>IF(AND(A4385&lt;&gt;"",ISNUMBER(A4385)),VLOOKUP(A4385,Studies!A:BR,4,FALSE),"")</f>
        <v>MAD_m_D 200 mg (HPBCD)</v>
      </c>
      <c r="E4385" s="254" t="str">
        <f>IF(AND(A4385&lt;&gt;"",ISNUMBER(A4385)),VLOOKUP(A4385,Studies!A:BR,5,FALSE),"")</f>
        <v>Itraconazole</v>
      </c>
      <c r="F4385" s="255" t="str">
        <f>IF(AND(A4385&lt;&gt;"",ISNUMBER(A4385)),VLOOKUP(A4385,Studies!A:BR,6,FALSE),"")</f>
        <v>Plasma</v>
      </c>
      <c r="G4385" s="194">
        <v>150</v>
      </c>
      <c r="H4385" s="50" t="s">
        <v>60</v>
      </c>
      <c r="I4385" s="187">
        <v>1360.0219488143921</v>
      </c>
      <c r="J4385" s="41" t="s">
        <v>941</v>
      </c>
      <c r="K4385" s="41" t="s">
        <v>116</v>
      </c>
      <c r="Q4385" s="174">
        <v>0</v>
      </c>
    </row>
    <row r="4386" spans="1:17" ht="14.25" x14ac:dyDescent="0.2">
      <c r="A4386" s="183">
        <v>527</v>
      </c>
      <c r="B4386" s="253" t="str">
        <f>IF(AND(A4386&lt;&gt;"",ISNUMBER(A4386)),VLOOKUP(A4386,Studies!A:BR,2,FALSE),"")</f>
        <v>Mouton 2006</v>
      </c>
      <c r="C4386" s="254" t="str">
        <f>IF(AND(A4386&lt;&gt;"",ISNUMBER(A4386)),VLOOKUP(A4386,Studies!A:BR,3,FALSE),"")</f>
        <v>https://www.ncbi.nlm.nih.gov/pubmed/16982783</v>
      </c>
      <c r="D4386" s="254" t="str">
        <f>IF(AND(A4386&lt;&gt;"",ISNUMBER(A4386)),VLOOKUP(A4386,Studies!A:BR,4,FALSE),"")</f>
        <v>MAD_m_D 200 mg (HPBCD)</v>
      </c>
      <c r="E4386" s="254" t="str">
        <f>IF(AND(A4386&lt;&gt;"",ISNUMBER(A4386)),VLOOKUP(A4386,Studies!A:BR,5,FALSE),"")</f>
        <v>Itraconazole</v>
      </c>
      <c r="F4386" s="255" t="str">
        <f>IF(AND(A4386&lt;&gt;"",ISNUMBER(A4386)),VLOOKUP(A4386,Studies!A:BR,6,FALSE),"")</f>
        <v>Plasma</v>
      </c>
      <c r="G4386" s="194">
        <v>152</v>
      </c>
      <c r="H4386" s="50" t="s">
        <v>60</v>
      </c>
      <c r="I4386" s="187">
        <v>1275.3020524978638</v>
      </c>
      <c r="J4386" s="41" t="s">
        <v>941</v>
      </c>
      <c r="K4386" s="41" t="s">
        <v>116</v>
      </c>
      <c r="Q4386" s="174">
        <v>0</v>
      </c>
    </row>
    <row r="4387" spans="1:17" ht="14.25" x14ac:dyDescent="0.2">
      <c r="A4387" s="183">
        <v>527</v>
      </c>
      <c r="B4387" s="253" t="str">
        <f>IF(AND(A4387&lt;&gt;"",ISNUMBER(A4387)),VLOOKUP(A4387,Studies!A:BR,2,FALSE),"")</f>
        <v>Mouton 2006</v>
      </c>
      <c r="C4387" s="254" t="str">
        <f>IF(AND(A4387&lt;&gt;"",ISNUMBER(A4387)),VLOOKUP(A4387,Studies!A:BR,3,FALSE),"")</f>
        <v>https://www.ncbi.nlm.nih.gov/pubmed/16982783</v>
      </c>
      <c r="D4387" s="254" t="str">
        <f>IF(AND(A4387&lt;&gt;"",ISNUMBER(A4387)),VLOOKUP(A4387,Studies!A:BR,4,FALSE),"")</f>
        <v>MAD_m_D 200 mg (HPBCD)</v>
      </c>
      <c r="E4387" s="254" t="str">
        <f>IF(AND(A4387&lt;&gt;"",ISNUMBER(A4387)),VLOOKUP(A4387,Studies!A:BR,5,FALSE),"")</f>
        <v>Itraconazole</v>
      </c>
      <c r="F4387" s="255" t="str">
        <f>IF(AND(A4387&lt;&gt;"",ISNUMBER(A4387)),VLOOKUP(A4387,Studies!A:BR,6,FALSE),"")</f>
        <v>Plasma</v>
      </c>
      <c r="G4387" s="194">
        <v>154</v>
      </c>
      <c r="H4387" s="50" t="s">
        <v>60</v>
      </c>
      <c r="I4387" s="187">
        <v>1342.6390886306763</v>
      </c>
      <c r="J4387" s="41" t="s">
        <v>941</v>
      </c>
      <c r="K4387" s="41" t="s">
        <v>116</v>
      </c>
      <c r="Q4387" s="174">
        <v>0</v>
      </c>
    </row>
    <row r="4388" spans="1:17" ht="14.25" x14ac:dyDescent="0.2">
      <c r="A4388" s="183">
        <v>527</v>
      </c>
      <c r="B4388" s="253" t="str">
        <f>IF(AND(A4388&lt;&gt;"",ISNUMBER(A4388)),VLOOKUP(A4388,Studies!A:BR,2,FALSE),"")</f>
        <v>Mouton 2006</v>
      </c>
      <c r="C4388" s="254" t="str">
        <f>IF(AND(A4388&lt;&gt;"",ISNUMBER(A4388)),VLOOKUP(A4388,Studies!A:BR,3,FALSE),"")</f>
        <v>https://www.ncbi.nlm.nih.gov/pubmed/16982783</v>
      </c>
      <c r="D4388" s="254" t="str">
        <f>IF(AND(A4388&lt;&gt;"",ISNUMBER(A4388)),VLOOKUP(A4388,Studies!A:BR,4,FALSE),"")</f>
        <v>MAD_m_D 200 mg (HPBCD)</v>
      </c>
      <c r="E4388" s="254" t="str">
        <f>IF(AND(A4388&lt;&gt;"",ISNUMBER(A4388)),VLOOKUP(A4388,Studies!A:BR,5,FALSE),"")</f>
        <v>Itraconazole</v>
      </c>
      <c r="F4388" s="255" t="str">
        <f>IF(AND(A4388&lt;&gt;"",ISNUMBER(A4388)),VLOOKUP(A4388,Studies!A:BR,6,FALSE),"")</f>
        <v>Plasma</v>
      </c>
      <c r="G4388" s="194">
        <v>160</v>
      </c>
      <c r="H4388" s="50" t="s">
        <v>60</v>
      </c>
      <c r="I4388" s="187">
        <v>918.65992546081543</v>
      </c>
      <c r="J4388" s="41" t="s">
        <v>941</v>
      </c>
      <c r="K4388" s="41" t="s">
        <v>116</v>
      </c>
      <c r="Q4388" s="174">
        <v>0</v>
      </c>
    </row>
    <row r="4389" spans="1:17" ht="14.25" x14ac:dyDescent="0.2">
      <c r="A4389" s="183">
        <v>527</v>
      </c>
      <c r="B4389" s="253" t="str">
        <f>IF(AND(A4389&lt;&gt;"",ISNUMBER(A4389)),VLOOKUP(A4389,Studies!A:BR,2,FALSE),"")</f>
        <v>Mouton 2006</v>
      </c>
      <c r="C4389" s="254" t="str">
        <f>IF(AND(A4389&lt;&gt;"",ISNUMBER(A4389)),VLOOKUP(A4389,Studies!A:BR,3,FALSE),"")</f>
        <v>https://www.ncbi.nlm.nih.gov/pubmed/16982783</v>
      </c>
      <c r="D4389" s="254" t="str">
        <f>IF(AND(A4389&lt;&gt;"",ISNUMBER(A4389)),VLOOKUP(A4389,Studies!A:BR,4,FALSE),"")</f>
        <v>MAD_m_D 200 mg (HPBCD)</v>
      </c>
      <c r="E4389" s="254" t="str">
        <f>IF(AND(A4389&lt;&gt;"",ISNUMBER(A4389)),VLOOKUP(A4389,Studies!A:BR,5,FALSE),"")</f>
        <v>Itraconazole</v>
      </c>
      <c r="F4389" s="255" t="str">
        <f>IF(AND(A4389&lt;&gt;"",ISNUMBER(A4389)),VLOOKUP(A4389,Studies!A:BR,6,FALSE),"")</f>
        <v>Plasma</v>
      </c>
      <c r="G4389" s="194">
        <v>168</v>
      </c>
      <c r="H4389" s="50" t="s">
        <v>60</v>
      </c>
      <c r="I4389" s="187">
        <v>1051.5110492706299</v>
      </c>
      <c r="J4389" s="41" t="s">
        <v>941</v>
      </c>
      <c r="K4389" s="41" t="s">
        <v>116</v>
      </c>
      <c r="Q4389" s="174">
        <v>0</v>
      </c>
    </row>
    <row r="4390" spans="1:17" ht="14.25" x14ac:dyDescent="0.2">
      <c r="A4390" s="183">
        <v>527</v>
      </c>
      <c r="B4390" s="253" t="str">
        <f>IF(AND(A4390&lt;&gt;"",ISNUMBER(A4390)),VLOOKUP(A4390,Studies!A:BR,2,FALSE),"")</f>
        <v>Mouton 2006</v>
      </c>
      <c r="C4390" s="254" t="str">
        <f>IF(AND(A4390&lt;&gt;"",ISNUMBER(A4390)),VLOOKUP(A4390,Studies!A:BR,3,FALSE),"")</f>
        <v>https://www.ncbi.nlm.nih.gov/pubmed/16982783</v>
      </c>
      <c r="D4390" s="254" t="str">
        <f>IF(AND(A4390&lt;&gt;"",ISNUMBER(A4390)),VLOOKUP(A4390,Studies!A:BR,4,FALSE),"")</f>
        <v>MAD_m_D 200 mg (HPBCD)</v>
      </c>
      <c r="E4390" s="254" t="str">
        <f>IF(AND(A4390&lt;&gt;"",ISNUMBER(A4390)),VLOOKUP(A4390,Studies!A:BR,5,FALSE),"")</f>
        <v>Itraconazole</v>
      </c>
      <c r="F4390" s="255" t="str">
        <f>IF(AND(A4390&lt;&gt;"",ISNUMBER(A4390)),VLOOKUP(A4390,Studies!A:BR,6,FALSE),"")</f>
        <v>Plasma</v>
      </c>
      <c r="G4390" s="194">
        <v>176</v>
      </c>
      <c r="H4390" s="50" t="s">
        <v>60</v>
      </c>
      <c r="I4390" s="187">
        <v>973.40697050094604</v>
      </c>
      <c r="J4390" s="41" t="s">
        <v>941</v>
      </c>
      <c r="K4390" s="41" t="s">
        <v>116</v>
      </c>
      <c r="Q4390" s="174">
        <v>0</v>
      </c>
    </row>
    <row r="4391" spans="1:17" ht="14.25" x14ac:dyDescent="0.2">
      <c r="A4391" s="183">
        <v>527</v>
      </c>
      <c r="B4391" s="253" t="str">
        <f>IF(AND(A4391&lt;&gt;"",ISNUMBER(A4391)),VLOOKUP(A4391,Studies!A:BR,2,FALSE),"")</f>
        <v>Mouton 2006</v>
      </c>
      <c r="C4391" s="254" t="str">
        <f>IF(AND(A4391&lt;&gt;"",ISNUMBER(A4391)),VLOOKUP(A4391,Studies!A:BR,3,FALSE),"")</f>
        <v>https://www.ncbi.nlm.nih.gov/pubmed/16982783</v>
      </c>
      <c r="D4391" s="254" t="str">
        <f>IF(AND(A4391&lt;&gt;"",ISNUMBER(A4391)),VLOOKUP(A4391,Studies!A:BR,4,FALSE),"")</f>
        <v>MAD_m_D 200 mg (HPBCD)</v>
      </c>
      <c r="E4391" s="254" t="str">
        <f>IF(AND(A4391&lt;&gt;"",ISNUMBER(A4391)),VLOOKUP(A4391,Studies!A:BR,5,FALSE),"")</f>
        <v>Itraconazole</v>
      </c>
      <c r="F4391" s="255" t="str">
        <f>IF(AND(A4391&lt;&gt;"",ISNUMBER(A4391)),VLOOKUP(A4391,Studies!A:BR,6,FALSE),"")</f>
        <v>Plasma</v>
      </c>
      <c r="G4391" s="194">
        <v>192</v>
      </c>
      <c r="H4391" s="50" t="s">
        <v>60</v>
      </c>
      <c r="I4391" s="187">
        <v>930.55349588394165</v>
      </c>
      <c r="J4391" s="41" t="s">
        <v>941</v>
      </c>
      <c r="K4391" s="41" t="s">
        <v>116</v>
      </c>
      <c r="Q4391" s="174">
        <v>0</v>
      </c>
    </row>
    <row r="4392" spans="1:17" ht="14.25" x14ac:dyDescent="0.2">
      <c r="A4392" s="183">
        <v>527</v>
      </c>
      <c r="B4392" s="253" t="str">
        <f>IF(AND(A4392&lt;&gt;"",ISNUMBER(A4392)),VLOOKUP(A4392,Studies!A:BR,2,FALSE),"")</f>
        <v>Mouton 2006</v>
      </c>
      <c r="C4392" s="254" t="str">
        <f>IF(AND(A4392&lt;&gt;"",ISNUMBER(A4392)),VLOOKUP(A4392,Studies!A:BR,3,FALSE),"")</f>
        <v>https://www.ncbi.nlm.nih.gov/pubmed/16982783</v>
      </c>
      <c r="D4392" s="254" t="str">
        <f>IF(AND(A4392&lt;&gt;"",ISNUMBER(A4392)),VLOOKUP(A4392,Studies!A:BR,4,FALSE),"")</f>
        <v>MAD_m_D 200 mg (HPBCD)</v>
      </c>
      <c r="E4392" s="254" t="str">
        <f>IF(AND(A4392&lt;&gt;"",ISNUMBER(A4392)),VLOOKUP(A4392,Studies!A:BR,5,FALSE),"")</f>
        <v>Itraconazole</v>
      </c>
      <c r="F4392" s="255" t="str">
        <f>IF(AND(A4392&lt;&gt;"",ISNUMBER(A4392)),VLOOKUP(A4392,Studies!A:BR,6,FALSE),"")</f>
        <v>Plasma</v>
      </c>
      <c r="G4392" s="194">
        <v>216</v>
      </c>
      <c r="H4392" s="50" t="s">
        <v>60</v>
      </c>
      <c r="I4392" s="187">
        <v>632.62099027633667</v>
      </c>
      <c r="J4392" s="41" t="s">
        <v>941</v>
      </c>
      <c r="K4392" s="41" t="s">
        <v>116</v>
      </c>
      <c r="Q4392" s="174">
        <v>0</v>
      </c>
    </row>
    <row r="4393" spans="1:17" ht="14.25" x14ac:dyDescent="0.2">
      <c r="A4393" s="183">
        <v>527</v>
      </c>
      <c r="B4393" s="253" t="str">
        <f>IF(AND(A4393&lt;&gt;"",ISNUMBER(A4393)),VLOOKUP(A4393,Studies!A:BR,2,FALSE),"")</f>
        <v>Mouton 2006</v>
      </c>
      <c r="C4393" s="254" t="str">
        <f>IF(AND(A4393&lt;&gt;"",ISNUMBER(A4393)),VLOOKUP(A4393,Studies!A:BR,3,FALSE),"")</f>
        <v>https://www.ncbi.nlm.nih.gov/pubmed/16982783</v>
      </c>
      <c r="D4393" s="254" t="str">
        <f>IF(AND(A4393&lt;&gt;"",ISNUMBER(A4393)),VLOOKUP(A4393,Studies!A:BR,4,FALSE),"")</f>
        <v>MAD_m_D 200 mg (HPBCD)</v>
      </c>
      <c r="E4393" s="254" t="str">
        <f>IF(AND(A4393&lt;&gt;"",ISNUMBER(A4393)),VLOOKUP(A4393,Studies!A:BR,5,FALSE),"")</f>
        <v>Itraconazole</v>
      </c>
      <c r="F4393" s="255" t="str">
        <f>IF(AND(A4393&lt;&gt;"",ISNUMBER(A4393)),VLOOKUP(A4393,Studies!A:BR,6,FALSE),"")</f>
        <v>Plasma</v>
      </c>
      <c r="G4393" s="194">
        <v>240</v>
      </c>
      <c r="H4393" s="50" t="s">
        <v>60</v>
      </c>
      <c r="I4393" s="187">
        <v>501.86270475387573</v>
      </c>
      <c r="J4393" s="41" t="s">
        <v>941</v>
      </c>
      <c r="K4393" s="41" t="s">
        <v>116</v>
      </c>
      <c r="Q4393" s="174">
        <v>0</v>
      </c>
    </row>
    <row r="4394" spans="1:17" ht="14.25" x14ac:dyDescent="0.2">
      <c r="A4394" s="183">
        <v>527</v>
      </c>
      <c r="B4394" s="253" t="str">
        <f>IF(AND(A4394&lt;&gt;"",ISNUMBER(A4394)),VLOOKUP(A4394,Studies!A:BR,2,FALSE),"")</f>
        <v>Mouton 2006</v>
      </c>
      <c r="C4394" s="254" t="str">
        <f>IF(AND(A4394&lt;&gt;"",ISNUMBER(A4394)),VLOOKUP(A4394,Studies!A:BR,3,FALSE),"")</f>
        <v>https://www.ncbi.nlm.nih.gov/pubmed/16982783</v>
      </c>
      <c r="D4394" s="254" t="str">
        <f>IF(AND(A4394&lt;&gt;"",ISNUMBER(A4394)),VLOOKUP(A4394,Studies!A:BR,4,FALSE),"")</f>
        <v>MAD_m_D 200 mg (HPBCD)</v>
      </c>
      <c r="E4394" s="254" t="str">
        <f>IF(AND(A4394&lt;&gt;"",ISNUMBER(A4394)),VLOOKUP(A4394,Studies!A:BR,5,FALSE),"")</f>
        <v>Itraconazole</v>
      </c>
      <c r="F4394" s="255" t="str">
        <f>IF(AND(A4394&lt;&gt;"",ISNUMBER(A4394)),VLOOKUP(A4394,Studies!A:BR,6,FALSE),"")</f>
        <v>Plasma</v>
      </c>
      <c r="G4394" s="194">
        <v>312</v>
      </c>
      <c r="H4394" s="50" t="s">
        <v>60</v>
      </c>
      <c r="I4394" s="187">
        <v>205.26590943336487</v>
      </c>
      <c r="J4394" s="41" t="s">
        <v>941</v>
      </c>
      <c r="K4394" s="41" t="s">
        <v>116</v>
      </c>
      <c r="Q4394" s="174">
        <v>0</v>
      </c>
    </row>
    <row r="4395" spans="1:17" ht="14.25" x14ac:dyDescent="0.2">
      <c r="A4395" s="183">
        <v>528</v>
      </c>
      <c r="B4395" s="253" t="str">
        <f>IF(AND(A4395&lt;&gt;"",ISNUMBER(A4395)),VLOOKUP(A4395,Studies!A:BR,2,FALSE),"")</f>
        <v>Mouton 2006</v>
      </c>
      <c r="C4395" s="254" t="str">
        <f>IF(AND(A4395&lt;&gt;"",ISNUMBER(A4395)),VLOOKUP(A4395,Studies!A:BR,3,FALSE),"")</f>
        <v>https://www.ncbi.nlm.nih.gov/pubmed/16982783</v>
      </c>
      <c r="D4395" s="254" t="str">
        <f>IF(AND(A4395&lt;&gt;"",ISNUMBER(A4395)),VLOOKUP(A4395,Studies!A:BR,4,FALSE),"")</f>
        <v>SAD_A 50 mg</v>
      </c>
      <c r="E4395" s="254" t="str">
        <f>IF(AND(A4395&lt;&gt;"",ISNUMBER(A4395)),VLOOKUP(A4395,Studies!A:BR,5,FALSE),"")</f>
        <v>Hydroxy-Itraconazole</v>
      </c>
      <c r="F4395" s="255" t="str">
        <f>IF(AND(A4395&lt;&gt;"",ISNUMBER(A4395)),VLOOKUP(A4395,Studies!A:BR,6,FALSE),"")</f>
        <v>Plasma</v>
      </c>
      <c r="G4395" s="194">
        <v>0.5</v>
      </c>
      <c r="H4395" s="50" t="s">
        <v>60</v>
      </c>
      <c r="I4395" s="187">
        <v>21.134603500366211</v>
      </c>
      <c r="J4395" s="41" t="s">
        <v>941</v>
      </c>
      <c r="K4395" s="41" t="s">
        <v>116</v>
      </c>
      <c r="Q4395" s="174">
        <v>0</v>
      </c>
    </row>
    <row r="4396" spans="1:17" ht="14.25" x14ac:dyDescent="0.2">
      <c r="A4396" s="183">
        <v>528</v>
      </c>
      <c r="B4396" s="253" t="str">
        <f>IF(AND(A4396&lt;&gt;"",ISNUMBER(A4396)),VLOOKUP(A4396,Studies!A:BR,2,FALSE),"")</f>
        <v>Mouton 2006</v>
      </c>
      <c r="C4396" s="254" t="str">
        <f>IF(AND(A4396&lt;&gt;"",ISNUMBER(A4396)),VLOOKUP(A4396,Studies!A:BR,3,FALSE),"")</f>
        <v>https://www.ncbi.nlm.nih.gov/pubmed/16982783</v>
      </c>
      <c r="D4396" s="254" t="str">
        <f>IF(AND(A4396&lt;&gt;"",ISNUMBER(A4396)),VLOOKUP(A4396,Studies!A:BR,4,FALSE),"")</f>
        <v>SAD_A 50 mg</v>
      </c>
      <c r="E4396" s="254" t="str">
        <f>IF(AND(A4396&lt;&gt;"",ISNUMBER(A4396)),VLOOKUP(A4396,Studies!A:BR,5,FALSE),"")</f>
        <v>Hydroxy-Itraconazole</v>
      </c>
      <c r="F4396" s="255" t="str">
        <f>IF(AND(A4396&lt;&gt;"",ISNUMBER(A4396)),VLOOKUP(A4396,Studies!A:BR,6,FALSE),"")</f>
        <v>Plasma</v>
      </c>
      <c r="G4396" s="194">
        <v>1</v>
      </c>
      <c r="H4396" s="50" t="s">
        <v>60</v>
      </c>
      <c r="I4396" s="187">
        <v>70.34014892578125</v>
      </c>
      <c r="J4396" s="41" t="s">
        <v>941</v>
      </c>
      <c r="K4396" s="41" t="s">
        <v>116</v>
      </c>
      <c r="Q4396" s="174">
        <v>0</v>
      </c>
    </row>
    <row r="4397" spans="1:17" ht="14.25" x14ac:dyDescent="0.2">
      <c r="A4397" s="183">
        <v>528</v>
      </c>
      <c r="B4397" s="253" t="str">
        <f>IF(AND(A4397&lt;&gt;"",ISNUMBER(A4397)),VLOOKUP(A4397,Studies!A:BR,2,FALSE),"")</f>
        <v>Mouton 2006</v>
      </c>
      <c r="C4397" s="254" t="str">
        <f>IF(AND(A4397&lt;&gt;"",ISNUMBER(A4397)),VLOOKUP(A4397,Studies!A:BR,3,FALSE),"")</f>
        <v>https://www.ncbi.nlm.nih.gov/pubmed/16982783</v>
      </c>
      <c r="D4397" s="254" t="str">
        <f>IF(AND(A4397&lt;&gt;"",ISNUMBER(A4397)),VLOOKUP(A4397,Studies!A:BR,4,FALSE),"")</f>
        <v>SAD_A 50 mg</v>
      </c>
      <c r="E4397" s="254" t="str">
        <f>IF(AND(A4397&lt;&gt;"",ISNUMBER(A4397)),VLOOKUP(A4397,Studies!A:BR,5,FALSE),"")</f>
        <v>Hydroxy-Itraconazole</v>
      </c>
      <c r="F4397" s="255" t="str">
        <f>IF(AND(A4397&lt;&gt;"",ISNUMBER(A4397)),VLOOKUP(A4397,Studies!A:BR,6,FALSE),"")</f>
        <v>Plasma</v>
      </c>
      <c r="G4397" s="194">
        <v>1.25</v>
      </c>
      <c r="H4397" s="50" t="s">
        <v>60</v>
      </c>
      <c r="I4397" s="187">
        <v>86.613517761230469</v>
      </c>
      <c r="J4397" s="41" t="s">
        <v>941</v>
      </c>
      <c r="K4397" s="41" t="s">
        <v>116</v>
      </c>
      <c r="Q4397" s="174">
        <v>0</v>
      </c>
    </row>
    <row r="4398" spans="1:17" ht="14.25" x14ac:dyDescent="0.2">
      <c r="A4398" s="183">
        <v>528</v>
      </c>
      <c r="B4398" s="253" t="str">
        <f>IF(AND(A4398&lt;&gt;"",ISNUMBER(A4398)),VLOOKUP(A4398,Studies!A:BR,2,FALSE),"")</f>
        <v>Mouton 2006</v>
      </c>
      <c r="C4398" s="254" t="str">
        <f>IF(AND(A4398&lt;&gt;"",ISNUMBER(A4398)),VLOOKUP(A4398,Studies!A:BR,3,FALSE),"")</f>
        <v>https://www.ncbi.nlm.nih.gov/pubmed/16982783</v>
      </c>
      <c r="D4398" s="254" t="str">
        <f>IF(AND(A4398&lt;&gt;"",ISNUMBER(A4398)),VLOOKUP(A4398,Studies!A:BR,4,FALSE),"")</f>
        <v>SAD_A 50 mg</v>
      </c>
      <c r="E4398" s="254" t="str">
        <f>IF(AND(A4398&lt;&gt;"",ISNUMBER(A4398)),VLOOKUP(A4398,Studies!A:BR,5,FALSE),"")</f>
        <v>Hydroxy-Itraconazole</v>
      </c>
      <c r="F4398" s="255" t="str">
        <f>IF(AND(A4398&lt;&gt;"",ISNUMBER(A4398)),VLOOKUP(A4398,Studies!A:BR,6,FALSE),"")</f>
        <v>Plasma</v>
      </c>
      <c r="G4398" s="194">
        <v>1.5</v>
      </c>
      <c r="H4398" s="50" t="s">
        <v>60</v>
      </c>
      <c r="I4398" s="187">
        <v>106.65177154541016</v>
      </c>
      <c r="J4398" s="41" t="s">
        <v>941</v>
      </c>
      <c r="K4398" s="41" t="s">
        <v>116</v>
      </c>
      <c r="Q4398" s="174">
        <v>0</v>
      </c>
    </row>
    <row r="4399" spans="1:17" ht="14.25" x14ac:dyDescent="0.2">
      <c r="A4399" s="183">
        <v>528</v>
      </c>
      <c r="B4399" s="253" t="str">
        <f>IF(AND(A4399&lt;&gt;"",ISNUMBER(A4399)),VLOOKUP(A4399,Studies!A:BR,2,FALSE),"")</f>
        <v>Mouton 2006</v>
      </c>
      <c r="C4399" s="254" t="str">
        <f>IF(AND(A4399&lt;&gt;"",ISNUMBER(A4399)),VLOOKUP(A4399,Studies!A:BR,3,FALSE),"")</f>
        <v>https://www.ncbi.nlm.nih.gov/pubmed/16982783</v>
      </c>
      <c r="D4399" s="254" t="str">
        <f>IF(AND(A4399&lt;&gt;"",ISNUMBER(A4399)),VLOOKUP(A4399,Studies!A:BR,4,FALSE),"")</f>
        <v>SAD_A 50 mg</v>
      </c>
      <c r="E4399" s="254" t="str">
        <f>IF(AND(A4399&lt;&gt;"",ISNUMBER(A4399)),VLOOKUP(A4399,Studies!A:BR,5,FALSE),"")</f>
        <v>Hydroxy-Itraconazole</v>
      </c>
      <c r="F4399" s="255" t="str">
        <f>IF(AND(A4399&lt;&gt;"",ISNUMBER(A4399)),VLOOKUP(A4399,Studies!A:BR,6,FALSE),"")</f>
        <v>Plasma</v>
      </c>
      <c r="G4399" s="194">
        <v>3</v>
      </c>
      <c r="H4399" s="50" t="s">
        <v>60</v>
      </c>
      <c r="I4399" s="187">
        <v>100.66117095947266</v>
      </c>
      <c r="J4399" s="41" t="s">
        <v>941</v>
      </c>
      <c r="K4399" s="41" t="s">
        <v>116</v>
      </c>
      <c r="Q4399" s="174">
        <v>0</v>
      </c>
    </row>
    <row r="4400" spans="1:17" ht="14.25" x14ac:dyDescent="0.2">
      <c r="A4400" s="183">
        <v>528</v>
      </c>
      <c r="B4400" s="253" t="str">
        <f>IF(AND(A4400&lt;&gt;"",ISNUMBER(A4400)),VLOOKUP(A4400,Studies!A:BR,2,FALSE),"")</f>
        <v>Mouton 2006</v>
      </c>
      <c r="C4400" s="254" t="str">
        <f>IF(AND(A4400&lt;&gt;"",ISNUMBER(A4400)),VLOOKUP(A4400,Studies!A:BR,3,FALSE),"")</f>
        <v>https://www.ncbi.nlm.nih.gov/pubmed/16982783</v>
      </c>
      <c r="D4400" s="254" t="str">
        <f>IF(AND(A4400&lt;&gt;"",ISNUMBER(A4400)),VLOOKUP(A4400,Studies!A:BR,4,FALSE),"")</f>
        <v>SAD_A 50 mg</v>
      </c>
      <c r="E4400" s="254" t="str">
        <f>IF(AND(A4400&lt;&gt;"",ISNUMBER(A4400)),VLOOKUP(A4400,Studies!A:BR,5,FALSE),"")</f>
        <v>Hydroxy-Itraconazole</v>
      </c>
      <c r="F4400" s="255" t="str">
        <f>IF(AND(A4400&lt;&gt;"",ISNUMBER(A4400)),VLOOKUP(A4400,Studies!A:BR,6,FALSE),"")</f>
        <v>Plasma</v>
      </c>
      <c r="G4400" s="194">
        <v>4</v>
      </c>
      <c r="H4400" s="50" t="s">
        <v>60</v>
      </c>
      <c r="I4400" s="187">
        <v>88.639686584472656</v>
      </c>
      <c r="J4400" s="41" t="s">
        <v>941</v>
      </c>
      <c r="K4400" s="41" t="s">
        <v>116</v>
      </c>
      <c r="Q4400" s="174">
        <v>0</v>
      </c>
    </row>
    <row r="4401" spans="1:17" ht="14.25" x14ac:dyDescent="0.2">
      <c r="A4401" s="183">
        <v>528</v>
      </c>
      <c r="B4401" s="253" t="str">
        <f>IF(AND(A4401&lt;&gt;"",ISNUMBER(A4401)),VLOOKUP(A4401,Studies!A:BR,2,FALSE),"")</f>
        <v>Mouton 2006</v>
      </c>
      <c r="C4401" s="254" t="str">
        <f>IF(AND(A4401&lt;&gt;"",ISNUMBER(A4401)),VLOOKUP(A4401,Studies!A:BR,3,FALSE),"")</f>
        <v>https://www.ncbi.nlm.nih.gov/pubmed/16982783</v>
      </c>
      <c r="D4401" s="254" t="str">
        <f>IF(AND(A4401&lt;&gt;"",ISNUMBER(A4401)),VLOOKUP(A4401,Studies!A:BR,4,FALSE),"")</f>
        <v>SAD_A 50 mg</v>
      </c>
      <c r="E4401" s="254" t="str">
        <f>IF(AND(A4401&lt;&gt;"",ISNUMBER(A4401)),VLOOKUP(A4401,Studies!A:BR,5,FALSE),"")</f>
        <v>Hydroxy-Itraconazole</v>
      </c>
      <c r="F4401" s="255" t="str">
        <f>IF(AND(A4401&lt;&gt;"",ISNUMBER(A4401)),VLOOKUP(A4401,Studies!A:BR,6,FALSE),"")</f>
        <v>Plasma</v>
      </c>
      <c r="G4401" s="194">
        <v>5</v>
      </c>
      <c r="H4401" s="50" t="s">
        <v>60</v>
      </c>
      <c r="I4401" s="187">
        <v>79.879814147949219</v>
      </c>
      <c r="J4401" s="41" t="s">
        <v>941</v>
      </c>
      <c r="K4401" s="41" t="s">
        <v>116</v>
      </c>
      <c r="Q4401" s="174">
        <v>0</v>
      </c>
    </row>
    <row r="4402" spans="1:17" ht="14.25" x14ac:dyDescent="0.2">
      <c r="A4402" s="183">
        <v>528</v>
      </c>
      <c r="B4402" s="253" t="str">
        <f>IF(AND(A4402&lt;&gt;"",ISNUMBER(A4402)),VLOOKUP(A4402,Studies!A:BR,2,FALSE),"")</f>
        <v>Mouton 2006</v>
      </c>
      <c r="C4402" s="254" t="str">
        <f>IF(AND(A4402&lt;&gt;"",ISNUMBER(A4402)),VLOOKUP(A4402,Studies!A:BR,3,FALSE),"")</f>
        <v>https://www.ncbi.nlm.nih.gov/pubmed/16982783</v>
      </c>
      <c r="D4402" s="254" t="str">
        <f>IF(AND(A4402&lt;&gt;"",ISNUMBER(A4402)),VLOOKUP(A4402,Studies!A:BR,4,FALSE),"")</f>
        <v>SAD_A 50 mg</v>
      </c>
      <c r="E4402" s="254" t="str">
        <f>IF(AND(A4402&lt;&gt;"",ISNUMBER(A4402)),VLOOKUP(A4402,Studies!A:BR,5,FALSE),"")</f>
        <v>Hydroxy-Itraconazole</v>
      </c>
      <c r="F4402" s="255" t="str">
        <f>IF(AND(A4402&lt;&gt;"",ISNUMBER(A4402)),VLOOKUP(A4402,Studies!A:BR,6,FALSE),"")</f>
        <v>Plasma</v>
      </c>
      <c r="G4402" s="194">
        <v>7</v>
      </c>
      <c r="H4402" s="50" t="s">
        <v>60</v>
      </c>
      <c r="I4402" s="187">
        <v>63.388740539550781</v>
      </c>
      <c r="J4402" s="41" t="s">
        <v>941</v>
      </c>
      <c r="K4402" s="41" t="s">
        <v>116</v>
      </c>
      <c r="Q4402" s="174">
        <v>0</v>
      </c>
    </row>
    <row r="4403" spans="1:17" ht="14.25" x14ac:dyDescent="0.2">
      <c r="A4403" s="183">
        <v>528</v>
      </c>
      <c r="B4403" s="253" t="str">
        <f>IF(AND(A4403&lt;&gt;"",ISNUMBER(A4403)),VLOOKUP(A4403,Studies!A:BR,2,FALSE),"")</f>
        <v>Mouton 2006</v>
      </c>
      <c r="C4403" s="254" t="str">
        <f>IF(AND(A4403&lt;&gt;"",ISNUMBER(A4403)),VLOOKUP(A4403,Studies!A:BR,3,FALSE),"")</f>
        <v>https://www.ncbi.nlm.nih.gov/pubmed/16982783</v>
      </c>
      <c r="D4403" s="254" t="str">
        <f>IF(AND(A4403&lt;&gt;"",ISNUMBER(A4403)),VLOOKUP(A4403,Studies!A:BR,4,FALSE),"")</f>
        <v>SAD_A 50 mg</v>
      </c>
      <c r="E4403" s="254" t="str">
        <f>IF(AND(A4403&lt;&gt;"",ISNUMBER(A4403)),VLOOKUP(A4403,Studies!A:BR,5,FALSE),"")</f>
        <v>Hydroxy-Itraconazole</v>
      </c>
      <c r="F4403" s="255" t="str">
        <f>IF(AND(A4403&lt;&gt;"",ISNUMBER(A4403)),VLOOKUP(A4403,Studies!A:BR,6,FALSE),"")</f>
        <v>Plasma</v>
      </c>
      <c r="G4403" s="194">
        <v>9</v>
      </c>
      <c r="H4403" s="50" t="s">
        <v>60</v>
      </c>
      <c r="I4403" s="187">
        <v>51.478954315185547</v>
      </c>
      <c r="J4403" s="41" t="s">
        <v>941</v>
      </c>
      <c r="K4403" s="41" t="s">
        <v>116</v>
      </c>
      <c r="Q4403" s="174">
        <v>0</v>
      </c>
    </row>
    <row r="4404" spans="1:17" ht="14.25" x14ac:dyDescent="0.2">
      <c r="A4404" s="183">
        <v>528</v>
      </c>
      <c r="B4404" s="253" t="str">
        <f>IF(AND(A4404&lt;&gt;"",ISNUMBER(A4404)),VLOOKUP(A4404,Studies!A:BR,2,FALSE),"")</f>
        <v>Mouton 2006</v>
      </c>
      <c r="C4404" s="254" t="str">
        <f>IF(AND(A4404&lt;&gt;"",ISNUMBER(A4404)),VLOOKUP(A4404,Studies!A:BR,3,FALSE),"")</f>
        <v>https://www.ncbi.nlm.nih.gov/pubmed/16982783</v>
      </c>
      <c r="D4404" s="254" t="str">
        <f>IF(AND(A4404&lt;&gt;"",ISNUMBER(A4404)),VLOOKUP(A4404,Studies!A:BR,4,FALSE),"")</f>
        <v>SAD_A 50 mg</v>
      </c>
      <c r="E4404" s="254" t="str">
        <f>IF(AND(A4404&lt;&gt;"",ISNUMBER(A4404)),VLOOKUP(A4404,Studies!A:BR,5,FALSE),"")</f>
        <v>Hydroxy-Itraconazole</v>
      </c>
      <c r="F4404" s="255" t="str">
        <f>IF(AND(A4404&lt;&gt;"",ISNUMBER(A4404)),VLOOKUP(A4404,Studies!A:BR,6,FALSE),"")</f>
        <v>Plasma</v>
      </c>
      <c r="G4404" s="194">
        <v>24</v>
      </c>
      <c r="H4404" s="50" t="s">
        <v>60</v>
      </c>
      <c r="I4404" s="187">
        <v>11.993697166442871</v>
      </c>
      <c r="J4404" s="41" t="s">
        <v>941</v>
      </c>
      <c r="K4404" s="41" t="s">
        <v>116</v>
      </c>
      <c r="Q4404" s="174">
        <v>0</v>
      </c>
    </row>
    <row r="4405" spans="1:17" ht="14.25" x14ac:dyDescent="0.2">
      <c r="A4405" s="183">
        <v>528</v>
      </c>
      <c r="B4405" s="253" t="str">
        <f>IF(AND(A4405&lt;&gt;"",ISNUMBER(A4405)),VLOOKUP(A4405,Studies!A:BR,2,FALSE),"")</f>
        <v>Mouton 2006</v>
      </c>
      <c r="C4405" s="254" t="str">
        <f>IF(AND(A4405&lt;&gt;"",ISNUMBER(A4405)),VLOOKUP(A4405,Studies!A:BR,3,FALSE),"")</f>
        <v>https://www.ncbi.nlm.nih.gov/pubmed/16982783</v>
      </c>
      <c r="D4405" s="254" t="str">
        <f>IF(AND(A4405&lt;&gt;"",ISNUMBER(A4405)),VLOOKUP(A4405,Studies!A:BR,4,FALSE),"")</f>
        <v>SAD_A 50 mg</v>
      </c>
      <c r="E4405" s="254" t="str">
        <f>IF(AND(A4405&lt;&gt;"",ISNUMBER(A4405)),VLOOKUP(A4405,Studies!A:BR,5,FALSE),"")</f>
        <v>Hydroxy-Itraconazole</v>
      </c>
      <c r="F4405" s="255" t="str">
        <f>IF(AND(A4405&lt;&gt;"",ISNUMBER(A4405)),VLOOKUP(A4405,Studies!A:BR,6,FALSE),"")</f>
        <v>Plasma</v>
      </c>
      <c r="G4405" s="194">
        <v>32</v>
      </c>
      <c r="H4405" s="50" t="s">
        <v>60</v>
      </c>
      <c r="I4405" s="187">
        <v>6.5742835998535156</v>
      </c>
      <c r="J4405" s="41" t="s">
        <v>941</v>
      </c>
      <c r="K4405" s="41" t="s">
        <v>116</v>
      </c>
      <c r="Q4405" s="174">
        <v>0</v>
      </c>
    </row>
    <row r="4406" spans="1:17" ht="14.25" x14ac:dyDescent="0.2">
      <c r="A4406" s="183">
        <v>528</v>
      </c>
      <c r="B4406" s="253" t="str">
        <f>IF(AND(A4406&lt;&gt;"",ISNUMBER(A4406)),VLOOKUP(A4406,Studies!A:BR,2,FALSE),"")</f>
        <v>Mouton 2006</v>
      </c>
      <c r="C4406" s="254" t="str">
        <f>IF(AND(A4406&lt;&gt;"",ISNUMBER(A4406)),VLOOKUP(A4406,Studies!A:BR,3,FALSE),"")</f>
        <v>https://www.ncbi.nlm.nih.gov/pubmed/16982783</v>
      </c>
      <c r="D4406" s="254" t="str">
        <f>IF(AND(A4406&lt;&gt;"",ISNUMBER(A4406)),VLOOKUP(A4406,Studies!A:BR,4,FALSE),"")</f>
        <v>SAD_A 50 mg</v>
      </c>
      <c r="E4406" s="254" t="str">
        <f>IF(AND(A4406&lt;&gt;"",ISNUMBER(A4406)),VLOOKUP(A4406,Studies!A:BR,5,FALSE),"")</f>
        <v>Hydroxy-Itraconazole</v>
      </c>
      <c r="F4406" s="255" t="str">
        <f>IF(AND(A4406&lt;&gt;"",ISNUMBER(A4406)),VLOOKUP(A4406,Studies!A:BR,6,FALSE),"")</f>
        <v>Plasma</v>
      </c>
      <c r="G4406" s="194">
        <v>48</v>
      </c>
      <c r="H4406" s="50" t="s">
        <v>60</v>
      </c>
      <c r="I4406" s="187">
        <v>2.6070492267608643</v>
      </c>
      <c r="J4406" s="41" t="s">
        <v>941</v>
      </c>
      <c r="K4406" s="41" t="s">
        <v>116</v>
      </c>
      <c r="Q4406" s="174">
        <v>0</v>
      </c>
    </row>
    <row r="4407" spans="1:17" ht="14.25" x14ac:dyDescent="0.2">
      <c r="A4407" s="183">
        <v>529</v>
      </c>
      <c r="B4407" s="253" t="str">
        <f>IF(AND(A4407&lt;&gt;"",ISNUMBER(A4407)),VLOOKUP(A4407,Studies!A:BR,2,FALSE),"")</f>
        <v>Mouton 2006</v>
      </c>
      <c r="C4407" s="254" t="str">
        <f>IF(AND(A4407&lt;&gt;"",ISNUMBER(A4407)),VLOOKUP(A4407,Studies!A:BR,3,FALSE),"")</f>
        <v>https://www.ncbi.nlm.nih.gov/pubmed/16982783</v>
      </c>
      <c r="D4407" s="254" t="str">
        <f>IF(AND(A4407&lt;&gt;"",ISNUMBER(A4407)),VLOOKUP(A4407,Studies!A:BR,4,FALSE),"")</f>
        <v>SAD_B 100 mg</v>
      </c>
      <c r="E4407" s="254" t="str">
        <f>IF(AND(A4407&lt;&gt;"",ISNUMBER(A4407)),VLOOKUP(A4407,Studies!A:BR,5,FALSE),"")</f>
        <v>Hydroxy-Itraconazole</v>
      </c>
      <c r="F4407" s="255" t="str">
        <f>IF(AND(A4407&lt;&gt;"",ISNUMBER(A4407)),VLOOKUP(A4407,Studies!A:BR,6,FALSE),"")</f>
        <v>Plasma</v>
      </c>
      <c r="G4407" s="194">
        <v>0.5</v>
      </c>
      <c r="H4407" s="50" t="s">
        <v>60</v>
      </c>
      <c r="I4407" s="187">
        <v>43.785713613033295</v>
      </c>
      <c r="J4407" s="41" t="s">
        <v>941</v>
      </c>
      <c r="K4407" s="41" t="s">
        <v>116</v>
      </c>
      <c r="Q4407" s="174">
        <v>0</v>
      </c>
    </row>
    <row r="4408" spans="1:17" ht="14.25" x14ac:dyDescent="0.2">
      <c r="A4408" s="183">
        <v>529</v>
      </c>
      <c r="B4408" s="253" t="str">
        <f>IF(AND(A4408&lt;&gt;"",ISNUMBER(A4408)),VLOOKUP(A4408,Studies!A:BR,2,FALSE),"")</f>
        <v>Mouton 2006</v>
      </c>
      <c r="C4408" s="254" t="str">
        <f>IF(AND(A4408&lt;&gt;"",ISNUMBER(A4408)),VLOOKUP(A4408,Studies!A:BR,3,FALSE),"")</f>
        <v>https://www.ncbi.nlm.nih.gov/pubmed/16982783</v>
      </c>
      <c r="D4408" s="254" t="str">
        <f>IF(AND(A4408&lt;&gt;"",ISNUMBER(A4408)),VLOOKUP(A4408,Studies!A:BR,4,FALSE),"")</f>
        <v>SAD_B 100 mg</v>
      </c>
      <c r="E4408" s="254" t="str">
        <f>IF(AND(A4408&lt;&gt;"",ISNUMBER(A4408)),VLOOKUP(A4408,Studies!A:BR,5,FALSE),"")</f>
        <v>Hydroxy-Itraconazole</v>
      </c>
      <c r="F4408" s="255" t="str">
        <f>IF(AND(A4408&lt;&gt;"",ISNUMBER(A4408)),VLOOKUP(A4408,Studies!A:BR,6,FALSE),"")</f>
        <v>Plasma</v>
      </c>
      <c r="G4408" s="194">
        <v>1.25</v>
      </c>
      <c r="H4408" s="50" t="s">
        <v>60</v>
      </c>
      <c r="I4408" s="187">
        <v>135.9608918428421</v>
      </c>
      <c r="J4408" s="41" t="s">
        <v>941</v>
      </c>
      <c r="K4408" s="41" t="s">
        <v>116</v>
      </c>
      <c r="Q4408" s="174">
        <v>0</v>
      </c>
    </row>
    <row r="4409" spans="1:17" ht="14.25" x14ac:dyDescent="0.2">
      <c r="A4409" s="183">
        <v>529</v>
      </c>
      <c r="B4409" s="253" t="str">
        <f>IF(AND(A4409&lt;&gt;"",ISNUMBER(A4409)),VLOOKUP(A4409,Studies!A:BR,2,FALSE),"")</f>
        <v>Mouton 2006</v>
      </c>
      <c r="C4409" s="254" t="str">
        <f>IF(AND(A4409&lt;&gt;"",ISNUMBER(A4409)),VLOOKUP(A4409,Studies!A:BR,3,FALSE),"")</f>
        <v>https://www.ncbi.nlm.nih.gov/pubmed/16982783</v>
      </c>
      <c r="D4409" s="254" t="str">
        <f>IF(AND(A4409&lt;&gt;"",ISNUMBER(A4409)),VLOOKUP(A4409,Studies!A:BR,4,FALSE),"")</f>
        <v>SAD_B 100 mg</v>
      </c>
      <c r="E4409" s="254" t="str">
        <f>IF(AND(A4409&lt;&gt;"",ISNUMBER(A4409)),VLOOKUP(A4409,Studies!A:BR,5,FALSE),"")</f>
        <v>Hydroxy-Itraconazole</v>
      </c>
      <c r="F4409" s="255" t="str">
        <f>IF(AND(A4409&lt;&gt;"",ISNUMBER(A4409)),VLOOKUP(A4409,Studies!A:BR,6,FALSE),"")</f>
        <v>Plasma</v>
      </c>
      <c r="G4409" s="194">
        <v>1.5</v>
      </c>
      <c r="H4409" s="50" t="s">
        <v>60</v>
      </c>
      <c r="I4409" s="187">
        <v>154.40015494823456</v>
      </c>
      <c r="J4409" s="41" t="s">
        <v>941</v>
      </c>
      <c r="K4409" s="41" t="s">
        <v>116</v>
      </c>
      <c r="Q4409" s="174">
        <v>0</v>
      </c>
    </row>
    <row r="4410" spans="1:17" ht="14.25" x14ac:dyDescent="0.2">
      <c r="A4410" s="183">
        <v>529</v>
      </c>
      <c r="B4410" s="253" t="str">
        <f>IF(AND(A4410&lt;&gt;"",ISNUMBER(A4410)),VLOOKUP(A4410,Studies!A:BR,2,FALSE),"")</f>
        <v>Mouton 2006</v>
      </c>
      <c r="C4410" s="254" t="str">
        <f>IF(AND(A4410&lt;&gt;"",ISNUMBER(A4410)),VLOOKUP(A4410,Studies!A:BR,3,FALSE),"")</f>
        <v>https://www.ncbi.nlm.nih.gov/pubmed/16982783</v>
      </c>
      <c r="D4410" s="254" t="str">
        <f>IF(AND(A4410&lt;&gt;"",ISNUMBER(A4410)),VLOOKUP(A4410,Studies!A:BR,4,FALSE),"")</f>
        <v>SAD_B 100 mg</v>
      </c>
      <c r="E4410" s="254" t="str">
        <f>IF(AND(A4410&lt;&gt;"",ISNUMBER(A4410)),VLOOKUP(A4410,Studies!A:BR,5,FALSE),"")</f>
        <v>Hydroxy-Itraconazole</v>
      </c>
      <c r="F4410" s="255" t="str">
        <f>IF(AND(A4410&lt;&gt;"",ISNUMBER(A4410)),VLOOKUP(A4410,Studies!A:BR,6,FALSE),"")</f>
        <v>Plasma</v>
      </c>
      <c r="G4410" s="194">
        <v>1.75</v>
      </c>
      <c r="H4410" s="50" t="s">
        <v>60</v>
      </c>
      <c r="I4410" s="187">
        <v>163.58891129493713</v>
      </c>
      <c r="J4410" s="41" t="s">
        <v>941</v>
      </c>
      <c r="K4410" s="41" t="s">
        <v>116</v>
      </c>
      <c r="Q4410" s="174">
        <v>0</v>
      </c>
    </row>
    <row r="4411" spans="1:17" ht="14.25" x14ac:dyDescent="0.2">
      <c r="A4411" s="183">
        <v>529</v>
      </c>
      <c r="B4411" s="253" t="str">
        <f>IF(AND(A4411&lt;&gt;"",ISNUMBER(A4411)),VLOOKUP(A4411,Studies!A:BR,2,FALSE),"")</f>
        <v>Mouton 2006</v>
      </c>
      <c r="C4411" s="254" t="str">
        <f>IF(AND(A4411&lt;&gt;"",ISNUMBER(A4411)),VLOOKUP(A4411,Studies!A:BR,3,FALSE),"")</f>
        <v>https://www.ncbi.nlm.nih.gov/pubmed/16982783</v>
      </c>
      <c r="D4411" s="254" t="str">
        <f>IF(AND(A4411&lt;&gt;"",ISNUMBER(A4411)),VLOOKUP(A4411,Studies!A:BR,4,FALSE),"")</f>
        <v>SAD_B 100 mg</v>
      </c>
      <c r="E4411" s="254" t="str">
        <f>IF(AND(A4411&lt;&gt;"",ISNUMBER(A4411)),VLOOKUP(A4411,Studies!A:BR,5,FALSE),"")</f>
        <v>Hydroxy-Itraconazole</v>
      </c>
      <c r="F4411" s="255" t="str">
        <f>IF(AND(A4411&lt;&gt;"",ISNUMBER(A4411)),VLOOKUP(A4411,Studies!A:BR,6,FALSE),"")</f>
        <v>Plasma</v>
      </c>
      <c r="G4411" s="194">
        <v>2</v>
      </c>
      <c r="H4411" s="50" t="s">
        <v>60</v>
      </c>
      <c r="I4411" s="187">
        <v>177.37911641597748</v>
      </c>
      <c r="J4411" s="41" t="s">
        <v>941</v>
      </c>
      <c r="K4411" s="41" t="s">
        <v>116</v>
      </c>
      <c r="Q4411" s="174">
        <v>0</v>
      </c>
    </row>
    <row r="4412" spans="1:17" ht="14.25" x14ac:dyDescent="0.2">
      <c r="A4412" s="183">
        <v>529</v>
      </c>
      <c r="B4412" s="253" t="str">
        <f>IF(AND(A4412&lt;&gt;"",ISNUMBER(A4412)),VLOOKUP(A4412,Studies!A:BR,2,FALSE),"")</f>
        <v>Mouton 2006</v>
      </c>
      <c r="C4412" s="254" t="str">
        <f>IF(AND(A4412&lt;&gt;"",ISNUMBER(A4412)),VLOOKUP(A4412,Studies!A:BR,3,FALSE),"")</f>
        <v>https://www.ncbi.nlm.nih.gov/pubmed/16982783</v>
      </c>
      <c r="D4412" s="254" t="str">
        <f>IF(AND(A4412&lt;&gt;"",ISNUMBER(A4412)),VLOOKUP(A4412,Studies!A:BR,4,FALSE),"")</f>
        <v>SAD_B 100 mg</v>
      </c>
      <c r="E4412" s="254" t="str">
        <f>IF(AND(A4412&lt;&gt;"",ISNUMBER(A4412)),VLOOKUP(A4412,Studies!A:BR,5,FALSE),"")</f>
        <v>Hydroxy-Itraconazole</v>
      </c>
      <c r="F4412" s="255" t="str">
        <f>IF(AND(A4412&lt;&gt;"",ISNUMBER(A4412)),VLOOKUP(A4412,Studies!A:BR,6,FALSE),"")</f>
        <v>Plasma</v>
      </c>
      <c r="G4412" s="194">
        <v>3</v>
      </c>
      <c r="H4412" s="50" t="s">
        <v>60</v>
      </c>
      <c r="I4412" s="187">
        <v>239.58247900009155</v>
      </c>
      <c r="J4412" s="41" t="s">
        <v>941</v>
      </c>
      <c r="K4412" s="41" t="s">
        <v>116</v>
      </c>
      <c r="Q4412" s="174">
        <v>0</v>
      </c>
    </row>
    <row r="4413" spans="1:17" ht="14.25" x14ac:dyDescent="0.2">
      <c r="A4413" s="183">
        <v>529</v>
      </c>
      <c r="B4413" s="253" t="str">
        <f>IF(AND(A4413&lt;&gt;"",ISNUMBER(A4413)),VLOOKUP(A4413,Studies!A:BR,2,FALSE),"")</f>
        <v>Mouton 2006</v>
      </c>
      <c r="C4413" s="254" t="str">
        <f>IF(AND(A4413&lt;&gt;"",ISNUMBER(A4413)),VLOOKUP(A4413,Studies!A:BR,3,FALSE),"")</f>
        <v>https://www.ncbi.nlm.nih.gov/pubmed/16982783</v>
      </c>
      <c r="D4413" s="254" t="str">
        <f>IF(AND(A4413&lt;&gt;"",ISNUMBER(A4413)),VLOOKUP(A4413,Studies!A:BR,4,FALSE),"")</f>
        <v>SAD_B 100 mg</v>
      </c>
      <c r="E4413" s="254" t="str">
        <f>IF(AND(A4413&lt;&gt;"",ISNUMBER(A4413)),VLOOKUP(A4413,Studies!A:BR,5,FALSE),"")</f>
        <v>Hydroxy-Itraconazole</v>
      </c>
      <c r="F4413" s="255" t="str">
        <f>IF(AND(A4413&lt;&gt;"",ISNUMBER(A4413)),VLOOKUP(A4413,Studies!A:BR,6,FALSE),"")</f>
        <v>Plasma</v>
      </c>
      <c r="G4413" s="194">
        <v>4</v>
      </c>
      <c r="H4413" s="50" t="s">
        <v>60</v>
      </c>
      <c r="I4413" s="187">
        <v>253.84065508842468</v>
      </c>
      <c r="J4413" s="41" t="s">
        <v>941</v>
      </c>
      <c r="K4413" s="41" t="s">
        <v>116</v>
      </c>
      <c r="Q4413" s="174">
        <v>0</v>
      </c>
    </row>
    <row r="4414" spans="1:17" ht="14.25" x14ac:dyDescent="0.2">
      <c r="A4414" s="183">
        <v>529</v>
      </c>
      <c r="B4414" s="253" t="str">
        <f>IF(AND(A4414&lt;&gt;"",ISNUMBER(A4414)),VLOOKUP(A4414,Studies!A:BR,2,FALSE),"")</f>
        <v>Mouton 2006</v>
      </c>
      <c r="C4414" s="254" t="str">
        <f>IF(AND(A4414&lt;&gt;"",ISNUMBER(A4414)),VLOOKUP(A4414,Studies!A:BR,3,FALSE),"")</f>
        <v>https://www.ncbi.nlm.nih.gov/pubmed/16982783</v>
      </c>
      <c r="D4414" s="254" t="str">
        <f>IF(AND(A4414&lt;&gt;"",ISNUMBER(A4414)),VLOOKUP(A4414,Studies!A:BR,4,FALSE),"")</f>
        <v>SAD_B 100 mg</v>
      </c>
      <c r="E4414" s="254" t="str">
        <f>IF(AND(A4414&lt;&gt;"",ISNUMBER(A4414)),VLOOKUP(A4414,Studies!A:BR,5,FALSE),"")</f>
        <v>Hydroxy-Itraconazole</v>
      </c>
      <c r="F4414" s="255" t="str">
        <f>IF(AND(A4414&lt;&gt;"",ISNUMBER(A4414)),VLOOKUP(A4414,Studies!A:BR,6,FALSE),"")</f>
        <v>Plasma</v>
      </c>
      <c r="G4414" s="194">
        <v>5</v>
      </c>
      <c r="H4414" s="50" t="s">
        <v>60</v>
      </c>
      <c r="I4414" s="187">
        <v>253.84065508842468</v>
      </c>
      <c r="J4414" s="41" t="s">
        <v>941</v>
      </c>
      <c r="K4414" s="41" t="s">
        <v>116</v>
      </c>
      <c r="Q4414" s="174">
        <v>0</v>
      </c>
    </row>
    <row r="4415" spans="1:17" ht="14.25" x14ac:dyDescent="0.2">
      <c r="A4415" s="183">
        <v>529</v>
      </c>
      <c r="B4415" s="253" t="str">
        <f>IF(AND(A4415&lt;&gt;"",ISNUMBER(A4415)),VLOOKUP(A4415,Studies!A:BR,2,FALSE),"")</f>
        <v>Mouton 2006</v>
      </c>
      <c r="C4415" s="254" t="str">
        <f>IF(AND(A4415&lt;&gt;"",ISNUMBER(A4415)),VLOOKUP(A4415,Studies!A:BR,3,FALSE),"")</f>
        <v>https://www.ncbi.nlm.nih.gov/pubmed/16982783</v>
      </c>
      <c r="D4415" s="254" t="str">
        <f>IF(AND(A4415&lt;&gt;"",ISNUMBER(A4415)),VLOOKUP(A4415,Studies!A:BR,4,FALSE),"")</f>
        <v>SAD_B 100 mg</v>
      </c>
      <c r="E4415" s="254" t="str">
        <f>IF(AND(A4415&lt;&gt;"",ISNUMBER(A4415)),VLOOKUP(A4415,Studies!A:BR,5,FALSE),"")</f>
        <v>Hydroxy-Itraconazole</v>
      </c>
      <c r="F4415" s="255" t="str">
        <f>IF(AND(A4415&lt;&gt;"",ISNUMBER(A4415)),VLOOKUP(A4415,Studies!A:BR,6,FALSE),"")</f>
        <v>Plasma</v>
      </c>
      <c r="G4415" s="194">
        <v>7</v>
      </c>
      <c r="H4415" s="50" t="s">
        <v>60</v>
      </c>
      <c r="I4415" s="187">
        <v>234.10598933696747</v>
      </c>
      <c r="J4415" s="41" t="s">
        <v>941</v>
      </c>
      <c r="K4415" s="41" t="s">
        <v>116</v>
      </c>
      <c r="Q4415" s="174">
        <v>0</v>
      </c>
    </row>
    <row r="4416" spans="1:17" ht="14.25" x14ac:dyDescent="0.2">
      <c r="A4416" s="183">
        <v>529</v>
      </c>
      <c r="B4416" s="253" t="str">
        <f>IF(AND(A4416&lt;&gt;"",ISNUMBER(A4416)),VLOOKUP(A4416,Studies!A:BR,2,FALSE),"")</f>
        <v>Mouton 2006</v>
      </c>
      <c r="C4416" s="254" t="str">
        <f>IF(AND(A4416&lt;&gt;"",ISNUMBER(A4416)),VLOOKUP(A4416,Studies!A:BR,3,FALSE),"")</f>
        <v>https://www.ncbi.nlm.nih.gov/pubmed/16982783</v>
      </c>
      <c r="D4416" s="254" t="str">
        <f>IF(AND(A4416&lt;&gt;"",ISNUMBER(A4416)),VLOOKUP(A4416,Studies!A:BR,4,FALSE),"")</f>
        <v>SAD_B 100 mg</v>
      </c>
      <c r="E4416" s="254" t="str">
        <f>IF(AND(A4416&lt;&gt;"",ISNUMBER(A4416)),VLOOKUP(A4416,Studies!A:BR,5,FALSE),"")</f>
        <v>Hydroxy-Itraconazole</v>
      </c>
      <c r="F4416" s="255" t="str">
        <f>IF(AND(A4416&lt;&gt;"",ISNUMBER(A4416)),VLOOKUP(A4416,Studies!A:BR,6,FALSE),"")</f>
        <v>Plasma</v>
      </c>
      <c r="G4416" s="194">
        <v>9</v>
      </c>
      <c r="H4416" s="50" t="s">
        <v>60</v>
      </c>
      <c r="I4416" s="187">
        <v>223.52567315101624</v>
      </c>
      <c r="J4416" s="41" t="s">
        <v>941</v>
      </c>
      <c r="K4416" s="41" t="s">
        <v>116</v>
      </c>
      <c r="Q4416" s="174">
        <v>0</v>
      </c>
    </row>
    <row r="4417" spans="1:17" ht="14.25" x14ac:dyDescent="0.2">
      <c r="A4417" s="183">
        <v>529</v>
      </c>
      <c r="B4417" s="253" t="str">
        <f>IF(AND(A4417&lt;&gt;"",ISNUMBER(A4417)),VLOOKUP(A4417,Studies!A:BR,2,FALSE),"")</f>
        <v>Mouton 2006</v>
      </c>
      <c r="C4417" s="254" t="str">
        <f>IF(AND(A4417&lt;&gt;"",ISNUMBER(A4417)),VLOOKUP(A4417,Studies!A:BR,3,FALSE),"")</f>
        <v>https://www.ncbi.nlm.nih.gov/pubmed/16982783</v>
      </c>
      <c r="D4417" s="254" t="str">
        <f>IF(AND(A4417&lt;&gt;"",ISNUMBER(A4417)),VLOOKUP(A4417,Studies!A:BR,4,FALSE),"")</f>
        <v>SAD_B 100 mg</v>
      </c>
      <c r="E4417" s="254" t="str">
        <f>IF(AND(A4417&lt;&gt;"",ISNUMBER(A4417)),VLOOKUP(A4417,Studies!A:BR,5,FALSE),"")</f>
        <v>Hydroxy-Itraconazole</v>
      </c>
      <c r="F4417" s="255" t="str">
        <f>IF(AND(A4417&lt;&gt;"",ISNUMBER(A4417)),VLOOKUP(A4417,Studies!A:BR,6,FALSE),"")</f>
        <v>Plasma</v>
      </c>
      <c r="G4417" s="194">
        <v>24</v>
      </c>
      <c r="H4417" s="50" t="s">
        <v>60</v>
      </c>
      <c r="I4417" s="187">
        <v>111.69999837875366</v>
      </c>
      <c r="J4417" s="41" t="s">
        <v>941</v>
      </c>
      <c r="K4417" s="41" t="s">
        <v>116</v>
      </c>
      <c r="Q4417" s="174">
        <v>0</v>
      </c>
    </row>
    <row r="4418" spans="1:17" ht="14.25" x14ac:dyDescent="0.2">
      <c r="A4418" s="183">
        <v>529</v>
      </c>
      <c r="B4418" s="253" t="str">
        <f>IF(AND(A4418&lt;&gt;"",ISNUMBER(A4418)),VLOOKUP(A4418,Studies!A:BR,2,FALSE),"")</f>
        <v>Mouton 2006</v>
      </c>
      <c r="C4418" s="254" t="str">
        <f>IF(AND(A4418&lt;&gt;"",ISNUMBER(A4418)),VLOOKUP(A4418,Studies!A:BR,3,FALSE),"")</f>
        <v>https://www.ncbi.nlm.nih.gov/pubmed/16982783</v>
      </c>
      <c r="D4418" s="254" t="str">
        <f>IF(AND(A4418&lt;&gt;"",ISNUMBER(A4418)),VLOOKUP(A4418,Studies!A:BR,4,FALSE),"")</f>
        <v>SAD_B 100 mg</v>
      </c>
      <c r="E4418" s="254" t="str">
        <f>IF(AND(A4418&lt;&gt;"",ISNUMBER(A4418)),VLOOKUP(A4418,Studies!A:BR,5,FALSE),"")</f>
        <v>Hydroxy-Itraconazole</v>
      </c>
      <c r="F4418" s="255" t="str">
        <f>IF(AND(A4418&lt;&gt;"",ISNUMBER(A4418)),VLOOKUP(A4418,Studies!A:BR,6,FALSE),"")</f>
        <v>Plasma</v>
      </c>
      <c r="G4418" s="194">
        <v>32</v>
      </c>
      <c r="H4418" s="50" t="s">
        <v>60</v>
      </c>
      <c r="I4418" s="187">
        <v>76.269686222076416</v>
      </c>
      <c r="J4418" s="41" t="s">
        <v>941</v>
      </c>
      <c r="K4418" s="41" t="s">
        <v>116</v>
      </c>
      <c r="Q4418" s="174">
        <v>0</v>
      </c>
    </row>
    <row r="4419" spans="1:17" ht="14.25" x14ac:dyDescent="0.2">
      <c r="A4419" s="183">
        <v>529</v>
      </c>
      <c r="B4419" s="253" t="str">
        <f>IF(AND(A4419&lt;&gt;"",ISNUMBER(A4419)),VLOOKUP(A4419,Studies!A:BR,2,FALSE),"")</f>
        <v>Mouton 2006</v>
      </c>
      <c r="C4419" s="254" t="str">
        <f>IF(AND(A4419&lt;&gt;"",ISNUMBER(A4419)),VLOOKUP(A4419,Studies!A:BR,3,FALSE),"")</f>
        <v>https://www.ncbi.nlm.nih.gov/pubmed/16982783</v>
      </c>
      <c r="D4419" s="254" t="str">
        <f>IF(AND(A4419&lt;&gt;"",ISNUMBER(A4419)),VLOOKUP(A4419,Studies!A:BR,4,FALSE),"")</f>
        <v>SAD_B 100 mg</v>
      </c>
      <c r="E4419" s="254" t="str">
        <f>IF(AND(A4419&lt;&gt;"",ISNUMBER(A4419)),VLOOKUP(A4419,Studies!A:BR,5,FALSE),"")</f>
        <v>Hydroxy-Itraconazole</v>
      </c>
      <c r="F4419" s="255" t="str">
        <f>IF(AND(A4419&lt;&gt;"",ISNUMBER(A4419)),VLOOKUP(A4419,Studies!A:BR,6,FALSE),"")</f>
        <v>Plasma</v>
      </c>
      <c r="G4419" s="194">
        <v>48</v>
      </c>
      <c r="H4419" s="50" t="s">
        <v>60</v>
      </c>
      <c r="I4419" s="187">
        <v>34.346815198659897</v>
      </c>
      <c r="J4419" s="41" t="s">
        <v>941</v>
      </c>
      <c r="K4419" s="41" t="s">
        <v>116</v>
      </c>
      <c r="Q4419" s="174">
        <v>0</v>
      </c>
    </row>
    <row r="4420" spans="1:17" ht="14.25" x14ac:dyDescent="0.2">
      <c r="A4420" s="183">
        <v>529</v>
      </c>
      <c r="B4420" s="253" t="str">
        <f>IF(AND(A4420&lt;&gt;"",ISNUMBER(A4420)),VLOOKUP(A4420,Studies!A:BR,2,FALSE),"")</f>
        <v>Mouton 2006</v>
      </c>
      <c r="C4420" s="254" t="str">
        <f>IF(AND(A4420&lt;&gt;"",ISNUMBER(A4420)),VLOOKUP(A4420,Studies!A:BR,3,FALSE),"")</f>
        <v>https://www.ncbi.nlm.nih.gov/pubmed/16982783</v>
      </c>
      <c r="D4420" s="254" t="str">
        <f>IF(AND(A4420&lt;&gt;"",ISNUMBER(A4420)),VLOOKUP(A4420,Studies!A:BR,4,FALSE),"")</f>
        <v>SAD_B 100 mg</v>
      </c>
      <c r="E4420" s="254" t="str">
        <f>IF(AND(A4420&lt;&gt;"",ISNUMBER(A4420)),VLOOKUP(A4420,Studies!A:BR,5,FALSE),"")</f>
        <v>Hydroxy-Itraconazole</v>
      </c>
      <c r="F4420" s="255" t="str">
        <f>IF(AND(A4420&lt;&gt;"",ISNUMBER(A4420)),VLOOKUP(A4420,Studies!A:BR,6,FALSE),"")</f>
        <v>Plasma</v>
      </c>
      <c r="G4420" s="194">
        <v>72</v>
      </c>
      <c r="H4420" s="50" t="s">
        <v>60</v>
      </c>
      <c r="I4420" s="187">
        <v>11.855832301080227</v>
      </c>
      <c r="J4420" s="41" t="s">
        <v>941</v>
      </c>
      <c r="K4420" s="41" t="s">
        <v>116</v>
      </c>
      <c r="Q4420" s="174">
        <v>0</v>
      </c>
    </row>
    <row r="4421" spans="1:17" ht="14.25" x14ac:dyDescent="0.2">
      <c r="A4421" s="183">
        <v>529</v>
      </c>
      <c r="B4421" s="253" t="str">
        <f>IF(AND(A4421&lt;&gt;"",ISNUMBER(A4421)),VLOOKUP(A4421,Studies!A:BR,2,FALSE),"")</f>
        <v>Mouton 2006</v>
      </c>
      <c r="C4421" s="254" t="str">
        <f>IF(AND(A4421&lt;&gt;"",ISNUMBER(A4421)),VLOOKUP(A4421,Studies!A:BR,3,FALSE),"")</f>
        <v>https://www.ncbi.nlm.nih.gov/pubmed/16982783</v>
      </c>
      <c r="D4421" s="254" t="str">
        <f>IF(AND(A4421&lt;&gt;"",ISNUMBER(A4421)),VLOOKUP(A4421,Studies!A:BR,4,FALSE),"")</f>
        <v>SAD_B 100 mg</v>
      </c>
      <c r="E4421" s="254" t="str">
        <f>IF(AND(A4421&lt;&gt;"",ISNUMBER(A4421)),VLOOKUP(A4421,Studies!A:BR,5,FALSE),"")</f>
        <v>Hydroxy-Itraconazole</v>
      </c>
      <c r="F4421" s="255" t="str">
        <f>IF(AND(A4421&lt;&gt;"",ISNUMBER(A4421)),VLOOKUP(A4421,Studies!A:BR,6,FALSE),"")</f>
        <v>Plasma</v>
      </c>
      <c r="G4421" s="194">
        <v>96</v>
      </c>
      <c r="H4421" s="50" t="s">
        <v>60</v>
      </c>
      <c r="I4421" s="187">
        <v>5.4011666215956211</v>
      </c>
      <c r="J4421" s="41" t="s">
        <v>941</v>
      </c>
      <c r="K4421" s="41" t="s">
        <v>116</v>
      </c>
      <c r="Q4421" s="174">
        <v>0</v>
      </c>
    </row>
    <row r="4422" spans="1:17" ht="14.25" x14ac:dyDescent="0.2">
      <c r="A4422" s="183">
        <v>530</v>
      </c>
      <c r="B4422" s="253" t="str">
        <f>IF(AND(A4422&lt;&gt;"",ISNUMBER(A4422)),VLOOKUP(A4422,Studies!A:BR,2,FALSE),"")</f>
        <v>Mouton 2006</v>
      </c>
      <c r="C4422" s="254" t="str">
        <f>IF(AND(A4422&lt;&gt;"",ISNUMBER(A4422)),VLOOKUP(A4422,Studies!A:BR,3,FALSE),"")</f>
        <v>https://www.ncbi.nlm.nih.gov/pubmed/16982783</v>
      </c>
      <c r="D4422" s="254" t="str">
        <f>IF(AND(A4422&lt;&gt;"",ISNUMBER(A4422)),VLOOKUP(A4422,Studies!A:BR,4,FALSE),"")</f>
        <v>SAD_A 200 mg</v>
      </c>
      <c r="E4422" s="254" t="str">
        <f>IF(AND(A4422&lt;&gt;"",ISNUMBER(A4422)),VLOOKUP(A4422,Studies!A:BR,5,FALSE),"")</f>
        <v>Hydroxy-Itraconazole</v>
      </c>
      <c r="F4422" s="255" t="str">
        <f>IF(AND(A4422&lt;&gt;"",ISNUMBER(A4422)),VLOOKUP(A4422,Studies!A:BR,6,FALSE),"")</f>
        <v>Plasma</v>
      </c>
      <c r="G4422" s="194">
        <v>1.5</v>
      </c>
      <c r="H4422" s="50" t="s">
        <v>60</v>
      </c>
      <c r="I4422" s="187">
        <v>281.6776123046875</v>
      </c>
      <c r="J4422" s="41" t="s">
        <v>941</v>
      </c>
      <c r="K4422" s="41" t="s">
        <v>116</v>
      </c>
      <c r="Q4422" s="174">
        <v>0</v>
      </c>
    </row>
    <row r="4423" spans="1:17" ht="14.25" x14ac:dyDescent="0.2">
      <c r="A4423" s="183">
        <v>530</v>
      </c>
      <c r="B4423" s="253" t="str">
        <f>IF(AND(A4423&lt;&gt;"",ISNUMBER(A4423)),VLOOKUP(A4423,Studies!A:BR,2,FALSE),"")</f>
        <v>Mouton 2006</v>
      </c>
      <c r="C4423" s="254" t="str">
        <f>IF(AND(A4423&lt;&gt;"",ISNUMBER(A4423)),VLOOKUP(A4423,Studies!A:BR,3,FALSE),"")</f>
        <v>https://www.ncbi.nlm.nih.gov/pubmed/16982783</v>
      </c>
      <c r="D4423" s="254" t="str">
        <f>IF(AND(A4423&lt;&gt;"",ISNUMBER(A4423)),VLOOKUP(A4423,Studies!A:BR,4,FALSE),"")</f>
        <v>SAD_A 200 mg</v>
      </c>
      <c r="E4423" s="254" t="str">
        <f>IF(AND(A4423&lt;&gt;"",ISNUMBER(A4423)),VLOOKUP(A4423,Studies!A:BR,5,FALSE),"")</f>
        <v>Hydroxy-Itraconazole</v>
      </c>
      <c r="F4423" s="255" t="str">
        <f>IF(AND(A4423&lt;&gt;"",ISNUMBER(A4423)),VLOOKUP(A4423,Studies!A:BR,6,FALSE),"")</f>
        <v>Plasma</v>
      </c>
      <c r="G4423" s="194">
        <v>2.5</v>
      </c>
      <c r="H4423" s="50" t="s">
        <v>60</v>
      </c>
      <c r="I4423" s="187">
        <v>359.08584594726562</v>
      </c>
      <c r="J4423" s="41" t="s">
        <v>941</v>
      </c>
      <c r="K4423" s="41" t="s">
        <v>116</v>
      </c>
      <c r="Q4423" s="174">
        <v>0</v>
      </c>
    </row>
    <row r="4424" spans="1:17" ht="14.25" x14ac:dyDescent="0.2">
      <c r="A4424" s="183">
        <v>530</v>
      </c>
      <c r="B4424" s="253" t="str">
        <f>IF(AND(A4424&lt;&gt;"",ISNUMBER(A4424)),VLOOKUP(A4424,Studies!A:BR,2,FALSE),"")</f>
        <v>Mouton 2006</v>
      </c>
      <c r="C4424" s="254" t="str">
        <f>IF(AND(A4424&lt;&gt;"",ISNUMBER(A4424)),VLOOKUP(A4424,Studies!A:BR,3,FALSE),"")</f>
        <v>https://www.ncbi.nlm.nih.gov/pubmed/16982783</v>
      </c>
      <c r="D4424" s="254" t="str">
        <f>IF(AND(A4424&lt;&gt;"",ISNUMBER(A4424)),VLOOKUP(A4424,Studies!A:BR,4,FALSE),"")</f>
        <v>SAD_A 200 mg</v>
      </c>
      <c r="E4424" s="254" t="str">
        <f>IF(AND(A4424&lt;&gt;"",ISNUMBER(A4424)),VLOOKUP(A4424,Studies!A:BR,5,FALSE),"")</f>
        <v>Hydroxy-Itraconazole</v>
      </c>
      <c r="F4424" s="255" t="str">
        <f>IF(AND(A4424&lt;&gt;"",ISNUMBER(A4424)),VLOOKUP(A4424,Studies!A:BR,6,FALSE),"")</f>
        <v>Plasma</v>
      </c>
      <c r="G4424" s="194">
        <v>3</v>
      </c>
      <c r="H4424" s="50" t="s">
        <v>60</v>
      </c>
      <c r="I4424" s="187">
        <v>393.88409423828125</v>
      </c>
      <c r="J4424" s="41" t="s">
        <v>941</v>
      </c>
      <c r="K4424" s="41" t="s">
        <v>116</v>
      </c>
      <c r="Q4424" s="174">
        <v>0</v>
      </c>
    </row>
    <row r="4425" spans="1:17" ht="14.25" x14ac:dyDescent="0.2">
      <c r="A4425" s="183">
        <v>530</v>
      </c>
      <c r="B4425" s="253" t="str">
        <f>IF(AND(A4425&lt;&gt;"",ISNUMBER(A4425)),VLOOKUP(A4425,Studies!A:BR,2,FALSE),"")</f>
        <v>Mouton 2006</v>
      </c>
      <c r="C4425" s="254" t="str">
        <f>IF(AND(A4425&lt;&gt;"",ISNUMBER(A4425)),VLOOKUP(A4425,Studies!A:BR,3,FALSE),"")</f>
        <v>https://www.ncbi.nlm.nih.gov/pubmed/16982783</v>
      </c>
      <c r="D4425" s="254" t="str">
        <f>IF(AND(A4425&lt;&gt;"",ISNUMBER(A4425)),VLOOKUP(A4425,Studies!A:BR,4,FALSE),"")</f>
        <v>SAD_A 200 mg</v>
      </c>
      <c r="E4425" s="254" t="str">
        <f>IF(AND(A4425&lt;&gt;"",ISNUMBER(A4425)),VLOOKUP(A4425,Studies!A:BR,5,FALSE),"")</f>
        <v>Hydroxy-Itraconazole</v>
      </c>
      <c r="F4425" s="255" t="str">
        <f>IF(AND(A4425&lt;&gt;"",ISNUMBER(A4425)),VLOOKUP(A4425,Studies!A:BR,6,FALSE),"")</f>
        <v>Plasma</v>
      </c>
      <c r="G4425" s="194">
        <v>4</v>
      </c>
      <c r="H4425" s="50" t="s">
        <v>60</v>
      </c>
      <c r="I4425" s="187">
        <v>417.32516479492187</v>
      </c>
      <c r="J4425" s="41" t="s">
        <v>941</v>
      </c>
      <c r="K4425" s="41" t="s">
        <v>116</v>
      </c>
      <c r="Q4425" s="174">
        <v>0</v>
      </c>
    </row>
    <row r="4426" spans="1:17" ht="14.25" x14ac:dyDescent="0.2">
      <c r="A4426" s="183">
        <v>530</v>
      </c>
      <c r="B4426" s="253" t="str">
        <f>IF(AND(A4426&lt;&gt;"",ISNUMBER(A4426)),VLOOKUP(A4426,Studies!A:BR,2,FALSE),"")</f>
        <v>Mouton 2006</v>
      </c>
      <c r="C4426" s="254" t="str">
        <f>IF(AND(A4426&lt;&gt;"",ISNUMBER(A4426)),VLOOKUP(A4426,Studies!A:BR,3,FALSE),"")</f>
        <v>https://www.ncbi.nlm.nih.gov/pubmed/16982783</v>
      </c>
      <c r="D4426" s="254" t="str">
        <f>IF(AND(A4426&lt;&gt;"",ISNUMBER(A4426)),VLOOKUP(A4426,Studies!A:BR,4,FALSE),"")</f>
        <v>SAD_A 200 mg</v>
      </c>
      <c r="E4426" s="254" t="str">
        <f>IF(AND(A4426&lt;&gt;"",ISNUMBER(A4426)),VLOOKUP(A4426,Studies!A:BR,5,FALSE),"")</f>
        <v>Hydroxy-Itraconazole</v>
      </c>
      <c r="F4426" s="255" t="str">
        <f>IF(AND(A4426&lt;&gt;"",ISNUMBER(A4426)),VLOOKUP(A4426,Studies!A:BR,6,FALSE),"")</f>
        <v>Plasma</v>
      </c>
      <c r="G4426" s="194">
        <v>5</v>
      </c>
      <c r="H4426" s="50" t="s">
        <v>60</v>
      </c>
      <c r="I4426" s="187">
        <v>452.50482177734375</v>
      </c>
      <c r="J4426" s="41" t="s">
        <v>941</v>
      </c>
      <c r="K4426" s="41" t="s">
        <v>116</v>
      </c>
      <c r="Q4426" s="174">
        <v>0</v>
      </c>
    </row>
    <row r="4427" spans="1:17" ht="14.25" x14ac:dyDescent="0.2">
      <c r="A4427" s="183">
        <v>530</v>
      </c>
      <c r="B4427" s="253" t="str">
        <f>IF(AND(A4427&lt;&gt;"",ISNUMBER(A4427)),VLOOKUP(A4427,Studies!A:BR,2,FALSE),"")</f>
        <v>Mouton 2006</v>
      </c>
      <c r="C4427" s="254" t="str">
        <f>IF(AND(A4427&lt;&gt;"",ISNUMBER(A4427)),VLOOKUP(A4427,Studies!A:BR,3,FALSE),"")</f>
        <v>https://www.ncbi.nlm.nih.gov/pubmed/16982783</v>
      </c>
      <c r="D4427" s="254" t="str">
        <f>IF(AND(A4427&lt;&gt;"",ISNUMBER(A4427)),VLOOKUP(A4427,Studies!A:BR,4,FALSE),"")</f>
        <v>SAD_A 200 mg</v>
      </c>
      <c r="E4427" s="254" t="str">
        <f>IF(AND(A4427&lt;&gt;"",ISNUMBER(A4427)),VLOOKUP(A4427,Studies!A:BR,5,FALSE),"")</f>
        <v>Hydroxy-Itraconazole</v>
      </c>
      <c r="F4427" s="255" t="str">
        <f>IF(AND(A4427&lt;&gt;"",ISNUMBER(A4427)),VLOOKUP(A4427,Studies!A:BR,6,FALSE),"")</f>
        <v>Plasma</v>
      </c>
      <c r="G4427" s="194">
        <v>7</v>
      </c>
      <c r="H4427" s="50" t="s">
        <v>60</v>
      </c>
      <c r="I4427" s="187">
        <v>479.4345703125</v>
      </c>
      <c r="J4427" s="41" t="s">
        <v>941</v>
      </c>
      <c r="K4427" s="41" t="s">
        <v>116</v>
      </c>
      <c r="Q4427" s="174">
        <v>0</v>
      </c>
    </row>
    <row r="4428" spans="1:17" ht="14.25" x14ac:dyDescent="0.2">
      <c r="A4428" s="183">
        <v>530</v>
      </c>
      <c r="B4428" s="253" t="str">
        <f>IF(AND(A4428&lt;&gt;"",ISNUMBER(A4428)),VLOOKUP(A4428,Studies!A:BR,2,FALSE),"")</f>
        <v>Mouton 2006</v>
      </c>
      <c r="C4428" s="254" t="str">
        <f>IF(AND(A4428&lt;&gt;"",ISNUMBER(A4428)),VLOOKUP(A4428,Studies!A:BR,3,FALSE),"")</f>
        <v>https://www.ncbi.nlm.nih.gov/pubmed/16982783</v>
      </c>
      <c r="D4428" s="254" t="str">
        <f>IF(AND(A4428&lt;&gt;"",ISNUMBER(A4428)),VLOOKUP(A4428,Studies!A:BR,4,FALSE),"")</f>
        <v>SAD_A 200 mg</v>
      </c>
      <c r="E4428" s="254" t="str">
        <f>IF(AND(A4428&lt;&gt;"",ISNUMBER(A4428)),VLOOKUP(A4428,Studies!A:BR,5,FALSE),"")</f>
        <v>Hydroxy-Itraconazole</v>
      </c>
      <c r="F4428" s="255" t="str">
        <f>IF(AND(A4428&lt;&gt;"",ISNUMBER(A4428)),VLOOKUP(A4428,Studies!A:BR,6,FALSE),"")</f>
        <v>Plasma</v>
      </c>
      <c r="G4428" s="194">
        <v>9</v>
      </c>
      <c r="H4428" s="50" t="s">
        <v>60</v>
      </c>
      <c r="I4428" s="187">
        <v>479.4345703125</v>
      </c>
      <c r="J4428" s="41" t="s">
        <v>941</v>
      </c>
      <c r="K4428" s="41" t="s">
        <v>116</v>
      </c>
      <c r="Q4428" s="174">
        <v>0</v>
      </c>
    </row>
    <row r="4429" spans="1:17" ht="14.25" x14ac:dyDescent="0.2">
      <c r="A4429" s="183">
        <v>530</v>
      </c>
      <c r="B4429" s="253" t="str">
        <f>IF(AND(A4429&lt;&gt;"",ISNUMBER(A4429)),VLOOKUP(A4429,Studies!A:BR,2,FALSE),"")</f>
        <v>Mouton 2006</v>
      </c>
      <c r="C4429" s="254" t="str">
        <f>IF(AND(A4429&lt;&gt;"",ISNUMBER(A4429)),VLOOKUP(A4429,Studies!A:BR,3,FALSE),"")</f>
        <v>https://www.ncbi.nlm.nih.gov/pubmed/16982783</v>
      </c>
      <c r="D4429" s="254" t="str">
        <f>IF(AND(A4429&lt;&gt;"",ISNUMBER(A4429)),VLOOKUP(A4429,Studies!A:BR,4,FALSE),"")</f>
        <v>SAD_A 200 mg</v>
      </c>
      <c r="E4429" s="254" t="str">
        <f>IF(AND(A4429&lt;&gt;"",ISNUMBER(A4429)),VLOOKUP(A4429,Studies!A:BR,5,FALSE),"")</f>
        <v>Hydroxy-Itraconazole</v>
      </c>
      <c r="F4429" s="255" t="str">
        <f>IF(AND(A4429&lt;&gt;"",ISNUMBER(A4429)),VLOOKUP(A4429,Studies!A:BR,6,FALSE),"")</f>
        <v>Plasma</v>
      </c>
      <c r="G4429" s="194">
        <v>24</v>
      </c>
      <c r="H4429" s="50" t="s">
        <v>60</v>
      </c>
      <c r="I4429" s="187">
        <v>295.01046752929688</v>
      </c>
      <c r="J4429" s="41" t="s">
        <v>941</v>
      </c>
      <c r="K4429" s="41" t="s">
        <v>116</v>
      </c>
      <c r="Q4429" s="174">
        <v>0</v>
      </c>
    </row>
    <row r="4430" spans="1:17" ht="14.25" x14ac:dyDescent="0.2">
      <c r="A4430" s="183">
        <v>530</v>
      </c>
      <c r="B4430" s="253" t="str">
        <f>IF(AND(A4430&lt;&gt;"",ISNUMBER(A4430)),VLOOKUP(A4430,Studies!A:BR,2,FALSE),"")</f>
        <v>Mouton 2006</v>
      </c>
      <c r="C4430" s="254" t="str">
        <f>IF(AND(A4430&lt;&gt;"",ISNUMBER(A4430)),VLOOKUP(A4430,Studies!A:BR,3,FALSE),"")</f>
        <v>https://www.ncbi.nlm.nih.gov/pubmed/16982783</v>
      </c>
      <c r="D4430" s="254" t="str">
        <f>IF(AND(A4430&lt;&gt;"",ISNUMBER(A4430)),VLOOKUP(A4430,Studies!A:BR,4,FALSE),"")</f>
        <v>SAD_A 200 mg</v>
      </c>
      <c r="E4430" s="254" t="str">
        <f>IF(AND(A4430&lt;&gt;"",ISNUMBER(A4430)),VLOOKUP(A4430,Studies!A:BR,5,FALSE),"")</f>
        <v>Hydroxy-Itraconazole</v>
      </c>
      <c r="F4430" s="255" t="str">
        <f>IF(AND(A4430&lt;&gt;"",ISNUMBER(A4430)),VLOOKUP(A4430,Studies!A:BR,6,FALSE),"")</f>
        <v>Plasma</v>
      </c>
      <c r="G4430" s="194">
        <v>32</v>
      </c>
      <c r="H4430" s="50" t="s">
        <v>60</v>
      </c>
      <c r="I4430" s="187">
        <v>199.12014770507812</v>
      </c>
      <c r="J4430" s="41" t="s">
        <v>941</v>
      </c>
      <c r="K4430" s="41" t="s">
        <v>116</v>
      </c>
      <c r="Q4430" s="174">
        <v>0</v>
      </c>
    </row>
    <row r="4431" spans="1:17" ht="14.25" x14ac:dyDescent="0.2">
      <c r="A4431" s="183">
        <v>530</v>
      </c>
      <c r="B4431" s="253" t="str">
        <f>IF(AND(A4431&lt;&gt;"",ISNUMBER(A4431)),VLOOKUP(A4431,Studies!A:BR,2,FALSE),"")</f>
        <v>Mouton 2006</v>
      </c>
      <c r="C4431" s="254" t="str">
        <f>IF(AND(A4431&lt;&gt;"",ISNUMBER(A4431)),VLOOKUP(A4431,Studies!A:BR,3,FALSE),"")</f>
        <v>https://www.ncbi.nlm.nih.gov/pubmed/16982783</v>
      </c>
      <c r="D4431" s="254" t="str">
        <f>IF(AND(A4431&lt;&gt;"",ISNUMBER(A4431)),VLOOKUP(A4431,Studies!A:BR,4,FALSE),"")</f>
        <v>SAD_A 200 mg</v>
      </c>
      <c r="E4431" s="254" t="str">
        <f>IF(AND(A4431&lt;&gt;"",ISNUMBER(A4431)),VLOOKUP(A4431,Studies!A:BR,5,FALSE),"")</f>
        <v>Hydroxy-Itraconazole</v>
      </c>
      <c r="F4431" s="255" t="str">
        <f>IF(AND(A4431&lt;&gt;"",ISNUMBER(A4431)),VLOOKUP(A4431,Studies!A:BR,6,FALSE),"")</f>
        <v>Plasma</v>
      </c>
      <c r="G4431" s="194">
        <v>48</v>
      </c>
      <c r="H4431" s="50" t="s">
        <v>60</v>
      </c>
      <c r="I4431" s="187">
        <v>91.768104553222656</v>
      </c>
      <c r="J4431" s="41" t="s">
        <v>941</v>
      </c>
      <c r="K4431" s="41" t="s">
        <v>116</v>
      </c>
      <c r="Q4431" s="174">
        <v>0</v>
      </c>
    </row>
    <row r="4432" spans="1:17" ht="14.25" x14ac:dyDescent="0.2">
      <c r="A4432" s="183">
        <v>530</v>
      </c>
      <c r="B4432" s="253" t="str">
        <f>IF(AND(A4432&lt;&gt;"",ISNUMBER(A4432)),VLOOKUP(A4432,Studies!A:BR,2,FALSE),"")</f>
        <v>Mouton 2006</v>
      </c>
      <c r="C4432" s="254" t="str">
        <f>IF(AND(A4432&lt;&gt;"",ISNUMBER(A4432)),VLOOKUP(A4432,Studies!A:BR,3,FALSE),"")</f>
        <v>https://www.ncbi.nlm.nih.gov/pubmed/16982783</v>
      </c>
      <c r="D4432" s="254" t="str">
        <f>IF(AND(A4432&lt;&gt;"",ISNUMBER(A4432)),VLOOKUP(A4432,Studies!A:BR,4,FALSE),"")</f>
        <v>SAD_A 200 mg</v>
      </c>
      <c r="E4432" s="254" t="str">
        <f>IF(AND(A4432&lt;&gt;"",ISNUMBER(A4432)),VLOOKUP(A4432,Studies!A:BR,5,FALSE),"")</f>
        <v>Hydroxy-Itraconazole</v>
      </c>
      <c r="F4432" s="255" t="str">
        <f>IF(AND(A4432&lt;&gt;"",ISNUMBER(A4432)),VLOOKUP(A4432,Studies!A:BR,6,FALSE),"")</f>
        <v>Plasma</v>
      </c>
      <c r="G4432" s="194">
        <v>72</v>
      </c>
      <c r="H4432" s="50" t="s">
        <v>60</v>
      </c>
      <c r="I4432" s="187">
        <v>23.452291488647461</v>
      </c>
      <c r="J4432" s="41" t="s">
        <v>941</v>
      </c>
      <c r="K4432" s="41" t="s">
        <v>116</v>
      </c>
      <c r="Q4432" s="174">
        <v>0</v>
      </c>
    </row>
    <row r="4433" spans="1:17" ht="14.25" x14ac:dyDescent="0.2">
      <c r="A4433" s="183">
        <v>530</v>
      </c>
      <c r="B4433" s="253" t="str">
        <f>IF(AND(A4433&lt;&gt;"",ISNUMBER(A4433)),VLOOKUP(A4433,Studies!A:BR,2,FALSE),"")</f>
        <v>Mouton 2006</v>
      </c>
      <c r="C4433" s="254" t="str">
        <f>IF(AND(A4433&lt;&gt;"",ISNUMBER(A4433)),VLOOKUP(A4433,Studies!A:BR,3,FALSE),"")</f>
        <v>https://www.ncbi.nlm.nih.gov/pubmed/16982783</v>
      </c>
      <c r="D4433" s="254" t="str">
        <f>IF(AND(A4433&lt;&gt;"",ISNUMBER(A4433)),VLOOKUP(A4433,Studies!A:BR,4,FALSE),"")</f>
        <v>SAD_A 200 mg</v>
      </c>
      <c r="E4433" s="254" t="str">
        <f>IF(AND(A4433&lt;&gt;"",ISNUMBER(A4433)),VLOOKUP(A4433,Studies!A:BR,5,FALSE),"")</f>
        <v>Hydroxy-Itraconazole</v>
      </c>
      <c r="F4433" s="255" t="str">
        <f>IF(AND(A4433&lt;&gt;"",ISNUMBER(A4433)),VLOOKUP(A4433,Studies!A:BR,6,FALSE),"")</f>
        <v>Plasma</v>
      </c>
      <c r="G4433" s="194">
        <v>96</v>
      </c>
      <c r="H4433" s="50" t="s">
        <v>60</v>
      </c>
      <c r="I4433" s="187">
        <v>10.084043502807617</v>
      </c>
      <c r="J4433" s="41" t="s">
        <v>941</v>
      </c>
      <c r="K4433" s="41" t="s">
        <v>116</v>
      </c>
      <c r="Q4433" s="174">
        <v>0</v>
      </c>
    </row>
    <row r="4434" spans="1:17" ht="14.25" x14ac:dyDescent="0.2">
      <c r="A4434" s="183">
        <v>531</v>
      </c>
      <c r="B4434" s="253" t="str">
        <f>IF(AND(A4434&lt;&gt;"",ISNUMBER(A4434)),VLOOKUP(A4434,Studies!A:BR,2,FALSE),"")</f>
        <v>Mouton 2006</v>
      </c>
      <c r="C4434" s="254" t="str">
        <f>IF(AND(A4434&lt;&gt;"",ISNUMBER(A4434)),VLOOKUP(A4434,Studies!A:BR,3,FALSE),"")</f>
        <v>https://www.ncbi.nlm.nih.gov/pubmed/16982783</v>
      </c>
      <c r="D4434" s="254" t="str">
        <f>IF(AND(A4434&lt;&gt;"",ISNUMBER(A4434)),VLOOKUP(A4434,Studies!A:BR,4,FALSE),"")</f>
        <v>SAD_B 300 mg</v>
      </c>
      <c r="E4434" s="254" t="str">
        <f>IF(AND(A4434&lt;&gt;"",ISNUMBER(A4434)),VLOOKUP(A4434,Studies!A:BR,5,FALSE),"")</f>
        <v>Hydroxy-Itraconazole</v>
      </c>
      <c r="F4434" s="255" t="str">
        <f>IF(AND(A4434&lt;&gt;"",ISNUMBER(A4434)),VLOOKUP(A4434,Studies!A:BR,6,FALSE),"")</f>
        <v>Plasma</v>
      </c>
      <c r="G4434" s="194">
        <v>2</v>
      </c>
      <c r="H4434" s="50" t="s">
        <v>60</v>
      </c>
      <c r="I4434" s="187">
        <v>393.88409423828125</v>
      </c>
      <c r="J4434" s="41" t="s">
        <v>941</v>
      </c>
      <c r="K4434" s="41" t="s">
        <v>116</v>
      </c>
      <c r="Q4434" s="174">
        <v>0</v>
      </c>
    </row>
    <row r="4435" spans="1:17" ht="14.25" x14ac:dyDescent="0.2">
      <c r="A4435" s="183">
        <v>531</v>
      </c>
      <c r="B4435" s="253" t="str">
        <f>IF(AND(A4435&lt;&gt;"",ISNUMBER(A4435)),VLOOKUP(A4435,Studies!A:BR,2,FALSE),"")</f>
        <v>Mouton 2006</v>
      </c>
      <c r="C4435" s="254" t="str">
        <f>IF(AND(A4435&lt;&gt;"",ISNUMBER(A4435)),VLOOKUP(A4435,Studies!A:BR,3,FALSE),"")</f>
        <v>https://www.ncbi.nlm.nih.gov/pubmed/16982783</v>
      </c>
      <c r="D4435" s="254" t="str">
        <f>IF(AND(A4435&lt;&gt;"",ISNUMBER(A4435)),VLOOKUP(A4435,Studies!A:BR,4,FALSE),"")</f>
        <v>SAD_B 300 mg</v>
      </c>
      <c r="E4435" s="254" t="str">
        <f>IF(AND(A4435&lt;&gt;"",ISNUMBER(A4435)),VLOOKUP(A4435,Studies!A:BR,5,FALSE),"")</f>
        <v>Hydroxy-Itraconazole</v>
      </c>
      <c r="F4435" s="255" t="str">
        <f>IF(AND(A4435&lt;&gt;"",ISNUMBER(A4435)),VLOOKUP(A4435,Studies!A:BR,6,FALSE),"")</f>
        <v>Plasma</v>
      </c>
      <c r="G4435" s="194">
        <v>2.5</v>
      </c>
      <c r="H4435" s="50" t="s">
        <v>60</v>
      </c>
      <c r="I4435" s="187">
        <v>583.56695556640625</v>
      </c>
      <c r="J4435" s="41" t="s">
        <v>941</v>
      </c>
      <c r="K4435" s="41" t="s">
        <v>116</v>
      </c>
      <c r="Q4435" s="174">
        <v>0</v>
      </c>
    </row>
    <row r="4436" spans="1:17" ht="14.25" x14ac:dyDescent="0.2">
      <c r="A4436" s="183">
        <v>531</v>
      </c>
      <c r="B4436" s="253" t="str">
        <f>IF(AND(A4436&lt;&gt;"",ISNUMBER(A4436)),VLOOKUP(A4436,Studies!A:BR,2,FALSE),"")</f>
        <v>Mouton 2006</v>
      </c>
      <c r="C4436" s="254" t="str">
        <f>IF(AND(A4436&lt;&gt;"",ISNUMBER(A4436)),VLOOKUP(A4436,Studies!A:BR,3,FALSE),"")</f>
        <v>https://www.ncbi.nlm.nih.gov/pubmed/16982783</v>
      </c>
      <c r="D4436" s="254" t="str">
        <f>IF(AND(A4436&lt;&gt;"",ISNUMBER(A4436)),VLOOKUP(A4436,Studies!A:BR,4,FALSE),"")</f>
        <v>SAD_B 300 mg</v>
      </c>
      <c r="E4436" s="254" t="str">
        <f>IF(AND(A4436&lt;&gt;"",ISNUMBER(A4436)),VLOOKUP(A4436,Studies!A:BR,5,FALSE),"")</f>
        <v>Hydroxy-Itraconazole</v>
      </c>
      <c r="F4436" s="255" t="str">
        <f>IF(AND(A4436&lt;&gt;"",ISNUMBER(A4436)),VLOOKUP(A4436,Studies!A:BR,6,FALSE),"")</f>
        <v>Plasma</v>
      </c>
      <c r="G4436" s="194">
        <v>3</v>
      </c>
      <c r="H4436" s="50" t="s">
        <v>60</v>
      </c>
      <c r="I4436" s="187">
        <v>473.92355346679687</v>
      </c>
      <c r="J4436" s="41" t="s">
        <v>941</v>
      </c>
      <c r="K4436" s="41" t="s">
        <v>116</v>
      </c>
      <c r="Q4436" s="174">
        <v>0</v>
      </c>
    </row>
    <row r="4437" spans="1:17" ht="14.25" x14ac:dyDescent="0.2">
      <c r="A4437" s="183">
        <v>531</v>
      </c>
      <c r="B4437" s="253" t="str">
        <f>IF(AND(A4437&lt;&gt;"",ISNUMBER(A4437)),VLOOKUP(A4437,Studies!A:BR,2,FALSE),"")</f>
        <v>Mouton 2006</v>
      </c>
      <c r="C4437" s="254" t="str">
        <f>IF(AND(A4437&lt;&gt;"",ISNUMBER(A4437)),VLOOKUP(A4437,Studies!A:BR,3,FALSE),"")</f>
        <v>https://www.ncbi.nlm.nih.gov/pubmed/16982783</v>
      </c>
      <c r="D4437" s="254" t="str">
        <f>IF(AND(A4437&lt;&gt;"",ISNUMBER(A4437)),VLOOKUP(A4437,Studies!A:BR,4,FALSE),"")</f>
        <v>SAD_B 300 mg</v>
      </c>
      <c r="E4437" s="254" t="str">
        <f>IF(AND(A4437&lt;&gt;"",ISNUMBER(A4437)),VLOOKUP(A4437,Studies!A:BR,5,FALSE),"")</f>
        <v>Hydroxy-Itraconazole</v>
      </c>
      <c r="F4437" s="255" t="str">
        <f>IF(AND(A4437&lt;&gt;"",ISNUMBER(A4437)),VLOOKUP(A4437,Studies!A:BR,6,FALSE),"")</f>
        <v>Plasma</v>
      </c>
      <c r="G4437" s="194">
        <v>4</v>
      </c>
      <c r="H4437" s="50" t="s">
        <v>60</v>
      </c>
      <c r="I4437" s="187">
        <v>590.3529052734375</v>
      </c>
      <c r="J4437" s="41" t="s">
        <v>941</v>
      </c>
      <c r="K4437" s="41" t="s">
        <v>116</v>
      </c>
      <c r="Q4437" s="174">
        <v>0</v>
      </c>
    </row>
    <row r="4438" spans="1:17" ht="14.25" x14ac:dyDescent="0.2">
      <c r="A4438" s="183">
        <v>531</v>
      </c>
      <c r="B4438" s="253" t="str">
        <f>IF(AND(A4438&lt;&gt;"",ISNUMBER(A4438)),VLOOKUP(A4438,Studies!A:BR,2,FALSE),"")</f>
        <v>Mouton 2006</v>
      </c>
      <c r="C4438" s="254" t="str">
        <f>IF(AND(A4438&lt;&gt;"",ISNUMBER(A4438)),VLOOKUP(A4438,Studies!A:BR,3,FALSE),"")</f>
        <v>https://www.ncbi.nlm.nih.gov/pubmed/16982783</v>
      </c>
      <c r="D4438" s="254" t="str">
        <f>IF(AND(A4438&lt;&gt;"",ISNUMBER(A4438)),VLOOKUP(A4438,Studies!A:BR,4,FALSE),"")</f>
        <v>SAD_B 300 mg</v>
      </c>
      <c r="E4438" s="254" t="str">
        <f>IF(AND(A4438&lt;&gt;"",ISNUMBER(A4438)),VLOOKUP(A4438,Studies!A:BR,5,FALSE),"")</f>
        <v>Hydroxy-Itraconazole</v>
      </c>
      <c r="F4438" s="255" t="str">
        <f>IF(AND(A4438&lt;&gt;"",ISNUMBER(A4438)),VLOOKUP(A4438,Studies!A:BR,6,FALSE),"")</f>
        <v>Plasma</v>
      </c>
      <c r="G4438" s="194">
        <v>5</v>
      </c>
      <c r="H4438" s="50" t="s">
        <v>60</v>
      </c>
      <c r="I4438" s="187">
        <v>640.11846923828125</v>
      </c>
      <c r="J4438" s="41" t="s">
        <v>941</v>
      </c>
      <c r="K4438" s="41" t="s">
        <v>116</v>
      </c>
      <c r="Q4438" s="174">
        <v>0</v>
      </c>
    </row>
    <row r="4439" spans="1:17" ht="14.25" x14ac:dyDescent="0.2">
      <c r="A4439" s="183">
        <v>531</v>
      </c>
      <c r="B4439" s="253" t="str">
        <f>IF(AND(A4439&lt;&gt;"",ISNUMBER(A4439)),VLOOKUP(A4439,Studies!A:BR,2,FALSE),"")</f>
        <v>Mouton 2006</v>
      </c>
      <c r="C4439" s="254" t="str">
        <f>IF(AND(A4439&lt;&gt;"",ISNUMBER(A4439)),VLOOKUP(A4439,Studies!A:BR,3,FALSE),"")</f>
        <v>https://www.ncbi.nlm.nih.gov/pubmed/16982783</v>
      </c>
      <c r="D4439" s="254" t="str">
        <f>IF(AND(A4439&lt;&gt;"",ISNUMBER(A4439)),VLOOKUP(A4439,Studies!A:BR,4,FALSE),"")</f>
        <v>SAD_B 300 mg</v>
      </c>
      <c r="E4439" s="254" t="str">
        <f>IF(AND(A4439&lt;&gt;"",ISNUMBER(A4439)),VLOOKUP(A4439,Studies!A:BR,5,FALSE),"")</f>
        <v>Hydroxy-Itraconazole</v>
      </c>
      <c r="F4439" s="255" t="str">
        <f>IF(AND(A4439&lt;&gt;"",ISNUMBER(A4439)),VLOOKUP(A4439,Studies!A:BR,6,FALSE),"")</f>
        <v>Plasma</v>
      </c>
      <c r="G4439" s="194">
        <v>7</v>
      </c>
      <c r="H4439" s="50" t="s">
        <v>60</v>
      </c>
      <c r="I4439" s="187">
        <v>726.9324951171875</v>
      </c>
      <c r="J4439" s="41" t="s">
        <v>941</v>
      </c>
      <c r="K4439" s="41" t="s">
        <v>116</v>
      </c>
      <c r="Q4439" s="174">
        <v>0</v>
      </c>
    </row>
    <row r="4440" spans="1:17" ht="14.25" x14ac:dyDescent="0.2">
      <c r="A4440" s="183">
        <v>531</v>
      </c>
      <c r="B4440" s="253" t="str">
        <f>IF(AND(A4440&lt;&gt;"",ISNUMBER(A4440)),VLOOKUP(A4440,Studies!A:BR,2,FALSE),"")</f>
        <v>Mouton 2006</v>
      </c>
      <c r="C4440" s="254" t="str">
        <f>IF(AND(A4440&lt;&gt;"",ISNUMBER(A4440)),VLOOKUP(A4440,Studies!A:BR,3,FALSE),"")</f>
        <v>https://www.ncbi.nlm.nih.gov/pubmed/16982783</v>
      </c>
      <c r="D4440" s="254" t="str">
        <f>IF(AND(A4440&lt;&gt;"",ISNUMBER(A4440)),VLOOKUP(A4440,Studies!A:BR,4,FALSE),"")</f>
        <v>SAD_B 300 mg</v>
      </c>
      <c r="E4440" s="254" t="str">
        <f>IF(AND(A4440&lt;&gt;"",ISNUMBER(A4440)),VLOOKUP(A4440,Studies!A:BR,5,FALSE),"")</f>
        <v>Hydroxy-Itraconazole</v>
      </c>
      <c r="F4440" s="255" t="str">
        <f>IF(AND(A4440&lt;&gt;"",ISNUMBER(A4440)),VLOOKUP(A4440,Studies!A:BR,6,FALSE),"")</f>
        <v>Plasma</v>
      </c>
      <c r="G4440" s="194">
        <v>9</v>
      </c>
      <c r="H4440" s="50" t="s">
        <v>60</v>
      </c>
      <c r="I4440" s="187">
        <v>874.6492919921875</v>
      </c>
      <c r="J4440" s="41" t="s">
        <v>941</v>
      </c>
      <c r="K4440" s="41" t="s">
        <v>116</v>
      </c>
      <c r="Q4440" s="174">
        <v>0</v>
      </c>
    </row>
    <row r="4441" spans="1:17" ht="14.25" x14ac:dyDescent="0.2">
      <c r="A4441" s="183">
        <v>531</v>
      </c>
      <c r="B4441" s="253" t="str">
        <f>IF(AND(A4441&lt;&gt;"",ISNUMBER(A4441)),VLOOKUP(A4441,Studies!A:BR,2,FALSE),"")</f>
        <v>Mouton 2006</v>
      </c>
      <c r="C4441" s="254" t="str">
        <f>IF(AND(A4441&lt;&gt;"",ISNUMBER(A4441)),VLOOKUP(A4441,Studies!A:BR,3,FALSE),"")</f>
        <v>https://www.ncbi.nlm.nih.gov/pubmed/16982783</v>
      </c>
      <c r="D4441" s="254" t="str">
        <f>IF(AND(A4441&lt;&gt;"",ISNUMBER(A4441)),VLOOKUP(A4441,Studies!A:BR,4,FALSE),"")</f>
        <v>SAD_B 300 mg</v>
      </c>
      <c r="E4441" s="254" t="str">
        <f>IF(AND(A4441&lt;&gt;"",ISNUMBER(A4441)),VLOOKUP(A4441,Studies!A:BR,5,FALSE),"")</f>
        <v>Hydroxy-Itraconazole</v>
      </c>
      <c r="F4441" s="255" t="str">
        <f>IF(AND(A4441&lt;&gt;"",ISNUMBER(A4441)),VLOOKUP(A4441,Studies!A:BR,6,FALSE),"")</f>
        <v>Plasma</v>
      </c>
      <c r="G4441" s="194">
        <v>24</v>
      </c>
      <c r="H4441" s="50" t="s">
        <v>60</v>
      </c>
      <c r="I4441" s="187">
        <v>597.21844482421875</v>
      </c>
      <c r="J4441" s="41" t="s">
        <v>941</v>
      </c>
      <c r="K4441" s="41" t="s">
        <v>116</v>
      </c>
      <c r="Q4441" s="174">
        <v>0</v>
      </c>
    </row>
    <row r="4442" spans="1:17" ht="14.25" x14ac:dyDescent="0.2">
      <c r="A4442" s="183">
        <v>531</v>
      </c>
      <c r="B4442" s="253" t="str">
        <f>IF(AND(A4442&lt;&gt;"",ISNUMBER(A4442)),VLOOKUP(A4442,Studies!A:BR,2,FALSE),"")</f>
        <v>Mouton 2006</v>
      </c>
      <c r="C4442" s="254" t="str">
        <f>IF(AND(A4442&lt;&gt;"",ISNUMBER(A4442)),VLOOKUP(A4442,Studies!A:BR,3,FALSE),"")</f>
        <v>https://www.ncbi.nlm.nih.gov/pubmed/16982783</v>
      </c>
      <c r="D4442" s="254" t="str">
        <f>IF(AND(A4442&lt;&gt;"",ISNUMBER(A4442)),VLOOKUP(A4442,Studies!A:BR,4,FALSE),"")</f>
        <v>SAD_B 300 mg</v>
      </c>
      <c r="E4442" s="254" t="str">
        <f>IF(AND(A4442&lt;&gt;"",ISNUMBER(A4442)),VLOOKUP(A4442,Studies!A:BR,5,FALSE),"")</f>
        <v>Hydroxy-Itraconazole</v>
      </c>
      <c r="F4442" s="255" t="str">
        <f>IF(AND(A4442&lt;&gt;"",ISNUMBER(A4442)),VLOOKUP(A4442,Studies!A:BR,6,FALSE),"")</f>
        <v>Plasma</v>
      </c>
      <c r="G4442" s="194">
        <v>32</v>
      </c>
      <c r="H4442" s="50" t="s">
        <v>60</v>
      </c>
      <c r="I4442" s="187">
        <v>485.01016235351562</v>
      </c>
      <c r="J4442" s="41" t="s">
        <v>941</v>
      </c>
      <c r="K4442" s="41" t="s">
        <v>116</v>
      </c>
      <c r="Q4442" s="174">
        <v>0</v>
      </c>
    </row>
    <row r="4443" spans="1:17" ht="14.25" x14ac:dyDescent="0.2">
      <c r="A4443" s="183">
        <v>531</v>
      </c>
      <c r="B4443" s="253" t="str">
        <f>IF(AND(A4443&lt;&gt;"",ISNUMBER(A4443)),VLOOKUP(A4443,Studies!A:BR,2,FALSE),"")</f>
        <v>Mouton 2006</v>
      </c>
      <c r="C4443" s="254" t="str">
        <f>IF(AND(A4443&lt;&gt;"",ISNUMBER(A4443)),VLOOKUP(A4443,Studies!A:BR,3,FALSE),"")</f>
        <v>https://www.ncbi.nlm.nih.gov/pubmed/16982783</v>
      </c>
      <c r="D4443" s="254" t="str">
        <f>IF(AND(A4443&lt;&gt;"",ISNUMBER(A4443)),VLOOKUP(A4443,Studies!A:BR,4,FALSE),"")</f>
        <v>SAD_B 300 mg</v>
      </c>
      <c r="E4443" s="254" t="str">
        <f>IF(AND(A4443&lt;&gt;"",ISNUMBER(A4443)),VLOOKUP(A4443,Studies!A:BR,5,FALSE),"")</f>
        <v>Hydroxy-Itraconazole</v>
      </c>
      <c r="F4443" s="255" t="str">
        <f>IF(AND(A4443&lt;&gt;"",ISNUMBER(A4443)),VLOOKUP(A4443,Studies!A:BR,6,FALSE),"")</f>
        <v>Plasma</v>
      </c>
      <c r="G4443" s="194">
        <v>48</v>
      </c>
      <c r="H4443" s="50" t="s">
        <v>60</v>
      </c>
      <c r="I4443" s="187">
        <v>259.77880859375</v>
      </c>
      <c r="J4443" s="41" t="s">
        <v>941</v>
      </c>
      <c r="K4443" s="41" t="s">
        <v>116</v>
      </c>
      <c r="Q4443" s="174">
        <v>0</v>
      </c>
    </row>
    <row r="4444" spans="1:17" ht="14.25" x14ac:dyDescent="0.2">
      <c r="A4444" s="183">
        <v>531</v>
      </c>
      <c r="B4444" s="253" t="str">
        <f>IF(AND(A4444&lt;&gt;"",ISNUMBER(A4444)),VLOOKUP(A4444,Studies!A:BR,2,FALSE),"")</f>
        <v>Mouton 2006</v>
      </c>
      <c r="C4444" s="254" t="str">
        <f>IF(AND(A4444&lt;&gt;"",ISNUMBER(A4444)),VLOOKUP(A4444,Studies!A:BR,3,FALSE),"")</f>
        <v>https://www.ncbi.nlm.nih.gov/pubmed/16982783</v>
      </c>
      <c r="D4444" s="254" t="str">
        <f>IF(AND(A4444&lt;&gt;"",ISNUMBER(A4444)),VLOOKUP(A4444,Studies!A:BR,4,FALSE),"")</f>
        <v>SAD_B 300 mg</v>
      </c>
      <c r="E4444" s="254" t="str">
        <f>IF(AND(A4444&lt;&gt;"",ISNUMBER(A4444)),VLOOKUP(A4444,Studies!A:BR,5,FALSE),"")</f>
        <v>Hydroxy-Itraconazole</v>
      </c>
      <c r="F4444" s="255" t="str">
        <f>IF(AND(A4444&lt;&gt;"",ISNUMBER(A4444)),VLOOKUP(A4444,Studies!A:BR,6,FALSE),"")</f>
        <v>Plasma</v>
      </c>
      <c r="G4444" s="194">
        <v>72</v>
      </c>
      <c r="H4444" s="50" t="s">
        <v>60</v>
      </c>
      <c r="I4444" s="187">
        <v>97.229469299316406</v>
      </c>
      <c r="J4444" s="41" t="s">
        <v>941</v>
      </c>
      <c r="K4444" s="41" t="s">
        <v>116</v>
      </c>
      <c r="Q4444" s="174">
        <v>0</v>
      </c>
    </row>
    <row r="4445" spans="1:17" ht="14.25" x14ac:dyDescent="0.2">
      <c r="A4445" s="183">
        <v>531</v>
      </c>
      <c r="B4445" s="253" t="str">
        <f>IF(AND(A4445&lt;&gt;"",ISNUMBER(A4445)),VLOOKUP(A4445,Studies!A:BR,2,FALSE),"")</f>
        <v>Mouton 2006</v>
      </c>
      <c r="C4445" s="254" t="str">
        <f>IF(AND(A4445&lt;&gt;"",ISNUMBER(A4445)),VLOOKUP(A4445,Studies!A:BR,3,FALSE),"")</f>
        <v>https://www.ncbi.nlm.nih.gov/pubmed/16982783</v>
      </c>
      <c r="D4445" s="254" t="str">
        <f>IF(AND(A4445&lt;&gt;"",ISNUMBER(A4445)),VLOOKUP(A4445,Studies!A:BR,4,FALSE),"")</f>
        <v>SAD_B 300 mg</v>
      </c>
      <c r="E4445" s="254" t="str">
        <f>IF(AND(A4445&lt;&gt;"",ISNUMBER(A4445)),VLOOKUP(A4445,Studies!A:BR,5,FALSE),"")</f>
        <v>Hydroxy-Itraconazole</v>
      </c>
      <c r="F4445" s="255" t="str">
        <f>IF(AND(A4445&lt;&gt;"",ISNUMBER(A4445)),VLOOKUP(A4445,Studies!A:BR,6,FALSE),"")</f>
        <v>Plasma</v>
      </c>
      <c r="G4445" s="194">
        <v>96</v>
      </c>
      <c r="H4445" s="50" t="s">
        <v>60</v>
      </c>
      <c r="I4445" s="187">
        <v>27.572908401489258</v>
      </c>
      <c r="J4445" s="41" t="s">
        <v>941</v>
      </c>
      <c r="K4445" s="41" t="s">
        <v>116</v>
      </c>
      <c r="Q4445" s="174">
        <v>0</v>
      </c>
    </row>
    <row r="4446" spans="1:17" ht="14.25" x14ac:dyDescent="0.2">
      <c r="A4446" s="183">
        <v>532</v>
      </c>
      <c r="B4446" s="253" t="str">
        <f>IF(AND(A4446&lt;&gt;"",ISNUMBER(A4446)),VLOOKUP(A4446,Studies!A:BR,2,FALSE),"")</f>
        <v>Mouton 2006</v>
      </c>
      <c r="C4446" s="254" t="str">
        <f>IF(AND(A4446&lt;&gt;"",ISNUMBER(A4446)),VLOOKUP(A4446,Studies!A:BR,3,FALSE),"")</f>
        <v>https://www.ncbi.nlm.nih.gov/pubmed/16982783</v>
      </c>
      <c r="D4446" s="254" t="str">
        <f>IF(AND(A4446&lt;&gt;"",ISNUMBER(A4446)),VLOOKUP(A4446,Studies!A:BR,4,FALSE),"")</f>
        <v>MAD_m_A 100 mg</v>
      </c>
      <c r="E4446" s="254" t="str">
        <f>IF(AND(A4446&lt;&gt;"",ISNUMBER(A4446)),VLOOKUP(A4446,Studies!A:BR,5,FALSE),"")</f>
        <v>Hydroxy-Itraconazole</v>
      </c>
      <c r="F4446" s="255" t="str">
        <f>IF(AND(A4446&lt;&gt;"",ISNUMBER(A4446)),VLOOKUP(A4446,Studies!A:BR,6,FALSE),"")</f>
        <v>Plasma</v>
      </c>
      <c r="G4446" s="194">
        <v>1</v>
      </c>
      <c r="H4446" s="50" t="s">
        <v>60</v>
      </c>
      <c r="I4446" s="187">
        <v>148.0000913143158</v>
      </c>
      <c r="J4446" s="41" t="s">
        <v>941</v>
      </c>
      <c r="K4446" s="41" t="s">
        <v>116</v>
      </c>
      <c r="Q4446" s="174">
        <v>0</v>
      </c>
    </row>
    <row r="4447" spans="1:17" ht="14.25" x14ac:dyDescent="0.2">
      <c r="A4447" s="183">
        <v>532</v>
      </c>
      <c r="B4447" s="253" t="str">
        <f>IF(AND(A4447&lt;&gt;"",ISNUMBER(A4447)),VLOOKUP(A4447,Studies!A:BR,2,FALSE),"")</f>
        <v>Mouton 2006</v>
      </c>
      <c r="C4447" s="254" t="str">
        <f>IF(AND(A4447&lt;&gt;"",ISNUMBER(A4447)),VLOOKUP(A4447,Studies!A:BR,3,FALSE),"")</f>
        <v>https://www.ncbi.nlm.nih.gov/pubmed/16982783</v>
      </c>
      <c r="D4447" s="254" t="str">
        <f>IF(AND(A4447&lt;&gt;"",ISNUMBER(A4447)),VLOOKUP(A4447,Studies!A:BR,4,FALSE),"")</f>
        <v>MAD_m_A 100 mg</v>
      </c>
      <c r="E4447" s="254" t="str">
        <f>IF(AND(A4447&lt;&gt;"",ISNUMBER(A4447)),VLOOKUP(A4447,Studies!A:BR,5,FALSE),"")</f>
        <v>Hydroxy-Itraconazole</v>
      </c>
      <c r="F4447" s="255" t="str">
        <f>IF(AND(A4447&lt;&gt;"",ISNUMBER(A4447)),VLOOKUP(A4447,Studies!A:BR,6,FALSE),"")</f>
        <v>Plasma</v>
      </c>
      <c r="G4447" s="194">
        <v>8</v>
      </c>
      <c r="H4447" s="50" t="s">
        <v>60</v>
      </c>
      <c r="I4447" s="187">
        <v>213.35700154304504</v>
      </c>
      <c r="J4447" s="41" t="s">
        <v>941</v>
      </c>
      <c r="K4447" s="41" t="s">
        <v>116</v>
      </c>
      <c r="Q4447" s="174">
        <v>0</v>
      </c>
    </row>
    <row r="4448" spans="1:17" ht="14.25" x14ac:dyDescent="0.2">
      <c r="A4448" s="183">
        <v>532</v>
      </c>
      <c r="B4448" s="253" t="str">
        <f>IF(AND(A4448&lt;&gt;"",ISNUMBER(A4448)),VLOOKUP(A4448,Studies!A:BR,2,FALSE),"")</f>
        <v>Mouton 2006</v>
      </c>
      <c r="C4448" s="254" t="str">
        <f>IF(AND(A4448&lt;&gt;"",ISNUMBER(A4448)),VLOOKUP(A4448,Studies!A:BR,3,FALSE),"")</f>
        <v>https://www.ncbi.nlm.nih.gov/pubmed/16982783</v>
      </c>
      <c r="D4448" s="254" t="str">
        <f>IF(AND(A4448&lt;&gt;"",ISNUMBER(A4448)),VLOOKUP(A4448,Studies!A:BR,4,FALSE),"")</f>
        <v>MAD_m_A 100 mg</v>
      </c>
      <c r="E4448" s="254" t="str">
        <f>IF(AND(A4448&lt;&gt;"",ISNUMBER(A4448)),VLOOKUP(A4448,Studies!A:BR,5,FALSE),"")</f>
        <v>Hydroxy-Itraconazole</v>
      </c>
      <c r="F4448" s="255" t="str">
        <f>IF(AND(A4448&lt;&gt;"",ISNUMBER(A4448)),VLOOKUP(A4448,Studies!A:BR,6,FALSE),"")</f>
        <v>Plasma</v>
      </c>
      <c r="G4448" s="194">
        <v>9</v>
      </c>
      <c r="H4448" s="50" t="s">
        <v>60</v>
      </c>
      <c r="I4448" s="187">
        <v>312.73159384727478</v>
      </c>
      <c r="J4448" s="41" t="s">
        <v>941</v>
      </c>
      <c r="K4448" s="41" t="s">
        <v>116</v>
      </c>
      <c r="Q4448" s="174">
        <v>0</v>
      </c>
    </row>
    <row r="4449" spans="1:17" ht="14.25" x14ac:dyDescent="0.2">
      <c r="A4449" s="183">
        <v>532</v>
      </c>
      <c r="B4449" s="253" t="str">
        <f>IF(AND(A4449&lt;&gt;"",ISNUMBER(A4449)),VLOOKUP(A4449,Studies!A:BR,2,FALSE),"")</f>
        <v>Mouton 2006</v>
      </c>
      <c r="C4449" s="254" t="str">
        <f>IF(AND(A4449&lt;&gt;"",ISNUMBER(A4449)),VLOOKUP(A4449,Studies!A:BR,3,FALSE),"")</f>
        <v>https://www.ncbi.nlm.nih.gov/pubmed/16982783</v>
      </c>
      <c r="D4449" s="254" t="str">
        <f>IF(AND(A4449&lt;&gt;"",ISNUMBER(A4449)),VLOOKUP(A4449,Studies!A:BR,4,FALSE),"")</f>
        <v>MAD_m_A 100 mg</v>
      </c>
      <c r="E4449" s="254" t="str">
        <f>IF(AND(A4449&lt;&gt;"",ISNUMBER(A4449)),VLOOKUP(A4449,Studies!A:BR,5,FALSE),"")</f>
        <v>Hydroxy-Itraconazole</v>
      </c>
      <c r="F4449" s="255" t="str">
        <f>IF(AND(A4449&lt;&gt;"",ISNUMBER(A4449)),VLOOKUP(A4449,Studies!A:BR,6,FALSE),"")</f>
        <v>Plasma</v>
      </c>
      <c r="G4449" s="194">
        <v>24</v>
      </c>
      <c r="H4449" s="50" t="s">
        <v>60</v>
      </c>
      <c r="I4449" s="187">
        <v>326.00361108779907</v>
      </c>
      <c r="J4449" s="41" t="s">
        <v>941</v>
      </c>
      <c r="K4449" s="41" t="s">
        <v>116</v>
      </c>
      <c r="Q4449" s="174">
        <v>0</v>
      </c>
    </row>
    <row r="4450" spans="1:17" ht="14.25" x14ac:dyDescent="0.2">
      <c r="A4450" s="183">
        <v>532</v>
      </c>
      <c r="B4450" s="253" t="str">
        <f>IF(AND(A4450&lt;&gt;"",ISNUMBER(A4450)),VLOOKUP(A4450,Studies!A:BR,2,FALSE),"")</f>
        <v>Mouton 2006</v>
      </c>
      <c r="C4450" s="254" t="str">
        <f>IF(AND(A4450&lt;&gt;"",ISNUMBER(A4450)),VLOOKUP(A4450,Studies!A:BR,3,FALSE),"")</f>
        <v>https://www.ncbi.nlm.nih.gov/pubmed/16982783</v>
      </c>
      <c r="D4450" s="254" t="str">
        <f>IF(AND(A4450&lt;&gt;"",ISNUMBER(A4450)),VLOOKUP(A4450,Studies!A:BR,4,FALSE),"")</f>
        <v>MAD_m_A 100 mg</v>
      </c>
      <c r="E4450" s="254" t="str">
        <f>IF(AND(A4450&lt;&gt;"",ISNUMBER(A4450)),VLOOKUP(A4450,Studies!A:BR,5,FALSE),"")</f>
        <v>Hydroxy-Itraconazole</v>
      </c>
      <c r="F4450" s="255" t="str">
        <f>IF(AND(A4450&lt;&gt;"",ISNUMBER(A4450)),VLOOKUP(A4450,Studies!A:BR,6,FALSE),"")</f>
        <v>Plasma</v>
      </c>
      <c r="G4450" s="194">
        <v>25</v>
      </c>
      <c r="H4450" s="50" t="s">
        <v>60</v>
      </c>
      <c r="I4450" s="187">
        <v>391.42149686813354</v>
      </c>
      <c r="J4450" s="41" t="s">
        <v>941</v>
      </c>
      <c r="K4450" s="41" t="s">
        <v>116</v>
      </c>
      <c r="Q4450" s="174">
        <v>0</v>
      </c>
    </row>
    <row r="4451" spans="1:17" ht="14.25" x14ac:dyDescent="0.2">
      <c r="A4451" s="183">
        <v>532</v>
      </c>
      <c r="B4451" s="253" t="str">
        <f>IF(AND(A4451&lt;&gt;"",ISNUMBER(A4451)),VLOOKUP(A4451,Studies!A:BR,2,FALSE),"")</f>
        <v>Mouton 2006</v>
      </c>
      <c r="C4451" s="254" t="str">
        <f>IF(AND(A4451&lt;&gt;"",ISNUMBER(A4451)),VLOOKUP(A4451,Studies!A:BR,3,FALSE),"")</f>
        <v>https://www.ncbi.nlm.nih.gov/pubmed/16982783</v>
      </c>
      <c r="D4451" s="254" t="str">
        <f>IF(AND(A4451&lt;&gt;"",ISNUMBER(A4451)),VLOOKUP(A4451,Studies!A:BR,4,FALSE),"")</f>
        <v>MAD_m_A 100 mg</v>
      </c>
      <c r="E4451" s="254" t="str">
        <f>IF(AND(A4451&lt;&gt;"",ISNUMBER(A4451)),VLOOKUP(A4451,Studies!A:BR,5,FALSE),"")</f>
        <v>Hydroxy-Itraconazole</v>
      </c>
      <c r="F4451" s="255" t="str">
        <f>IF(AND(A4451&lt;&gt;"",ISNUMBER(A4451)),VLOOKUP(A4451,Studies!A:BR,6,FALSE),"")</f>
        <v>Plasma</v>
      </c>
      <c r="G4451" s="194">
        <v>32</v>
      </c>
      <c r="H4451" s="50" t="s">
        <v>60</v>
      </c>
      <c r="I4451" s="187">
        <v>559.60220098495483</v>
      </c>
      <c r="J4451" s="41" t="s">
        <v>941</v>
      </c>
      <c r="K4451" s="41" t="s">
        <v>116</v>
      </c>
      <c r="Q4451" s="174">
        <v>0</v>
      </c>
    </row>
    <row r="4452" spans="1:17" ht="14.25" x14ac:dyDescent="0.2">
      <c r="A4452" s="183">
        <v>532</v>
      </c>
      <c r="B4452" s="253" t="str">
        <f>IF(AND(A4452&lt;&gt;"",ISNUMBER(A4452)),VLOOKUP(A4452,Studies!A:BR,2,FALSE),"")</f>
        <v>Mouton 2006</v>
      </c>
      <c r="C4452" s="254" t="str">
        <f>IF(AND(A4452&lt;&gt;"",ISNUMBER(A4452)),VLOOKUP(A4452,Studies!A:BR,3,FALSE),"")</f>
        <v>https://www.ncbi.nlm.nih.gov/pubmed/16982783</v>
      </c>
      <c r="D4452" s="254" t="str">
        <f>IF(AND(A4452&lt;&gt;"",ISNUMBER(A4452)),VLOOKUP(A4452,Studies!A:BR,4,FALSE),"")</f>
        <v>MAD_m_A 100 mg</v>
      </c>
      <c r="E4452" s="254" t="str">
        <f>IF(AND(A4452&lt;&gt;"",ISNUMBER(A4452)),VLOOKUP(A4452,Studies!A:BR,5,FALSE),"")</f>
        <v>Hydroxy-Itraconazole</v>
      </c>
      <c r="F4452" s="255" t="str">
        <f>IF(AND(A4452&lt;&gt;"",ISNUMBER(A4452)),VLOOKUP(A4452,Studies!A:BR,6,FALSE),"")</f>
        <v>Plasma</v>
      </c>
      <c r="G4452" s="194">
        <v>48</v>
      </c>
      <c r="H4452" s="50" t="s">
        <v>60</v>
      </c>
      <c r="I4452" s="187">
        <v>644.54203844070435</v>
      </c>
      <c r="J4452" s="41" t="s">
        <v>941</v>
      </c>
      <c r="K4452" s="41" t="s">
        <v>116</v>
      </c>
      <c r="Q4452" s="174">
        <v>0</v>
      </c>
    </row>
    <row r="4453" spans="1:17" ht="14.25" x14ac:dyDescent="0.2">
      <c r="A4453" s="183">
        <v>532</v>
      </c>
      <c r="B4453" s="253" t="str">
        <f>IF(AND(A4453&lt;&gt;"",ISNUMBER(A4453)),VLOOKUP(A4453,Studies!A:BR,2,FALSE),"")</f>
        <v>Mouton 2006</v>
      </c>
      <c r="C4453" s="254" t="str">
        <f>IF(AND(A4453&lt;&gt;"",ISNUMBER(A4453)),VLOOKUP(A4453,Studies!A:BR,3,FALSE),"")</f>
        <v>https://www.ncbi.nlm.nih.gov/pubmed/16982783</v>
      </c>
      <c r="D4453" s="254" t="str">
        <f>IF(AND(A4453&lt;&gt;"",ISNUMBER(A4453)),VLOOKUP(A4453,Studies!A:BR,4,FALSE),"")</f>
        <v>MAD_m_A 100 mg</v>
      </c>
      <c r="E4453" s="254" t="str">
        <f>IF(AND(A4453&lt;&gt;"",ISNUMBER(A4453)),VLOOKUP(A4453,Studies!A:BR,5,FALSE),"")</f>
        <v>Hydroxy-Itraconazole</v>
      </c>
      <c r="F4453" s="255" t="str">
        <f>IF(AND(A4453&lt;&gt;"",ISNUMBER(A4453)),VLOOKUP(A4453,Studies!A:BR,6,FALSE),"")</f>
        <v>Plasma</v>
      </c>
      <c r="G4453" s="194">
        <v>49</v>
      </c>
      <c r="H4453" s="50" t="s">
        <v>60</v>
      </c>
      <c r="I4453" s="187">
        <v>694.61190700531006</v>
      </c>
      <c r="J4453" s="41" t="s">
        <v>941</v>
      </c>
      <c r="K4453" s="41" t="s">
        <v>116</v>
      </c>
      <c r="Q4453" s="174">
        <v>0</v>
      </c>
    </row>
    <row r="4454" spans="1:17" ht="14.25" x14ac:dyDescent="0.2">
      <c r="A4454" s="183">
        <v>532</v>
      </c>
      <c r="B4454" s="253" t="str">
        <f>IF(AND(A4454&lt;&gt;"",ISNUMBER(A4454)),VLOOKUP(A4454,Studies!A:BR,2,FALSE),"")</f>
        <v>Mouton 2006</v>
      </c>
      <c r="C4454" s="254" t="str">
        <f>IF(AND(A4454&lt;&gt;"",ISNUMBER(A4454)),VLOOKUP(A4454,Studies!A:BR,3,FALSE),"")</f>
        <v>https://www.ncbi.nlm.nih.gov/pubmed/16982783</v>
      </c>
      <c r="D4454" s="254" t="str">
        <f>IF(AND(A4454&lt;&gt;"",ISNUMBER(A4454)),VLOOKUP(A4454,Studies!A:BR,4,FALSE),"")</f>
        <v>MAD_m_A 100 mg</v>
      </c>
      <c r="E4454" s="254" t="str">
        <f>IF(AND(A4454&lt;&gt;"",ISNUMBER(A4454)),VLOOKUP(A4454,Studies!A:BR,5,FALSE),"")</f>
        <v>Hydroxy-Itraconazole</v>
      </c>
      <c r="F4454" s="255" t="str">
        <f>IF(AND(A4454&lt;&gt;"",ISNUMBER(A4454)),VLOOKUP(A4454,Studies!A:BR,6,FALSE),"")</f>
        <v>Plasma</v>
      </c>
      <c r="G4454" s="194">
        <v>72</v>
      </c>
      <c r="H4454" s="50" t="s">
        <v>60</v>
      </c>
      <c r="I4454" s="187">
        <v>649.92207288742065</v>
      </c>
      <c r="J4454" s="41" t="s">
        <v>941</v>
      </c>
      <c r="K4454" s="41" t="s">
        <v>116</v>
      </c>
      <c r="Q4454" s="174">
        <v>0</v>
      </c>
    </row>
    <row r="4455" spans="1:17" ht="14.25" x14ac:dyDescent="0.2">
      <c r="A4455" s="183">
        <v>532</v>
      </c>
      <c r="B4455" s="253" t="str">
        <f>IF(AND(A4455&lt;&gt;"",ISNUMBER(A4455)),VLOOKUP(A4455,Studies!A:BR,2,FALSE),"")</f>
        <v>Mouton 2006</v>
      </c>
      <c r="C4455" s="254" t="str">
        <f>IF(AND(A4455&lt;&gt;"",ISNUMBER(A4455)),VLOOKUP(A4455,Studies!A:BR,3,FALSE),"")</f>
        <v>https://www.ncbi.nlm.nih.gov/pubmed/16982783</v>
      </c>
      <c r="D4455" s="254" t="str">
        <f>IF(AND(A4455&lt;&gt;"",ISNUMBER(A4455)),VLOOKUP(A4455,Studies!A:BR,4,FALSE),"")</f>
        <v>MAD_m_A 100 mg</v>
      </c>
      <c r="E4455" s="254" t="str">
        <f>IF(AND(A4455&lt;&gt;"",ISNUMBER(A4455)),VLOOKUP(A4455,Studies!A:BR,5,FALSE),"")</f>
        <v>Hydroxy-Itraconazole</v>
      </c>
      <c r="F4455" s="255" t="str">
        <f>IF(AND(A4455&lt;&gt;"",ISNUMBER(A4455)),VLOOKUP(A4455,Studies!A:BR,6,FALSE),"")</f>
        <v>Plasma</v>
      </c>
      <c r="G4455" s="194">
        <v>73</v>
      </c>
      <c r="H4455" s="50" t="s">
        <v>60</v>
      </c>
      <c r="I4455" s="187">
        <v>688.86178731918335</v>
      </c>
      <c r="J4455" s="41" t="s">
        <v>941</v>
      </c>
      <c r="K4455" s="41" t="s">
        <v>116</v>
      </c>
      <c r="Q4455" s="174">
        <v>0</v>
      </c>
    </row>
    <row r="4456" spans="1:17" ht="14.25" x14ac:dyDescent="0.2">
      <c r="A4456" s="183">
        <v>532</v>
      </c>
      <c r="B4456" s="253" t="str">
        <f>IF(AND(A4456&lt;&gt;"",ISNUMBER(A4456)),VLOOKUP(A4456,Studies!A:BR,2,FALSE),"")</f>
        <v>Mouton 2006</v>
      </c>
      <c r="C4456" s="254" t="str">
        <f>IF(AND(A4456&lt;&gt;"",ISNUMBER(A4456)),VLOOKUP(A4456,Studies!A:BR,3,FALSE),"")</f>
        <v>https://www.ncbi.nlm.nih.gov/pubmed/16982783</v>
      </c>
      <c r="D4456" s="254" t="str">
        <f>IF(AND(A4456&lt;&gt;"",ISNUMBER(A4456)),VLOOKUP(A4456,Studies!A:BR,4,FALSE),"")</f>
        <v>MAD_m_A 100 mg</v>
      </c>
      <c r="E4456" s="254" t="str">
        <f>IF(AND(A4456&lt;&gt;"",ISNUMBER(A4456)),VLOOKUP(A4456,Studies!A:BR,5,FALSE),"")</f>
        <v>Hydroxy-Itraconazole</v>
      </c>
      <c r="F4456" s="255" t="str">
        <f>IF(AND(A4456&lt;&gt;"",ISNUMBER(A4456)),VLOOKUP(A4456,Studies!A:BR,6,FALSE),"")</f>
        <v>Plasma</v>
      </c>
      <c r="G4456" s="194">
        <v>96</v>
      </c>
      <c r="H4456" s="50" t="s">
        <v>60</v>
      </c>
      <c r="I4456" s="187">
        <v>628.66741418838501</v>
      </c>
      <c r="J4456" s="41" t="s">
        <v>941</v>
      </c>
      <c r="K4456" s="41" t="s">
        <v>116</v>
      </c>
      <c r="Q4456" s="174">
        <v>0</v>
      </c>
    </row>
    <row r="4457" spans="1:17" ht="14.25" x14ac:dyDescent="0.2">
      <c r="A4457" s="183">
        <v>532</v>
      </c>
      <c r="B4457" s="253" t="str">
        <f>IF(AND(A4457&lt;&gt;"",ISNUMBER(A4457)),VLOOKUP(A4457,Studies!A:BR,2,FALSE),"")</f>
        <v>Mouton 2006</v>
      </c>
      <c r="C4457" s="254" t="str">
        <f>IF(AND(A4457&lt;&gt;"",ISNUMBER(A4457)),VLOOKUP(A4457,Studies!A:BR,3,FALSE),"")</f>
        <v>https://www.ncbi.nlm.nih.gov/pubmed/16982783</v>
      </c>
      <c r="D4457" s="254" t="str">
        <f>IF(AND(A4457&lt;&gt;"",ISNUMBER(A4457)),VLOOKUP(A4457,Studies!A:BR,4,FALSE),"")</f>
        <v>MAD_m_A 100 mg</v>
      </c>
      <c r="E4457" s="254" t="str">
        <f>IF(AND(A4457&lt;&gt;"",ISNUMBER(A4457)),VLOOKUP(A4457,Studies!A:BR,5,FALSE),"")</f>
        <v>Hydroxy-Itraconazole</v>
      </c>
      <c r="F4457" s="255" t="str">
        <f>IF(AND(A4457&lt;&gt;"",ISNUMBER(A4457)),VLOOKUP(A4457,Studies!A:BR,6,FALSE),"")</f>
        <v>Plasma</v>
      </c>
      <c r="G4457" s="194">
        <v>97</v>
      </c>
      <c r="H4457" s="50" t="s">
        <v>60</v>
      </c>
      <c r="I4457" s="187">
        <v>694.61190700531006</v>
      </c>
      <c r="J4457" s="41" t="s">
        <v>941</v>
      </c>
      <c r="K4457" s="41" t="s">
        <v>116</v>
      </c>
      <c r="Q4457" s="174">
        <v>0</v>
      </c>
    </row>
    <row r="4458" spans="1:17" ht="14.25" x14ac:dyDescent="0.2">
      <c r="A4458" s="183">
        <v>532</v>
      </c>
      <c r="B4458" s="253" t="str">
        <f>IF(AND(A4458&lt;&gt;"",ISNUMBER(A4458)),VLOOKUP(A4458,Studies!A:BR,2,FALSE),"")</f>
        <v>Mouton 2006</v>
      </c>
      <c r="C4458" s="254" t="str">
        <f>IF(AND(A4458&lt;&gt;"",ISNUMBER(A4458)),VLOOKUP(A4458,Studies!A:BR,3,FALSE),"")</f>
        <v>https://www.ncbi.nlm.nih.gov/pubmed/16982783</v>
      </c>
      <c r="D4458" s="254" t="str">
        <f>IF(AND(A4458&lt;&gt;"",ISNUMBER(A4458)),VLOOKUP(A4458,Studies!A:BR,4,FALSE),"")</f>
        <v>MAD_m_A 100 mg</v>
      </c>
      <c r="E4458" s="254" t="str">
        <f>IF(AND(A4458&lt;&gt;"",ISNUMBER(A4458)),VLOOKUP(A4458,Studies!A:BR,5,FALSE),"")</f>
        <v>Hydroxy-Itraconazole</v>
      </c>
      <c r="F4458" s="255" t="str">
        <f>IF(AND(A4458&lt;&gt;"",ISNUMBER(A4458)),VLOOKUP(A4458,Studies!A:BR,6,FALSE),"")</f>
        <v>Plasma</v>
      </c>
      <c r="G4458" s="194">
        <v>120</v>
      </c>
      <c r="H4458" s="50" t="s">
        <v>60</v>
      </c>
      <c r="I4458" s="187">
        <v>677.50400304794312</v>
      </c>
      <c r="J4458" s="41" t="s">
        <v>941</v>
      </c>
      <c r="K4458" s="41" t="s">
        <v>116</v>
      </c>
      <c r="Q4458" s="174">
        <v>0</v>
      </c>
    </row>
    <row r="4459" spans="1:17" ht="14.25" x14ac:dyDescent="0.2">
      <c r="A4459" s="183">
        <v>532</v>
      </c>
      <c r="B4459" s="253" t="str">
        <f>IF(AND(A4459&lt;&gt;"",ISNUMBER(A4459)),VLOOKUP(A4459,Studies!A:BR,2,FALSE),"")</f>
        <v>Mouton 2006</v>
      </c>
      <c r="C4459" s="254" t="str">
        <f>IF(AND(A4459&lt;&gt;"",ISNUMBER(A4459)),VLOOKUP(A4459,Studies!A:BR,3,FALSE),"")</f>
        <v>https://www.ncbi.nlm.nih.gov/pubmed/16982783</v>
      </c>
      <c r="D4459" s="254" t="str">
        <f>IF(AND(A4459&lt;&gt;"",ISNUMBER(A4459)),VLOOKUP(A4459,Studies!A:BR,4,FALSE),"")</f>
        <v>MAD_m_A 100 mg</v>
      </c>
      <c r="E4459" s="254" t="str">
        <f>IF(AND(A4459&lt;&gt;"",ISNUMBER(A4459)),VLOOKUP(A4459,Studies!A:BR,5,FALSE),"")</f>
        <v>Hydroxy-Itraconazole</v>
      </c>
      <c r="F4459" s="255" t="str">
        <f>IF(AND(A4459&lt;&gt;"",ISNUMBER(A4459)),VLOOKUP(A4459,Studies!A:BR,6,FALSE),"")</f>
        <v>Plasma</v>
      </c>
      <c r="G4459" s="194">
        <v>121</v>
      </c>
      <c r="H4459" s="50" t="s">
        <v>60</v>
      </c>
      <c r="I4459" s="187">
        <v>724.09027814865112</v>
      </c>
      <c r="J4459" s="41" t="s">
        <v>941</v>
      </c>
      <c r="K4459" s="41" t="s">
        <v>116</v>
      </c>
      <c r="Q4459" s="174">
        <v>0</v>
      </c>
    </row>
    <row r="4460" spans="1:17" ht="14.25" x14ac:dyDescent="0.2">
      <c r="A4460" s="183">
        <v>532</v>
      </c>
      <c r="B4460" s="253" t="str">
        <f>IF(AND(A4460&lt;&gt;"",ISNUMBER(A4460)),VLOOKUP(A4460,Studies!A:BR,2,FALSE),"")</f>
        <v>Mouton 2006</v>
      </c>
      <c r="C4460" s="254" t="str">
        <f>IF(AND(A4460&lt;&gt;"",ISNUMBER(A4460)),VLOOKUP(A4460,Studies!A:BR,3,FALSE),"")</f>
        <v>https://www.ncbi.nlm.nih.gov/pubmed/16982783</v>
      </c>
      <c r="D4460" s="254" t="str">
        <f>IF(AND(A4460&lt;&gt;"",ISNUMBER(A4460)),VLOOKUP(A4460,Studies!A:BR,4,FALSE),"")</f>
        <v>MAD_m_A 100 mg</v>
      </c>
      <c r="E4460" s="254" t="str">
        <f>IF(AND(A4460&lt;&gt;"",ISNUMBER(A4460)),VLOOKUP(A4460,Studies!A:BR,5,FALSE),"")</f>
        <v>Hydroxy-Itraconazole</v>
      </c>
      <c r="F4460" s="255" t="str">
        <f>IF(AND(A4460&lt;&gt;"",ISNUMBER(A4460)),VLOOKUP(A4460,Studies!A:BR,6,FALSE),"")</f>
        <v>Plasma</v>
      </c>
      <c r="G4460" s="194">
        <v>144</v>
      </c>
      <c r="H4460" s="50" t="s">
        <v>60</v>
      </c>
      <c r="I4460" s="187">
        <v>706.25638961791992</v>
      </c>
      <c r="J4460" s="41" t="s">
        <v>941</v>
      </c>
      <c r="K4460" s="41" t="s">
        <v>116</v>
      </c>
      <c r="Q4460" s="174">
        <v>0</v>
      </c>
    </row>
    <row r="4461" spans="1:17" ht="14.25" x14ac:dyDescent="0.2">
      <c r="A4461" s="183">
        <v>532</v>
      </c>
      <c r="B4461" s="253" t="str">
        <f>IF(AND(A4461&lt;&gt;"",ISNUMBER(A4461)),VLOOKUP(A4461,Studies!A:BR,2,FALSE),"")</f>
        <v>Mouton 2006</v>
      </c>
      <c r="C4461" s="254" t="str">
        <f>IF(AND(A4461&lt;&gt;"",ISNUMBER(A4461)),VLOOKUP(A4461,Studies!A:BR,3,FALSE),"")</f>
        <v>https://www.ncbi.nlm.nih.gov/pubmed/16982783</v>
      </c>
      <c r="D4461" s="254" t="str">
        <f>IF(AND(A4461&lt;&gt;"",ISNUMBER(A4461)),VLOOKUP(A4461,Studies!A:BR,4,FALSE),"")</f>
        <v>MAD_m_A 100 mg</v>
      </c>
      <c r="E4461" s="254" t="str">
        <f>IF(AND(A4461&lt;&gt;"",ISNUMBER(A4461)),VLOOKUP(A4461,Studies!A:BR,5,FALSE),"")</f>
        <v>Hydroxy-Itraconazole</v>
      </c>
      <c r="F4461" s="255" t="str">
        <f>IF(AND(A4461&lt;&gt;"",ISNUMBER(A4461)),VLOOKUP(A4461,Studies!A:BR,6,FALSE),"")</f>
        <v>Plasma</v>
      </c>
      <c r="G4461" s="194">
        <v>144.5</v>
      </c>
      <c r="H4461" s="50" t="s">
        <v>60</v>
      </c>
      <c r="I4461" s="187">
        <v>847.97841310501099</v>
      </c>
      <c r="J4461" s="41" t="s">
        <v>941</v>
      </c>
      <c r="K4461" s="41" t="s">
        <v>116</v>
      </c>
      <c r="Q4461" s="174">
        <v>0</v>
      </c>
    </row>
    <row r="4462" spans="1:17" ht="14.25" x14ac:dyDescent="0.2">
      <c r="A4462" s="183">
        <v>532</v>
      </c>
      <c r="B4462" s="253" t="str">
        <f>IF(AND(A4462&lt;&gt;"",ISNUMBER(A4462)),VLOOKUP(A4462,Studies!A:BR,2,FALSE),"")</f>
        <v>Mouton 2006</v>
      </c>
      <c r="C4462" s="254" t="str">
        <f>IF(AND(A4462&lt;&gt;"",ISNUMBER(A4462)),VLOOKUP(A4462,Studies!A:BR,3,FALSE),"")</f>
        <v>https://www.ncbi.nlm.nih.gov/pubmed/16982783</v>
      </c>
      <c r="D4462" s="254" t="str">
        <f>IF(AND(A4462&lt;&gt;"",ISNUMBER(A4462)),VLOOKUP(A4462,Studies!A:BR,4,FALSE),"")</f>
        <v>MAD_m_A 100 mg</v>
      </c>
      <c r="E4462" s="254" t="str">
        <f>IF(AND(A4462&lt;&gt;"",ISNUMBER(A4462)),VLOOKUP(A4462,Studies!A:BR,5,FALSE),"")</f>
        <v>Hydroxy-Itraconazole</v>
      </c>
      <c r="F4462" s="255" t="str">
        <f>IF(AND(A4462&lt;&gt;"",ISNUMBER(A4462)),VLOOKUP(A4462,Studies!A:BR,6,FALSE),"")</f>
        <v>Plasma</v>
      </c>
      <c r="G4462" s="194">
        <v>153</v>
      </c>
      <c r="H4462" s="50" t="s">
        <v>60</v>
      </c>
      <c r="I4462" s="187">
        <v>847.97841310501099</v>
      </c>
      <c r="J4462" s="41" t="s">
        <v>941</v>
      </c>
      <c r="K4462" s="41" t="s">
        <v>116</v>
      </c>
      <c r="Q4462" s="174">
        <v>0</v>
      </c>
    </row>
    <row r="4463" spans="1:17" ht="14.25" x14ac:dyDescent="0.2">
      <c r="A4463" s="183">
        <v>532</v>
      </c>
      <c r="B4463" s="253" t="str">
        <f>IF(AND(A4463&lt;&gt;"",ISNUMBER(A4463)),VLOOKUP(A4463,Studies!A:BR,2,FALSE),"")</f>
        <v>Mouton 2006</v>
      </c>
      <c r="C4463" s="254" t="str">
        <f>IF(AND(A4463&lt;&gt;"",ISNUMBER(A4463)),VLOOKUP(A4463,Studies!A:BR,3,FALSE),"")</f>
        <v>https://www.ncbi.nlm.nih.gov/pubmed/16982783</v>
      </c>
      <c r="D4463" s="254" t="str">
        <f>IF(AND(A4463&lt;&gt;"",ISNUMBER(A4463)),VLOOKUP(A4463,Studies!A:BR,4,FALSE),"")</f>
        <v>MAD_m_A 100 mg</v>
      </c>
      <c r="E4463" s="254" t="str">
        <f>IF(AND(A4463&lt;&gt;"",ISNUMBER(A4463)),VLOOKUP(A4463,Studies!A:BR,5,FALSE),"")</f>
        <v>Hydroxy-Itraconazole</v>
      </c>
      <c r="F4463" s="255" t="str">
        <f>IF(AND(A4463&lt;&gt;"",ISNUMBER(A4463)),VLOOKUP(A4463,Studies!A:BR,6,FALSE),"")</f>
        <v>Plasma</v>
      </c>
      <c r="G4463" s="194">
        <v>160</v>
      </c>
      <c r="H4463" s="50" t="s">
        <v>60</v>
      </c>
      <c r="I4463" s="187">
        <v>712.15170621871948</v>
      </c>
      <c r="J4463" s="41" t="s">
        <v>941</v>
      </c>
      <c r="K4463" s="41" t="s">
        <v>116</v>
      </c>
      <c r="Q4463" s="174">
        <v>0</v>
      </c>
    </row>
    <row r="4464" spans="1:17" ht="14.25" x14ac:dyDescent="0.2">
      <c r="A4464" s="183">
        <v>532</v>
      </c>
      <c r="B4464" s="253" t="str">
        <f>IF(AND(A4464&lt;&gt;"",ISNUMBER(A4464)),VLOOKUP(A4464,Studies!A:BR,2,FALSE),"")</f>
        <v>Mouton 2006</v>
      </c>
      <c r="C4464" s="254" t="str">
        <f>IF(AND(A4464&lt;&gt;"",ISNUMBER(A4464)),VLOOKUP(A4464,Studies!A:BR,3,FALSE),"")</f>
        <v>https://www.ncbi.nlm.nih.gov/pubmed/16982783</v>
      </c>
      <c r="D4464" s="254" t="str">
        <f>IF(AND(A4464&lt;&gt;"",ISNUMBER(A4464)),VLOOKUP(A4464,Studies!A:BR,4,FALSE),"")</f>
        <v>MAD_m_A 100 mg</v>
      </c>
      <c r="E4464" s="254" t="str">
        <f>IF(AND(A4464&lt;&gt;"",ISNUMBER(A4464)),VLOOKUP(A4464,Studies!A:BR,5,FALSE),"")</f>
        <v>Hydroxy-Itraconazole</v>
      </c>
      <c r="F4464" s="255" t="str">
        <f>IF(AND(A4464&lt;&gt;"",ISNUMBER(A4464)),VLOOKUP(A4464,Studies!A:BR,6,FALSE),"")</f>
        <v>Plasma</v>
      </c>
      <c r="G4464" s="194">
        <v>168</v>
      </c>
      <c r="H4464" s="50" t="s">
        <v>60</v>
      </c>
      <c r="I4464" s="187">
        <v>712.15170621871948</v>
      </c>
      <c r="J4464" s="41" t="s">
        <v>941</v>
      </c>
      <c r="K4464" s="41" t="s">
        <v>116</v>
      </c>
      <c r="Q4464" s="174">
        <v>0</v>
      </c>
    </row>
    <row r="4465" spans="1:17" ht="14.25" x14ac:dyDescent="0.2">
      <c r="A4465" s="183">
        <v>532</v>
      </c>
      <c r="B4465" s="253" t="str">
        <f>IF(AND(A4465&lt;&gt;"",ISNUMBER(A4465)),VLOOKUP(A4465,Studies!A:BR,2,FALSE),"")</f>
        <v>Mouton 2006</v>
      </c>
      <c r="C4465" s="254" t="str">
        <f>IF(AND(A4465&lt;&gt;"",ISNUMBER(A4465)),VLOOKUP(A4465,Studies!A:BR,3,FALSE),"")</f>
        <v>https://www.ncbi.nlm.nih.gov/pubmed/16982783</v>
      </c>
      <c r="D4465" s="254" t="str">
        <f>IF(AND(A4465&lt;&gt;"",ISNUMBER(A4465)),VLOOKUP(A4465,Studies!A:BR,4,FALSE),"")</f>
        <v>MAD_m_A 100 mg</v>
      </c>
      <c r="E4465" s="254" t="str">
        <f>IF(AND(A4465&lt;&gt;"",ISNUMBER(A4465)),VLOOKUP(A4465,Studies!A:BR,5,FALSE),"")</f>
        <v>Hydroxy-Itraconazole</v>
      </c>
      <c r="F4465" s="255" t="str">
        <f>IF(AND(A4465&lt;&gt;"",ISNUMBER(A4465)),VLOOKUP(A4465,Studies!A:BR,6,FALSE),"")</f>
        <v>Plasma</v>
      </c>
      <c r="G4465" s="194">
        <v>176</v>
      </c>
      <c r="H4465" s="50" t="s">
        <v>60</v>
      </c>
      <c r="I4465" s="187">
        <v>623.46309423446655</v>
      </c>
      <c r="J4465" s="41" t="s">
        <v>941</v>
      </c>
      <c r="K4465" s="41" t="s">
        <v>116</v>
      </c>
      <c r="Q4465" s="174">
        <v>0</v>
      </c>
    </row>
    <row r="4466" spans="1:17" ht="14.25" x14ac:dyDescent="0.2">
      <c r="A4466" s="183">
        <v>532</v>
      </c>
      <c r="B4466" s="253" t="str">
        <f>IF(AND(A4466&lt;&gt;"",ISNUMBER(A4466)),VLOOKUP(A4466,Studies!A:BR,2,FALSE),"")</f>
        <v>Mouton 2006</v>
      </c>
      <c r="C4466" s="254" t="str">
        <f>IF(AND(A4466&lt;&gt;"",ISNUMBER(A4466)),VLOOKUP(A4466,Studies!A:BR,3,FALSE),"")</f>
        <v>https://www.ncbi.nlm.nih.gov/pubmed/16982783</v>
      </c>
      <c r="D4466" s="254" t="str">
        <f>IF(AND(A4466&lt;&gt;"",ISNUMBER(A4466)),VLOOKUP(A4466,Studies!A:BR,4,FALSE),"")</f>
        <v>MAD_m_A 100 mg</v>
      </c>
      <c r="E4466" s="254" t="str">
        <f>IF(AND(A4466&lt;&gt;"",ISNUMBER(A4466)),VLOOKUP(A4466,Studies!A:BR,5,FALSE),"")</f>
        <v>Hydroxy-Itraconazole</v>
      </c>
      <c r="F4466" s="255" t="str">
        <f>IF(AND(A4466&lt;&gt;"",ISNUMBER(A4466)),VLOOKUP(A4466,Studies!A:BR,6,FALSE),"")</f>
        <v>Plasma</v>
      </c>
      <c r="G4466" s="194">
        <v>192</v>
      </c>
      <c r="H4466" s="50" t="s">
        <v>60</v>
      </c>
      <c r="I4466" s="187">
        <v>428.89991402626038</v>
      </c>
      <c r="J4466" s="41" t="s">
        <v>941</v>
      </c>
      <c r="K4466" s="41" t="s">
        <v>116</v>
      </c>
      <c r="Q4466" s="174">
        <v>0</v>
      </c>
    </row>
    <row r="4467" spans="1:17" ht="14.25" x14ac:dyDescent="0.2">
      <c r="A4467" s="183">
        <v>532</v>
      </c>
      <c r="B4467" s="253" t="str">
        <f>IF(AND(A4467&lt;&gt;"",ISNUMBER(A4467)),VLOOKUP(A4467,Studies!A:BR,2,FALSE),"")</f>
        <v>Mouton 2006</v>
      </c>
      <c r="C4467" s="254" t="str">
        <f>IF(AND(A4467&lt;&gt;"",ISNUMBER(A4467)),VLOOKUP(A4467,Studies!A:BR,3,FALSE),"")</f>
        <v>https://www.ncbi.nlm.nih.gov/pubmed/16982783</v>
      </c>
      <c r="D4467" s="254" t="str">
        <f>IF(AND(A4467&lt;&gt;"",ISNUMBER(A4467)),VLOOKUP(A4467,Studies!A:BR,4,FALSE),"")</f>
        <v>MAD_m_A 100 mg</v>
      </c>
      <c r="E4467" s="254" t="str">
        <f>IF(AND(A4467&lt;&gt;"",ISNUMBER(A4467)),VLOOKUP(A4467,Studies!A:BR,5,FALSE),"")</f>
        <v>Hydroxy-Itraconazole</v>
      </c>
      <c r="F4467" s="255" t="str">
        <f>IF(AND(A4467&lt;&gt;"",ISNUMBER(A4467)),VLOOKUP(A4467,Studies!A:BR,6,FALSE),"")</f>
        <v>Plasma</v>
      </c>
      <c r="G4467" s="194">
        <v>216</v>
      </c>
      <c r="H4467" s="50" t="s">
        <v>60</v>
      </c>
      <c r="I4467" s="187">
        <v>271.51879668235779</v>
      </c>
      <c r="J4467" s="41" t="s">
        <v>941</v>
      </c>
      <c r="K4467" s="41" t="s">
        <v>116</v>
      </c>
      <c r="Q4467" s="174">
        <v>0</v>
      </c>
    </row>
    <row r="4468" spans="1:17" ht="14.25" x14ac:dyDescent="0.2">
      <c r="A4468" s="183">
        <v>532</v>
      </c>
      <c r="B4468" s="253" t="str">
        <f>IF(AND(A4468&lt;&gt;"",ISNUMBER(A4468)),VLOOKUP(A4468,Studies!A:BR,2,FALSE),"")</f>
        <v>Mouton 2006</v>
      </c>
      <c r="C4468" s="254" t="str">
        <f>IF(AND(A4468&lt;&gt;"",ISNUMBER(A4468)),VLOOKUP(A4468,Studies!A:BR,3,FALSE),"")</f>
        <v>https://www.ncbi.nlm.nih.gov/pubmed/16982783</v>
      </c>
      <c r="D4468" s="254" t="str">
        <f>IF(AND(A4468&lt;&gt;"",ISNUMBER(A4468)),VLOOKUP(A4468,Studies!A:BR,4,FALSE),"")</f>
        <v>MAD_m_A 100 mg</v>
      </c>
      <c r="E4468" s="254" t="str">
        <f>IF(AND(A4468&lt;&gt;"",ISNUMBER(A4468)),VLOOKUP(A4468,Studies!A:BR,5,FALSE),"")</f>
        <v>Hydroxy-Itraconazole</v>
      </c>
      <c r="F4468" s="255" t="str">
        <f>IF(AND(A4468&lt;&gt;"",ISNUMBER(A4468)),VLOOKUP(A4468,Studies!A:BR,6,FALSE),"")</f>
        <v>Plasma</v>
      </c>
      <c r="G4468" s="194">
        <v>240</v>
      </c>
      <c r="H4468" s="50" t="s">
        <v>60</v>
      </c>
      <c r="I4468" s="187">
        <v>139.63399827480316</v>
      </c>
      <c r="J4468" s="41" t="s">
        <v>941</v>
      </c>
      <c r="K4468" s="41" t="s">
        <v>116</v>
      </c>
      <c r="Q4468" s="174">
        <v>0</v>
      </c>
    </row>
    <row r="4469" spans="1:17" ht="14.25" x14ac:dyDescent="0.2">
      <c r="A4469" s="183">
        <v>532</v>
      </c>
      <c r="B4469" s="253" t="str">
        <f>IF(AND(A4469&lt;&gt;"",ISNUMBER(A4469)),VLOOKUP(A4469,Studies!A:BR,2,FALSE),"")</f>
        <v>Mouton 2006</v>
      </c>
      <c r="C4469" s="254" t="str">
        <f>IF(AND(A4469&lt;&gt;"",ISNUMBER(A4469)),VLOOKUP(A4469,Studies!A:BR,3,FALSE),"")</f>
        <v>https://www.ncbi.nlm.nih.gov/pubmed/16982783</v>
      </c>
      <c r="D4469" s="254" t="str">
        <f>IF(AND(A4469&lt;&gt;"",ISNUMBER(A4469)),VLOOKUP(A4469,Studies!A:BR,4,FALSE),"")</f>
        <v>MAD_m_A 100 mg</v>
      </c>
      <c r="E4469" s="254" t="str">
        <f>IF(AND(A4469&lt;&gt;"",ISNUMBER(A4469)),VLOOKUP(A4469,Studies!A:BR,5,FALSE),"")</f>
        <v>Hydroxy-Itraconazole</v>
      </c>
      <c r="F4469" s="255" t="str">
        <f>IF(AND(A4469&lt;&gt;"",ISNUMBER(A4469)),VLOOKUP(A4469,Studies!A:BR,6,FALSE),"")</f>
        <v>Plasma</v>
      </c>
      <c r="G4469" s="194">
        <v>312</v>
      </c>
      <c r="H4469" s="50" t="s">
        <v>60</v>
      </c>
      <c r="I4469" s="187">
        <v>34.553591161966324</v>
      </c>
      <c r="J4469" s="41" t="s">
        <v>941</v>
      </c>
      <c r="K4469" s="41" t="s">
        <v>116</v>
      </c>
      <c r="Q4469" s="174">
        <v>0</v>
      </c>
    </row>
    <row r="4470" spans="1:17" ht="14.25" x14ac:dyDescent="0.2">
      <c r="A4470" s="183">
        <v>533</v>
      </c>
      <c r="B4470" s="253" t="str">
        <f>IF(AND(A4470&lt;&gt;"",ISNUMBER(A4470)),VLOOKUP(A4470,Studies!A:BR,2,FALSE),"")</f>
        <v>Mouton 2006</v>
      </c>
      <c r="C4470" s="254" t="str">
        <f>IF(AND(A4470&lt;&gt;"",ISNUMBER(A4470)),VLOOKUP(A4470,Studies!A:BR,3,FALSE),"")</f>
        <v>https://www.ncbi.nlm.nih.gov/pubmed/16982783</v>
      </c>
      <c r="D4470" s="254" t="str">
        <f>IF(AND(A4470&lt;&gt;"",ISNUMBER(A4470)),VLOOKUP(A4470,Studies!A:BR,4,FALSE),"")</f>
        <v>MAD_m_B 200 mg</v>
      </c>
      <c r="E4470" s="254" t="str">
        <f>IF(AND(A4470&lt;&gt;"",ISNUMBER(A4470)),VLOOKUP(A4470,Studies!A:BR,5,FALSE),"")</f>
        <v>Hydroxy-Itraconazole</v>
      </c>
      <c r="F4470" s="255" t="str">
        <f>IF(AND(A4470&lt;&gt;"",ISNUMBER(A4470)),VLOOKUP(A4470,Studies!A:BR,6,FALSE),"")</f>
        <v>Plasma</v>
      </c>
      <c r="G4470" s="194">
        <v>2</v>
      </c>
      <c r="H4470" s="50" t="s">
        <v>60</v>
      </c>
      <c r="I4470" s="187">
        <v>309.80449914932251</v>
      </c>
      <c r="J4470" s="41" t="s">
        <v>941</v>
      </c>
      <c r="K4470" s="41" t="s">
        <v>116</v>
      </c>
      <c r="Q4470" s="174">
        <v>0</v>
      </c>
    </row>
    <row r="4471" spans="1:17" ht="14.25" x14ac:dyDescent="0.2">
      <c r="A4471" s="183">
        <v>533</v>
      </c>
      <c r="B4471" s="253" t="str">
        <f>IF(AND(A4471&lt;&gt;"",ISNUMBER(A4471)),VLOOKUP(A4471,Studies!A:BR,2,FALSE),"")</f>
        <v>Mouton 2006</v>
      </c>
      <c r="C4471" s="254" t="str">
        <f>IF(AND(A4471&lt;&gt;"",ISNUMBER(A4471)),VLOOKUP(A4471,Studies!A:BR,3,FALSE),"")</f>
        <v>https://www.ncbi.nlm.nih.gov/pubmed/16982783</v>
      </c>
      <c r="D4471" s="254" t="str">
        <f>IF(AND(A4471&lt;&gt;"",ISNUMBER(A4471)),VLOOKUP(A4471,Studies!A:BR,4,FALSE),"")</f>
        <v>MAD_m_B 200 mg</v>
      </c>
      <c r="E4471" s="254" t="str">
        <f>IF(AND(A4471&lt;&gt;"",ISNUMBER(A4471)),VLOOKUP(A4471,Studies!A:BR,5,FALSE),"")</f>
        <v>Hydroxy-Itraconazole</v>
      </c>
      <c r="F4471" s="255" t="str">
        <f>IF(AND(A4471&lt;&gt;"",ISNUMBER(A4471)),VLOOKUP(A4471,Studies!A:BR,6,FALSE),"")</f>
        <v>Plasma</v>
      </c>
      <c r="G4471" s="194">
        <v>8</v>
      </c>
      <c r="H4471" s="50" t="s">
        <v>60</v>
      </c>
      <c r="I4471" s="187">
        <v>505.10102510452271</v>
      </c>
      <c r="J4471" s="41" t="s">
        <v>941</v>
      </c>
      <c r="K4471" s="41" t="s">
        <v>116</v>
      </c>
      <c r="Q4471" s="174">
        <v>0</v>
      </c>
    </row>
    <row r="4472" spans="1:17" ht="14.25" x14ac:dyDescent="0.2">
      <c r="A4472" s="183">
        <v>533</v>
      </c>
      <c r="B4472" s="253" t="str">
        <f>IF(AND(A4472&lt;&gt;"",ISNUMBER(A4472)),VLOOKUP(A4472,Studies!A:BR,2,FALSE),"")</f>
        <v>Mouton 2006</v>
      </c>
      <c r="C4472" s="254" t="str">
        <f>IF(AND(A4472&lt;&gt;"",ISNUMBER(A4472)),VLOOKUP(A4472,Studies!A:BR,3,FALSE),"")</f>
        <v>https://www.ncbi.nlm.nih.gov/pubmed/16982783</v>
      </c>
      <c r="D4472" s="254" t="str">
        <f>IF(AND(A4472&lt;&gt;"",ISNUMBER(A4472)),VLOOKUP(A4472,Studies!A:BR,4,FALSE),"")</f>
        <v>MAD_m_B 200 mg</v>
      </c>
      <c r="E4472" s="254" t="str">
        <f>IF(AND(A4472&lt;&gt;"",ISNUMBER(A4472)),VLOOKUP(A4472,Studies!A:BR,5,FALSE),"")</f>
        <v>Hydroxy-Itraconazole</v>
      </c>
      <c r="F4472" s="255" t="str">
        <f>IF(AND(A4472&lt;&gt;"",ISNUMBER(A4472)),VLOOKUP(A4472,Studies!A:BR,6,FALSE),"")</f>
        <v>Plasma</v>
      </c>
      <c r="G4472" s="194">
        <v>10</v>
      </c>
      <c r="H4472" s="50" t="s">
        <v>60</v>
      </c>
      <c r="I4472" s="187">
        <v>733.48188400268555</v>
      </c>
      <c r="J4472" s="41" t="s">
        <v>941</v>
      </c>
      <c r="K4472" s="41" t="s">
        <v>116</v>
      </c>
      <c r="Q4472" s="174">
        <v>0</v>
      </c>
    </row>
    <row r="4473" spans="1:17" ht="14.25" x14ac:dyDescent="0.2">
      <c r="A4473" s="183">
        <v>533</v>
      </c>
      <c r="B4473" s="253" t="str">
        <f>IF(AND(A4473&lt;&gt;"",ISNUMBER(A4473)),VLOOKUP(A4473,Studies!A:BR,2,FALSE),"")</f>
        <v>Mouton 2006</v>
      </c>
      <c r="C4473" s="254" t="str">
        <f>IF(AND(A4473&lt;&gt;"",ISNUMBER(A4473)),VLOOKUP(A4473,Studies!A:BR,3,FALSE),"")</f>
        <v>https://www.ncbi.nlm.nih.gov/pubmed/16982783</v>
      </c>
      <c r="D4473" s="254" t="str">
        <f>IF(AND(A4473&lt;&gt;"",ISNUMBER(A4473)),VLOOKUP(A4473,Studies!A:BR,4,FALSE),"")</f>
        <v>MAD_m_B 200 mg</v>
      </c>
      <c r="E4473" s="254" t="str">
        <f>IF(AND(A4473&lt;&gt;"",ISNUMBER(A4473)),VLOOKUP(A4473,Studies!A:BR,5,FALSE),"")</f>
        <v>Hydroxy-Itraconazole</v>
      </c>
      <c r="F4473" s="255" t="str">
        <f>IF(AND(A4473&lt;&gt;"",ISNUMBER(A4473)),VLOOKUP(A4473,Studies!A:BR,6,FALSE),"")</f>
        <v>Plasma</v>
      </c>
      <c r="G4473" s="194">
        <v>24</v>
      </c>
      <c r="H4473" s="50" t="s">
        <v>60</v>
      </c>
      <c r="I4473" s="187">
        <v>866.99205636978149</v>
      </c>
      <c r="J4473" s="41" t="s">
        <v>941</v>
      </c>
      <c r="K4473" s="41" t="s">
        <v>116</v>
      </c>
      <c r="Q4473" s="174">
        <v>0</v>
      </c>
    </row>
    <row r="4474" spans="1:17" ht="14.25" x14ac:dyDescent="0.2">
      <c r="A4474" s="183">
        <v>533</v>
      </c>
      <c r="B4474" s="253" t="str">
        <f>IF(AND(A4474&lt;&gt;"",ISNUMBER(A4474)),VLOOKUP(A4474,Studies!A:BR,2,FALSE),"")</f>
        <v>Mouton 2006</v>
      </c>
      <c r="C4474" s="254" t="str">
        <f>IF(AND(A4474&lt;&gt;"",ISNUMBER(A4474)),VLOOKUP(A4474,Studies!A:BR,3,FALSE),"")</f>
        <v>https://www.ncbi.nlm.nih.gov/pubmed/16982783</v>
      </c>
      <c r="D4474" s="254" t="str">
        <f>IF(AND(A4474&lt;&gt;"",ISNUMBER(A4474)),VLOOKUP(A4474,Studies!A:BR,4,FALSE),"")</f>
        <v>MAD_m_B 200 mg</v>
      </c>
      <c r="E4474" s="254" t="str">
        <f>IF(AND(A4474&lt;&gt;"",ISNUMBER(A4474)),VLOOKUP(A4474,Studies!A:BR,5,FALSE),"")</f>
        <v>Hydroxy-Itraconazole</v>
      </c>
      <c r="F4474" s="255" t="str">
        <f>IF(AND(A4474&lt;&gt;"",ISNUMBER(A4474)),VLOOKUP(A4474,Studies!A:BR,6,FALSE),"")</f>
        <v>Plasma</v>
      </c>
      <c r="G4474" s="194">
        <v>26</v>
      </c>
      <c r="H4474" s="50" t="s">
        <v>60</v>
      </c>
      <c r="I4474" s="187">
        <v>967.16630458831787</v>
      </c>
      <c r="J4474" s="41" t="s">
        <v>941</v>
      </c>
      <c r="K4474" s="41" t="s">
        <v>116</v>
      </c>
      <c r="Q4474" s="174">
        <v>0</v>
      </c>
    </row>
    <row r="4475" spans="1:17" ht="14.25" x14ac:dyDescent="0.2">
      <c r="A4475" s="183">
        <v>533</v>
      </c>
      <c r="B4475" s="253" t="str">
        <f>IF(AND(A4475&lt;&gt;"",ISNUMBER(A4475)),VLOOKUP(A4475,Studies!A:BR,2,FALSE),"")</f>
        <v>Mouton 2006</v>
      </c>
      <c r="C4475" s="254" t="str">
        <f>IF(AND(A4475&lt;&gt;"",ISNUMBER(A4475)),VLOOKUP(A4475,Studies!A:BR,3,FALSE),"")</f>
        <v>https://www.ncbi.nlm.nih.gov/pubmed/16982783</v>
      </c>
      <c r="D4475" s="254" t="str">
        <f>IF(AND(A4475&lt;&gt;"",ISNUMBER(A4475)),VLOOKUP(A4475,Studies!A:BR,4,FALSE),"")</f>
        <v>MAD_m_B 200 mg</v>
      </c>
      <c r="E4475" s="254" t="str">
        <f>IF(AND(A4475&lt;&gt;"",ISNUMBER(A4475)),VLOOKUP(A4475,Studies!A:BR,5,FALSE),"")</f>
        <v>Hydroxy-Itraconazole</v>
      </c>
      <c r="F4475" s="255" t="str">
        <f>IF(AND(A4475&lt;&gt;"",ISNUMBER(A4475)),VLOOKUP(A4475,Studies!A:BR,6,FALSE),"")</f>
        <v>Plasma</v>
      </c>
      <c r="G4475" s="194">
        <v>32</v>
      </c>
      <c r="H4475" s="50" t="s">
        <v>60</v>
      </c>
      <c r="I4475" s="187">
        <v>1114.1760349273682</v>
      </c>
      <c r="J4475" s="41" t="s">
        <v>941</v>
      </c>
      <c r="K4475" s="41" t="s">
        <v>116</v>
      </c>
      <c r="Q4475" s="174">
        <v>0</v>
      </c>
    </row>
    <row r="4476" spans="1:17" ht="14.25" x14ac:dyDescent="0.2">
      <c r="A4476" s="183">
        <v>533</v>
      </c>
      <c r="B4476" s="253" t="str">
        <f>IF(AND(A4476&lt;&gt;"",ISNUMBER(A4476)),VLOOKUP(A4476,Studies!A:BR,2,FALSE),"")</f>
        <v>Mouton 2006</v>
      </c>
      <c r="C4476" s="254" t="str">
        <f>IF(AND(A4476&lt;&gt;"",ISNUMBER(A4476)),VLOOKUP(A4476,Studies!A:BR,3,FALSE),"")</f>
        <v>https://www.ncbi.nlm.nih.gov/pubmed/16982783</v>
      </c>
      <c r="D4476" s="254" t="str">
        <f>IF(AND(A4476&lt;&gt;"",ISNUMBER(A4476)),VLOOKUP(A4476,Studies!A:BR,4,FALSE),"")</f>
        <v>MAD_m_B 200 mg</v>
      </c>
      <c r="E4476" s="254" t="str">
        <f>IF(AND(A4476&lt;&gt;"",ISNUMBER(A4476)),VLOOKUP(A4476,Studies!A:BR,5,FALSE),"")</f>
        <v>Hydroxy-Itraconazole</v>
      </c>
      <c r="F4476" s="255" t="str">
        <f>IF(AND(A4476&lt;&gt;"",ISNUMBER(A4476)),VLOOKUP(A4476,Studies!A:BR,6,FALSE),"")</f>
        <v>Plasma</v>
      </c>
      <c r="G4476" s="194">
        <v>34</v>
      </c>
      <c r="H4476" s="50" t="s">
        <v>60</v>
      </c>
      <c r="I4476" s="187">
        <v>1250.9300708770752</v>
      </c>
      <c r="J4476" s="41" t="s">
        <v>941</v>
      </c>
      <c r="K4476" s="41" t="s">
        <v>116</v>
      </c>
      <c r="Q4476" s="174">
        <v>0</v>
      </c>
    </row>
    <row r="4477" spans="1:17" ht="14.25" x14ac:dyDescent="0.2">
      <c r="A4477" s="183">
        <v>533</v>
      </c>
      <c r="B4477" s="253" t="str">
        <f>IF(AND(A4477&lt;&gt;"",ISNUMBER(A4477)),VLOOKUP(A4477,Studies!A:BR,2,FALSE),"")</f>
        <v>Mouton 2006</v>
      </c>
      <c r="C4477" s="254" t="str">
        <f>IF(AND(A4477&lt;&gt;"",ISNUMBER(A4477)),VLOOKUP(A4477,Studies!A:BR,3,FALSE),"")</f>
        <v>https://www.ncbi.nlm.nih.gov/pubmed/16982783</v>
      </c>
      <c r="D4477" s="254" t="str">
        <f>IF(AND(A4477&lt;&gt;"",ISNUMBER(A4477)),VLOOKUP(A4477,Studies!A:BR,4,FALSE),"")</f>
        <v>MAD_m_B 200 mg</v>
      </c>
      <c r="E4477" s="254" t="str">
        <f>IF(AND(A4477&lt;&gt;"",ISNUMBER(A4477)),VLOOKUP(A4477,Studies!A:BR,5,FALSE),"")</f>
        <v>Hydroxy-Itraconazole</v>
      </c>
      <c r="F4477" s="255" t="str">
        <f>IF(AND(A4477&lt;&gt;"",ISNUMBER(A4477)),VLOOKUP(A4477,Studies!A:BR,6,FALSE),"")</f>
        <v>Plasma</v>
      </c>
      <c r="G4477" s="194">
        <v>48</v>
      </c>
      <c r="H4477" s="50" t="s">
        <v>60</v>
      </c>
      <c r="I4477" s="187">
        <v>1450.3699541091919</v>
      </c>
      <c r="J4477" s="41" t="s">
        <v>941</v>
      </c>
      <c r="K4477" s="41" t="s">
        <v>116</v>
      </c>
      <c r="Q4477" s="174">
        <v>0</v>
      </c>
    </row>
    <row r="4478" spans="1:17" ht="14.25" x14ac:dyDescent="0.2">
      <c r="A4478" s="183">
        <v>533</v>
      </c>
      <c r="B4478" s="253" t="str">
        <f>IF(AND(A4478&lt;&gt;"",ISNUMBER(A4478)),VLOOKUP(A4478,Studies!A:BR,2,FALSE),"")</f>
        <v>Mouton 2006</v>
      </c>
      <c r="C4478" s="254" t="str">
        <f>IF(AND(A4478&lt;&gt;"",ISNUMBER(A4478)),VLOOKUP(A4478,Studies!A:BR,3,FALSE),"")</f>
        <v>https://www.ncbi.nlm.nih.gov/pubmed/16982783</v>
      </c>
      <c r="D4478" s="254" t="str">
        <f>IF(AND(A4478&lt;&gt;"",ISNUMBER(A4478)),VLOOKUP(A4478,Studies!A:BR,4,FALSE),"")</f>
        <v>MAD_m_B 200 mg</v>
      </c>
      <c r="E4478" s="254" t="str">
        <f>IF(AND(A4478&lt;&gt;"",ISNUMBER(A4478)),VLOOKUP(A4478,Studies!A:BR,5,FALSE),"")</f>
        <v>Hydroxy-Itraconazole</v>
      </c>
      <c r="F4478" s="255" t="str">
        <f>IF(AND(A4478&lt;&gt;"",ISNUMBER(A4478)),VLOOKUP(A4478,Studies!A:BR,6,FALSE),"")</f>
        <v>Plasma</v>
      </c>
      <c r="G4478" s="194">
        <v>50</v>
      </c>
      <c r="H4478" s="50" t="s">
        <v>60</v>
      </c>
      <c r="I4478" s="187">
        <v>1517.1619653701782</v>
      </c>
      <c r="J4478" s="41" t="s">
        <v>941</v>
      </c>
      <c r="K4478" s="41" t="s">
        <v>116</v>
      </c>
      <c r="Q4478" s="174">
        <v>0</v>
      </c>
    </row>
    <row r="4479" spans="1:17" ht="14.25" x14ac:dyDescent="0.2">
      <c r="A4479" s="183">
        <v>533</v>
      </c>
      <c r="B4479" s="253" t="str">
        <f>IF(AND(A4479&lt;&gt;"",ISNUMBER(A4479)),VLOOKUP(A4479,Studies!A:BR,2,FALSE),"")</f>
        <v>Mouton 2006</v>
      </c>
      <c r="C4479" s="254" t="str">
        <f>IF(AND(A4479&lt;&gt;"",ISNUMBER(A4479)),VLOOKUP(A4479,Studies!A:BR,3,FALSE),"")</f>
        <v>https://www.ncbi.nlm.nih.gov/pubmed/16982783</v>
      </c>
      <c r="D4479" s="254" t="str">
        <f>IF(AND(A4479&lt;&gt;"",ISNUMBER(A4479)),VLOOKUP(A4479,Studies!A:BR,4,FALSE),"")</f>
        <v>MAD_m_B 200 mg</v>
      </c>
      <c r="E4479" s="254" t="str">
        <f>IF(AND(A4479&lt;&gt;"",ISNUMBER(A4479)),VLOOKUP(A4479,Studies!A:BR,5,FALSE),"")</f>
        <v>Hydroxy-Itraconazole</v>
      </c>
      <c r="F4479" s="255" t="str">
        <f>IF(AND(A4479&lt;&gt;"",ISNUMBER(A4479)),VLOOKUP(A4479,Studies!A:BR,6,FALSE),"")</f>
        <v>Plasma</v>
      </c>
      <c r="G4479" s="194">
        <v>72</v>
      </c>
      <c r="H4479" s="50" t="s">
        <v>60</v>
      </c>
      <c r="I4479" s="187">
        <v>1576.854944229126</v>
      </c>
      <c r="J4479" s="41" t="s">
        <v>941</v>
      </c>
      <c r="K4479" s="41" t="s">
        <v>116</v>
      </c>
      <c r="Q4479" s="174">
        <v>0</v>
      </c>
    </row>
    <row r="4480" spans="1:17" ht="14.25" x14ac:dyDescent="0.2">
      <c r="A4480" s="183">
        <v>533</v>
      </c>
      <c r="B4480" s="253" t="str">
        <f>IF(AND(A4480&lt;&gt;"",ISNUMBER(A4480)),VLOOKUP(A4480,Studies!A:BR,2,FALSE),"")</f>
        <v>Mouton 2006</v>
      </c>
      <c r="C4480" s="254" t="str">
        <f>IF(AND(A4480&lt;&gt;"",ISNUMBER(A4480)),VLOOKUP(A4480,Studies!A:BR,3,FALSE),"")</f>
        <v>https://www.ncbi.nlm.nih.gov/pubmed/16982783</v>
      </c>
      <c r="D4480" s="254" t="str">
        <f>IF(AND(A4480&lt;&gt;"",ISNUMBER(A4480)),VLOOKUP(A4480,Studies!A:BR,4,FALSE),"")</f>
        <v>MAD_m_B 200 mg</v>
      </c>
      <c r="E4480" s="254" t="str">
        <f>IF(AND(A4480&lt;&gt;"",ISNUMBER(A4480)),VLOOKUP(A4480,Studies!A:BR,5,FALSE),"")</f>
        <v>Hydroxy-Itraconazole</v>
      </c>
      <c r="F4480" s="255" t="str">
        <f>IF(AND(A4480&lt;&gt;"",ISNUMBER(A4480)),VLOOKUP(A4480,Studies!A:BR,6,FALSE),"")</f>
        <v>Plasma</v>
      </c>
      <c r="G4480" s="194">
        <v>74</v>
      </c>
      <c r="H4480" s="50" t="s">
        <v>60</v>
      </c>
      <c r="I4480" s="187">
        <v>1660.1139307022095</v>
      </c>
      <c r="J4480" s="41" t="s">
        <v>941</v>
      </c>
      <c r="K4480" s="41" t="s">
        <v>116</v>
      </c>
      <c r="Q4480" s="174">
        <v>0</v>
      </c>
    </row>
    <row r="4481" spans="1:17" ht="14.25" x14ac:dyDescent="0.2">
      <c r="A4481" s="183">
        <v>533</v>
      </c>
      <c r="B4481" s="253" t="str">
        <f>IF(AND(A4481&lt;&gt;"",ISNUMBER(A4481)),VLOOKUP(A4481,Studies!A:BR,2,FALSE),"")</f>
        <v>Mouton 2006</v>
      </c>
      <c r="C4481" s="254" t="str">
        <f>IF(AND(A4481&lt;&gt;"",ISNUMBER(A4481)),VLOOKUP(A4481,Studies!A:BR,3,FALSE),"")</f>
        <v>https://www.ncbi.nlm.nih.gov/pubmed/16982783</v>
      </c>
      <c r="D4481" s="254" t="str">
        <f>IF(AND(A4481&lt;&gt;"",ISNUMBER(A4481)),VLOOKUP(A4481,Studies!A:BR,4,FALSE),"")</f>
        <v>MAD_m_B 200 mg</v>
      </c>
      <c r="E4481" s="254" t="str">
        <f>IF(AND(A4481&lt;&gt;"",ISNUMBER(A4481)),VLOOKUP(A4481,Studies!A:BR,5,FALSE),"")</f>
        <v>Hydroxy-Itraconazole</v>
      </c>
      <c r="F4481" s="255" t="str">
        <f>IF(AND(A4481&lt;&gt;"",ISNUMBER(A4481)),VLOOKUP(A4481,Studies!A:BR,6,FALSE),"")</f>
        <v>Plasma</v>
      </c>
      <c r="G4481" s="194">
        <v>96</v>
      </c>
      <c r="H4481" s="50" t="s">
        <v>60</v>
      </c>
      <c r="I4481" s="187">
        <v>1714.3700122833252</v>
      </c>
      <c r="J4481" s="41" t="s">
        <v>941</v>
      </c>
      <c r="K4481" s="41" t="s">
        <v>116</v>
      </c>
      <c r="Q4481" s="174">
        <v>0</v>
      </c>
    </row>
    <row r="4482" spans="1:17" ht="14.25" x14ac:dyDescent="0.2">
      <c r="A4482" s="183">
        <v>533</v>
      </c>
      <c r="B4482" s="253" t="str">
        <f>IF(AND(A4482&lt;&gt;"",ISNUMBER(A4482)),VLOOKUP(A4482,Studies!A:BR,2,FALSE),"")</f>
        <v>Mouton 2006</v>
      </c>
      <c r="C4482" s="254" t="str">
        <f>IF(AND(A4482&lt;&gt;"",ISNUMBER(A4482)),VLOOKUP(A4482,Studies!A:BR,3,FALSE),"")</f>
        <v>https://www.ncbi.nlm.nih.gov/pubmed/16982783</v>
      </c>
      <c r="D4482" s="254" t="str">
        <f>IF(AND(A4482&lt;&gt;"",ISNUMBER(A4482)),VLOOKUP(A4482,Studies!A:BR,4,FALSE),"")</f>
        <v>MAD_m_B 200 mg</v>
      </c>
      <c r="E4482" s="254" t="str">
        <f>IF(AND(A4482&lt;&gt;"",ISNUMBER(A4482)),VLOOKUP(A4482,Studies!A:BR,5,FALSE),"")</f>
        <v>Hydroxy-Itraconazole</v>
      </c>
      <c r="F4482" s="255" t="str">
        <f>IF(AND(A4482&lt;&gt;"",ISNUMBER(A4482)),VLOOKUP(A4482,Studies!A:BR,6,FALSE),"")</f>
        <v>Plasma</v>
      </c>
      <c r="G4482" s="194">
        <v>98</v>
      </c>
      <c r="H4482" s="50" t="s">
        <v>60</v>
      </c>
      <c r="I4482" s="187">
        <v>1962.2918367385864</v>
      </c>
      <c r="J4482" s="41" t="s">
        <v>941</v>
      </c>
      <c r="K4482" s="41" t="s">
        <v>116</v>
      </c>
      <c r="Q4482" s="174">
        <v>0</v>
      </c>
    </row>
    <row r="4483" spans="1:17" ht="14.25" x14ac:dyDescent="0.2">
      <c r="A4483" s="183">
        <v>533</v>
      </c>
      <c r="B4483" s="253" t="str">
        <f>IF(AND(A4483&lt;&gt;"",ISNUMBER(A4483)),VLOOKUP(A4483,Studies!A:BR,2,FALSE),"")</f>
        <v>Mouton 2006</v>
      </c>
      <c r="C4483" s="254" t="str">
        <f>IF(AND(A4483&lt;&gt;"",ISNUMBER(A4483)),VLOOKUP(A4483,Studies!A:BR,3,FALSE),"")</f>
        <v>https://www.ncbi.nlm.nih.gov/pubmed/16982783</v>
      </c>
      <c r="D4483" s="254" t="str">
        <f>IF(AND(A4483&lt;&gt;"",ISNUMBER(A4483)),VLOOKUP(A4483,Studies!A:BR,4,FALSE),"")</f>
        <v>MAD_m_B 200 mg</v>
      </c>
      <c r="E4483" s="254" t="str">
        <f>IF(AND(A4483&lt;&gt;"",ISNUMBER(A4483)),VLOOKUP(A4483,Studies!A:BR,5,FALSE),"")</f>
        <v>Hydroxy-Itraconazole</v>
      </c>
      <c r="F4483" s="255" t="str">
        <f>IF(AND(A4483&lt;&gt;"",ISNUMBER(A4483)),VLOOKUP(A4483,Studies!A:BR,6,FALSE),"")</f>
        <v>Plasma</v>
      </c>
      <c r="G4483" s="194">
        <v>120</v>
      </c>
      <c r="H4483" s="50" t="s">
        <v>60</v>
      </c>
      <c r="I4483" s="187">
        <v>1816.5369033813477</v>
      </c>
      <c r="J4483" s="41" t="s">
        <v>941</v>
      </c>
      <c r="K4483" s="41" t="s">
        <v>116</v>
      </c>
      <c r="Q4483" s="174">
        <v>0</v>
      </c>
    </row>
    <row r="4484" spans="1:17" ht="14.25" x14ac:dyDescent="0.2">
      <c r="A4484" s="183">
        <v>533</v>
      </c>
      <c r="B4484" s="253" t="str">
        <f>IF(AND(A4484&lt;&gt;"",ISNUMBER(A4484)),VLOOKUP(A4484,Studies!A:BR,2,FALSE),"")</f>
        <v>Mouton 2006</v>
      </c>
      <c r="C4484" s="254" t="str">
        <f>IF(AND(A4484&lt;&gt;"",ISNUMBER(A4484)),VLOOKUP(A4484,Studies!A:BR,3,FALSE),"")</f>
        <v>https://www.ncbi.nlm.nih.gov/pubmed/16982783</v>
      </c>
      <c r="D4484" s="254" t="str">
        <f>IF(AND(A4484&lt;&gt;"",ISNUMBER(A4484)),VLOOKUP(A4484,Studies!A:BR,4,FALSE),"")</f>
        <v>MAD_m_B 200 mg</v>
      </c>
      <c r="E4484" s="254" t="str">
        <f>IF(AND(A4484&lt;&gt;"",ISNUMBER(A4484)),VLOOKUP(A4484,Studies!A:BR,5,FALSE),"")</f>
        <v>Hydroxy-Itraconazole</v>
      </c>
      <c r="F4484" s="255" t="str">
        <f>IF(AND(A4484&lt;&gt;"",ISNUMBER(A4484)),VLOOKUP(A4484,Studies!A:BR,6,FALSE),"")</f>
        <v>Plasma</v>
      </c>
      <c r="G4484" s="194">
        <v>122</v>
      </c>
      <c r="H4484" s="50" t="s">
        <v>60</v>
      </c>
      <c r="I4484" s="187">
        <v>1949.7120380401611</v>
      </c>
      <c r="J4484" s="41" t="s">
        <v>941</v>
      </c>
      <c r="K4484" s="41" t="s">
        <v>116</v>
      </c>
      <c r="Q4484" s="174">
        <v>0</v>
      </c>
    </row>
    <row r="4485" spans="1:17" ht="14.25" x14ac:dyDescent="0.2">
      <c r="A4485" s="183">
        <v>533</v>
      </c>
      <c r="B4485" s="253" t="str">
        <f>IF(AND(A4485&lt;&gt;"",ISNUMBER(A4485)),VLOOKUP(A4485,Studies!A:BR,2,FALSE),"")</f>
        <v>Mouton 2006</v>
      </c>
      <c r="C4485" s="254" t="str">
        <f>IF(AND(A4485&lt;&gt;"",ISNUMBER(A4485)),VLOOKUP(A4485,Studies!A:BR,3,FALSE),"")</f>
        <v>https://www.ncbi.nlm.nih.gov/pubmed/16982783</v>
      </c>
      <c r="D4485" s="254" t="str">
        <f>IF(AND(A4485&lt;&gt;"",ISNUMBER(A4485)),VLOOKUP(A4485,Studies!A:BR,4,FALSE),"")</f>
        <v>MAD_m_B 200 mg</v>
      </c>
      <c r="E4485" s="254" t="str">
        <f>IF(AND(A4485&lt;&gt;"",ISNUMBER(A4485)),VLOOKUP(A4485,Studies!A:BR,5,FALSE),"")</f>
        <v>Hydroxy-Itraconazole</v>
      </c>
      <c r="F4485" s="255" t="str">
        <f>IF(AND(A4485&lt;&gt;"",ISNUMBER(A4485)),VLOOKUP(A4485,Studies!A:BR,6,FALSE),"")</f>
        <v>Plasma</v>
      </c>
      <c r="G4485" s="194">
        <v>144</v>
      </c>
      <c r="H4485" s="50" t="s">
        <v>60</v>
      </c>
      <c r="I4485" s="187">
        <v>2092.6499366760254</v>
      </c>
      <c r="J4485" s="41" t="s">
        <v>941</v>
      </c>
      <c r="K4485" s="41" t="s">
        <v>116</v>
      </c>
      <c r="Q4485" s="174">
        <v>0</v>
      </c>
    </row>
    <row r="4486" spans="1:17" ht="14.25" x14ac:dyDescent="0.2">
      <c r="A4486" s="183">
        <v>533</v>
      </c>
      <c r="B4486" s="253" t="str">
        <f>IF(AND(A4486&lt;&gt;"",ISNUMBER(A4486)),VLOOKUP(A4486,Studies!A:BR,2,FALSE),"")</f>
        <v>Mouton 2006</v>
      </c>
      <c r="C4486" s="254" t="str">
        <f>IF(AND(A4486&lt;&gt;"",ISNUMBER(A4486)),VLOOKUP(A4486,Studies!A:BR,3,FALSE),"")</f>
        <v>https://www.ncbi.nlm.nih.gov/pubmed/16982783</v>
      </c>
      <c r="D4486" s="254" t="str">
        <f>IF(AND(A4486&lt;&gt;"",ISNUMBER(A4486)),VLOOKUP(A4486,Studies!A:BR,4,FALSE),"")</f>
        <v>MAD_m_B 200 mg</v>
      </c>
      <c r="E4486" s="254" t="str">
        <f>IF(AND(A4486&lt;&gt;"",ISNUMBER(A4486)),VLOOKUP(A4486,Studies!A:BR,5,FALSE),"")</f>
        <v>Hydroxy-Itraconazole</v>
      </c>
      <c r="F4486" s="255" t="str">
        <f>IF(AND(A4486&lt;&gt;"",ISNUMBER(A4486)),VLOOKUP(A4486,Studies!A:BR,6,FALSE),"")</f>
        <v>Plasma</v>
      </c>
      <c r="G4486" s="194">
        <v>144.5</v>
      </c>
      <c r="H4486" s="50" t="s">
        <v>60</v>
      </c>
      <c r="I4486" s="187">
        <v>1986.5540266036987</v>
      </c>
      <c r="J4486" s="41" t="s">
        <v>941</v>
      </c>
      <c r="K4486" s="41" t="s">
        <v>116</v>
      </c>
      <c r="Q4486" s="174">
        <v>0</v>
      </c>
    </row>
    <row r="4487" spans="1:17" ht="14.25" x14ac:dyDescent="0.2">
      <c r="A4487" s="183">
        <v>533</v>
      </c>
      <c r="B4487" s="253" t="str">
        <f>IF(AND(A4487&lt;&gt;"",ISNUMBER(A4487)),VLOOKUP(A4487,Studies!A:BR,2,FALSE),"")</f>
        <v>Mouton 2006</v>
      </c>
      <c r="C4487" s="254" t="str">
        <f>IF(AND(A4487&lt;&gt;"",ISNUMBER(A4487)),VLOOKUP(A4487,Studies!A:BR,3,FALSE),"")</f>
        <v>https://www.ncbi.nlm.nih.gov/pubmed/16982783</v>
      </c>
      <c r="D4487" s="254" t="str">
        <f>IF(AND(A4487&lt;&gt;"",ISNUMBER(A4487)),VLOOKUP(A4487,Studies!A:BR,4,FALSE),"")</f>
        <v>MAD_m_B 200 mg</v>
      </c>
      <c r="E4487" s="254" t="str">
        <f>IF(AND(A4487&lt;&gt;"",ISNUMBER(A4487)),VLOOKUP(A4487,Studies!A:BR,5,FALSE),"")</f>
        <v>Hydroxy-Itraconazole</v>
      </c>
      <c r="F4487" s="255" t="str">
        <f>IF(AND(A4487&lt;&gt;"",ISNUMBER(A4487)),VLOOKUP(A4487,Studies!A:BR,6,FALSE),"")</f>
        <v>Plasma</v>
      </c>
      <c r="G4487" s="194">
        <v>145</v>
      </c>
      <c r="H4487" s="50" t="s">
        <v>60</v>
      </c>
      <c r="I4487" s="187">
        <v>2160.0511074066162</v>
      </c>
      <c r="J4487" s="41" t="s">
        <v>941</v>
      </c>
      <c r="K4487" s="41" t="s">
        <v>116</v>
      </c>
      <c r="Q4487" s="174">
        <v>0</v>
      </c>
    </row>
    <row r="4488" spans="1:17" ht="14.25" x14ac:dyDescent="0.2">
      <c r="A4488" s="183">
        <v>533</v>
      </c>
      <c r="B4488" s="253" t="str">
        <f>IF(AND(A4488&lt;&gt;"",ISNUMBER(A4488)),VLOOKUP(A4488,Studies!A:BR,2,FALSE),"")</f>
        <v>Mouton 2006</v>
      </c>
      <c r="C4488" s="254" t="str">
        <f>IF(AND(A4488&lt;&gt;"",ISNUMBER(A4488)),VLOOKUP(A4488,Studies!A:BR,3,FALSE),"")</f>
        <v>https://www.ncbi.nlm.nih.gov/pubmed/16982783</v>
      </c>
      <c r="D4488" s="254" t="str">
        <f>IF(AND(A4488&lt;&gt;"",ISNUMBER(A4488)),VLOOKUP(A4488,Studies!A:BR,4,FALSE),"")</f>
        <v>MAD_m_B 200 mg</v>
      </c>
      <c r="E4488" s="254" t="str">
        <f>IF(AND(A4488&lt;&gt;"",ISNUMBER(A4488)),VLOOKUP(A4488,Studies!A:BR,5,FALSE),"")</f>
        <v>Hydroxy-Itraconazole</v>
      </c>
      <c r="F4488" s="255" t="str">
        <f>IF(AND(A4488&lt;&gt;"",ISNUMBER(A4488)),VLOOKUP(A4488,Studies!A:BR,6,FALSE),"")</f>
        <v>Plasma</v>
      </c>
      <c r="G4488" s="194">
        <v>146</v>
      </c>
      <c r="H4488" s="50" t="s">
        <v>60</v>
      </c>
      <c r="I4488" s="187">
        <v>1936.0270500183105</v>
      </c>
      <c r="J4488" s="41" t="s">
        <v>941</v>
      </c>
      <c r="K4488" s="41" t="s">
        <v>116</v>
      </c>
      <c r="Q4488" s="174">
        <v>0</v>
      </c>
    </row>
    <row r="4489" spans="1:17" ht="14.25" x14ac:dyDescent="0.2">
      <c r="A4489" s="183">
        <v>533</v>
      </c>
      <c r="B4489" s="253" t="str">
        <f>IF(AND(A4489&lt;&gt;"",ISNUMBER(A4489)),VLOOKUP(A4489,Studies!A:BR,2,FALSE),"")</f>
        <v>Mouton 2006</v>
      </c>
      <c r="C4489" s="254" t="str">
        <f>IF(AND(A4489&lt;&gt;"",ISNUMBER(A4489)),VLOOKUP(A4489,Studies!A:BR,3,FALSE),"")</f>
        <v>https://www.ncbi.nlm.nih.gov/pubmed/16982783</v>
      </c>
      <c r="D4489" s="254" t="str">
        <f>IF(AND(A4489&lt;&gt;"",ISNUMBER(A4489)),VLOOKUP(A4489,Studies!A:BR,4,FALSE),"")</f>
        <v>MAD_m_B 200 mg</v>
      </c>
      <c r="E4489" s="254" t="str">
        <f>IF(AND(A4489&lt;&gt;"",ISNUMBER(A4489)),VLOOKUP(A4489,Studies!A:BR,5,FALSE),"")</f>
        <v>Hydroxy-Itraconazole</v>
      </c>
      <c r="F4489" s="255" t="str">
        <f>IF(AND(A4489&lt;&gt;"",ISNUMBER(A4489)),VLOOKUP(A4489,Studies!A:BR,6,FALSE),"")</f>
        <v>Plasma</v>
      </c>
      <c r="G4489" s="194">
        <v>146.08000000000001</v>
      </c>
      <c r="H4489" s="50" t="s">
        <v>60</v>
      </c>
      <c r="I4489" s="187">
        <v>1948.5368728637695</v>
      </c>
      <c r="J4489" s="41" t="s">
        <v>941</v>
      </c>
      <c r="K4489" s="41" t="s">
        <v>116</v>
      </c>
      <c r="Q4489" s="174">
        <v>0</v>
      </c>
    </row>
    <row r="4490" spans="1:17" ht="14.25" x14ac:dyDescent="0.2">
      <c r="A4490" s="183">
        <v>533</v>
      </c>
      <c r="B4490" s="253" t="str">
        <f>IF(AND(A4490&lt;&gt;"",ISNUMBER(A4490)),VLOOKUP(A4490,Studies!A:BR,2,FALSE),"")</f>
        <v>Mouton 2006</v>
      </c>
      <c r="C4490" s="254" t="str">
        <f>IF(AND(A4490&lt;&gt;"",ISNUMBER(A4490)),VLOOKUP(A4490,Studies!A:BR,3,FALSE),"")</f>
        <v>https://www.ncbi.nlm.nih.gov/pubmed/16982783</v>
      </c>
      <c r="D4490" s="254" t="str">
        <f>IF(AND(A4490&lt;&gt;"",ISNUMBER(A4490)),VLOOKUP(A4490,Studies!A:BR,4,FALSE),"")</f>
        <v>MAD_m_B 200 mg</v>
      </c>
      <c r="E4490" s="254" t="str">
        <f>IF(AND(A4490&lt;&gt;"",ISNUMBER(A4490)),VLOOKUP(A4490,Studies!A:BR,5,FALSE),"")</f>
        <v>Hydroxy-Itraconazole</v>
      </c>
      <c r="F4490" s="255" t="str">
        <f>IF(AND(A4490&lt;&gt;"",ISNUMBER(A4490)),VLOOKUP(A4490,Studies!A:BR,6,FALSE),"")</f>
        <v>Plasma</v>
      </c>
      <c r="G4490" s="194">
        <v>146.25</v>
      </c>
      <c r="H4490" s="50" t="s">
        <v>60</v>
      </c>
      <c r="I4490" s="187">
        <v>1911.2480878829956</v>
      </c>
      <c r="J4490" s="41" t="s">
        <v>941</v>
      </c>
      <c r="K4490" s="41" t="s">
        <v>116</v>
      </c>
      <c r="Q4490" s="174">
        <v>0</v>
      </c>
    </row>
    <row r="4491" spans="1:17" ht="14.25" x14ac:dyDescent="0.2">
      <c r="A4491" s="183">
        <v>533</v>
      </c>
      <c r="B4491" s="253" t="str">
        <f>IF(AND(A4491&lt;&gt;"",ISNUMBER(A4491)),VLOOKUP(A4491,Studies!A:BR,2,FALSE),"")</f>
        <v>Mouton 2006</v>
      </c>
      <c r="C4491" s="254" t="str">
        <f>IF(AND(A4491&lt;&gt;"",ISNUMBER(A4491)),VLOOKUP(A4491,Studies!A:BR,3,FALSE),"")</f>
        <v>https://www.ncbi.nlm.nih.gov/pubmed/16982783</v>
      </c>
      <c r="D4491" s="254" t="str">
        <f>IF(AND(A4491&lt;&gt;"",ISNUMBER(A4491)),VLOOKUP(A4491,Studies!A:BR,4,FALSE),"")</f>
        <v>MAD_m_B 200 mg</v>
      </c>
      <c r="E4491" s="254" t="str">
        <f>IF(AND(A4491&lt;&gt;"",ISNUMBER(A4491)),VLOOKUP(A4491,Studies!A:BR,5,FALSE),"")</f>
        <v>Hydroxy-Itraconazole</v>
      </c>
      <c r="F4491" s="255" t="str">
        <f>IF(AND(A4491&lt;&gt;"",ISNUMBER(A4491)),VLOOKUP(A4491,Studies!A:BR,6,FALSE),"")</f>
        <v>Plasma</v>
      </c>
      <c r="G4491" s="194">
        <v>146.5</v>
      </c>
      <c r="H4491" s="50" t="s">
        <v>60</v>
      </c>
      <c r="I4491" s="187">
        <v>2051.569938659668</v>
      </c>
      <c r="J4491" s="41" t="s">
        <v>941</v>
      </c>
      <c r="K4491" s="41" t="s">
        <v>116</v>
      </c>
      <c r="Q4491" s="174">
        <v>0</v>
      </c>
    </row>
    <row r="4492" spans="1:17" ht="14.25" x14ac:dyDescent="0.2">
      <c r="A4492" s="183">
        <v>533</v>
      </c>
      <c r="B4492" s="253" t="str">
        <f>IF(AND(A4492&lt;&gt;"",ISNUMBER(A4492)),VLOOKUP(A4492,Studies!A:BR,2,FALSE),"")</f>
        <v>Mouton 2006</v>
      </c>
      <c r="C4492" s="254" t="str">
        <f>IF(AND(A4492&lt;&gt;"",ISNUMBER(A4492)),VLOOKUP(A4492,Studies!A:BR,3,FALSE),"")</f>
        <v>https://www.ncbi.nlm.nih.gov/pubmed/16982783</v>
      </c>
      <c r="D4492" s="254" t="str">
        <f>IF(AND(A4492&lt;&gt;"",ISNUMBER(A4492)),VLOOKUP(A4492,Studies!A:BR,4,FALSE),"")</f>
        <v>MAD_m_B 200 mg</v>
      </c>
      <c r="E4492" s="254" t="str">
        <f>IF(AND(A4492&lt;&gt;"",ISNUMBER(A4492)),VLOOKUP(A4492,Studies!A:BR,5,FALSE),"")</f>
        <v>Hydroxy-Itraconazole</v>
      </c>
      <c r="F4492" s="255" t="str">
        <f>IF(AND(A4492&lt;&gt;"",ISNUMBER(A4492)),VLOOKUP(A4492,Studies!A:BR,6,FALSE),"")</f>
        <v>Plasma</v>
      </c>
      <c r="G4492" s="194">
        <v>146.75</v>
      </c>
      <c r="H4492" s="50" t="s">
        <v>60</v>
      </c>
      <c r="I4492" s="187">
        <v>1874.6730089187622</v>
      </c>
      <c r="J4492" s="41" t="s">
        <v>941</v>
      </c>
      <c r="K4492" s="41" t="s">
        <v>116</v>
      </c>
      <c r="Q4492" s="174">
        <v>0</v>
      </c>
    </row>
    <row r="4493" spans="1:17" ht="14.25" x14ac:dyDescent="0.2">
      <c r="A4493" s="183">
        <v>533</v>
      </c>
      <c r="B4493" s="253" t="str">
        <f>IF(AND(A4493&lt;&gt;"",ISNUMBER(A4493)),VLOOKUP(A4493,Studies!A:BR,2,FALSE),"")</f>
        <v>Mouton 2006</v>
      </c>
      <c r="C4493" s="254" t="str">
        <f>IF(AND(A4493&lt;&gt;"",ISNUMBER(A4493)),VLOOKUP(A4493,Studies!A:BR,3,FALSE),"")</f>
        <v>https://www.ncbi.nlm.nih.gov/pubmed/16982783</v>
      </c>
      <c r="D4493" s="254" t="str">
        <f>IF(AND(A4493&lt;&gt;"",ISNUMBER(A4493)),VLOOKUP(A4493,Studies!A:BR,4,FALSE),"")</f>
        <v>MAD_m_B 200 mg</v>
      </c>
      <c r="E4493" s="254" t="str">
        <f>IF(AND(A4493&lt;&gt;"",ISNUMBER(A4493)),VLOOKUP(A4493,Studies!A:BR,5,FALSE),"")</f>
        <v>Hydroxy-Itraconazole</v>
      </c>
      <c r="F4493" s="255" t="str">
        <f>IF(AND(A4493&lt;&gt;"",ISNUMBER(A4493)),VLOOKUP(A4493,Studies!A:BR,6,FALSE),"")</f>
        <v>Plasma</v>
      </c>
      <c r="G4493" s="194">
        <v>147</v>
      </c>
      <c r="H4493" s="50" t="s">
        <v>60</v>
      </c>
      <c r="I4493" s="187">
        <v>2038.3980274200439</v>
      </c>
      <c r="J4493" s="41" t="s">
        <v>941</v>
      </c>
      <c r="K4493" s="41" t="s">
        <v>116</v>
      </c>
      <c r="Q4493" s="174">
        <v>0</v>
      </c>
    </row>
    <row r="4494" spans="1:17" ht="14.25" x14ac:dyDescent="0.2">
      <c r="A4494" s="183">
        <v>533</v>
      </c>
      <c r="B4494" s="253" t="str">
        <f>IF(AND(A4494&lt;&gt;"",ISNUMBER(A4494)),VLOOKUP(A4494,Studies!A:BR,2,FALSE),"")</f>
        <v>Mouton 2006</v>
      </c>
      <c r="C4494" s="254" t="str">
        <f>IF(AND(A4494&lt;&gt;"",ISNUMBER(A4494)),VLOOKUP(A4494,Studies!A:BR,3,FALSE),"")</f>
        <v>https://www.ncbi.nlm.nih.gov/pubmed/16982783</v>
      </c>
      <c r="D4494" s="254" t="str">
        <f>IF(AND(A4494&lt;&gt;"",ISNUMBER(A4494)),VLOOKUP(A4494,Studies!A:BR,4,FALSE),"")</f>
        <v>MAD_m_B 200 mg</v>
      </c>
      <c r="E4494" s="254" t="str">
        <f>IF(AND(A4494&lt;&gt;"",ISNUMBER(A4494)),VLOOKUP(A4494,Studies!A:BR,5,FALSE),"")</f>
        <v>Hydroxy-Itraconazole</v>
      </c>
      <c r="F4494" s="255" t="str">
        <f>IF(AND(A4494&lt;&gt;"",ISNUMBER(A4494)),VLOOKUP(A4494,Studies!A:BR,6,FALSE),"")</f>
        <v>Plasma</v>
      </c>
      <c r="G4494" s="194">
        <v>147.5</v>
      </c>
      <c r="H4494" s="50" t="s">
        <v>60</v>
      </c>
      <c r="I4494" s="187">
        <v>1986.5540266036987</v>
      </c>
      <c r="J4494" s="41" t="s">
        <v>941</v>
      </c>
      <c r="K4494" s="187" t="s">
        <v>116</v>
      </c>
      <c r="Q4494" s="174">
        <v>0</v>
      </c>
    </row>
    <row r="4495" spans="1:17" ht="14.25" x14ac:dyDescent="0.2">
      <c r="A4495" s="183">
        <v>533</v>
      </c>
      <c r="B4495" s="253" t="str">
        <f>IF(AND(A4495&lt;&gt;"",ISNUMBER(A4495)),VLOOKUP(A4495,Studies!A:BR,2,FALSE),"")</f>
        <v>Mouton 2006</v>
      </c>
      <c r="C4495" s="254" t="str">
        <f>IF(AND(A4495&lt;&gt;"",ISNUMBER(A4495)),VLOOKUP(A4495,Studies!A:BR,3,FALSE),"")</f>
        <v>https://www.ncbi.nlm.nih.gov/pubmed/16982783</v>
      </c>
      <c r="D4495" s="254" t="str">
        <f>IF(AND(A4495&lt;&gt;"",ISNUMBER(A4495)),VLOOKUP(A4495,Studies!A:BR,4,FALSE),"")</f>
        <v>MAD_m_B 200 mg</v>
      </c>
      <c r="E4495" s="254" t="str">
        <f>IF(AND(A4495&lt;&gt;"",ISNUMBER(A4495)),VLOOKUP(A4495,Studies!A:BR,5,FALSE),"")</f>
        <v>Hydroxy-Itraconazole</v>
      </c>
      <c r="F4495" s="255" t="str">
        <f>IF(AND(A4495&lt;&gt;"",ISNUMBER(A4495)),VLOOKUP(A4495,Studies!A:BR,6,FALSE),"")</f>
        <v>Plasma</v>
      </c>
      <c r="G4495" s="194">
        <v>148</v>
      </c>
      <c r="H4495" s="50" t="s">
        <v>60</v>
      </c>
      <c r="I4495" s="187">
        <v>2118.7140941619873</v>
      </c>
      <c r="J4495" s="41" t="s">
        <v>941</v>
      </c>
      <c r="K4495" s="187" t="s">
        <v>116</v>
      </c>
      <c r="Q4495" s="174">
        <v>0</v>
      </c>
    </row>
    <row r="4496" spans="1:17" ht="14.25" x14ac:dyDescent="0.2">
      <c r="A4496" s="183">
        <v>533</v>
      </c>
      <c r="B4496" s="253" t="str">
        <f>IF(AND(A4496&lt;&gt;"",ISNUMBER(A4496)),VLOOKUP(A4496,Studies!A:BR,2,FALSE),"")</f>
        <v>Mouton 2006</v>
      </c>
      <c r="C4496" s="254" t="str">
        <f>IF(AND(A4496&lt;&gt;"",ISNUMBER(A4496)),VLOOKUP(A4496,Studies!A:BR,3,FALSE),"")</f>
        <v>https://www.ncbi.nlm.nih.gov/pubmed/16982783</v>
      </c>
      <c r="D4496" s="254" t="str">
        <f>IF(AND(A4496&lt;&gt;"",ISNUMBER(A4496)),VLOOKUP(A4496,Studies!A:BR,4,FALSE),"")</f>
        <v>MAD_m_B 200 mg</v>
      </c>
      <c r="E4496" s="254" t="str">
        <f>IF(AND(A4496&lt;&gt;"",ISNUMBER(A4496)),VLOOKUP(A4496,Studies!A:BR,5,FALSE),"")</f>
        <v>Hydroxy-Itraconazole</v>
      </c>
      <c r="F4496" s="255" t="str">
        <f>IF(AND(A4496&lt;&gt;"",ISNUMBER(A4496)),VLOOKUP(A4496,Studies!A:BR,6,FALSE),"")</f>
        <v>Plasma</v>
      </c>
      <c r="G4496" s="194">
        <v>150</v>
      </c>
      <c r="H4496" s="50" t="s">
        <v>60</v>
      </c>
      <c r="I4496" s="187">
        <v>2078.1681537628174</v>
      </c>
      <c r="J4496" s="41" t="s">
        <v>941</v>
      </c>
      <c r="K4496" s="187" t="s">
        <v>116</v>
      </c>
      <c r="Q4496" s="174">
        <v>0</v>
      </c>
    </row>
    <row r="4497" spans="1:17" ht="14.25" x14ac:dyDescent="0.2">
      <c r="A4497" s="183">
        <v>533</v>
      </c>
      <c r="B4497" s="253" t="str">
        <f>IF(AND(A4497&lt;&gt;"",ISNUMBER(A4497)),VLOOKUP(A4497,Studies!A:BR,2,FALSE),"")</f>
        <v>Mouton 2006</v>
      </c>
      <c r="C4497" s="254" t="str">
        <f>IF(AND(A4497&lt;&gt;"",ISNUMBER(A4497)),VLOOKUP(A4497,Studies!A:BR,3,FALSE),"")</f>
        <v>https://www.ncbi.nlm.nih.gov/pubmed/16982783</v>
      </c>
      <c r="D4497" s="254" t="str">
        <f>IF(AND(A4497&lt;&gt;"",ISNUMBER(A4497)),VLOOKUP(A4497,Studies!A:BR,4,FALSE),"")</f>
        <v>MAD_m_B 200 mg</v>
      </c>
      <c r="E4497" s="254" t="str">
        <f>IF(AND(A4497&lt;&gt;"",ISNUMBER(A4497)),VLOOKUP(A4497,Studies!A:BR,5,FALSE),"")</f>
        <v>Hydroxy-Itraconazole</v>
      </c>
      <c r="F4497" s="255" t="str">
        <f>IF(AND(A4497&lt;&gt;"",ISNUMBER(A4497)),VLOOKUP(A4497,Studies!A:BR,6,FALSE),"")</f>
        <v>Plasma</v>
      </c>
      <c r="G4497" s="194">
        <v>152</v>
      </c>
      <c r="H4497" s="50" t="s">
        <v>60</v>
      </c>
      <c r="I4497" s="187">
        <v>2160.0511074066162</v>
      </c>
      <c r="J4497" s="41" t="s">
        <v>941</v>
      </c>
      <c r="K4497" s="187" t="s">
        <v>116</v>
      </c>
      <c r="Q4497" s="174">
        <v>0</v>
      </c>
    </row>
    <row r="4498" spans="1:17" ht="14.25" x14ac:dyDescent="0.2">
      <c r="A4498" s="183">
        <v>533</v>
      </c>
      <c r="B4498" s="253" t="str">
        <f>IF(AND(A4498&lt;&gt;"",ISNUMBER(A4498)),VLOOKUP(A4498,Studies!A:BR,2,FALSE),"")</f>
        <v>Mouton 2006</v>
      </c>
      <c r="C4498" s="254" t="str">
        <f>IF(AND(A4498&lt;&gt;"",ISNUMBER(A4498)),VLOOKUP(A4498,Studies!A:BR,3,FALSE),"")</f>
        <v>https://www.ncbi.nlm.nih.gov/pubmed/16982783</v>
      </c>
      <c r="D4498" s="254" t="str">
        <f>IF(AND(A4498&lt;&gt;"",ISNUMBER(A4498)),VLOOKUP(A4498,Studies!A:BR,4,FALSE),"")</f>
        <v>MAD_m_B 200 mg</v>
      </c>
      <c r="E4498" s="254" t="str">
        <f>IF(AND(A4498&lt;&gt;"",ISNUMBER(A4498)),VLOOKUP(A4498,Studies!A:BR,5,FALSE),"")</f>
        <v>Hydroxy-Itraconazole</v>
      </c>
      <c r="F4498" s="255" t="str">
        <f>IF(AND(A4498&lt;&gt;"",ISNUMBER(A4498)),VLOOKUP(A4498,Studies!A:BR,6,FALSE),"")</f>
        <v>Plasma</v>
      </c>
      <c r="G4498" s="194">
        <v>154</v>
      </c>
      <c r="H4498" s="50" t="s">
        <v>60</v>
      </c>
      <c r="I4498" s="187">
        <v>2259.6671581268311</v>
      </c>
      <c r="J4498" s="41" t="s">
        <v>941</v>
      </c>
      <c r="K4498" s="187" t="s">
        <v>116</v>
      </c>
      <c r="Q4498" s="174">
        <v>0</v>
      </c>
    </row>
    <row r="4499" spans="1:17" ht="14.25" x14ac:dyDescent="0.2">
      <c r="A4499" s="183">
        <v>533</v>
      </c>
      <c r="B4499" s="253" t="str">
        <f>IF(AND(A4499&lt;&gt;"",ISNUMBER(A4499)),VLOOKUP(A4499,Studies!A:BR,2,FALSE),"")</f>
        <v>Mouton 2006</v>
      </c>
      <c r="C4499" s="254" t="str">
        <f>IF(AND(A4499&lt;&gt;"",ISNUMBER(A4499)),VLOOKUP(A4499,Studies!A:BR,3,FALSE),"")</f>
        <v>https://www.ncbi.nlm.nih.gov/pubmed/16982783</v>
      </c>
      <c r="D4499" s="254" t="str">
        <f>IF(AND(A4499&lt;&gt;"",ISNUMBER(A4499)),VLOOKUP(A4499,Studies!A:BR,4,FALSE),"")</f>
        <v>MAD_m_B 200 mg</v>
      </c>
      <c r="E4499" s="254" t="str">
        <f>IF(AND(A4499&lt;&gt;"",ISNUMBER(A4499)),VLOOKUP(A4499,Studies!A:BR,5,FALSE),"")</f>
        <v>Hydroxy-Itraconazole</v>
      </c>
      <c r="F4499" s="255" t="str">
        <f>IF(AND(A4499&lt;&gt;"",ISNUMBER(A4499)),VLOOKUP(A4499,Studies!A:BR,6,FALSE),"")</f>
        <v>Plasma</v>
      </c>
      <c r="G4499" s="194">
        <v>160</v>
      </c>
      <c r="H4499" s="50" t="s">
        <v>60</v>
      </c>
      <c r="I4499" s="187">
        <v>2050.4779815673828</v>
      </c>
      <c r="J4499" s="41" t="s">
        <v>941</v>
      </c>
      <c r="K4499" s="187" t="s">
        <v>116</v>
      </c>
      <c r="Q4499" s="174">
        <v>0</v>
      </c>
    </row>
    <row r="4500" spans="1:17" ht="14.25" x14ac:dyDescent="0.2">
      <c r="A4500" s="183">
        <v>533</v>
      </c>
      <c r="B4500" s="253" t="str">
        <f>IF(AND(A4500&lt;&gt;"",ISNUMBER(A4500)),VLOOKUP(A4500,Studies!A:BR,2,FALSE),"")</f>
        <v>Mouton 2006</v>
      </c>
      <c r="C4500" s="254" t="str">
        <f>IF(AND(A4500&lt;&gt;"",ISNUMBER(A4500)),VLOOKUP(A4500,Studies!A:BR,3,FALSE),"")</f>
        <v>https://www.ncbi.nlm.nih.gov/pubmed/16982783</v>
      </c>
      <c r="D4500" s="254" t="str">
        <f>IF(AND(A4500&lt;&gt;"",ISNUMBER(A4500)),VLOOKUP(A4500,Studies!A:BR,4,FALSE),"")</f>
        <v>MAD_m_B 200 mg</v>
      </c>
      <c r="E4500" s="254" t="str">
        <f>IF(AND(A4500&lt;&gt;"",ISNUMBER(A4500)),VLOOKUP(A4500,Studies!A:BR,5,FALSE),"")</f>
        <v>Hydroxy-Itraconazole</v>
      </c>
      <c r="F4500" s="255" t="str">
        <f>IF(AND(A4500&lt;&gt;"",ISNUMBER(A4500)),VLOOKUP(A4500,Studies!A:BR,6,FALSE),"")</f>
        <v>Plasma</v>
      </c>
      <c r="G4500" s="194">
        <v>168</v>
      </c>
      <c r="H4500" s="50" t="s">
        <v>60</v>
      </c>
      <c r="I4500" s="187">
        <v>2187.0880126953125</v>
      </c>
      <c r="J4500" s="41" t="s">
        <v>941</v>
      </c>
      <c r="K4500" s="187" t="s">
        <v>116</v>
      </c>
      <c r="Q4500" s="174">
        <v>0</v>
      </c>
    </row>
    <row r="4501" spans="1:17" ht="14.25" x14ac:dyDescent="0.2">
      <c r="A4501" s="183">
        <v>533</v>
      </c>
      <c r="B4501" s="253" t="str">
        <f>IF(AND(A4501&lt;&gt;"",ISNUMBER(A4501)),VLOOKUP(A4501,Studies!A:BR,2,FALSE),"")</f>
        <v>Mouton 2006</v>
      </c>
      <c r="C4501" s="254" t="str">
        <f>IF(AND(A4501&lt;&gt;"",ISNUMBER(A4501)),VLOOKUP(A4501,Studies!A:BR,3,FALSE),"")</f>
        <v>https://www.ncbi.nlm.nih.gov/pubmed/16982783</v>
      </c>
      <c r="D4501" s="254" t="str">
        <f>IF(AND(A4501&lt;&gt;"",ISNUMBER(A4501)),VLOOKUP(A4501,Studies!A:BR,4,FALSE),"")</f>
        <v>MAD_m_B 200 mg</v>
      </c>
      <c r="E4501" s="254" t="str">
        <f>IF(AND(A4501&lt;&gt;"",ISNUMBER(A4501)),VLOOKUP(A4501,Studies!A:BR,5,FALSE),"")</f>
        <v>Hydroxy-Itraconazole</v>
      </c>
      <c r="F4501" s="255" t="str">
        <f>IF(AND(A4501&lt;&gt;"",ISNUMBER(A4501)),VLOOKUP(A4501,Studies!A:BR,6,FALSE),"")</f>
        <v>Plasma</v>
      </c>
      <c r="G4501" s="194">
        <v>176</v>
      </c>
      <c r="H4501" s="50" t="s">
        <v>60</v>
      </c>
      <c r="I4501" s="187">
        <v>2131.3848495483398</v>
      </c>
      <c r="J4501" s="41" t="s">
        <v>941</v>
      </c>
      <c r="K4501" s="187" t="s">
        <v>116</v>
      </c>
      <c r="Q4501" s="174">
        <v>0</v>
      </c>
    </row>
    <row r="4502" spans="1:17" ht="14.25" x14ac:dyDescent="0.2">
      <c r="A4502" s="183">
        <v>533</v>
      </c>
      <c r="B4502" s="253" t="str">
        <f>IF(AND(A4502&lt;&gt;"",ISNUMBER(A4502)),VLOOKUP(A4502,Studies!A:BR,2,FALSE),"")</f>
        <v>Mouton 2006</v>
      </c>
      <c r="C4502" s="254" t="str">
        <f>IF(AND(A4502&lt;&gt;"",ISNUMBER(A4502)),VLOOKUP(A4502,Studies!A:BR,3,FALSE),"")</f>
        <v>https://www.ncbi.nlm.nih.gov/pubmed/16982783</v>
      </c>
      <c r="D4502" s="254" t="str">
        <f>IF(AND(A4502&lt;&gt;"",ISNUMBER(A4502)),VLOOKUP(A4502,Studies!A:BR,4,FALSE),"")</f>
        <v>MAD_m_B 200 mg</v>
      </c>
      <c r="E4502" s="254" t="str">
        <f>IF(AND(A4502&lt;&gt;"",ISNUMBER(A4502)),VLOOKUP(A4502,Studies!A:BR,5,FALSE),"")</f>
        <v>Hydroxy-Itraconazole</v>
      </c>
      <c r="F4502" s="255" t="str">
        <f>IF(AND(A4502&lt;&gt;"",ISNUMBER(A4502)),VLOOKUP(A4502,Studies!A:BR,6,FALSE),"")</f>
        <v>Plasma</v>
      </c>
      <c r="G4502" s="194">
        <v>192</v>
      </c>
      <c r="H4502" s="50" t="s">
        <v>60</v>
      </c>
      <c r="I4502" s="187">
        <v>2024.198055267334</v>
      </c>
      <c r="J4502" s="41" t="s">
        <v>941</v>
      </c>
      <c r="K4502" s="187" t="s">
        <v>116</v>
      </c>
      <c r="Q4502" s="174">
        <v>0</v>
      </c>
    </row>
    <row r="4503" spans="1:17" ht="14.25" x14ac:dyDescent="0.2">
      <c r="A4503" s="183">
        <v>533</v>
      </c>
      <c r="B4503" s="253" t="str">
        <f>IF(AND(A4503&lt;&gt;"",ISNUMBER(A4503)),VLOOKUP(A4503,Studies!A:BR,2,FALSE),"")</f>
        <v>Mouton 2006</v>
      </c>
      <c r="C4503" s="254" t="str">
        <f>IF(AND(A4503&lt;&gt;"",ISNUMBER(A4503)),VLOOKUP(A4503,Studies!A:BR,3,FALSE),"")</f>
        <v>https://www.ncbi.nlm.nih.gov/pubmed/16982783</v>
      </c>
      <c r="D4503" s="254" t="str">
        <f>IF(AND(A4503&lt;&gt;"",ISNUMBER(A4503)),VLOOKUP(A4503,Studies!A:BR,4,FALSE),"")</f>
        <v>MAD_m_B 200 mg</v>
      </c>
      <c r="E4503" s="254" t="str">
        <f>IF(AND(A4503&lt;&gt;"",ISNUMBER(A4503)),VLOOKUP(A4503,Studies!A:BR,5,FALSE),"")</f>
        <v>Hydroxy-Itraconazole</v>
      </c>
      <c r="F4503" s="255" t="str">
        <f>IF(AND(A4503&lt;&gt;"",ISNUMBER(A4503)),VLOOKUP(A4503,Studies!A:BR,6,FALSE),"")</f>
        <v>Plasma</v>
      </c>
      <c r="G4503" s="194">
        <v>216</v>
      </c>
      <c r="H4503" s="50" t="s">
        <v>60</v>
      </c>
      <c r="I4503" s="187">
        <v>1745.1269626617432</v>
      </c>
      <c r="J4503" s="41" t="s">
        <v>941</v>
      </c>
      <c r="K4503" s="187" t="s">
        <v>116</v>
      </c>
      <c r="Q4503" s="174">
        <v>0</v>
      </c>
    </row>
    <row r="4504" spans="1:17" ht="14.25" x14ac:dyDescent="0.2">
      <c r="A4504" s="183">
        <v>533</v>
      </c>
      <c r="B4504" s="253" t="str">
        <f>IF(AND(A4504&lt;&gt;"",ISNUMBER(A4504)),VLOOKUP(A4504,Studies!A:BR,2,FALSE),"")</f>
        <v>Mouton 2006</v>
      </c>
      <c r="C4504" s="254" t="str">
        <f>IF(AND(A4504&lt;&gt;"",ISNUMBER(A4504)),VLOOKUP(A4504,Studies!A:BR,3,FALSE),"")</f>
        <v>https://www.ncbi.nlm.nih.gov/pubmed/16982783</v>
      </c>
      <c r="D4504" s="254" t="str">
        <f>IF(AND(A4504&lt;&gt;"",ISNUMBER(A4504)),VLOOKUP(A4504,Studies!A:BR,4,FALSE),"")</f>
        <v>MAD_m_B 200 mg</v>
      </c>
      <c r="E4504" s="254" t="str">
        <f>IF(AND(A4504&lt;&gt;"",ISNUMBER(A4504)),VLOOKUP(A4504,Studies!A:BR,5,FALSE),"")</f>
        <v>Hydroxy-Itraconazole</v>
      </c>
      <c r="F4504" s="255" t="str">
        <f>IF(AND(A4504&lt;&gt;"",ISNUMBER(A4504)),VLOOKUP(A4504,Studies!A:BR,6,FALSE),"")</f>
        <v>Plasma</v>
      </c>
      <c r="G4504" s="194">
        <v>240</v>
      </c>
      <c r="H4504" s="50" t="s">
        <v>60</v>
      </c>
      <c r="I4504" s="187">
        <v>1401.4869928359985</v>
      </c>
      <c r="J4504" s="41" t="s">
        <v>941</v>
      </c>
      <c r="K4504" s="187" t="s">
        <v>116</v>
      </c>
      <c r="Q4504" s="174">
        <v>0</v>
      </c>
    </row>
    <row r="4505" spans="1:17" ht="14.25" x14ac:dyDescent="0.2">
      <c r="A4505" s="183">
        <v>533</v>
      </c>
      <c r="B4505" s="253" t="str">
        <f>IF(AND(A4505&lt;&gt;"",ISNUMBER(A4505)),VLOOKUP(A4505,Studies!A:BR,2,FALSE),"")</f>
        <v>Mouton 2006</v>
      </c>
      <c r="C4505" s="254" t="str">
        <f>IF(AND(A4505&lt;&gt;"",ISNUMBER(A4505)),VLOOKUP(A4505,Studies!A:BR,3,FALSE),"")</f>
        <v>https://www.ncbi.nlm.nih.gov/pubmed/16982783</v>
      </c>
      <c r="D4505" s="254" t="str">
        <f>IF(AND(A4505&lt;&gt;"",ISNUMBER(A4505)),VLOOKUP(A4505,Studies!A:BR,4,FALSE),"")</f>
        <v>MAD_m_B 200 mg</v>
      </c>
      <c r="E4505" s="254" t="str">
        <f>IF(AND(A4505&lt;&gt;"",ISNUMBER(A4505)),VLOOKUP(A4505,Studies!A:BR,5,FALSE),"")</f>
        <v>Hydroxy-Itraconazole</v>
      </c>
      <c r="F4505" s="255" t="str">
        <f>IF(AND(A4505&lt;&gt;"",ISNUMBER(A4505)),VLOOKUP(A4505,Studies!A:BR,6,FALSE),"")</f>
        <v>Plasma</v>
      </c>
      <c r="G4505" s="194">
        <v>312</v>
      </c>
      <c r="H4505" s="50" t="s">
        <v>60</v>
      </c>
      <c r="I4505" s="187">
        <v>730.59362173080444</v>
      </c>
      <c r="J4505" s="41" t="s">
        <v>941</v>
      </c>
      <c r="K4505" s="187" t="s">
        <v>116</v>
      </c>
      <c r="Q4505" s="174">
        <v>0</v>
      </c>
    </row>
    <row r="4506" spans="1:17" ht="14.25" x14ac:dyDescent="0.2">
      <c r="A4506" s="183">
        <v>534</v>
      </c>
      <c r="B4506" s="253" t="str">
        <f>IF(AND(A4506&lt;&gt;"",ISNUMBER(A4506)),VLOOKUP(A4506,Studies!A:BR,2,FALSE),"")</f>
        <v>Mouton 2006</v>
      </c>
      <c r="C4506" s="254" t="str">
        <f>IF(AND(A4506&lt;&gt;"",ISNUMBER(A4506)),VLOOKUP(A4506,Studies!A:BR,3,FALSE),"")</f>
        <v>https://www.ncbi.nlm.nih.gov/pubmed/16982783</v>
      </c>
      <c r="D4506" s="254" t="str">
        <f>IF(AND(A4506&lt;&gt;"",ISNUMBER(A4506)),VLOOKUP(A4506,Studies!A:BR,4,FALSE),"")</f>
        <v>MAD_m_C 300 mg</v>
      </c>
      <c r="E4506" s="254" t="str">
        <f>IF(AND(A4506&lt;&gt;"",ISNUMBER(A4506)),VLOOKUP(A4506,Studies!A:BR,5,FALSE),"")</f>
        <v>Hydroxy-Itraconazole</v>
      </c>
      <c r="F4506" s="255" t="str">
        <f>IF(AND(A4506&lt;&gt;"",ISNUMBER(A4506)),VLOOKUP(A4506,Studies!A:BR,6,FALSE),"")</f>
        <v>Plasma</v>
      </c>
      <c r="G4506" s="194">
        <v>3</v>
      </c>
      <c r="H4506" s="50" t="s">
        <v>60</v>
      </c>
      <c r="I4506" s="187">
        <v>523.59857177734375</v>
      </c>
      <c r="J4506" s="41" t="s">
        <v>941</v>
      </c>
      <c r="K4506" s="187" t="s">
        <v>116</v>
      </c>
      <c r="Q4506" s="174">
        <v>0</v>
      </c>
    </row>
    <row r="4507" spans="1:17" ht="14.25" x14ac:dyDescent="0.2">
      <c r="A4507" s="183">
        <v>534</v>
      </c>
      <c r="B4507" s="253" t="str">
        <f>IF(AND(A4507&lt;&gt;"",ISNUMBER(A4507)),VLOOKUP(A4507,Studies!A:BR,2,FALSE),"")</f>
        <v>Mouton 2006</v>
      </c>
      <c r="C4507" s="254" t="str">
        <f>IF(AND(A4507&lt;&gt;"",ISNUMBER(A4507)),VLOOKUP(A4507,Studies!A:BR,3,FALSE),"")</f>
        <v>https://www.ncbi.nlm.nih.gov/pubmed/16982783</v>
      </c>
      <c r="D4507" s="254" t="str">
        <f>IF(AND(A4507&lt;&gt;"",ISNUMBER(A4507)),VLOOKUP(A4507,Studies!A:BR,4,FALSE),"")</f>
        <v>MAD_m_C 300 mg</v>
      </c>
      <c r="E4507" s="254" t="str">
        <f>IF(AND(A4507&lt;&gt;"",ISNUMBER(A4507)),VLOOKUP(A4507,Studies!A:BR,5,FALSE),"")</f>
        <v>Hydroxy-Itraconazole</v>
      </c>
      <c r="F4507" s="255" t="str">
        <f>IF(AND(A4507&lt;&gt;"",ISNUMBER(A4507)),VLOOKUP(A4507,Studies!A:BR,6,FALSE),"")</f>
        <v>Plasma</v>
      </c>
      <c r="G4507" s="194">
        <v>8</v>
      </c>
      <c r="H4507" s="50" t="s">
        <v>60</v>
      </c>
      <c r="I4507" s="187">
        <v>761.12042236328125</v>
      </c>
      <c r="J4507" s="41" t="s">
        <v>941</v>
      </c>
      <c r="K4507" s="187" t="s">
        <v>116</v>
      </c>
      <c r="Q4507" s="174">
        <v>0</v>
      </c>
    </row>
    <row r="4508" spans="1:17" ht="14.25" x14ac:dyDescent="0.2">
      <c r="A4508" s="183">
        <v>534</v>
      </c>
      <c r="B4508" s="253" t="str">
        <f>IF(AND(A4508&lt;&gt;"",ISNUMBER(A4508)),VLOOKUP(A4508,Studies!A:BR,2,FALSE),"")</f>
        <v>Mouton 2006</v>
      </c>
      <c r="C4508" s="254" t="str">
        <f>IF(AND(A4508&lt;&gt;"",ISNUMBER(A4508)),VLOOKUP(A4508,Studies!A:BR,3,FALSE),"")</f>
        <v>https://www.ncbi.nlm.nih.gov/pubmed/16982783</v>
      </c>
      <c r="D4508" s="254" t="str">
        <f>IF(AND(A4508&lt;&gt;"",ISNUMBER(A4508)),VLOOKUP(A4508,Studies!A:BR,4,FALSE),"")</f>
        <v>MAD_m_C 300 mg</v>
      </c>
      <c r="E4508" s="254" t="str">
        <f>IF(AND(A4508&lt;&gt;"",ISNUMBER(A4508)),VLOOKUP(A4508,Studies!A:BR,5,FALSE),"")</f>
        <v>Hydroxy-Itraconazole</v>
      </c>
      <c r="F4508" s="255" t="str">
        <f>IF(AND(A4508&lt;&gt;"",ISNUMBER(A4508)),VLOOKUP(A4508,Studies!A:BR,6,FALSE),"")</f>
        <v>Plasma</v>
      </c>
      <c r="G4508" s="194">
        <v>11</v>
      </c>
      <c r="H4508" s="50" t="s">
        <v>60</v>
      </c>
      <c r="I4508" s="187">
        <v>1043.8489990234375</v>
      </c>
      <c r="J4508" s="41" t="s">
        <v>941</v>
      </c>
      <c r="K4508" s="187" t="s">
        <v>116</v>
      </c>
      <c r="Q4508" s="174">
        <v>0</v>
      </c>
    </row>
    <row r="4509" spans="1:17" ht="14.25" x14ac:dyDescent="0.2">
      <c r="A4509" s="183">
        <v>534</v>
      </c>
      <c r="B4509" s="253" t="str">
        <f>IF(AND(A4509&lt;&gt;"",ISNUMBER(A4509)),VLOOKUP(A4509,Studies!A:BR,2,FALSE),"")</f>
        <v>Mouton 2006</v>
      </c>
      <c r="C4509" s="254" t="str">
        <f>IF(AND(A4509&lt;&gt;"",ISNUMBER(A4509)),VLOOKUP(A4509,Studies!A:BR,3,FALSE),"")</f>
        <v>https://www.ncbi.nlm.nih.gov/pubmed/16982783</v>
      </c>
      <c r="D4509" s="254" t="str">
        <f>IF(AND(A4509&lt;&gt;"",ISNUMBER(A4509)),VLOOKUP(A4509,Studies!A:BR,4,FALSE),"")</f>
        <v>MAD_m_C 300 mg</v>
      </c>
      <c r="E4509" s="254" t="str">
        <f>IF(AND(A4509&lt;&gt;"",ISNUMBER(A4509)),VLOOKUP(A4509,Studies!A:BR,5,FALSE),"")</f>
        <v>Hydroxy-Itraconazole</v>
      </c>
      <c r="F4509" s="255" t="str">
        <f>IF(AND(A4509&lt;&gt;"",ISNUMBER(A4509)),VLOOKUP(A4509,Studies!A:BR,6,FALSE),"")</f>
        <v>Plasma</v>
      </c>
      <c r="G4509" s="194">
        <v>24</v>
      </c>
      <c r="H4509" s="50" t="s">
        <v>60</v>
      </c>
      <c r="I4509" s="187">
        <v>1328.405029296875</v>
      </c>
      <c r="J4509" s="41" t="s">
        <v>941</v>
      </c>
      <c r="K4509" s="187" t="s">
        <v>116</v>
      </c>
      <c r="Q4509" s="174">
        <v>0</v>
      </c>
    </row>
    <row r="4510" spans="1:17" ht="14.25" x14ac:dyDescent="0.2">
      <c r="A4510" s="183">
        <v>534</v>
      </c>
      <c r="B4510" s="253" t="str">
        <f>IF(AND(A4510&lt;&gt;"",ISNUMBER(A4510)),VLOOKUP(A4510,Studies!A:BR,2,FALSE),"")</f>
        <v>Mouton 2006</v>
      </c>
      <c r="C4510" s="254" t="str">
        <f>IF(AND(A4510&lt;&gt;"",ISNUMBER(A4510)),VLOOKUP(A4510,Studies!A:BR,3,FALSE),"")</f>
        <v>https://www.ncbi.nlm.nih.gov/pubmed/16982783</v>
      </c>
      <c r="D4510" s="254" t="str">
        <f>IF(AND(A4510&lt;&gt;"",ISNUMBER(A4510)),VLOOKUP(A4510,Studies!A:BR,4,FALSE),"")</f>
        <v>MAD_m_C 300 mg</v>
      </c>
      <c r="E4510" s="254" t="str">
        <f>IF(AND(A4510&lt;&gt;"",ISNUMBER(A4510)),VLOOKUP(A4510,Studies!A:BR,5,FALSE),"")</f>
        <v>Hydroxy-Itraconazole</v>
      </c>
      <c r="F4510" s="255" t="str">
        <f>IF(AND(A4510&lt;&gt;"",ISNUMBER(A4510)),VLOOKUP(A4510,Studies!A:BR,6,FALSE),"")</f>
        <v>Plasma</v>
      </c>
      <c r="G4510" s="194">
        <v>27</v>
      </c>
      <c r="H4510" s="50" t="s">
        <v>60</v>
      </c>
      <c r="I4510" s="187">
        <v>1530.0389404296875</v>
      </c>
      <c r="J4510" s="41" t="s">
        <v>941</v>
      </c>
      <c r="K4510" s="187" t="s">
        <v>116</v>
      </c>
      <c r="Q4510" s="174">
        <v>0</v>
      </c>
    </row>
    <row r="4511" spans="1:17" ht="14.25" x14ac:dyDescent="0.2">
      <c r="A4511" s="183">
        <v>534</v>
      </c>
      <c r="B4511" s="253" t="str">
        <f>IF(AND(A4511&lt;&gt;"",ISNUMBER(A4511)),VLOOKUP(A4511,Studies!A:BR,2,FALSE),"")</f>
        <v>Mouton 2006</v>
      </c>
      <c r="C4511" s="254" t="str">
        <f>IF(AND(A4511&lt;&gt;"",ISNUMBER(A4511)),VLOOKUP(A4511,Studies!A:BR,3,FALSE),"")</f>
        <v>https://www.ncbi.nlm.nih.gov/pubmed/16982783</v>
      </c>
      <c r="D4511" s="254" t="str">
        <f>IF(AND(A4511&lt;&gt;"",ISNUMBER(A4511)),VLOOKUP(A4511,Studies!A:BR,4,FALSE),"")</f>
        <v>MAD_m_C 300 mg</v>
      </c>
      <c r="E4511" s="254" t="str">
        <f>IF(AND(A4511&lt;&gt;"",ISNUMBER(A4511)),VLOOKUP(A4511,Studies!A:BR,5,FALSE),"")</f>
        <v>Hydroxy-Itraconazole</v>
      </c>
      <c r="F4511" s="255" t="str">
        <f>IF(AND(A4511&lt;&gt;"",ISNUMBER(A4511)),VLOOKUP(A4511,Studies!A:BR,6,FALSE),"")</f>
        <v>Plasma</v>
      </c>
      <c r="G4511" s="194">
        <v>32</v>
      </c>
      <c r="H4511" s="50" t="s">
        <v>60</v>
      </c>
      <c r="I4511" s="187">
        <v>1555.68896484375</v>
      </c>
      <c r="J4511" s="41" t="s">
        <v>941</v>
      </c>
      <c r="K4511" s="187" t="s">
        <v>116</v>
      </c>
      <c r="Q4511" s="174">
        <v>0</v>
      </c>
    </row>
    <row r="4512" spans="1:17" ht="14.25" x14ac:dyDescent="0.2">
      <c r="A4512" s="183">
        <v>534</v>
      </c>
      <c r="B4512" s="253" t="str">
        <f>IF(AND(A4512&lt;&gt;"",ISNUMBER(A4512)),VLOOKUP(A4512,Studies!A:BR,2,FALSE),"")</f>
        <v>Mouton 2006</v>
      </c>
      <c r="C4512" s="254" t="str">
        <f>IF(AND(A4512&lt;&gt;"",ISNUMBER(A4512)),VLOOKUP(A4512,Studies!A:BR,3,FALSE),"")</f>
        <v>https://www.ncbi.nlm.nih.gov/pubmed/16982783</v>
      </c>
      <c r="D4512" s="254" t="str">
        <f>IF(AND(A4512&lt;&gt;"",ISNUMBER(A4512)),VLOOKUP(A4512,Studies!A:BR,4,FALSE),"")</f>
        <v>MAD_m_C 300 mg</v>
      </c>
      <c r="E4512" s="254" t="str">
        <f>IF(AND(A4512&lt;&gt;"",ISNUMBER(A4512)),VLOOKUP(A4512,Studies!A:BR,5,FALSE),"")</f>
        <v>Hydroxy-Itraconazole</v>
      </c>
      <c r="F4512" s="255" t="str">
        <f>IF(AND(A4512&lt;&gt;"",ISNUMBER(A4512)),VLOOKUP(A4512,Studies!A:BR,6,FALSE),"")</f>
        <v>Plasma</v>
      </c>
      <c r="G4512" s="194">
        <v>35</v>
      </c>
      <c r="H4512" s="50" t="s">
        <v>60</v>
      </c>
      <c r="I4512" s="187">
        <v>1821.8590087890625</v>
      </c>
      <c r="J4512" s="41" t="s">
        <v>941</v>
      </c>
      <c r="K4512" s="187" t="s">
        <v>116</v>
      </c>
      <c r="Q4512" s="174">
        <v>0</v>
      </c>
    </row>
    <row r="4513" spans="1:17" ht="14.25" x14ac:dyDescent="0.2">
      <c r="A4513" s="183">
        <v>534</v>
      </c>
      <c r="B4513" s="253" t="str">
        <f>IF(AND(A4513&lt;&gt;"",ISNUMBER(A4513)),VLOOKUP(A4513,Studies!A:BR,2,FALSE),"")</f>
        <v>Mouton 2006</v>
      </c>
      <c r="C4513" s="254" t="str">
        <f>IF(AND(A4513&lt;&gt;"",ISNUMBER(A4513)),VLOOKUP(A4513,Studies!A:BR,3,FALSE),"")</f>
        <v>https://www.ncbi.nlm.nih.gov/pubmed/16982783</v>
      </c>
      <c r="D4513" s="254" t="str">
        <f>IF(AND(A4513&lt;&gt;"",ISNUMBER(A4513)),VLOOKUP(A4513,Studies!A:BR,4,FALSE),"")</f>
        <v>MAD_m_C 300 mg</v>
      </c>
      <c r="E4513" s="254" t="str">
        <f>IF(AND(A4513&lt;&gt;"",ISNUMBER(A4513)),VLOOKUP(A4513,Studies!A:BR,5,FALSE),"")</f>
        <v>Hydroxy-Itraconazole</v>
      </c>
      <c r="F4513" s="255" t="str">
        <f>IF(AND(A4513&lt;&gt;"",ISNUMBER(A4513)),VLOOKUP(A4513,Studies!A:BR,6,FALSE),"")</f>
        <v>Plasma</v>
      </c>
      <c r="G4513" s="194">
        <v>48</v>
      </c>
      <c r="H4513" s="50" t="s">
        <v>60</v>
      </c>
      <c r="I4513" s="187">
        <v>2012.9639892578125</v>
      </c>
      <c r="J4513" s="41" t="s">
        <v>941</v>
      </c>
      <c r="K4513" s="187" t="s">
        <v>116</v>
      </c>
      <c r="Q4513" s="174">
        <v>0</v>
      </c>
    </row>
    <row r="4514" spans="1:17" ht="14.25" x14ac:dyDescent="0.2">
      <c r="A4514" s="183">
        <v>534</v>
      </c>
      <c r="B4514" s="253" t="str">
        <f>IF(AND(A4514&lt;&gt;"",ISNUMBER(A4514)),VLOOKUP(A4514,Studies!A:BR,2,FALSE),"")</f>
        <v>Mouton 2006</v>
      </c>
      <c r="C4514" s="254" t="str">
        <f>IF(AND(A4514&lt;&gt;"",ISNUMBER(A4514)),VLOOKUP(A4514,Studies!A:BR,3,FALSE),"")</f>
        <v>https://www.ncbi.nlm.nih.gov/pubmed/16982783</v>
      </c>
      <c r="D4514" s="254" t="str">
        <f>IF(AND(A4514&lt;&gt;"",ISNUMBER(A4514)),VLOOKUP(A4514,Studies!A:BR,4,FALSE),"")</f>
        <v>MAD_m_C 300 mg</v>
      </c>
      <c r="E4514" s="254" t="str">
        <f>IF(AND(A4514&lt;&gt;"",ISNUMBER(A4514)),VLOOKUP(A4514,Studies!A:BR,5,FALSE),"")</f>
        <v>Hydroxy-Itraconazole</v>
      </c>
      <c r="F4514" s="255" t="str">
        <f>IF(AND(A4514&lt;&gt;"",ISNUMBER(A4514)),VLOOKUP(A4514,Studies!A:BR,6,FALSE),"")</f>
        <v>Plasma</v>
      </c>
      <c r="G4514" s="194">
        <v>51</v>
      </c>
      <c r="H4514" s="50" t="s">
        <v>60</v>
      </c>
      <c r="I4514" s="187">
        <v>2242.680908203125</v>
      </c>
      <c r="J4514" s="41" t="s">
        <v>941</v>
      </c>
      <c r="K4514" s="187" t="s">
        <v>116</v>
      </c>
      <c r="Q4514" s="174">
        <v>0</v>
      </c>
    </row>
    <row r="4515" spans="1:17" ht="14.25" x14ac:dyDescent="0.2">
      <c r="A4515" s="183">
        <v>534</v>
      </c>
      <c r="B4515" s="253" t="str">
        <f>IF(AND(A4515&lt;&gt;"",ISNUMBER(A4515)),VLOOKUP(A4515,Studies!A:BR,2,FALSE),"")</f>
        <v>Mouton 2006</v>
      </c>
      <c r="C4515" s="254" t="str">
        <f>IF(AND(A4515&lt;&gt;"",ISNUMBER(A4515)),VLOOKUP(A4515,Studies!A:BR,3,FALSE),"")</f>
        <v>https://www.ncbi.nlm.nih.gov/pubmed/16982783</v>
      </c>
      <c r="D4515" s="254" t="str">
        <f>IF(AND(A4515&lt;&gt;"",ISNUMBER(A4515)),VLOOKUP(A4515,Studies!A:BR,4,FALSE),"")</f>
        <v>MAD_m_C 300 mg</v>
      </c>
      <c r="E4515" s="254" t="str">
        <f>IF(AND(A4515&lt;&gt;"",ISNUMBER(A4515)),VLOOKUP(A4515,Studies!A:BR,5,FALSE),"")</f>
        <v>Hydroxy-Itraconazole</v>
      </c>
      <c r="F4515" s="255" t="str">
        <f>IF(AND(A4515&lt;&gt;"",ISNUMBER(A4515)),VLOOKUP(A4515,Studies!A:BR,6,FALSE),"")</f>
        <v>Plasma</v>
      </c>
      <c r="G4515" s="194">
        <v>72</v>
      </c>
      <c r="H4515" s="50" t="s">
        <v>60</v>
      </c>
      <c r="I4515" s="187">
        <v>2318.50390625</v>
      </c>
      <c r="J4515" s="41" t="s">
        <v>941</v>
      </c>
      <c r="K4515" s="187" t="s">
        <v>116</v>
      </c>
      <c r="Q4515" s="174">
        <v>0</v>
      </c>
    </row>
    <row r="4516" spans="1:17" ht="14.25" x14ac:dyDescent="0.2">
      <c r="A4516" s="183">
        <v>534</v>
      </c>
      <c r="B4516" s="253" t="str">
        <f>IF(AND(A4516&lt;&gt;"",ISNUMBER(A4516)),VLOOKUP(A4516,Studies!A:BR,2,FALSE),"")</f>
        <v>Mouton 2006</v>
      </c>
      <c r="C4516" s="254" t="str">
        <f>IF(AND(A4516&lt;&gt;"",ISNUMBER(A4516)),VLOOKUP(A4516,Studies!A:BR,3,FALSE),"")</f>
        <v>https://www.ncbi.nlm.nih.gov/pubmed/16982783</v>
      </c>
      <c r="D4516" s="254" t="str">
        <f>IF(AND(A4516&lt;&gt;"",ISNUMBER(A4516)),VLOOKUP(A4516,Studies!A:BR,4,FALSE),"")</f>
        <v>MAD_m_C 300 mg</v>
      </c>
      <c r="E4516" s="254" t="str">
        <f>IF(AND(A4516&lt;&gt;"",ISNUMBER(A4516)),VLOOKUP(A4516,Studies!A:BR,5,FALSE),"")</f>
        <v>Hydroxy-Itraconazole</v>
      </c>
      <c r="F4516" s="255" t="str">
        <f>IF(AND(A4516&lt;&gt;"",ISNUMBER(A4516)),VLOOKUP(A4516,Studies!A:BR,6,FALSE),"")</f>
        <v>Plasma</v>
      </c>
      <c r="G4516" s="194">
        <v>75</v>
      </c>
      <c r="H4516" s="50" t="s">
        <v>60</v>
      </c>
      <c r="I4516" s="187">
        <v>2477.927978515625</v>
      </c>
      <c r="J4516" s="41" t="s">
        <v>941</v>
      </c>
      <c r="K4516" s="187" t="s">
        <v>116</v>
      </c>
      <c r="Q4516" s="174">
        <v>0</v>
      </c>
    </row>
    <row r="4517" spans="1:17" ht="14.25" x14ac:dyDescent="0.2">
      <c r="A4517" s="183">
        <v>534</v>
      </c>
      <c r="B4517" s="253" t="str">
        <f>IF(AND(A4517&lt;&gt;"",ISNUMBER(A4517)),VLOOKUP(A4517,Studies!A:BR,2,FALSE),"")</f>
        <v>Mouton 2006</v>
      </c>
      <c r="C4517" s="254" t="str">
        <f>IF(AND(A4517&lt;&gt;"",ISNUMBER(A4517)),VLOOKUP(A4517,Studies!A:BR,3,FALSE),"")</f>
        <v>https://www.ncbi.nlm.nih.gov/pubmed/16982783</v>
      </c>
      <c r="D4517" s="254" t="str">
        <f>IF(AND(A4517&lt;&gt;"",ISNUMBER(A4517)),VLOOKUP(A4517,Studies!A:BR,4,FALSE),"")</f>
        <v>MAD_m_C 300 mg</v>
      </c>
      <c r="E4517" s="254" t="str">
        <f>IF(AND(A4517&lt;&gt;"",ISNUMBER(A4517)),VLOOKUP(A4517,Studies!A:BR,5,FALSE),"")</f>
        <v>Hydroxy-Itraconazole</v>
      </c>
      <c r="F4517" s="255" t="str">
        <f>IF(AND(A4517&lt;&gt;"",ISNUMBER(A4517)),VLOOKUP(A4517,Studies!A:BR,6,FALSE),"")</f>
        <v>Plasma</v>
      </c>
      <c r="G4517" s="194">
        <v>96</v>
      </c>
      <c r="H4517" s="50" t="s">
        <v>60</v>
      </c>
      <c r="I4517" s="187">
        <v>2477.927978515625</v>
      </c>
      <c r="J4517" s="41" t="s">
        <v>941</v>
      </c>
      <c r="K4517" s="187" t="s">
        <v>116</v>
      </c>
      <c r="Q4517" s="174">
        <v>0</v>
      </c>
    </row>
    <row r="4518" spans="1:17" ht="14.25" x14ac:dyDescent="0.2">
      <c r="A4518" s="183">
        <v>534</v>
      </c>
      <c r="B4518" s="253" t="str">
        <f>IF(AND(A4518&lt;&gt;"",ISNUMBER(A4518)),VLOOKUP(A4518,Studies!A:BR,2,FALSE),"")</f>
        <v>Mouton 2006</v>
      </c>
      <c r="C4518" s="254" t="str">
        <f>IF(AND(A4518&lt;&gt;"",ISNUMBER(A4518)),VLOOKUP(A4518,Studies!A:BR,3,FALSE),"")</f>
        <v>https://www.ncbi.nlm.nih.gov/pubmed/16982783</v>
      </c>
      <c r="D4518" s="254" t="str">
        <f>IF(AND(A4518&lt;&gt;"",ISNUMBER(A4518)),VLOOKUP(A4518,Studies!A:BR,4,FALSE),"")</f>
        <v>MAD_m_C 300 mg</v>
      </c>
      <c r="E4518" s="254" t="str">
        <f>IF(AND(A4518&lt;&gt;"",ISNUMBER(A4518)),VLOOKUP(A4518,Studies!A:BR,5,FALSE),"")</f>
        <v>Hydroxy-Itraconazole</v>
      </c>
      <c r="F4518" s="255" t="str">
        <f>IF(AND(A4518&lt;&gt;"",ISNUMBER(A4518)),VLOOKUP(A4518,Studies!A:BR,6,FALSE),"")</f>
        <v>Plasma</v>
      </c>
      <c r="G4518" s="194">
        <v>99</v>
      </c>
      <c r="H4518" s="50" t="s">
        <v>60</v>
      </c>
      <c r="I4518" s="187">
        <v>2783.75</v>
      </c>
      <c r="J4518" s="41" t="s">
        <v>941</v>
      </c>
      <c r="K4518" s="187" t="s">
        <v>116</v>
      </c>
      <c r="Q4518" s="174">
        <v>0</v>
      </c>
    </row>
    <row r="4519" spans="1:17" ht="14.25" x14ac:dyDescent="0.2">
      <c r="A4519" s="183">
        <v>534</v>
      </c>
      <c r="B4519" s="253" t="str">
        <f>IF(AND(A4519&lt;&gt;"",ISNUMBER(A4519)),VLOOKUP(A4519,Studies!A:BR,2,FALSE),"")</f>
        <v>Mouton 2006</v>
      </c>
      <c r="C4519" s="254" t="str">
        <f>IF(AND(A4519&lt;&gt;"",ISNUMBER(A4519)),VLOOKUP(A4519,Studies!A:BR,3,FALSE),"")</f>
        <v>https://www.ncbi.nlm.nih.gov/pubmed/16982783</v>
      </c>
      <c r="D4519" s="254" t="str">
        <f>IF(AND(A4519&lt;&gt;"",ISNUMBER(A4519)),VLOOKUP(A4519,Studies!A:BR,4,FALSE),"")</f>
        <v>MAD_m_C 300 mg</v>
      </c>
      <c r="E4519" s="254" t="str">
        <f>IF(AND(A4519&lt;&gt;"",ISNUMBER(A4519)),VLOOKUP(A4519,Studies!A:BR,5,FALSE),"")</f>
        <v>Hydroxy-Itraconazole</v>
      </c>
      <c r="F4519" s="255" t="str">
        <f>IF(AND(A4519&lt;&gt;"",ISNUMBER(A4519)),VLOOKUP(A4519,Studies!A:BR,6,FALSE),"")</f>
        <v>Plasma</v>
      </c>
      <c r="G4519" s="194">
        <v>120</v>
      </c>
      <c r="H4519" s="50" t="s">
        <v>60</v>
      </c>
      <c r="I4519" s="187">
        <v>2950.537109375</v>
      </c>
      <c r="J4519" s="41" t="s">
        <v>941</v>
      </c>
      <c r="K4519" s="187" t="s">
        <v>116</v>
      </c>
      <c r="Q4519" s="174">
        <v>0</v>
      </c>
    </row>
    <row r="4520" spans="1:17" ht="14.25" x14ac:dyDescent="0.2">
      <c r="A4520" s="183">
        <v>534</v>
      </c>
      <c r="B4520" s="253" t="str">
        <f>IF(AND(A4520&lt;&gt;"",ISNUMBER(A4520)),VLOOKUP(A4520,Studies!A:BR,2,FALSE),"")</f>
        <v>Mouton 2006</v>
      </c>
      <c r="C4520" s="254" t="str">
        <f>IF(AND(A4520&lt;&gt;"",ISNUMBER(A4520)),VLOOKUP(A4520,Studies!A:BR,3,FALSE),"")</f>
        <v>https://www.ncbi.nlm.nih.gov/pubmed/16982783</v>
      </c>
      <c r="D4520" s="254" t="str">
        <f>IF(AND(A4520&lt;&gt;"",ISNUMBER(A4520)),VLOOKUP(A4520,Studies!A:BR,4,FALSE),"")</f>
        <v>MAD_m_C 300 mg</v>
      </c>
      <c r="E4520" s="254" t="str">
        <f>IF(AND(A4520&lt;&gt;"",ISNUMBER(A4520)),VLOOKUP(A4520,Studies!A:BR,5,FALSE),"")</f>
        <v>Hydroxy-Itraconazole</v>
      </c>
      <c r="F4520" s="255" t="str">
        <f>IF(AND(A4520&lt;&gt;"",ISNUMBER(A4520)),VLOOKUP(A4520,Studies!A:BR,6,FALSE),"")</f>
        <v>Plasma</v>
      </c>
      <c r="G4520" s="194">
        <v>123</v>
      </c>
      <c r="H4520" s="50" t="s">
        <v>60</v>
      </c>
      <c r="I4520" s="187">
        <v>2760.705810546875</v>
      </c>
      <c r="J4520" s="41" t="s">
        <v>941</v>
      </c>
      <c r="K4520" s="187" t="s">
        <v>116</v>
      </c>
      <c r="Q4520" s="174">
        <v>0</v>
      </c>
    </row>
    <row r="4521" spans="1:17" ht="14.25" x14ac:dyDescent="0.2">
      <c r="A4521" s="183">
        <v>534</v>
      </c>
      <c r="B4521" s="253" t="str">
        <f>IF(AND(A4521&lt;&gt;"",ISNUMBER(A4521)),VLOOKUP(A4521,Studies!A:BR,2,FALSE),"")</f>
        <v>Mouton 2006</v>
      </c>
      <c r="C4521" s="254" t="str">
        <f>IF(AND(A4521&lt;&gt;"",ISNUMBER(A4521)),VLOOKUP(A4521,Studies!A:BR,3,FALSE),"")</f>
        <v>https://www.ncbi.nlm.nih.gov/pubmed/16982783</v>
      </c>
      <c r="D4521" s="254" t="str">
        <f>IF(AND(A4521&lt;&gt;"",ISNUMBER(A4521)),VLOOKUP(A4521,Studies!A:BR,4,FALSE),"")</f>
        <v>MAD_m_C 300 mg</v>
      </c>
      <c r="E4521" s="254" t="str">
        <f>IF(AND(A4521&lt;&gt;"",ISNUMBER(A4521)),VLOOKUP(A4521,Studies!A:BR,5,FALSE),"")</f>
        <v>Hydroxy-Itraconazole</v>
      </c>
      <c r="F4521" s="255" t="str">
        <f>IF(AND(A4521&lt;&gt;"",ISNUMBER(A4521)),VLOOKUP(A4521,Studies!A:BR,6,FALSE),"")</f>
        <v>Plasma</v>
      </c>
      <c r="G4521" s="194">
        <v>144</v>
      </c>
      <c r="H4521" s="50" t="s">
        <v>60</v>
      </c>
      <c r="I4521" s="187">
        <v>2715.18798828125</v>
      </c>
      <c r="J4521" s="41" t="s">
        <v>941</v>
      </c>
      <c r="K4521" s="187" t="s">
        <v>116</v>
      </c>
      <c r="Q4521" s="174">
        <v>0</v>
      </c>
    </row>
    <row r="4522" spans="1:17" ht="14.25" x14ac:dyDescent="0.2">
      <c r="A4522" s="183">
        <v>534</v>
      </c>
      <c r="B4522" s="253" t="str">
        <f>IF(AND(A4522&lt;&gt;"",ISNUMBER(A4522)),VLOOKUP(A4522,Studies!A:BR,2,FALSE),"")</f>
        <v>Mouton 2006</v>
      </c>
      <c r="C4522" s="254" t="str">
        <f>IF(AND(A4522&lt;&gt;"",ISNUMBER(A4522)),VLOOKUP(A4522,Studies!A:BR,3,FALSE),"")</f>
        <v>https://www.ncbi.nlm.nih.gov/pubmed/16982783</v>
      </c>
      <c r="D4522" s="254" t="str">
        <f>IF(AND(A4522&lt;&gt;"",ISNUMBER(A4522)),VLOOKUP(A4522,Studies!A:BR,4,FALSE),"")</f>
        <v>MAD_m_C 300 mg</v>
      </c>
      <c r="E4522" s="254" t="str">
        <f>IF(AND(A4522&lt;&gt;"",ISNUMBER(A4522)),VLOOKUP(A4522,Studies!A:BR,5,FALSE),"")</f>
        <v>Hydroxy-Itraconazole</v>
      </c>
      <c r="F4522" s="255" t="str">
        <f>IF(AND(A4522&lt;&gt;"",ISNUMBER(A4522)),VLOOKUP(A4522,Studies!A:BR,6,FALSE),"")</f>
        <v>Plasma</v>
      </c>
      <c r="G4522" s="194">
        <v>146</v>
      </c>
      <c r="H4522" s="50" t="s">
        <v>60</v>
      </c>
      <c r="I4522" s="187">
        <v>2783.75</v>
      </c>
      <c r="J4522" s="41" t="s">
        <v>941</v>
      </c>
      <c r="K4522" s="187" t="s">
        <v>116</v>
      </c>
      <c r="Q4522" s="174">
        <v>0</v>
      </c>
    </row>
    <row r="4523" spans="1:17" ht="14.25" x14ac:dyDescent="0.2">
      <c r="A4523" s="183">
        <v>534</v>
      </c>
      <c r="B4523" s="253" t="str">
        <f>IF(AND(A4523&lt;&gt;"",ISNUMBER(A4523)),VLOOKUP(A4523,Studies!A:BR,2,FALSE),"")</f>
        <v>Mouton 2006</v>
      </c>
      <c r="C4523" s="254" t="str">
        <f>IF(AND(A4523&lt;&gt;"",ISNUMBER(A4523)),VLOOKUP(A4523,Studies!A:BR,3,FALSE),"")</f>
        <v>https://www.ncbi.nlm.nih.gov/pubmed/16982783</v>
      </c>
      <c r="D4523" s="254" t="str">
        <f>IF(AND(A4523&lt;&gt;"",ISNUMBER(A4523)),VLOOKUP(A4523,Studies!A:BR,4,FALSE),"")</f>
        <v>MAD_m_C 300 mg</v>
      </c>
      <c r="E4523" s="254" t="str">
        <f>IF(AND(A4523&lt;&gt;"",ISNUMBER(A4523)),VLOOKUP(A4523,Studies!A:BR,5,FALSE),"")</f>
        <v>Hydroxy-Itraconazole</v>
      </c>
      <c r="F4523" s="255" t="str">
        <f>IF(AND(A4523&lt;&gt;"",ISNUMBER(A4523)),VLOOKUP(A4523,Studies!A:BR,6,FALSE),"")</f>
        <v>Plasma</v>
      </c>
      <c r="G4523" s="194">
        <v>153</v>
      </c>
      <c r="H4523" s="50" t="s">
        <v>60</v>
      </c>
      <c r="I4523" s="187">
        <v>2975.166015625</v>
      </c>
      <c r="J4523" s="41" t="s">
        <v>941</v>
      </c>
      <c r="K4523" s="187" t="s">
        <v>116</v>
      </c>
      <c r="Q4523" s="174">
        <v>0</v>
      </c>
    </row>
    <row r="4524" spans="1:17" ht="14.25" x14ac:dyDescent="0.2">
      <c r="A4524" s="183">
        <v>534</v>
      </c>
      <c r="B4524" s="253" t="str">
        <f>IF(AND(A4524&lt;&gt;"",ISNUMBER(A4524)),VLOOKUP(A4524,Studies!A:BR,2,FALSE),"")</f>
        <v>Mouton 2006</v>
      </c>
      <c r="C4524" s="254" t="str">
        <f>IF(AND(A4524&lt;&gt;"",ISNUMBER(A4524)),VLOOKUP(A4524,Studies!A:BR,3,FALSE),"")</f>
        <v>https://www.ncbi.nlm.nih.gov/pubmed/16982783</v>
      </c>
      <c r="D4524" s="254" t="str">
        <f>IF(AND(A4524&lt;&gt;"",ISNUMBER(A4524)),VLOOKUP(A4524,Studies!A:BR,4,FALSE),"")</f>
        <v>MAD_m_C 300 mg</v>
      </c>
      <c r="E4524" s="254" t="str">
        <f>IF(AND(A4524&lt;&gt;"",ISNUMBER(A4524)),VLOOKUP(A4524,Studies!A:BR,5,FALSE),"")</f>
        <v>Hydroxy-Itraconazole</v>
      </c>
      <c r="F4524" s="255" t="str">
        <f>IF(AND(A4524&lt;&gt;"",ISNUMBER(A4524)),VLOOKUP(A4524,Studies!A:BR,6,FALSE),"")</f>
        <v>Plasma</v>
      </c>
      <c r="G4524" s="194">
        <v>155</v>
      </c>
      <c r="H4524" s="50" t="s">
        <v>60</v>
      </c>
      <c r="I4524" s="187">
        <v>2806.98681640625</v>
      </c>
      <c r="J4524" s="41" t="s">
        <v>941</v>
      </c>
      <c r="K4524" s="187" t="s">
        <v>116</v>
      </c>
      <c r="Q4524" s="174">
        <v>0</v>
      </c>
    </row>
    <row r="4525" spans="1:17" ht="14.25" x14ac:dyDescent="0.2">
      <c r="A4525" s="183">
        <v>534</v>
      </c>
      <c r="B4525" s="253" t="str">
        <f>IF(AND(A4525&lt;&gt;"",ISNUMBER(A4525)),VLOOKUP(A4525,Studies!A:BR,2,FALSE),"")</f>
        <v>Mouton 2006</v>
      </c>
      <c r="C4525" s="254" t="str">
        <f>IF(AND(A4525&lt;&gt;"",ISNUMBER(A4525)),VLOOKUP(A4525,Studies!A:BR,3,FALSE),"")</f>
        <v>https://www.ncbi.nlm.nih.gov/pubmed/16982783</v>
      </c>
      <c r="D4525" s="254" t="str">
        <f>IF(AND(A4525&lt;&gt;"",ISNUMBER(A4525)),VLOOKUP(A4525,Studies!A:BR,4,FALSE),"")</f>
        <v>MAD_m_C 300 mg</v>
      </c>
      <c r="E4525" s="254" t="str">
        <f>IF(AND(A4525&lt;&gt;"",ISNUMBER(A4525)),VLOOKUP(A4525,Studies!A:BR,5,FALSE),"")</f>
        <v>Hydroxy-Itraconazole</v>
      </c>
      <c r="F4525" s="255" t="str">
        <f>IF(AND(A4525&lt;&gt;"",ISNUMBER(A4525)),VLOOKUP(A4525,Studies!A:BR,6,FALSE),"")</f>
        <v>Plasma</v>
      </c>
      <c r="G4525" s="194">
        <v>160</v>
      </c>
      <c r="H4525" s="50" t="s">
        <v>60</v>
      </c>
      <c r="I4525" s="187">
        <v>2561.7060546875</v>
      </c>
      <c r="J4525" s="41" t="s">
        <v>941</v>
      </c>
      <c r="K4525" s="187" t="s">
        <v>116</v>
      </c>
      <c r="Q4525" s="174">
        <v>0</v>
      </c>
    </row>
    <row r="4526" spans="1:17" ht="14.25" x14ac:dyDescent="0.2">
      <c r="A4526" s="183">
        <v>534</v>
      </c>
      <c r="B4526" s="253" t="str">
        <f>IF(AND(A4526&lt;&gt;"",ISNUMBER(A4526)),VLOOKUP(A4526,Studies!A:BR,2,FALSE),"")</f>
        <v>Mouton 2006</v>
      </c>
      <c r="C4526" s="254" t="str">
        <f>IF(AND(A4526&lt;&gt;"",ISNUMBER(A4526)),VLOOKUP(A4526,Studies!A:BR,3,FALSE),"")</f>
        <v>https://www.ncbi.nlm.nih.gov/pubmed/16982783</v>
      </c>
      <c r="D4526" s="254" t="str">
        <f>IF(AND(A4526&lt;&gt;"",ISNUMBER(A4526)),VLOOKUP(A4526,Studies!A:BR,4,FALSE),"")</f>
        <v>MAD_m_C 300 mg</v>
      </c>
      <c r="E4526" s="254" t="str">
        <f>IF(AND(A4526&lt;&gt;"",ISNUMBER(A4526)),VLOOKUP(A4526,Studies!A:BR,5,FALSE),"")</f>
        <v>Hydroxy-Itraconazole</v>
      </c>
      <c r="F4526" s="255" t="str">
        <f>IF(AND(A4526&lt;&gt;"",ISNUMBER(A4526)),VLOOKUP(A4526,Studies!A:BR,6,FALSE),"")</f>
        <v>Plasma</v>
      </c>
      <c r="G4526" s="194">
        <v>168</v>
      </c>
      <c r="H4526" s="50" t="s">
        <v>60</v>
      </c>
      <c r="I4526" s="187">
        <v>3025.0419921875</v>
      </c>
      <c r="J4526" s="41" t="s">
        <v>941</v>
      </c>
      <c r="K4526" s="187" t="s">
        <v>116</v>
      </c>
      <c r="Q4526" s="174">
        <v>0</v>
      </c>
    </row>
    <row r="4527" spans="1:17" ht="14.25" x14ac:dyDescent="0.2">
      <c r="A4527" s="183">
        <v>534</v>
      </c>
      <c r="B4527" s="253" t="str">
        <f>IF(AND(A4527&lt;&gt;"",ISNUMBER(A4527)),VLOOKUP(A4527,Studies!A:BR,2,FALSE),"")</f>
        <v>Mouton 2006</v>
      </c>
      <c r="C4527" s="254" t="str">
        <f>IF(AND(A4527&lt;&gt;"",ISNUMBER(A4527)),VLOOKUP(A4527,Studies!A:BR,3,FALSE),"")</f>
        <v>https://www.ncbi.nlm.nih.gov/pubmed/16982783</v>
      </c>
      <c r="D4527" s="254" t="str">
        <f>IF(AND(A4527&lt;&gt;"",ISNUMBER(A4527)),VLOOKUP(A4527,Studies!A:BR,4,FALSE),"")</f>
        <v>MAD_m_C 300 mg</v>
      </c>
      <c r="E4527" s="254" t="str">
        <f>IF(AND(A4527&lt;&gt;"",ISNUMBER(A4527)),VLOOKUP(A4527,Studies!A:BR,5,FALSE),"")</f>
        <v>Hydroxy-Itraconazole</v>
      </c>
      <c r="F4527" s="255" t="str">
        <f>IF(AND(A4527&lt;&gt;"",ISNUMBER(A4527)),VLOOKUP(A4527,Studies!A:BR,6,FALSE),"")</f>
        <v>Plasma</v>
      </c>
      <c r="G4527" s="194">
        <v>176</v>
      </c>
      <c r="H4527" s="50" t="s">
        <v>60</v>
      </c>
      <c r="I4527" s="187">
        <v>3075.75390625</v>
      </c>
      <c r="J4527" s="41" t="s">
        <v>941</v>
      </c>
      <c r="K4527" s="187" t="s">
        <v>116</v>
      </c>
      <c r="Q4527" s="174">
        <v>0</v>
      </c>
    </row>
    <row r="4528" spans="1:17" ht="14.25" x14ac:dyDescent="0.2">
      <c r="A4528" s="183">
        <v>534</v>
      </c>
      <c r="B4528" s="253" t="str">
        <f>IF(AND(A4528&lt;&gt;"",ISNUMBER(A4528)),VLOOKUP(A4528,Studies!A:BR,2,FALSE),"")</f>
        <v>Mouton 2006</v>
      </c>
      <c r="C4528" s="254" t="str">
        <f>IF(AND(A4528&lt;&gt;"",ISNUMBER(A4528)),VLOOKUP(A4528,Studies!A:BR,3,FALSE),"")</f>
        <v>https://www.ncbi.nlm.nih.gov/pubmed/16982783</v>
      </c>
      <c r="D4528" s="254" t="str">
        <f>IF(AND(A4528&lt;&gt;"",ISNUMBER(A4528)),VLOOKUP(A4528,Studies!A:BR,4,FALSE),"")</f>
        <v>MAD_m_C 300 mg</v>
      </c>
      <c r="E4528" s="254" t="str">
        <f>IF(AND(A4528&lt;&gt;"",ISNUMBER(A4528)),VLOOKUP(A4528,Studies!A:BR,5,FALSE),"")</f>
        <v>Hydroxy-Itraconazole</v>
      </c>
      <c r="F4528" s="255" t="str">
        <f>IF(AND(A4528&lt;&gt;"",ISNUMBER(A4528)),VLOOKUP(A4528,Studies!A:BR,6,FALSE),"")</f>
        <v>Plasma</v>
      </c>
      <c r="G4528" s="194">
        <v>192</v>
      </c>
      <c r="H4528" s="50" t="s">
        <v>60</v>
      </c>
      <c r="I4528" s="187">
        <v>2926.112060546875</v>
      </c>
      <c r="J4528" s="41" t="s">
        <v>941</v>
      </c>
      <c r="K4528" s="187" t="s">
        <v>116</v>
      </c>
      <c r="Q4528" s="174">
        <v>0</v>
      </c>
    </row>
    <row r="4529" spans="1:17" ht="14.25" x14ac:dyDescent="0.2">
      <c r="A4529" s="183">
        <v>534</v>
      </c>
      <c r="B4529" s="253" t="str">
        <f>IF(AND(A4529&lt;&gt;"",ISNUMBER(A4529)),VLOOKUP(A4529,Studies!A:BR,2,FALSE),"")</f>
        <v>Mouton 2006</v>
      </c>
      <c r="C4529" s="254" t="str">
        <f>IF(AND(A4529&lt;&gt;"",ISNUMBER(A4529)),VLOOKUP(A4529,Studies!A:BR,3,FALSE),"")</f>
        <v>https://www.ncbi.nlm.nih.gov/pubmed/16982783</v>
      </c>
      <c r="D4529" s="254" t="str">
        <f>IF(AND(A4529&lt;&gt;"",ISNUMBER(A4529)),VLOOKUP(A4529,Studies!A:BR,4,FALSE),"")</f>
        <v>MAD_m_C 300 mg</v>
      </c>
      <c r="E4529" s="254" t="str">
        <f>IF(AND(A4529&lt;&gt;"",ISNUMBER(A4529)),VLOOKUP(A4529,Studies!A:BR,5,FALSE),"")</f>
        <v>Hydroxy-Itraconazole</v>
      </c>
      <c r="F4529" s="255" t="str">
        <f>IF(AND(A4529&lt;&gt;"",ISNUMBER(A4529)),VLOOKUP(A4529,Studies!A:BR,6,FALSE),"")</f>
        <v>Plasma</v>
      </c>
      <c r="G4529" s="194">
        <v>216</v>
      </c>
      <c r="H4529" s="50" t="s">
        <v>60</v>
      </c>
      <c r="I4529" s="187">
        <v>2830.4169921875</v>
      </c>
      <c r="J4529" s="41" t="s">
        <v>941</v>
      </c>
      <c r="K4529" s="187" t="s">
        <v>116</v>
      </c>
      <c r="Q4529" s="174">
        <v>0</v>
      </c>
    </row>
    <row r="4530" spans="1:17" ht="14.25" x14ac:dyDescent="0.2">
      <c r="A4530" s="183">
        <v>534</v>
      </c>
      <c r="B4530" s="253" t="str">
        <f>IF(AND(A4530&lt;&gt;"",ISNUMBER(A4530)),VLOOKUP(A4530,Studies!A:BR,2,FALSE),"")</f>
        <v>Mouton 2006</v>
      </c>
      <c r="C4530" s="254" t="str">
        <f>IF(AND(A4530&lt;&gt;"",ISNUMBER(A4530)),VLOOKUP(A4530,Studies!A:BR,3,FALSE),"")</f>
        <v>https://www.ncbi.nlm.nih.gov/pubmed/16982783</v>
      </c>
      <c r="D4530" s="254" t="str">
        <f>IF(AND(A4530&lt;&gt;"",ISNUMBER(A4530)),VLOOKUP(A4530,Studies!A:BR,4,FALSE),"")</f>
        <v>MAD_m_C 300 mg</v>
      </c>
      <c r="E4530" s="254" t="str">
        <f>IF(AND(A4530&lt;&gt;"",ISNUMBER(A4530)),VLOOKUP(A4530,Studies!A:BR,5,FALSE),"")</f>
        <v>Hydroxy-Itraconazole</v>
      </c>
      <c r="F4530" s="255" t="str">
        <f>IF(AND(A4530&lt;&gt;"",ISNUMBER(A4530)),VLOOKUP(A4530,Studies!A:BR,6,FALSE),"")</f>
        <v>Plasma</v>
      </c>
      <c r="G4530" s="194">
        <v>240</v>
      </c>
      <c r="H4530" s="50" t="s">
        <v>60</v>
      </c>
      <c r="I4530" s="187">
        <v>2670.421142578125</v>
      </c>
      <c r="J4530" s="41" t="s">
        <v>941</v>
      </c>
      <c r="K4530" s="187" t="s">
        <v>116</v>
      </c>
      <c r="Q4530" s="174">
        <v>0</v>
      </c>
    </row>
    <row r="4531" spans="1:17" ht="14.25" x14ac:dyDescent="0.2">
      <c r="A4531" s="183">
        <v>534</v>
      </c>
      <c r="B4531" s="253" t="str">
        <f>IF(AND(A4531&lt;&gt;"",ISNUMBER(A4531)),VLOOKUP(A4531,Studies!A:BR,2,FALSE),"")</f>
        <v>Mouton 2006</v>
      </c>
      <c r="C4531" s="254" t="str">
        <f>IF(AND(A4531&lt;&gt;"",ISNUMBER(A4531)),VLOOKUP(A4531,Studies!A:BR,3,FALSE),"")</f>
        <v>https://www.ncbi.nlm.nih.gov/pubmed/16982783</v>
      </c>
      <c r="D4531" s="254" t="str">
        <f>IF(AND(A4531&lt;&gt;"",ISNUMBER(A4531)),VLOOKUP(A4531,Studies!A:BR,4,FALSE),"")</f>
        <v>MAD_m_C 300 mg</v>
      </c>
      <c r="E4531" s="254" t="str">
        <f>IF(AND(A4531&lt;&gt;"",ISNUMBER(A4531)),VLOOKUP(A4531,Studies!A:BR,5,FALSE),"")</f>
        <v>Hydroxy-Itraconazole</v>
      </c>
      <c r="F4531" s="255" t="str">
        <f>IF(AND(A4531&lt;&gt;"",ISNUMBER(A4531)),VLOOKUP(A4531,Studies!A:BR,6,FALSE),"")</f>
        <v>Plasma</v>
      </c>
      <c r="G4531" s="194">
        <v>312</v>
      </c>
      <c r="H4531" s="50" t="s">
        <v>60</v>
      </c>
      <c r="I4531" s="187">
        <v>1852.4010009765625</v>
      </c>
      <c r="J4531" s="41" t="s">
        <v>941</v>
      </c>
      <c r="K4531" s="187" t="s">
        <v>116</v>
      </c>
      <c r="Q4531" s="174">
        <v>0</v>
      </c>
    </row>
    <row r="4532" spans="1:17" ht="14.25" x14ac:dyDescent="0.2">
      <c r="A4532" s="183">
        <v>535</v>
      </c>
      <c r="B4532" s="253" t="str">
        <f>IF(AND(A4532&lt;&gt;"",ISNUMBER(A4532)),VLOOKUP(A4532,Studies!A:BR,2,FALSE),"")</f>
        <v>Mouton 2006</v>
      </c>
      <c r="C4532" s="254" t="str">
        <f>IF(AND(A4532&lt;&gt;"",ISNUMBER(A4532)),VLOOKUP(A4532,Studies!A:BR,3,FALSE),"")</f>
        <v>https://www.ncbi.nlm.nih.gov/pubmed/16982783</v>
      </c>
      <c r="D4532" s="254" t="str">
        <f>IF(AND(A4532&lt;&gt;"",ISNUMBER(A4532)),VLOOKUP(A4532,Studies!A:BR,4,FALSE),"")</f>
        <v>MAD_m_D 200 mg (HPBCD)</v>
      </c>
      <c r="E4532" s="254" t="str">
        <f>IF(AND(A4532&lt;&gt;"",ISNUMBER(A4532)),VLOOKUP(A4532,Studies!A:BR,5,FALSE),"")</f>
        <v>Hydroxy-Itraconazole</v>
      </c>
      <c r="F4532" s="255" t="str">
        <f>IF(AND(A4532&lt;&gt;"",ISNUMBER(A4532)),VLOOKUP(A4532,Studies!A:BR,6,FALSE),"")</f>
        <v>Plasma</v>
      </c>
      <c r="G4532" s="194">
        <v>2</v>
      </c>
      <c r="H4532" s="50" t="s">
        <v>60</v>
      </c>
      <c r="I4532" s="187">
        <v>492.27190017700195</v>
      </c>
      <c r="J4532" s="41" t="s">
        <v>941</v>
      </c>
      <c r="K4532" s="187" t="s">
        <v>116</v>
      </c>
      <c r="Q4532" s="174">
        <v>0</v>
      </c>
    </row>
    <row r="4533" spans="1:17" ht="14.25" x14ac:dyDescent="0.2">
      <c r="A4533" s="183">
        <v>535</v>
      </c>
      <c r="B4533" s="253" t="str">
        <f>IF(AND(A4533&lt;&gt;"",ISNUMBER(A4533)),VLOOKUP(A4533,Studies!A:BR,2,FALSE),"")</f>
        <v>Mouton 2006</v>
      </c>
      <c r="C4533" s="254" t="str">
        <f>IF(AND(A4533&lt;&gt;"",ISNUMBER(A4533)),VLOOKUP(A4533,Studies!A:BR,3,FALSE),"")</f>
        <v>https://www.ncbi.nlm.nih.gov/pubmed/16982783</v>
      </c>
      <c r="D4533" s="254" t="str">
        <f>IF(AND(A4533&lt;&gt;"",ISNUMBER(A4533)),VLOOKUP(A4533,Studies!A:BR,4,FALSE),"")</f>
        <v>MAD_m_D 200 mg (HPBCD)</v>
      </c>
      <c r="E4533" s="254" t="str">
        <f>IF(AND(A4533&lt;&gt;"",ISNUMBER(A4533)),VLOOKUP(A4533,Studies!A:BR,5,FALSE),"")</f>
        <v>Hydroxy-Itraconazole</v>
      </c>
      <c r="F4533" s="255" t="str">
        <f>IF(AND(A4533&lt;&gt;"",ISNUMBER(A4533)),VLOOKUP(A4533,Studies!A:BR,6,FALSE),"")</f>
        <v>Plasma</v>
      </c>
      <c r="G4533" s="194">
        <v>8</v>
      </c>
      <c r="H4533" s="50" t="s">
        <v>60</v>
      </c>
      <c r="I4533" s="187">
        <v>464.58521485328674</v>
      </c>
      <c r="J4533" s="41" t="s">
        <v>941</v>
      </c>
      <c r="K4533" s="187" t="s">
        <v>116</v>
      </c>
      <c r="Q4533" s="174">
        <v>0</v>
      </c>
    </row>
    <row r="4534" spans="1:17" ht="14.25" x14ac:dyDescent="0.2">
      <c r="A4534" s="183">
        <v>535</v>
      </c>
      <c r="B4534" s="253" t="str">
        <f>IF(AND(A4534&lt;&gt;"",ISNUMBER(A4534)),VLOOKUP(A4534,Studies!A:BR,2,FALSE),"")</f>
        <v>Mouton 2006</v>
      </c>
      <c r="C4534" s="254" t="str">
        <f>IF(AND(A4534&lt;&gt;"",ISNUMBER(A4534)),VLOOKUP(A4534,Studies!A:BR,3,FALSE),"")</f>
        <v>https://www.ncbi.nlm.nih.gov/pubmed/16982783</v>
      </c>
      <c r="D4534" s="254" t="str">
        <f>IF(AND(A4534&lt;&gt;"",ISNUMBER(A4534)),VLOOKUP(A4534,Studies!A:BR,4,FALSE),"")</f>
        <v>MAD_m_D 200 mg (HPBCD)</v>
      </c>
      <c r="E4534" s="254" t="str">
        <f>IF(AND(A4534&lt;&gt;"",ISNUMBER(A4534)),VLOOKUP(A4534,Studies!A:BR,5,FALSE),"")</f>
        <v>Hydroxy-Itraconazole</v>
      </c>
      <c r="F4534" s="255" t="str">
        <f>IF(AND(A4534&lt;&gt;"",ISNUMBER(A4534)),VLOOKUP(A4534,Studies!A:BR,6,FALSE),"")</f>
        <v>Plasma</v>
      </c>
      <c r="G4534" s="194">
        <v>10</v>
      </c>
      <c r="H4534" s="50" t="s">
        <v>60</v>
      </c>
      <c r="I4534" s="187">
        <v>747.772216796875</v>
      </c>
      <c r="J4534" s="41" t="s">
        <v>941</v>
      </c>
      <c r="K4534" s="187" t="s">
        <v>116</v>
      </c>
      <c r="Q4534" s="174">
        <v>0</v>
      </c>
    </row>
    <row r="4535" spans="1:17" ht="14.25" x14ac:dyDescent="0.2">
      <c r="A4535" s="183">
        <v>535</v>
      </c>
      <c r="B4535" s="253" t="str">
        <f>IF(AND(A4535&lt;&gt;"",ISNUMBER(A4535)),VLOOKUP(A4535,Studies!A:BR,2,FALSE),"")</f>
        <v>Mouton 2006</v>
      </c>
      <c r="C4535" s="254" t="str">
        <f>IF(AND(A4535&lt;&gt;"",ISNUMBER(A4535)),VLOOKUP(A4535,Studies!A:BR,3,FALSE),"")</f>
        <v>https://www.ncbi.nlm.nih.gov/pubmed/16982783</v>
      </c>
      <c r="D4535" s="254" t="str">
        <f>IF(AND(A4535&lt;&gt;"",ISNUMBER(A4535)),VLOOKUP(A4535,Studies!A:BR,4,FALSE),"")</f>
        <v>MAD_m_D 200 mg (HPBCD)</v>
      </c>
      <c r="E4535" s="254" t="str">
        <f>IF(AND(A4535&lt;&gt;"",ISNUMBER(A4535)),VLOOKUP(A4535,Studies!A:BR,5,FALSE),"")</f>
        <v>Hydroxy-Itraconazole</v>
      </c>
      <c r="F4535" s="255" t="str">
        <f>IF(AND(A4535&lt;&gt;"",ISNUMBER(A4535)),VLOOKUP(A4535,Studies!A:BR,6,FALSE),"")</f>
        <v>Plasma</v>
      </c>
      <c r="G4535" s="194">
        <v>24</v>
      </c>
      <c r="H4535" s="50" t="s">
        <v>60</v>
      </c>
      <c r="I4535" s="187">
        <v>844.97129917144775</v>
      </c>
      <c r="J4535" s="41" t="s">
        <v>941</v>
      </c>
      <c r="K4535" s="187" t="s">
        <v>116</v>
      </c>
      <c r="Q4535" s="174">
        <v>0</v>
      </c>
    </row>
    <row r="4536" spans="1:17" ht="14.25" x14ac:dyDescent="0.2">
      <c r="A4536" s="183">
        <v>535</v>
      </c>
      <c r="B4536" s="253" t="str">
        <f>IF(AND(A4536&lt;&gt;"",ISNUMBER(A4536)),VLOOKUP(A4536,Studies!A:BR,2,FALSE),"")</f>
        <v>Mouton 2006</v>
      </c>
      <c r="C4536" s="254" t="str">
        <f>IF(AND(A4536&lt;&gt;"",ISNUMBER(A4536)),VLOOKUP(A4536,Studies!A:BR,3,FALSE),"")</f>
        <v>https://www.ncbi.nlm.nih.gov/pubmed/16982783</v>
      </c>
      <c r="D4536" s="254" t="str">
        <f>IF(AND(A4536&lt;&gt;"",ISNUMBER(A4536)),VLOOKUP(A4536,Studies!A:BR,4,FALSE),"")</f>
        <v>MAD_m_D 200 mg (HPBCD)</v>
      </c>
      <c r="E4536" s="254" t="str">
        <f>IF(AND(A4536&lt;&gt;"",ISNUMBER(A4536)),VLOOKUP(A4536,Studies!A:BR,5,FALSE),"")</f>
        <v>Hydroxy-Itraconazole</v>
      </c>
      <c r="F4536" s="255" t="str">
        <f>IF(AND(A4536&lt;&gt;"",ISNUMBER(A4536)),VLOOKUP(A4536,Studies!A:BR,6,FALSE),"")</f>
        <v>Plasma</v>
      </c>
      <c r="G4536" s="194">
        <v>26</v>
      </c>
      <c r="H4536" s="50" t="s">
        <v>60</v>
      </c>
      <c r="I4536" s="187">
        <v>1031.4170122146606</v>
      </c>
      <c r="J4536" s="41" t="s">
        <v>941</v>
      </c>
      <c r="K4536" s="187" t="s">
        <v>116</v>
      </c>
      <c r="Q4536" s="174">
        <v>0</v>
      </c>
    </row>
    <row r="4537" spans="1:17" ht="14.25" x14ac:dyDescent="0.2">
      <c r="A4537" s="183">
        <v>535</v>
      </c>
      <c r="B4537" s="253" t="str">
        <f>IF(AND(A4537&lt;&gt;"",ISNUMBER(A4537)),VLOOKUP(A4537,Studies!A:BR,2,FALSE),"")</f>
        <v>Mouton 2006</v>
      </c>
      <c r="C4537" s="254" t="str">
        <f>IF(AND(A4537&lt;&gt;"",ISNUMBER(A4537)),VLOOKUP(A4537,Studies!A:BR,3,FALSE),"")</f>
        <v>https://www.ncbi.nlm.nih.gov/pubmed/16982783</v>
      </c>
      <c r="D4537" s="254" t="str">
        <f>IF(AND(A4537&lt;&gt;"",ISNUMBER(A4537)),VLOOKUP(A4537,Studies!A:BR,4,FALSE),"")</f>
        <v>MAD_m_D 200 mg (HPBCD)</v>
      </c>
      <c r="E4537" s="254" t="str">
        <f>IF(AND(A4537&lt;&gt;"",ISNUMBER(A4537)),VLOOKUP(A4537,Studies!A:BR,5,FALSE),"")</f>
        <v>Hydroxy-Itraconazole</v>
      </c>
      <c r="F4537" s="255" t="str">
        <f>IF(AND(A4537&lt;&gt;"",ISNUMBER(A4537)),VLOOKUP(A4537,Studies!A:BR,6,FALSE),"")</f>
        <v>Plasma</v>
      </c>
      <c r="G4537" s="194">
        <v>32</v>
      </c>
      <c r="H4537" s="50" t="s">
        <v>60</v>
      </c>
      <c r="I4537" s="187">
        <v>1203.5750150680542</v>
      </c>
      <c r="J4537" s="41" t="s">
        <v>941</v>
      </c>
      <c r="K4537" s="187" t="s">
        <v>116</v>
      </c>
      <c r="Q4537" s="174">
        <v>0</v>
      </c>
    </row>
    <row r="4538" spans="1:17" ht="14.25" x14ac:dyDescent="0.2">
      <c r="A4538" s="183">
        <v>535</v>
      </c>
      <c r="B4538" s="253" t="str">
        <f>IF(AND(A4538&lt;&gt;"",ISNUMBER(A4538)),VLOOKUP(A4538,Studies!A:BR,2,FALSE),"")</f>
        <v>Mouton 2006</v>
      </c>
      <c r="C4538" s="254" t="str">
        <f>IF(AND(A4538&lt;&gt;"",ISNUMBER(A4538)),VLOOKUP(A4538,Studies!A:BR,3,FALSE),"")</f>
        <v>https://www.ncbi.nlm.nih.gov/pubmed/16982783</v>
      </c>
      <c r="D4538" s="254" t="str">
        <f>IF(AND(A4538&lt;&gt;"",ISNUMBER(A4538)),VLOOKUP(A4538,Studies!A:BR,4,FALSE),"")</f>
        <v>MAD_m_D 200 mg (HPBCD)</v>
      </c>
      <c r="E4538" s="254" t="str">
        <f>IF(AND(A4538&lt;&gt;"",ISNUMBER(A4538)),VLOOKUP(A4538,Studies!A:BR,5,FALSE),"")</f>
        <v>Hydroxy-Itraconazole</v>
      </c>
      <c r="F4538" s="255" t="str">
        <f>IF(AND(A4538&lt;&gt;"",ISNUMBER(A4538)),VLOOKUP(A4538,Studies!A:BR,6,FALSE),"")</f>
        <v>Plasma</v>
      </c>
      <c r="G4538" s="194">
        <v>34</v>
      </c>
      <c r="H4538" s="50" t="s">
        <v>60</v>
      </c>
      <c r="I4538" s="187">
        <v>1386.5189552307129</v>
      </c>
      <c r="J4538" s="41" t="s">
        <v>941</v>
      </c>
      <c r="K4538" s="187" t="s">
        <v>116</v>
      </c>
      <c r="Q4538" s="174">
        <v>0</v>
      </c>
    </row>
    <row r="4539" spans="1:17" ht="14.25" x14ac:dyDescent="0.2">
      <c r="A4539" s="183">
        <v>535</v>
      </c>
      <c r="B4539" s="253" t="str">
        <f>IF(AND(A4539&lt;&gt;"",ISNUMBER(A4539)),VLOOKUP(A4539,Studies!A:BR,2,FALSE),"")</f>
        <v>Mouton 2006</v>
      </c>
      <c r="C4539" s="254" t="str">
        <f>IF(AND(A4539&lt;&gt;"",ISNUMBER(A4539)),VLOOKUP(A4539,Studies!A:BR,3,FALSE),"")</f>
        <v>https://www.ncbi.nlm.nih.gov/pubmed/16982783</v>
      </c>
      <c r="D4539" s="254" t="str">
        <f>IF(AND(A4539&lt;&gt;"",ISNUMBER(A4539)),VLOOKUP(A4539,Studies!A:BR,4,FALSE),"")</f>
        <v>MAD_m_D 200 mg (HPBCD)</v>
      </c>
      <c r="E4539" s="254" t="str">
        <f>IF(AND(A4539&lt;&gt;"",ISNUMBER(A4539)),VLOOKUP(A4539,Studies!A:BR,5,FALSE),"")</f>
        <v>Hydroxy-Itraconazole</v>
      </c>
      <c r="F4539" s="255" t="str">
        <f>IF(AND(A4539&lt;&gt;"",ISNUMBER(A4539)),VLOOKUP(A4539,Studies!A:BR,6,FALSE),"")</f>
        <v>Plasma</v>
      </c>
      <c r="G4539" s="194">
        <v>48</v>
      </c>
      <c r="H4539" s="50" t="s">
        <v>60</v>
      </c>
      <c r="I4539" s="187">
        <v>1413.532018661499</v>
      </c>
      <c r="J4539" s="41" t="s">
        <v>941</v>
      </c>
      <c r="K4539" s="187" t="s">
        <v>116</v>
      </c>
      <c r="Q4539" s="174">
        <v>0</v>
      </c>
    </row>
    <row r="4540" spans="1:17" ht="14.25" x14ac:dyDescent="0.2">
      <c r="A4540" s="183">
        <v>535</v>
      </c>
      <c r="B4540" s="253" t="str">
        <f>IF(AND(A4540&lt;&gt;"",ISNUMBER(A4540)),VLOOKUP(A4540,Studies!A:BR,2,FALSE),"")</f>
        <v>Mouton 2006</v>
      </c>
      <c r="C4540" s="254" t="str">
        <f>IF(AND(A4540&lt;&gt;"",ISNUMBER(A4540)),VLOOKUP(A4540,Studies!A:BR,3,FALSE),"")</f>
        <v>https://www.ncbi.nlm.nih.gov/pubmed/16982783</v>
      </c>
      <c r="D4540" s="254" t="str">
        <f>IF(AND(A4540&lt;&gt;"",ISNUMBER(A4540)),VLOOKUP(A4540,Studies!A:BR,4,FALSE),"")</f>
        <v>MAD_m_D 200 mg (HPBCD)</v>
      </c>
      <c r="E4540" s="254" t="str">
        <f>IF(AND(A4540&lt;&gt;"",ISNUMBER(A4540)),VLOOKUP(A4540,Studies!A:BR,5,FALSE),"")</f>
        <v>Hydroxy-Itraconazole</v>
      </c>
      <c r="F4540" s="255" t="str">
        <f>IF(AND(A4540&lt;&gt;"",ISNUMBER(A4540)),VLOOKUP(A4540,Studies!A:BR,6,FALSE),"")</f>
        <v>Plasma</v>
      </c>
      <c r="G4540" s="194">
        <v>50</v>
      </c>
      <c r="H4540" s="50" t="s">
        <v>60</v>
      </c>
      <c r="I4540" s="187">
        <v>1576.854944229126</v>
      </c>
      <c r="J4540" s="41" t="s">
        <v>941</v>
      </c>
      <c r="K4540" s="187" t="s">
        <v>116</v>
      </c>
      <c r="Q4540" s="174">
        <v>0</v>
      </c>
    </row>
    <row r="4541" spans="1:17" ht="14.25" x14ac:dyDescent="0.2">
      <c r="A4541" s="183">
        <v>535</v>
      </c>
      <c r="B4541" s="253" t="str">
        <f>IF(AND(A4541&lt;&gt;"",ISNUMBER(A4541)),VLOOKUP(A4541,Studies!A:BR,2,FALSE),"")</f>
        <v>Mouton 2006</v>
      </c>
      <c r="C4541" s="254" t="str">
        <f>IF(AND(A4541&lt;&gt;"",ISNUMBER(A4541)),VLOOKUP(A4541,Studies!A:BR,3,FALSE),"")</f>
        <v>https://www.ncbi.nlm.nih.gov/pubmed/16982783</v>
      </c>
      <c r="D4541" s="254" t="str">
        <f>IF(AND(A4541&lt;&gt;"",ISNUMBER(A4541)),VLOOKUP(A4541,Studies!A:BR,4,FALSE),"")</f>
        <v>MAD_m_D 200 mg (HPBCD)</v>
      </c>
      <c r="E4541" s="254" t="str">
        <f>IF(AND(A4541&lt;&gt;"",ISNUMBER(A4541)),VLOOKUP(A4541,Studies!A:BR,5,FALSE),"")</f>
        <v>Hydroxy-Itraconazole</v>
      </c>
      <c r="F4541" s="255" t="str">
        <f>IF(AND(A4541&lt;&gt;"",ISNUMBER(A4541)),VLOOKUP(A4541,Studies!A:BR,6,FALSE),"")</f>
        <v>Plasma</v>
      </c>
      <c r="G4541" s="194">
        <v>72</v>
      </c>
      <c r="H4541" s="50" t="s">
        <v>60</v>
      </c>
      <c r="I4541" s="187">
        <v>1556.6999912261963</v>
      </c>
      <c r="J4541" s="41" t="s">
        <v>941</v>
      </c>
      <c r="K4541" s="187" t="s">
        <v>116</v>
      </c>
      <c r="Q4541" s="174">
        <v>0</v>
      </c>
    </row>
    <row r="4542" spans="1:17" ht="14.25" x14ac:dyDescent="0.2">
      <c r="A4542" s="183">
        <v>535</v>
      </c>
      <c r="B4542" s="253" t="str">
        <f>IF(AND(A4542&lt;&gt;"",ISNUMBER(A4542)),VLOOKUP(A4542,Studies!A:BR,2,FALSE),"")</f>
        <v>Mouton 2006</v>
      </c>
      <c r="C4542" s="254" t="str">
        <f>IF(AND(A4542&lt;&gt;"",ISNUMBER(A4542)),VLOOKUP(A4542,Studies!A:BR,3,FALSE),"")</f>
        <v>https://www.ncbi.nlm.nih.gov/pubmed/16982783</v>
      </c>
      <c r="D4542" s="254" t="str">
        <f>IF(AND(A4542&lt;&gt;"",ISNUMBER(A4542)),VLOOKUP(A4542,Studies!A:BR,4,FALSE),"")</f>
        <v>MAD_m_D 200 mg (HPBCD)</v>
      </c>
      <c r="E4542" s="254" t="str">
        <f>IF(AND(A4542&lt;&gt;"",ISNUMBER(A4542)),VLOOKUP(A4542,Studies!A:BR,5,FALSE),"")</f>
        <v>Hydroxy-Itraconazole</v>
      </c>
      <c r="F4542" s="255" t="str">
        <f>IF(AND(A4542&lt;&gt;"",ISNUMBER(A4542)),VLOOKUP(A4542,Studies!A:BR,6,FALSE),"")</f>
        <v>Plasma</v>
      </c>
      <c r="G4542" s="194">
        <v>74</v>
      </c>
      <c r="H4542" s="50" t="s">
        <v>60</v>
      </c>
      <c r="I4542" s="187">
        <v>1770.3979015350342</v>
      </c>
      <c r="J4542" s="41" t="s">
        <v>941</v>
      </c>
      <c r="K4542" s="187" t="s">
        <v>116</v>
      </c>
      <c r="Q4542" s="174">
        <v>0</v>
      </c>
    </row>
    <row r="4543" spans="1:17" ht="14.25" x14ac:dyDescent="0.2">
      <c r="A4543" s="183">
        <v>535</v>
      </c>
      <c r="B4543" s="253" t="str">
        <f>IF(AND(A4543&lt;&gt;"",ISNUMBER(A4543)),VLOOKUP(A4543,Studies!A:BR,2,FALSE),"")</f>
        <v>Mouton 2006</v>
      </c>
      <c r="C4543" s="254" t="str">
        <f>IF(AND(A4543&lt;&gt;"",ISNUMBER(A4543)),VLOOKUP(A4543,Studies!A:BR,3,FALSE),"")</f>
        <v>https://www.ncbi.nlm.nih.gov/pubmed/16982783</v>
      </c>
      <c r="D4543" s="254" t="str">
        <f>IF(AND(A4543&lt;&gt;"",ISNUMBER(A4543)),VLOOKUP(A4543,Studies!A:BR,4,FALSE),"")</f>
        <v>MAD_m_D 200 mg (HPBCD)</v>
      </c>
      <c r="E4543" s="254" t="str">
        <f>IF(AND(A4543&lt;&gt;"",ISNUMBER(A4543)),VLOOKUP(A4543,Studies!A:BR,5,FALSE),"")</f>
        <v>Hydroxy-Itraconazole</v>
      </c>
      <c r="F4543" s="255" t="str">
        <f>IF(AND(A4543&lt;&gt;"",ISNUMBER(A4543)),VLOOKUP(A4543,Studies!A:BR,6,FALSE),"")</f>
        <v>Plasma</v>
      </c>
      <c r="G4543" s="194">
        <v>96</v>
      </c>
      <c r="H4543" s="50" t="s">
        <v>60</v>
      </c>
      <c r="I4543" s="187">
        <v>1638.8959884643555</v>
      </c>
      <c r="J4543" s="41" t="s">
        <v>941</v>
      </c>
      <c r="K4543" s="187" t="s">
        <v>116</v>
      </c>
      <c r="Q4543" s="174">
        <v>0</v>
      </c>
    </row>
    <row r="4544" spans="1:17" ht="14.25" x14ac:dyDescent="0.2">
      <c r="A4544" s="183">
        <v>535</v>
      </c>
      <c r="B4544" s="253" t="str">
        <f>IF(AND(A4544&lt;&gt;"",ISNUMBER(A4544)),VLOOKUP(A4544,Studies!A:BR,2,FALSE),"")</f>
        <v>Mouton 2006</v>
      </c>
      <c r="C4544" s="254" t="str">
        <f>IF(AND(A4544&lt;&gt;"",ISNUMBER(A4544)),VLOOKUP(A4544,Studies!A:BR,3,FALSE),"")</f>
        <v>https://www.ncbi.nlm.nih.gov/pubmed/16982783</v>
      </c>
      <c r="D4544" s="254" t="str">
        <f>IF(AND(A4544&lt;&gt;"",ISNUMBER(A4544)),VLOOKUP(A4544,Studies!A:BR,4,FALSE),"")</f>
        <v>MAD_m_D 200 mg (HPBCD)</v>
      </c>
      <c r="E4544" s="254" t="str">
        <f>IF(AND(A4544&lt;&gt;"",ISNUMBER(A4544)),VLOOKUP(A4544,Studies!A:BR,5,FALSE),"")</f>
        <v>Hydroxy-Itraconazole</v>
      </c>
      <c r="F4544" s="255" t="str">
        <f>IF(AND(A4544&lt;&gt;"",ISNUMBER(A4544)),VLOOKUP(A4544,Studies!A:BR,6,FALSE),"")</f>
        <v>Plasma</v>
      </c>
      <c r="G4544" s="194">
        <v>98</v>
      </c>
      <c r="H4544" s="50" t="s">
        <v>60</v>
      </c>
      <c r="I4544" s="187">
        <v>1949.7120380401611</v>
      </c>
      <c r="J4544" s="41" t="s">
        <v>941</v>
      </c>
      <c r="K4544" s="187" t="s">
        <v>116</v>
      </c>
      <c r="Q4544" s="174">
        <v>0</v>
      </c>
    </row>
    <row r="4545" spans="1:17" ht="14.25" x14ac:dyDescent="0.2">
      <c r="A4545" s="183">
        <v>535</v>
      </c>
      <c r="B4545" s="253" t="str">
        <f>IF(AND(A4545&lt;&gt;"",ISNUMBER(A4545)),VLOOKUP(A4545,Studies!A:BR,2,FALSE),"")</f>
        <v>Mouton 2006</v>
      </c>
      <c r="C4545" s="254" t="str">
        <f>IF(AND(A4545&lt;&gt;"",ISNUMBER(A4545)),VLOOKUP(A4545,Studies!A:BR,3,FALSE),"")</f>
        <v>https://www.ncbi.nlm.nih.gov/pubmed/16982783</v>
      </c>
      <c r="D4545" s="254" t="str">
        <f>IF(AND(A4545&lt;&gt;"",ISNUMBER(A4545)),VLOOKUP(A4545,Studies!A:BR,4,FALSE),"")</f>
        <v>MAD_m_D 200 mg (HPBCD)</v>
      </c>
      <c r="E4545" s="254" t="str">
        <f>IF(AND(A4545&lt;&gt;"",ISNUMBER(A4545)),VLOOKUP(A4545,Studies!A:BR,5,FALSE),"")</f>
        <v>Hydroxy-Itraconazole</v>
      </c>
      <c r="F4545" s="255" t="str">
        <f>IF(AND(A4545&lt;&gt;"",ISNUMBER(A4545)),VLOOKUP(A4545,Studies!A:BR,6,FALSE),"")</f>
        <v>Plasma</v>
      </c>
      <c r="G4545" s="194">
        <v>120</v>
      </c>
      <c r="H4545" s="50" t="s">
        <v>60</v>
      </c>
      <c r="I4545" s="187">
        <v>1770.3979015350342</v>
      </c>
      <c r="J4545" s="41" t="s">
        <v>941</v>
      </c>
      <c r="K4545" s="187" t="s">
        <v>116</v>
      </c>
      <c r="Q4545" s="174">
        <v>0</v>
      </c>
    </row>
    <row r="4546" spans="1:17" ht="14.25" x14ac:dyDescent="0.2">
      <c r="A4546" s="183">
        <v>535</v>
      </c>
      <c r="B4546" s="253" t="str">
        <f>IF(AND(A4546&lt;&gt;"",ISNUMBER(A4546)),VLOOKUP(A4546,Studies!A:BR,2,FALSE),"")</f>
        <v>Mouton 2006</v>
      </c>
      <c r="C4546" s="254" t="str">
        <f>IF(AND(A4546&lt;&gt;"",ISNUMBER(A4546)),VLOOKUP(A4546,Studies!A:BR,3,FALSE),"")</f>
        <v>https://www.ncbi.nlm.nih.gov/pubmed/16982783</v>
      </c>
      <c r="D4546" s="254" t="str">
        <f>IF(AND(A4546&lt;&gt;"",ISNUMBER(A4546)),VLOOKUP(A4546,Studies!A:BR,4,FALSE),"")</f>
        <v>MAD_m_D 200 mg (HPBCD)</v>
      </c>
      <c r="E4546" s="254" t="str">
        <f>IF(AND(A4546&lt;&gt;"",ISNUMBER(A4546)),VLOOKUP(A4546,Studies!A:BR,5,FALSE),"")</f>
        <v>Hydroxy-Itraconazole</v>
      </c>
      <c r="F4546" s="255" t="str">
        <f>IF(AND(A4546&lt;&gt;"",ISNUMBER(A4546)),VLOOKUP(A4546,Studies!A:BR,6,FALSE),"")</f>
        <v>Plasma</v>
      </c>
      <c r="G4546" s="194">
        <v>122</v>
      </c>
      <c r="H4546" s="50" t="s">
        <v>60</v>
      </c>
      <c r="I4546" s="187">
        <v>1987.697958946228</v>
      </c>
      <c r="J4546" s="41" t="s">
        <v>941</v>
      </c>
      <c r="K4546" s="187" t="s">
        <v>116</v>
      </c>
      <c r="Q4546" s="174">
        <v>0</v>
      </c>
    </row>
    <row r="4547" spans="1:17" ht="14.25" x14ac:dyDescent="0.2">
      <c r="A4547" s="183">
        <v>535</v>
      </c>
      <c r="B4547" s="253" t="str">
        <f>IF(AND(A4547&lt;&gt;"",ISNUMBER(A4547)),VLOOKUP(A4547,Studies!A:BR,2,FALSE),"")</f>
        <v>Mouton 2006</v>
      </c>
      <c r="C4547" s="254" t="str">
        <f>IF(AND(A4547&lt;&gt;"",ISNUMBER(A4547)),VLOOKUP(A4547,Studies!A:BR,3,FALSE),"")</f>
        <v>https://www.ncbi.nlm.nih.gov/pubmed/16982783</v>
      </c>
      <c r="D4547" s="254" t="str">
        <f>IF(AND(A4547&lt;&gt;"",ISNUMBER(A4547)),VLOOKUP(A4547,Studies!A:BR,4,FALSE),"")</f>
        <v>MAD_m_D 200 mg (HPBCD)</v>
      </c>
      <c r="E4547" s="254" t="str">
        <f>IF(AND(A4547&lt;&gt;"",ISNUMBER(A4547)),VLOOKUP(A4547,Studies!A:BR,5,FALSE),"")</f>
        <v>Hydroxy-Itraconazole</v>
      </c>
      <c r="F4547" s="255" t="str">
        <f>IF(AND(A4547&lt;&gt;"",ISNUMBER(A4547)),VLOOKUP(A4547,Studies!A:BR,6,FALSE),"")</f>
        <v>Plasma</v>
      </c>
      <c r="G4547" s="194">
        <v>144</v>
      </c>
      <c r="H4547" s="50" t="s">
        <v>60</v>
      </c>
      <c r="I4547" s="187">
        <v>2079.2341232299805</v>
      </c>
      <c r="J4547" s="41" t="s">
        <v>941</v>
      </c>
      <c r="K4547" s="187" t="s">
        <v>116</v>
      </c>
      <c r="Q4547" s="174">
        <v>0</v>
      </c>
    </row>
    <row r="4548" spans="1:17" ht="14.25" x14ac:dyDescent="0.2">
      <c r="A4548" s="183">
        <v>535</v>
      </c>
      <c r="B4548" s="253" t="str">
        <f>IF(AND(A4548&lt;&gt;"",ISNUMBER(A4548)),VLOOKUP(A4548,Studies!A:BR,2,FALSE),"")</f>
        <v>Mouton 2006</v>
      </c>
      <c r="C4548" s="254" t="str">
        <f>IF(AND(A4548&lt;&gt;"",ISNUMBER(A4548)),VLOOKUP(A4548,Studies!A:BR,3,FALSE),"")</f>
        <v>https://www.ncbi.nlm.nih.gov/pubmed/16982783</v>
      </c>
      <c r="D4548" s="254" t="str">
        <f>IF(AND(A4548&lt;&gt;"",ISNUMBER(A4548)),VLOOKUP(A4548,Studies!A:BR,4,FALSE),"")</f>
        <v>MAD_m_D 200 mg (HPBCD)</v>
      </c>
      <c r="E4548" s="254" t="str">
        <f>IF(AND(A4548&lt;&gt;"",ISNUMBER(A4548)),VLOOKUP(A4548,Studies!A:BR,5,FALSE),"")</f>
        <v>Hydroxy-Itraconazole</v>
      </c>
      <c r="F4548" s="255" t="str">
        <f>IF(AND(A4548&lt;&gt;"",ISNUMBER(A4548)),VLOOKUP(A4548,Studies!A:BR,6,FALSE),"")</f>
        <v>Plasma</v>
      </c>
      <c r="G4548" s="194">
        <v>144.5</v>
      </c>
      <c r="H4548" s="50" t="s">
        <v>60</v>
      </c>
      <c r="I4548" s="187">
        <v>1923.5979318618774</v>
      </c>
      <c r="J4548" s="41" t="s">
        <v>941</v>
      </c>
      <c r="K4548" s="187" t="s">
        <v>116</v>
      </c>
      <c r="Q4548" s="174">
        <v>0</v>
      </c>
    </row>
    <row r="4549" spans="1:17" ht="14.25" x14ac:dyDescent="0.2">
      <c r="A4549" s="183">
        <v>535</v>
      </c>
      <c r="B4549" s="253" t="str">
        <f>IF(AND(A4549&lt;&gt;"",ISNUMBER(A4549)),VLOOKUP(A4549,Studies!A:BR,2,FALSE),"")</f>
        <v>Mouton 2006</v>
      </c>
      <c r="C4549" s="254" t="str">
        <f>IF(AND(A4549&lt;&gt;"",ISNUMBER(A4549)),VLOOKUP(A4549,Studies!A:BR,3,FALSE),"")</f>
        <v>https://www.ncbi.nlm.nih.gov/pubmed/16982783</v>
      </c>
      <c r="D4549" s="254" t="str">
        <f>IF(AND(A4549&lt;&gt;"",ISNUMBER(A4549)),VLOOKUP(A4549,Studies!A:BR,4,FALSE),"")</f>
        <v>MAD_m_D 200 mg (HPBCD)</v>
      </c>
      <c r="E4549" s="254" t="str">
        <f>IF(AND(A4549&lt;&gt;"",ISNUMBER(A4549)),VLOOKUP(A4549,Studies!A:BR,5,FALSE),"")</f>
        <v>Hydroxy-Itraconazole</v>
      </c>
      <c r="F4549" s="255" t="str">
        <f>IF(AND(A4549&lt;&gt;"",ISNUMBER(A4549)),VLOOKUP(A4549,Studies!A:BR,6,FALSE),"")</f>
        <v>Plasma</v>
      </c>
      <c r="G4549" s="194">
        <v>145</v>
      </c>
      <c r="H4549" s="50" t="s">
        <v>60</v>
      </c>
      <c r="I4549" s="187">
        <v>2132.404088973999</v>
      </c>
      <c r="J4549" s="41" t="s">
        <v>941</v>
      </c>
      <c r="K4549" s="187" t="s">
        <v>116</v>
      </c>
      <c r="Q4549" s="174">
        <v>0</v>
      </c>
    </row>
    <row r="4550" spans="1:17" ht="14.25" x14ac:dyDescent="0.2">
      <c r="A4550" s="183">
        <v>535</v>
      </c>
      <c r="B4550" s="253" t="str">
        <f>IF(AND(A4550&lt;&gt;"",ISNUMBER(A4550)),VLOOKUP(A4550,Studies!A:BR,2,FALSE),"")</f>
        <v>Mouton 2006</v>
      </c>
      <c r="C4550" s="254" t="str">
        <f>IF(AND(A4550&lt;&gt;"",ISNUMBER(A4550)),VLOOKUP(A4550,Studies!A:BR,3,FALSE),"")</f>
        <v>https://www.ncbi.nlm.nih.gov/pubmed/16982783</v>
      </c>
      <c r="D4550" s="254" t="str">
        <f>IF(AND(A4550&lt;&gt;"",ISNUMBER(A4550)),VLOOKUP(A4550,Studies!A:BR,4,FALSE),"")</f>
        <v>MAD_m_D 200 mg (HPBCD)</v>
      </c>
      <c r="E4550" s="254" t="str">
        <f>IF(AND(A4550&lt;&gt;"",ISNUMBER(A4550)),VLOOKUP(A4550,Studies!A:BR,5,FALSE),"")</f>
        <v>Hydroxy-Itraconazole</v>
      </c>
      <c r="F4550" s="255" t="str">
        <f>IF(AND(A4550&lt;&gt;"",ISNUMBER(A4550)),VLOOKUP(A4550,Studies!A:BR,6,FALSE),"")</f>
        <v>Plasma</v>
      </c>
      <c r="G4550" s="194">
        <v>146</v>
      </c>
      <c r="H4550" s="50" t="s">
        <v>60</v>
      </c>
      <c r="I4550" s="187">
        <v>2064.8260116577148</v>
      </c>
      <c r="J4550" s="41" t="s">
        <v>941</v>
      </c>
      <c r="K4550" s="187" t="s">
        <v>116</v>
      </c>
      <c r="Q4550" s="174">
        <v>0</v>
      </c>
    </row>
    <row r="4551" spans="1:17" ht="14.25" x14ac:dyDescent="0.2">
      <c r="A4551" s="183">
        <v>535</v>
      </c>
      <c r="B4551" s="253" t="str">
        <f>IF(AND(A4551&lt;&gt;"",ISNUMBER(A4551)),VLOOKUP(A4551,Studies!A:BR,2,FALSE),"")</f>
        <v>Mouton 2006</v>
      </c>
      <c r="C4551" s="254" t="str">
        <f>IF(AND(A4551&lt;&gt;"",ISNUMBER(A4551)),VLOOKUP(A4551,Studies!A:BR,3,FALSE),"")</f>
        <v>https://www.ncbi.nlm.nih.gov/pubmed/16982783</v>
      </c>
      <c r="D4551" s="254" t="str">
        <f>IF(AND(A4551&lt;&gt;"",ISNUMBER(A4551)),VLOOKUP(A4551,Studies!A:BR,4,FALSE),"")</f>
        <v>MAD_m_D 200 mg (HPBCD)</v>
      </c>
      <c r="E4551" s="254" t="str">
        <f>IF(AND(A4551&lt;&gt;"",ISNUMBER(A4551)),VLOOKUP(A4551,Studies!A:BR,5,FALSE),"")</f>
        <v>Hydroxy-Itraconazole</v>
      </c>
      <c r="F4551" s="255" t="str">
        <f>IF(AND(A4551&lt;&gt;"",ISNUMBER(A4551)),VLOOKUP(A4551,Studies!A:BR,6,FALSE),"")</f>
        <v>Plasma</v>
      </c>
      <c r="G4551" s="194">
        <v>146.25</v>
      </c>
      <c r="H4551" s="50" t="s">
        <v>60</v>
      </c>
      <c r="I4551" s="187">
        <v>2051.569938659668</v>
      </c>
      <c r="J4551" s="41" t="s">
        <v>941</v>
      </c>
      <c r="K4551" s="187" t="s">
        <v>116</v>
      </c>
      <c r="Q4551" s="174">
        <v>0</v>
      </c>
    </row>
    <row r="4552" spans="1:17" ht="14.25" x14ac:dyDescent="0.2">
      <c r="A4552" s="183">
        <v>535</v>
      </c>
      <c r="B4552" s="253" t="str">
        <f>IF(AND(A4552&lt;&gt;"",ISNUMBER(A4552)),VLOOKUP(A4552,Studies!A:BR,2,FALSE),"")</f>
        <v>Mouton 2006</v>
      </c>
      <c r="C4552" s="254" t="str">
        <f>IF(AND(A4552&lt;&gt;"",ISNUMBER(A4552)),VLOOKUP(A4552,Studies!A:BR,3,FALSE),"")</f>
        <v>https://www.ncbi.nlm.nih.gov/pubmed/16982783</v>
      </c>
      <c r="D4552" s="254" t="str">
        <f>IF(AND(A4552&lt;&gt;"",ISNUMBER(A4552)),VLOOKUP(A4552,Studies!A:BR,4,FALSE),"")</f>
        <v>MAD_m_D 200 mg (HPBCD)</v>
      </c>
      <c r="E4552" s="254" t="str">
        <f>IF(AND(A4552&lt;&gt;"",ISNUMBER(A4552)),VLOOKUP(A4552,Studies!A:BR,5,FALSE),"")</f>
        <v>Hydroxy-Itraconazole</v>
      </c>
      <c r="F4552" s="255" t="str">
        <f>IF(AND(A4552&lt;&gt;"",ISNUMBER(A4552)),VLOOKUP(A4552,Studies!A:BR,6,FALSE),"")</f>
        <v>Plasma</v>
      </c>
      <c r="G4552" s="194">
        <v>146.5</v>
      </c>
      <c r="H4552" s="50" t="s">
        <v>60</v>
      </c>
      <c r="I4552" s="187">
        <v>2064.8260116577148</v>
      </c>
      <c r="J4552" s="41" t="s">
        <v>941</v>
      </c>
      <c r="K4552" s="187" t="s">
        <v>116</v>
      </c>
      <c r="Q4552" s="174">
        <v>0</v>
      </c>
    </row>
    <row r="4553" spans="1:17" ht="14.25" x14ac:dyDescent="0.2">
      <c r="A4553" s="183">
        <v>535</v>
      </c>
      <c r="B4553" s="253" t="str">
        <f>IF(AND(A4553&lt;&gt;"",ISNUMBER(A4553)),VLOOKUP(A4553,Studies!A:BR,2,FALSE),"")</f>
        <v>Mouton 2006</v>
      </c>
      <c r="C4553" s="254" t="str">
        <f>IF(AND(A4553&lt;&gt;"",ISNUMBER(A4553)),VLOOKUP(A4553,Studies!A:BR,3,FALSE),"")</f>
        <v>https://www.ncbi.nlm.nih.gov/pubmed/16982783</v>
      </c>
      <c r="D4553" s="254" t="str">
        <f>IF(AND(A4553&lt;&gt;"",ISNUMBER(A4553)),VLOOKUP(A4553,Studies!A:BR,4,FALSE),"")</f>
        <v>MAD_m_D 200 mg (HPBCD)</v>
      </c>
      <c r="E4553" s="254" t="str">
        <f>IF(AND(A4553&lt;&gt;"",ISNUMBER(A4553)),VLOOKUP(A4553,Studies!A:BR,5,FALSE),"")</f>
        <v>Hydroxy-Itraconazole</v>
      </c>
      <c r="F4553" s="255" t="str">
        <f>IF(AND(A4553&lt;&gt;"",ISNUMBER(A4553)),VLOOKUP(A4553,Studies!A:BR,6,FALSE),"")</f>
        <v>Plasma</v>
      </c>
      <c r="G4553" s="194">
        <v>146.75</v>
      </c>
      <c r="H4553" s="50" t="s">
        <v>60</v>
      </c>
      <c r="I4553" s="187">
        <v>2091.5958881378174</v>
      </c>
      <c r="J4553" s="41" t="s">
        <v>941</v>
      </c>
      <c r="K4553" s="187" t="s">
        <v>116</v>
      </c>
      <c r="Q4553" s="174">
        <v>0</v>
      </c>
    </row>
    <row r="4554" spans="1:17" ht="14.25" x14ac:dyDescent="0.2">
      <c r="A4554" s="183">
        <v>535</v>
      </c>
      <c r="B4554" s="253" t="str">
        <f>IF(AND(A4554&lt;&gt;"",ISNUMBER(A4554)),VLOOKUP(A4554,Studies!A:BR,2,FALSE),"")</f>
        <v>Mouton 2006</v>
      </c>
      <c r="C4554" s="254" t="str">
        <f>IF(AND(A4554&lt;&gt;"",ISNUMBER(A4554)),VLOOKUP(A4554,Studies!A:BR,3,FALSE),"")</f>
        <v>https://www.ncbi.nlm.nih.gov/pubmed/16982783</v>
      </c>
      <c r="D4554" s="254" t="str">
        <f>IF(AND(A4554&lt;&gt;"",ISNUMBER(A4554)),VLOOKUP(A4554,Studies!A:BR,4,FALSE),"")</f>
        <v>MAD_m_D 200 mg (HPBCD)</v>
      </c>
      <c r="E4554" s="254" t="str">
        <f>IF(AND(A4554&lt;&gt;"",ISNUMBER(A4554)),VLOOKUP(A4554,Studies!A:BR,5,FALSE),"")</f>
        <v>Hydroxy-Itraconazole</v>
      </c>
      <c r="F4554" s="255" t="str">
        <f>IF(AND(A4554&lt;&gt;"",ISNUMBER(A4554)),VLOOKUP(A4554,Studies!A:BR,6,FALSE),"")</f>
        <v>Plasma</v>
      </c>
      <c r="G4554" s="194">
        <v>147</v>
      </c>
      <c r="H4554" s="50" t="s">
        <v>60</v>
      </c>
      <c r="I4554" s="187">
        <v>2174.0078926086426</v>
      </c>
      <c r="J4554" s="41" t="s">
        <v>941</v>
      </c>
      <c r="K4554" s="187" t="s">
        <v>116</v>
      </c>
      <c r="Q4554" s="174">
        <v>0</v>
      </c>
    </row>
    <row r="4555" spans="1:17" ht="14.25" x14ac:dyDescent="0.2">
      <c r="A4555" s="183">
        <v>535</v>
      </c>
      <c r="B4555" s="253" t="str">
        <f>IF(AND(A4555&lt;&gt;"",ISNUMBER(A4555)),VLOOKUP(A4555,Studies!A:BR,2,FALSE),"")</f>
        <v>Mouton 2006</v>
      </c>
      <c r="C4555" s="254" t="str">
        <f>IF(AND(A4555&lt;&gt;"",ISNUMBER(A4555)),VLOOKUP(A4555,Studies!A:BR,3,FALSE),"")</f>
        <v>https://www.ncbi.nlm.nih.gov/pubmed/16982783</v>
      </c>
      <c r="D4555" s="254" t="str">
        <f>IF(AND(A4555&lt;&gt;"",ISNUMBER(A4555)),VLOOKUP(A4555,Studies!A:BR,4,FALSE),"")</f>
        <v>MAD_m_D 200 mg (HPBCD)</v>
      </c>
      <c r="E4555" s="254" t="str">
        <f>IF(AND(A4555&lt;&gt;"",ISNUMBER(A4555)),VLOOKUP(A4555,Studies!A:BR,5,FALSE),"")</f>
        <v>Hydroxy-Itraconazole</v>
      </c>
      <c r="F4555" s="255" t="str">
        <f>IF(AND(A4555&lt;&gt;"",ISNUMBER(A4555)),VLOOKUP(A4555,Studies!A:BR,6,FALSE),"")</f>
        <v>Plasma</v>
      </c>
      <c r="G4555" s="194">
        <v>147.5</v>
      </c>
      <c r="H4555" s="50" t="s">
        <v>60</v>
      </c>
      <c r="I4555" s="187">
        <v>2146.1830139160156</v>
      </c>
      <c r="J4555" s="41" t="s">
        <v>941</v>
      </c>
      <c r="K4555" s="187" t="s">
        <v>116</v>
      </c>
      <c r="Q4555" s="174">
        <v>0</v>
      </c>
    </row>
    <row r="4556" spans="1:17" ht="14.25" x14ac:dyDescent="0.2">
      <c r="A4556" s="183">
        <v>535</v>
      </c>
      <c r="B4556" s="253" t="str">
        <f>IF(AND(A4556&lt;&gt;"",ISNUMBER(A4556)),VLOOKUP(A4556,Studies!A:BR,2,FALSE),"")</f>
        <v>Mouton 2006</v>
      </c>
      <c r="C4556" s="254" t="str">
        <f>IF(AND(A4556&lt;&gt;"",ISNUMBER(A4556)),VLOOKUP(A4556,Studies!A:BR,3,FALSE),"")</f>
        <v>https://www.ncbi.nlm.nih.gov/pubmed/16982783</v>
      </c>
      <c r="D4556" s="254" t="str">
        <f>IF(AND(A4556&lt;&gt;"",ISNUMBER(A4556)),VLOOKUP(A4556,Studies!A:BR,4,FALSE),"")</f>
        <v>MAD_m_D 200 mg (HPBCD)</v>
      </c>
      <c r="E4556" s="254" t="str">
        <f>IF(AND(A4556&lt;&gt;"",ISNUMBER(A4556)),VLOOKUP(A4556,Studies!A:BR,5,FALSE),"")</f>
        <v>Hydroxy-Itraconazole</v>
      </c>
      <c r="F4556" s="255" t="str">
        <f>IF(AND(A4556&lt;&gt;"",ISNUMBER(A4556)),VLOOKUP(A4556,Studies!A:BR,6,FALSE),"")</f>
        <v>Plasma</v>
      </c>
      <c r="G4556" s="194">
        <v>148</v>
      </c>
      <c r="H4556" s="50" t="s">
        <v>60</v>
      </c>
      <c r="I4556" s="187">
        <v>1986.5540266036987</v>
      </c>
      <c r="J4556" s="41" t="s">
        <v>941</v>
      </c>
      <c r="K4556" s="187" t="s">
        <v>116</v>
      </c>
      <c r="Q4556" s="174">
        <v>0</v>
      </c>
    </row>
    <row r="4557" spans="1:17" ht="14.25" x14ac:dyDescent="0.2">
      <c r="A4557" s="183">
        <v>535</v>
      </c>
      <c r="B4557" s="253" t="str">
        <f>IF(AND(A4557&lt;&gt;"",ISNUMBER(A4557)),VLOOKUP(A4557,Studies!A:BR,2,FALSE),"")</f>
        <v>Mouton 2006</v>
      </c>
      <c r="C4557" s="254" t="str">
        <f>IF(AND(A4557&lt;&gt;"",ISNUMBER(A4557)),VLOOKUP(A4557,Studies!A:BR,3,FALSE),"")</f>
        <v>https://www.ncbi.nlm.nih.gov/pubmed/16982783</v>
      </c>
      <c r="D4557" s="254" t="str">
        <f>IF(AND(A4557&lt;&gt;"",ISNUMBER(A4557)),VLOOKUP(A4557,Studies!A:BR,4,FALSE),"")</f>
        <v>MAD_m_D 200 mg (HPBCD)</v>
      </c>
      <c r="E4557" s="254" t="str">
        <f>IF(AND(A4557&lt;&gt;"",ISNUMBER(A4557)),VLOOKUP(A4557,Studies!A:BR,5,FALSE),"")</f>
        <v>Hydroxy-Itraconazole</v>
      </c>
      <c r="F4557" s="255" t="str">
        <f>IF(AND(A4557&lt;&gt;"",ISNUMBER(A4557)),VLOOKUP(A4557,Studies!A:BR,6,FALSE),"")</f>
        <v>Plasma</v>
      </c>
      <c r="G4557" s="194">
        <v>150</v>
      </c>
      <c r="H4557" s="50" t="s">
        <v>60</v>
      </c>
      <c r="I4557" s="187">
        <v>2012.3090744018555</v>
      </c>
      <c r="J4557" s="41" t="s">
        <v>941</v>
      </c>
      <c r="K4557" s="41" t="s">
        <v>116</v>
      </c>
      <c r="Q4557" s="174">
        <v>0</v>
      </c>
    </row>
    <row r="4558" spans="1:17" ht="14.25" x14ac:dyDescent="0.2">
      <c r="A4558" s="183">
        <v>535</v>
      </c>
      <c r="B4558" s="253" t="str">
        <f>IF(AND(A4558&lt;&gt;"",ISNUMBER(A4558)),VLOOKUP(A4558,Studies!A:BR,2,FALSE),"")</f>
        <v>Mouton 2006</v>
      </c>
      <c r="C4558" s="254" t="str">
        <f>IF(AND(A4558&lt;&gt;"",ISNUMBER(A4558)),VLOOKUP(A4558,Studies!A:BR,3,FALSE),"")</f>
        <v>https://www.ncbi.nlm.nih.gov/pubmed/16982783</v>
      </c>
      <c r="D4558" s="254" t="str">
        <f>IF(AND(A4558&lt;&gt;"",ISNUMBER(A4558)),VLOOKUP(A4558,Studies!A:BR,4,FALSE),"")</f>
        <v>MAD_m_D 200 mg (HPBCD)</v>
      </c>
      <c r="E4558" s="254" t="str">
        <f>IF(AND(A4558&lt;&gt;"",ISNUMBER(A4558)),VLOOKUP(A4558,Studies!A:BR,5,FALSE),"")</f>
        <v>Hydroxy-Itraconazole</v>
      </c>
      <c r="F4558" s="255" t="str">
        <f>IF(AND(A4558&lt;&gt;"",ISNUMBER(A4558)),VLOOKUP(A4558,Studies!A:BR,6,FALSE),"")</f>
        <v>Plasma</v>
      </c>
      <c r="G4558" s="194">
        <v>152</v>
      </c>
      <c r="H4558" s="50" t="s">
        <v>60</v>
      </c>
      <c r="I4558" s="187">
        <v>2064.8260116577148</v>
      </c>
      <c r="J4558" s="41" t="s">
        <v>941</v>
      </c>
      <c r="K4558" s="41" t="s">
        <v>116</v>
      </c>
      <c r="O4558" s="199"/>
      <c r="Q4558" s="174">
        <v>0</v>
      </c>
    </row>
    <row r="4559" spans="1:17" ht="14.25" x14ac:dyDescent="0.2">
      <c r="A4559" s="183">
        <v>535</v>
      </c>
      <c r="B4559" s="253" t="str">
        <f>IF(AND(A4559&lt;&gt;"",ISNUMBER(A4559)),VLOOKUP(A4559,Studies!A:BR,2,FALSE),"")</f>
        <v>Mouton 2006</v>
      </c>
      <c r="C4559" s="254" t="str">
        <f>IF(AND(A4559&lt;&gt;"",ISNUMBER(A4559)),VLOOKUP(A4559,Studies!A:BR,3,FALSE),"")</f>
        <v>https://www.ncbi.nlm.nih.gov/pubmed/16982783</v>
      </c>
      <c r="D4559" s="254" t="str">
        <f>IF(AND(A4559&lt;&gt;"",ISNUMBER(A4559)),VLOOKUP(A4559,Studies!A:BR,4,FALSE),"")</f>
        <v>MAD_m_D 200 mg (HPBCD)</v>
      </c>
      <c r="E4559" s="254" t="str">
        <f>IF(AND(A4559&lt;&gt;"",ISNUMBER(A4559)),VLOOKUP(A4559,Studies!A:BR,5,FALSE),"")</f>
        <v>Hydroxy-Itraconazole</v>
      </c>
      <c r="F4559" s="255" t="str">
        <f>IF(AND(A4559&lt;&gt;"",ISNUMBER(A4559)),VLOOKUP(A4559,Studies!A:BR,6,FALSE),"")</f>
        <v>Plasma</v>
      </c>
      <c r="G4559" s="194">
        <v>154</v>
      </c>
      <c r="H4559" s="50" t="s">
        <v>60</v>
      </c>
      <c r="I4559" s="187">
        <v>2132.404088973999</v>
      </c>
      <c r="J4559" s="41" t="s">
        <v>941</v>
      </c>
      <c r="K4559" s="41" t="s">
        <v>116</v>
      </c>
      <c r="O4559" s="199"/>
      <c r="Q4559" s="174">
        <v>0</v>
      </c>
    </row>
    <row r="4560" spans="1:17" ht="14.25" x14ac:dyDescent="0.2">
      <c r="A4560" s="183">
        <v>535</v>
      </c>
      <c r="B4560" s="253" t="str">
        <f>IF(AND(A4560&lt;&gt;"",ISNUMBER(A4560)),VLOOKUP(A4560,Studies!A:BR,2,FALSE),"")</f>
        <v>Mouton 2006</v>
      </c>
      <c r="C4560" s="254" t="str">
        <f>IF(AND(A4560&lt;&gt;"",ISNUMBER(A4560)),VLOOKUP(A4560,Studies!A:BR,3,FALSE),"")</f>
        <v>https://www.ncbi.nlm.nih.gov/pubmed/16982783</v>
      </c>
      <c r="D4560" s="254" t="str">
        <f>IF(AND(A4560&lt;&gt;"",ISNUMBER(A4560)),VLOOKUP(A4560,Studies!A:BR,4,FALSE),"")</f>
        <v>MAD_m_D 200 mg (HPBCD)</v>
      </c>
      <c r="E4560" s="254" t="str">
        <f>IF(AND(A4560&lt;&gt;"",ISNUMBER(A4560)),VLOOKUP(A4560,Studies!A:BR,5,FALSE),"")</f>
        <v>Hydroxy-Itraconazole</v>
      </c>
      <c r="F4560" s="255" t="str">
        <f>IF(AND(A4560&lt;&gt;"",ISNUMBER(A4560)),VLOOKUP(A4560,Studies!A:BR,6,FALSE),"")</f>
        <v>Plasma</v>
      </c>
      <c r="G4560" s="194">
        <v>160</v>
      </c>
      <c r="H4560" s="50" t="s">
        <v>60</v>
      </c>
      <c r="I4560" s="187">
        <v>1825.7229328155518</v>
      </c>
      <c r="J4560" s="41" t="s">
        <v>941</v>
      </c>
      <c r="K4560" s="41" t="s">
        <v>116</v>
      </c>
      <c r="O4560" s="199"/>
      <c r="Q4560" s="174">
        <v>0</v>
      </c>
    </row>
    <row r="4561" spans="1:17" ht="14.25" x14ac:dyDescent="0.2">
      <c r="A4561" s="183">
        <v>535</v>
      </c>
      <c r="B4561" s="253" t="str">
        <f>IF(AND(A4561&lt;&gt;"",ISNUMBER(A4561)),VLOOKUP(A4561,Studies!A:BR,2,FALSE),"")</f>
        <v>Mouton 2006</v>
      </c>
      <c r="C4561" s="254" t="str">
        <f>IF(AND(A4561&lt;&gt;"",ISNUMBER(A4561)),VLOOKUP(A4561,Studies!A:BR,3,FALSE),"")</f>
        <v>https://www.ncbi.nlm.nih.gov/pubmed/16982783</v>
      </c>
      <c r="D4561" s="254" t="str">
        <f>IF(AND(A4561&lt;&gt;"",ISNUMBER(A4561)),VLOOKUP(A4561,Studies!A:BR,4,FALSE),"")</f>
        <v>MAD_m_D 200 mg (HPBCD)</v>
      </c>
      <c r="E4561" s="254" t="str">
        <f>IF(AND(A4561&lt;&gt;"",ISNUMBER(A4561)),VLOOKUP(A4561,Studies!A:BR,5,FALSE),"")</f>
        <v>Hydroxy-Itraconazole</v>
      </c>
      <c r="F4561" s="255" t="str">
        <f>IF(AND(A4561&lt;&gt;"",ISNUMBER(A4561)),VLOOKUP(A4561,Studies!A:BR,6,FALSE),"")</f>
        <v>Plasma</v>
      </c>
      <c r="G4561" s="194">
        <v>168</v>
      </c>
      <c r="H4561" s="50" t="s">
        <v>60</v>
      </c>
      <c r="I4561" s="187">
        <v>2063.7459754943848</v>
      </c>
      <c r="J4561" s="41" t="s">
        <v>941</v>
      </c>
      <c r="K4561" s="41" t="s">
        <v>116</v>
      </c>
      <c r="O4561" s="199"/>
      <c r="Q4561" s="174">
        <v>0</v>
      </c>
    </row>
    <row r="4562" spans="1:17" ht="14.25" x14ac:dyDescent="0.2">
      <c r="A4562" s="183">
        <v>535</v>
      </c>
      <c r="B4562" s="253" t="str">
        <f>IF(AND(A4562&lt;&gt;"",ISNUMBER(A4562)),VLOOKUP(A4562,Studies!A:BR,2,FALSE),"")</f>
        <v>Mouton 2006</v>
      </c>
      <c r="C4562" s="254" t="str">
        <f>IF(AND(A4562&lt;&gt;"",ISNUMBER(A4562)),VLOOKUP(A4562,Studies!A:BR,3,FALSE),"")</f>
        <v>https://www.ncbi.nlm.nih.gov/pubmed/16982783</v>
      </c>
      <c r="D4562" s="254" t="str">
        <f>IF(AND(A4562&lt;&gt;"",ISNUMBER(A4562)),VLOOKUP(A4562,Studies!A:BR,4,FALSE),"")</f>
        <v>MAD_m_D 200 mg (HPBCD)</v>
      </c>
      <c r="E4562" s="254" t="str">
        <f>IF(AND(A4562&lt;&gt;"",ISNUMBER(A4562)),VLOOKUP(A4562,Studies!A:BR,5,FALSE),"")</f>
        <v>Hydroxy-Itraconazole</v>
      </c>
      <c r="F4562" s="255" t="str">
        <f>IF(AND(A4562&lt;&gt;"",ISNUMBER(A4562)),VLOOKUP(A4562,Studies!A:BR,6,FALSE),"")</f>
        <v>Plasma</v>
      </c>
      <c r="G4562" s="194">
        <v>176</v>
      </c>
      <c r="H4562" s="50" t="s">
        <v>60</v>
      </c>
      <c r="I4562" s="187">
        <v>2050.4779815673828</v>
      </c>
      <c r="J4562" s="41" t="s">
        <v>941</v>
      </c>
      <c r="K4562" s="41" t="s">
        <v>116</v>
      </c>
      <c r="O4562" s="199"/>
      <c r="Q4562" s="174">
        <v>0</v>
      </c>
    </row>
    <row r="4563" spans="1:17" ht="14.25" x14ac:dyDescent="0.2">
      <c r="A4563" s="183">
        <v>535</v>
      </c>
      <c r="B4563" s="253" t="str">
        <f>IF(AND(A4563&lt;&gt;"",ISNUMBER(A4563)),VLOOKUP(A4563,Studies!A:BR,2,FALSE),"")</f>
        <v>Mouton 2006</v>
      </c>
      <c r="C4563" s="254" t="str">
        <f>IF(AND(A4563&lt;&gt;"",ISNUMBER(A4563)),VLOOKUP(A4563,Studies!A:BR,3,FALSE),"")</f>
        <v>https://www.ncbi.nlm.nih.gov/pubmed/16982783</v>
      </c>
      <c r="D4563" s="254" t="str">
        <f>IF(AND(A4563&lt;&gt;"",ISNUMBER(A4563)),VLOOKUP(A4563,Studies!A:BR,4,FALSE),"")</f>
        <v>MAD_m_D 200 mg (HPBCD)</v>
      </c>
      <c r="E4563" s="254" t="str">
        <f>IF(AND(A4563&lt;&gt;"",ISNUMBER(A4563)),VLOOKUP(A4563,Studies!A:BR,5,FALSE),"")</f>
        <v>Hydroxy-Itraconazole</v>
      </c>
      <c r="F4563" s="255" t="str">
        <f>IF(AND(A4563&lt;&gt;"",ISNUMBER(A4563)),VLOOKUP(A4563,Studies!A:BR,6,FALSE),"")</f>
        <v>Plasma</v>
      </c>
      <c r="G4563" s="194">
        <v>192</v>
      </c>
      <c r="H4563" s="50" t="s">
        <v>60</v>
      </c>
      <c r="I4563" s="187">
        <v>1802.3229837417603</v>
      </c>
      <c r="J4563" s="41" t="s">
        <v>941</v>
      </c>
      <c r="K4563" s="41" t="s">
        <v>116</v>
      </c>
      <c r="O4563" s="199"/>
      <c r="Q4563" s="174">
        <v>0</v>
      </c>
    </row>
    <row r="4564" spans="1:17" ht="14.25" x14ac:dyDescent="0.2">
      <c r="A4564" s="183">
        <v>535</v>
      </c>
      <c r="B4564" s="253" t="str">
        <f>IF(AND(A4564&lt;&gt;"",ISNUMBER(A4564)),VLOOKUP(A4564,Studies!A:BR,2,FALSE),"")</f>
        <v>Mouton 2006</v>
      </c>
      <c r="C4564" s="254" t="str">
        <f>IF(AND(A4564&lt;&gt;"",ISNUMBER(A4564)),VLOOKUP(A4564,Studies!A:BR,3,FALSE),"")</f>
        <v>https://www.ncbi.nlm.nih.gov/pubmed/16982783</v>
      </c>
      <c r="D4564" s="254" t="str">
        <f>IF(AND(A4564&lt;&gt;"",ISNUMBER(A4564)),VLOOKUP(A4564,Studies!A:BR,4,FALSE),"")</f>
        <v>MAD_m_D 200 mg (HPBCD)</v>
      </c>
      <c r="E4564" s="254" t="str">
        <f>IF(AND(A4564&lt;&gt;"",ISNUMBER(A4564)),VLOOKUP(A4564,Studies!A:BR,5,FALSE),"")</f>
        <v>Hydroxy-Itraconazole</v>
      </c>
      <c r="F4564" s="255" t="str">
        <f>IF(AND(A4564&lt;&gt;"",ISNUMBER(A4564)),VLOOKUP(A4564,Studies!A:BR,6,FALSE),"")</f>
        <v>Plasma</v>
      </c>
      <c r="G4564" s="194">
        <v>216</v>
      </c>
      <c r="H4564" s="50" t="s">
        <v>60</v>
      </c>
      <c r="I4564" s="187">
        <v>1357.0109605789185</v>
      </c>
      <c r="J4564" s="41" t="s">
        <v>941</v>
      </c>
      <c r="K4564" s="41" t="s">
        <v>116</v>
      </c>
      <c r="O4564" s="199"/>
      <c r="Q4564" s="174">
        <v>0</v>
      </c>
    </row>
    <row r="4565" spans="1:17" ht="14.25" x14ac:dyDescent="0.2">
      <c r="A4565" s="183">
        <v>535</v>
      </c>
      <c r="B4565" s="253" t="str">
        <f>IF(AND(A4565&lt;&gt;"",ISNUMBER(A4565)),VLOOKUP(A4565,Studies!A:BR,2,FALSE),"")</f>
        <v>Mouton 2006</v>
      </c>
      <c r="C4565" s="254" t="str">
        <f>IF(AND(A4565&lt;&gt;"",ISNUMBER(A4565)),VLOOKUP(A4565,Studies!A:BR,3,FALSE),"")</f>
        <v>https://www.ncbi.nlm.nih.gov/pubmed/16982783</v>
      </c>
      <c r="D4565" s="254" t="str">
        <f>IF(AND(A4565&lt;&gt;"",ISNUMBER(A4565)),VLOOKUP(A4565,Studies!A:BR,4,FALSE),"")</f>
        <v>MAD_m_D 200 mg (HPBCD)</v>
      </c>
      <c r="E4565" s="254" t="str">
        <f>IF(AND(A4565&lt;&gt;"",ISNUMBER(A4565)),VLOOKUP(A4565,Studies!A:BR,5,FALSE),"")</f>
        <v>Hydroxy-Itraconazole</v>
      </c>
      <c r="F4565" s="255" t="str">
        <f>IF(AND(A4565&lt;&gt;"",ISNUMBER(A4565)),VLOOKUP(A4565,Studies!A:BR,6,FALSE),"")</f>
        <v>Plasma</v>
      </c>
      <c r="G4565" s="194">
        <v>240</v>
      </c>
      <c r="H4565" s="50" t="s">
        <v>60</v>
      </c>
      <c r="I4565" s="187">
        <v>970.34287452697754</v>
      </c>
      <c r="J4565" s="41" t="s">
        <v>941</v>
      </c>
      <c r="K4565" s="41" t="s">
        <v>116</v>
      </c>
      <c r="O4565" s="199"/>
      <c r="Q4565" s="174">
        <v>0</v>
      </c>
    </row>
    <row r="4566" spans="1:17" ht="14.25" x14ac:dyDescent="0.2">
      <c r="A4566" s="183">
        <v>535</v>
      </c>
      <c r="B4566" s="253" t="str">
        <f>IF(AND(A4566&lt;&gt;"",ISNUMBER(A4566)),VLOOKUP(A4566,Studies!A:BR,2,FALSE),"")</f>
        <v>Mouton 2006</v>
      </c>
      <c r="C4566" s="254" t="str">
        <f>IF(AND(A4566&lt;&gt;"",ISNUMBER(A4566)),VLOOKUP(A4566,Studies!A:BR,3,FALSE),"")</f>
        <v>https://www.ncbi.nlm.nih.gov/pubmed/16982783</v>
      </c>
      <c r="D4566" s="254" t="str">
        <f>IF(AND(A4566&lt;&gt;"",ISNUMBER(A4566)),VLOOKUP(A4566,Studies!A:BR,4,FALSE),"")</f>
        <v>MAD_m_D 200 mg (HPBCD)</v>
      </c>
      <c r="E4566" s="254" t="str">
        <f>IF(AND(A4566&lt;&gt;"",ISNUMBER(A4566)),VLOOKUP(A4566,Studies!A:BR,5,FALSE),"")</f>
        <v>Hydroxy-Itraconazole</v>
      </c>
      <c r="F4566" s="255" t="str">
        <f>IF(AND(A4566&lt;&gt;"",ISNUMBER(A4566)),VLOOKUP(A4566,Studies!A:BR,6,FALSE),"")</f>
        <v>Plasma</v>
      </c>
      <c r="G4566" s="194">
        <v>312</v>
      </c>
      <c r="H4566" s="50" t="s">
        <v>60</v>
      </c>
      <c r="I4566" s="187">
        <v>267.11669564247131</v>
      </c>
      <c r="J4566" s="41" t="s">
        <v>941</v>
      </c>
      <c r="K4566" s="41" t="s">
        <v>116</v>
      </c>
      <c r="O4566" s="199"/>
      <c r="Q4566" s="174">
        <v>0</v>
      </c>
    </row>
    <row r="4567" spans="1:17" ht="14.25" x14ac:dyDescent="0.2">
      <c r="A4567" s="183">
        <v>536</v>
      </c>
      <c r="B4567" s="253" t="str">
        <f>IF(AND(A4567&lt;&gt;"",ISNUMBER(A4567)),VLOOKUP(A4567,Studies!A:BR,2,FALSE),"")</f>
        <v>Mouton 2006</v>
      </c>
      <c r="C4567" s="254" t="str">
        <f>IF(AND(A4567&lt;&gt;"",ISNUMBER(A4567)),VLOOKUP(A4567,Studies!A:BR,3,FALSE),"")</f>
        <v>https://www.ncbi.nlm.nih.gov/pubmed/16982783</v>
      </c>
      <c r="D4567" s="254" t="str">
        <f>IF(AND(A4567&lt;&gt;"",ISNUMBER(A4567)),VLOOKUP(A4567,Studies!A:BR,4,FALSE),"")</f>
        <v>MAD_m_A 100 mg (terminal phase only)</v>
      </c>
      <c r="E4567" s="254" t="str">
        <f>IF(AND(A4567&lt;&gt;"",ISNUMBER(A4567)),VLOOKUP(A4567,Studies!A:BR,5,FALSE),"")</f>
        <v>Itraconazole</v>
      </c>
      <c r="F4567" s="255" t="str">
        <f>IF(AND(A4567&lt;&gt;"",ISNUMBER(A4567)),VLOOKUP(A4567,Studies!A:BR,6,FALSE),"")</f>
        <v>Plasma</v>
      </c>
      <c r="G4567" s="194">
        <v>168</v>
      </c>
      <c r="H4567" s="50" t="s">
        <v>60</v>
      </c>
      <c r="I4567" s="187">
        <v>332.26919555664062</v>
      </c>
      <c r="J4567" s="41" t="s">
        <v>941</v>
      </c>
      <c r="K4567" s="41" t="s">
        <v>116</v>
      </c>
      <c r="O4567" s="199"/>
      <c r="P4567" s="42" t="s">
        <v>1028</v>
      </c>
      <c r="Q4567" s="174">
        <v>0</v>
      </c>
    </row>
    <row r="4568" spans="1:17" ht="14.25" x14ac:dyDescent="0.2">
      <c r="A4568" s="183">
        <v>536</v>
      </c>
      <c r="B4568" s="253" t="str">
        <f>IF(AND(A4568&lt;&gt;"",ISNUMBER(A4568)),VLOOKUP(A4568,Studies!A:BR,2,FALSE),"")</f>
        <v>Mouton 2006</v>
      </c>
      <c r="C4568" s="254" t="str">
        <f>IF(AND(A4568&lt;&gt;"",ISNUMBER(A4568)),VLOOKUP(A4568,Studies!A:BR,3,FALSE),"")</f>
        <v>https://www.ncbi.nlm.nih.gov/pubmed/16982783</v>
      </c>
      <c r="D4568" s="254" t="str">
        <f>IF(AND(A4568&lt;&gt;"",ISNUMBER(A4568)),VLOOKUP(A4568,Studies!A:BR,4,FALSE),"")</f>
        <v>MAD_m_A 100 mg (terminal phase only)</v>
      </c>
      <c r="E4568" s="254" t="str">
        <f>IF(AND(A4568&lt;&gt;"",ISNUMBER(A4568)),VLOOKUP(A4568,Studies!A:BR,5,FALSE),"")</f>
        <v>Itraconazole</v>
      </c>
      <c r="F4568" s="255"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4.25" x14ac:dyDescent="0.2">
      <c r="A4569" s="183">
        <v>536</v>
      </c>
      <c r="B4569" s="253" t="str">
        <f>IF(AND(A4569&lt;&gt;"",ISNUMBER(A4569)),VLOOKUP(A4569,Studies!A:BR,2,FALSE),"")</f>
        <v>Mouton 2006</v>
      </c>
      <c r="C4569" s="254" t="str">
        <f>IF(AND(A4569&lt;&gt;"",ISNUMBER(A4569)),VLOOKUP(A4569,Studies!A:BR,3,FALSE),"")</f>
        <v>https://www.ncbi.nlm.nih.gov/pubmed/16982783</v>
      </c>
      <c r="D4569" s="254" t="str">
        <f>IF(AND(A4569&lt;&gt;"",ISNUMBER(A4569)),VLOOKUP(A4569,Studies!A:BR,4,FALSE),"")</f>
        <v>MAD_m_A 100 mg (terminal phase only)</v>
      </c>
      <c r="E4569" s="254" t="str">
        <f>IF(AND(A4569&lt;&gt;"",ISNUMBER(A4569)),VLOOKUP(A4569,Studies!A:BR,5,FALSE),"")</f>
        <v>Itraconazole</v>
      </c>
      <c r="F4569" s="255"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4.25" x14ac:dyDescent="0.2">
      <c r="A4570" s="183">
        <v>536</v>
      </c>
      <c r="B4570" s="253" t="str">
        <f>IF(AND(A4570&lt;&gt;"",ISNUMBER(A4570)),VLOOKUP(A4570,Studies!A:BR,2,FALSE),"")</f>
        <v>Mouton 2006</v>
      </c>
      <c r="C4570" s="254" t="str">
        <f>IF(AND(A4570&lt;&gt;"",ISNUMBER(A4570)),VLOOKUP(A4570,Studies!A:BR,3,FALSE),"")</f>
        <v>https://www.ncbi.nlm.nih.gov/pubmed/16982783</v>
      </c>
      <c r="D4570" s="254" t="str">
        <f>IF(AND(A4570&lt;&gt;"",ISNUMBER(A4570)),VLOOKUP(A4570,Studies!A:BR,4,FALSE),"")</f>
        <v>MAD_m_A 100 mg (terminal phase only)</v>
      </c>
      <c r="E4570" s="254" t="str">
        <f>IF(AND(A4570&lt;&gt;"",ISNUMBER(A4570)),VLOOKUP(A4570,Studies!A:BR,5,FALSE),"")</f>
        <v>Itraconazole</v>
      </c>
      <c r="F4570" s="255"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4.25" x14ac:dyDescent="0.2">
      <c r="A4571" s="183">
        <v>536</v>
      </c>
      <c r="B4571" s="253" t="str">
        <f>IF(AND(A4571&lt;&gt;"",ISNUMBER(A4571)),VLOOKUP(A4571,Studies!A:BR,2,FALSE),"")</f>
        <v>Mouton 2006</v>
      </c>
      <c r="C4571" s="254" t="str">
        <f>IF(AND(A4571&lt;&gt;"",ISNUMBER(A4571)),VLOOKUP(A4571,Studies!A:BR,3,FALSE),"")</f>
        <v>https://www.ncbi.nlm.nih.gov/pubmed/16982783</v>
      </c>
      <c r="D4571" s="254" t="str">
        <f>IF(AND(A4571&lt;&gt;"",ISNUMBER(A4571)),VLOOKUP(A4571,Studies!A:BR,4,FALSE),"")</f>
        <v>MAD_m_A 100 mg (terminal phase only)</v>
      </c>
      <c r="E4571" s="254" t="str">
        <f>IF(AND(A4571&lt;&gt;"",ISNUMBER(A4571)),VLOOKUP(A4571,Studies!A:BR,5,FALSE),"")</f>
        <v>Itraconazole</v>
      </c>
      <c r="F4571" s="255" t="str">
        <f>IF(AND(A4571&lt;&gt;"",ISNUMBER(A4571)),VLOOKUP(A4571,Studies!A:BR,6,FALSE),"")</f>
        <v>Plasma</v>
      </c>
      <c r="G4571" s="194">
        <v>240</v>
      </c>
      <c r="H4571" s="50" t="s">
        <v>60</v>
      </c>
      <c r="I4571" s="187">
        <v>86.489395141601562</v>
      </c>
      <c r="J4571" s="41" t="s">
        <v>941</v>
      </c>
      <c r="K4571" s="41" t="s">
        <v>116</v>
      </c>
      <c r="O4571" s="199"/>
      <c r="P4571" s="42" t="s">
        <v>1028</v>
      </c>
      <c r="Q4571" s="174">
        <v>0</v>
      </c>
    </row>
    <row r="4572" spans="1:17" ht="14.25" x14ac:dyDescent="0.2">
      <c r="A4572" s="183">
        <v>536</v>
      </c>
      <c r="B4572" s="253" t="str">
        <f>IF(AND(A4572&lt;&gt;"",ISNUMBER(A4572)),VLOOKUP(A4572,Studies!A:BR,2,FALSE),"")</f>
        <v>Mouton 2006</v>
      </c>
      <c r="C4572" s="254" t="str">
        <f>IF(AND(A4572&lt;&gt;"",ISNUMBER(A4572)),VLOOKUP(A4572,Studies!A:BR,3,FALSE),"")</f>
        <v>https://www.ncbi.nlm.nih.gov/pubmed/16982783</v>
      </c>
      <c r="D4572" s="254" t="str">
        <f>IF(AND(A4572&lt;&gt;"",ISNUMBER(A4572)),VLOOKUP(A4572,Studies!A:BR,4,FALSE),"")</f>
        <v>MAD_m_A 100 mg (terminal phase only)</v>
      </c>
      <c r="E4572" s="254" t="str">
        <f>IF(AND(A4572&lt;&gt;"",ISNUMBER(A4572)),VLOOKUP(A4572,Studies!A:BR,5,FALSE),"")</f>
        <v>Itraconazole</v>
      </c>
      <c r="F4572" s="255"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4.25" x14ac:dyDescent="0.2">
      <c r="A4573" s="183">
        <v>537</v>
      </c>
      <c r="B4573" s="253" t="str">
        <f>IF(AND(A4573&lt;&gt;"",ISNUMBER(A4573)),VLOOKUP(A4573,Studies!A:BR,2,FALSE),"")</f>
        <v>Mouton 2006</v>
      </c>
      <c r="C4573" s="254" t="str">
        <f>IF(AND(A4573&lt;&gt;"",ISNUMBER(A4573)),VLOOKUP(A4573,Studies!A:BR,3,FALSE),"")</f>
        <v>https://www.ncbi.nlm.nih.gov/pubmed/16982783</v>
      </c>
      <c r="D4573" s="254" t="str">
        <f>IF(AND(A4573&lt;&gt;"",ISNUMBER(A4573)),VLOOKUP(A4573,Studies!A:BR,4,FALSE),"")</f>
        <v>MAD_m_B 200 mg (terminal phase only)</v>
      </c>
      <c r="E4573" s="254" t="str">
        <f>IF(AND(A4573&lt;&gt;"",ISNUMBER(A4573)),VLOOKUP(A4573,Studies!A:BR,5,FALSE),"")</f>
        <v>Itraconazole</v>
      </c>
      <c r="F4573" s="255"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4.25" x14ac:dyDescent="0.2">
      <c r="A4574" s="183">
        <v>537</v>
      </c>
      <c r="B4574" s="253" t="str">
        <f>IF(AND(A4574&lt;&gt;"",ISNUMBER(A4574)),VLOOKUP(A4574,Studies!A:BR,2,FALSE),"")</f>
        <v>Mouton 2006</v>
      </c>
      <c r="C4574" s="254" t="str">
        <f>IF(AND(A4574&lt;&gt;"",ISNUMBER(A4574)),VLOOKUP(A4574,Studies!A:BR,3,FALSE),"")</f>
        <v>https://www.ncbi.nlm.nih.gov/pubmed/16982783</v>
      </c>
      <c r="D4574" s="254" t="str">
        <f>IF(AND(A4574&lt;&gt;"",ISNUMBER(A4574)),VLOOKUP(A4574,Studies!A:BR,4,FALSE),"")</f>
        <v>MAD_m_B 200 mg (terminal phase only)</v>
      </c>
      <c r="E4574" s="254" t="str">
        <f>IF(AND(A4574&lt;&gt;"",ISNUMBER(A4574)),VLOOKUP(A4574,Studies!A:BR,5,FALSE),"")</f>
        <v>Itraconazole</v>
      </c>
      <c r="F4574" s="255"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4.25" x14ac:dyDescent="0.2">
      <c r="A4575" s="183">
        <v>537</v>
      </c>
      <c r="B4575" s="253" t="str">
        <f>IF(AND(A4575&lt;&gt;"",ISNUMBER(A4575)),VLOOKUP(A4575,Studies!A:BR,2,FALSE),"")</f>
        <v>Mouton 2006</v>
      </c>
      <c r="C4575" s="254" t="str">
        <f>IF(AND(A4575&lt;&gt;"",ISNUMBER(A4575)),VLOOKUP(A4575,Studies!A:BR,3,FALSE),"")</f>
        <v>https://www.ncbi.nlm.nih.gov/pubmed/16982783</v>
      </c>
      <c r="D4575" s="254" t="str">
        <f>IF(AND(A4575&lt;&gt;"",ISNUMBER(A4575)),VLOOKUP(A4575,Studies!A:BR,4,FALSE),"")</f>
        <v>MAD_m_B 200 mg (terminal phase only)</v>
      </c>
      <c r="E4575" s="254" t="str">
        <f>IF(AND(A4575&lt;&gt;"",ISNUMBER(A4575)),VLOOKUP(A4575,Studies!A:BR,5,FALSE),"")</f>
        <v>Itraconazole</v>
      </c>
      <c r="F4575" s="255"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4.25" x14ac:dyDescent="0.2">
      <c r="A4576" s="183">
        <v>537</v>
      </c>
      <c r="B4576" s="253" t="str">
        <f>IF(AND(A4576&lt;&gt;"",ISNUMBER(A4576)),VLOOKUP(A4576,Studies!A:BR,2,FALSE),"")</f>
        <v>Mouton 2006</v>
      </c>
      <c r="C4576" s="254" t="str">
        <f>IF(AND(A4576&lt;&gt;"",ISNUMBER(A4576)),VLOOKUP(A4576,Studies!A:BR,3,FALSE),"")</f>
        <v>https://www.ncbi.nlm.nih.gov/pubmed/16982783</v>
      </c>
      <c r="D4576" s="254" t="str">
        <f>IF(AND(A4576&lt;&gt;"",ISNUMBER(A4576)),VLOOKUP(A4576,Studies!A:BR,4,FALSE),"")</f>
        <v>MAD_m_B 200 mg (terminal phase only)</v>
      </c>
      <c r="E4576" s="254" t="str">
        <f>IF(AND(A4576&lt;&gt;"",ISNUMBER(A4576)),VLOOKUP(A4576,Studies!A:BR,5,FALSE),"")</f>
        <v>Itraconazole</v>
      </c>
      <c r="F4576" s="255"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4.25" x14ac:dyDescent="0.2">
      <c r="A4577" s="183">
        <v>537</v>
      </c>
      <c r="B4577" s="253" t="str">
        <f>IF(AND(A4577&lt;&gt;"",ISNUMBER(A4577)),VLOOKUP(A4577,Studies!A:BR,2,FALSE),"")</f>
        <v>Mouton 2006</v>
      </c>
      <c r="C4577" s="254" t="str">
        <f>IF(AND(A4577&lt;&gt;"",ISNUMBER(A4577)),VLOOKUP(A4577,Studies!A:BR,3,FALSE),"")</f>
        <v>https://www.ncbi.nlm.nih.gov/pubmed/16982783</v>
      </c>
      <c r="D4577" s="254" t="str">
        <f>IF(AND(A4577&lt;&gt;"",ISNUMBER(A4577)),VLOOKUP(A4577,Studies!A:BR,4,FALSE),"")</f>
        <v>MAD_m_B 200 mg (terminal phase only)</v>
      </c>
      <c r="E4577" s="254" t="str">
        <f>IF(AND(A4577&lt;&gt;"",ISNUMBER(A4577)),VLOOKUP(A4577,Studies!A:BR,5,FALSE),"")</f>
        <v>Itraconazole</v>
      </c>
      <c r="F4577" s="255"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4.25" x14ac:dyDescent="0.2">
      <c r="A4578" s="183">
        <v>537</v>
      </c>
      <c r="B4578" s="253" t="str">
        <f>IF(AND(A4578&lt;&gt;"",ISNUMBER(A4578)),VLOOKUP(A4578,Studies!A:BR,2,FALSE),"")</f>
        <v>Mouton 2006</v>
      </c>
      <c r="C4578" s="254" t="str">
        <f>IF(AND(A4578&lt;&gt;"",ISNUMBER(A4578)),VLOOKUP(A4578,Studies!A:BR,3,FALSE),"")</f>
        <v>https://www.ncbi.nlm.nih.gov/pubmed/16982783</v>
      </c>
      <c r="D4578" s="254" t="str">
        <f>IF(AND(A4578&lt;&gt;"",ISNUMBER(A4578)),VLOOKUP(A4578,Studies!A:BR,4,FALSE),"")</f>
        <v>MAD_m_B 200 mg (terminal phase only)</v>
      </c>
      <c r="E4578" s="254" t="str">
        <f>IF(AND(A4578&lt;&gt;"",ISNUMBER(A4578)),VLOOKUP(A4578,Studies!A:BR,5,FALSE),"")</f>
        <v>Itraconazole</v>
      </c>
      <c r="F4578" s="255"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4.25" x14ac:dyDescent="0.2">
      <c r="A4579" s="183">
        <v>538</v>
      </c>
      <c r="B4579" s="253" t="str">
        <f>IF(AND(A4579&lt;&gt;"",ISNUMBER(A4579)),VLOOKUP(A4579,Studies!A:BR,2,FALSE),"")</f>
        <v>Mouton 2006</v>
      </c>
      <c r="C4579" s="254" t="str">
        <f>IF(AND(A4579&lt;&gt;"",ISNUMBER(A4579)),VLOOKUP(A4579,Studies!A:BR,3,FALSE),"")</f>
        <v>https://www.ncbi.nlm.nih.gov/pubmed/16982783</v>
      </c>
      <c r="D4579" s="254" t="str">
        <f>IF(AND(A4579&lt;&gt;"",ISNUMBER(A4579)),VLOOKUP(A4579,Studies!A:BR,4,FALSE),"")</f>
        <v>MAD_m_C 300 mg (terminal phase only)</v>
      </c>
      <c r="E4579" s="254" t="str">
        <f>IF(AND(A4579&lt;&gt;"",ISNUMBER(A4579)),VLOOKUP(A4579,Studies!A:BR,5,FALSE),"")</f>
        <v>Itraconazole</v>
      </c>
      <c r="F4579" s="255"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4.25" x14ac:dyDescent="0.2">
      <c r="A4580" s="183">
        <v>538</v>
      </c>
      <c r="B4580" s="253" t="str">
        <f>IF(AND(A4580&lt;&gt;"",ISNUMBER(A4580)),VLOOKUP(A4580,Studies!A:BR,2,FALSE),"")</f>
        <v>Mouton 2006</v>
      </c>
      <c r="C4580" s="254" t="str">
        <f>IF(AND(A4580&lt;&gt;"",ISNUMBER(A4580)),VLOOKUP(A4580,Studies!A:BR,3,FALSE),"")</f>
        <v>https://www.ncbi.nlm.nih.gov/pubmed/16982783</v>
      </c>
      <c r="D4580" s="254" t="str">
        <f>IF(AND(A4580&lt;&gt;"",ISNUMBER(A4580)),VLOOKUP(A4580,Studies!A:BR,4,FALSE),"")</f>
        <v>MAD_m_C 300 mg (terminal phase only)</v>
      </c>
      <c r="E4580" s="254" t="str">
        <f>IF(AND(A4580&lt;&gt;"",ISNUMBER(A4580)),VLOOKUP(A4580,Studies!A:BR,5,FALSE),"")</f>
        <v>Itraconazole</v>
      </c>
      <c r="F4580" s="255"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4.25" x14ac:dyDescent="0.2">
      <c r="A4581" s="183">
        <v>538</v>
      </c>
      <c r="B4581" s="253" t="str">
        <f>IF(AND(A4581&lt;&gt;"",ISNUMBER(A4581)),VLOOKUP(A4581,Studies!A:BR,2,FALSE),"")</f>
        <v>Mouton 2006</v>
      </c>
      <c r="C4581" s="254" t="str">
        <f>IF(AND(A4581&lt;&gt;"",ISNUMBER(A4581)),VLOOKUP(A4581,Studies!A:BR,3,FALSE),"")</f>
        <v>https://www.ncbi.nlm.nih.gov/pubmed/16982783</v>
      </c>
      <c r="D4581" s="254" t="str">
        <f>IF(AND(A4581&lt;&gt;"",ISNUMBER(A4581)),VLOOKUP(A4581,Studies!A:BR,4,FALSE),"")</f>
        <v>MAD_m_C 300 mg (terminal phase only)</v>
      </c>
      <c r="E4581" s="254" t="str">
        <f>IF(AND(A4581&lt;&gt;"",ISNUMBER(A4581)),VLOOKUP(A4581,Studies!A:BR,5,FALSE),"")</f>
        <v>Itraconazole</v>
      </c>
      <c r="F4581" s="255"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4.25" x14ac:dyDescent="0.2">
      <c r="A4582" s="183">
        <v>538</v>
      </c>
      <c r="B4582" s="253" t="str">
        <f>IF(AND(A4582&lt;&gt;"",ISNUMBER(A4582)),VLOOKUP(A4582,Studies!A:BR,2,FALSE),"")</f>
        <v>Mouton 2006</v>
      </c>
      <c r="C4582" s="254" t="str">
        <f>IF(AND(A4582&lt;&gt;"",ISNUMBER(A4582)),VLOOKUP(A4582,Studies!A:BR,3,FALSE),"")</f>
        <v>https://www.ncbi.nlm.nih.gov/pubmed/16982783</v>
      </c>
      <c r="D4582" s="254" t="str">
        <f>IF(AND(A4582&lt;&gt;"",ISNUMBER(A4582)),VLOOKUP(A4582,Studies!A:BR,4,FALSE),"")</f>
        <v>MAD_m_C 300 mg (terminal phase only)</v>
      </c>
      <c r="E4582" s="254" t="str">
        <f>IF(AND(A4582&lt;&gt;"",ISNUMBER(A4582)),VLOOKUP(A4582,Studies!A:BR,5,FALSE),"")</f>
        <v>Itraconazole</v>
      </c>
      <c r="F4582" s="255"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4.25" x14ac:dyDescent="0.2">
      <c r="A4583" s="183">
        <v>538</v>
      </c>
      <c r="B4583" s="253" t="str">
        <f>IF(AND(A4583&lt;&gt;"",ISNUMBER(A4583)),VLOOKUP(A4583,Studies!A:BR,2,FALSE),"")</f>
        <v>Mouton 2006</v>
      </c>
      <c r="C4583" s="254" t="str">
        <f>IF(AND(A4583&lt;&gt;"",ISNUMBER(A4583)),VLOOKUP(A4583,Studies!A:BR,3,FALSE),"")</f>
        <v>https://www.ncbi.nlm.nih.gov/pubmed/16982783</v>
      </c>
      <c r="D4583" s="254" t="str">
        <f>IF(AND(A4583&lt;&gt;"",ISNUMBER(A4583)),VLOOKUP(A4583,Studies!A:BR,4,FALSE),"")</f>
        <v>MAD_m_C 300 mg (terminal phase only)</v>
      </c>
      <c r="E4583" s="254" t="str">
        <f>IF(AND(A4583&lt;&gt;"",ISNUMBER(A4583)),VLOOKUP(A4583,Studies!A:BR,5,FALSE),"")</f>
        <v>Itraconazole</v>
      </c>
      <c r="F4583" s="255"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4.25" x14ac:dyDescent="0.2">
      <c r="A4584" s="183">
        <v>538</v>
      </c>
      <c r="B4584" s="253" t="str">
        <f>IF(AND(A4584&lt;&gt;"",ISNUMBER(A4584)),VLOOKUP(A4584,Studies!A:BR,2,FALSE),"")</f>
        <v>Mouton 2006</v>
      </c>
      <c r="C4584" s="254" t="str">
        <f>IF(AND(A4584&lt;&gt;"",ISNUMBER(A4584)),VLOOKUP(A4584,Studies!A:BR,3,FALSE),"")</f>
        <v>https://www.ncbi.nlm.nih.gov/pubmed/16982783</v>
      </c>
      <c r="D4584" s="254" t="str">
        <f>IF(AND(A4584&lt;&gt;"",ISNUMBER(A4584)),VLOOKUP(A4584,Studies!A:BR,4,FALSE),"")</f>
        <v>MAD_m_C 300 mg (terminal phase only)</v>
      </c>
      <c r="E4584" s="254" t="str">
        <f>IF(AND(A4584&lt;&gt;"",ISNUMBER(A4584)),VLOOKUP(A4584,Studies!A:BR,5,FALSE),"")</f>
        <v>Itraconazole</v>
      </c>
      <c r="F4584" s="255"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4.25" x14ac:dyDescent="0.2">
      <c r="A4585" s="183">
        <v>539</v>
      </c>
      <c r="B4585" s="253" t="str">
        <f>IF(AND(A4585&lt;&gt;"",ISNUMBER(A4585)),VLOOKUP(A4585,Studies!A:BR,2,FALSE),"")</f>
        <v>Mouton 2006</v>
      </c>
      <c r="C4585" s="254" t="str">
        <f>IF(AND(A4585&lt;&gt;"",ISNUMBER(A4585)),VLOOKUP(A4585,Studies!A:BR,3,FALSE),"")</f>
        <v>https://www.ncbi.nlm.nih.gov/pubmed/16982783</v>
      </c>
      <c r="D4585" s="254" t="str">
        <f>IF(AND(A4585&lt;&gt;"",ISNUMBER(A4585)),VLOOKUP(A4585,Studies!A:BR,4,FALSE),"")</f>
        <v>MAD_m_A 100 mg (terminal phase only)</v>
      </c>
      <c r="E4585" s="254" t="str">
        <f>IF(AND(A4585&lt;&gt;"",ISNUMBER(A4585)),VLOOKUP(A4585,Studies!A:BR,5,FALSE),"")</f>
        <v>Hydroxy-Itraconazole</v>
      </c>
      <c r="F4585" s="255"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4.25" x14ac:dyDescent="0.2">
      <c r="A4586" s="183">
        <v>539</v>
      </c>
      <c r="B4586" s="253" t="str">
        <f>IF(AND(A4586&lt;&gt;"",ISNUMBER(A4586)),VLOOKUP(A4586,Studies!A:BR,2,FALSE),"")</f>
        <v>Mouton 2006</v>
      </c>
      <c r="C4586" s="254" t="str">
        <f>IF(AND(A4586&lt;&gt;"",ISNUMBER(A4586)),VLOOKUP(A4586,Studies!A:BR,3,FALSE),"")</f>
        <v>https://www.ncbi.nlm.nih.gov/pubmed/16982783</v>
      </c>
      <c r="D4586" s="254" t="str">
        <f>IF(AND(A4586&lt;&gt;"",ISNUMBER(A4586)),VLOOKUP(A4586,Studies!A:BR,4,FALSE),"")</f>
        <v>MAD_m_A 100 mg (terminal phase only)</v>
      </c>
      <c r="E4586" s="254" t="str">
        <f>IF(AND(A4586&lt;&gt;"",ISNUMBER(A4586)),VLOOKUP(A4586,Studies!A:BR,5,FALSE),"")</f>
        <v>Hydroxy-Itraconazole</v>
      </c>
      <c r="F4586" s="255"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4.25" x14ac:dyDescent="0.2">
      <c r="A4587" s="183">
        <v>539</v>
      </c>
      <c r="B4587" s="253" t="str">
        <f>IF(AND(A4587&lt;&gt;"",ISNUMBER(A4587)),VLOOKUP(A4587,Studies!A:BR,2,FALSE),"")</f>
        <v>Mouton 2006</v>
      </c>
      <c r="C4587" s="254" t="str">
        <f>IF(AND(A4587&lt;&gt;"",ISNUMBER(A4587)),VLOOKUP(A4587,Studies!A:BR,3,FALSE),"")</f>
        <v>https://www.ncbi.nlm.nih.gov/pubmed/16982783</v>
      </c>
      <c r="D4587" s="254" t="str">
        <f>IF(AND(A4587&lt;&gt;"",ISNUMBER(A4587)),VLOOKUP(A4587,Studies!A:BR,4,FALSE),"")</f>
        <v>MAD_m_A 100 mg (terminal phase only)</v>
      </c>
      <c r="E4587" s="254" t="str">
        <f>IF(AND(A4587&lt;&gt;"",ISNUMBER(A4587)),VLOOKUP(A4587,Studies!A:BR,5,FALSE),"")</f>
        <v>Hydroxy-Itraconazole</v>
      </c>
      <c r="F4587" s="255"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4.25" x14ac:dyDescent="0.2">
      <c r="A4588" s="183">
        <v>539</v>
      </c>
      <c r="B4588" s="253" t="str">
        <f>IF(AND(A4588&lt;&gt;"",ISNUMBER(A4588)),VLOOKUP(A4588,Studies!A:BR,2,FALSE),"")</f>
        <v>Mouton 2006</v>
      </c>
      <c r="C4588" s="254" t="str">
        <f>IF(AND(A4588&lt;&gt;"",ISNUMBER(A4588)),VLOOKUP(A4588,Studies!A:BR,3,FALSE),"")</f>
        <v>https://www.ncbi.nlm.nih.gov/pubmed/16982783</v>
      </c>
      <c r="D4588" s="254" t="str">
        <f>IF(AND(A4588&lt;&gt;"",ISNUMBER(A4588)),VLOOKUP(A4588,Studies!A:BR,4,FALSE),"")</f>
        <v>MAD_m_A 100 mg (terminal phase only)</v>
      </c>
      <c r="E4588" s="254" t="str">
        <f>IF(AND(A4588&lt;&gt;"",ISNUMBER(A4588)),VLOOKUP(A4588,Studies!A:BR,5,FALSE),"")</f>
        <v>Hydroxy-Itraconazole</v>
      </c>
      <c r="F4588" s="255" t="str">
        <f>IF(AND(A4588&lt;&gt;"",ISNUMBER(A4588)),VLOOKUP(A4588,Studies!A:BR,6,FALSE),"")</f>
        <v>Plasma</v>
      </c>
      <c r="G4588" s="194">
        <v>216</v>
      </c>
      <c r="H4588" s="50" t="s">
        <v>60</v>
      </c>
      <c r="I4588" s="187">
        <v>227.58462524414062</v>
      </c>
      <c r="J4588" s="41" t="s">
        <v>941</v>
      </c>
      <c r="K4588" s="41" t="s">
        <v>116</v>
      </c>
      <c r="O4588" s="199"/>
      <c r="P4588" s="42" t="s">
        <v>1028</v>
      </c>
      <c r="Q4588" s="174">
        <v>0</v>
      </c>
    </row>
    <row r="4589" spans="1:17" ht="14.25" x14ac:dyDescent="0.2">
      <c r="A4589" s="183">
        <v>539</v>
      </c>
      <c r="B4589" s="253" t="str">
        <f>IF(AND(A4589&lt;&gt;"",ISNUMBER(A4589)),VLOOKUP(A4589,Studies!A:BR,2,FALSE),"")</f>
        <v>Mouton 2006</v>
      </c>
      <c r="C4589" s="254" t="str">
        <f>IF(AND(A4589&lt;&gt;"",ISNUMBER(A4589)),VLOOKUP(A4589,Studies!A:BR,3,FALSE),"")</f>
        <v>https://www.ncbi.nlm.nih.gov/pubmed/16982783</v>
      </c>
      <c r="D4589" s="254" t="str">
        <f>IF(AND(A4589&lt;&gt;"",ISNUMBER(A4589)),VLOOKUP(A4589,Studies!A:BR,4,FALSE),"")</f>
        <v>MAD_m_A 100 mg (terminal phase only)</v>
      </c>
      <c r="E4589" s="254" t="str">
        <f>IF(AND(A4589&lt;&gt;"",ISNUMBER(A4589)),VLOOKUP(A4589,Studies!A:BR,5,FALSE),"")</f>
        <v>Hydroxy-Itraconazole</v>
      </c>
      <c r="F4589" s="255"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4.25" x14ac:dyDescent="0.2">
      <c r="A4590" s="183">
        <v>539</v>
      </c>
      <c r="B4590" s="253" t="str">
        <f>IF(AND(A4590&lt;&gt;"",ISNUMBER(A4590)),VLOOKUP(A4590,Studies!A:BR,2,FALSE),"")</f>
        <v>Mouton 2006</v>
      </c>
      <c r="C4590" s="254" t="str">
        <f>IF(AND(A4590&lt;&gt;"",ISNUMBER(A4590)),VLOOKUP(A4590,Studies!A:BR,3,FALSE),"")</f>
        <v>https://www.ncbi.nlm.nih.gov/pubmed/16982783</v>
      </c>
      <c r="D4590" s="254" t="str">
        <f>IF(AND(A4590&lt;&gt;"",ISNUMBER(A4590)),VLOOKUP(A4590,Studies!A:BR,4,FALSE),"")</f>
        <v>MAD_m_A 100 mg (terminal phase only)</v>
      </c>
      <c r="E4590" s="254" t="str">
        <f>IF(AND(A4590&lt;&gt;"",ISNUMBER(A4590)),VLOOKUP(A4590,Studies!A:BR,5,FALSE),"")</f>
        <v>Hydroxy-Itraconazole</v>
      </c>
      <c r="F4590" s="255"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4.25" x14ac:dyDescent="0.2">
      <c r="A4591" s="183">
        <v>540</v>
      </c>
      <c r="B4591" s="253" t="str">
        <f>IF(AND(A4591&lt;&gt;"",ISNUMBER(A4591)),VLOOKUP(A4591,Studies!A:BR,2,FALSE),"")</f>
        <v>Mouton 2006</v>
      </c>
      <c r="C4591" s="254" t="str">
        <f>IF(AND(A4591&lt;&gt;"",ISNUMBER(A4591)),VLOOKUP(A4591,Studies!A:BR,3,FALSE),"")</f>
        <v>https://www.ncbi.nlm.nih.gov/pubmed/16982783</v>
      </c>
      <c r="D4591" s="254" t="str">
        <f>IF(AND(A4591&lt;&gt;"",ISNUMBER(A4591)),VLOOKUP(A4591,Studies!A:BR,4,FALSE),"")</f>
        <v>MAD_m_B 200 mg (terminal phase only)</v>
      </c>
      <c r="E4591" s="254" t="str">
        <f>IF(AND(A4591&lt;&gt;"",ISNUMBER(A4591)),VLOOKUP(A4591,Studies!A:BR,5,FALSE),"")</f>
        <v>Hydroxy-Itraconazole</v>
      </c>
      <c r="F4591" s="255"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4.25" x14ac:dyDescent="0.2">
      <c r="A4592" s="183">
        <v>540</v>
      </c>
      <c r="B4592" s="253" t="str">
        <f>IF(AND(A4592&lt;&gt;"",ISNUMBER(A4592)),VLOOKUP(A4592,Studies!A:BR,2,FALSE),"")</f>
        <v>Mouton 2006</v>
      </c>
      <c r="C4592" s="254" t="str">
        <f>IF(AND(A4592&lt;&gt;"",ISNUMBER(A4592)),VLOOKUP(A4592,Studies!A:BR,3,FALSE),"")</f>
        <v>https://www.ncbi.nlm.nih.gov/pubmed/16982783</v>
      </c>
      <c r="D4592" s="254" t="str">
        <f>IF(AND(A4592&lt;&gt;"",ISNUMBER(A4592)),VLOOKUP(A4592,Studies!A:BR,4,FALSE),"")</f>
        <v>MAD_m_B 200 mg (terminal phase only)</v>
      </c>
      <c r="E4592" s="254" t="str">
        <f>IF(AND(A4592&lt;&gt;"",ISNUMBER(A4592)),VLOOKUP(A4592,Studies!A:BR,5,FALSE),"")</f>
        <v>Hydroxy-Itraconazole</v>
      </c>
      <c r="F4592" s="255"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4.25" x14ac:dyDescent="0.2">
      <c r="A4593" s="183">
        <v>540</v>
      </c>
      <c r="B4593" s="253" t="str">
        <f>IF(AND(A4593&lt;&gt;"",ISNUMBER(A4593)),VLOOKUP(A4593,Studies!A:BR,2,FALSE),"")</f>
        <v>Mouton 2006</v>
      </c>
      <c r="C4593" s="254" t="str">
        <f>IF(AND(A4593&lt;&gt;"",ISNUMBER(A4593)),VLOOKUP(A4593,Studies!A:BR,3,FALSE),"")</f>
        <v>https://www.ncbi.nlm.nih.gov/pubmed/16982783</v>
      </c>
      <c r="D4593" s="254" t="str">
        <f>IF(AND(A4593&lt;&gt;"",ISNUMBER(A4593)),VLOOKUP(A4593,Studies!A:BR,4,FALSE),"")</f>
        <v>MAD_m_B 200 mg (terminal phase only)</v>
      </c>
      <c r="E4593" s="254" t="str">
        <f>IF(AND(A4593&lt;&gt;"",ISNUMBER(A4593)),VLOOKUP(A4593,Studies!A:BR,5,FALSE),"")</f>
        <v>Hydroxy-Itraconazole</v>
      </c>
      <c r="F4593" s="255"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4.25" x14ac:dyDescent="0.2">
      <c r="A4594" s="183">
        <v>540</v>
      </c>
      <c r="B4594" s="253" t="str">
        <f>IF(AND(A4594&lt;&gt;"",ISNUMBER(A4594)),VLOOKUP(A4594,Studies!A:BR,2,FALSE),"")</f>
        <v>Mouton 2006</v>
      </c>
      <c r="C4594" s="254" t="str">
        <f>IF(AND(A4594&lt;&gt;"",ISNUMBER(A4594)),VLOOKUP(A4594,Studies!A:BR,3,FALSE),"")</f>
        <v>https://www.ncbi.nlm.nih.gov/pubmed/16982783</v>
      </c>
      <c r="D4594" s="254" t="str">
        <f>IF(AND(A4594&lt;&gt;"",ISNUMBER(A4594)),VLOOKUP(A4594,Studies!A:BR,4,FALSE),"")</f>
        <v>MAD_m_B 200 mg (terminal phase only)</v>
      </c>
      <c r="E4594" s="254" t="str">
        <f>IF(AND(A4594&lt;&gt;"",ISNUMBER(A4594)),VLOOKUP(A4594,Studies!A:BR,5,FALSE),"")</f>
        <v>Hydroxy-Itraconazole</v>
      </c>
      <c r="F4594" s="255"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4.25" x14ac:dyDescent="0.2">
      <c r="A4595" s="183">
        <v>540</v>
      </c>
      <c r="B4595" s="253" t="str">
        <f>IF(AND(A4595&lt;&gt;"",ISNUMBER(A4595)),VLOOKUP(A4595,Studies!A:BR,2,FALSE),"")</f>
        <v>Mouton 2006</v>
      </c>
      <c r="C4595" s="254" t="str">
        <f>IF(AND(A4595&lt;&gt;"",ISNUMBER(A4595)),VLOOKUP(A4595,Studies!A:BR,3,FALSE),"")</f>
        <v>https://www.ncbi.nlm.nih.gov/pubmed/16982783</v>
      </c>
      <c r="D4595" s="254" t="str">
        <f>IF(AND(A4595&lt;&gt;"",ISNUMBER(A4595)),VLOOKUP(A4595,Studies!A:BR,4,FALSE),"")</f>
        <v>MAD_m_B 200 mg (terminal phase only)</v>
      </c>
      <c r="E4595" s="254" t="str">
        <f>IF(AND(A4595&lt;&gt;"",ISNUMBER(A4595)),VLOOKUP(A4595,Studies!A:BR,5,FALSE),"")</f>
        <v>Hydroxy-Itraconazole</v>
      </c>
      <c r="F4595" s="255"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4.25" x14ac:dyDescent="0.2">
      <c r="A4596" s="183">
        <v>540</v>
      </c>
      <c r="B4596" s="253" t="str">
        <f>IF(AND(A4596&lt;&gt;"",ISNUMBER(A4596)),VLOOKUP(A4596,Studies!A:BR,2,FALSE),"")</f>
        <v>Mouton 2006</v>
      </c>
      <c r="C4596" s="254" t="str">
        <f>IF(AND(A4596&lt;&gt;"",ISNUMBER(A4596)),VLOOKUP(A4596,Studies!A:BR,3,FALSE),"")</f>
        <v>https://www.ncbi.nlm.nih.gov/pubmed/16982783</v>
      </c>
      <c r="D4596" s="254" t="str">
        <f>IF(AND(A4596&lt;&gt;"",ISNUMBER(A4596)),VLOOKUP(A4596,Studies!A:BR,4,FALSE),"")</f>
        <v>MAD_m_B 200 mg (terminal phase only)</v>
      </c>
      <c r="E4596" s="254" t="str">
        <f>IF(AND(A4596&lt;&gt;"",ISNUMBER(A4596)),VLOOKUP(A4596,Studies!A:BR,5,FALSE),"")</f>
        <v>Hydroxy-Itraconazole</v>
      </c>
      <c r="F4596" s="255"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4.25" x14ac:dyDescent="0.2">
      <c r="A4597" s="183">
        <v>541</v>
      </c>
      <c r="B4597" s="253" t="str">
        <f>IF(AND(A4597&lt;&gt;"",ISNUMBER(A4597)),VLOOKUP(A4597,Studies!A:BR,2,FALSE),"")</f>
        <v>Mouton 2006</v>
      </c>
      <c r="C4597" s="254" t="str">
        <f>IF(AND(A4597&lt;&gt;"",ISNUMBER(A4597)),VLOOKUP(A4597,Studies!A:BR,3,FALSE),"")</f>
        <v>https://www.ncbi.nlm.nih.gov/pubmed/16982783</v>
      </c>
      <c r="D4597" s="254" t="str">
        <f>IF(AND(A4597&lt;&gt;"",ISNUMBER(A4597)),VLOOKUP(A4597,Studies!A:BR,4,FALSE),"")</f>
        <v>MAD_m_C 300 mg (terminal phase only)</v>
      </c>
      <c r="E4597" s="254" t="str">
        <f>IF(AND(A4597&lt;&gt;"",ISNUMBER(A4597)),VLOOKUP(A4597,Studies!A:BR,5,FALSE),"")</f>
        <v>Hydroxy-Itraconazole</v>
      </c>
      <c r="F4597" s="255"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4.25" x14ac:dyDescent="0.2">
      <c r="A4598" s="183">
        <v>541</v>
      </c>
      <c r="B4598" s="253" t="str">
        <f>IF(AND(A4598&lt;&gt;"",ISNUMBER(A4598)),VLOOKUP(A4598,Studies!A:BR,2,FALSE),"")</f>
        <v>Mouton 2006</v>
      </c>
      <c r="C4598" s="254" t="str">
        <f>IF(AND(A4598&lt;&gt;"",ISNUMBER(A4598)),VLOOKUP(A4598,Studies!A:BR,3,FALSE),"")</f>
        <v>https://www.ncbi.nlm.nih.gov/pubmed/16982783</v>
      </c>
      <c r="D4598" s="254" t="str">
        <f>IF(AND(A4598&lt;&gt;"",ISNUMBER(A4598)),VLOOKUP(A4598,Studies!A:BR,4,FALSE),"")</f>
        <v>MAD_m_C 300 mg (terminal phase only)</v>
      </c>
      <c r="E4598" s="254" t="str">
        <f>IF(AND(A4598&lt;&gt;"",ISNUMBER(A4598)),VLOOKUP(A4598,Studies!A:BR,5,FALSE),"")</f>
        <v>Hydroxy-Itraconazole</v>
      </c>
      <c r="F4598" s="255"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4.25" x14ac:dyDescent="0.2">
      <c r="A4599" s="183">
        <v>541</v>
      </c>
      <c r="B4599" s="253" t="str">
        <f>IF(AND(A4599&lt;&gt;"",ISNUMBER(A4599)),VLOOKUP(A4599,Studies!A:BR,2,FALSE),"")</f>
        <v>Mouton 2006</v>
      </c>
      <c r="C4599" s="254" t="str">
        <f>IF(AND(A4599&lt;&gt;"",ISNUMBER(A4599)),VLOOKUP(A4599,Studies!A:BR,3,FALSE),"")</f>
        <v>https://www.ncbi.nlm.nih.gov/pubmed/16982783</v>
      </c>
      <c r="D4599" s="254" t="str">
        <f>IF(AND(A4599&lt;&gt;"",ISNUMBER(A4599)),VLOOKUP(A4599,Studies!A:BR,4,FALSE),"")</f>
        <v>MAD_m_C 300 mg (terminal phase only)</v>
      </c>
      <c r="E4599" s="254" t="str">
        <f>IF(AND(A4599&lt;&gt;"",ISNUMBER(A4599)),VLOOKUP(A4599,Studies!A:BR,5,FALSE),"")</f>
        <v>Hydroxy-Itraconazole</v>
      </c>
      <c r="F4599" s="255"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4.25" x14ac:dyDescent="0.2">
      <c r="A4600" s="183">
        <v>541</v>
      </c>
      <c r="B4600" s="253" t="str">
        <f>IF(AND(A4600&lt;&gt;"",ISNUMBER(A4600)),VLOOKUP(A4600,Studies!A:BR,2,FALSE),"")</f>
        <v>Mouton 2006</v>
      </c>
      <c r="C4600" s="254" t="str">
        <f>IF(AND(A4600&lt;&gt;"",ISNUMBER(A4600)),VLOOKUP(A4600,Studies!A:BR,3,FALSE),"")</f>
        <v>https://www.ncbi.nlm.nih.gov/pubmed/16982783</v>
      </c>
      <c r="D4600" s="254" t="str">
        <f>IF(AND(A4600&lt;&gt;"",ISNUMBER(A4600)),VLOOKUP(A4600,Studies!A:BR,4,FALSE),"")</f>
        <v>MAD_m_C 300 mg (terminal phase only)</v>
      </c>
      <c r="E4600" s="254" t="str">
        <f>IF(AND(A4600&lt;&gt;"",ISNUMBER(A4600)),VLOOKUP(A4600,Studies!A:BR,5,FALSE),"")</f>
        <v>Hydroxy-Itraconazole</v>
      </c>
      <c r="F4600" s="255"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4.25" x14ac:dyDescent="0.2">
      <c r="A4601" s="183">
        <v>541</v>
      </c>
      <c r="B4601" s="253" t="str">
        <f>IF(AND(A4601&lt;&gt;"",ISNUMBER(A4601)),VLOOKUP(A4601,Studies!A:BR,2,FALSE),"")</f>
        <v>Mouton 2006</v>
      </c>
      <c r="C4601" s="254" t="str">
        <f>IF(AND(A4601&lt;&gt;"",ISNUMBER(A4601)),VLOOKUP(A4601,Studies!A:BR,3,FALSE),"")</f>
        <v>https://www.ncbi.nlm.nih.gov/pubmed/16982783</v>
      </c>
      <c r="D4601" s="254" t="str">
        <f>IF(AND(A4601&lt;&gt;"",ISNUMBER(A4601)),VLOOKUP(A4601,Studies!A:BR,4,FALSE),"")</f>
        <v>MAD_m_C 300 mg (terminal phase only)</v>
      </c>
      <c r="E4601" s="254" t="str">
        <f>IF(AND(A4601&lt;&gt;"",ISNUMBER(A4601)),VLOOKUP(A4601,Studies!A:BR,5,FALSE),"")</f>
        <v>Hydroxy-Itraconazole</v>
      </c>
      <c r="F4601" s="255"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4.25" x14ac:dyDescent="0.2">
      <c r="A4602" s="183">
        <v>541</v>
      </c>
      <c r="B4602" s="253" t="str">
        <f>IF(AND(A4602&lt;&gt;"",ISNUMBER(A4602)),VLOOKUP(A4602,Studies!A:BR,2,FALSE),"")</f>
        <v>Mouton 2006</v>
      </c>
      <c r="C4602" s="254" t="str">
        <f>IF(AND(A4602&lt;&gt;"",ISNUMBER(A4602)),VLOOKUP(A4602,Studies!A:BR,3,FALSE),"")</f>
        <v>https://www.ncbi.nlm.nih.gov/pubmed/16982783</v>
      </c>
      <c r="D4602" s="254" t="str">
        <f>IF(AND(A4602&lt;&gt;"",ISNUMBER(A4602)),VLOOKUP(A4602,Studies!A:BR,4,FALSE),"")</f>
        <v>MAD_m_C 300 mg (terminal phase only)</v>
      </c>
      <c r="E4602" s="254" t="str">
        <f>IF(AND(A4602&lt;&gt;"",ISNUMBER(A4602)),VLOOKUP(A4602,Studies!A:BR,5,FALSE),"")</f>
        <v>Hydroxy-Itraconazole</v>
      </c>
      <c r="F4602" s="255"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4.25" x14ac:dyDescent="0.2">
      <c r="A4603" s="183">
        <v>545</v>
      </c>
      <c r="B4603" s="253" t="str">
        <f>IF(AND(A4603&lt;&gt;"",ISNUMBER(A4603)),VLOOKUP(A4603,Studies!A:BR,2,FALSE),"")</f>
        <v>Zhou 1998</v>
      </c>
      <c r="C4603" s="254" t="str">
        <f>IF(AND(A4603&lt;&gt;"",ISNUMBER(A4603)),VLOOKUP(A4603,Studies!A:BR,3,FALSE),"")</f>
        <v>https://www.ncbi.nlm.nih.gov/pubmed/9702843</v>
      </c>
      <c r="D4603" s="254" t="str">
        <f>IF(AND(A4603&lt;&gt;"",ISNUMBER(A4603)),VLOOKUP(A4603,Studies!A:BR,4,FALSE),"")</f>
        <v>IV 200 mg OD</v>
      </c>
      <c r="E4603" s="254" t="str">
        <f>IF(AND(A4603&lt;&gt;"",ISNUMBER(A4603)),VLOOKUP(A4603,Studies!A:BR,5,FALSE),"")</f>
        <v>Itraconazole</v>
      </c>
      <c r="F4603" s="255" t="str">
        <f>IF(AND(A4603&lt;&gt;"",ISNUMBER(A4603)),VLOOKUP(A4603,Studies!A:BR,6,FALSE),"")</f>
        <v>Plasma</v>
      </c>
      <c r="G4603" s="194">
        <v>1</v>
      </c>
      <c r="H4603" s="50" t="s">
        <v>60</v>
      </c>
      <c r="I4603" s="187">
        <v>1844.7870016098022</v>
      </c>
      <c r="J4603" s="41" t="s">
        <v>941</v>
      </c>
      <c r="K4603" s="41" t="s">
        <v>116</v>
      </c>
      <c r="O4603" s="199"/>
      <c r="Q4603" s="174">
        <v>0</v>
      </c>
    </row>
    <row r="4604" spans="1:17" ht="14.25" x14ac:dyDescent="0.2">
      <c r="A4604" s="183">
        <v>545</v>
      </c>
      <c r="B4604" s="253" t="str">
        <f>IF(AND(A4604&lt;&gt;"",ISNUMBER(A4604)),VLOOKUP(A4604,Studies!A:BR,2,FALSE),"")</f>
        <v>Zhou 1998</v>
      </c>
      <c r="C4604" s="254" t="str">
        <f>IF(AND(A4604&lt;&gt;"",ISNUMBER(A4604)),VLOOKUP(A4604,Studies!A:BR,3,FALSE),"")</f>
        <v>https://www.ncbi.nlm.nih.gov/pubmed/9702843</v>
      </c>
      <c r="D4604" s="254" t="str">
        <f>IF(AND(A4604&lt;&gt;"",ISNUMBER(A4604)),VLOOKUP(A4604,Studies!A:BR,4,FALSE),"")</f>
        <v>IV 200 mg OD</v>
      </c>
      <c r="E4604" s="254" t="str">
        <f>IF(AND(A4604&lt;&gt;"",ISNUMBER(A4604)),VLOOKUP(A4604,Studies!A:BR,5,FALSE),"")</f>
        <v>Itraconazole</v>
      </c>
      <c r="F4604" s="255" t="str">
        <f>IF(AND(A4604&lt;&gt;"",ISNUMBER(A4604)),VLOOKUP(A4604,Studies!A:BR,6,FALSE),"")</f>
        <v>Plasma</v>
      </c>
      <c r="G4604" s="194">
        <v>1.25</v>
      </c>
      <c r="H4604" s="50" t="s">
        <v>60</v>
      </c>
      <c r="I4604" s="187">
        <v>1478.672981262207</v>
      </c>
      <c r="J4604" s="41" t="s">
        <v>941</v>
      </c>
      <c r="K4604" s="41" t="s">
        <v>116</v>
      </c>
      <c r="O4604" s="199"/>
      <c r="Q4604" s="174">
        <v>0</v>
      </c>
    </row>
    <row r="4605" spans="1:17" ht="14.25" x14ac:dyDescent="0.2">
      <c r="A4605" s="183">
        <v>545</v>
      </c>
      <c r="B4605" s="253" t="str">
        <f>IF(AND(A4605&lt;&gt;"",ISNUMBER(A4605)),VLOOKUP(A4605,Studies!A:BR,2,FALSE),"")</f>
        <v>Zhou 1998</v>
      </c>
      <c r="C4605" s="254" t="str">
        <f>IF(AND(A4605&lt;&gt;"",ISNUMBER(A4605)),VLOOKUP(A4605,Studies!A:BR,3,FALSE),"")</f>
        <v>https://www.ncbi.nlm.nih.gov/pubmed/9702843</v>
      </c>
      <c r="D4605" s="254" t="str">
        <f>IF(AND(A4605&lt;&gt;"",ISNUMBER(A4605)),VLOOKUP(A4605,Studies!A:BR,4,FALSE),"")</f>
        <v>IV 200 mg OD</v>
      </c>
      <c r="E4605" s="254" t="str">
        <f>IF(AND(A4605&lt;&gt;"",ISNUMBER(A4605)),VLOOKUP(A4605,Studies!A:BR,5,FALSE),"")</f>
        <v>Itraconazole</v>
      </c>
      <c r="F4605" s="255" t="str">
        <f>IF(AND(A4605&lt;&gt;"",ISNUMBER(A4605)),VLOOKUP(A4605,Studies!A:BR,6,FALSE),"")</f>
        <v>Plasma</v>
      </c>
      <c r="G4605" s="194">
        <v>1.5</v>
      </c>
      <c r="H4605" s="50" t="s">
        <v>60</v>
      </c>
      <c r="I4605" s="187">
        <v>1176.5400171279907</v>
      </c>
      <c r="J4605" s="41" t="s">
        <v>941</v>
      </c>
      <c r="K4605" s="41" t="s">
        <v>116</v>
      </c>
      <c r="O4605" s="199"/>
      <c r="Q4605" s="174">
        <v>0</v>
      </c>
    </row>
    <row r="4606" spans="1:17" ht="14.25" x14ac:dyDescent="0.2">
      <c r="A4606" s="183">
        <v>545</v>
      </c>
      <c r="B4606" s="253" t="str">
        <f>IF(AND(A4606&lt;&gt;"",ISNUMBER(A4606)),VLOOKUP(A4606,Studies!A:BR,2,FALSE),"")</f>
        <v>Zhou 1998</v>
      </c>
      <c r="C4606" s="254" t="str">
        <f>IF(AND(A4606&lt;&gt;"",ISNUMBER(A4606)),VLOOKUP(A4606,Studies!A:BR,3,FALSE),"")</f>
        <v>https://www.ncbi.nlm.nih.gov/pubmed/9702843</v>
      </c>
      <c r="D4606" s="254" t="str">
        <f>IF(AND(A4606&lt;&gt;"",ISNUMBER(A4606)),VLOOKUP(A4606,Studies!A:BR,4,FALSE),"")</f>
        <v>IV 200 mg OD</v>
      </c>
      <c r="E4606" s="254" t="str">
        <f>IF(AND(A4606&lt;&gt;"",ISNUMBER(A4606)),VLOOKUP(A4606,Studies!A:BR,5,FALSE),"")</f>
        <v>Itraconazole</v>
      </c>
      <c r="F4606" s="255" t="str">
        <f>IF(AND(A4606&lt;&gt;"",ISNUMBER(A4606)),VLOOKUP(A4606,Studies!A:BR,6,FALSE),"")</f>
        <v>Plasma</v>
      </c>
      <c r="G4606" s="194">
        <v>2</v>
      </c>
      <c r="H4606" s="50" t="s">
        <v>60</v>
      </c>
      <c r="I4606" s="187">
        <v>941.94310903549194</v>
      </c>
      <c r="J4606" s="41" t="s">
        <v>941</v>
      </c>
      <c r="K4606" s="41" t="s">
        <v>116</v>
      </c>
      <c r="O4606" s="199"/>
      <c r="Q4606" s="174">
        <v>0</v>
      </c>
    </row>
    <row r="4607" spans="1:17" ht="14.25" x14ac:dyDescent="0.2">
      <c r="A4607" s="183">
        <v>545</v>
      </c>
      <c r="B4607" s="253" t="str">
        <f>IF(AND(A4607&lt;&gt;"",ISNUMBER(A4607)),VLOOKUP(A4607,Studies!A:BR,2,FALSE),"")</f>
        <v>Zhou 1998</v>
      </c>
      <c r="C4607" s="254" t="str">
        <f>IF(AND(A4607&lt;&gt;"",ISNUMBER(A4607)),VLOOKUP(A4607,Studies!A:BR,3,FALSE),"")</f>
        <v>https://www.ncbi.nlm.nih.gov/pubmed/9702843</v>
      </c>
      <c r="D4607" s="254" t="str">
        <f>IF(AND(A4607&lt;&gt;"",ISNUMBER(A4607)),VLOOKUP(A4607,Studies!A:BR,4,FALSE),"")</f>
        <v>IV 200 mg OD</v>
      </c>
      <c r="E4607" s="254" t="str">
        <f>IF(AND(A4607&lt;&gt;"",ISNUMBER(A4607)),VLOOKUP(A4607,Studies!A:BR,5,FALSE),"")</f>
        <v>Itraconazole</v>
      </c>
      <c r="F4607" s="255" t="str">
        <f>IF(AND(A4607&lt;&gt;"",ISNUMBER(A4607)),VLOOKUP(A4607,Studies!A:BR,6,FALSE),"")</f>
        <v>Plasma</v>
      </c>
      <c r="G4607" s="194">
        <v>3</v>
      </c>
      <c r="H4607" s="50" t="s">
        <v>60</v>
      </c>
      <c r="I4607" s="187">
        <v>771.32701873779297</v>
      </c>
      <c r="J4607" s="41" t="s">
        <v>941</v>
      </c>
      <c r="K4607" s="41" t="s">
        <v>116</v>
      </c>
      <c r="O4607" s="199"/>
      <c r="Q4607" s="174">
        <v>0</v>
      </c>
    </row>
    <row r="4608" spans="1:17" ht="14.25" x14ac:dyDescent="0.2">
      <c r="A4608" s="183">
        <v>545</v>
      </c>
      <c r="B4608" s="253" t="str">
        <f>IF(AND(A4608&lt;&gt;"",ISNUMBER(A4608)),VLOOKUP(A4608,Studies!A:BR,2,FALSE),"")</f>
        <v>Zhou 1998</v>
      </c>
      <c r="C4608" s="254" t="str">
        <f>IF(AND(A4608&lt;&gt;"",ISNUMBER(A4608)),VLOOKUP(A4608,Studies!A:BR,3,FALSE),"")</f>
        <v>https://www.ncbi.nlm.nih.gov/pubmed/9702843</v>
      </c>
      <c r="D4608" s="254" t="str">
        <f>IF(AND(A4608&lt;&gt;"",ISNUMBER(A4608)),VLOOKUP(A4608,Studies!A:BR,4,FALSE),"")</f>
        <v>IV 200 mg OD</v>
      </c>
      <c r="E4608" s="254" t="str">
        <f>IF(AND(A4608&lt;&gt;"",ISNUMBER(A4608)),VLOOKUP(A4608,Studies!A:BR,5,FALSE),"")</f>
        <v>Itraconazole</v>
      </c>
      <c r="F4608" s="255" t="str">
        <f>IF(AND(A4608&lt;&gt;"",ISNUMBER(A4608)),VLOOKUP(A4608,Studies!A:BR,6,FALSE),"")</f>
        <v>Plasma</v>
      </c>
      <c r="G4608" s="194">
        <v>5</v>
      </c>
      <c r="H4608" s="50" t="s">
        <v>60</v>
      </c>
      <c r="I4608" s="187">
        <v>430.09477853775024</v>
      </c>
      <c r="J4608" s="41" t="s">
        <v>941</v>
      </c>
      <c r="K4608" s="41" t="s">
        <v>116</v>
      </c>
      <c r="O4608" s="199"/>
      <c r="Q4608" s="174">
        <v>0</v>
      </c>
    </row>
    <row r="4609" spans="1:17" ht="14.25" x14ac:dyDescent="0.2">
      <c r="A4609" s="183">
        <v>545</v>
      </c>
      <c r="B4609" s="253" t="str">
        <f>IF(AND(A4609&lt;&gt;"",ISNUMBER(A4609)),VLOOKUP(A4609,Studies!A:BR,2,FALSE),"")</f>
        <v>Zhou 1998</v>
      </c>
      <c r="C4609" s="254" t="str">
        <f>IF(AND(A4609&lt;&gt;"",ISNUMBER(A4609)),VLOOKUP(A4609,Studies!A:BR,3,FALSE),"")</f>
        <v>https://www.ncbi.nlm.nih.gov/pubmed/9702843</v>
      </c>
      <c r="D4609" s="254" t="str">
        <f>IF(AND(A4609&lt;&gt;"",ISNUMBER(A4609)),VLOOKUP(A4609,Studies!A:BR,4,FALSE),"")</f>
        <v>IV 200 mg OD</v>
      </c>
      <c r="E4609" s="254" t="str">
        <f>IF(AND(A4609&lt;&gt;"",ISNUMBER(A4609)),VLOOKUP(A4609,Studies!A:BR,5,FALSE),"")</f>
        <v>Itraconazole</v>
      </c>
      <c r="F4609" s="255" t="str">
        <f>IF(AND(A4609&lt;&gt;"",ISNUMBER(A4609)),VLOOKUP(A4609,Studies!A:BR,6,FALSE),"")</f>
        <v>Plasma</v>
      </c>
      <c r="G4609" s="194">
        <v>7</v>
      </c>
      <c r="H4609" s="50" t="s">
        <v>60</v>
      </c>
      <c r="I4609" s="187">
        <v>334.12319421768188</v>
      </c>
      <c r="J4609" s="41" t="s">
        <v>941</v>
      </c>
      <c r="K4609" s="41" t="s">
        <v>116</v>
      </c>
      <c r="O4609" s="199"/>
      <c r="Q4609" s="174">
        <v>0</v>
      </c>
    </row>
    <row r="4610" spans="1:17" ht="14.25" x14ac:dyDescent="0.2">
      <c r="A4610" s="183">
        <v>545</v>
      </c>
      <c r="B4610" s="253" t="str">
        <f>IF(AND(A4610&lt;&gt;"",ISNUMBER(A4610)),VLOOKUP(A4610,Studies!A:BR,2,FALSE),"")</f>
        <v>Zhou 1998</v>
      </c>
      <c r="C4610" s="254" t="str">
        <f>IF(AND(A4610&lt;&gt;"",ISNUMBER(A4610)),VLOOKUP(A4610,Studies!A:BR,3,FALSE),"")</f>
        <v>https://www.ncbi.nlm.nih.gov/pubmed/9702843</v>
      </c>
      <c r="D4610" s="254" t="str">
        <f>IF(AND(A4610&lt;&gt;"",ISNUMBER(A4610)),VLOOKUP(A4610,Studies!A:BR,4,FALSE),"")</f>
        <v>IV 200 mg OD</v>
      </c>
      <c r="E4610" s="254" t="str">
        <f>IF(AND(A4610&lt;&gt;"",ISNUMBER(A4610)),VLOOKUP(A4610,Studies!A:BR,5,FALSE),"")</f>
        <v>Itraconazole</v>
      </c>
      <c r="F4610" s="255" t="str">
        <f>IF(AND(A4610&lt;&gt;"",ISNUMBER(A4610)),VLOOKUP(A4610,Studies!A:BR,6,FALSE),"")</f>
        <v>Plasma</v>
      </c>
      <c r="G4610" s="194">
        <v>12</v>
      </c>
      <c r="H4610" s="50" t="s">
        <v>60</v>
      </c>
      <c r="I4610" s="187">
        <v>270.14219760894775</v>
      </c>
      <c r="J4610" s="41" t="s">
        <v>941</v>
      </c>
      <c r="K4610" s="41" t="s">
        <v>116</v>
      </c>
      <c r="O4610" s="199"/>
      <c r="Q4610" s="174">
        <v>0</v>
      </c>
    </row>
    <row r="4611" spans="1:17" ht="14.25" x14ac:dyDescent="0.2">
      <c r="A4611" s="183">
        <v>545</v>
      </c>
      <c r="B4611" s="253" t="str">
        <f>IF(AND(A4611&lt;&gt;"",ISNUMBER(A4611)),VLOOKUP(A4611,Studies!A:BR,2,FALSE),"")</f>
        <v>Zhou 1998</v>
      </c>
      <c r="C4611" s="254" t="str">
        <f>IF(AND(A4611&lt;&gt;"",ISNUMBER(A4611)),VLOOKUP(A4611,Studies!A:BR,3,FALSE),"")</f>
        <v>https://www.ncbi.nlm.nih.gov/pubmed/9702843</v>
      </c>
      <c r="D4611" s="254" t="str">
        <f>IF(AND(A4611&lt;&gt;"",ISNUMBER(A4611)),VLOOKUP(A4611,Studies!A:BR,4,FALSE),"")</f>
        <v>IV 200 mg OD</v>
      </c>
      <c r="E4611" s="254" t="str">
        <f>IF(AND(A4611&lt;&gt;"",ISNUMBER(A4611)),VLOOKUP(A4611,Studies!A:BR,5,FALSE),"")</f>
        <v>Itraconazole</v>
      </c>
      <c r="F4611" s="255" t="str">
        <f>IF(AND(A4611&lt;&gt;"",ISNUMBER(A4611)),VLOOKUP(A4611,Studies!A:BR,6,FALSE),"")</f>
        <v>Plasma</v>
      </c>
      <c r="G4611" s="194">
        <v>24</v>
      </c>
      <c r="H4611" s="50" t="s">
        <v>60</v>
      </c>
      <c r="I4611" s="187">
        <v>412.3222827911377</v>
      </c>
      <c r="J4611" s="41" t="s">
        <v>941</v>
      </c>
      <c r="K4611" s="41" t="s">
        <v>116</v>
      </c>
      <c r="O4611" s="199"/>
      <c r="Q4611" s="174">
        <v>0</v>
      </c>
    </row>
    <row r="4612" spans="1:17" ht="14.25" x14ac:dyDescent="0.2">
      <c r="A4612" s="183">
        <v>545</v>
      </c>
      <c r="B4612" s="253" t="str">
        <f>IF(AND(A4612&lt;&gt;"",ISNUMBER(A4612)),VLOOKUP(A4612,Studies!A:BR,2,FALSE),"")</f>
        <v>Zhou 1998</v>
      </c>
      <c r="C4612" s="254" t="str">
        <f>IF(AND(A4612&lt;&gt;"",ISNUMBER(A4612)),VLOOKUP(A4612,Studies!A:BR,3,FALSE),"")</f>
        <v>https://www.ncbi.nlm.nih.gov/pubmed/9702843</v>
      </c>
      <c r="D4612" s="254" t="str">
        <f>IF(AND(A4612&lt;&gt;"",ISNUMBER(A4612)),VLOOKUP(A4612,Studies!A:BR,4,FALSE),"")</f>
        <v>IV 200 mg OD</v>
      </c>
      <c r="E4612" s="254" t="str">
        <f>IF(AND(A4612&lt;&gt;"",ISNUMBER(A4612)),VLOOKUP(A4612,Studies!A:BR,5,FALSE),"")</f>
        <v>Itraconazole</v>
      </c>
      <c r="F4612" s="255" t="str">
        <f>IF(AND(A4612&lt;&gt;"",ISNUMBER(A4612)),VLOOKUP(A4612,Studies!A:BR,6,FALSE),"")</f>
        <v>Plasma</v>
      </c>
      <c r="G4612" s="194">
        <v>36</v>
      </c>
      <c r="H4612" s="50" t="s">
        <v>60</v>
      </c>
      <c r="I4612" s="187">
        <v>451.42179727554321</v>
      </c>
      <c r="J4612" s="41" t="s">
        <v>941</v>
      </c>
      <c r="K4612" s="41" t="s">
        <v>116</v>
      </c>
      <c r="O4612" s="199"/>
      <c r="Q4612" s="174">
        <v>0</v>
      </c>
    </row>
    <row r="4613" spans="1:17" ht="14.25" x14ac:dyDescent="0.2">
      <c r="A4613" s="30">
        <v>545</v>
      </c>
      <c r="B4613" s="253" t="str">
        <f>IF(AND(A4613&lt;&gt;"",ISNUMBER(A4613)),VLOOKUP(A4613,Studies!A:BR,2,FALSE),"")</f>
        <v>Zhou 1998</v>
      </c>
      <c r="C4613" s="254" t="str">
        <f>IF(AND(A4613&lt;&gt;"",ISNUMBER(A4613)),VLOOKUP(A4613,Studies!A:BR,3,FALSE),"")</f>
        <v>https://www.ncbi.nlm.nih.gov/pubmed/9702843</v>
      </c>
      <c r="D4613" s="254" t="str">
        <f>IF(AND(A4613&lt;&gt;"",ISNUMBER(A4613)),VLOOKUP(A4613,Studies!A:BR,4,FALSE),"")</f>
        <v>IV 200 mg OD</v>
      </c>
      <c r="E4613" s="254" t="str">
        <f>IF(AND(A4613&lt;&gt;"",ISNUMBER(A4613)),VLOOKUP(A4613,Studies!A:BR,5,FALSE),"")</f>
        <v>Itraconazole</v>
      </c>
      <c r="F4613" s="255" t="str">
        <f>IF(AND(A4613&lt;&gt;"",ISNUMBER(A4613)),VLOOKUP(A4613,Studies!A:BR,6,FALSE),"")</f>
        <v>Plasma</v>
      </c>
      <c r="G4613" s="194">
        <v>48</v>
      </c>
      <c r="H4613" s="50" t="s">
        <v>60</v>
      </c>
      <c r="I4613" s="187">
        <v>817.53551959991455</v>
      </c>
      <c r="J4613" s="41" t="s">
        <v>941</v>
      </c>
      <c r="K4613" s="187" t="s">
        <v>116</v>
      </c>
      <c r="Q4613" s="174">
        <v>0</v>
      </c>
    </row>
    <row r="4614" spans="1:17" ht="14.25" x14ac:dyDescent="0.2">
      <c r="A4614" s="183">
        <v>545</v>
      </c>
      <c r="B4614" s="253" t="str">
        <f>IF(AND(A4614&lt;&gt;"",ISNUMBER(A4614)),VLOOKUP(A4614,Studies!A:BR,2,FALSE),"")</f>
        <v>Zhou 1998</v>
      </c>
      <c r="C4614" s="254" t="str">
        <f>IF(AND(A4614&lt;&gt;"",ISNUMBER(A4614)),VLOOKUP(A4614,Studies!A:BR,3,FALSE),"")</f>
        <v>https://www.ncbi.nlm.nih.gov/pubmed/9702843</v>
      </c>
      <c r="D4614" s="254" t="str">
        <f>IF(AND(A4614&lt;&gt;"",ISNUMBER(A4614)),VLOOKUP(A4614,Studies!A:BR,4,FALSE),"")</f>
        <v>IV 200 mg OD</v>
      </c>
      <c r="E4614" s="254" t="str">
        <f>IF(AND(A4614&lt;&gt;"",ISNUMBER(A4614)),VLOOKUP(A4614,Studies!A:BR,5,FALSE),"")</f>
        <v>Itraconazole</v>
      </c>
      <c r="F4614" s="255"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4.25" x14ac:dyDescent="0.2">
      <c r="A4615" s="183">
        <v>545</v>
      </c>
      <c r="B4615" s="253" t="str">
        <f>IF(AND(A4615&lt;&gt;"",ISNUMBER(A4615)),VLOOKUP(A4615,Studies!A:BR,2,FALSE),"")</f>
        <v>Zhou 1998</v>
      </c>
      <c r="C4615" s="254" t="str">
        <f>IF(AND(A4615&lt;&gt;"",ISNUMBER(A4615)),VLOOKUP(A4615,Studies!A:BR,3,FALSE),"")</f>
        <v>https://www.ncbi.nlm.nih.gov/pubmed/9702843</v>
      </c>
      <c r="D4615" s="254" t="str">
        <f>IF(AND(A4615&lt;&gt;"",ISNUMBER(A4615)),VLOOKUP(A4615,Studies!A:BR,4,FALSE),"")</f>
        <v>IV 200 mg OD</v>
      </c>
      <c r="E4615" s="254" t="str">
        <f>IF(AND(A4615&lt;&gt;"",ISNUMBER(A4615)),VLOOKUP(A4615,Studies!A:BR,5,FALSE),"")</f>
        <v>Itraconazole</v>
      </c>
      <c r="F4615" s="255"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4.25" x14ac:dyDescent="0.2">
      <c r="A4616" s="183">
        <v>545</v>
      </c>
      <c r="B4616" s="253" t="str">
        <f>IF(AND(A4616&lt;&gt;"",ISNUMBER(A4616)),VLOOKUP(A4616,Studies!A:BR,2,FALSE),"")</f>
        <v>Zhou 1998</v>
      </c>
      <c r="C4616" s="254" t="str">
        <f>IF(AND(A4616&lt;&gt;"",ISNUMBER(A4616)),VLOOKUP(A4616,Studies!A:BR,3,FALSE),"")</f>
        <v>https://www.ncbi.nlm.nih.gov/pubmed/9702843</v>
      </c>
      <c r="D4616" s="254" t="str">
        <f>IF(AND(A4616&lt;&gt;"",ISNUMBER(A4616)),VLOOKUP(A4616,Studies!A:BR,4,FALSE),"")</f>
        <v>IV 200 mg OD</v>
      </c>
      <c r="E4616" s="254" t="str">
        <f>IF(AND(A4616&lt;&gt;"",ISNUMBER(A4616)),VLOOKUP(A4616,Studies!A:BR,5,FALSE),"")</f>
        <v>Itraconazole</v>
      </c>
      <c r="F4616" s="255"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4.25" x14ac:dyDescent="0.2">
      <c r="A4617" s="183">
        <v>545</v>
      </c>
      <c r="B4617" s="253" t="str">
        <f>IF(AND(A4617&lt;&gt;"",ISNUMBER(A4617)),VLOOKUP(A4617,Studies!A:BR,2,FALSE),"")</f>
        <v>Zhou 1998</v>
      </c>
      <c r="C4617" s="254" t="str">
        <f>IF(AND(A4617&lt;&gt;"",ISNUMBER(A4617)),VLOOKUP(A4617,Studies!A:BR,3,FALSE),"")</f>
        <v>https://www.ncbi.nlm.nih.gov/pubmed/9702843</v>
      </c>
      <c r="D4617" s="254" t="str">
        <f>IF(AND(A4617&lt;&gt;"",ISNUMBER(A4617)),VLOOKUP(A4617,Studies!A:BR,4,FALSE),"")</f>
        <v>IV 200 mg OD</v>
      </c>
      <c r="E4617" s="254" t="str">
        <f>IF(AND(A4617&lt;&gt;"",ISNUMBER(A4617)),VLOOKUP(A4617,Studies!A:BR,5,FALSE),"")</f>
        <v>Itraconazole</v>
      </c>
      <c r="F4617" s="255"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4.25" x14ac:dyDescent="0.2">
      <c r="A4618" s="183">
        <v>545</v>
      </c>
      <c r="B4618" s="253" t="str">
        <f>IF(AND(A4618&lt;&gt;"",ISNUMBER(A4618)),VLOOKUP(A4618,Studies!A:BR,2,FALSE),"")</f>
        <v>Zhou 1998</v>
      </c>
      <c r="C4618" s="254" t="str">
        <f>IF(AND(A4618&lt;&gt;"",ISNUMBER(A4618)),VLOOKUP(A4618,Studies!A:BR,3,FALSE),"")</f>
        <v>https://www.ncbi.nlm.nih.gov/pubmed/9702843</v>
      </c>
      <c r="D4618" s="254" t="str">
        <f>IF(AND(A4618&lt;&gt;"",ISNUMBER(A4618)),VLOOKUP(A4618,Studies!A:BR,4,FALSE),"")</f>
        <v>IV 200 mg OD</v>
      </c>
      <c r="E4618" s="254" t="str">
        <f>IF(AND(A4618&lt;&gt;"",ISNUMBER(A4618)),VLOOKUP(A4618,Studies!A:BR,5,FALSE),"")</f>
        <v>Itraconazole</v>
      </c>
      <c r="F4618" s="255"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4.25" x14ac:dyDescent="0.2">
      <c r="A4619" s="183">
        <v>545</v>
      </c>
      <c r="B4619" s="253" t="str">
        <f>IF(AND(A4619&lt;&gt;"",ISNUMBER(A4619)),VLOOKUP(A4619,Studies!A:BR,2,FALSE),"")</f>
        <v>Zhou 1998</v>
      </c>
      <c r="C4619" s="254" t="str">
        <f>IF(AND(A4619&lt;&gt;"",ISNUMBER(A4619)),VLOOKUP(A4619,Studies!A:BR,3,FALSE),"")</f>
        <v>https://www.ncbi.nlm.nih.gov/pubmed/9702843</v>
      </c>
      <c r="D4619" s="254" t="str">
        <f>IF(AND(A4619&lt;&gt;"",ISNUMBER(A4619)),VLOOKUP(A4619,Studies!A:BR,4,FALSE),"")</f>
        <v>IV 200 mg OD</v>
      </c>
      <c r="E4619" s="254" t="str">
        <f>IF(AND(A4619&lt;&gt;"",ISNUMBER(A4619)),VLOOKUP(A4619,Studies!A:BR,5,FALSE),"")</f>
        <v>Itraconazole</v>
      </c>
      <c r="F4619" s="255"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4.25" x14ac:dyDescent="0.2">
      <c r="A4620" s="183">
        <v>545</v>
      </c>
      <c r="B4620" s="253" t="str">
        <f>IF(AND(A4620&lt;&gt;"",ISNUMBER(A4620)),VLOOKUP(A4620,Studies!A:BR,2,FALSE),"")</f>
        <v>Zhou 1998</v>
      </c>
      <c r="C4620" s="254" t="str">
        <f>IF(AND(A4620&lt;&gt;"",ISNUMBER(A4620)),VLOOKUP(A4620,Studies!A:BR,3,FALSE),"")</f>
        <v>https://www.ncbi.nlm.nih.gov/pubmed/9702843</v>
      </c>
      <c r="D4620" s="254" t="str">
        <f>IF(AND(A4620&lt;&gt;"",ISNUMBER(A4620)),VLOOKUP(A4620,Studies!A:BR,4,FALSE),"")</f>
        <v>IV 200 mg OD</v>
      </c>
      <c r="E4620" s="254" t="str">
        <f>IF(AND(A4620&lt;&gt;"",ISNUMBER(A4620)),VLOOKUP(A4620,Studies!A:BR,5,FALSE),"")</f>
        <v>Itraconazole</v>
      </c>
      <c r="F4620" s="255"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4.25" x14ac:dyDescent="0.2">
      <c r="A4621" s="183">
        <v>545</v>
      </c>
      <c r="B4621" s="253" t="str">
        <f>IF(AND(A4621&lt;&gt;"",ISNUMBER(A4621)),VLOOKUP(A4621,Studies!A:BR,2,FALSE),"")</f>
        <v>Zhou 1998</v>
      </c>
      <c r="C4621" s="254" t="str">
        <f>IF(AND(A4621&lt;&gt;"",ISNUMBER(A4621)),VLOOKUP(A4621,Studies!A:BR,3,FALSE),"")</f>
        <v>https://www.ncbi.nlm.nih.gov/pubmed/9702843</v>
      </c>
      <c r="D4621" s="254" t="str">
        <f>IF(AND(A4621&lt;&gt;"",ISNUMBER(A4621)),VLOOKUP(A4621,Studies!A:BR,4,FALSE),"")</f>
        <v>IV 200 mg OD</v>
      </c>
      <c r="E4621" s="254" t="str">
        <f>IF(AND(A4621&lt;&gt;"",ISNUMBER(A4621)),VLOOKUP(A4621,Studies!A:BR,5,FALSE),"")</f>
        <v>Itraconazole</v>
      </c>
      <c r="F4621" s="255"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4.25" x14ac:dyDescent="0.2">
      <c r="A4622" s="183">
        <v>545</v>
      </c>
      <c r="B4622" s="253" t="str">
        <f>IF(AND(A4622&lt;&gt;"",ISNUMBER(A4622)),VLOOKUP(A4622,Studies!A:BR,2,FALSE),"")</f>
        <v>Zhou 1998</v>
      </c>
      <c r="C4622" s="254" t="str">
        <f>IF(AND(A4622&lt;&gt;"",ISNUMBER(A4622)),VLOOKUP(A4622,Studies!A:BR,3,FALSE),"")</f>
        <v>https://www.ncbi.nlm.nih.gov/pubmed/9702843</v>
      </c>
      <c r="D4622" s="254" t="str">
        <f>IF(AND(A4622&lt;&gt;"",ISNUMBER(A4622)),VLOOKUP(A4622,Studies!A:BR,4,FALSE),"")</f>
        <v>IV 200 mg OD</v>
      </c>
      <c r="E4622" s="254" t="str">
        <f>IF(AND(A4622&lt;&gt;"",ISNUMBER(A4622)),VLOOKUP(A4622,Studies!A:BR,5,FALSE),"")</f>
        <v>Itraconazole</v>
      </c>
      <c r="F4622" s="255"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4.25" x14ac:dyDescent="0.2">
      <c r="A4623" s="183">
        <v>545</v>
      </c>
      <c r="B4623" s="253" t="str">
        <f>IF(AND(A4623&lt;&gt;"",ISNUMBER(A4623)),VLOOKUP(A4623,Studies!A:BR,2,FALSE),"")</f>
        <v>Zhou 1998</v>
      </c>
      <c r="C4623" s="254" t="str">
        <f>IF(AND(A4623&lt;&gt;"",ISNUMBER(A4623)),VLOOKUP(A4623,Studies!A:BR,3,FALSE),"")</f>
        <v>https://www.ncbi.nlm.nih.gov/pubmed/9702843</v>
      </c>
      <c r="D4623" s="254" t="str">
        <f>IF(AND(A4623&lt;&gt;"",ISNUMBER(A4623)),VLOOKUP(A4623,Studies!A:BR,4,FALSE),"")</f>
        <v>IV 200 mg OD</v>
      </c>
      <c r="E4623" s="254" t="str">
        <f>IF(AND(A4623&lt;&gt;"",ISNUMBER(A4623)),VLOOKUP(A4623,Studies!A:BR,5,FALSE),"")</f>
        <v>Itraconazole</v>
      </c>
      <c r="F4623" s="255" t="str">
        <f>IF(AND(A4623&lt;&gt;"",ISNUMBER(A4623)),VLOOKUP(A4623,Studies!A:BR,6,FALSE),"")</f>
        <v>Plasma</v>
      </c>
      <c r="G4623" s="194">
        <v>149</v>
      </c>
      <c r="H4623" s="194" t="s">
        <v>60</v>
      </c>
      <c r="I4623" s="187">
        <v>1531.9900512695312</v>
      </c>
      <c r="J4623" s="187" t="s">
        <v>941</v>
      </c>
      <c r="K4623" s="187" t="s">
        <v>116</v>
      </c>
      <c r="M4623" s="195"/>
      <c r="N4623" s="195"/>
      <c r="Q4623" s="174">
        <v>0</v>
      </c>
    </row>
    <row r="4624" spans="1:17" ht="14.25" x14ac:dyDescent="0.2">
      <c r="A4624" s="183">
        <v>545</v>
      </c>
      <c r="B4624" s="253" t="str">
        <f>IF(AND(A4624&lt;&gt;"",ISNUMBER(A4624)),VLOOKUP(A4624,Studies!A:BR,2,FALSE),"")</f>
        <v>Zhou 1998</v>
      </c>
      <c r="C4624" s="254" t="str">
        <f>IF(AND(A4624&lt;&gt;"",ISNUMBER(A4624)),VLOOKUP(A4624,Studies!A:BR,3,FALSE),"")</f>
        <v>https://www.ncbi.nlm.nih.gov/pubmed/9702843</v>
      </c>
      <c r="D4624" s="254" t="str">
        <f>IF(AND(A4624&lt;&gt;"",ISNUMBER(A4624)),VLOOKUP(A4624,Studies!A:BR,4,FALSE),"")</f>
        <v>IV 200 mg OD</v>
      </c>
      <c r="E4624" s="254" t="str">
        <f>IF(AND(A4624&lt;&gt;"",ISNUMBER(A4624)),VLOOKUP(A4624,Studies!A:BR,5,FALSE),"")</f>
        <v>Itraconazole</v>
      </c>
      <c r="F4624" s="255"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4.25" x14ac:dyDescent="0.2">
      <c r="A4625" s="183">
        <v>545</v>
      </c>
      <c r="B4625" s="253" t="str">
        <f>IF(AND(A4625&lt;&gt;"",ISNUMBER(A4625)),VLOOKUP(A4625,Studies!A:BR,2,FALSE),"")</f>
        <v>Zhou 1998</v>
      </c>
      <c r="C4625" s="254" t="str">
        <f>IF(AND(A4625&lt;&gt;"",ISNUMBER(A4625)),VLOOKUP(A4625,Studies!A:BR,3,FALSE),"")</f>
        <v>https://www.ncbi.nlm.nih.gov/pubmed/9702843</v>
      </c>
      <c r="D4625" s="254" t="str">
        <f>IF(AND(A4625&lt;&gt;"",ISNUMBER(A4625)),VLOOKUP(A4625,Studies!A:BR,4,FALSE),"")</f>
        <v>IV 200 mg OD</v>
      </c>
      <c r="E4625" s="254" t="str">
        <f>IF(AND(A4625&lt;&gt;"",ISNUMBER(A4625)),VLOOKUP(A4625,Studies!A:BR,5,FALSE),"")</f>
        <v>Itraconazole</v>
      </c>
      <c r="F4625" s="255"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4.25" x14ac:dyDescent="0.2">
      <c r="A4626" s="183">
        <v>545</v>
      </c>
      <c r="B4626" s="253" t="str">
        <f>IF(AND(A4626&lt;&gt;"",ISNUMBER(A4626)),VLOOKUP(A4626,Studies!A:BR,2,FALSE),"")</f>
        <v>Zhou 1998</v>
      </c>
      <c r="C4626" s="254" t="str">
        <f>IF(AND(A4626&lt;&gt;"",ISNUMBER(A4626)),VLOOKUP(A4626,Studies!A:BR,3,FALSE),"")</f>
        <v>https://www.ncbi.nlm.nih.gov/pubmed/9702843</v>
      </c>
      <c r="D4626" s="254" t="str">
        <f>IF(AND(A4626&lt;&gt;"",ISNUMBER(A4626)),VLOOKUP(A4626,Studies!A:BR,4,FALSE),"")</f>
        <v>IV 200 mg OD</v>
      </c>
      <c r="E4626" s="254" t="str">
        <f>IF(AND(A4626&lt;&gt;"",ISNUMBER(A4626)),VLOOKUP(A4626,Studies!A:BR,5,FALSE),"")</f>
        <v>Itraconazole</v>
      </c>
      <c r="F4626" s="255"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4.25" x14ac:dyDescent="0.2">
      <c r="A4627" s="183">
        <v>545</v>
      </c>
      <c r="B4627" s="253" t="str">
        <f>IF(AND(A4627&lt;&gt;"",ISNUMBER(A4627)),VLOOKUP(A4627,Studies!A:BR,2,FALSE),"")</f>
        <v>Zhou 1998</v>
      </c>
      <c r="C4627" s="254" t="str">
        <f>IF(AND(A4627&lt;&gt;"",ISNUMBER(A4627)),VLOOKUP(A4627,Studies!A:BR,3,FALSE),"")</f>
        <v>https://www.ncbi.nlm.nih.gov/pubmed/9702843</v>
      </c>
      <c r="D4627" s="254" t="str">
        <f>IF(AND(A4627&lt;&gt;"",ISNUMBER(A4627)),VLOOKUP(A4627,Studies!A:BR,4,FALSE),"")</f>
        <v>IV 200 mg OD</v>
      </c>
      <c r="E4627" s="254" t="str">
        <f>IF(AND(A4627&lt;&gt;"",ISNUMBER(A4627)),VLOOKUP(A4627,Studies!A:BR,5,FALSE),"")</f>
        <v>Itraconazole</v>
      </c>
      <c r="F4627" s="255"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4.25" x14ac:dyDescent="0.2">
      <c r="A4628" s="183">
        <v>546</v>
      </c>
      <c r="B4628" s="253" t="str">
        <f>IF(AND(A4628&lt;&gt;"",ISNUMBER(A4628)),VLOOKUP(A4628,Studies!A:BR,2,FALSE),"")</f>
        <v>Zhou 1998</v>
      </c>
      <c r="C4628" s="254" t="str">
        <f>IF(AND(A4628&lt;&gt;"",ISNUMBER(A4628)),VLOOKUP(A4628,Studies!A:BR,3,FALSE),"")</f>
        <v>https://www.ncbi.nlm.nih.gov/pubmed/9702843</v>
      </c>
      <c r="D4628" s="254" t="str">
        <f>IF(AND(A4628&lt;&gt;"",ISNUMBER(A4628)),VLOOKUP(A4628,Studies!A:BR,4,FALSE),"")</f>
        <v>IV 200 mg OD</v>
      </c>
      <c r="E4628" s="254" t="str">
        <f>IF(AND(A4628&lt;&gt;"",ISNUMBER(A4628)),VLOOKUP(A4628,Studies!A:BR,5,FALSE),"")</f>
        <v>Hydroxy-Itraconazole</v>
      </c>
      <c r="F4628" s="255" t="str">
        <f>IF(AND(A4628&lt;&gt;"",ISNUMBER(A4628)),VLOOKUP(A4628,Studies!A:BR,6,FALSE),"")</f>
        <v>Plasma</v>
      </c>
      <c r="G4628" s="194">
        <v>1</v>
      </c>
      <c r="H4628" s="194" t="s">
        <v>60</v>
      </c>
      <c r="I4628" s="187">
        <v>322.91668653488159</v>
      </c>
      <c r="J4628" s="187" t="s">
        <v>941</v>
      </c>
      <c r="K4628" s="187" t="s">
        <v>116</v>
      </c>
      <c r="M4628" s="195"/>
      <c r="N4628" s="195"/>
      <c r="Q4628" s="174">
        <v>0</v>
      </c>
    </row>
    <row r="4629" spans="1:17" ht="14.25" x14ac:dyDescent="0.2">
      <c r="A4629" s="183">
        <v>546</v>
      </c>
      <c r="B4629" s="253" t="str">
        <f>IF(AND(A4629&lt;&gt;"",ISNUMBER(A4629)),VLOOKUP(A4629,Studies!A:BR,2,FALSE),"")</f>
        <v>Zhou 1998</v>
      </c>
      <c r="C4629" s="254" t="str">
        <f>IF(AND(A4629&lt;&gt;"",ISNUMBER(A4629)),VLOOKUP(A4629,Studies!A:BR,3,FALSE),"")</f>
        <v>https://www.ncbi.nlm.nih.gov/pubmed/9702843</v>
      </c>
      <c r="D4629" s="254" t="str">
        <f>IF(AND(A4629&lt;&gt;"",ISNUMBER(A4629)),VLOOKUP(A4629,Studies!A:BR,4,FALSE),"")</f>
        <v>IV 200 mg OD</v>
      </c>
      <c r="E4629" s="254" t="str">
        <f>IF(AND(A4629&lt;&gt;"",ISNUMBER(A4629)),VLOOKUP(A4629,Studies!A:BR,5,FALSE),"")</f>
        <v>Hydroxy-Itraconazole</v>
      </c>
      <c r="F4629" s="255"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4.25" x14ac:dyDescent="0.2">
      <c r="A4630" s="183">
        <v>546</v>
      </c>
      <c r="B4630" s="253" t="str">
        <f>IF(AND(A4630&lt;&gt;"",ISNUMBER(A4630)),VLOOKUP(A4630,Studies!A:BR,2,FALSE),"")</f>
        <v>Zhou 1998</v>
      </c>
      <c r="C4630" s="254" t="str">
        <f>IF(AND(A4630&lt;&gt;"",ISNUMBER(A4630)),VLOOKUP(A4630,Studies!A:BR,3,FALSE),"")</f>
        <v>https://www.ncbi.nlm.nih.gov/pubmed/9702843</v>
      </c>
      <c r="D4630" s="254" t="str">
        <f>IF(AND(A4630&lt;&gt;"",ISNUMBER(A4630)),VLOOKUP(A4630,Studies!A:BR,4,FALSE),"")</f>
        <v>IV 200 mg OD</v>
      </c>
      <c r="E4630" s="254" t="str">
        <f>IF(AND(A4630&lt;&gt;"",ISNUMBER(A4630)),VLOOKUP(A4630,Studies!A:BR,5,FALSE),"")</f>
        <v>Hydroxy-Itraconazole</v>
      </c>
      <c r="F4630" s="255"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4.25" x14ac:dyDescent="0.2">
      <c r="A4631" s="183">
        <v>546</v>
      </c>
      <c r="B4631" s="253" t="str">
        <f>IF(AND(A4631&lt;&gt;"",ISNUMBER(A4631)),VLOOKUP(A4631,Studies!A:BR,2,FALSE),"")</f>
        <v>Zhou 1998</v>
      </c>
      <c r="C4631" s="254" t="str">
        <f>IF(AND(A4631&lt;&gt;"",ISNUMBER(A4631)),VLOOKUP(A4631,Studies!A:BR,3,FALSE),"")</f>
        <v>https://www.ncbi.nlm.nih.gov/pubmed/9702843</v>
      </c>
      <c r="D4631" s="254" t="str">
        <f>IF(AND(A4631&lt;&gt;"",ISNUMBER(A4631)),VLOOKUP(A4631,Studies!A:BR,4,FALSE),"")</f>
        <v>IV 200 mg OD</v>
      </c>
      <c r="E4631" s="254" t="str">
        <f>IF(AND(A4631&lt;&gt;"",ISNUMBER(A4631)),VLOOKUP(A4631,Studies!A:BR,5,FALSE),"")</f>
        <v>Hydroxy-Itraconazole</v>
      </c>
      <c r="F4631" s="255"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4.25" x14ac:dyDescent="0.2">
      <c r="A4632" s="183">
        <v>546</v>
      </c>
      <c r="B4632" s="253" t="str">
        <f>IF(AND(A4632&lt;&gt;"",ISNUMBER(A4632)),VLOOKUP(A4632,Studies!A:BR,2,FALSE),"")</f>
        <v>Zhou 1998</v>
      </c>
      <c r="C4632" s="254" t="str">
        <f>IF(AND(A4632&lt;&gt;"",ISNUMBER(A4632)),VLOOKUP(A4632,Studies!A:BR,3,FALSE),"")</f>
        <v>https://www.ncbi.nlm.nih.gov/pubmed/9702843</v>
      </c>
      <c r="D4632" s="254" t="str">
        <f>IF(AND(A4632&lt;&gt;"",ISNUMBER(A4632)),VLOOKUP(A4632,Studies!A:BR,4,FALSE),"")</f>
        <v>IV 200 mg OD</v>
      </c>
      <c r="E4632" s="254" t="str">
        <f>IF(AND(A4632&lt;&gt;"",ISNUMBER(A4632)),VLOOKUP(A4632,Studies!A:BR,5,FALSE),"")</f>
        <v>Hydroxy-Itraconazole</v>
      </c>
      <c r="F4632" s="255"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4.25" x14ac:dyDescent="0.2">
      <c r="A4633" s="183">
        <v>546</v>
      </c>
      <c r="B4633" s="253" t="str">
        <f>IF(AND(A4633&lt;&gt;"",ISNUMBER(A4633)),VLOOKUP(A4633,Studies!A:BR,2,FALSE),"")</f>
        <v>Zhou 1998</v>
      </c>
      <c r="C4633" s="254" t="str">
        <f>IF(AND(A4633&lt;&gt;"",ISNUMBER(A4633)),VLOOKUP(A4633,Studies!A:BR,3,FALSE),"")</f>
        <v>https://www.ncbi.nlm.nih.gov/pubmed/9702843</v>
      </c>
      <c r="D4633" s="254" t="str">
        <f>IF(AND(A4633&lt;&gt;"",ISNUMBER(A4633)),VLOOKUP(A4633,Studies!A:BR,4,FALSE),"")</f>
        <v>IV 200 mg OD</v>
      </c>
      <c r="E4633" s="254" t="str">
        <f>IF(AND(A4633&lt;&gt;"",ISNUMBER(A4633)),VLOOKUP(A4633,Studies!A:BR,5,FALSE),"")</f>
        <v>Hydroxy-Itraconazole</v>
      </c>
      <c r="F4633" s="255"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4.25" x14ac:dyDescent="0.2">
      <c r="A4634" s="183">
        <v>546</v>
      </c>
      <c r="B4634" s="253" t="str">
        <f>IF(AND(A4634&lt;&gt;"",ISNUMBER(A4634)),VLOOKUP(A4634,Studies!A:BR,2,FALSE),"")</f>
        <v>Zhou 1998</v>
      </c>
      <c r="C4634" s="254" t="str">
        <f>IF(AND(A4634&lt;&gt;"",ISNUMBER(A4634)),VLOOKUP(A4634,Studies!A:BR,3,FALSE),"")</f>
        <v>https://www.ncbi.nlm.nih.gov/pubmed/9702843</v>
      </c>
      <c r="D4634" s="254" t="str">
        <f>IF(AND(A4634&lt;&gt;"",ISNUMBER(A4634)),VLOOKUP(A4634,Studies!A:BR,4,FALSE),"")</f>
        <v>IV 200 mg OD</v>
      </c>
      <c r="E4634" s="254" t="str">
        <f>IF(AND(A4634&lt;&gt;"",ISNUMBER(A4634)),VLOOKUP(A4634,Studies!A:BR,5,FALSE),"")</f>
        <v>Hydroxy-Itraconazole</v>
      </c>
      <c r="F4634" s="255"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4.25" x14ac:dyDescent="0.2">
      <c r="A4635" s="183">
        <v>546</v>
      </c>
      <c r="B4635" s="253" t="str">
        <f>IF(AND(A4635&lt;&gt;"",ISNUMBER(A4635)),VLOOKUP(A4635,Studies!A:BR,2,FALSE),"")</f>
        <v>Zhou 1998</v>
      </c>
      <c r="C4635" s="254" t="str">
        <f>IF(AND(A4635&lt;&gt;"",ISNUMBER(A4635)),VLOOKUP(A4635,Studies!A:BR,3,FALSE),"")</f>
        <v>https://www.ncbi.nlm.nih.gov/pubmed/9702843</v>
      </c>
      <c r="D4635" s="254" t="str">
        <f>IF(AND(A4635&lt;&gt;"",ISNUMBER(A4635)),VLOOKUP(A4635,Studies!A:BR,4,FALSE),"")</f>
        <v>IV 200 mg OD</v>
      </c>
      <c r="E4635" s="254" t="str">
        <f>IF(AND(A4635&lt;&gt;"",ISNUMBER(A4635)),VLOOKUP(A4635,Studies!A:BR,5,FALSE),"")</f>
        <v>Hydroxy-Itraconazole</v>
      </c>
      <c r="F4635" s="255"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4.25" x14ac:dyDescent="0.2">
      <c r="A4636" s="183">
        <v>546</v>
      </c>
      <c r="B4636" s="253" t="str">
        <f>IF(AND(A4636&lt;&gt;"",ISNUMBER(A4636)),VLOOKUP(A4636,Studies!A:BR,2,FALSE),"")</f>
        <v>Zhou 1998</v>
      </c>
      <c r="C4636" s="254" t="str">
        <f>IF(AND(A4636&lt;&gt;"",ISNUMBER(A4636)),VLOOKUP(A4636,Studies!A:BR,3,FALSE),"")</f>
        <v>https://www.ncbi.nlm.nih.gov/pubmed/9702843</v>
      </c>
      <c r="D4636" s="254" t="str">
        <f>IF(AND(A4636&lt;&gt;"",ISNUMBER(A4636)),VLOOKUP(A4636,Studies!A:BR,4,FALSE),"")</f>
        <v>IV 200 mg OD</v>
      </c>
      <c r="E4636" s="254" t="str">
        <f>IF(AND(A4636&lt;&gt;"",ISNUMBER(A4636)),VLOOKUP(A4636,Studies!A:BR,5,FALSE),"")</f>
        <v>Hydroxy-Itraconazole</v>
      </c>
      <c r="F4636" s="255"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4.25" x14ac:dyDescent="0.2">
      <c r="A4637" s="183">
        <v>546</v>
      </c>
      <c r="B4637" s="253" t="str">
        <f>IF(AND(A4637&lt;&gt;"",ISNUMBER(A4637)),VLOOKUP(A4637,Studies!A:BR,2,FALSE),"")</f>
        <v>Zhou 1998</v>
      </c>
      <c r="C4637" s="254" t="str">
        <f>IF(AND(A4637&lt;&gt;"",ISNUMBER(A4637)),VLOOKUP(A4637,Studies!A:BR,3,FALSE),"")</f>
        <v>https://www.ncbi.nlm.nih.gov/pubmed/9702843</v>
      </c>
      <c r="D4637" s="254" t="str">
        <f>IF(AND(A4637&lt;&gt;"",ISNUMBER(A4637)),VLOOKUP(A4637,Studies!A:BR,4,FALSE),"")</f>
        <v>IV 200 mg OD</v>
      </c>
      <c r="E4637" s="254" t="str">
        <f>IF(AND(A4637&lt;&gt;"",ISNUMBER(A4637)),VLOOKUP(A4637,Studies!A:BR,5,FALSE),"")</f>
        <v>Hydroxy-Itraconazole</v>
      </c>
      <c r="F4637" s="255"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4.25" x14ac:dyDescent="0.2">
      <c r="A4638" s="183">
        <v>547</v>
      </c>
      <c r="B4638" s="253" t="str">
        <f>IF(AND(A4638&lt;&gt;"",ISNUMBER(A4638)),VLOOKUP(A4638,Studies!A:BR,2,FALSE),"")</f>
        <v>Rouini 2005</v>
      </c>
      <c r="C4638" s="254" t="str">
        <f>IF(AND(A4638&lt;&gt;"",ISNUMBER(A4638)),VLOOKUP(A4638,Studies!A:BR,3,FALSE),"")</f>
        <v>https://www.ncbi.nlm.nih.gov/pubmed/14698254</v>
      </c>
      <c r="D4638" s="254" t="str">
        <f>IF(AND(A4638&lt;&gt;"",ISNUMBER(A4638)),VLOOKUP(A4638,Studies!A:BR,4,FALSE),"")</f>
        <v>Reference</v>
      </c>
      <c r="E4638" s="254" t="str">
        <f>IF(AND(A4638&lt;&gt;"",ISNUMBER(A4638)),VLOOKUP(A4638,Studies!A:BR,5,FALSE),"")</f>
        <v>Mefenamic acid</v>
      </c>
      <c r="F4638" s="255"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4.25" x14ac:dyDescent="0.2">
      <c r="A4639" s="183">
        <v>547</v>
      </c>
      <c r="B4639" s="253" t="str">
        <f>IF(AND(A4639&lt;&gt;"",ISNUMBER(A4639)),VLOOKUP(A4639,Studies!A:BR,2,FALSE),"")</f>
        <v>Rouini 2005</v>
      </c>
      <c r="C4639" s="254" t="str">
        <f>IF(AND(A4639&lt;&gt;"",ISNUMBER(A4639)),VLOOKUP(A4639,Studies!A:BR,3,FALSE),"")</f>
        <v>https://www.ncbi.nlm.nih.gov/pubmed/14698254</v>
      </c>
      <c r="D4639" s="254" t="str">
        <f>IF(AND(A4639&lt;&gt;"",ISNUMBER(A4639)),VLOOKUP(A4639,Studies!A:BR,4,FALSE),"")</f>
        <v>Reference</v>
      </c>
      <c r="E4639" s="254" t="str">
        <f>IF(AND(A4639&lt;&gt;"",ISNUMBER(A4639)),VLOOKUP(A4639,Studies!A:BR,5,FALSE),"")</f>
        <v>Mefenamic acid</v>
      </c>
      <c r="F4639" s="255" t="str">
        <f>IF(AND(A4639&lt;&gt;"",ISNUMBER(A4639)),VLOOKUP(A4639,Studies!A:BR,6,FALSE),"")</f>
        <v>Plasma</v>
      </c>
      <c r="G4639" s="194">
        <v>1</v>
      </c>
      <c r="H4639" s="50" t="s">
        <v>60</v>
      </c>
      <c r="I4639" s="187">
        <v>2604.8589999999999</v>
      </c>
      <c r="J4639" s="41" t="s">
        <v>941</v>
      </c>
      <c r="K4639" s="41" t="s">
        <v>116</v>
      </c>
      <c r="Q4639" s="174">
        <v>0</v>
      </c>
    </row>
    <row r="4640" spans="1:17" ht="14.25" x14ac:dyDescent="0.2">
      <c r="A4640" s="183">
        <v>547</v>
      </c>
      <c r="B4640" s="253" t="str">
        <f>IF(AND(A4640&lt;&gt;"",ISNUMBER(A4640)),VLOOKUP(A4640,Studies!A:BR,2,FALSE),"")</f>
        <v>Rouini 2005</v>
      </c>
      <c r="C4640" s="254" t="str">
        <f>IF(AND(A4640&lt;&gt;"",ISNUMBER(A4640)),VLOOKUP(A4640,Studies!A:BR,3,FALSE),"")</f>
        <v>https://www.ncbi.nlm.nih.gov/pubmed/14698254</v>
      </c>
      <c r="D4640" s="254" t="str">
        <f>IF(AND(A4640&lt;&gt;"",ISNUMBER(A4640)),VLOOKUP(A4640,Studies!A:BR,4,FALSE),"")</f>
        <v>Reference</v>
      </c>
      <c r="E4640" s="254" t="str">
        <f>IF(AND(A4640&lt;&gt;"",ISNUMBER(A4640)),VLOOKUP(A4640,Studies!A:BR,5,FALSE),"")</f>
        <v>Mefenamic acid</v>
      </c>
      <c r="F4640" s="255" t="str">
        <f>IF(AND(A4640&lt;&gt;"",ISNUMBER(A4640)),VLOOKUP(A4640,Studies!A:BR,6,FALSE),"")</f>
        <v>Plasma</v>
      </c>
      <c r="G4640" s="194">
        <v>1.5</v>
      </c>
      <c r="H4640" s="50" t="s">
        <v>60</v>
      </c>
      <c r="I4640" s="187">
        <v>3079.2840000000001</v>
      </c>
      <c r="J4640" s="41" t="s">
        <v>941</v>
      </c>
      <c r="K4640" s="41" t="s">
        <v>116</v>
      </c>
      <c r="Q4640" s="174">
        <v>0</v>
      </c>
    </row>
    <row r="4641" spans="1:17" ht="14.25" x14ac:dyDescent="0.2">
      <c r="A4641" s="183">
        <v>547</v>
      </c>
      <c r="B4641" s="253" t="str">
        <f>IF(AND(A4641&lt;&gt;"",ISNUMBER(A4641)),VLOOKUP(A4641,Studies!A:BR,2,FALSE),"")</f>
        <v>Rouini 2005</v>
      </c>
      <c r="C4641" s="254" t="str">
        <f>IF(AND(A4641&lt;&gt;"",ISNUMBER(A4641)),VLOOKUP(A4641,Studies!A:BR,3,FALSE),"")</f>
        <v>https://www.ncbi.nlm.nih.gov/pubmed/14698254</v>
      </c>
      <c r="D4641" s="254" t="str">
        <f>IF(AND(A4641&lt;&gt;"",ISNUMBER(A4641)),VLOOKUP(A4641,Studies!A:BR,4,FALSE),"")</f>
        <v>Reference</v>
      </c>
      <c r="E4641" s="254" t="str">
        <f>IF(AND(A4641&lt;&gt;"",ISNUMBER(A4641)),VLOOKUP(A4641,Studies!A:BR,5,FALSE),"")</f>
        <v>Mefenamic acid</v>
      </c>
      <c r="F4641" s="255" t="str">
        <f>IF(AND(A4641&lt;&gt;"",ISNUMBER(A4641)),VLOOKUP(A4641,Studies!A:BR,6,FALSE),"")</f>
        <v>Plasma</v>
      </c>
      <c r="G4641" s="194">
        <v>2</v>
      </c>
      <c r="H4641" s="50" t="s">
        <v>60</v>
      </c>
      <c r="I4641" s="187">
        <v>2542.1990000000001</v>
      </c>
      <c r="J4641" s="41" t="s">
        <v>941</v>
      </c>
      <c r="K4641" s="41" t="s">
        <v>116</v>
      </c>
      <c r="Q4641" s="174">
        <v>0</v>
      </c>
    </row>
    <row r="4642" spans="1:17" ht="14.25" x14ac:dyDescent="0.2">
      <c r="A4642" s="183">
        <v>547</v>
      </c>
      <c r="B4642" s="253" t="str">
        <f>IF(AND(A4642&lt;&gt;"",ISNUMBER(A4642)),VLOOKUP(A4642,Studies!A:BR,2,FALSE),"")</f>
        <v>Rouini 2005</v>
      </c>
      <c r="C4642" s="254" t="str">
        <f>IF(AND(A4642&lt;&gt;"",ISNUMBER(A4642)),VLOOKUP(A4642,Studies!A:BR,3,FALSE),"")</f>
        <v>https://www.ncbi.nlm.nih.gov/pubmed/14698254</v>
      </c>
      <c r="D4642" s="254" t="str">
        <f>IF(AND(A4642&lt;&gt;"",ISNUMBER(A4642)),VLOOKUP(A4642,Studies!A:BR,4,FALSE),"")</f>
        <v>Reference</v>
      </c>
      <c r="E4642" s="254" t="str">
        <f>IF(AND(A4642&lt;&gt;"",ISNUMBER(A4642)),VLOOKUP(A4642,Studies!A:BR,5,FALSE),"")</f>
        <v>Mefenamic acid</v>
      </c>
      <c r="F4642" s="255" t="str">
        <f>IF(AND(A4642&lt;&gt;"",ISNUMBER(A4642)),VLOOKUP(A4642,Studies!A:BR,6,FALSE),"")</f>
        <v>Plasma</v>
      </c>
      <c r="G4642" s="194">
        <v>2.5</v>
      </c>
      <c r="H4642" s="50" t="s">
        <v>60</v>
      </c>
      <c r="I4642" s="187">
        <v>2345.2689999999998</v>
      </c>
      <c r="J4642" s="41" t="s">
        <v>941</v>
      </c>
      <c r="K4642" s="41" t="s">
        <v>116</v>
      </c>
      <c r="Q4642" s="174">
        <v>0</v>
      </c>
    </row>
    <row r="4643" spans="1:17" ht="14.25" x14ac:dyDescent="0.2">
      <c r="A4643" s="183">
        <v>547</v>
      </c>
      <c r="B4643" s="253" t="str">
        <f>IF(AND(A4643&lt;&gt;"",ISNUMBER(A4643)),VLOOKUP(A4643,Studies!A:BR,2,FALSE),"")</f>
        <v>Rouini 2005</v>
      </c>
      <c r="C4643" s="254" t="str">
        <f>IF(AND(A4643&lt;&gt;"",ISNUMBER(A4643)),VLOOKUP(A4643,Studies!A:BR,3,FALSE),"")</f>
        <v>https://www.ncbi.nlm.nih.gov/pubmed/14698254</v>
      </c>
      <c r="D4643" s="254" t="str">
        <f>IF(AND(A4643&lt;&gt;"",ISNUMBER(A4643)),VLOOKUP(A4643,Studies!A:BR,4,FALSE),"")</f>
        <v>Reference</v>
      </c>
      <c r="E4643" s="254" t="str">
        <f>IF(AND(A4643&lt;&gt;"",ISNUMBER(A4643)),VLOOKUP(A4643,Studies!A:BR,5,FALSE),"")</f>
        <v>Mefenamic acid</v>
      </c>
      <c r="F4643" s="255" t="str">
        <f>IF(AND(A4643&lt;&gt;"",ISNUMBER(A4643)),VLOOKUP(A4643,Studies!A:BR,6,FALSE),"")</f>
        <v>Plasma</v>
      </c>
      <c r="G4643" s="194">
        <v>3</v>
      </c>
      <c r="H4643" s="50" t="s">
        <v>60</v>
      </c>
      <c r="I4643" s="187">
        <v>2067.7750000000001</v>
      </c>
      <c r="J4643" s="41" t="s">
        <v>941</v>
      </c>
      <c r="K4643" s="41" t="s">
        <v>116</v>
      </c>
      <c r="Q4643" s="174">
        <v>0</v>
      </c>
    </row>
    <row r="4644" spans="1:17" ht="14.25" x14ac:dyDescent="0.2">
      <c r="A4644" s="183">
        <v>547</v>
      </c>
      <c r="B4644" s="253" t="str">
        <f>IF(AND(A4644&lt;&gt;"",ISNUMBER(A4644)),VLOOKUP(A4644,Studies!A:BR,2,FALSE),"")</f>
        <v>Rouini 2005</v>
      </c>
      <c r="C4644" s="254" t="str">
        <f>IF(AND(A4644&lt;&gt;"",ISNUMBER(A4644)),VLOOKUP(A4644,Studies!A:BR,3,FALSE),"")</f>
        <v>https://www.ncbi.nlm.nih.gov/pubmed/14698254</v>
      </c>
      <c r="D4644" s="254" t="str">
        <f>IF(AND(A4644&lt;&gt;"",ISNUMBER(A4644)),VLOOKUP(A4644,Studies!A:BR,4,FALSE),"")</f>
        <v>Reference</v>
      </c>
      <c r="E4644" s="254" t="str">
        <f>IF(AND(A4644&lt;&gt;"",ISNUMBER(A4644)),VLOOKUP(A4644,Studies!A:BR,5,FALSE),"")</f>
        <v>Mefenamic acid</v>
      </c>
      <c r="F4644" s="255" t="str">
        <f>IF(AND(A4644&lt;&gt;"",ISNUMBER(A4644)),VLOOKUP(A4644,Studies!A:BR,6,FALSE),"")</f>
        <v>Plasma</v>
      </c>
      <c r="G4644" s="194">
        <v>3.5</v>
      </c>
      <c r="H4644" s="50" t="s">
        <v>60</v>
      </c>
      <c r="I4644" s="187">
        <v>1566.4960000000001</v>
      </c>
      <c r="J4644" s="41" t="s">
        <v>941</v>
      </c>
      <c r="K4644" s="41" t="s">
        <v>116</v>
      </c>
      <c r="Q4644" s="174">
        <v>0</v>
      </c>
    </row>
    <row r="4645" spans="1:17" ht="14.25" x14ac:dyDescent="0.2">
      <c r="A4645" s="183">
        <v>547</v>
      </c>
      <c r="B4645" s="253" t="str">
        <f>IF(AND(A4645&lt;&gt;"",ISNUMBER(A4645)),VLOOKUP(A4645,Studies!A:BR,2,FALSE),"")</f>
        <v>Rouini 2005</v>
      </c>
      <c r="C4645" s="254" t="str">
        <f>IF(AND(A4645&lt;&gt;"",ISNUMBER(A4645)),VLOOKUP(A4645,Studies!A:BR,3,FALSE),"")</f>
        <v>https://www.ncbi.nlm.nih.gov/pubmed/14698254</v>
      </c>
      <c r="D4645" s="254" t="str">
        <f>IF(AND(A4645&lt;&gt;"",ISNUMBER(A4645)),VLOOKUP(A4645,Studies!A:BR,4,FALSE),"")</f>
        <v>Reference</v>
      </c>
      <c r="E4645" s="254" t="str">
        <f>IF(AND(A4645&lt;&gt;"",ISNUMBER(A4645)),VLOOKUP(A4645,Studies!A:BR,5,FALSE),"")</f>
        <v>Mefenamic acid</v>
      </c>
      <c r="F4645" s="255" t="str">
        <f>IF(AND(A4645&lt;&gt;"",ISNUMBER(A4645)),VLOOKUP(A4645,Studies!A:BR,6,FALSE),"")</f>
        <v>Plasma</v>
      </c>
      <c r="G4645" s="194">
        <v>4</v>
      </c>
      <c r="H4645" s="50" t="s">
        <v>60</v>
      </c>
      <c r="I4645" s="187">
        <v>1101.0229999999999</v>
      </c>
      <c r="J4645" s="41" t="s">
        <v>941</v>
      </c>
      <c r="K4645" s="41" t="s">
        <v>116</v>
      </c>
      <c r="Q4645" s="174">
        <v>0</v>
      </c>
    </row>
    <row r="4646" spans="1:17" ht="14.25" x14ac:dyDescent="0.2">
      <c r="A4646" s="183">
        <v>547</v>
      </c>
      <c r="B4646" s="253" t="str">
        <f>IF(AND(A4646&lt;&gt;"",ISNUMBER(A4646)),VLOOKUP(A4646,Studies!A:BR,2,FALSE),"")</f>
        <v>Rouini 2005</v>
      </c>
      <c r="C4646" s="254" t="str">
        <f>IF(AND(A4646&lt;&gt;"",ISNUMBER(A4646)),VLOOKUP(A4646,Studies!A:BR,3,FALSE),"")</f>
        <v>https://www.ncbi.nlm.nih.gov/pubmed/14698254</v>
      </c>
      <c r="D4646" s="254" t="str">
        <f>IF(AND(A4646&lt;&gt;"",ISNUMBER(A4646)),VLOOKUP(A4646,Studies!A:BR,4,FALSE),"")</f>
        <v>Reference</v>
      </c>
      <c r="E4646" s="254" t="str">
        <f>IF(AND(A4646&lt;&gt;"",ISNUMBER(A4646)),VLOOKUP(A4646,Studies!A:BR,5,FALSE),"")</f>
        <v>Mefenamic acid</v>
      </c>
      <c r="F4646" s="255" t="str">
        <f>IF(AND(A4646&lt;&gt;"",ISNUMBER(A4646)),VLOOKUP(A4646,Studies!A:BR,6,FALSE),"")</f>
        <v>Plasma</v>
      </c>
      <c r="G4646" s="194">
        <v>5</v>
      </c>
      <c r="H4646" s="50" t="s">
        <v>60</v>
      </c>
      <c r="I4646" s="187">
        <v>599.74429999999995</v>
      </c>
      <c r="J4646" s="41" t="s">
        <v>941</v>
      </c>
      <c r="K4646" s="41" t="s">
        <v>116</v>
      </c>
      <c r="Q4646" s="174">
        <v>0</v>
      </c>
    </row>
    <row r="4647" spans="1:17" ht="14.25" x14ac:dyDescent="0.2">
      <c r="A4647" s="183">
        <v>547</v>
      </c>
      <c r="B4647" s="253" t="str">
        <f>IF(AND(A4647&lt;&gt;"",ISNUMBER(A4647)),VLOOKUP(A4647,Studies!A:BR,2,FALSE),"")</f>
        <v>Rouini 2005</v>
      </c>
      <c r="C4647" s="254" t="str">
        <f>IF(AND(A4647&lt;&gt;"",ISNUMBER(A4647)),VLOOKUP(A4647,Studies!A:BR,3,FALSE),"")</f>
        <v>https://www.ncbi.nlm.nih.gov/pubmed/14698254</v>
      </c>
      <c r="D4647" s="254" t="str">
        <f>IF(AND(A4647&lt;&gt;"",ISNUMBER(A4647)),VLOOKUP(A4647,Studies!A:BR,4,FALSE),"")</f>
        <v>Reference</v>
      </c>
      <c r="E4647" s="254" t="str">
        <f>IF(AND(A4647&lt;&gt;"",ISNUMBER(A4647)),VLOOKUP(A4647,Studies!A:BR,5,FALSE),"")</f>
        <v>Mefenamic acid</v>
      </c>
      <c r="F4647" s="255" t="str">
        <f>IF(AND(A4647&lt;&gt;"",ISNUMBER(A4647)),VLOOKUP(A4647,Studies!A:BR,6,FALSE),"")</f>
        <v>Plasma</v>
      </c>
      <c r="G4647" s="194">
        <v>6</v>
      </c>
      <c r="H4647" s="50" t="s">
        <v>60</v>
      </c>
      <c r="I4647" s="187">
        <v>358.05630000000002</v>
      </c>
      <c r="J4647" s="41" t="s">
        <v>941</v>
      </c>
      <c r="K4647" s="41" t="s">
        <v>116</v>
      </c>
      <c r="O4647" s="199"/>
      <c r="Q4647" s="174">
        <v>0</v>
      </c>
    </row>
    <row r="4648" spans="1:17" ht="14.25" x14ac:dyDescent="0.2">
      <c r="A4648" s="183">
        <v>547</v>
      </c>
      <c r="B4648" s="253" t="str">
        <f>IF(AND(A4648&lt;&gt;"",ISNUMBER(A4648)),VLOOKUP(A4648,Studies!A:BR,2,FALSE),"")</f>
        <v>Rouini 2005</v>
      </c>
      <c r="C4648" s="254" t="str">
        <f>IF(AND(A4648&lt;&gt;"",ISNUMBER(A4648)),VLOOKUP(A4648,Studies!A:BR,3,FALSE),"")</f>
        <v>https://www.ncbi.nlm.nih.gov/pubmed/14698254</v>
      </c>
      <c r="D4648" s="254" t="str">
        <f>IF(AND(A4648&lt;&gt;"",ISNUMBER(A4648)),VLOOKUP(A4648,Studies!A:BR,4,FALSE),"")</f>
        <v>Reference</v>
      </c>
      <c r="E4648" s="254" t="str">
        <f>IF(AND(A4648&lt;&gt;"",ISNUMBER(A4648)),VLOOKUP(A4648,Studies!A:BR,5,FALSE),"")</f>
        <v>Mefenamic acid</v>
      </c>
      <c r="F4648" s="255" t="str">
        <f>IF(AND(A4648&lt;&gt;"",ISNUMBER(A4648)),VLOOKUP(A4648,Studies!A:BR,6,FALSE),"")</f>
        <v>Plasma</v>
      </c>
      <c r="G4648" s="194">
        <v>8</v>
      </c>
      <c r="H4648" s="50" t="s">
        <v>60</v>
      </c>
      <c r="I4648" s="187">
        <v>250.63939999999999</v>
      </c>
      <c r="J4648" s="41" t="s">
        <v>941</v>
      </c>
      <c r="K4648" s="41" t="s">
        <v>116</v>
      </c>
      <c r="O4648" s="199"/>
      <c r="Q4648" s="174">
        <v>0</v>
      </c>
    </row>
    <row r="4649" spans="1:17" ht="14.25" x14ac:dyDescent="0.2">
      <c r="A4649" s="183">
        <v>547</v>
      </c>
      <c r="B4649" s="253" t="str">
        <f>IF(AND(A4649&lt;&gt;"",ISNUMBER(A4649)),VLOOKUP(A4649,Studies!A:BR,2,FALSE),"")</f>
        <v>Rouini 2005</v>
      </c>
      <c r="C4649" s="254" t="str">
        <f>IF(AND(A4649&lt;&gt;"",ISNUMBER(A4649)),VLOOKUP(A4649,Studies!A:BR,3,FALSE),"")</f>
        <v>https://www.ncbi.nlm.nih.gov/pubmed/14698254</v>
      </c>
      <c r="D4649" s="254" t="str">
        <f>IF(AND(A4649&lt;&gt;"",ISNUMBER(A4649)),VLOOKUP(A4649,Studies!A:BR,4,FALSE),"")</f>
        <v>Reference</v>
      </c>
      <c r="E4649" s="254" t="str">
        <f>IF(AND(A4649&lt;&gt;"",ISNUMBER(A4649)),VLOOKUP(A4649,Studies!A:BR,5,FALSE),"")</f>
        <v>Mefenamic acid</v>
      </c>
      <c r="F4649" s="255" t="str">
        <f>IF(AND(A4649&lt;&gt;"",ISNUMBER(A4649)),VLOOKUP(A4649,Studies!A:BR,6,FALSE),"")</f>
        <v>Plasma</v>
      </c>
      <c r="G4649" s="194">
        <v>10</v>
      </c>
      <c r="H4649" s="50" t="s">
        <v>60</v>
      </c>
      <c r="I4649" s="187">
        <v>161.12530000000001</v>
      </c>
      <c r="J4649" s="41" t="s">
        <v>941</v>
      </c>
      <c r="K4649" s="41" t="s">
        <v>116</v>
      </c>
      <c r="O4649" s="199"/>
      <c r="Q4649" s="174">
        <v>0</v>
      </c>
    </row>
    <row r="4650" spans="1:17" ht="14.25" x14ac:dyDescent="0.2">
      <c r="A4650" s="183">
        <v>548</v>
      </c>
      <c r="B4650" s="253" t="str">
        <f>IF(AND(A4650&lt;&gt;"",ISNUMBER(A4650)),VLOOKUP(A4650,Studies!A:BR,2,FALSE),"")</f>
        <v>Mahadik 2012</v>
      </c>
      <c r="C4650" s="254" t="str">
        <f>IF(AND(A4650&lt;&gt;"",ISNUMBER(A4650)),VLOOKUP(A4650,Studies!A:BR,3,FALSE),"")</f>
        <v>https://www.ncbi.nlm.nih.gov/pubmed/22275128</v>
      </c>
      <c r="D4650" s="254" t="str">
        <f>IF(AND(A4650&lt;&gt;"",ISNUMBER(A4650)),VLOOKUP(A4650,Studies!A:BR,4,FALSE),"")</f>
        <v>Reference</v>
      </c>
      <c r="E4650" s="254" t="str">
        <f>IF(AND(A4650&lt;&gt;"",ISNUMBER(A4650)),VLOOKUP(A4650,Studies!A:BR,5,FALSE),"")</f>
        <v>Mefenamic acid</v>
      </c>
      <c r="F4650" s="255" t="str">
        <f>IF(AND(A4650&lt;&gt;"",ISNUMBER(A4650)),VLOOKUP(A4650,Studies!A:BR,6,FALSE),"")</f>
        <v>Plasma</v>
      </c>
      <c r="G4650" s="194">
        <v>0.5</v>
      </c>
      <c r="H4650" s="50" t="s">
        <v>60</v>
      </c>
      <c r="I4650" s="187">
        <v>71.25891</v>
      </c>
      <c r="J4650" s="41" t="s">
        <v>941</v>
      </c>
      <c r="K4650" s="41" t="s">
        <v>116</v>
      </c>
      <c r="O4650" s="199"/>
      <c r="Q4650" s="174">
        <v>0</v>
      </c>
    </row>
    <row r="4651" spans="1:17" ht="14.25" x14ac:dyDescent="0.2">
      <c r="A4651" s="183">
        <v>548</v>
      </c>
      <c r="B4651" s="253" t="str">
        <f>IF(AND(A4651&lt;&gt;"",ISNUMBER(A4651)),VLOOKUP(A4651,Studies!A:BR,2,FALSE),"")</f>
        <v>Mahadik 2012</v>
      </c>
      <c r="C4651" s="254" t="str">
        <f>IF(AND(A4651&lt;&gt;"",ISNUMBER(A4651)),VLOOKUP(A4651,Studies!A:BR,3,FALSE),"")</f>
        <v>https://www.ncbi.nlm.nih.gov/pubmed/22275128</v>
      </c>
      <c r="D4651" s="254" t="str">
        <f>IF(AND(A4651&lt;&gt;"",ISNUMBER(A4651)),VLOOKUP(A4651,Studies!A:BR,4,FALSE),"")</f>
        <v>Reference</v>
      </c>
      <c r="E4651" s="254" t="str">
        <f>IF(AND(A4651&lt;&gt;"",ISNUMBER(A4651)),VLOOKUP(A4651,Studies!A:BR,5,FALSE),"")</f>
        <v>Mefenamic acid</v>
      </c>
      <c r="F4651" s="255" t="str">
        <f>IF(AND(A4651&lt;&gt;"",ISNUMBER(A4651)),VLOOKUP(A4651,Studies!A:BR,6,FALSE),"")</f>
        <v>Plasma</v>
      </c>
      <c r="G4651" s="194">
        <v>1</v>
      </c>
      <c r="H4651" s="50" t="s">
        <v>60</v>
      </c>
      <c r="I4651" s="187">
        <v>1128.2660000000001</v>
      </c>
      <c r="J4651" s="41" t="s">
        <v>941</v>
      </c>
      <c r="K4651" s="41" t="s">
        <v>116</v>
      </c>
      <c r="O4651" s="199"/>
      <c r="Q4651" s="174">
        <v>0</v>
      </c>
    </row>
    <row r="4652" spans="1:17" ht="14.25" x14ac:dyDescent="0.2">
      <c r="A4652" s="183">
        <v>548</v>
      </c>
      <c r="B4652" s="253" t="str">
        <f>IF(AND(A4652&lt;&gt;"",ISNUMBER(A4652)),VLOOKUP(A4652,Studies!A:BR,2,FALSE),"")</f>
        <v>Mahadik 2012</v>
      </c>
      <c r="C4652" s="254" t="str">
        <f>IF(AND(A4652&lt;&gt;"",ISNUMBER(A4652)),VLOOKUP(A4652,Studies!A:BR,3,FALSE),"")</f>
        <v>https://www.ncbi.nlm.nih.gov/pubmed/22275128</v>
      </c>
      <c r="D4652" s="254" t="str">
        <f>IF(AND(A4652&lt;&gt;"",ISNUMBER(A4652)),VLOOKUP(A4652,Studies!A:BR,4,FALSE),"")</f>
        <v>Reference</v>
      </c>
      <c r="E4652" s="254" t="str">
        <f>IF(AND(A4652&lt;&gt;"",ISNUMBER(A4652)),VLOOKUP(A4652,Studies!A:BR,5,FALSE),"")</f>
        <v>Mefenamic acid</v>
      </c>
      <c r="F4652" s="255" t="str">
        <f>IF(AND(A4652&lt;&gt;"",ISNUMBER(A4652)),VLOOKUP(A4652,Studies!A:BR,6,FALSE),"")</f>
        <v>Plasma</v>
      </c>
      <c r="G4652" s="194">
        <v>1.5</v>
      </c>
      <c r="H4652" s="50" t="s">
        <v>60</v>
      </c>
      <c r="I4652" s="187">
        <v>1567.6959999999999</v>
      </c>
      <c r="J4652" s="41" t="s">
        <v>941</v>
      </c>
      <c r="K4652" s="41" t="s">
        <v>116</v>
      </c>
      <c r="O4652" s="199"/>
      <c r="Q4652" s="174">
        <v>0</v>
      </c>
    </row>
    <row r="4653" spans="1:17" ht="14.25" x14ac:dyDescent="0.2">
      <c r="A4653" s="183">
        <v>548</v>
      </c>
      <c r="B4653" s="253" t="str">
        <f>IF(AND(A4653&lt;&gt;"",ISNUMBER(A4653)),VLOOKUP(A4653,Studies!A:BR,2,FALSE),"")</f>
        <v>Mahadik 2012</v>
      </c>
      <c r="C4653" s="254" t="str">
        <f>IF(AND(A4653&lt;&gt;"",ISNUMBER(A4653)),VLOOKUP(A4653,Studies!A:BR,3,FALSE),"")</f>
        <v>https://www.ncbi.nlm.nih.gov/pubmed/22275128</v>
      </c>
      <c r="D4653" s="254" t="str">
        <f>IF(AND(A4653&lt;&gt;"",ISNUMBER(A4653)),VLOOKUP(A4653,Studies!A:BR,4,FALSE),"")</f>
        <v>Reference</v>
      </c>
      <c r="E4653" s="254" t="str">
        <f>IF(AND(A4653&lt;&gt;"",ISNUMBER(A4653)),VLOOKUP(A4653,Studies!A:BR,5,FALSE),"")</f>
        <v>Mefenamic acid</v>
      </c>
      <c r="F4653" s="255" t="str">
        <f>IF(AND(A4653&lt;&gt;"",ISNUMBER(A4653)),VLOOKUP(A4653,Studies!A:BR,6,FALSE),"")</f>
        <v>Plasma</v>
      </c>
      <c r="G4653" s="194">
        <v>2</v>
      </c>
      <c r="H4653" s="50" t="s">
        <v>60</v>
      </c>
      <c r="I4653" s="187">
        <v>1555.819</v>
      </c>
      <c r="J4653" s="41" t="s">
        <v>941</v>
      </c>
      <c r="K4653" s="41" t="s">
        <v>116</v>
      </c>
      <c r="O4653" s="199"/>
      <c r="Q4653" s="174">
        <v>0</v>
      </c>
    </row>
    <row r="4654" spans="1:17" ht="14.25" x14ac:dyDescent="0.2">
      <c r="A4654" s="183">
        <v>548</v>
      </c>
      <c r="B4654" s="253" t="str">
        <f>IF(AND(A4654&lt;&gt;"",ISNUMBER(A4654)),VLOOKUP(A4654,Studies!A:BR,2,FALSE),"")</f>
        <v>Mahadik 2012</v>
      </c>
      <c r="C4654" s="254" t="str">
        <f>IF(AND(A4654&lt;&gt;"",ISNUMBER(A4654)),VLOOKUP(A4654,Studies!A:BR,3,FALSE),"")</f>
        <v>https://www.ncbi.nlm.nih.gov/pubmed/22275128</v>
      </c>
      <c r="D4654" s="254" t="str">
        <f>IF(AND(A4654&lt;&gt;"",ISNUMBER(A4654)),VLOOKUP(A4654,Studies!A:BR,4,FALSE),"")</f>
        <v>Reference</v>
      </c>
      <c r="E4654" s="254" t="str">
        <f>IF(AND(A4654&lt;&gt;"",ISNUMBER(A4654)),VLOOKUP(A4654,Studies!A:BR,5,FALSE),"")</f>
        <v>Mefenamic acid</v>
      </c>
      <c r="F4654" s="255" t="str">
        <f>IF(AND(A4654&lt;&gt;"",ISNUMBER(A4654)),VLOOKUP(A4654,Studies!A:BR,6,FALSE),"")</f>
        <v>Plasma</v>
      </c>
      <c r="G4654" s="194">
        <v>2.5</v>
      </c>
      <c r="H4654" s="50" t="s">
        <v>60</v>
      </c>
      <c r="I4654" s="187">
        <v>1324.2280000000001</v>
      </c>
      <c r="J4654" s="41" t="s">
        <v>941</v>
      </c>
      <c r="K4654" s="41" t="s">
        <v>116</v>
      </c>
      <c r="O4654" s="199"/>
      <c r="Q4654" s="174">
        <v>0</v>
      </c>
    </row>
    <row r="4655" spans="1:17" ht="14.25" x14ac:dyDescent="0.2">
      <c r="A4655" s="183">
        <v>548</v>
      </c>
      <c r="B4655" s="253" t="str">
        <f>IF(AND(A4655&lt;&gt;"",ISNUMBER(A4655)),VLOOKUP(A4655,Studies!A:BR,2,FALSE),"")</f>
        <v>Mahadik 2012</v>
      </c>
      <c r="C4655" s="254" t="str">
        <f>IF(AND(A4655&lt;&gt;"",ISNUMBER(A4655)),VLOOKUP(A4655,Studies!A:BR,3,FALSE),"")</f>
        <v>https://www.ncbi.nlm.nih.gov/pubmed/22275128</v>
      </c>
      <c r="D4655" s="254" t="str">
        <f>IF(AND(A4655&lt;&gt;"",ISNUMBER(A4655)),VLOOKUP(A4655,Studies!A:BR,4,FALSE),"")</f>
        <v>Reference</v>
      </c>
      <c r="E4655" s="254" t="str">
        <f>IF(AND(A4655&lt;&gt;"",ISNUMBER(A4655)),VLOOKUP(A4655,Studies!A:BR,5,FALSE),"")</f>
        <v>Mefenamic acid</v>
      </c>
      <c r="F4655" s="255" t="str">
        <f>IF(AND(A4655&lt;&gt;"",ISNUMBER(A4655)),VLOOKUP(A4655,Studies!A:BR,6,FALSE),"")</f>
        <v>Plasma</v>
      </c>
      <c r="G4655" s="194">
        <v>3</v>
      </c>
      <c r="H4655" s="50" t="s">
        <v>60</v>
      </c>
      <c r="I4655" s="187">
        <v>1751.7809999999999</v>
      </c>
      <c r="J4655" s="41" t="s">
        <v>941</v>
      </c>
      <c r="K4655" s="41" t="s">
        <v>116</v>
      </c>
      <c r="O4655" s="199"/>
      <c r="Q4655" s="174">
        <v>0</v>
      </c>
    </row>
    <row r="4656" spans="1:17" ht="14.25" x14ac:dyDescent="0.2">
      <c r="A4656" s="183">
        <v>548</v>
      </c>
      <c r="B4656" s="253" t="str">
        <f>IF(AND(A4656&lt;&gt;"",ISNUMBER(A4656)),VLOOKUP(A4656,Studies!A:BR,2,FALSE),"")</f>
        <v>Mahadik 2012</v>
      </c>
      <c r="C4656" s="254" t="str">
        <f>IF(AND(A4656&lt;&gt;"",ISNUMBER(A4656)),VLOOKUP(A4656,Studies!A:BR,3,FALSE),"")</f>
        <v>https://www.ncbi.nlm.nih.gov/pubmed/22275128</v>
      </c>
      <c r="D4656" s="254" t="str">
        <f>IF(AND(A4656&lt;&gt;"",ISNUMBER(A4656)),VLOOKUP(A4656,Studies!A:BR,4,FALSE),"")</f>
        <v>Reference</v>
      </c>
      <c r="E4656" s="254" t="str">
        <f>IF(AND(A4656&lt;&gt;"",ISNUMBER(A4656)),VLOOKUP(A4656,Studies!A:BR,5,FALSE),"")</f>
        <v>Mefenamic acid</v>
      </c>
      <c r="F4656" s="255" t="str">
        <f>IF(AND(A4656&lt;&gt;"",ISNUMBER(A4656)),VLOOKUP(A4656,Studies!A:BR,6,FALSE),"")</f>
        <v>Plasma</v>
      </c>
      <c r="G4656" s="194">
        <v>3.5</v>
      </c>
      <c r="H4656" s="50" t="s">
        <v>60</v>
      </c>
      <c r="I4656" s="187">
        <v>1745.8430000000001</v>
      </c>
      <c r="J4656" s="41" t="s">
        <v>941</v>
      </c>
      <c r="K4656" s="41" t="s">
        <v>116</v>
      </c>
      <c r="O4656" s="199"/>
      <c r="Q4656" s="174">
        <v>0</v>
      </c>
    </row>
    <row r="4657" spans="1:17" ht="14.25" x14ac:dyDescent="0.2">
      <c r="A4657" s="183">
        <v>548</v>
      </c>
      <c r="B4657" s="253" t="str">
        <f>IF(AND(A4657&lt;&gt;"",ISNUMBER(A4657)),VLOOKUP(A4657,Studies!A:BR,2,FALSE),"")</f>
        <v>Mahadik 2012</v>
      </c>
      <c r="C4657" s="254" t="str">
        <f>IF(AND(A4657&lt;&gt;"",ISNUMBER(A4657)),VLOOKUP(A4657,Studies!A:BR,3,FALSE),"")</f>
        <v>https://www.ncbi.nlm.nih.gov/pubmed/22275128</v>
      </c>
      <c r="D4657" s="254" t="str">
        <f>IF(AND(A4657&lt;&gt;"",ISNUMBER(A4657)),VLOOKUP(A4657,Studies!A:BR,4,FALSE),"")</f>
        <v>Reference</v>
      </c>
      <c r="E4657" s="254" t="str">
        <f>IF(AND(A4657&lt;&gt;"",ISNUMBER(A4657)),VLOOKUP(A4657,Studies!A:BR,5,FALSE),"")</f>
        <v>Mefenamic acid</v>
      </c>
      <c r="F4657" s="255" t="str">
        <f>IF(AND(A4657&lt;&gt;"",ISNUMBER(A4657)),VLOOKUP(A4657,Studies!A:BR,6,FALSE),"")</f>
        <v>Plasma</v>
      </c>
      <c r="G4657" s="194">
        <v>4</v>
      </c>
      <c r="H4657" s="50" t="s">
        <v>60</v>
      </c>
      <c r="I4657" s="187">
        <v>1561.758</v>
      </c>
      <c r="J4657" s="41" t="s">
        <v>941</v>
      </c>
      <c r="K4657" s="41" t="s">
        <v>116</v>
      </c>
      <c r="O4657" s="199"/>
      <c r="Q4657" s="174">
        <v>0</v>
      </c>
    </row>
    <row r="4658" spans="1:17" ht="14.25" x14ac:dyDescent="0.2">
      <c r="A4658" s="183">
        <v>548</v>
      </c>
      <c r="B4658" s="253" t="str">
        <f>IF(AND(A4658&lt;&gt;"",ISNUMBER(A4658)),VLOOKUP(A4658,Studies!A:BR,2,FALSE),"")</f>
        <v>Mahadik 2012</v>
      </c>
      <c r="C4658" s="254" t="str">
        <f>IF(AND(A4658&lt;&gt;"",ISNUMBER(A4658)),VLOOKUP(A4658,Studies!A:BR,3,FALSE),"")</f>
        <v>https://www.ncbi.nlm.nih.gov/pubmed/22275128</v>
      </c>
      <c r="D4658" s="254" t="str">
        <f>IF(AND(A4658&lt;&gt;"",ISNUMBER(A4658)),VLOOKUP(A4658,Studies!A:BR,4,FALSE),"")</f>
        <v>Reference</v>
      </c>
      <c r="E4658" s="254" t="str">
        <f>IF(AND(A4658&lt;&gt;"",ISNUMBER(A4658)),VLOOKUP(A4658,Studies!A:BR,5,FALSE),"")</f>
        <v>Mefenamic acid</v>
      </c>
      <c r="F4658" s="255" t="str">
        <f>IF(AND(A4658&lt;&gt;"",ISNUMBER(A4658)),VLOOKUP(A4658,Studies!A:BR,6,FALSE),"")</f>
        <v>Plasma</v>
      </c>
      <c r="G4658" s="194">
        <v>4.5</v>
      </c>
      <c r="H4658" s="50" t="s">
        <v>60</v>
      </c>
      <c r="I4658" s="187">
        <v>2173.3969999999999</v>
      </c>
      <c r="J4658" s="41" t="s">
        <v>941</v>
      </c>
      <c r="K4658" s="41" t="s">
        <v>116</v>
      </c>
      <c r="O4658" s="199"/>
      <c r="Q4658" s="174">
        <v>0</v>
      </c>
    </row>
    <row r="4659" spans="1:17" ht="14.25" x14ac:dyDescent="0.2">
      <c r="A4659" s="183">
        <v>548</v>
      </c>
      <c r="B4659" s="253" t="str">
        <f>IF(AND(A4659&lt;&gt;"",ISNUMBER(A4659)),VLOOKUP(A4659,Studies!A:BR,2,FALSE),"")</f>
        <v>Mahadik 2012</v>
      </c>
      <c r="C4659" s="254" t="str">
        <f>IF(AND(A4659&lt;&gt;"",ISNUMBER(A4659)),VLOOKUP(A4659,Studies!A:BR,3,FALSE),"")</f>
        <v>https://www.ncbi.nlm.nih.gov/pubmed/22275128</v>
      </c>
      <c r="D4659" s="254" t="str">
        <f>IF(AND(A4659&lt;&gt;"",ISNUMBER(A4659)),VLOOKUP(A4659,Studies!A:BR,4,FALSE),"")</f>
        <v>Reference</v>
      </c>
      <c r="E4659" s="254" t="str">
        <f>IF(AND(A4659&lt;&gt;"",ISNUMBER(A4659)),VLOOKUP(A4659,Studies!A:BR,5,FALSE),"")</f>
        <v>Mefenamic acid</v>
      </c>
      <c r="F4659" s="255" t="str">
        <f>IF(AND(A4659&lt;&gt;"",ISNUMBER(A4659)),VLOOKUP(A4659,Studies!A:BR,6,FALSE),"")</f>
        <v>Plasma</v>
      </c>
      <c r="G4659" s="194">
        <v>5</v>
      </c>
      <c r="H4659" s="50" t="s">
        <v>60</v>
      </c>
      <c r="I4659" s="187">
        <v>1520.19</v>
      </c>
      <c r="J4659" s="41" t="s">
        <v>941</v>
      </c>
      <c r="K4659" s="41" t="s">
        <v>116</v>
      </c>
      <c r="O4659" s="199"/>
      <c r="Q4659" s="174">
        <v>0</v>
      </c>
    </row>
    <row r="4660" spans="1:17" ht="14.25" x14ac:dyDescent="0.2">
      <c r="A4660" s="183">
        <v>548</v>
      </c>
      <c r="B4660" s="253" t="str">
        <f>IF(AND(A4660&lt;&gt;"",ISNUMBER(A4660)),VLOOKUP(A4660,Studies!A:BR,2,FALSE),"")</f>
        <v>Mahadik 2012</v>
      </c>
      <c r="C4660" s="254" t="str">
        <f>IF(AND(A4660&lt;&gt;"",ISNUMBER(A4660)),VLOOKUP(A4660,Studies!A:BR,3,FALSE),"")</f>
        <v>https://www.ncbi.nlm.nih.gov/pubmed/22275128</v>
      </c>
      <c r="D4660" s="254" t="str">
        <f>IF(AND(A4660&lt;&gt;"",ISNUMBER(A4660)),VLOOKUP(A4660,Studies!A:BR,4,FALSE),"")</f>
        <v>Reference</v>
      </c>
      <c r="E4660" s="254" t="str">
        <f>IF(AND(A4660&lt;&gt;"",ISNUMBER(A4660)),VLOOKUP(A4660,Studies!A:BR,5,FALSE),"")</f>
        <v>Mefenamic acid</v>
      </c>
      <c r="F4660" s="255" t="str">
        <f>IF(AND(A4660&lt;&gt;"",ISNUMBER(A4660)),VLOOKUP(A4660,Studies!A:BR,6,FALSE),"")</f>
        <v>Plasma</v>
      </c>
      <c r="G4660" s="194">
        <v>5.5</v>
      </c>
      <c r="H4660" s="50" t="s">
        <v>60</v>
      </c>
      <c r="I4660" s="187">
        <v>1330.1659999999999</v>
      </c>
      <c r="J4660" s="41" t="s">
        <v>941</v>
      </c>
      <c r="K4660" s="41" t="s">
        <v>116</v>
      </c>
      <c r="O4660" s="199"/>
      <c r="Q4660" s="174">
        <v>0</v>
      </c>
    </row>
    <row r="4661" spans="1:17" ht="14.25" x14ac:dyDescent="0.2">
      <c r="A4661" s="183">
        <v>548</v>
      </c>
      <c r="B4661" s="253" t="str">
        <f>IF(AND(A4661&lt;&gt;"",ISNUMBER(A4661)),VLOOKUP(A4661,Studies!A:BR,2,FALSE),"")</f>
        <v>Mahadik 2012</v>
      </c>
      <c r="C4661" s="254" t="str">
        <f>IF(AND(A4661&lt;&gt;"",ISNUMBER(A4661)),VLOOKUP(A4661,Studies!A:BR,3,FALSE),"")</f>
        <v>https://www.ncbi.nlm.nih.gov/pubmed/22275128</v>
      </c>
      <c r="D4661" s="254" t="str">
        <f>IF(AND(A4661&lt;&gt;"",ISNUMBER(A4661)),VLOOKUP(A4661,Studies!A:BR,4,FALSE),"")</f>
        <v>Reference</v>
      </c>
      <c r="E4661" s="254" t="str">
        <f>IF(AND(A4661&lt;&gt;"",ISNUMBER(A4661)),VLOOKUP(A4661,Studies!A:BR,5,FALSE),"")</f>
        <v>Mefenamic acid</v>
      </c>
      <c r="F4661" s="255" t="str">
        <f>IF(AND(A4661&lt;&gt;"",ISNUMBER(A4661)),VLOOKUP(A4661,Studies!A:BR,6,FALSE),"")</f>
        <v>Plasma</v>
      </c>
      <c r="G4661" s="194">
        <v>6</v>
      </c>
      <c r="H4661" s="50" t="s">
        <v>60</v>
      </c>
      <c r="I4661" s="187">
        <v>1027.316</v>
      </c>
      <c r="J4661" s="41" t="s">
        <v>941</v>
      </c>
      <c r="K4661" s="41" t="s">
        <v>116</v>
      </c>
      <c r="Q4661" s="174">
        <v>0</v>
      </c>
    </row>
    <row r="4662" spans="1:17" ht="14.25" x14ac:dyDescent="0.2">
      <c r="A4662" s="183">
        <v>548</v>
      </c>
      <c r="B4662" s="253" t="str">
        <f>IF(AND(A4662&lt;&gt;"",ISNUMBER(A4662)),VLOOKUP(A4662,Studies!A:BR,2,FALSE),"")</f>
        <v>Mahadik 2012</v>
      </c>
      <c r="C4662" s="254" t="str">
        <f>IF(AND(A4662&lt;&gt;"",ISNUMBER(A4662)),VLOOKUP(A4662,Studies!A:BR,3,FALSE),"")</f>
        <v>https://www.ncbi.nlm.nih.gov/pubmed/22275128</v>
      </c>
      <c r="D4662" s="254" t="str">
        <f>IF(AND(A4662&lt;&gt;"",ISNUMBER(A4662)),VLOOKUP(A4662,Studies!A:BR,4,FALSE),"")</f>
        <v>Reference</v>
      </c>
      <c r="E4662" s="254" t="str">
        <f>IF(AND(A4662&lt;&gt;"",ISNUMBER(A4662)),VLOOKUP(A4662,Studies!A:BR,5,FALSE),"")</f>
        <v>Mefenamic acid</v>
      </c>
      <c r="F4662" s="255" t="str">
        <f>IF(AND(A4662&lt;&gt;"",ISNUMBER(A4662)),VLOOKUP(A4662,Studies!A:BR,6,FALSE),"")</f>
        <v>Plasma</v>
      </c>
      <c r="G4662" s="194">
        <v>7</v>
      </c>
      <c r="H4662" s="50" t="s">
        <v>60</v>
      </c>
      <c r="I4662" s="187">
        <v>587.88599999999997</v>
      </c>
      <c r="J4662" s="41" t="s">
        <v>941</v>
      </c>
      <c r="K4662" s="41" t="s">
        <v>116</v>
      </c>
      <c r="O4662" s="199"/>
      <c r="Q4662" s="174">
        <v>0</v>
      </c>
    </row>
    <row r="4663" spans="1:17" ht="14.25" x14ac:dyDescent="0.2">
      <c r="A4663" s="183">
        <v>548</v>
      </c>
      <c r="B4663" s="253" t="str">
        <f>IF(AND(A4663&lt;&gt;"",ISNUMBER(A4663)),VLOOKUP(A4663,Studies!A:BR,2,FALSE),"")</f>
        <v>Mahadik 2012</v>
      </c>
      <c r="C4663" s="254" t="str">
        <f>IF(AND(A4663&lt;&gt;"",ISNUMBER(A4663)),VLOOKUP(A4663,Studies!A:BR,3,FALSE),"")</f>
        <v>https://www.ncbi.nlm.nih.gov/pubmed/22275128</v>
      </c>
      <c r="D4663" s="254" t="str">
        <f>IF(AND(A4663&lt;&gt;"",ISNUMBER(A4663)),VLOOKUP(A4663,Studies!A:BR,4,FALSE),"")</f>
        <v>Reference</v>
      </c>
      <c r="E4663" s="254" t="str">
        <f>IF(AND(A4663&lt;&gt;"",ISNUMBER(A4663)),VLOOKUP(A4663,Studies!A:BR,5,FALSE),"")</f>
        <v>Mefenamic acid</v>
      </c>
      <c r="F4663" s="255" t="str">
        <f>IF(AND(A4663&lt;&gt;"",ISNUMBER(A4663)),VLOOKUP(A4663,Studies!A:BR,6,FALSE),"")</f>
        <v>Plasma</v>
      </c>
      <c r="G4663" s="194">
        <v>8</v>
      </c>
      <c r="H4663" s="50" t="s">
        <v>60</v>
      </c>
      <c r="I4663" s="187">
        <v>415.67700000000002</v>
      </c>
      <c r="J4663" s="41" t="s">
        <v>941</v>
      </c>
      <c r="K4663" s="41" t="s">
        <v>116</v>
      </c>
      <c r="O4663" s="199"/>
      <c r="Q4663" s="174">
        <v>0</v>
      </c>
    </row>
    <row r="4664" spans="1:17" ht="14.25" x14ac:dyDescent="0.2">
      <c r="A4664" s="183">
        <v>548</v>
      </c>
      <c r="B4664" s="253" t="str">
        <f>IF(AND(A4664&lt;&gt;"",ISNUMBER(A4664)),VLOOKUP(A4664,Studies!A:BR,2,FALSE),"")</f>
        <v>Mahadik 2012</v>
      </c>
      <c r="C4664" s="254" t="str">
        <f>IF(AND(A4664&lt;&gt;"",ISNUMBER(A4664)),VLOOKUP(A4664,Studies!A:BR,3,FALSE),"")</f>
        <v>https://www.ncbi.nlm.nih.gov/pubmed/22275128</v>
      </c>
      <c r="D4664" s="254" t="str">
        <f>IF(AND(A4664&lt;&gt;"",ISNUMBER(A4664)),VLOOKUP(A4664,Studies!A:BR,4,FALSE),"")</f>
        <v>Reference</v>
      </c>
      <c r="E4664" s="254" t="str">
        <f>IF(AND(A4664&lt;&gt;"",ISNUMBER(A4664)),VLOOKUP(A4664,Studies!A:BR,5,FALSE),"")</f>
        <v>Mefenamic acid</v>
      </c>
      <c r="F4664" s="255" t="str">
        <f>IF(AND(A4664&lt;&gt;"",ISNUMBER(A4664)),VLOOKUP(A4664,Studies!A:BR,6,FALSE),"")</f>
        <v>Plasma</v>
      </c>
      <c r="G4664" s="194">
        <v>10</v>
      </c>
      <c r="H4664" s="50" t="s">
        <v>60</v>
      </c>
      <c r="I4664" s="187">
        <v>326.60329999999999</v>
      </c>
      <c r="J4664" s="41" t="s">
        <v>941</v>
      </c>
      <c r="K4664" s="41" t="s">
        <v>116</v>
      </c>
      <c r="O4664" s="199"/>
      <c r="Q4664" s="174">
        <v>0</v>
      </c>
    </row>
    <row r="4665" spans="1:17" ht="14.25" x14ac:dyDescent="0.2">
      <c r="A4665" s="183">
        <v>548</v>
      </c>
      <c r="B4665" s="253" t="str">
        <f>IF(AND(A4665&lt;&gt;"",ISNUMBER(A4665)),VLOOKUP(A4665,Studies!A:BR,2,FALSE),"")</f>
        <v>Mahadik 2012</v>
      </c>
      <c r="C4665" s="254" t="str">
        <f>IF(AND(A4665&lt;&gt;"",ISNUMBER(A4665)),VLOOKUP(A4665,Studies!A:BR,3,FALSE),"")</f>
        <v>https://www.ncbi.nlm.nih.gov/pubmed/22275128</v>
      </c>
      <c r="D4665" s="254" t="str">
        <f>IF(AND(A4665&lt;&gt;"",ISNUMBER(A4665)),VLOOKUP(A4665,Studies!A:BR,4,FALSE),"")</f>
        <v>Reference</v>
      </c>
      <c r="E4665" s="254" t="str">
        <f>IF(AND(A4665&lt;&gt;"",ISNUMBER(A4665)),VLOOKUP(A4665,Studies!A:BR,5,FALSE),"")</f>
        <v>Mefenamic acid</v>
      </c>
      <c r="F4665" s="255" t="str">
        <f>IF(AND(A4665&lt;&gt;"",ISNUMBER(A4665)),VLOOKUP(A4665,Studies!A:BR,6,FALSE),"")</f>
        <v>Plasma</v>
      </c>
      <c r="G4665" s="194">
        <v>12</v>
      </c>
      <c r="H4665" s="50" t="s">
        <v>60</v>
      </c>
      <c r="I4665" s="187">
        <v>267.22089999999997</v>
      </c>
      <c r="J4665" s="41" t="s">
        <v>941</v>
      </c>
      <c r="K4665" s="41" t="s">
        <v>116</v>
      </c>
      <c r="O4665" s="199"/>
      <c r="Q4665" s="174">
        <v>0</v>
      </c>
    </row>
    <row r="4666" spans="1:17" ht="14.25" x14ac:dyDescent="0.2">
      <c r="A4666" s="183">
        <v>548</v>
      </c>
      <c r="B4666" s="253" t="str">
        <f>IF(AND(A4666&lt;&gt;"",ISNUMBER(A4666)),VLOOKUP(A4666,Studies!A:BR,2,FALSE),"")</f>
        <v>Mahadik 2012</v>
      </c>
      <c r="C4666" s="254" t="str">
        <f>IF(AND(A4666&lt;&gt;"",ISNUMBER(A4666)),VLOOKUP(A4666,Studies!A:BR,3,FALSE),"")</f>
        <v>https://www.ncbi.nlm.nih.gov/pubmed/22275128</v>
      </c>
      <c r="D4666" s="254" t="str">
        <f>IF(AND(A4666&lt;&gt;"",ISNUMBER(A4666)),VLOOKUP(A4666,Studies!A:BR,4,FALSE),"")</f>
        <v>Reference</v>
      </c>
      <c r="E4666" s="254" t="str">
        <f>IF(AND(A4666&lt;&gt;"",ISNUMBER(A4666)),VLOOKUP(A4666,Studies!A:BR,5,FALSE),"")</f>
        <v>Mefenamic acid</v>
      </c>
      <c r="F4666" s="255" t="str">
        <f>IF(AND(A4666&lt;&gt;"",ISNUMBER(A4666)),VLOOKUP(A4666,Studies!A:BR,6,FALSE),"")</f>
        <v>Plasma</v>
      </c>
      <c r="G4666" s="194">
        <v>16</v>
      </c>
      <c r="H4666" s="50" t="s">
        <v>60</v>
      </c>
      <c r="I4666" s="187">
        <v>106.8884</v>
      </c>
      <c r="J4666" s="41" t="s">
        <v>941</v>
      </c>
      <c r="K4666" s="41" t="s">
        <v>116</v>
      </c>
      <c r="O4666" s="199"/>
      <c r="Q4666" s="174">
        <v>0</v>
      </c>
    </row>
    <row r="4667" spans="1:17" x14ac:dyDescent="0.2">
      <c r="A4667" s="189">
        <v>549</v>
      </c>
      <c r="B4667" s="253" t="str">
        <f>IF(AND(A4667&lt;&gt;"",ISNUMBER(A4667)),VLOOKUP(A4667,Studies!A:BR,2,FALSE),"")</f>
        <v>Baneyx 2014</v>
      </c>
      <c r="C4667" s="254" t="str">
        <f>IF(AND(A4667&lt;&gt;"",ISNUMBER(A4667)),VLOOKUP(A4667,Studies!A:BR,3,FALSE),"")</f>
        <v>https://www.ncbi.nlm.nih.gov/pubmed/24530864</v>
      </c>
      <c r="D4667" s="254" t="str">
        <f>IF(AND(A4667&lt;&gt;"",ISNUMBER(A4667)),VLOOKUP(A4667,Studies!A:BR,4,FALSE),"")</f>
        <v>Day 7 - 600 mg po MD</v>
      </c>
      <c r="E4667" s="254" t="str">
        <f>IF(AND(A4667&lt;&gt;"",ISNUMBER(A4667)),VLOOKUP(A4667,Studies!A:BR,5,FALSE),"")</f>
        <v>Rifampicin</v>
      </c>
      <c r="F4667" s="255"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x14ac:dyDescent="0.2">
      <c r="A4668" s="189">
        <v>549</v>
      </c>
      <c r="B4668" s="253" t="str">
        <f>IF(AND(A4668&lt;&gt;"",ISNUMBER(A4668)),VLOOKUP(A4668,Studies!A:BR,2,FALSE),"")</f>
        <v>Baneyx 2014</v>
      </c>
      <c r="C4668" s="254" t="str">
        <f>IF(AND(A4668&lt;&gt;"",ISNUMBER(A4668)),VLOOKUP(A4668,Studies!A:BR,3,FALSE),"")</f>
        <v>https://www.ncbi.nlm.nih.gov/pubmed/24530864</v>
      </c>
      <c r="D4668" s="254" t="str">
        <f>IF(AND(A4668&lt;&gt;"",ISNUMBER(A4668)),VLOOKUP(A4668,Studies!A:BR,4,FALSE),"")</f>
        <v>Day 7 - 600 mg po MD</v>
      </c>
      <c r="E4668" s="254" t="str">
        <f>IF(AND(A4668&lt;&gt;"",ISNUMBER(A4668)),VLOOKUP(A4668,Studies!A:BR,5,FALSE),"")</f>
        <v>Rifampicin</v>
      </c>
      <c r="F4668" s="255"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x14ac:dyDescent="0.2">
      <c r="A4669" s="189">
        <v>549</v>
      </c>
      <c r="B4669" s="253" t="str">
        <f>IF(AND(A4669&lt;&gt;"",ISNUMBER(A4669)),VLOOKUP(A4669,Studies!A:BR,2,FALSE),"")</f>
        <v>Baneyx 2014</v>
      </c>
      <c r="C4669" s="254" t="str">
        <f>IF(AND(A4669&lt;&gt;"",ISNUMBER(A4669)),VLOOKUP(A4669,Studies!A:BR,3,FALSE),"")</f>
        <v>https://www.ncbi.nlm.nih.gov/pubmed/24530864</v>
      </c>
      <c r="D4669" s="254" t="str">
        <f>IF(AND(A4669&lt;&gt;"",ISNUMBER(A4669)),VLOOKUP(A4669,Studies!A:BR,4,FALSE),"")</f>
        <v>Day 7 - 600 mg po MD</v>
      </c>
      <c r="E4669" s="254" t="str">
        <f>IF(AND(A4669&lt;&gt;"",ISNUMBER(A4669)),VLOOKUP(A4669,Studies!A:BR,5,FALSE),"")</f>
        <v>Rifampicin</v>
      </c>
      <c r="F4669" s="255"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x14ac:dyDescent="0.2">
      <c r="A4670" s="189">
        <v>549</v>
      </c>
      <c r="B4670" s="253" t="str">
        <f>IF(AND(A4670&lt;&gt;"",ISNUMBER(A4670)),VLOOKUP(A4670,Studies!A:BR,2,FALSE),"")</f>
        <v>Baneyx 2014</v>
      </c>
      <c r="C4670" s="254" t="str">
        <f>IF(AND(A4670&lt;&gt;"",ISNUMBER(A4670)),VLOOKUP(A4670,Studies!A:BR,3,FALSE),"")</f>
        <v>https://www.ncbi.nlm.nih.gov/pubmed/24530864</v>
      </c>
      <c r="D4670" s="254" t="str">
        <f>IF(AND(A4670&lt;&gt;"",ISNUMBER(A4670)),VLOOKUP(A4670,Studies!A:BR,4,FALSE),"")</f>
        <v>Day 7 - 600 mg po MD</v>
      </c>
      <c r="E4670" s="254" t="str">
        <f>IF(AND(A4670&lt;&gt;"",ISNUMBER(A4670)),VLOOKUP(A4670,Studies!A:BR,5,FALSE),"")</f>
        <v>Rifampicin</v>
      </c>
      <c r="F4670" s="255"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x14ac:dyDescent="0.2">
      <c r="A4671" s="189">
        <v>549</v>
      </c>
      <c r="B4671" s="253" t="str">
        <f>IF(AND(A4671&lt;&gt;"",ISNUMBER(A4671)),VLOOKUP(A4671,Studies!A:BR,2,FALSE),"")</f>
        <v>Baneyx 2014</v>
      </c>
      <c r="C4671" s="254" t="str">
        <f>IF(AND(A4671&lt;&gt;"",ISNUMBER(A4671)),VLOOKUP(A4671,Studies!A:BR,3,FALSE),"")</f>
        <v>https://www.ncbi.nlm.nih.gov/pubmed/24530864</v>
      </c>
      <c r="D4671" s="254" t="str">
        <f>IF(AND(A4671&lt;&gt;"",ISNUMBER(A4671)),VLOOKUP(A4671,Studies!A:BR,4,FALSE),"")</f>
        <v>Day 7 - 600 mg po MD</v>
      </c>
      <c r="E4671" s="254" t="str">
        <f>IF(AND(A4671&lt;&gt;"",ISNUMBER(A4671)),VLOOKUP(A4671,Studies!A:BR,5,FALSE),"")</f>
        <v>Rifampicin</v>
      </c>
      <c r="F4671" s="255"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x14ac:dyDescent="0.2">
      <c r="A4672" s="189">
        <v>549</v>
      </c>
      <c r="B4672" s="253" t="str">
        <f>IF(AND(A4672&lt;&gt;"",ISNUMBER(A4672)),VLOOKUP(A4672,Studies!A:BR,2,FALSE),"")</f>
        <v>Baneyx 2014</v>
      </c>
      <c r="C4672" s="254" t="str">
        <f>IF(AND(A4672&lt;&gt;"",ISNUMBER(A4672)),VLOOKUP(A4672,Studies!A:BR,3,FALSE),"")</f>
        <v>https://www.ncbi.nlm.nih.gov/pubmed/24530864</v>
      </c>
      <c r="D4672" s="254" t="str">
        <f>IF(AND(A4672&lt;&gt;"",ISNUMBER(A4672)),VLOOKUP(A4672,Studies!A:BR,4,FALSE),"")</f>
        <v>Day 7 - 600 mg po MD</v>
      </c>
      <c r="E4672" s="254" t="str">
        <f>IF(AND(A4672&lt;&gt;"",ISNUMBER(A4672)),VLOOKUP(A4672,Studies!A:BR,5,FALSE),"")</f>
        <v>Rifampicin</v>
      </c>
      <c r="F4672" s="255"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x14ac:dyDescent="0.2">
      <c r="A4673" s="183">
        <v>550</v>
      </c>
      <c r="B4673" s="253" t="str">
        <f>IF(AND(A4673&lt;&gt;"",ISNUMBER(A4673)),VLOOKUP(A4673,Studies!A:BR,2,FALSE),"")</f>
        <v>Agarwala 2003</v>
      </c>
      <c r="C4673" s="254" t="str">
        <f>IF(AND(A4673&lt;&gt;"",ISNUMBER(A4673)),VLOOKUP(A4673,Studies!A:BR,3,FALSE),"")</f>
        <v>http://www.medadvocates.org/resources/conferences/iasconfpath/ias2003/atv%20pk%20past%2024%20hour%20interval.pdf</v>
      </c>
      <c r="D4673" s="254" t="str">
        <f>IF(AND(A4673&lt;&gt;"",ISNUMBER(A4673)),VLOOKUP(A4673,Studies!A:BR,4,FALSE),"")</f>
        <v>Day 6</v>
      </c>
      <c r="E4673" s="254" t="str">
        <f>IF(AND(A4673&lt;&gt;"",ISNUMBER(A4673)),VLOOKUP(A4673,Studies!A:BR,5,FALSE),"")</f>
        <v>Atazanavir</v>
      </c>
      <c r="F4673" s="255"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x14ac:dyDescent="0.2">
      <c r="A4674" s="30">
        <v>550</v>
      </c>
      <c r="B4674" s="253" t="str">
        <f>IF(AND(A4674&lt;&gt;"",ISNUMBER(A4674)),VLOOKUP(A4674,Studies!A:BR,2,FALSE),"")</f>
        <v>Agarwala 2003</v>
      </c>
      <c r="C4674" s="254" t="str">
        <f>IF(AND(A4674&lt;&gt;"",ISNUMBER(A4674)),VLOOKUP(A4674,Studies!A:BR,3,FALSE),"")</f>
        <v>http://www.medadvocates.org/resources/conferences/iasconfpath/ias2003/atv%20pk%20past%2024%20hour%20interval.pdf</v>
      </c>
      <c r="D4674" s="254" t="str">
        <f>IF(AND(A4674&lt;&gt;"",ISNUMBER(A4674)),VLOOKUP(A4674,Studies!A:BR,4,FALSE),"")</f>
        <v>Day 6</v>
      </c>
      <c r="E4674" s="254" t="str">
        <f>IF(AND(A4674&lt;&gt;"",ISNUMBER(A4674)),VLOOKUP(A4674,Studies!A:BR,5,FALSE),"")</f>
        <v>Atazanavir</v>
      </c>
      <c r="F4674" s="255"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x14ac:dyDescent="0.2">
      <c r="A4675" s="183">
        <v>550</v>
      </c>
      <c r="B4675" s="253" t="str">
        <f>IF(AND(A4675&lt;&gt;"",ISNUMBER(A4675)),VLOOKUP(A4675,Studies!A:BR,2,FALSE),"")</f>
        <v>Agarwala 2003</v>
      </c>
      <c r="C4675" s="254" t="str">
        <f>IF(AND(A4675&lt;&gt;"",ISNUMBER(A4675)),VLOOKUP(A4675,Studies!A:BR,3,FALSE),"")</f>
        <v>http://www.medadvocates.org/resources/conferences/iasconfpath/ias2003/atv%20pk%20past%2024%20hour%20interval.pdf</v>
      </c>
      <c r="D4675" s="254" t="str">
        <f>IF(AND(A4675&lt;&gt;"",ISNUMBER(A4675)),VLOOKUP(A4675,Studies!A:BR,4,FALSE),"")</f>
        <v>Day 6</v>
      </c>
      <c r="E4675" s="254" t="str">
        <f>IF(AND(A4675&lt;&gt;"",ISNUMBER(A4675)),VLOOKUP(A4675,Studies!A:BR,5,FALSE),"")</f>
        <v>Atazanavir</v>
      </c>
      <c r="F4675" s="255"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x14ac:dyDescent="0.2">
      <c r="A4676" s="183">
        <v>550</v>
      </c>
      <c r="B4676" s="253" t="str">
        <f>IF(AND(A4676&lt;&gt;"",ISNUMBER(A4676)),VLOOKUP(A4676,Studies!A:BR,2,FALSE),"")</f>
        <v>Agarwala 2003</v>
      </c>
      <c r="C4676" s="254" t="str">
        <f>IF(AND(A4676&lt;&gt;"",ISNUMBER(A4676)),VLOOKUP(A4676,Studies!A:BR,3,FALSE),"")</f>
        <v>http://www.medadvocates.org/resources/conferences/iasconfpath/ias2003/atv%20pk%20past%2024%20hour%20interval.pdf</v>
      </c>
      <c r="D4676" s="254" t="str">
        <f>IF(AND(A4676&lt;&gt;"",ISNUMBER(A4676)),VLOOKUP(A4676,Studies!A:BR,4,FALSE),"")</f>
        <v>Day 6</v>
      </c>
      <c r="E4676" s="254" t="str">
        <f>IF(AND(A4676&lt;&gt;"",ISNUMBER(A4676)),VLOOKUP(A4676,Studies!A:BR,5,FALSE),"")</f>
        <v>Atazanavir</v>
      </c>
      <c r="F4676" s="255"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x14ac:dyDescent="0.2">
      <c r="A4677" s="30">
        <v>550</v>
      </c>
      <c r="B4677" s="253" t="str">
        <f>IF(AND(A4677&lt;&gt;"",ISNUMBER(A4677)),VLOOKUP(A4677,Studies!A:BR,2,FALSE),"")</f>
        <v>Agarwala 2003</v>
      </c>
      <c r="C4677" s="254" t="str">
        <f>IF(AND(A4677&lt;&gt;"",ISNUMBER(A4677)),VLOOKUP(A4677,Studies!A:BR,3,FALSE),"")</f>
        <v>http://www.medadvocates.org/resources/conferences/iasconfpath/ias2003/atv%20pk%20past%2024%20hour%20interval.pdf</v>
      </c>
      <c r="D4677" s="254" t="str">
        <f>IF(AND(A4677&lt;&gt;"",ISNUMBER(A4677)),VLOOKUP(A4677,Studies!A:BR,4,FALSE),"")</f>
        <v>Day 6</v>
      </c>
      <c r="E4677" s="254" t="str">
        <f>IF(AND(A4677&lt;&gt;"",ISNUMBER(A4677)),VLOOKUP(A4677,Studies!A:BR,5,FALSE),"")</f>
        <v>Atazanavir</v>
      </c>
      <c r="F4677" s="255"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x14ac:dyDescent="0.2">
      <c r="A4678" s="183">
        <v>550</v>
      </c>
      <c r="B4678" s="253" t="str">
        <f>IF(AND(A4678&lt;&gt;"",ISNUMBER(A4678)),VLOOKUP(A4678,Studies!A:BR,2,FALSE),"")</f>
        <v>Agarwala 2003</v>
      </c>
      <c r="C4678" s="254" t="str">
        <f>IF(AND(A4678&lt;&gt;"",ISNUMBER(A4678)),VLOOKUP(A4678,Studies!A:BR,3,FALSE),"")</f>
        <v>http://www.medadvocates.org/resources/conferences/iasconfpath/ias2003/atv%20pk%20past%2024%20hour%20interval.pdf</v>
      </c>
      <c r="D4678" s="254" t="str">
        <f>IF(AND(A4678&lt;&gt;"",ISNUMBER(A4678)),VLOOKUP(A4678,Studies!A:BR,4,FALSE),"")</f>
        <v>Day 6</v>
      </c>
      <c r="E4678" s="254" t="str">
        <f>IF(AND(A4678&lt;&gt;"",ISNUMBER(A4678)),VLOOKUP(A4678,Studies!A:BR,5,FALSE),"")</f>
        <v>Atazanavir</v>
      </c>
      <c r="F4678" s="255"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x14ac:dyDescent="0.2">
      <c r="A4679" s="183">
        <v>550</v>
      </c>
      <c r="B4679" s="253" t="str">
        <f>IF(AND(A4679&lt;&gt;"",ISNUMBER(A4679)),VLOOKUP(A4679,Studies!A:BR,2,FALSE),"")</f>
        <v>Agarwala 2003</v>
      </c>
      <c r="C4679" s="254" t="str">
        <f>IF(AND(A4679&lt;&gt;"",ISNUMBER(A4679)),VLOOKUP(A4679,Studies!A:BR,3,FALSE),"")</f>
        <v>http://www.medadvocates.org/resources/conferences/iasconfpath/ias2003/atv%20pk%20past%2024%20hour%20interval.pdf</v>
      </c>
      <c r="D4679" s="254" t="str">
        <f>IF(AND(A4679&lt;&gt;"",ISNUMBER(A4679)),VLOOKUP(A4679,Studies!A:BR,4,FALSE),"")</f>
        <v>Day 6</v>
      </c>
      <c r="E4679" s="254" t="str">
        <f>IF(AND(A4679&lt;&gt;"",ISNUMBER(A4679)),VLOOKUP(A4679,Studies!A:BR,5,FALSE),"")</f>
        <v>Atazanavir</v>
      </c>
      <c r="F4679" s="255"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x14ac:dyDescent="0.2">
      <c r="A4680" s="183">
        <v>550</v>
      </c>
      <c r="B4680" s="253" t="str">
        <f>IF(AND(A4680&lt;&gt;"",ISNUMBER(A4680)),VLOOKUP(A4680,Studies!A:BR,2,FALSE),"")</f>
        <v>Agarwala 2003</v>
      </c>
      <c r="C4680" s="254" t="str">
        <f>IF(AND(A4680&lt;&gt;"",ISNUMBER(A4680)),VLOOKUP(A4680,Studies!A:BR,3,FALSE),"")</f>
        <v>http://www.medadvocates.org/resources/conferences/iasconfpath/ias2003/atv%20pk%20past%2024%20hour%20interval.pdf</v>
      </c>
      <c r="D4680" s="254" t="str">
        <f>IF(AND(A4680&lt;&gt;"",ISNUMBER(A4680)),VLOOKUP(A4680,Studies!A:BR,4,FALSE),"")</f>
        <v>Day 6</v>
      </c>
      <c r="E4680" s="254" t="str">
        <f>IF(AND(A4680&lt;&gt;"",ISNUMBER(A4680)),VLOOKUP(A4680,Studies!A:BR,5,FALSE),"")</f>
        <v>Atazanavir</v>
      </c>
      <c r="F4680" s="255"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x14ac:dyDescent="0.2">
      <c r="A4681" s="30">
        <v>550</v>
      </c>
      <c r="B4681" s="253" t="str">
        <f>IF(AND(A4681&lt;&gt;"",ISNUMBER(A4681)),VLOOKUP(A4681,Studies!A:BR,2,FALSE),"")</f>
        <v>Agarwala 2003</v>
      </c>
      <c r="C4681" s="254" t="str">
        <f>IF(AND(A4681&lt;&gt;"",ISNUMBER(A4681)),VLOOKUP(A4681,Studies!A:BR,3,FALSE),"")</f>
        <v>http://www.medadvocates.org/resources/conferences/iasconfpath/ias2003/atv%20pk%20past%2024%20hour%20interval.pdf</v>
      </c>
      <c r="D4681" s="254" t="str">
        <f>IF(AND(A4681&lt;&gt;"",ISNUMBER(A4681)),VLOOKUP(A4681,Studies!A:BR,4,FALSE),"")</f>
        <v>Day 6</v>
      </c>
      <c r="E4681" s="254" t="str">
        <f>IF(AND(A4681&lt;&gt;"",ISNUMBER(A4681)),VLOOKUP(A4681,Studies!A:BR,5,FALSE),"")</f>
        <v>Atazanavir</v>
      </c>
      <c r="F4681" s="255"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x14ac:dyDescent="0.2">
      <c r="A4682" s="183">
        <v>550</v>
      </c>
      <c r="B4682" s="253" t="str">
        <f>IF(AND(A4682&lt;&gt;"",ISNUMBER(A4682)),VLOOKUP(A4682,Studies!A:BR,2,FALSE),"")</f>
        <v>Agarwala 2003</v>
      </c>
      <c r="C4682" s="254" t="str">
        <f>IF(AND(A4682&lt;&gt;"",ISNUMBER(A4682)),VLOOKUP(A4682,Studies!A:BR,3,FALSE),"")</f>
        <v>http://www.medadvocates.org/resources/conferences/iasconfpath/ias2003/atv%20pk%20past%2024%20hour%20interval.pdf</v>
      </c>
      <c r="D4682" s="254" t="str">
        <f>IF(AND(A4682&lt;&gt;"",ISNUMBER(A4682)),VLOOKUP(A4682,Studies!A:BR,4,FALSE),"")</f>
        <v>Day 6</v>
      </c>
      <c r="E4682" s="254" t="str">
        <f>IF(AND(A4682&lt;&gt;"",ISNUMBER(A4682)),VLOOKUP(A4682,Studies!A:BR,5,FALSE),"")</f>
        <v>Atazanavir</v>
      </c>
      <c r="F4682" s="255"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x14ac:dyDescent="0.2">
      <c r="A4683" s="183">
        <v>550</v>
      </c>
      <c r="B4683" s="253" t="str">
        <f>IF(AND(A4683&lt;&gt;"",ISNUMBER(A4683)),VLOOKUP(A4683,Studies!A:BR,2,FALSE),"")</f>
        <v>Agarwala 2003</v>
      </c>
      <c r="C4683" s="254" t="str">
        <f>IF(AND(A4683&lt;&gt;"",ISNUMBER(A4683)),VLOOKUP(A4683,Studies!A:BR,3,FALSE),"")</f>
        <v>http://www.medadvocates.org/resources/conferences/iasconfpath/ias2003/atv%20pk%20past%2024%20hour%20interval.pdf</v>
      </c>
      <c r="D4683" s="254" t="str">
        <f>IF(AND(A4683&lt;&gt;"",ISNUMBER(A4683)),VLOOKUP(A4683,Studies!A:BR,4,FALSE),"")</f>
        <v>Day 6</v>
      </c>
      <c r="E4683" s="254" t="str">
        <f>IF(AND(A4683&lt;&gt;"",ISNUMBER(A4683)),VLOOKUP(A4683,Studies!A:BR,5,FALSE),"")</f>
        <v>Atazanavir</v>
      </c>
      <c r="F4683" s="255"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x14ac:dyDescent="0.2">
      <c r="A4684" s="183">
        <v>550</v>
      </c>
      <c r="B4684" s="253" t="str">
        <f>IF(AND(A4684&lt;&gt;"",ISNUMBER(A4684)),VLOOKUP(A4684,Studies!A:BR,2,FALSE),"")</f>
        <v>Agarwala 2003</v>
      </c>
      <c r="C4684" s="254" t="str">
        <f>IF(AND(A4684&lt;&gt;"",ISNUMBER(A4684)),VLOOKUP(A4684,Studies!A:BR,3,FALSE),"")</f>
        <v>http://www.medadvocates.org/resources/conferences/iasconfpath/ias2003/atv%20pk%20past%2024%20hour%20interval.pdf</v>
      </c>
      <c r="D4684" s="254" t="str">
        <f>IF(AND(A4684&lt;&gt;"",ISNUMBER(A4684)),VLOOKUP(A4684,Studies!A:BR,4,FALSE),"")</f>
        <v>Day 6</v>
      </c>
      <c r="E4684" s="254" t="str">
        <f>IF(AND(A4684&lt;&gt;"",ISNUMBER(A4684)),VLOOKUP(A4684,Studies!A:BR,5,FALSE),"")</f>
        <v>Atazanavir</v>
      </c>
      <c r="F4684" s="255"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x14ac:dyDescent="0.2">
      <c r="A4685" s="30">
        <v>550</v>
      </c>
      <c r="B4685" s="253" t="str">
        <f>IF(AND(A4685&lt;&gt;"",ISNUMBER(A4685)),VLOOKUP(A4685,Studies!A:BR,2,FALSE),"")</f>
        <v>Agarwala 2003</v>
      </c>
      <c r="C4685" s="254" t="str">
        <f>IF(AND(A4685&lt;&gt;"",ISNUMBER(A4685)),VLOOKUP(A4685,Studies!A:BR,3,FALSE),"")</f>
        <v>http://www.medadvocates.org/resources/conferences/iasconfpath/ias2003/atv%20pk%20past%2024%20hour%20interval.pdf</v>
      </c>
      <c r="D4685" s="254" t="str">
        <f>IF(AND(A4685&lt;&gt;"",ISNUMBER(A4685)),VLOOKUP(A4685,Studies!A:BR,4,FALSE),"")</f>
        <v>Day 6</v>
      </c>
      <c r="E4685" s="254" t="str">
        <f>IF(AND(A4685&lt;&gt;"",ISNUMBER(A4685)),VLOOKUP(A4685,Studies!A:BR,5,FALSE),"")</f>
        <v>Atazanavir</v>
      </c>
      <c r="F4685" s="255"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x14ac:dyDescent="0.2">
      <c r="A4686" s="183">
        <v>550</v>
      </c>
      <c r="B4686" s="253" t="str">
        <f>IF(AND(A4686&lt;&gt;"",ISNUMBER(A4686)),VLOOKUP(A4686,Studies!A:BR,2,FALSE),"")</f>
        <v>Agarwala 2003</v>
      </c>
      <c r="C4686" s="254" t="str">
        <f>IF(AND(A4686&lt;&gt;"",ISNUMBER(A4686)),VLOOKUP(A4686,Studies!A:BR,3,FALSE),"")</f>
        <v>http://www.medadvocates.org/resources/conferences/iasconfpath/ias2003/atv%20pk%20past%2024%20hour%20interval.pdf</v>
      </c>
      <c r="D4686" s="254" t="str">
        <f>IF(AND(A4686&lt;&gt;"",ISNUMBER(A4686)),VLOOKUP(A4686,Studies!A:BR,4,FALSE),"")</f>
        <v>Day 6</v>
      </c>
      <c r="E4686" s="254" t="str">
        <f>IF(AND(A4686&lt;&gt;"",ISNUMBER(A4686)),VLOOKUP(A4686,Studies!A:BR,5,FALSE),"")</f>
        <v>Atazanavir</v>
      </c>
      <c r="F4686" s="255"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x14ac:dyDescent="0.2">
      <c r="A4687" s="183">
        <v>550</v>
      </c>
      <c r="B4687" s="253" t="str">
        <f>IF(AND(A4687&lt;&gt;"",ISNUMBER(A4687)),VLOOKUP(A4687,Studies!A:BR,2,FALSE),"")</f>
        <v>Agarwala 2003</v>
      </c>
      <c r="C4687" s="254" t="str">
        <f>IF(AND(A4687&lt;&gt;"",ISNUMBER(A4687)),VLOOKUP(A4687,Studies!A:BR,3,FALSE),"")</f>
        <v>http://www.medadvocates.org/resources/conferences/iasconfpath/ias2003/atv%20pk%20past%2024%20hour%20interval.pdf</v>
      </c>
      <c r="D4687" s="254" t="str">
        <f>IF(AND(A4687&lt;&gt;"",ISNUMBER(A4687)),VLOOKUP(A4687,Studies!A:BR,4,FALSE),"")</f>
        <v>Day 6</v>
      </c>
      <c r="E4687" s="254" t="str">
        <f>IF(AND(A4687&lt;&gt;"",ISNUMBER(A4687)),VLOOKUP(A4687,Studies!A:BR,5,FALSE),"")</f>
        <v>Atazanavir</v>
      </c>
      <c r="F4687" s="255"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x14ac:dyDescent="0.2">
      <c r="A4688" s="183">
        <v>550</v>
      </c>
      <c r="B4688" s="253" t="str">
        <f>IF(AND(A4688&lt;&gt;"",ISNUMBER(A4688)),VLOOKUP(A4688,Studies!A:BR,2,FALSE),"")</f>
        <v>Agarwala 2003</v>
      </c>
      <c r="C4688" s="254" t="str">
        <f>IF(AND(A4688&lt;&gt;"",ISNUMBER(A4688)),VLOOKUP(A4688,Studies!A:BR,3,FALSE),"")</f>
        <v>http://www.medadvocates.org/resources/conferences/iasconfpath/ias2003/atv%20pk%20past%2024%20hour%20interval.pdf</v>
      </c>
      <c r="D4688" s="254" t="str">
        <f>IF(AND(A4688&lt;&gt;"",ISNUMBER(A4688)),VLOOKUP(A4688,Studies!A:BR,4,FALSE),"")</f>
        <v>Day 6</v>
      </c>
      <c r="E4688" s="254" t="str">
        <f>IF(AND(A4688&lt;&gt;"",ISNUMBER(A4688)),VLOOKUP(A4688,Studies!A:BR,5,FALSE),"")</f>
        <v>Atazanavir</v>
      </c>
      <c r="F4688" s="255"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x14ac:dyDescent="0.2">
      <c r="A4689" s="183">
        <v>550</v>
      </c>
      <c r="B4689" s="253" t="str">
        <f>IF(AND(A4689&lt;&gt;"",ISNUMBER(A4689)),VLOOKUP(A4689,Studies!A:BR,2,FALSE),"")</f>
        <v>Agarwala 2003</v>
      </c>
      <c r="C4689" s="254" t="str">
        <f>IF(AND(A4689&lt;&gt;"",ISNUMBER(A4689)),VLOOKUP(A4689,Studies!A:BR,3,FALSE),"")</f>
        <v>http://www.medadvocates.org/resources/conferences/iasconfpath/ias2003/atv%20pk%20past%2024%20hour%20interval.pdf</v>
      </c>
      <c r="D4689" s="254" t="str">
        <f>IF(AND(A4689&lt;&gt;"",ISNUMBER(A4689)),VLOOKUP(A4689,Studies!A:BR,4,FALSE),"")</f>
        <v>Day 6</v>
      </c>
      <c r="E4689" s="254" t="str">
        <f>IF(AND(A4689&lt;&gt;"",ISNUMBER(A4689)),VLOOKUP(A4689,Studies!A:BR,5,FALSE),"")</f>
        <v>Atazanavir</v>
      </c>
      <c r="F4689" s="255"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x14ac:dyDescent="0.2">
      <c r="A4690" s="183">
        <v>550</v>
      </c>
      <c r="B4690" s="253" t="str">
        <f>IF(AND(A4690&lt;&gt;"",ISNUMBER(A4690)),VLOOKUP(A4690,Studies!A:BR,2,FALSE),"")</f>
        <v>Agarwala 2003</v>
      </c>
      <c r="C4690" s="254" t="str">
        <f>IF(AND(A4690&lt;&gt;"",ISNUMBER(A4690)),VLOOKUP(A4690,Studies!A:BR,3,FALSE),"")</f>
        <v>http://www.medadvocates.org/resources/conferences/iasconfpath/ias2003/atv%20pk%20past%2024%20hour%20interval.pdf</v>
      </c>
      <c r="D4690" s="254" t="str">
        <f>IF(AND(A4690&lt;&gt;"",ISNUMBER(A4690)),VLOOKUP(A4690,Studies!A:BR,4,FALSE),"")</f>
        <v>Day 6</v>
      </c>
      <c r="E4690" s="254" t="str">
        <f>IF(AND(A4690&lt;&gt;"",ISNUMBER(A4690)),VLOOKUP(A4690,Studies!A:BR,5,FALSE),"")</f>
        <v>Atazanavir</v>
      </c>
      <c r="F4690" s="255"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x14ac:dyDescent="0.2">
      <c r="A4691" s="30">
        <v>551</v>
      </c>
      <c r="B4691" s="253" t="str">
        <f>IF(AND(A4691&lt;&gt;"",ISNUMBER(A4691)),VLOOKUP(A4691,Studies!A:BR,2,FALSE),"")</f>
        <v>Agarwala 2005a</v>
      </c>
      <c r="C4691" s="254" t="str">
        <f>IF(AND(A4691&lt;&gt;"",ISNUMBER(A4691)),VLOOKUP(A4691,Studies!A:BR,3,FALSE),"")</f>
        <v>http://www.medadvocates.org/resources/conferences/3rd%20_ias/05-156a_agarwala_086.pdf</v>
      </c>
      <c r="D4691" s="254" t="str">
        <f>IF(AND(A4691&lt;&gt;"",ISNUMBER(A4691)),VLOOKUP(A4691,Studies!A:BR,4,FALSE),"")</f>
        <v>ATV 400 mg AM (N=15)</v>
      </c>
      <c r="E4691" s="254" t="str">
        <f>IF(AND(A4691&lt;&gt;"",ISNUMBER(A4691)),VLOOKUP(A4691,Studies!A:BR,5,FALSE),"")</f>
        <v>Atazanavir</v>
      </c>
      <c r="F4691" s="255" t="str">
        <f>IF(AND(A4691&lt;&gt;"",ISNUMBER(A4691)),VLOOKUP(A4691,Studies!A:BR,6,FALSE),"")</f>
        <v>Plasma</v>
      </c>
      <c r="G4691" s="194">
        <v>119.98133747999999</v>
      </c>
      <c r="H4691" s="194" t="s">
        <v>60</v>
      </c>
      <c r="I4691" s="187">
        <v>345.62599999999998</v>
      </c>
      <c r="J4691" s="187" t="s">
        <v>941</v>
      </c>
      <c r="K4691" s="187" t="s">
        <v>116</v>
      </c>
    </row>
    <row r="4692" spans="1:14" x14ac:dyDescent="0.2">
      <c r="A4692" s="183">
        <v>551</v>
      </c>
      <c r="B4692" s="253" t="str">
        <f>IF(AND(A4692&lt;&gt;"",ISNUMBER(A4692)),VLOOKUP(A4692,Studies!A:BR,2,FALSE),"")</f>
        <v>Agarwala 2005a</v>
      </c>
      <c r="C4692" s="254" t="str">
        <f>IF(AND(A4692&lt;&gt;"",ISNUMBER(A4692)),VLOOKUP(A4692,Studies!A:BR,3,FALSE),"")</f>
        <v>http://www.medadvocates.org/resources/conferences/3rd%20_ias/05-156a_agarwala_086.pdf</v>
      </c>
      <c r="D4692" s="254" t="str">
        <f>IF(AND(A4692&lt;&gt;"",ISNUMBER(A4692)),VLOOKUP(A4692,Studies!A:BR,4,FALSE),"")</f>
        <v>ATV 400 mg AM (N=15)</v>
      </c>
      <c r="E4692" s="254" t="str">
        <f>IF(AND(A4692&lt;&gt;"",ISNUMBER(A4692)),VLOOKUP(A4692,Studies!A:BR,5,FALSE),"")</f>
        <v>Atazanavir</v>
      </c>
      <c r="F4692" s="255" t="str">
        <f>IF(AND(A4692&lt;&gt;"",ISNUMBER(A4692)),VLOOKUP(A4692,Studies!A:BR,6,FALSE),"")</f>
        <v>Plasma</v>
      </c>
      <c r="G4692" s="194">
        <v>121.94090199999999</v>
      </c>
      <c r="H4692" s="194" t="s">
        <v>60</v>
      </c>
      <c r="I4692" s="187">
        <v>5943.076</v>
      </c>
      <c r="J4692" s="187" t="s">
        <v>941</v>
      </c>
      <c r="K4692" s="187" t="s">
        <v>116</v>
      </c>
    </row>
    <row r="4693" spans="1:14" x14ac:dyDescent="0.2">
      <c r="A4693" s="183">
        <v>551</v>
      </c>
      <c r="B4693" s="253" t="str">
        <f>IF(AND(A4693&lt;&gt;"",ISNUMBER(A4693)),VLOOKUP(A4693,Studies!A:BR,2,FALSE),"")</f>
        <v>Agarwala 2005a</v>
      </c>
      <c r="C4693" s="254" t="str">
        <f>IF(AND(A4693&lt;&gt;"",ISNUMBER(A4693)),VLOOKUP(A4693,Studies!A:BR,3,FALSE),"")</f>
        <v>http://www.medadvocates.org/resources/conferences/3rd%20_ias/05-156a_agarwala_086.pdf</v>
      </c>
      <c r="D4693" s="254" t="str">
        <f>IF(AND(A4693&lt;&gt;"",ISNUMBER(A4693)),VLOOKUP(A4693,Studies!A:BR,4,FALSE),"")</f>
        <v>ATV 400 mg AM (N=15)</v>
      </c>
      <c r="E4693" s="254" t="str">
        <f>IF(AND(A4693&lt;&gt;"",ISNUMBER(A4693)),VLOOKUP(A4693,Studies!A:BR,5,FALSE),"")</f>
        <v>Atazanavir</v>
      </c>
      <c r="F4693" s="255" t="str">
        <f>IF(AND(A4693&lt;&gt;"",ISNUMBER(A4693)),VLOOKUP(A4693,Studies!A:BR,6,FALSE),"")</f>
        <v>Plasma</v>
      </c>
      <c r="G4693" s="194">
        <v>123.95645399999999</v>
      </c>
      <c r="H4693" s="194" t="s">
        <v>60</v>
      </c>
      <c r="I4693" s="187">
        <v>4274.4979999999996</v>
      </c>
      <c r="J4693" s="187" t="s">
        <v>941</v>
      </c>
      <c r="K4693" s="187" t="s">
        <v>116</v>
      </c>
    </row>
    <row r="4694" spans="1:14" x14ac:dyDescent="0.2">
      <c r="A4694" s="183">
        <v>551</v>
      </c>
      <c r="B4694" s="253" t="str">
        <f>IF(AND(A4694&lt;&gt;"",ISNUMBER(A4694)),VLOOKUP(A4694,Studies!A:BR,2,FALSE),"")</f>
        <v>Agarwala 2005a</v>
      </c>
      <c r="C4694" s="254" t="str">
        <f>IF(AND(A4694&lt;&gt;"",ISNUMBER(A4694)),VLOOKUP(A4694,Studies!A:BR,3,FALSE),"")</f>
        <v>http://www.medadvocates.org/resources/conferences/3rd%20_ias/05-156a_agarwala_086.pdf</v>
      </c>
      <c r="D4694" s="254" t="str">
        <f>IF(AND(A4694&lt;&gt;"",ISNUMBER(A4694)),VLOOKUP(A4694,Studies!A:BR,4,FALSE),"")</f>
        <v>ATV 400 mg AM (N=15)</v>
      </c>
      <c r="E4694" s="254" t="str">
        <f>IF(AND(A4694&lt;&gt;"",ISNUMBER(A4694)),VLOOKUP(A4694,Studies!A:BR,5,FALSE),"")</f>
        <v>Atazanavir</v>
      </c>
      <c r="F4694" s="255" t="str">
        <f>IF(AND(A4694&lt;&gt;"",ISNUMBER(A4694)),VLOOKUP(A4694,Studies!A:BR,6,FALSE),"")</f>
        <v>Plasma</v>
      </c>
      <c r="G4694" s="194">
        <v>125.953344</v>
      </c>
      <c r="H4694" s="194" t="s">
        <v>60</v>
      </c>
      <c r="I4694" s="187">
        <v>2211.2240000000002</v>
      </c>
      <c r="J4694" s="187" t="s">
        <v>941</v>
      </c>
      <c r="K4694" s="187" t="s">
        <v>116</v>
      </c>
    </row>
    <row r="4695" spans="1:14" x14ac:dyDescent="0.2">
      <c r="A4695" s="30">
        <v>551</v>
      </c>
      <c r="B4695" s="253" t="str">
        <f>IF(AND(A4695&lt;&gt;"",ISNUMBER(A4695)),VLOOKUP(A4695,Studies!A:BR,2,FALSE),"")</f>
        <v>Agarwala 2005a</v>
      </c>
      <c r="C4695" s="254" t="str">
        <f>IF(AND(A4695&lt;&gt;"",ISNUMBER(A4695)),VLOOKUP(A4695,Studies!A:BR,3,FALSE),"")</f>
        <v>http://www.medadvocates.org/resources/conferences/3rd%20_ias/05-156a_agarwala_086.pdf</v>
      </c>
      <c r="D4695" s="254" t="str">
        <f>IF(AND(A4695&lt;&gt;"",ISNUMBER(A4695)),VLOOKUP(A4695,Studies!A:BR,4,FALSE),"")</f>
        <v>ATV 400 mg AM (N=15)</v>
      </c>
      <c r="E4695" s="254" t="str">
        <f>IF(AND(A4695&lt;&gt;"",ISNUMBER(A4695)),VLOOKUP(A4695,Studies!A:BR,5,FALSE),"")</f>
        <v>Atazanavir</v>
      </c>
      <c r="F4695" s="255" t="str">
        <f>IF(AND(A4695&lt;&gt;"",ISNUMBER(A4695)),VLOOKUP(A4695,Studies!A:BR,6,FALSE),"")</f>
        <v>Plasma</v>
      </c>
      <c r="G4695" s="194">
        <v>127.950233</v>
      </c>
      <c r="H4695" s="194" t="s">
        <v>60</v>
      </c>
      <c r="I4695" s="187">
        <v>1458.2829999999999</v>
      </c>
      <c r="J4695" s="187" t="s">
        <v>941</v>
      </c>
      <c r="K4695" s="187" t="s">
        <v>116</v>
      </c>
    </row>
    <row r="4696" spans="1:14" x14ac:dyDescent="0.2">
      <c r="A4696" s="183">
        <v>551</v>
      </c>
      <c r="B4696" s="253" t="str">
        <f>IF(AND(A4696&lt;&gt;"",ISNUMBER(A4696)),VLOOKUP(A4696,Studies!A:BR,2,FALSE),"")</f>
        <v>Agarwala 2005a</v>
      </c>
      <c r="C4696" s="254" t="str">
        <f>IF(AND(A4696&lt;&gt;"",ISNUMBER(A4696)),VLOOKUP(A4696,Studies!A:BR,3,FALSE),"")</f>
        <v>http://www.medadvocates.org/resources/conferences/3rd%20_ias/05-156a_agarwala_086.pdf</v>
      </c>
      <c r="D4696" s="254" t="str">
        <f>IF(AND(A4696&lt;&gt;"",ISNUMBER(A4696)),VLOOKUP(A4696,Studies!A:BR,4,FALSE),"")</f>
        <v>ATV 400 mg AM (N=15)</v>
      </c>
      <c r="E4696" s="254" t="str">
        <f>IF(AND(A4696&lt;&gt;"",ISNUMBER(A4696)),VLOOKUP(A4696,Studies!A:BR,5,FALSE),"")</f>
        <v>Atazanavir</v>
      </c>
      <c r="F4696" s="255" t="str">
        <f>IF(AND(A4696&lt;&gt;"",ISNUMBER(A4696)),VLOOKUP(A4696,Studies!A:BR,6,FALSE),"")</f>
        <v>Plasma</v>
      </c>
      <c r="G4696" s="194">
        <v>129.947123</v>
      </c>
      <c r="H4696" s="194" t="s">
        <v>60</v>
      </c>
      <c r="I4696" s="187">
        <v>1104.8779999999999</v>
      </c>
      <c r="J4696" s="187" t="s">
        <v>941</v>
      </c>
      <c r="K4696" s="187" t="s">
        <v>116</v>
      </c>
    </row>
    <row r="4697" spans="1:14" x14ac:dyDescent="0.2">
      <c r="A4697" s="183">
        <v>551</v>
      </c>
      <c r="B4697" s="253" t="str">
        <f>IF(AND(A4697&lt;&gt;"",ISNUMBER(A4697)),VLOOKUP(A4697,Studies!A:BR,2,FALSE),"")</f>
        <v>Agarwala 2005a</v>
      </c>
      <c r="C4697" s="254" t="str">
        <f>IF(AND(A4697&lt;&gt;"",ISNUMBER(A4697)),VLOOKUP(A4697,Studies!A:BR,3,FALSE),"")</f>
        <v>http://www.medadvocates.org/resources/conferences/3rd%20_ias/05-156a_agarwala_086.pdf</v>
      </c>
      <c r="D4697" s="254" t="str">
        <f>IF(AND(A4697&lt;&gt;"",ISNUMBER(A4697)),VLOOKUP(A4697,Studies!A:BR,4,FALSE),"")</f>
        <v>ATV 400 mg AM (N=15)</v>
      </c>
      <c r="E4697" s="254" t="str">
        <f>IF(AND(A4697&lt;&gt;"",ISNUMBER(A4697)),VLOOKUP(A4697,Studies!A:BR,5,FALSE),"")</f>
        <v>Atazanavir</v>
      </c>
      <c r="F4697" s="255" t="str">
        <f>IF(AND(A4697&lt;&gt;"",ISNUMBER(A4697)),VLOOKUP(A4697,Studies!A:BR,6,FALSE),"")</f>
        <v>Plasma</v>
      </c>
      <c r="G4697" s="194">
        <v>132</v>
      </c>
      <c r="H4697" s="194" t="s">
        <v>60</v>
      </c>
      <c r="I4697" s="187">
        <v>881.83240000000001</v>
      </c>
      <c r="J4697" s="187" t="s">
        <v>941</v>
      </c>
      <c r="K4697" s="187" t="s">
        <v>116</v>
      </c>
    </row>
    <row r="4698" spans="1:14" x14ac:dyDescent="0.2">
      <c r="A4698" s="183">
        <v>551</v>
      </c>
      <c r="B4698" s="253" t="str">
        <f>IF(AND(A4698&lt;&gt;"",ISNUMBER(A4698)),VLOOKUP(A4698,Studies!A:BR,2,FALSE),"")</f>
        <v>Agarwala 2005a</v>
      </c>
      <c r="C4698" s="254" t="str">
        <f>IF(AND(A4698&lt;&gt;"",ISNUMBER(A4698)),VLOOKUP(A4698,Studies!A:BR,3,FALSE),"")</f>
        <v>http://www.medadvocates.org/resources/conferences/3rd%20_ias/05-156a_agarwala_086.pdf</v>
      </c>
      <c r="D4698" s="254" t="str">
        <f>IF(AND(A4698&lt;&gt;"",ISNUMBER(A4698)),VLOOKUP(A4698,Studies!A:BR,4,FALSE),"")</f>
        <v>ATV 400 mg AM (N=15)</v>
      </c>
      <c r="E4698" s="254" t="str">
        <f>IF(AND(A4698&lt;&gt;"",ISNUMBER(A4698)),VLOOKUP(A4698,Studies!A:BR,5,FALSE),"")</f>
        <v>Atazanavir</v>
      </c>
      <c r="F4698" s="255" t="str">
        <f>IF(AND(A4698&lt;&gt;"",ISNUMBER(A4698)),VLOOKUP(A4698,Studies!A:BR,6,FALSE),"")</f>
        <v>Plasma</v>
      </c>
      <c r="G4698" s="194">
        <v>136.01244</v>
      </c>
      <c r="H4698" s="194" t="s">
        <v>60</v>
      </c>
      <c r="I4698" s="187">
        <v>533.24929999999995</v>
      </c>
      <c r="J4698" s="187" t="s">
        <v>941</v>
      </c>
      <c r="K4698" s="187" t="s">
        <v>116</v>
      </c>
    </row>
    <row r="4699" spans="1:14" x14ac:dyDescent="0.2">
      <c r="A4699" s="183">
        <v>551</v>
      </c>
      <c r="B4699" s="253" t="str">
        <f>IF(AND(A4699&lt;&gt;"",ISNUMBER(A4699)),VLOOKUP(A4699,Studies!A:BR,2,FALSE),"")</f>
        <v>Agarwala 2005a</v>
      </c>
      <c r="C4699" s="254" t="str">
        <f>IF(AND(A4699&lt;&gt;"",ISNUMBER(A4699)),VLOOKUP(A4699,Studies!A:BR,3,FALSE),"")</f>
        <v>http://www.medadvocates.org/resources/conferences/3rd%20_ias/05-156a_agarwala_086.pdf</v>
      </c>
      <c r="D4699" s="254" t="str">
        <f>IF(AND(A4699&lt;&gt;"",ISNUMBER(A4699)),VLOOKUP(A4699,Studies!A:BR,4,FALSE),"")</f>
        <v>ATV 400 mg AM (N=15)</v>
      </c>
      <c r="E4699" s="254" t="str">
        <f>IF(AND(A4699&lt;&gt;"",ISNUMBER(A4699)),VLOOKUP(A4699,Studies!A:BR,5,FALSE),"")</f>
        <v>Atazanavir</v>
      </c>
      <c r="F4699" s="255" t="str">
        <f>IF(AND(A4699&lt;&gt;"",ISNUMBER(A4699)),VLOOKUP(A4699,Studies!A:BR,6,FALSE),"")</f>
        <v>Plasma</v>
      </c>
      <c r="G4699" s="194">
        <v>143.96268000000001</v>
      </c>
      <c r="H4699" s="194" t="s">
        <v>60</v>
      </c>
      <c r="I4699" s="187">
        <v>345.62599999999998</v>
      </c>
      <c r="J4699" s="187" t="s">
        <v>941</v>
      </c>
      <c r="K4699" s="187" t="s">
        <v>116</v>
      </c>
    </row>
    <row r="4700" spans="1:14" x14ac:dyDescent="0.2">
      <c r="A4700" s="30">
        <v>552</v>
      </c>
      <c r="B4700" s="253" t="str">
        <f>IF(AND(A4700&lt;&gt;"",ISNUMBER(A4700)),VLOOKUP(A4700,Studies!A:BR,2,FALSE),"")</f>
        <v>Agarwala 2005b</v>
      </c>
      <c r="C4700" s="254" t="str">
        <f>IF(AND(A4700&lt;&gt;"",ISNUMBER(A4700)),VLOOKUP(A4700,Studies!A:BR,3,FALSE),"")</f>
        <v>http://www.medadvocates.org/resources/conferences/3rd%20_ias/05-156b_agarwala_109.pdf</v>
      </c>
      <c r="D4700" s="254" t="str">
        <f>IF(AND(A4700&lt;&gt;"",ISNUMBER(A4700)),VLOOKUP(A4700,Studies!A:BR,4,FALSE),"")</f>
        <v>ATV 400 mg (Treatment A)</v>
      </c>
      <c r="E4700" s="254" t="str">
        <f>IF(AND(A4700&lt;&gt;"",ISNUMBER(A4700)),VLOOKUP(A4700,Studies!A:BR,5,FALSE),"")</f>
        <v>Atazanavir</v>
      </c>
      <c r="F4700" s="255" t="str">
        <f>IF(AND(A4700&lt;&gt;"",ISNUMBER(A4700)),VLOOKUP(A4700,Studies!A:BR,6,FALSE),"")</f>
        <v>Plasma</v>
      </c>
      <c r="G4700" s="194">
        <v>119.96707819</v>
      </c>
      <c r="H4700" s="194" t="s">
        <v>60</v>
      </c>
      <c r="I4700" s="187">
        <v>268.75580000000002</v>
      </c>
      <c r="J4700" s="187" t="s">
        <v>941</v>
      </c>
      <c r="K4700" s="187" t="s">
        <v>116</v>
      </c>
    </row>
    <row r="4701" spans="1:14" x14ac:dyDescent="0.2">
      <c r="A4701" s="183">
        <v>552</v>
      </c>
      <c r="B4701" s="253" t="str">
        <f>IF(AND(A4701&lt;&gt;"",ISNUMBER(A4701)),VLOOKUP(A4701,Studies!A:BR,2,FALSE),"")</f>
        <v>Agarwala 2005b</v>
      </c>
      <c r="C4701" s="254" t="str">
        <f>IF(AND(A4701&lt;&gt;"",ISNUMBER(A4701)),VLOOKUP(A4701,Studies!A:BR,3,FALSE),"")</f>
        <v>http://www.medadvocates.org/resources/conferences/3rd%20_ias/05-156b_agarwala_109.pdf</v>
      </c>
      <c r="D4701" s="254" t="str">
        <f>IF(AND(A4701&lt;&gt;"",ISNUMBER(A4701)),VLOOKUP(A4701,Studies!A:BR,4,FALSE),"")</f>
        <v>ATV 400 mg (Treatment A)</v>
      </c>
      <c r="E4701" s="254" t="str">
        <f>IF(AND(A4701&lt;&gt;"",ISNUMBER(A4701)),VLOOKUP(A4701,Studies!A:BR,5,FALSE),"")</f>
        <v>Atazanavir</v>
      </c>
      <c r="F4701" s="255" t="str">
        <f>IF(AND(A4701&lt;&gt;"",ISNUMBER(A4701)),VLOOKUP(A4701,Studies!A:BR,6,FALSE),"")</f>
        <v>Plasma</v>
      </c>
      <c r="G4701" s="194">
        <v>122.00823</v>
      </c>
      <c r="H4701" s="194" t="s">
        <v>60</v>
      </c>
      <c r="I4701" s="187">
        <v>4674.3879999999999</v>
      </c>
      <c r="J4701" s="187" t="s">
        <v>941</v>
      </c>
      <c r="K4701" s="187" t="s">
        <v>116</v>
      </c>
    </row>
    <row r="4702" spans="1:14" x14ac:dyDescent="0.2">
      <c r="A4702" s="183">
        <v>552</v>
      </c>
      <c r="B4702" s="253" t="str">
        <f>IF(AND(A4702&lt;&gt;"",ISNUMBER(A4702)),VLOOKUP(A4702,Studies!A:BR,2,FALSE),"")</f>
        <v>Agarwala 2005b</v>
      </c>
      <c r="C4702" s="254" t="str">
        <f>IF(AND(A4702&lt;&gt;"",ISNUMBER(A4702)),VLOOKUP(A4702,Studies!A:BR,3,FALSE),"")</f>
        <v>http://www.medadvocates.org/resources/conferences/3rd%20_ias/05-156b_agarwala_109.pdf</v>
      </c>
      <c r="D4702" s="254" t="str">
        <f>IF(AND(A4702&lt;&gt;"",ISNUMBER(A4702)),VLOOKUP(A4702,Studies!A:BR,4,FALSE),"")</f>
        <v>ATV 400 mg (Treatment A)</v>
      </c>
      <c r="E4702" s="254" t="str">
        <f>IF(AND(A4702&lt;&gt;"",ISNUMBER(A4702)),VLOOKUP(A4702,Studies!A:BR,5,FALSE),"")</f>
        <v>Atazanavir</v>
      </c>
      <c r="F4702" s="255" t="str">
        <f>IF(AND(A4702&lt;&gt;"",ISNUMBER(A4702)),VLOOKUP(A4702,Studies!A:BR,6,FALSE),"")</f>
        <v>Plasma</v>
      </c>
      <c r="G4702" s="194">
        <v>123.98353899999999</v>
      </c>
      <c r="H4702" s="194" t="s">
        <v>60</v>
      </c>
      <c r="I4702" s="187">
        <v>3333.7710000000002</v>
      </c>
      <c r="J4702" s="187" t="s">
        <v>941</v>
      </c>
      <c r="K4702" s="187" t="s">
        <v>116</v>
      </c>
    </row>
    <row r="4703" spans="1:14" x14ac:dyDescent="0.2">
      <c r="A4703" s="183">
        <v>552</v>
      </c>
      <c r="B4703" s="253" t="str">
        <f>IF(AND(A4703&lt;&gt;"",ISNUMBER(A4703)),VLOOKUP(A4703,Studies!A:BR,2,FALSE),"")</f>
        <v>Agarwala 2005b</v>
      </c>
      <c r="C4703" s="254" t="str">
        <f>IF(AND(A4703&lt;&gt;"",ISNUMBER(A4703)),VLOOKUP(A4703,Studies!A:BR,3,FALSE),"")</f>
        <v>http://www.medadvocates.org/resources/conferences/3rd%20_ias/05-156b_agarwala_109.pdf</v>
      </c>
      <c r="D4703" s="254" t="str">
        <f>IF(AND(A4703&lt;&gt;"",ISNUMBER(A4703)),VLOOKUP(A4703,Studies!A:BR,4,FALSE),"")</f>
        <v>ATV 400 mg (Treatment A)</v>
      </c>
      <c r="E4703" s="254" t="str">
        <f>IF(AND(A4703&lt;&gt;"",ISNUMBER(A4703)),VLOOKUP(A4703,Studies!A:BR,5,FALSE),"")</f>
        <v>Atazanavir</v>
      </c>
      <c r="F4703" s="255" t="str">
        <f>IF(AND(A4703&lt;&gt;"",ISNUMBER(A4703)),VLOOKUP(A4703,Studies!A:BR,6,FALSE),"")</f>
        <v>Plasma</v>
      </c>
      <c r="G4703" s="194">
        <v>125.99176900000001</v>
      </c>
      <c r="H4703" s="194" t="s">
        <v>60</v>
      </c>
      <c r="I4703" s="187">
        <v>1876.6980000000001</v>
      </c>
      <c r="J4703" s="187" t="s">
        <v>941</v>
      </c>
      <c r="K4703" s="187" t="s">
        <v>116</v>
      </c>
    </row>
    <row r="4704" spans="1:14" x14ac:dyDescent="0.2">
      <c r="A4704" s="183">
        <v>552</v>
      </c>
      <c r="B4704" s="253" t="str">
        <f>IF(AND(A4704&lt;&gt;"",ISNUMBER(A4704)),VLOOKUP(A4704,Studies!A:BR,2,FALSE),"")</f>
        <v>Agarwala 2005b</v>
      </c>
      <c r="C4704" s="254" t="str">
        <f>IF(AND(A4704&lt;&gt;"",ISNUMBER(A4704)),VLOOKUP(A4704,Studies!A:BR,3,FALSE),"")</f>
        <v>http://www.medadvocates.org/resources/conferences/3rd%20_ias/05-156b_agarwala_109.pdf</v>
      </c>
      <c r="D4704" s="254" t="str">
        <f>IF(AND(A4704&lt;&gt;"",ISNUMBER(A4704)),VLOOKUP(A4704,Studies!A:BR,4,FALSE),"")</f>
        <v>ATV 400 mg (Treatment A)</v>
      </c>
      <c r="E4704" s="254" t="str">
        <f>IF(AND(A4704&lt;&gt;"",ISNUMBER(A4704)),VLOOKUP(A4704,Studies!A:BR,5,FALSE),"")</f>
        <v>Atazanavir</v>
      </c>
      <c r="F4704" s="255" t="str">
        <f>IF(AND(A4704&lt;&gt;"",ISNUMBER(A4704)),VLOOKUP(A4704,Studies!A:BR,6,FALSE),"")</f>
        <v>Plasma</v>
      </c>
      <c r="G4704" s="194">
        <v>127.967078</v>
      </c>
      <c r="H4704" s="194" t="s">
        <v>60</v>
      </c>
      <c r="I4704" s="187">
        <v>1432.067</v>
      </c>
      <c r="J4704" s="187" t="s">
        <v>941</v>
      </c>
      <c r="K4704" s="187" t="s">
        <v>116</v>
      </c>
    </row>
    <row r="4705" spans="1:14" x14ac:dyDescent="0.2">
      <c r="A4705" s="30">
        <v>552</v>
      </c>
      <c r="B4705" s="253" t="str">
        <f>IF(AND(A4705&lt;&gt;"",ISNUMBER(A4705)),VLOOKUP(A4705,Studies!A:BR,2,FALSE),"")</f>
        <v>Agarwala 2005b</v>
      </c>
      <c r="C4705" s="254" t="str">
        <f>IF(AND(A4705&lt;&gt;"",ISNUMBER(A4705)),VLOOKUP(A4705,Studies!A:BR,3,FALSE),"")</f>
        <v>http://www.medadvocates.org/resources/conferences/3rd%20_ias/05-156b_agarwala_109.pdf</v>
      </c>
      <c r="D4705" s="254" t="str">
        <f>IF(AND(A4705&lt;&gt;"",ISNUMBER(A4705)),VLOOKUP(A4705,Studies!A:BR,4,FALSE),"")</f>
        <v>ATV 400 mg (Treatment A)</v>
      </c>
      <c r="E4705" s="254" t="str">
        <f>IF(AND(A4705&lt;&gt;"",ISNUMBER(A4705)),VLOOKUP(A4705,Studies!A:BR,5,FALSE),"")</f>
        <v>Atazanavir</v>
      </c>
      <c r="F4705" s="255" t="str">
        <f>IF(AND(A4705&lt;&gt;"",ISNUMBER(A4705)),VLOOKUP(A4705,Studies!A:BR,6,FALSE),"")</f>
        <v>Plasma</v>
      </c>
      <c r="G4705" s="194">
        <v>130.00823</v>
      </c>
      <c r="H4705" s="50" t="s">
        <v>60</v>
      </c>
      <c r="I4705" s="187">
        <v>1021.349</v>
      </c>
      <c r="J4705" s="41" t="s">
        <v>941</v>
      </c>
      <c r="K4705" s="41" t="s">
        <v>116</v>
      </c>
    </row>
    <row r="4706" spans="1:14" x14ac:dyDescent="0.2">
      <c r="A4706" s="30">
        <v>552</v>
      </c>
      <c r="B4706" s="253" t="str">
        <f>IF(AND(A4706&lt;&gt;"",ISNUMBER(A4706)),VLOOKUP(A4706,Studies!A:BR,2,FALSE),"")</f>
        <v>Agarwala 2005b</v>
      </c>
      <c r="C4706" s="254" t="str">
        <f>IF(AND(A4706&lt;&gt;"",ISNUMBER(A4706)),VLOOKUP(A4706,Studies!A:BR,3,FALSE),"")</f>
        <v>http://www.medadvocates.org/resources/conferences/3rd%20_ias/05-156b_agarwala_109.pdf</v>
      </c>
      <c r="D4706" s="254" t="str">
        <f>IF(AND(A4706&lt;&gt;"",ISNUMBER(A4706)),VLOOKUP(A4706,Studies!A:BR,4,FALSE),"")</f>
        <v>ATV 400 mg (Treatment A)</v>
      </c>
      <c r="E4706" s="254" t="str">
        <f>IF(AND(A4706&lt;&gt;"",ISNUMBER(A4706)),VLOOKUP(A4706,Studies!A:BR,5,FALSE),"")</f>
        <v>Atazanavir</v>
      </c>
      <c r="F4706" s="255" t="str">
        <f>IF(AND(A4706&lt;&gt;"",ISNUMBER(A4706)),VLOOKUP(A4706,Studies!A:BR,6,FALSE),"")</f>
        <v>Plasma</v>
      </c>
      <c r="G4706" s="194">
        <v>132.01646</v>
      </c>
      <c r="H4706" s="50" t="s">
        <v>60</v>
      </c>
      <c r="I4706" s="187">
        <v>779.36900000000003</v>
      </c>
      <c r="J4706" s="41" t="s">
        <v>941</v>
      </c>
      <c r="K4706" s="41" t="s">
        <v>116</v>
      </c>
    </row>
    <row r="4707" spans="1:14" x14ac:dyDescent="0.2">
      <c r="A4707" s="30">
        <v>552</v>
      </c>
      <c r="B4707" s="253" t="str">
        <f>IF(AND(A4707&lt;&gt;"",ISNUMBER(A4707)),VLOOKUP(A4707,Studies!A:BR,2,FALSE),"")</f>
        <v>Agarwala 2005b</v>
      </c>
      <c r="C4707" s="254" t="str">
        <f>IF(AND(A4707&lt;&gt;"",ISNUMBER(A4707)),VLOOKUP(A4707,Studies!A:BR,3,FALSE),"")</f>
        <v>http://www.medadvocates.org/resources/conferences/3rd%20_ias/05-156b_agarwala_109.pdf</v>
      </c>
      <c r="D4707" s="254" t="str">
        <f>IF(AND(A4707&lt;&gt;"",ISNUMBER(A4707)),VLOOKUP(A4707,Studies!A:BR,4,FALSE),"")</f>
        <v>ATV 400 mg (Treatment A)</v>
      </c>
      <c r="E4707" s="254" t="str">
        <f>IF(AND(A4707&lt;&gt;"",ISNUMBER(A4707)),VLOOKUP(A4707,Studies!A:BR,5,FALSE),"")</f>
        <v>Atazanavir</v>
      </c>
      <c r="F4707" s="255" t="str">
        <f>IF(AND(A4707&lt;&gt;"",ISNUMBER(A4707)),VLOOKUP(A4707,Studies!A:BR,6,FALSE),"")</f>
        <v>Plasma</v>
      </c>
      <c r="G4707" s="194">
        <v>135.96708000000001</v>
      </c>
      <c r="H4707" s="50" t="s">
        <v>60</v>
      </c>
      <c r="I4707" s="187">
        <v>519.51289999999995</v>
      </c>
      <c r="J4707" s="41" t="s">
        <v>941</v>
      </c>
      <c r="K4707" s="41" t="s">
        <v>116</v>
      </c>
    </row>
    <row r="4708" spans="1:14" x14ac:dyDescent="0.2">
      <c r="A4708" s="30">
        <v>552</v>
      </c>
      <c r="B4708" s="253" t="str">
        <f>IF(AND(A4708&lt;&gt;"",ISNUMBER(A4708)),VLOOKUP(A4708,Studies!A:BR,2,FALSE),"")</f>
        <v>Agarwala 2005b</v>
      </c>
      <c r="C4708" s="254" t="str">
        <f>IF(AND(A4708&lt;&gt;"",ISNUMBER(A4708)),VLOOKUP(A4708,Studies!A:BR,3,FALSE),"")</f>
        <v>http://www.medadvocates.org/resources/conferences/3rd%20_ias/05-156b_agarwala_109.pdf</v>
      </c>
      <c r="D4708" s="254" t="str">
        <f>IF(AND(A4708&lt;&gt;"",ISNUMBER(A4708)),VLOOKUP(A4708,Studies!A:BR,4,FALSE),"")</f>
        <v>ATV 400 mg (Treatment A)</v>
      </c>
      <c r="E4708" s="254" t="str">
        <f>IF(AND(A4708&lt;&gt;"",ISNUMBER(A4708)),VLOOKUP(A4708,Studies!A:BR,5,FALSE),"")</f>
        <v>Atazanavir</v>
      </c>
      <c r="F4708" s="255" t="str">
        <f>IF(AND(A4708&lt;&gt;"",ISNUMBER(A4708)),VLOOKUP(A4708,Studies!A:BR,6,FALSE),"")</f>
        <v>Plasma</v>
      </c>
      <c r="G4708" s="194">
        <v>144</v>
      </c>
      <c r="H4708" s="50" t="s">
        <v>60</v>
      </c>
      <c r="I4708" s="187">
        <v>302.50599999999997</v>
      </c>
      <c r="J4708" s="41" t="s">
        <v>941</v>
      </c>
      <c r="K4708" s="41" t="s">
        <v>116</v>
      </c>
      <c r="N4708" s="195"/>
    </row>
    <row r="4709" spans="1:14" x14ac:dyDescent="0.2">
      <c r="A4709" s="30">
        <v>553</v>
      </c>
      <c r="B4709" s="253" t="str">
        <f>IF(AND(A4709&lt;&gt;"",ISNUMBER(A4709)),VLOOKUP(A4709,Studies!A:BR,2,FALSE),"")</f>
        <v>Martin 2008</v>
      </c>
      <c r="C4709" s="254" t="str">
        <f>IF(AND(A4709&lt;&gt;"",ISNUMBER(A4709)),VLOOKUP(A4709,Studies!A:BR,3,FALSE),"")</f>
        <v>https://www.ncbi.nlm.nih.gov/pubmed/19014835</v>
      </c>
      <c r="D4709" s="254" t="str">
        <f>IF(AND(A4709&lt;&gt;"",ISNUMBER(A4709)),VLOOKUP(A4709,Studies!A:BR,4,FALSE),"")</f>
        <v>Atazanavir monotherapy (n = 24)</v>
      </c>
      <c r="E4709" s="254" t="str">
        <f>IF(AND(A4709&lt;&gt;"",ISNUMBER(A4709)),VLOOKUP(A4709,Studies!A:BR,5,FALSE),"")</f>
        <v>Atazanavir</v>
      </c>
      <c r="F4709" s="255"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x14ac:dyDescent="0.2">
      <c r="A4710" s="30">
        <v>553</v>
      </c>
      <c r="B4710" s="253" t="str">
        <f>IF(AND(A4710&lt;&gt;"",ISNUMBER(A4710)),VLOOKUP(A4710,Studies!A:BR,2,FALSE),"")</f>
        <v>Martin 2008</v>
      </c>
      <c r="C4710" s="254" t="str">
        <f>IF(AND(A4710&lt;&gt;"",ISNUMBER(A4710)),VLOOKUP(A4710,Studies!A:BR,3,FALSE),"")</f>
        <v>https://www.ncbi.nlm.nih.gov/pubmed/19014835</v>
      </c>
      <c r="D4710" s="254" t="str">
        <f>IF(AND(A4710&lt;&gt;"",ISNUMBER(A4710)),VLOOKUP(A4710,Studies!A:BR,4,FALSE),"")</f>
        <v>Atazanavir monotherapy (n = 24)</v>
      </c>
      <c r="E4710" s="254" t="str">
        <f>IF(AND(A4710&lt;&gt;"",ISNUMBER(A4710)),VLOOKUP(A4710,Studies!A:BR,5,FALSE),"")</f>
        <v>Atazanavir</v>
      </c>
      <c r="F4710" s="255"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x14ac:dyDescent="0.2">
      <c r="A4711" s="30">
        <v>553</v>
      </c>
      <c r="B4711" s="253" t="str">
        <f>IF(AND(A4711&lt;&gt;"",ISNUMBER(A4711)),VLOOKUP(A4711,Studies!A:BR,2,FALSE),"")</f>
        <v>Martin 2008</v>
      </c>
      <c r="C4711" s="254" t="str">
        <f>IF(AND(A4711&lt;&gt;"",ISNUMBER(A4711)),VLOOKUP(A4711,Studies!A:BR,3,FALSE),"")</f>
        <v>https://www.ncbi.nlm.nih.gov/pubmed/19014835</v>
      </c>
      <c r="D4711" s="254" t="str">
        <f>IF(AND(A4711&lt;&gt;"",ISNUMBER(A4711)),VLOOKUP(A4711,Studies!A:BR,4,FALSE),"")</f>
        <v>Atazanavir monotherapy (n = 24)</v>
      </c>
      <c r="E4711" s="254" t="str">
        <f>IF(AND(A4711&lt;&gt;"",ISNUMBER(A4711)),VLOOKUP(A4711,Studies!A:BR,5,FALSE),"")</f>
        <v>Atazanavir</v>
      </c>
      <c r="F4711" s="255"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x14ac:dyDescent="0.2">
      <c r="A4712" s="30">
        <v>553</v>
      </c>
      <c r="B4712" s="253" t="str">
        <f>IF(AND(A4712&lt;&gt;"",ISNUMBER(A4712)),VLOOKUP(A4712,Studies!A:BR,2,FALSE),"")</f>
        <v>Martin 2008</v>
      </c>
      <c r="C4712" s="254" t="str">
        <f>IF(AND(A4712&lt;&gt;"",ISNUMBER(A4712)),VLOOKUP(A4712,Studies!A:BR,3,FALSE),"")</f>
        <v>https://www.ncbi.nlm.nih.gov/pubmed/19014835</v>
      </c>
      <c r="D4712" s="254" t="str">
        <f>IF(AND(A4712&lt;&gt;"",ISNUMBER(A4712)),VLOOKUP(A4712,Studies!A:BR,4,FALSE),"")</f>
        <v>Atazanavir monotherapy (n = 24)</v>
      </c>
      <c r="E4712" s="254" t="str">
        <f>IF(AND(A4712&lt;&gt;"",ISNUMBER(A4712)),VLOOKUP(A4712,Studies!A:BR,5,FALSE),"")</f>
        <v>Atazanavir</v>
      </c>
      <c r="F4712" s="255"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x14ac:dyDescent="0.2">
      <c r="A4713" s="30">
        <v>553</v>
      </c>
      <c r="B4713" s="253" t="str">
        <f>IF(AND(A4713&lt;&gt;"",ISNUMBER(A4713)),VLOOKUP(A4713,Studies!A:BR,2,FALSE),"")</f>
        <v>Martin 2008</v>
      </c>
      <c r="C4713" s="254" t="str">
        <f>IF(AND(A4713&lt;&gt;"",ISNUMBER(A4713)),VLOOKUP(A4713,Studies!A:BR,3,FALSE),"")</f>
        <v>https://www.ncbi.nlm.nih.gov/pubmed/19014835</v>
      </c>
      <c r="D4713" s="254" t="str">
        <f>IF(AND(A4713&lt;&gt;"",ISNUMBER(A4713)),VLOOKUP(A4713,Studies!A:BR,4,FALSE),"")</f>
        <v>Atazanavir monotherapy (n = 24)</v>
      </c>
      <c r="E4713" s="254" t="str">
        <f>IF(AND(A4713&lt;&gt;"",ISNUMBER(A4713)),VLOOKUP(A4713,Studies!A:BR,5,FALSE),"")</f>
        <v>Atazanavir</v>
      </c>
      <c r="F4713" s="255"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x14ac:dyDescent="0.2">
      <c r="A4714" s="30">
        <v>553</v>
      </c>
      <c r="B4714" s="253" t="str">
        <f>IF(AND(A4714&lt;&gt;"",ISNUMBER(A4714)),VLOOKUP(A4714,Studies!A:BR,2,FALSE),"")</f>
        <v>Martin 2008</v>
      </c>
      <c r="C4714" s="254" t="str">
        <f>IF(AND(A4714&lt;&gt;"",ISNUMBER(A4714)),VLOOKUP(A4714,Studies!A:BR,3,FALSE),"")</f>
        <v>https://www.ncbi.nlm.nih.gov/pubmed/19014835</v>
      </c>
      <c r="D4714" s="254" t="str">
        <f>IF(AND(A4714&lt;&gt;"",ISNUMBER(A4714)),VLOOKUP(A4714,Studies!A:BR,4,FALSE),"")</f>
        <v>Atazanavir monotherapy (n = 24)</v>
      </c>
      <c r="E4714" s="254" t="str">
        <f>IF(AND(A4714&lt;&gt;"",ISNUMBER(A4714)),VLOOKUP(A4714,Studies!A:BR,5,FALSE),"")</f>
        <v>Atazanavir</v>
      </c>
      <c r="F4714" s="255"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x14ac:dyDescent="0.2">
      <c r="A4715" s="30">
        <v>553</v>
      </c>
      <c r="B4715" s="253" t="str">
        <f>IF(AND(A4715&lt;&gt;"",ISNUMBER(A4715)),VLOOKUP(A4715,Studies!A:BR,2,FALSE),"")</f>
        <v>Martin 2008</v>
      </c>
      <c r="C4715" s="254" t="str">
        <f>IF(AND(A4715&lt;&gt;"",ISNUMBER(A4715)),VLOOKUP(A4715,Studies!A:BR,3,FALSE),"")</f>
        <v>https://www.ncbi.nlm.nih.gov/pubmed/19014835</v>
      </c>
      <c r="D4715" s="254" t="str">
        <f>IF(AND(A4715&lt;&gt;"",ISNUMBER(A4715)),VLOOKUP(A4715,Studies!A:BR,4,FALSE),"")</f>
        <v>Atazanavir monotherapy (n = 24)</v>
      </c>
      <c r="E4715" s="254" t="str">
        <f>IF(AND(A4715&lt;&gt;"",ISNUMBER(A4715)),VLOOKUP(A4715,Studies!A:BR,5,FALSE),"")</f>
        <v>Atazanavir</v>
      </c>
      <c r="F4715" s="255"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x14ac:dyDescent="0.2">
      <c r="A4716" s="30">
        <v>553</v>
      </c>
      <c r="B4716" s="253" t="str">
        <f>IF(AND(A4716&lt;&gt;"",ISNUMBER(A4716)),VLOOKUP(A4716,Studies!A:BR,2,FALSE),"")</f>
        <v>Martin 2008</v>
      </c>
      <c r="C4716" s="254" t="str">
        <f>IF(AND(A4716&lt;&gt;"",ISNUMBER(A4716)),VLOOKUP(A4716,Studies!A:BR,3,FALSE),"")</f>
        <v>https://www.ncbi.nlm.nih.gov/pubmed/19014835</v>
      </c>
      <c r="D4716" s="254" t="str">
        <f>IF(AND(A4716&lt;&gt;"",ISNUMBER(A4716)),VLOOKUP(A4716,Studies!A:BR,4,FALSE),"")</f>
        <v>Atazanavir monotherapy (n = 24)</v>
      </c>
      <c r="E4716" s="254" t="str">
        <f>IF(AND(A4716&lt;&gt;"",ISNUMBER(A4716)),VLOOKUP(A4716,Studies!A:BR,5,FALSE),"")</f>
        <v>Atazanavir</v>
      </c>
      <c r="F4716" s="255"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x14ac:dyDescent="0.2">
      <c r="A4717" s="30">
        <v>553</v>
      </c>
      <c r="B4717" s="253" t="str">
        <f>IF(AND(A4717&lt;&gt;"",ISNUMBER(A4717)),VLOOKUP(A4717,Studies!A:BR,2,FALSE),"")</f>
        <v>Martin 2008</v>
      </c>
      <c r="C4717" s="254" t="str">
        <f>IF(AND(A4717&lt;&gt;"",ISNUMBER(A4717)),VLOOKUP(A4717,Studies!A:BR,3,FALSE),"")</f>
        <v>https://www.ncbi.nlm.nih.gov/pubmed/19014835</v>
      </c>
      <c r="D4717" s="254" t="str">
        <f>IF(AND(A4717&lt;&gt;"",ISNUMBER(A4717)),VLOOKUP(A4717,Studies!A:BR,4,FALSE),"")</f>
        <v>Atazanavir monotherapy (n = 24)</v>
      </c>
      <c r="E4717" s="254" t="str">
        <f>IF(AND(A4717&lt;&gt;"",ISNUMBER(A4717)),VLOOKUP(A4717,Studies!A:BR,5,FALSE),"")</f>
        <v>Atazanavir</v>
      </c>
      <c r="F4717" s="255"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x14ac:dyDescent="0.2">
      <c r="A4718" s="30">
        <v>553</v>
      </c>
      <c r="B4718" s="253" t="str">
        <f>IF(AND(A4718&lt;&gt;"",ISNUMBER(A4718)),VLOOKUP(A4718,Studies!A:BR,2,FALSE),"")</f>
        <v>Martin 2008</v>
      </c>
      <c r="C4718" s="254" t="str">
        <f>IF(AND(A4718&lt;&gt;"",ISNUMBER(A4718)),VLOOKUP(A4718,Studies!A:BR,3,FALSE),"")</f>
        <v>https://www.ncbi.nlm.nih.gov/pubmed/19014835</v>
      </c>
      <c r="D4718" s="254" t="str">
        <f>IF(AND(A4718&lt;&gt;"",ISNUMBER(A4718)),VLOOKUP(A4718,Studies!A:BR,4,FALSE),"")</f>
        <v>Atazanavir monotherapy (n = 24)</v>
      </c>
      <c r="E4718" s="254" t="str">
        <f>IF(AND(A4718&lt;&gt;"",ISNUMBER(A4718)),VLOOKUP(A4718,Studies!A:BR,5,FALSE),"")</f>
        <v>Atazanavir</v>
      </c>
      <c r="F4718" s="255"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x14ac:dyDescent="0.2">
      <c r="A4719" s="30">
        <v>553</v>
      </c>
      <c r="B4719" s="253" t="str">
        <f>IF(AND(A4719&lt;&gt;"",ISNUMBER(A4719)),VLOOKUP(A4719,Studies!A:BR,2,FALSE),"")</f>
        <v>Martin 2008</v>
      </c>
      <c r="C4719" s="254" t="str">
        <f>IF(AND(A4719&lt;&gt;"",ISNUMBER(A4719)),VLOOKUP(A4719,Studies!A:BR,3,FALSE),"")</f>
        <v>https://www.ncbi.nlm.nih.gov/pubmed/19014835</v>
      </c>
      <c r="D4719" s="254" t="str">
        <f>IF(AND(A4719&lt;&gt;"",ISNUMBER(A4719)),VLOOKUP(A4719,Studies!A:BR,4,FALSE),"")</f>
        <v>Atazanavir monotherapy (n = 24)</v>
      </c>
      <c r="E4719" s="254" t="str">
        <f>IF(AND(A4719&lt;&gt;"",ISNUMBER(A4719)),VLOOKUP(A4719,Studies!A:BR,5,FALSE),"")</f>
        <v>Atazanavir</v>
      </c>
      <c r="F4719" s="255"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x14ac:dyDescent="0.2">
      <c r="A4720" s="30">
        <v>553</v>
      </c>
      <c r="B4720" s="253" t="str">
        <f>IF(AND(A4720&lt;&gt;"",ISNUMBER(A4720)),VLOOKUP(A4720,Studies!A:BR,2,FALSE),"")</f>
        <v>Martin 2008</v>
      </c>
      <c r="C4720" s="254" t="str">
        <f>IF(AND(A4720&lt;&gt;"",ISNUMBER(A4720)),VLOOKUP(A4720,Studies!A:BR,3,FALSE),"")</f>
        <v>https://www.ncbi.nlm.nih.gov/pubmed/19014835</v>
      </c>
      <c r="D4720" s="254" t="str">
        <f>IF(AND(A4720&lt;&gt;"",ISNUMBER(A4720)),VLOOKUP(A4720,Studies!A:BR,4,FALSE),"")</f>
        <v>Atazanavir monotherapy (n = 24)</v>
      </c>
      <c r="E4720" s="254" t="str">
        <f>IF(AND(A4720&lt;&gt;"",ISNUMBER(A4720)),VLOOKUP(A4720,Studies!A:BR,5,FALSE),"")</f>
        <v>Atazanavir</v>
      </c>
      <c r="F4720" s="255"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x14ac:dyDescent="0.2">
      <c r="A4721" s="30">
        <v>553</v>
      </c>
      <c r="B4721" s="253" t="str">
        <f>IF(AND(A4721&lt;&gt;"",ISNUMBER(A4721)),VLOOKUP(A4721,Studies!A:BR,2,FALSE),"")</f>
        <v>Martin 2008</v>
      </c>
      <c r="C4721" s="254" t="str">
        <f>IF(AND(A4721&lt;&gt;"",ISNUMBER(A4721)),VLOOKUP(A4721,Studies!A:BR,3,FALSE),"")</f>
        <v>https://www.ncbi.nlm.nih.gov/pubmed/19014835</v>
      </c>
      <c r="D4721" s="254" t="str">
        <f>IF(AND(A4721&lt;&gt;"",ISNUMBER(A4721)),VLOOKUP(A4721,Studies!A:BR,4,FALSE),"")</f>
        <v>Atazanavir monotherapy (n = 24)</v>
      </c>
      <c r="E4721" s="254" t="str">
        <f>IF(AND(A4721&lt;&gt;"",ISNUMBER(A4721)),VLOOKUP(A4721,Studies!A:BR,5,FALSE),"")</f>
        <v>Atazanavir</v>
      </c>
      <c r="F4721" s="255"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x14ac:dyDescent="0.2">
      <c r="A4722" s="30">
        <v>554</v>
      </c>
      <c r="B4722" s="253" t="str">
        <f>IF(AND(A4722&lt;&gt;"",ISNUMBER(A4722)),VLOOKUP(A4722,Studies!A:BR,2,FALSE),"")</f>
        <v>Zhu 2011</v>
      </c>
      <c r="C4722" s="254" t="str">
        <f>IF(AND(A4722&lt;&gt;"",ISNUMBER(A4722)),VLOOKUP(A4722,Studies!A:BR,3,FALSE),"")</f>
        <v>https://www.ncbi.nlm.nih.gov/pubmed/20457590</v>
      </c>
      <c r="D4722" s="254" t="str">
        <f>IF(AND(A4722&lt;&gt;"",ISNUMBER(A4722)),VLOOKUP(A4722,Studies!A:BR,4,FALSE),"")</f>
        <v>Treatment A: Atazanavir 400 mg QPM</v>
      </c>
      <c r="E4722" s="254" t="str">
        <f>IF(AND(A4722&lt;&gt;"",ISNUMBER(A4722)),VLOOKUP(A4722,Studies!A:BR,5,FALSE),"")</f>
        <v>Atazanavir</v>
      </c>
      <c r="F4722" s="255"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x14ac:dyDescent="0.2">
      <c r="A4723" s="30">
        <v>554</v>
      </c>
      <c r="B4723" s="253" t="str">
        <f>IF(AND(A4723&lt;&gt;"",ISNUMBER(A4723)),VLOOKUP(A4723,Studies!A:BR,2,FALSE),"")</f>
        <v>Zhu 2011</v>
      </c>
      <c r="C4723" s="254" t="str">
        <f>IF(AND(A4723&lt;&gt;"",ISNUMBER(A4723)),VLOOKUP(A4723,Studies!A:BR,3,FALSE),"")</f>
        <v>https://www.ncbi.nlm.nih.gov/pubmed/20457590</v>
      </c>
      <c r="D4723" s="254" t="str">
        <f>IF(AND(A4723&lt;&gt;"",ISNUMBER(A4723)),VLOOKUP(A4723,Studies!A:BR,4,FALSE),"")</f>
        <v>Treatment A: Atazanavir 400 mg QPM</v>
      </c>
      <c r="E4723" s="254" t="str">
        <f>IF(AND(A4723&lt;&gt;"",ISNUMBER(A4723)),VLOOKUP(A4723,Studies!A:BR,5,FALSE),"")</f>
        <v>Atazanavir</v>
      </c>
      <c r="F4723" s="255"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x14ac:dyDescent="0.2">
      <c r="A4724" s="30">
        <v>554</v>
      </c>
      <c r="B4724" s="253" t="str">
        <f>IF(AND(A4724&lt;&gt;"",ISNUMBER(A4724)),VLOOKUP(A4724,Studies!A:BR,2,FALSE),"")</f>
        <v>Zhu 2011</v>
      </c>
      <c r="C4724" s="254" t="str">
        <f>IF(AND(A4724&lt;&gt;"",ISNUMBER(A4724)),VLOOKUP(A4724,Studies!A:BR,3,FALSE),"")</f>
        <v>https://www.ncbi.nlm.nih.gov/pubmed/20457590</v>
      </c>
      <c r="D4724" s="254" t="str">
        <f>IF(AND(A4724&lt;&gt;"",ISNUMBER(A4724)),VLOOKUP(A4724,Studies!A:BR,4,FALSE),"")</f>
        <v>Treatment A: Atazanavir 400 mg QPM</v>
      </c>
      <c r="E4724" s="254" t="str">
        <f>IF(AND(A4724&lt;&gt;"",ISNUMBER(A4724)),VLOOKUP(A4724,Studies!A:BR,5,FALSE),"")</f>
        <v>Atazanavir</v>
      </c>
      <c r="F4724" s="255" t="str">
        <f>IF(AND(A4724&lt;&gt;"",ISNUMBER(A4724)),VLOOKUP(A4724,Studies!A:BR,6,FALSE),"")</f>
        <v>Plasma</v>
      </c>
      <c r="G4724" s="194">
        <v>121.5</v>
      </c>
      <c r="H4724" s="50" t="s">
        <v>60</v>
      </c>
      <c r="I4724" s="187">
        <v>1983.568</v>
      </c>
      <c r="J4724" s="41" t="s">
        <v>941</v>
      </c>
      <c r="K4724" s="41" t="s">
        <v>116</v>
      </c>
    </row>
    <row r="4725" spans="1:14" x14ac:dyDescent="0.2">
      <c r="A4725" s="30">
        <v>554</v>
      </c>
      <c r="B4725" s="253" t="str">
        <f>IF(AND(A4725&lt;&gt;"",ISNUMBER(A4725)),VLOOKUP(A4725,Studies!A:BR,2,FALSE),"")</f>
        <v>Zhu 2011</v>
      </c>
      <c r="C4725" s="254" t="str">
        <f>IF(AND(A4725&lt;&gt;"",ISNUMBER(A4725)),VLOOKUP(A4725,Studies!A:BR,3,FALSE),"")</f>
        <v>https://www.ncbi.nlm.nih.gov/pubmed/20457590</v>
      </c>
      <c r="D4725" s="254" t="str">
        <f>IF(AND(A4725&lt;&gt;"",ISNUMBER(A4725)),VLOOKUP(A4725,Studies!A:BR,4,FALSE),"")</f>
        <v>Treatment A: Atazanavir 400 mg QPM</v>
      </c>
      <c r="E4725" s="254" t="str">
        <f>IF(AND(A4725&lt;&gt;"",ISNUMBER(A4725)),VLOOKUP(A4725,Studies!A:BR,5,FALSE),"")</f>
        <v>Atazanavir</v>
      </c>
      <c r="F4725" s="255" t="str">
        <f>IF(AND(A4725&lt;&gt;"",ISNUMBER(A4725)),VLOOKUP(A4725,Studies!A:BR,6,FALSE),"")</f>
        <v>Plasma</v>
      </c>
      <c r="G4725" s="194">
        <v>122</v>
      </c>
      <c r="H4725" s="50" t="s">
        <v>60</v>
      </c>
      <c r="I4725" s="187">
        <v>3169.0140000000001</v>
      </c>
      <c r="J4725" s="41" t="s">
        <v>941</v>
      </c>
      <c r="K4725" s="41" t="s">
        <v>116</v>
      </c>
    </row>
    <row r="4726" spans="1:14" x14ac:dyDescent="0.2">
      <c r="A4726" s="30">
        <v>554</v>
      </c>
      <c r="B4726" s="253" t="str">
        <f>IF(AND(A4726&lt;&gt;"",ISNUMBER(A4726)),VLOOKUP(A4726,Studies!A:BR,2,FALSE),"")</f>
        <v>Zhu 2011</v>
      </c>
      <c r="C4726" s="254" t="str">
        <f>IF(AND(A4726&lt;&gt;"",ISNUMBER(A4726)),VLOOKUP(A4726,Studies!A:BR,3,FALSE),"")</f>
        <v>https://www.ncbi.nlm.nih.gov/pubmed/20457590</v>
      </c>
      <c r="D4726" s="254" t="str">
        <f>IF(AND(A4726&lt;&gt;"",ISNUMBER(A4726)),VLOOKUP(A4726,Studies!A:BR,4,FALSE),"")</f>
        <v>Treatment A: Atazanavir 400 mg QPM</v>
      </c>
      <c r="E4726" s="254" t="str">
        <f>IF(AND(A4726&lt;&gt;"",ISNUMBER(A4726)),VLOOKUP(A4726,Studies!A:BR,5,FALSE),"")</f>
        <v>Atazanavir</v>
      </c>
      <c r="F4726" s="255" t="str">
        <f>IF(AND(A4726&lt;&gt;"",ISNUMBER(A4726)),VLOOKUP(A4726,Studies!A:BR,6,FALSE),"")</f>
        <v>Plasma</v>
      </c>
      <c r="G4726" s="194">
        <v>122.5</v>
      </c>
      <c r="H4726" s="50" t="s">
        <v>60</v>
      </c>
      <c r="I4726" s="187">
        <v>3462.4409999999998</v>
      </c>
      <c r="J4726" s="41" t="s">
        <v>941</v>
      </c>
      <c r="K4726" s="41" t="s">
        <v>116</v>
      </c>
    </row>
    <row r="4727" spans="1:14" x14ac:dyDescent="0.2">
      <c r="A4727" s="30">
        <v>554</v>
      </c>
      <c r="B4727" s="253" t="str">
        <f>IF(AND(A4727&lt;&gt;"",ISNUMBER(A4727)),VLOOKUP(A4727,Studies!A:BR,2,FALSE),"")</f>
        <v>Zhu 2011</v>
      </c>
      <c r="C4727" s="254" t="str">
        <f>IF(AND(A4727&lt;&gt;"",ISNUMBER(A4727)),VLOOKUP(A4727,Studies!A:BR,3,FALSE),"")</f>
        <v>https://www.ncbi.nlm.nih.gov/pubmed/20457590</v>
      </c>
      <c r="D4727" s="254" t="str">
        <f>IF(AND(A4727&lt;&gt;"",ISNUMBER(A4727)),VLOOKUP(A4727,Studies!A:BR,4,FALSE),"")</f>
        <v>Treatment A: Atazanavir 400 mg QPM</v>
      </c>
      <c r="E4727" s="254" t="str">
        <f>IF(AND(A4727&lt;&gt;"",ISNUMBER(A4727)),VLOOKUP(A4727,Studies!A:BR,5,FALSE),"")</f>
        <v>Atazanavir</v>
      </c>
      <c r="F4727" s="255" t="str">
        <f>IF(AND(A4727&lt;&gt;"",ISNUMBER(A4727)),VLOOKUP(A4727,Studies!A:BR,6,FALSE),"")</f>
        <v>Plasma</v>
      </c>
      <c r="G4727" s="194">
        <v>123</v>
      </c>
      <c r="H4727" s="50" t="s">
        <v>60</v>
      </c>
      <c r="I4727" s="187">
        <v>3650.2350000000001</v>
      </c>
      <c r="J4727" s="41" t="s">
        <v>941</v>
      </c>
      <c r="K4727" s="41" t="s">
        <v>116</v>
      </c>
    </row>
    <row r="4728" spans="1:14" x14ac:dyDescent="0.2">
      <c r="A4728" s="30">
        <v>554</v>
      </c>
      <c r="B4728" s="253" t="str">
        <f>IF(AND(A4728&lt;&gt;"",ISNUMBER(A4728)),VLOOKUP(A4728,Studies!A:BR,2,FALSE),"")</f>
        <v>Zhu 2011</v>
      </c>
      <c r="C4728" s="254" t="str">
        <f>IF(AND(A4728&lt;&gt;"",ISNUMBER(A4728)),VLOOKUP(A4728,Studies!A:BR,3,FALSE),"")</f>
        <v>https://www.ncbi.nlm.nih.gov/pubmed/20457590</v>
      </c>
      <c r="D4728" s="254" t="str">
        <f>IF(AND(A4728&lt;&gt;"",ISNUMBER(A4728)),VLOOKUP(A4728,Studies!A:BR,4,FALSE),"")</f>
        <v>Treatment A: Atazanavir 400 mg QPM</v>
      </c>
      <c r="E4728" s="254" t="str">
        <f>IF(AND(A4728&lt;&gt;"",ISNUMBER(A4728)),VLOOKUP(A4728,Studies!A:BR,5,FALSE),"")</f>
        <v>Atazanavir</v>
      </c>
      <c r="F4728" s="255" t="str">
        <f>IF(AND(A4728&lt;&gt;"",ISNUMBER(A4728)),VLOOKUP(A4728,Studies!A:BR,6,FALSE),"")</f>
        <v>Plasma</v>
      </c>
      <c r="G4728" s="194">
        <v>124</v>
      </c>
      <c r="H4728" s="50" t="s">
        <v>60</v>
      </c>
      <c r="I4728" s="187">
        <v>3497.6529999999998</v>
      </c>
      <c r="J4728" s="41" t="s">
        <v>941</v>
      </c>
      <c r="K4728" s="41" t="s">
        <v>116</v>
      </c>
    </row>
    <row r="4729" spans="1:14" x14ac:dyDescent="0.2">
      <c r="A4729" s="30">
        <v>554</v>
      </c>
      <c r="B4729" s="253" t="str">
        <f>IF(AND(A4729&lt;&gt;"",ISNUMBER(A4729)),VLOOKUP(A4729,Studies!A:BR,2,FALSE),"")</f>
        <v>Zhu 2011</v>
      </c>
      <c r="C4729" s="254" t="str">
        <f>IF(AND(A4729&lt;&gt;"",ISNUMBER(A4729)),VLOOKUP(A4729,Studies!A:BR,3,FALSE),"")</f>
        <v>https://www.ncbi.nlm.nih.gov/pubmed/20457590</v>
      </c>
      <c r="D4729" s="254" t="str">
        <f>IF(AND(A4729&lt;&gt;"",ISNUMBER(A4729)),VLOOKUP(A4729,Studies!A:BR,4,FALSE),"")</f>
        <v>Treatment A: Atazanavir 400 mg QPM</v>
      </c>
      <c r="E4729" s="254" t="str">
        <f>IF(AND(A4729&lt;&gt;"",ISNUMBER(A4729)),VLOOKUP(A4729,Studies!A:BR,5,FALSE),"")</f>
        <v>Atazanavir</v>
      </c>
      <c r="F4729" s="255" t="str">
        <f>IF(AND(A4729&lt;&gt;"",ISNUMBER(A4729)),VLOOKUP(A4729,Studies!A:BR,6,FALSE),"")</f>
        <v>Plasma</v>
      </c>
      <c r="G4729" s="194">
        <v>126</v>
      </c>
      <c r="H4729" s="50" t="s">
        <v>60</v>
      </c>
      <c r="I4729" s="187">
        <v>2699.5309999999999</v>
      </c>
      <c r="J4729" s="41" t="s">
        <v>941</v>
      </c>
      <c r="K4729" s="41" t="s">
        <v>116</v>
      </c>
    </row>
    <row r="4730" spans="1:14" x14ac:dyDescent="0.2">
      <c r="A4730" s="30">
        <v>554</v>
      </c>
      <c r="B4730" s="253" t="str">
        <f>IF(AND(A4730&lt;&gt;"",ISNUMBER(A4730)),VLOOKUP(A4730,Studies!A:BR,2,FALSE),"")</f>
        <v>Zhu 2011</v>
      </c>
      <c r="C4730" s="254" t="str">
        <f>IF(AND(A4730&lt;&gt;"",ISNUMBER(A4730)),VLOOKUP(A4730,Studies!A:BR,3,FALSE),"")</f>
        <v>https://www.ncbi.nlm.nih.gov/pubmed/20457590</v>
      </c>
      <c r="D4730" s="254" t="str">
        <f>IF(AND(A4730&lt;&gt;"",ISNUMBER(A4730)),VLOOKUP(A4730,Studies!A:BR,4,FALSE),"")</f>
        <v>Treatment A: Atazanavir 400 mg QPM</v>
      </c>
      <c r="E4730" s="254" t="str">
        <f>IF(AND(A4730&lt;&gt;"",ISNUMBER(A4730)),VLOOKUP(A4730,Studies!A:BR,5,FALSE),"")</f>
        <v>Atazanavir</v>
      </c>
      <c r="F4730" s="255" t="str">
        <f>IF(AND(A4730&lt;&gt;"",ISNUMBER(A4730)),VLOOKUP(A4730,Studies!A:BR,6,FALSE),"")</f>
        <v>Plasma</v>
      </c>
      <c r="G4730" s="194">
        <v>128</v>
      </c>
      <c r="H4730" s="50" t="s">
        <v>60</v>
      </c>
      <c r="I4730" s="187">
        <v>1971.8309999999999</v>
      </c>
      <c r="J4730" s="41" t="s">
        <v>941</v>
      </c>
      <c r="K4730" s="41" t="s">
        <v>116</v>
      </c>
      <c r="N4730" s="195"/>
    </row>
    <row r="4731" spans="1:14" x14ac:dyDescent="0.2">
      <c r="A4731" s="30">
        <v>554</v>
      </c>
      <c r="B4731" s="253" t="str">
        <f>IF(AND(A4731&lt;&gt;"",ISNUMBER(A4731)),VLOOKUP(A4731,Studies!A:BR,2,FALSE),"")</f>
        <v>Zhu 2011</v>
      </c>
      <c r="C4731" s="254" t="str">
        <f>IF(AND(A4731&lt;&gt;"",ISNUMBER(A4731)),VLOOKUP(A4731,Studies!A:BR,3,FALSE),"")</f>
        <v>https://www.ncbi.nlm.nih.gov/pubmed/20457590</v>
      </c>
      <c r="D4731" s="254" t="str">
        <f>IF(AND(A4731&lt;&gt;"",ISNUMBER(A4731)),VLOOKUP(A4731,Studies!A:BR,4,FALSE),"")</f>
        <v>Treatment A: Atazanavir 400 mg QPM</v>
      </c>
      <c r="E4731" s="254" t="str">
        <f>IF(AND(A4731&lt;&gt;"",ISNUMBER(A4731)),VLOOKUP(A4731,Studies!A:BR,5,FALSE),"")</f>
        <v>Atazanavir</v>
      </c>
      <c r="F4731" s="255"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x14ac:dyDescent="0.2">
      <c r="A4732" s="30">
        <v>554</v>
      </c>
      <c r="B4732" s="253" t="str">
        <f>IF(AND(A4732&lt;&gt;"",ISNUMBER(A4732)),VLOOKUP(A4732,Studies!A:BR,2,FALSE),"")</f>
        <v>Zhu 2011</v>
      </c>
      <c r="C4732" s="254" t="str">
        <f>IF(AND(A4732&lt;&gt;"",ISNUMBER(A4732)),VLOOKUP(A4732,Studies!A:BR,3,FALSE),"")</f>
        <v>https://www.ncbi.nlm.nih.gov/pubmed/20457590</v>
      </c>
      <c r="D4732" s="254" t="str">
        <f>IF(AND(A4732&lt;&gt;"",ISNUMBER(A4732)),VLOOKUP(A4732,Studies!A:BR,4,FALSE),"")</f>
        <v>Treatment A: Atazanavir 400 mg QPM</v>
      </c>
      <c r="E4732" s="254" t="str">
        <f>IF(AND(A4732&lt;&gt;"",ISNUMBER(A4732)),VLOOKUP(A4732,Studies!A:BR,5,FALSE),"")</f>
        <v>Atazanavir</v>
      </c>
      <c r="F4732" s="255"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x14ac:dyDescent="0.2">
      <c r="A4733" s="30">
        <v>554</v>
      </c>
      <c r="B4733" s="253" t="str">
        <f>IF(AND(A4733&lt;&gt;"",ISNUMBER(A4733)),VLOOKUP(A4733,Studies!A:BR,2,FALSE),"")</f>
        <v>Zhu 2011</v>
      </c>
      <c r="C4733" s="254" t="str">
        <f>IF(AND(A4733&lt;&gt;"",ISNUMBER(A4733)),VLOOKUP(A4733,Studies!A:BR,3,FALSE),"")</f>
        <v>https://www.ncbi.nlm.nih.gov/pubmed/20457590</v>
      </c>
      <c r="D4733" s="254" t="str">
        <f>IF(AND(A4733&lt;&gt;"",ISNUMBER(A4733)),VLOOKUP(A4733,Studies!A:BR,4,FALSE),"")</f>
        <v>Treatment A: Atazanavir 400 mg QPM</v>
      </c>
      <c r="E4733" s="254" t="str">
        <f>IF(AND(A4733&lt;&gt;"",ISNUMBER(A4733)),VLOOKUP(A4733,Studies!A:BR,5,FALSE),"")</f>
        <v>Atazanavir</v>
      </c>
      <c r="F4733" s="255"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x14ac:dyDescent="0.2">
      <c r="A4734" s="30">
        <v>555</v>
      </c>
      <c r="B4734" s="253" t="str">
        <f>IF(AND(A4734&lt;&gt;"",ISNUMBER(A4734)),VLOOKUP(A4734,Studies!A:BR,2,FALSE),"")</f>
        <v>Zhu 2011</v>
      </c>
      <c r="C4734" s="254" t="str">
        <f>IF(AND(A4734&lt;&gt;"",ISNUMBER(A4734)),VLOOKUP(A4734,Studies!A:BR,3,FALSE),"")</f>
        <v>https://www.ncbi.nlm.nih.gov/pubmed/20457590</v>
      </c>
      <c r="D4734" s="254" t="str">
        <f>IF(AND(A4734&lt;&gt;"",ISNUMBER(A4734)),VLOOKUP(A4734,Studies!A:BR,4,FALSE),"")</f>
        <v>Treatment B: Atazanavir 400 mg QAM</v>
      </c>
      <c r="E4734" s="254" t="str">
        <f>IF(AND(A4734&lt;&gt;"",ISNUMBER(A4734)),VLOOKUP(A4734,Studies!A:BR,5,FALSE),"")</f>
        <v>Atazanavir</v>
      </c>
      <c r="F4734" s="255"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x14ac:dyDescent="0.2">
      <c r="A4735" s="30">
        <v>555</v>
      </c>
      <c r="B4735" s="253" t="str">
        <f>IF(AND(A4735&lt;&gt;"",ISNUMBER(A4735)),VLOOKUP(A4735,Studies!A:BR,2,FALSE),"")</f>
        <v>Zhu 2011</v>
      </c>
      <c r="C4735" s="254" t="str">
        <f>IF(AND(A4735&lt;&gt;"",ISNUMBER(A4735)),VLOOKUP(A4735,Studies!A:BR,3,FALSE),"")</f>
        <v>https://www.ncbi.nlm.nih.gov/pubmed/20457590</v>
      </c>
      <c r="D4735" s="254" t="str">
        <f>IF(AND(A4735&lt;&gt;"",ISNUMBER(A4735)),VLOOKUP(A4735,Studies!A:BR,4,FALSE),"")</f>
        <v>Treatment B: Atazanavir 400 mg QAM</v>
      </c>
      <c r="E4735" s="254" t="str">
        <f>IF(AND(A4735&lt;&gt;"",ISNUMBER(A4735)),VLOOKUP(A4735,Studies!A:BR,5,FALSE),"")</f>
        <v>Atazanavir</v>
      </c>
      <c r="F4735" s="255"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x14ac:dyDescent="0.2">
      <c r="A4736" s="30">
        <v>555</v>
      </c>
      <c r="B4736" s="253" t="str">
        <f>IF(AND(A4736&lt;&gt;"",ISNUMBER(A4736)),VLOOKUP(A4736,Studies!A:BR,2,FALSE),"")</f>
        <v>Zhu 2011</v>
      </c>
      <c r="C4736" s="254" t="str">
        <f>IF(AND(A4736&lt;&gt;"",ISNUMBER(A4736)),VLOOKUP(A4736,Studies!A:BR,3,FALSE),"")</f>
        <v>https://www.ncbi.nlm.nih.gov/pubmed/20457590</v>
      </c>
      <c r="D4736" s="254" t="str">
        <f>IF(AND(A4736&lt;&gt;"",ISNUMBER(A4736)),VLOOKUP(A4736,Studies!A:BR,4,FALSE),"")</f>
        <v>Treatment B: Atazanavir 400 mg QAM</v>
      </c>
      <c r="E4736" s="254" t="str">
        <f>IF(AND(A4736&lt;&gt;"",ISNUMBER(A4736)),VLOOKUP(A4736,Studies!A:BR,5,FALSE),"")</f>
        <v>Atazanavir</v>
      </c>
      <c r="F4736" s="255" t="str">
        <f>IF(AND(A4736&lt;&gt;"",ISNUMBER(A4736)),VLOOKUP(A4736,Studies!A:BR,6,FALSE),"")</f>
        <v>Plasma</v>
      </c>
      <c r="G4736" s="194">
        <v>121.5</v>
      </c>
      <c r="H4736" s="50" t="s">
        <v>60</v>
      </c>
      <c r="I4736" s="187">
        <v>3652.174</v>
      </c>
      <c r="J4736" s="41" t="s">
        <v>941</v>
      </c>
      <c r="K4736" s="41" t="s">
        <v>116</v>
      </c>
    </row>
    <row r="4737" spans="1:14" x14ac:dyDescent="0.2">
      <c r="A4737" s="30">
        <v>555</v>
      </c>
      <c r="B4737" s="253" t="str">
        <f>IF(AND(A4737&lt;&gt;"",ISNUMBER(A4737)),VLOOKUP(A4737,Studies!A:BR,2,FALSE),"")</f>
        <v>Zhu 2011</v>
      </c>
      <c r="C4737" s="254" t="str">
        <f>IF(AND(A4737&lt;&gt;"",ISNUMBER(A4737)),VLOOKUP(A4737,Studies!A:BR,3,FALSE),"")</f>
        <v>https://www.ncbi.nlm.nih.gov/pubmed/20457590</v>
      </c>
      <c r="D4737" s="254" t="str">
        <f>IF(AND(A4737&lt;&gt;"",ISNUMBER(A4737)),VLOOKUP(A4737,Studies!A:BR,4,FALSE),"")</f>
        <v>Treatment B: Atazanavir 400 mg QAM</v>
      </c>
      <c r="E4737" s="254" t="str">
        <f>IF(AND(A4737&lt;&gt;"",ISNUMBER(A4737)),VLOOKUP(A4737,Studies!A:BR,5,FALSE),"")</f>
        <v>Atazanavir</v>
      </c>
      <c r="F4737" s="255" t="str">
        <f>IF(AND(A4737&lt;&gt;"",ISNUMBER(A4737)),VLOOKUP(A4737,Studies!A:BR,6,FALSE),"")</f>
        <v>Plasma</v>
      </c>
      <c r="G4737" s="194">
        <v>122</v>
      </c>
      <c r="H4737" s="50" t="s">
        <v>60</v>
      </c>
      <c r="I4737" s="187">
        <v>4494.0709999999999</v>
      </c>
      <c r="J4737" s="41" t="s">
        <v>941</v>
      </c>
      <c r="K4737" s="41" t="s">
        <v>116</v>
      </c>
    </row>
    <row r="4738" spans="1:14" x14ac:dyDescent="0.2">
      <c r="A4738" s="30">
        <v>555</v>
      </c>
      <c r="B4738" s="253" t="str">
        <f>IF(AND(A4738&lt;&gt;"",ISNUMBER(A4738)),VLOOKUP(A4738,Studies!A:BR,2,FALSE),"")</f>
        <v>Zhu 2011</v>
      </c>
      <c r="C4738" s="254" t="str">
        <f>IF(AND(A4738&lt;&gt;"",ISNUMBER(A4738)),VLOOKUP(A4738,Studies!A:BR,3,FALSE),"")</f>
        <v>https://www.ncbi.nlm.nih.gov/pubmed/20457590</v>
      </c>
      <c r="D4738" s="254" t="str">
        <f>IF(AND(A4738&lt;&gt;"",ISNUMBER(A4738)),VLOOKUP(A4738,Studies!A:BR,4,FALSE),"")</f>
        <v>Treatment B: Atazanavir 400 mg QAM</v>
      </c>
      <c r="E4738" s="254" t="str">
        <f>IF(AND(A4738&lt;&gt;"",ISNUMBER(A4738)),VLOOKUP(A4738,Studies!A:BR,5,FALSE),"")</f>
        <v>Atazanavir</v>
      </c>
      <c r="F4738" s="255" t="str">
        <f>IF(AND(A4738&lt;&gt;"",ISNUMBER(A4738)),VLOOKUP(A4738,Studies!A:BR,6,FALSE),"")</f>
        <v>Plasma</v>
      </c>
      <c r="G4738" s="194">
        <v>122.5</v>
      </c>
      <c r="H4738" s="50" t="s">
        <v>60</v>
      </c>
      <c r="I4738" s="187">
        <v>4470.3559999999998</v>
      </c>
      <c r="J4738" s="41" t="s">
        <v>941</v>
      </c>
      <c r="K4738" s="41" t="s">
        <v>116</v>
      </c>
    </row>
    <row r="4739" spans="1:14" x14ac:dyDescent="0.2">
      <c r="A4739" s="30">
        <v>555</v>
      </c>
      <c r="B4739" s="253" t="str">
        <f>IF(AND(A4739&lt;&gt;"",ISNUMBER(A4739)),VLOOKUP(A4739,Studies!A:BR,2,FALSE),"")</f>
        <v>Zhu 2011</v>
      </c>
      <c r="C4739" s="254" t="str">
        <f>IF(AND(A4739&lt;&gt;"",ISNUMBER(A4739)),VLOOKUP(A4739,Studies!A:BR,3,FALSE),"")</f>
        <v>https://www.ncbi.nlm.nih.gov/pubmed/20457590</v>
      </c>
      <c r="D4739" s="254" t="str">
        <f>IF(AND(A4739&lt;&gt;"",ISNUMBER(A4739)),VLOOKUP(A4739,Studies!A:BR,4,FALSE),"")</f>
        <v>Treatment B: Atazanavir 400 mg QAM</v>
      </c>
      <c r="E4739" s="254" t="str">
        <f>IF(AND(A4739&lt;&gt;"",ISNUMBER(A4739)),VLOOKUP(A4739,Studies!A:BR,5,FALSE),"")</f>
        <v>Atazanavir</v>
      </c>
      <c r="F4739" s="255" t="str">
        <f>IF(AND(A4739&lt;&gt;"",ISNUMBER(A4739)),VLOOKUP(A4739,Studies!A:BR,6,FALSE),"")</f>
        <v>Plasma</v>
      </c>
      <c r="G4739" s="194">
        <v>123</v>
      </c>
      <c r="H4739" s="50" t="s">
        <v>60</v>
      </c>
      <c r="I4739" s="187">
        <v>4434.7830000000004</v>
      </c>
      <c r="J4739" s="41" t="s">
        <v>941</v>
      </c>
      <c r="K4739" s="41" t="s">
        <v>116</v>
      </c>
    </row>
    <row r="4740" spans="1:14" x14ac:dyDescent="0.2">
      <c r="A4740" s="30">
        <v>555</v>
      </c>
      <c r="B4740" s="253" t="str">
        <f>IF(AND(A4740&lt;&gt;"",ISNUMBER(A4740)),VLOOKUP(A4740,Studies!A:BR,2,FALSE),"")</f>
        <v>Zhu 2011</v>
      </c>
      <c r="C4740" s="254" t="str">
        <f>IF(AND(A4740&lt;&gt;"",ISNUMBER(A4740)),VLOOKUP(A4740,Studies!A:BR,3,FALSE),"")</f>
        <v>https://www.ncbi.nlm.nih.gov/pubmed/20457590</v>
      </c>
      <c r="D4740" s="254" t="str">
        <f>IF(AND(A4740&lt;&gt;"",ISNUMBER(A4740)),VLOOKUP(A4740,Studies!A:BR,4,FALSE),"")</f>
        <v>Treatment B: Atazanavir 400 mg QAM</v>
      </c>
      <c r="E4740" s="254" t="str">
        <f>IF(AND(A4740&lt;&gt;"",ISNUMBER(A4740)),VLOOKUP(A4740,Studies!A:BR,5,FALSE),"")</f>
        <v>Atazanavir</v>
      </c>
      <c r="F4740" s="255" t="str">
        <f>IF(AND(A4740&lt;&gt;"",ISNUMBER(A4740)),VLOOKUP(A4740,Studies!A:BR,6,FALSE),"")</f>
        <v>Plasma</v>
      </c>
      <c r="G4740" s="194">
        <v>124</v>
      </c>
      <c r="H4740" s="50" t="s">
        <v>60</v>
      </c>
      <c r="I4740" s="187">
        <v>3806.3240000000001</v>
      </c>
      <c r="J4740" s="41" t="s">
        <v>941</v>
      </c>
      <c r="K4740" s="41" t="s">
        <v>116</v>
      </c>
      <c r="N4740" s="195"/>
    </row>
    <row r="4741" spans="1:14" x14ac:dyDescent="0.2">
      <c r="A4741" s="30">
        <v>555</v>
      </c>
      <c r="B4741" s="253" t="str">
        <f>IF(AND(A4741&lt;&gt;"",ISNUMBER(A4741)),VLOOKUP(A4741,Studies!A:BR,2,FALSE),"")</f>
        <v>Zhu 2011</v>
      </c>
      <c r="C4741" s="254" t="str">
        <f>IF(AND(A4741&lt;&gt;"",ISNUMBER(A4741)),VLOOKUP(A4741,Studies!A:BR,3,FALSE),"")</f>
        <v>https://www.ncbi.nlm.nih.gov/pubmed/20457590</v>
      </c>
      <c r="D4741" s="254" t="str">
        <f>IF(AND(A4741&lt;&gt;"",ISNUMBER(A4741)),VLOOKUP(A4741,Studies!A:BR,4,FALSE),"")</f>
        <v>Treatment B: Atazanavir 400 mg QAM</v>
      </c>
      <c r="E4741" s="254" t="str">
        <f>IF(AND(A4741&lt;&gt;"",ISNUMBER(A4741)),VLOOKUP(A4741,Studies!A:BR,5,FALSE),"")</f>
        <v>Atazanavir</v>
      </c>
      <c r="F4741" s="255"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x14ac:dyDescent="0.2">
      <c r="A4742" s="30">
        <v>555</v>
      </c>
      <c r="B4742" s="253" t="str">
        <f>IF(AND(A4742&lt;&gt;"",ISNUMBER(A4742)),VLOOKUP(A4742,Studies!A:BR,2,FALSE),"")</f>
        <v>Zhu 2011</v>
      </c>
      <c r="C4742" s="254" t="str">
        <f>IF(AND(A4742&lt;&gt;"",ISNUMBER(A4742)),VLOOKUP(A4742,Studies!A:BR,3,FALSE),"")</f>
        <v>https://www.ncbi.nlm.nih.gov/pubmed/20457590</v>
      </c>
      <c r="D4742" s="254" t="str">
        <f>IF(AND(A4742&lt;&gt;"",ISNUMBER(A4742)),VLOOKUP(A4742,Studies!A:BR,4,FALSE),"")</f>
        <v>Treatment B: Atazanavir 400 mg QAM</v>
      </c>
      <c r="E4742" s="254" t="str">
        <f>IF(AND(A4742&lt;&gt;"",ISNUMBER(A4742)),VLOOKUP(A4742,Studies!A:BR,5,FALSE),"")</f>
        <v>Atazanavir</v>
      </c>
      <c r="F4742" s="255"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x14ac:dyDescent="0.2">
      <c r="A4743" s="30">
        <v>555</v>
      </c>
      <c r="B4743" s="253" t="str">
        <f>IF(AND(A4743&lt;&gt;"",ISNUMBER(A4743)),VLOOKUP(A4743,Studies!A:BR,2,FALSE),"")</f>
        <v>Zhu 2011</v>
      </c>
      <c r="C4743" s="254" t="str">
        <f>IF(AND(A4743&lt;&gt;"",ISNUMBER(A4743)),VLOOKUP(A4743,Studies!A:BR,3,FALSE),"")</f>
        <v>https://www.ncbi.nlm.nih.gov/pubmed/20457590</v>
      </c>
      <c r="D4743" s="254" t="str">
        <f>IF(AND(A4743&lt;&gt;"",ISNUMBER(A4743)),VLOOKUP(A4743,Studies!A:BR,4,FALSE),"")</f>
        <v>Treatment B: Atazanavir 400 mg QAM</v>
      </c>
      <c r="E4743" s="254" t="str">
        <f>IF(AND(A4743&lt;&gt;"",ISNUMBER(A4743)),VLOOKUP(A4743,Studies!A:BR,5,FALSE),"")</f>
        <v>Atazanavir</v>
      </c>
      <c r="F4743" s="255"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x14ac:dyDescent="0.2">
      <c r="A4744" s="30">
        <v>555</v>
      </c>
      <c r="B4744" s="253" t="str">
        <f>IF(AND(A4744&lt;&gt;"",ISNUMBER(A4744)),VLOOKUP(A4744,Studies!A:BR,2,FALSE),"")</f>
        <v>Zhu 2011</v>
      </c>
      <c r="C4744" s="254" t="str">
        <f>IF(AND(A4744&lt;&gt;"",ISNUMBER(A4744)),VLOOKUP(A4744,Studies!A:BR,3,FALSE),"")</f>
        <v>https://www.ncbi.nlm.nih.gov/pubmed/20457590</v>
      </c>
      <c r="D4744" s="254" t="str">
        <f>IF(AND(A4744&lt;&gt;"",ISNUMBER(A4744)),VLOOKUP(A4744,Studies!A:BR,4,FALSE),"")</f>
        <v>Treatment B: Atazanavir 400 mg QAM</v>
      </c>
      <c r="E4744" s="254" t="str">
        <f>IF(AND(A4744&lt;&gt;"",ISNUMBER(A4744)),VLOOKUP(A4744,Studies!A:BR,5,FALSE),"")</f>
        <v>Atazanavir</v>
      </c>
      <c r="F4744" s="255"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x14ac:dyDescent="0.2">
      <c r="A4745" s="30">
        <v>555</v>
      </c>
      <c r="B4745" s="253" t="str">
        <f>IF(AND(A4745&lt;&gt;"",ISNUMBER(A4745)),VLOOKUP(A4745,Studies!A:BR,2,FALSE),"")</f>
        <v>Zhu 2011</v>
      </c>
      <c r="C4745" s="254" t="str">
        <f>IF(AND(A4745&lt;&gt;"",ISNUMBER(A4745)),VLOOKUP(A4745,Studies!A:BR,3,FALSE),"")</f>
        <v>https://www.ncbi.nlm.nih.gov/pubmed/20457590</v>
      </c>
      <c r="D4745" s="254" t="str">
        <f>IF(AND(A4745&lt;&gt;"",ISNUMBER(A4745)),VLOOKUP(A4745,Studies!A:BR,4,FALSE),"")</f>
        <v>Treatment B: Atazanavir 400 mg QAM</v>
      </c>
      <c r="E4745" s="254" t="str">
        <f>IF(AND(A4745&lt;&gt;"",ISNUMBER(A4745)),VLOOKUP(A4745,Studies!A:BR,5,FALSE),"")</f>
        <v>Atazanavir</v>
      </c>
      <c r="F4745" s="255"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x14ac:dyDescent="0.2">
      <c r="A4746" s="30">
        <v>556</v>
      </c>
      <c r="B4746" s="253" t="str">
        <f>IF(AND(A4746&lt;&gt;"",ISNUMBER(A4746)),VLOOKUP(A4746,Studies!A:BR,2,FALSE),"")</f>
        <v>ClinPharmReview, AI424-001, p. 51</v>
      </c>
      <c r="C4746" s="254" t="str">
        <f>IF(AND(A4746&lt;&gt;"",ISNUMBER(A4746)),VLOOKUP(A4746,Studies!A:BR,3,FALSE),"")</f>
        <v>https://www.accessdata.fda.gov/drugsatfda_docs/nda/2003/21-567_Reyataz_BioPharmr_P1.pdf</v>
      </c>
      <c r="D4746" s="254" t="str">
        <f>IF(AND(A4746&lt;&gt;"",ISNUMBER(A4746)),VLOOKUP(A4746,Studies!A:BR,4,FALSE),"")</f>
        <v>100 mg</v>
      </c>
      <c r="E4746" s="254" t="str">
        <f>IF(AND(A4746&lt;&gt;"",ISNUMBER(A4746)),VLOOKUP(A4746,Studies!A:BR,5,FALSE),"")</f>
        <v>Atazanavir</v>
      </c>
      <c r="F4746" s="255" t="str">
        <f>IF(AND(A4746&lt;&gt;"",ISNUMBER(A4746)),VLOOKUP(A4746,Studies!A:BR,6,FALSE),"")</f>
        <v>Plasma</v>
      </c>
      <c r="G4746" s="194">
        <v>0.59868370000000004</v>
      </c>
      <c r="H4746" s="50" t="s">
        <v>60</v>
      </c>
      <c r="I4746" s="187">
        <v>11.5062</v>
      </c>
      <c r="J4746" s="41" t="s">
        <v>941</v>
      </c>
      <c r="K4746" s="41" t="s">
        <v>116</v>
      </c>
    </row>
    <row r="4747" spans="1:14" x14ac:dyDescent="0.2">
      <c r="A4747" s="30">
        <v>556</v>
      </c>
      <c r="B4747" s="253" t="str">
        <f>IF(AND(A4747&lt;&gt;"",ISNUMBER(A4747)),VLOOKUP(A4747,Studies!A:BR,2,FALSE),"")</f>
        <v>ClinPharmReview, AI424-001, p. 51</v>
      </c>
      <c r="C4747" s="254" t="str">
        <f>IF(AND(A4747&lt;&gt;"",ISNUMBER(A4747)),VLOOKUP(A4747,Studies!A:BR,3,FALSE),"")</f>
        <v>https://www.accessdata.fda.gov/drugsatfda_docs/nda/2003/21-567_Reyataz_BioPharmr_P1.pdf</v>
      </c>
      <c r="D4747" s="254" t="str">
        <f>IF(AND(A4747&lt;&gt;"",ISNUMBER(A4747)),VLOOKUP(A4747,Studies!A:BR,4,FALSE),"")</f>
        <v>100 mg</v>
      </c>
      <c r="E4747" s="254" t="str">
        <f>IF(AND(A4747&lt;&gt;"",ISNUMBER(A4747)),VLOOKUP(A4747,Studies!A:BR,5,FALSE),"")</f>
        <v>Atazanavir</v>
      </c>
      <c r="F4747" s="255" t="str">
        <f>IF(AND(A4747&lt;&gt;"",ISNUMBER(A4747)),VLOOKUP(A4747,Studies!A:BR,6,FALSE),"")</f>
        <v>Plasma</v>
      </c>
      <c r="G4747" s="194">
        <v>0.74884209999999995</v>
      </c>
      <c r="H4747" s="50" t="s">
        <v>60</v>
      </c>
      <c r="I4747" s="187">
        <v>31.492550000000001</v>
      </c>
      <c r="J4747" s="41" t="s">
        <v>941</v>
      </c>
      <c r="K4747" s="41" t="s">
        <v>116</v>
      </c>
    </row>
    <row r="4748" spans="1:14" x14ac:dyDescent="0.2">
      <c r="A4748" s="30">
        <v>556</v>
      </c>
      <c r="B4748" s="253" t="str">
        <f>IF(AND(A4748&lt;&gt;"",ISNUMBER(A4748)),VLOOKUP(A4748,Studies!A:BR,2,FALSE),"")</f>
        <v>ClinPharmReview, AI424-001, p. 51</v>
      </c>
      <c r="C4748" s="254" t="str">
        <f>IF(AND(A4748&lt;&gt;"",ISNUMBER(A4748)),VLOOKUP(A4748,Studies!A:BR,3,FALSE),"")</f>
        <v>https://www.accessdata.fda.gov/drugsatfda_docs/nda/2003/21-567_Reyataz_BioPharmr_P1.pdf</v>
      </c>
      <c r="D4748" s="254" t="str">
        <f>IF(AND(A4748&lt;&gt;"",ISNUMBER(A4748)),VLOOKUP(A4748,Studies!A:BR,4,FALSE),"")</f>
        <v>100 mg</v>
      </c>
      <c r="E4748" s="254" t="str">
        <f>IF(AND(A4748&lt;&gt;"",ISNUMBER(A4748)),VLOOKUP(A4748,Studies!A:BR,5,FALSE),"")</f>
        <v>Atazanavir</v>
      </c>
      <c r="F4748" s="255" t="str">
        <f>IF(AND(A4748&lt;&gt;"",ISNUMBER(A4748)),VLOOKUP(A4748,Studies!A:BR,6,FALSE),"")</f>
        <v>Plasma</v>
      </c>
      <c r="G4748" s="194">
        <v>0.94092790000000004</v>
      </c>
      <c r="H4748" s="50" t="s">
        <v>60</v>
      </c>
      <c r="I4748" s="187">
        <v>37.762520000000002</v>
      </c>
      <c r="J4748" s="41" t="s">
        <v>941</v>
      </c>
      <c r="K4748" s="41" t="s">
        <v>116</v>
      </c>
    </row>
    <row r="4749" spans="1:14" x14ac:dyDescent="0.2">
      <c r="A4749" s="30">
        <v>556</v>
      </c>
      <c r="B4749" s="253" t="str">
        <f>IF(AND(A4749&lt;&gt;"",ISNUMBER(A4749)),VLOOKUP(A4749,Studies!A:BR,2,FALSE),"")</f>
        <v>ClinPharmReview, AI424-001, p. 51</v>
      </c>
      <c r="C4749" s="254" t="str">
        <f>IF(AND(A4749&lt;&gt;"",ISNUMBER(A4749)),VLOOKUP(A4749,Studies!A:BR,3,FALSE),"")</f>
        <v>https://www.accessdata.fda.gov/drugsatfda_docs/nda/2003/21-567_Reyataz_BioPharmr_P1.pdf</v>
      </c>
      <c r="D4749" s="254" t="str">
        <f>IF(AND(A4749&lt;&gt;"",ISNUMBER(A4749)),VLOOKUP(A4749,Studies!A:BR,4,FALSE),"")</f>
        <v>100 mg</v>
      </c>
      <c r="E4749" s="254" t="str">
        <f>IF(AND(A4749&lt;&gt;"",ISNUMBER(A4749)),VLOOKUP(A4749,Studies!A:BR,5,FALSE),"")</f>
        <v>Atazanavir</v>
      </c>
      <c r="F4749" s="255" t="str">
        <f>IF(AND(A4749&lt;&gt;"",ISNUMBER(A4749)),VLOOKUP(A4749,Studies!A:BR,6,FALSE),"")</f>
        <v>Plasma</v>
      </c>
      <c r="G4749" s="194">
        <v>1.3992039999999999</v>
      </c>
      <c r="H4749" s="50" t="s">
        <v>60</v>
      </c>
      <c r="I4749" s="187">
        <v>41.011270000000003</v>
      </c>
      <c r="J4749" s="41" t="s">
        <v>941</v>
      </c>
      <c r="K4749" s="41" t="s">
        <v>116</v>
      </c>
    </row>
    <row r="4750" spans="1:14" x14ac:dyDescent="0.2">
      <c r="A4750" s="30">
        <v>556</v>
      </c>
      <c r="B4750" s="253" t="str">
        <f>IF(AND(A4750&lt;&gt;"",ISNUMBER(A4750)),VLOOKUP(A4750,Studies!A:BR,2,FALSE),"")</f>
        <v>ClinPharmReview, AI424-001, p. 51</v>
      </c>
      <c r="C4750" s="254" t="str">
        <f>IF(AND(A4750&lt;&gt;"",ISNUMBER(A4750)),VLOOKUP(A4750,Studies!A:BR,3,FALSE),"")</f>
        <v>https://www.accessdata.fda.gov/drugsatfda_docs/nda/2003/21-567_Reyataz_BioPharmr_P1.pdf</v>
      </c>
      <c r="D4750" s="254" t="str">
        <f>IF(AND(A4750&lt;&gt;"",ISNUMBER(A4750)),VLOOKUP(A4750,Studies!A:BR,4,FALSE),"")</f>
        <v>100 mg</v>
      </c>
      <c r="E4750" s="254" t="str">
        <f>IF(AND(A4750&lt;&gt;"",ISNUMBER(A4750)),VLOOKUP(A4750,Studies!A:BR,5,FALSE),"")</f>
        <v>Atazanavir</v>
      </c>
      <c r="F4750" s="255" t="str">
        <f>IF(AND(A4750&lt;&gt;"",ISNUMBER(A4750)),VLOOKUP(A4750,Studies!A:BR,6,FALSE),"")</f>
        <v>Plasma</v>
      </c>
      <c r="G4750" s="194">
        <v>2.1246450000000001</v>
      </c>
      <c r="H4750" s="50" t="s">
        <v>60</v>
      </c>
      <c r="I4750" s="187">
        <v>41.011270000000003</v>
      </c>
      <c r="J4750" s="41" t="s">
        <v>941</v>
      </c>
      <c r="K4750" s="41" t="s">
        <v>116</v>
      </c>
    </row>
    <row r="4751" spans="1:14" x14ac:dyDescent="0.2">
      <c r="A4751" s="30">
        <v>556</v>
      </c>
      <c r="B4751" s="253" t="str">
        <f>IF(AND(A4751&lt;&gt;"",ISNUMBER(A4751)),VLOOKUP(A4751,Studies!A:BR,2,FALSE),"")</f>
        <v>ClinPharmReview, AI424-001, p. 51</v>
      </c>
      <c r="C4751" s="254" t="str">
        <f>IF(AND(A4751&lt;&gt;"",ISNUMBER(A4751)),VLOOKUP(A4751,Studies!A:BR,3,FALSE),"")</f>
        <v>https://www.accessdata.fda.gov/drugsatfda_docs/nda/2003/21-567_Reyataz_BioPharmr_P1.pdf</v>
      </c>
      <c r="D4751" s="254" t="str">
        <f>IF(AND(A4751&lt;&gt;"",ISNUMBER(A4751)),VLOOKUP(A4751,Studies!A:BR,4,FALSE),"")</f>
        <v>100 mg</v>
      </c>
      <c r="E4751" s="254" t="str">
        <f>IF(AND(A4751&lt;&gt;"",ISNUMBER(A4751)),VLOOKUP(A4751,Studies!A:BR,5,FALSE),"")</f>
        <v>Atazanavir</v>
      </c>
      <c r="F4751" s="255" t="str">
        <f>IF(AND(A4751&lt;&gt;"",ISNUMBER(A4751)),VLOOKUP(A4751,Studies!A:BR,6,FALSE),"")</f>
        <v>Plasma</v>
      </c>
      <c r="G4751" s="194">
        <v>3.0275449999999999</v>
      </c>
      <c r="H4751" s="50" t="s">
        <v>60</v>
      </c>
      <c r="I4751" s="187">
        <v>38.390999999999998</v>
      </c>
      <c r="J4751" s="41" t="s">
        <v>941</v>
      </c>
      <c r="K4751" s="41" t="s">
        <v>116</v>
      </c>
    </row>
    <row r="4752" spans="1:14" x14ac:dyDescent="0.2">
      <c r="A4752" s="30">
        <v>556</v>
      </c>
      <c r="B4752" s="253" t="str">
        <f>IF(AND(A4752&lt;&gt;"",ISNUMBER(A4752)),VLOOKUP(A4752,Studies!A:BR,2,FALSE),"")</f>
        <v>ClinPharmReview, AI424-001, p. 51</v>
      </c>
      <c r="C4752" s="254" t="str">
        <f>IF(AND(A4752&lt;&gt;"",ISNUMBER(A4752)),VLOOKUP(A4752,Studies!A:BR,3,FALSE),"")</f>
        <v>https://www.accessdata.fda.gov/drugsatfda_docs/nda/2003/21-567_Reyataz_BioPharmr_P1.pdf</v>
      </c>
      <c r="D4752" s="254" t="str">
        <f>IF(AND(A4752&lt;&gt;"",ISNUMBER(A4752)),VLOOKUP(A4752,Studies!A:BR,4,FALSE),"")</f>
        <v>100 mg</v>
      </c>
      <c r="E4752" s="254" t="str">
        <f>IF(AND(A4752&lt;&gt;"",ISNUMBER(A4752)),VLOOKUP(A4752,Studies!A:BR,5,FALSE),"")</f>
        <v>Atazanavir</v>
      </c>
      <c r="F4752" s="255" t="str">
        <f>IF(AND(A4752&lt;&gt;"",ISNUMBER(A4752)),VLOOKUP(A4752,Studies!A:BR,6,FALSE),"")</f>
        <v>Plasma</v>
      </c>
      <c r="G4752" s="194">
        <v>4.0191759999999999</v>
      </c>
      <c r="H4752" s="50" t="s">
        <v>60</v>
      </c>
      <c r="I4752" s="187">
        <v>34.771120000000003</v>
      </c>
      <c r="J4752" s="41" t="s">
        <v>941</v>
      </c>
      <c r="K4752" s="41" t="s">
        <v>116</v>
      </c>
    </row>
    <row r="4753" spans="1:11" x14ac:dyDescent="0.2">
      <c r="A4753" s="30">
        <v>556</v>
      </c>
      <c r="B4753" s="253" t="str">
        <f>IF(AND(A4753&lt;&gt;"",ISNUMBER(A4753)),VLOOKUP(A4753,Studies!A:BR,2,FALSE),"")</f>
        <v>ClinPharmReview, AI424-001, p. 51</v>
      </c>
      <c r="C4753" s="254" t="str">
        <f>IF(AND(A4753&lt;&gt;"",ISNUMBER(A4753)),VLOOKUP(A4753,Studies!A:BR,3,FALSE),"")</f>
        <v>https://www.accessdata.fda.gov/drugsatfda_docs/nda/2003/21-567_Reyataz_BioPharmr_P1.pdf</v>
      </c>
      <c r="D4753" s="254" t="str">
        <f>IF(AND(A4753&lt;&gt;"",ISNUMBER(A4753)),VLOOKUP(A4753,Studies!A:BR,4,FALSE),"")</f>
        <v>100 mg</v>
      </c>
      <c r="E4753" s="254" t="str">
        <f>IF(AND(A4753&lt;&gt;"",ISNUMBER(A4753)),VLOOKUP(A4753,Studies!A:BR,5,FALSE),"")</f>
        <v>Atazanavir</v>
      </c>
      <c r="F4753" s="255" t="str">
        <f>IF(AND(A4753&lt;&gt;"",ISNUMBER(A4753)),VLOOKUP(A4753,Studies!A:BR,6,FALSE),"")</f>
        <v>Plasma</v>
      </c>
      <c r="G4753" s="194">
        <v>5.0195819999999998</v>
      </c>
      <c r="H4753" s="50" t="s">
        <v>60</v>
      </c>
      <c r="I4753" s="187">
        <v>36.536250000000003</v>
      </c>
      <c r="J4753" s="41" t="s">
        <v>941</v>
      </c>
      <c r="K4753" s="41" t="s">
        <v>116</v>
      </c>
    </row>
    <row r="4754" spans="1:11" x14ac:dyDescent="0.2">
      <c r="A4754" s="30">
        <v>556</v>
      </c>
      <c r="B4754" s="253" t="str">
        <f>IF(AND(A4754&lt;&gt;"",ISNUMBER(A4754)),VLOOKUP(A4754,Studies!A:BR,2,FALSE),"")</f>
        <v>ClinPharmReview, AI424-001, p. 51</v>
      </c>
      <c r="C4754" s="254" t="str">
        <f>IF(AND(A4754&lt;&gt;"",ISNUMBER(A4754)),VLOOKUP(A4754,Studies!A:BR,3,FALSE),"")</f>
        <v>https://www.accessdata.fda.gov/drugsatfda_docs/nda/2003/21-567_Reyataz_BioPharmr_P1.pdf</v>
      </c>
      <c r="D4754" s="254" t="str">
        <f>IF(AND(A4754&lt;&gt;"",ISNUMBER(A4754)),VLOOKUP(A4754,Studies!A:BR,4,FALSE),"")</f>
        <v>100 mg</v>
      </c>
      <c r="E4754" s="254" t="str">
        <f>IF(AND(A4754&lt;&gt;"",ISNUMBER(A4754)),VLOOKUP(A4754,Studies!A:BR,5,FALSE),"")</f>
        <v>Atazanavir</v>
      </c>
      <c r="F4754" s="255" t="str">
        <f>IF(AND(A4754&lt;&gt;"",ISNUMBER(A4754)),VLOOKUP(A4754,Studies!A:BR,6,FALSE),"")</f>
        <v>Plasma</v>
      </c>
      <c r="G4754" s="194">
        <v>6.0989680000000002</v>
      </c>
      <c r="H4754" s="50" t="s">
        <v>60</v>
      </c>
      <c r="I4754" s="187">
        <v>31.492550000000001</v>
      </c>
      <c r="J4754" s="41" t="s">
        <v>941</v>
      </c>
      <c r="K4754" s="41" t="s">
        <v>116</v>
      </c>
    </row>
    <row r="4755" spans="1:11" x14ac:dyDescent="0.2">
      <c r="A4755" s="30">
        <v>556</v>
      </c>
      <c r="B4755" s="253" t="str">
        <f>IF(AND(A4755&lt;&gt;"",ISNUMBER(A4755)),VLOOKUP(A4755,Studies!A:BR,2,FALSE),"")</f>
        <v>ClinPharmReview, AI424-001, p. 51</v>
      </c>
      <c r="C4755" s="254" t="str">
        <f>IF(AND(A4755&lt;&gt;"",ISNUMBER(A4755)),VLOOKUP(A4755,Studies!A:BR,3,FALSE),"")</f>
        <v>https://www.accessdata.fda.gov/drugsatfda_docs/nda/2003/21-567_Reyataz_BioPharmr_P1.pdf</v>
      </c>
      <c r="D4755" s="254" t="str">
        <f>IF(AND(A4755&lt;&gt;"",ISNUMBER(A4755)),VLOOKUP(A4755,Studies!A:BR,4,FALSE),"")</f>
        <v>100 mg</v>
      </c>
      <c r="E4755" s="254" t="str">
        <f>IF(AND(A4755&lt;&gt;"",ISNUMBER(A4755)),VLOOKUP(A4755,Studies!A:BR,5,FALSE),"")</f>
        <v>Atazanavir</v>
      </c>
      <c r="F4755" s="255" t="str">
        <f>IF(AND(A4755&lt;&gt;"",ISNUMBER(A4755)),VLOOKUP(A4755,Studies!A:BR,6,FALSE),"")</f>
        <v>Plasma</v>
      </c>
      <c r="G4755" s="194">
        <v>7.975949</v>
      </c>
      <c r="H4755" s="50" t="s">
        <v>60</v>
      </c>
      <c r="I4755" s="187">
        <v>19.837689999999998</v>
      </c>
      <c r="J4755" s="41" t="s">
        <v>941</v>
      </c>
      <c r="K4755" s="41" t="s">
        <v>116</v>
      </c>
    </row>
    <row r="4756" spans="1:11" x14ac:dyDescent="0.2">
      <c r="A4756" s="30">
        <v>556</v>
      </c>
      <c r="B4756" s="253" t="str">
        <f>IF(AND(A4756&lt;&gt;"",ISNUMBER(A4756)),VLOOKUP(A4756,Studies!A:BR,2,FALSE),"")</f>
        <v>ClinPharmReview, AI424-001, p. 51</v>
      </c>
      <c r="C4756" s="254" t="str">
        <f>IF(AND(A4756&lt;&gt;"",ISNUMBER(A4756)),VLOOKUP(A4756,Studies!A:BR,3,FALSE),"")</f>
        <v>https://www.accessdata.fda.gov/drugsatfda_docs/nda/2003/21-567_Reyataz_BioPharmr_P1.pdf</v>
      </c>
      <c r="D4756" s="254" t="str">
        <f>IF(AND(A4756&lt;&gt;"",ISNUMBER(A4756)),VLOOKUP(A4756,Studies!A:BR,4,FALSE),"")</f>
        <v>100 mg</v>
      </c>
      <c r="E4756" s="254" t="str">
        <f>IF(AND(A4756&lt;&gt;"",ISNUMBER(A4756)),VLOOKUP(A4756,Studies!A:BR,5,FALSE),"")</f>
        <v>Atazanavir</v>
      </c>
      <c r="F4756" s="255" t="str">
        <f>IF(AND(A4756&lt;&gt;"",ISNUMBER(A4756)),VLOOKUP(A4756,Studies!A:BR,6,FALSE),"")</f>
        <v>Plasma</v>
      </c>
      <c r="G4756" s="194">
        <v>11.900539999999999</v>
      </c>
      <c r="H4756" s="50" t="s">
        <v>60</v>
      </c>
      <c r="I4756" s="187">
        <v>6.56454</v>
      </c>
      <c r="J4756" s="41" t="s">
        <v>941</v>
      </c>
      <c r="K4756" s="41" t="s">
        <v>116</v>
      </c>
    </row>
    <row r="4757" spans="1:11" x14ac:dyDescent="0.2">
      <c r="A4757" s="30">
        <v>556</v>
      </c>
      <c r="B4757" s="253" t="str">
        <f>IF(AND(A4757&lt;&gt;"",ISNUMBER(A4757)),VLOOKUP(A4757,Studies!A:BR,2,FALSE),"")</f>
        <v>ClinPharmReview, AI424-001, p. 51</v>
      </c>
      <c r="C4757" s="254" t="str">
        <f>IF(AND(A4757&lt;&gt;"",ISNUMBER(A4757)),VLOOKUP(A4757,Studies!A:BR,3,FALSE),"")</f>
        <v>https://www.accessdata.fda.gov/drugsatfda_docs/nda/2003/21-567_Reyataz_BioPharmr_P1.pdf</v>
      </c>
      <c r="D4757" s="254" t="str">
        <f>IF(AND(A4757&lt;&gt;"",ISNUMBER(A4757)),VLOOKUP(A4757,Studies!A:BR,4,FALSE),"")</f>
        <v>100 mg</v>
      </c>
      <c r="E4757" s="254" t="str">
        <f>IF(AND(A4757&lt;&gt;"",ISNUMBER(A4757)),VLOOKUP(A4757,Studies!A:BR,5,FALSE),"")</f>
        <v>Atazanavir</v>
      </c>
      <c r="F4757" s="255" t="str">
        <f>IF(AND(A4757&lt;&gt;"",ISNUMBER(A4757)),VLOOKUP(A4757,Studies!A:BR,6,FALSE),"")</f>
        <v>Plasma</v>
      </c>
      <c r="G4757" s="194">
        <v>17.978059999999999</v>
      </c>
      <c r="H4757" s="50" t="s">
        <v>60</v>
      </c>
      <c r="I4757" s="187">
        <v>1.4617549999999999</v>
      </c>
      <c r="J4757" s="41" t="s">
        <v>941</v>
      </c>
      <c r="K4757" s="41" t="s">
        <v>116</v>
      </c>
    </row>
    <row r="4758" spans="1:11" x14ac:dyDescent="0.2">
      <c r="A4758" s="30">
        <v>557</v>
      </c>
      <c r="B4758" s="253" t="str">
        <f>IF(AND(A4758&lt;&gt;"",ISNUMBER(A4758)),VLOOKUP(A4758,Studies!A:BR,2,FALSE),"")</f>
        <v>ClinPharmReview, AI424-001, p. 51</v>
      </c>
      <c r="C4758" s="254" t="str">
        <f>IF(AND(A4758&lt;&gt;"",ISNUMBER(A4758)),VLOOKUP(A4758,Studies!A:BR,3,FALSE),"")</f>
        <v>https://www.accessdata.fda.gov/drugsatfda_docs/nda/2003/21-567_Reyataz_BioPharmr_P1.pdf</v>
      </c>
      <c r="D4758" s="254" t="str">
        <f>IF(AND(A4758&lt;&gt;"",ISNUMBER(A4758)),VLOOKUP(A4758,Studies!A:BR,4,FALSE),"")</f>
        <v>300 mg</v>
      </c>
      <c r="E4758" s="254" t="str">
        <f>IF(AND(A4758&lt;&gt;"",ISNUMBER(A4758)),VLOOKUP(A4758,Studies!A:BR,5,FALSE),"")</f>
        <v>Atazanavir</v>
      </c>
      <c r="F4758" s="255" t="str">
        <f>IF(AND(A4758&lt;&gt;"",ISNUMBER(A4758)),VLOOKUP(A4758,Studies!A:BR,6,FALSE),"")</f>
        <v>Plasma</v>
      </c>
      <c r="G4758" s="194">
        <v>0.61038429999999999</v>
      </c>
      <c r="H4758" s="50" t="s">
        <v>60</v>
      </c>
      <c r="I4758" s="187">
        <v>302.19459999999998</v>
      </c>
      <c r="J4758" s="41" t="s">
        <v>941</v>
      </c>
      <c r="K4758" s="41" t="s">
        <v>116</v>
      </c>
    </row>
    <row r="4759" spans="1:11" x14ac:dyDescent="0.2">
      <c r="A4759" s="30">
        <v>557</v>
      </c>
      <c r="B4759" s="253" t="str">
        <f>IF(AND(A4759&lt;&gt;"",ISNUMBER(A4759)),VLOOKUP(A4759,Studies!A:BR,2,FALSE),"")</f>
        <v>ClinPharmReview, AI424-001, p. 51</v>
      </c>
      <c r="C4759" s="254" t="str">
        <f>IF(AND(A4759&lt;&gt;"",ISNUMBER(A4759)),VLOOKUP(A4759,Studies!A:BR,3,FALSE),"")</f>
        <v>https://www.accessdata.fda.gov/drugsatfda_docs/nda/2003/21-567_Reyataz_BioPharmr_P1.pdf</v>
      </c>
      <c r="D4759" s="254" t="str">
        <f>IF(AND(A4759&lt;&gt;"",ISNUMBER(A4759)),VLOOKUP(A4759,Studies!A:BR,4,FALSE),"")</f>
        <v>300 mg</v>
      </c>
      <c r="E4759" s="254" t="str">
        <f>IF(AND(A4759&lt;&gt;"",ISNUMBER(A4759)),VLOOKUP(A4759,Studies!A:BR,5,FALSE),"")</f>
        <v>Atazanavir</v>
      </c>
      <c r="F4759" s="255" t="str">
        <f>IF(AND(A4759&lt;&gt;"",ISNUMBER(A4759)),VLOOKUP(A4759,Studies!A:BR,6,FALSE),"")</f>
        <v>Plasma</v>
      </c>
      <c r="G4759" s="194">
        <v>0.93215250000000005</v>
      </c>
      <c r="H4759" s="50" t="s">
        <v>60</v>
      </c>
      <c r="I4759" s="187">
        <v>701.25850000000003</v>
      </c>
      <c r="J4759" s="41" t="s">
        <v>941</v>
      </c>
      <c r="K4759" s="41" t="s">
        <v>116</v>
      </c>
    </row>
    <row r="4760" spans="1:11" x14ac:dyDescent="0.2">
      <c r="A4760" s="30">
        <v>557</v>
      </c>
      <c r="B4760" s="253" t="str">
        <f>IF(AND(A4760&lt;&gt;"",ISNUMBER(A4760)),VLOOKUP(A4760,Studies!A:BR,2,FALSE),"")</f>
        <v>ClinPharmReview, AI424-001, p. 51</v>
      </c>
      <c r="C4760" s="254" t="str">
        <f>IF(AND(A4760&lt;&gt;"",ISNUMBER(A4760)),VLOOKUP(A4760,Studies!A:BR,3,FALSE),"")</f>
        <v>https://www.accessdata.fda.gov/drugsatfda_docs/nda/2003/21-567_Reyataz_BioPharmr_P1.pdf</v>
      </c>
      <c r="D4760" s="254" t="str">
        <f>IF(AND(A4760&lt;&gt;"",ISNUMBER(A4760)),VLOOKUP(A4760,Studies!A:BR,4,FALSE),"")</f>
        <v>300 mg</v>
      </c>
      <c r="E4760" s="254" t="str">
        <f>IF(AND(A4760&lt;&gt;"",ISNUMBER(A4760)),VLOOKUP(A4760,Studies!A:BR,5,FALSE),"")</f>
        <v>Atazanavir</v>
      </c>
      <c r="F4760" s="255" t="str">
        <f>IF(AND(A4760&lt;&gt;"",ISNUMBER(A4760)),VLOOKUP(A4760,Studies!A:BR,6,FALSE),"")</f>
        <v>Plasma</v>
      </c>
      <c r="G4760" s="194">
        <v>1.498659</v>
      </c>
      <c r="H4760" s="50" t="s">
        <v>60</v>
      </c>
      <c r="I4760" s="187">
        <v>1025.068</v>
      </c>
      <c r="J4760" s="41" t="s">
        <v>941</v>
      </c>
      <c r="K4760" s="41" t="s">
        <v>116</v>
      </c>
    </row>
    <row r="4761" spans="1:11" x14ac:dyDescent="0.2">
      <c r="A4761" s="30">
        <v>557</v>
      </c>
      <c r="B4761" s="253" t="str">
        <f>IF(AND(A4761&lt;&gt;"",ISNUMBER(A4761)),VLOOKUP(A4761,Studies!A:BR,2,FALSE),"")</f>
        <v>ClinPharmReview, AI424-001, p. 51</v>
      </c>
      <c r="C4761" s="254" t="str">
        <f>IF(AND(A4761&lt;&gt;"",ISNUMBER(A4761)),VLOOKUP(A4761,Studies!A:BR,3,FALSE),"")</f>
        <v>https://www.accessdata.fda.gov/drugsatfda_docs/nda/2003/21-567_Reyataz_BioPharmr_P1.pdf</v>
      </c>
      <c r="D4761" s="254" t="str">
        <f>IF(AND(A4761&lt;&gt;"",ISNUMBER(A4761)),VLOOKUP(A4761,Studies!A:BR,4,FALSE),"")</f>
        <v>300 mg</v>
      </c>
      <c r="E4761" s="254" t="str">
        <f>IF(AND(A4761&lt;&gt;"",ISNUMBER(A4761)),VLOOKUP(A4761,Studies!A:BR,5,FALSE),"")</f>
        <v>Atazanavir</v>
      </c>
      <c r="F4761" s="255" t="str">
        <f>IF(AND(A4761&lt;&gt;"",ISNUMBER(A4761)),VLOOKUP(A4761,Studies!A:BR,6,FALSE),"")</f>
        <v>Plasma</v>
      </c>
      <c r="G4761" s="194">
        <v>2.1304949999999998</v>
      </c>
      <c r="H4761" s="50" t="s">
        <v>60</v>
      </c>
      <c r="I4761" s="187">
        <v>975.54499999999996</v>
      </c>
      <c r="J4761" s="41" t="s">
        <v>941</v>
      </c>
      <c r="K4761" s="41" t="s">
        <v>116</v>
      </c>
    </row>
    <row r="4762" spans="1:11" x14ac:dyDescent="0.2">
      <c r="A4762" s="30">
        <v>557</v>
      </c>
      <c r="B4762" s="253" t="str">
        <f>IF(AND(A4762&lt;&gt;"",ISNUMBER(A4762)),VLOOKUP(A4762,Studies!A:BR,2,FALSE),"")</f>
        <v>ClinPharmReview, AI424-001, p. 51</v>
      </c>
      <c r="C4762" s="254" t="str">
        <f>IF(AND(A4762&lt;&gt;"",ISNUMBER(A4762)),VLOOKUP(A4762,Studies!A:BR,3,FALSE),"")</f>
        <v>https://www.accessdata.fda.gov/drugsatfda_docs/nda/2003/21-567_Reyataz_BioPharmr_P1.pdf</v>
      </c>
      <c r="D4762" s="254" t="str">
        <f>IF(AND(A4762&lt;&gt;"",ISNUMBER(A4762)),VLOOKUP(A4762,Studies!A:BR,4,FALSE),"")</f>
        <v>300 mg</v>
      </c>
      <c r="E4762" s="254" t="str">
        <f>IF(AND(A4762&lt;&gt;"",ISNUMBER(A4762)),VLOOKUP(A4762,Studies!A:BR,5,FALSE),"")</f>
        <v>Atazanavir</v>
      </c>
      <c r="F4762" s="255" t="str">
        <f>IF(AND(A4762&lt;&gt;"",ISNUMBER(A4762)),VLOOKUP(A4762,Studies!A:BR,6,FALSE),"")</f>
        <v>Plasma</v>
      </c>
      <c r="G4762" s="194">
        <v>3.02657</v>
      </c>
      <c r="H4762" s="50" t="s">
        <v>60</v>
      </c>
      <c r="I4762" s="187">
        <v>813.56880000000001</v>
      </c>
      <c r="J4762" s="41" t="s">
        <v>941</v>
      </c>
      <c r="K4762" s="41" t="s">
        <v>116</v>
      </c>
    </row>
    <row r="4763" spans="1:11" x14ac:dyDescent="0.2">
      <c r="A4763" s="30">
        <v>557</v>
      </c>
      <c r="B4763" s="253" t="str">
        <f>IF(AND(A4763&lt;&gt;"",ISNUMBER(A4763)),VLOOKUP(A4763,Studies!A:BR,2,FALSE),"")</f>
        <v>ClinPharmReview, AI424-001, p. 51</v>
      </c>
      <c r="C4763" s="254" t="str">
        <f>IF(AND(A4763&lt;&gt;"",ISNUMBER(A4763)),VLOOKUP(A4763,Studies!A:BR,3,FALSE),"")</f>
        <v>https://www.accessdata.fda.gov/drugsatfda_docs/nda/2003/21-567_Reyataz_BioPharmr_P1.pdf</v>
      </c>
      <c r="D4763" s="254" t="str">
        <f>IF(AND(A4763&lt;&gt;"",ISNUMBER(A4763)),VLOOKUP(A4763,Studies!A:BR,4,FALSE),"")</f>
        <v>300 mg</v>
      </c>
      <c r="E4763" s="254" t="str">
        <f>IF(AND(A4763&lt;&gt;"",ISNUMBER(A4763)),VLOOKUP(A4763,Studies!A:BR,5,FALSE),"")</f>
        <v>Atazanavir</v>
      </c>
      <c r="F4763" s="255" t="str">
        <f>IF(AND(A4763&lt;&gt;"",ISNUMBER(A4763)),VLOOKUP(A4763,Studies!A:BR,6,FALSE),"")</f>
        <v>Plasma</v>
      </c>
      <c r="G4763" s="194">
        <v>4.0952310000000001</v>
      </c>
      <c r="H4763" s="50" t="s">
        <v>60</v>
      </c>
      <c r="I4763" s="187">
        <v>584.82389999999998</v>
      </c>
      <c r="J4763" s="41" t="s">
        <v>941</v>
      </c>
      <c r="K4763" s="41" t="s">
        <v>116</v>
      </c>
    </row>
    <row r="4764" spans="1:11" x14ac:dyDescent="0.2">
      <c r="A4764" s="30">
        <v>557</v>
      </c>
      <c r="B4764" s="253" t="str">
        <f>IF(AND(A4764&lt;&gt;"",ISNUMBER(A4764)),VLOOKUP(A4764,Studies!A:BR,2,FALSE),"")</f>
        <v>ClinPharmReview, AI424-001, p. 51</v>
      </c>
      <c r="C4764" s="254" t="str">
        <f>IF(AND(A4764&lt;&gt;"",ISNUMBER(A4764)),VLOOKUP(A4764,Studies!A:BR,3,FALSE),"")</f>
        <v>https://www.accessdata.fda.gov/drugsatfda_docs/nda/2003/21-567_Reyataz_BioPharmr_P1.pdf</v>
      </c>
      <c r="D4764" s="254" t="str">
        <f>IF(AND(A4764&lt;&gt;"",ISNUMBER(A4764)),VLOOKUP(A4764,Studies!A:BR,4,FALSE),"")</f>
        <v>300 mg</v>
      </c>
      <c r="E4764" s="254" t="str">
        <f>IF(AND(A4764&lt;&gt;"",ISNUMBER(A4764)),VLOOKUP(A4764,Studies!A:BR,5,FALSE),"")</f>
        <v>Atazanavir</v>
      </c>
      <c r="F4764" s="255" t="str">
        <f>IF(AND(A4764&lt;&gt;"",ISNUMBER(A4764)),VLOOKUP(A4764,Studies!A:BR,6,FALSE),"")</f>
        <v>Plasma</v>
      </c>
      <c r="G4764" s="194">
        <v>5.0810110000000002</v>
      </c>
      <c r="H4764" s="50" t="s">
        <v>60</v>
      </c>
      <c r="I4764" s="187">
        <v>479.73739999999998</v>
      </c>
      <c r="J4764" s="41" t="s">
        <v>941</v>
      </c>
      <c r="K4764" s="41" t="s">
        <v>116</v>
      </c>
    </row>
    <row r="4765" spans="1:11" x14ac:dyDescent="0.2">
      <c r="A4765" s="30">
        <v>557</v>
      </c>
      <c r="B4765" s="253" t="str">
        <f>IF(AND(A4765&lt;&gt;"",ISNUMBER(A4765)),VLOOKUP(A4765,Studies!A:BR,2,FALSE),"")</f>
        <v>ClinPharmReview, AI424-001, p. 51</v>
      </c>
      <c r="C4765" s="254" t="str">
        <f>IF(AND(A4765&lt;&gt;"",ISNUMBER(A4765)),VLOOKUP(A4765,Studies!A:BR,3,FALSE),"")</f>
        <v>https://www.accessdata.fda.gov/drugsatfda_docs/nda/2003/21-567_Reyataz_BioPharmr_P1.pdf</v>
      </c>
      <c r="D4765" s="254" t="str">
        <f>IF(AND(A4765&lt;&gt;"",ISNUMBER(A4765)),VLOOKUP(A4765,Studies!A:BR,4,FALSE),"")</f>
        <v>300 mg</v>
      </c>
      <c r="E4765" s="254" t="str">
        <f>IF(AND(A4765&lt;&gt;"",ISNUMBER(A4765)),VLOOKUP(A4765,Studies!A:BR,5,FALSE),"")</f>
        <v>Atazanavir</v>
      </c>
      <c r="F4765" s="255" t="str">
        <f>IF(AND(A4765&lt;&gt;"",ISNUMBER(A4765)),VLOOKUP(A4765,Studies!A:BR,6,FALSE),"")</f>
        <v>Plasma</v>
      </c>
      <c r="G4765" s="194">
        <v>6.0628909999999996</v>
      </c>
      <c r="H4765" s="50" t="s">
        <v>60</v>
      </c>
      <c r="I4765" s="187">
        <v>368.3904</v>
      </c>
      <c r="J4765" s="41" t="s">
        <v>941</v>
      </c>
      <c r="K4765" s="41" t="s">
        <v>116</v>
      </c>
    </row>
    <row r="4766" spans="1:11" x14ac:dyDescent="0.2">
      <c r="A4766" s="30">
        <v>557</v>
      </c>
      <c r="B4766" s="253" t="str">
        <f>IF(AND(A4766&lt;&gt;"",ISNUMBER(A4766)),VLOOKUP(A4766,Studies!A:BR,2,FALSE),"")</f>
        <v>ClinPharmReview, AI424-001, p. 51</v>
      </c>
      <c r="C4766" s="254" t="str">
        <f>IF(AND(A4766&lt;&gt;"",ISNUMBER(A4766)),VLOOKUP(A4766,Studies!A:BR,3,FALSE),"")</f>
        <v>https://www.accessdata.fda.gov/drugsatfda_docs/nda/2003/21-567_Reyataz_BioPharmr_P1.pdf</v>
      </c>
      <c r="D4766" s="254" t="str">
        <f>IF(AND(A4766&lt;&gt;"",ISNUMBER(A4766)),VLOOKUP(A4766,Studies!A:BR,4,FALSE),"")</f>
        <v>300 mg</v>
      </c>
      <c r="E4766" s="254" t="str">
        <f>IF(AND(A4766&lt;&gt;"",ISNUMBER(A4766)),VLOOKUP(A4766,Studies!A:BR,5,FALSE),"")</f>
        <v>Atazanavir</v>
      </c>
      <c r="F4766" s="255" t="str">
        <f>IF(AND(A4766&lt;&gt;"",ISNUMBER(A4766)),VLOOKUP(A4766,Studies!A:BR,6,FALSE),"")</f>
        <v>Plasma</v>
      </c>
      <c r="G4766" s="194">
        <v>8.1212319999999991</v>
      </c>
      <c r="H4766" s="50" t="s">
        <v>60</v>
      </c>
      <c r="I4766" s="187">
        <v>232.05529999999999</v>
      </c>
      <c r="J4766" s="41" t="s">
        <v>941</v>
      </c>
      <c r="K4766" s="41" t="s">
        <v>116</v>
      </c>
    </row>
    <row r="4767" spans="1:11" x14ac:dyDescent="0.2">
      <c r="A4767" s="30">
        <v>557</v>
      </c>
      <c r="B4767" s="253" t="str">
        <f>IF(AND(A4767&lt;&gt;"",ISNUMBER(A4767)),VLOOKUP(A4767,Studies!A:BR,2,FALSE),"")</f>
        <v>ClinPharmReview, AI424-001, p. 51</v>
      </c>
      <c r="C4767" s="254" t="str">
        <f>IF(AND(A4767&lt;&gt;"",ISNUMBER(A4767)),VLOOKUP(A4767,Studies!A:BR,3,FALSE),"")</f>
        <v>https://www.accessdata.fda.gov/drugsatfda_docs/nda/2003/21-567_Reyataz_BioPharmr_P1.pdf</v>
      </c>
      <c r="D4767" s="254" t="str">
        <f>IF(AND(A4767&lt;&gt;"",ISNUMBER(A4767)),VLOOKUP(A4767,Studies!A:BR,4,FALSE),"")</f>
        <v>300 mg</v>
      </c>
      <c r="E4767" s="254" t="str">
        <f>IF(AND(A4767&lt;&gt;"",ISNUMBER(A4767)),VLOOKUP(A4767,Studies!A:BR,5,FALSE),"")</f>
        <v>Atazanavir</v>
      </c>
      <c r="F4767" s="255" t="str">
        <f>IF(AND(A4767&lt;&gt;"",ISNUMBER(A4767)),VLOOKUP(A4767,Studies!A:BR,6,FALSE),"")</f>
        <v>Plasma</v>
      </c>
      <c r="G4767" s="194">
        <v>12.064349999999999</v>
      </c>
      <c r="H4767" s="50" t="s">
        <v>60</v>
      </c>
      <c r="I4767" s="187">
        <v>105.07640000000001</v>
      </c>
      <c r="J4767" s="41" t="s">
        <v>941</v>
      </c>
      <c r="K4767" s="41" t="s">
        <v>116</v>
      </c>
    </row>
    <row r="4768" spans="1:11" x14ac:dyDescent="0.2">
      <c r="A4768" s="30">
        <v>557</v>
      </c>
      <c r="B4768" s="253" t="str">
        <f>IF(AND(A4768&lt;&gt;"",ISNUMBER(A4768)),VLOOKUP(A4768,Studies!A:BR,2,FALSE),"")</f>
        <v>ClinPharmReview, AI424-001, p. 51</v>
      </c>
      <c r="C4768" s="254" t="str">
        <f>IF(AND(A4768&lt;&gt;"",ISNUMBER(A4768)),VLOOKUP(A4768,Studies!A:BR,3,FALSE),"")</f>
        <v>https://www.accessdata.fda.gov/drugsatfda_docs/nda/2003/21-567_Reyataz_BioPharmr_P1.pdf</v>
      </c>
      <c r="D4768" s="254" t="str">
        <f>IF(AND(A4768&lt;&gt;"",ISNUMBER(A4768)),VLOOKUP(A4768,Studies!A:BR,4,FALSE),"")</f>
        <v>300 mg</v>
      </c>
      <c r="E4768" s="254" t="str">
        <f>IF(AND(A4768&lt;&gt;"",ISNUMBER(A4768)),VLOOKUP(A4768,Studies!A:BR,5,FALSE),"")</f>
        <v>Atazanavir</v>
      </c>
      <c r="F4768" s="255" t="str">
        <f>IF(AND(A4768&lt;&gt;"",ISNUMBER(A4768)),VLOOKUP(A4768,Studies!A:BR,6,FALSE),"")</f>
        <v>Plasma</v>
      </c>
      <c r="G4768" s="194">
        <v>18.067769999999999</v>
      </c>
      <c r="H4768" s="50" t="s">
        <v>60</v>
      </c>
      <c r="I4768" s="187">
        <v>30.97701</v>
      </c>
      <c r="J4768" s="41" t="s">
        <v>941</v>
      </c>
      <c r="K4768" s="41" t="s">
        <v>116</v>
      </c>
    </row>
    <row r="4769" spans="1:11" x14ac:dyDescent="0.2">
      <c r="A4769" s="30">
        <v>557</v>
      </c>
      <c r="B4769" s="253" t="str">
        <f>IF(AND(A4769&lt;&gt;"",ISNUMBER(A4769)),VLOOKUP(A4769,Studies!A:BR,2,FALSE),"")</f>
        <v>ClinPharmReview, AI424-001, p. 51</v>
      </c>
      <c r="C4769" s="254" t="str">
        <f>IF(AND(A4769&lt;&gt;"",ISNUMBER(A4769)),VLOOKUP(A4769,Studies!A:BR,3,FALSE),"")</f>
        <v>https://www.accessdata.fda.gov/drugsatfda_docs/nda/2003/21-567_Reyataz_BioPharmr_P1.pdf</v>
      </c>
      <c r="D4769" s="254" t="str">
        <f>IF(AND(A4769&lt;&gt;"",ISNUMBER(A4769)),VLOOKUP(A4769,Studies!A:BR,4,FALSE),"")</f>
        <v>300 mg</v>
      </c>
      <c r="E4769" s="254" t="str">
        <f>IF(AND(A4769&lt;&gt;"",ISNUMBER(A4769)),VLOOKUP(A4769,Studies!A:BR,5,FALSE),"")</f>
        <v>Atazanavir</v>
      </c>
      <c r="F4769" s="255" t="str">
        <f>IF(AND(A4769&lt;&gt;"",ISNUMBER(A4769)),VLOOKUP(A4769,Studies!A:BR,6,FALSE),"")</f>
        <v>Plasma</v>
      </c>
      <c r="G4769" s="194">
        <v>23.998049999999999</v>
      </c>
      <c r="H4769" s="50" t="s">
        <v>60</v>
      </c>
      <c r="I4769" s="187">
        <v>12.29152</v>
      </c>
      <c r="J4769" s="41" t="s">
        <v>941</v>
      </c>
      <c r="K4769" s="41" t="s">
        <v>116</v>
      </c>
    </row>
    <row r="4770" spans="1:11" x14ac:dyDescent="0.2">
      <c r="A4770" s="30">
        <v>557</v>
      </c>
      <c r="B4770" s="253" t="str">
        <f>IF(AND(A4770&lt;&gt;"",ISNUMBER(A4770)),VLOOKUP(A4770,Studies!A:BR,2,FALSE),"")</f>
        <v>ClinPharmReview, AI424-001, p. 51</v>
      </c>
      <c r="C4770" s="254" t="str">
        <f>IF(AND(A4770&lt;&gt;"",ISNUMBER(A4770)),VLOOKUP(A4770,Studies!A:BR,3,FALSE),"")</f>
        <v>https://www.accessdata.fda.gov/drugsatfda_docs/nda/2003/21-567_Reyataz_BioPharmr_P1.pdf</v>
      </c>
      <c r="D4770" s="254" t="str">
        <f>IF(AND(A4770&lt;&gt;"",ISNUMBER(A4770)),VLOOKUP(A4770,Studies!A:BR,4,FALSE),"")</f>
        <v>300 mg</v>
      </c>
      <c r="E4770" s="254" t="str">
        <f>IF(AND(A4770&lt;&gt;"",ISNUMBER(A4770)),VLOOKUP(A4770,Studies!A:BR,5,FALSE),"")</f>
        <v>Atazanavir</v>
      </c>
      <c r="F4770" s="255" t="str">
        <f>IF(AND(A4770&lt;&gt;"",ISNUMBER(A4770)),VLOOKUP(A4770,Studies!A:BR,6,FALSE),"")</f>
        <v>Plasma</v>
      </c>
      <c r="G4770" s="194">
        <v>30.017060000000001</v>
      </c>
      <c r="H4770" s="50" t="s">
        <v>60</v>
      </c>
      <c r="I4770" s="187">
        <v>4.718839</v>
      </c>
      <c r="J4770" s="41" t="s">
        <v>941</v>
      </c>
      <c r="K4770" s="41" t="s">
        <v>116</v>
      </c>
    </row>
    <row r="4771" spans="1:11" x14ac:dyDescent="0.2">
      <c r="A4771" s="30">
        <v>557</v>
      </c>
      <c r="B4771" s="253" t="str">
        <f>IF(AND(A4771&lt;&gt;"",ISNUMBER(A4771)),VLOOKUP(A4771,Studies!A:BR,2,FALSE),"")</f>
        <v>ClinPharmReview, AI424-001, p. 51</v>
      </c>
      <c r="C4771" s="254" t="str">
        <f>IF(AND(A4771&lt;&gt;"",ISNUMBER(A4771)),VLOOKUP(A4771,Studies!A:BR,3,FALSE),"")</f>
        <v>https://www.accessdata.fda.gov/drugsatfda_docs/nda/2003/21-567_Reyataz_BioPharmr_P1.pdf</v>
      </c>
      <c r="D4771" s="254" t="str">
        <f>IF(AND(A4771&lt;&gt;"",ISNUMBER(A4771)),VLOOKUP(A4771,Studies!A:BR,4,FALSE),"")</f>
        <v>300 mg</v>
      </c>
      <c r="E4771" s="254" t="str">
        <f>IF(AND(A4771&lt;&gt;"",ISNUMBER(A4771)),VLOOKUP(A4771,Studies!A:BR,5,FALSE),"")</f>
        <v>Atazanavir</v>
      </c>
      <c r="F4771" s="255" t="str">
        <f>IF(AND(A4771&lt;&gt;"",ISNUMBER(A4771)),VLOOKUP(A4771,Studies!A:BR,6,FALSE),"")</f>
        <v>Plasma</v>
      </c>
      <c r="G4771" s="194">
        <v>36.011699999999998</v>
      </c>
      <c r="H4771" s="50" t="s">
        <v>60</v>
      </c>
      <c r="I4771" s="187">
        <v>1.199093</v>
      </c>
      <c r="J4771" s="41" t="s">
        <v>941</v>
      </c>
      <c r="K4771" s="41" t="s">
        <v>116</v>
      </c>
    </row>
    <row r="4772" spans="1:11" x14ac:dyDescent="0.2">
      <c r="A4772" s="30">
        <v>558</v>
      </c>
      <c r="B4772" s="253" t="str">
        <f>IF(AND(A4772&lt;&gt;"",ISNUMBER(A4772)),VLOOKUP(A4772,Studies!A:BR,2,FALSE),"")</f>
        <v>ClinPharmReview, AI424-001, p. 51</v>
      </c>
      <c r="C4772" s="254" t="str">
        <f>IF(AND(A4772&lt;&gt;"",ISNUMBER(A4772)),VLOOKUP(A4772,Studies!A:BR,3,FALSE),"")</f>
        <v>https://www.accessdata.fda.gov/drugsatfda_docs/nda/2003/21-567_Reyataz_BioPharmr_P1.pdf</v>
      </c>
      <c r="D4772" s="254" t="str">
        <f>IF(AND(A4772&lt;&gt;"",ISNUMBER(A4772)),VLOOKUP(A4772,Studies!A:BR,4,FALSE),"")</f>
        <v>600 mg</v>
      </c>
      <c r="E4772" s="254" t="str">
        <f>IF(AND(A4772&lt;&gt;"",ISNUMBER(A4772)),VLOOKUP(A4772,Studies!A:BR,5,FALSE),"")</f>
        <v>Atazanavir</v>
      </c>
      <c r="F4772" s="255" t="str">
        <f>IF(AND(A4772&lt;&gt;"",ISNUMBER(A4772)),VLOOKUP(A4772,Studies!A:BR,6,FALSE),"")</f>
        <v>Plasma</v>
      </c>
      <c r="G4772" s="194">
        <v>1.091086</v>
      </c>
      <c r="H4772" s="50" t="s">
        <v>60</v>
      </c>
      <c r="I4772" s="187">
        <v>2226.7440000000001</v>
      </c>
      <c r="J4772" s="41" t="s">
        <v>941</v>
      </c>
      <c r="K4772" s="41" t="s">
        <v>116</v>
      </c>
    </row>
    <row r="4773" spans="1:11" x14ac:dyDescent="0.2">
      <c r="A4773" s="30">
        <v>558</v>
      </c>
      <c r="B4773" s="253" t="str">
        <f>IF(AND(A4773&lt;&gt;"",ISNUMBER(A4773)),VLOOKUP(A4773,Studies!A:BR,2,FALSE),"")</f>
        <v>ClinPharmReview, AI424-001, p. 51</v>
      </c>
      <c r="C4773" s="254" t="str">
        <f>IF(AND(A4773&lt;&gt;"",ISNUMBER(A4773)),VLOOKUP(A4773,Studies!A:BR,3,FALSE),"")</f>
        <v>https://www.accessdata.fda.gov/drugsatfda_docs/nda/2003/21-567_Reyataz_BioPharmr_P1.pdf</v>
      </c>
      <c r="D4773" s="254" t="str">
        <f>IF(AND(A4773&lt;&gt;"",ISNUMBER(A4773)),VLOOKUP(A4773,Studies!A:BR,4,FALSE),"")</f>
        <v>600 mg</v>
      </c>
      <c r="E4773" s="254" t="str">
        <f>IF(AND(A4773&lt;&gt;"",ISNUMBER(A4773)),VLOOKUP(A4773,Studies!A:BR,5,FALSE),"")</f>
        <v>Atazanavir</v>
      </c>
      <c r="F4773" s="255" t="str">
        <f>IF(AND(A4773&lt;&gt;"",ISNUMBER(A4773)),VLOOKUP(A4773,Studies!A:BR,6,FALSE),"")</f>
        <v>Plasma</v>
      </c>
      <c r="G4773" s="194">
        <v>1.5600879999999999</v>
      </c>
      <c r="H4773" s="50" t="s">
        <v>60</v>
      </c>
      <c r="I4773" s="187">
        <v>2899.7840000000001</v>
      </c>
      <c r="J4773" s="41" t="s">
        <v>941</v>
      </c>
      <c r="K4773" s="41" t="s">
        <v>116</v>
      </c>
    </row>
    <row r="4774" spans="1:11" x14ac:dyDescent="0.2">
      <c r="A4774" s="30">
        <v>558</v>
      </c>
      <c r="B4774" s="253" t="str">
        <f>IF(AND(A4774&lt;&gt;"",ISNUMBER(A4774)),VLOOKUP(A4774,Studies!A:BR,2,FALSE),"")</f>
        <v>ClinPharmReview, AI424-001, p. 51</v>
      </c>
      <c r="C4774" s="254" t="str">
        <f>IF(AND(A4774&lt;&gt;"",ISNUMBER(A4774)),VLOOKUP(A4774,Studies!A:BR,3,FALSE),"")</f>
        <v>https://www.accessdata.fda.gov/drugsatfda_docs/nda/2003/21-567_Reyataz_BioPharmr_P1.pdf</v>
      </c>
      <c r="D4774" s="254" t="str">
        <f>IF(AND(A4774&lt;&gt;"",ISNUMBER(A4774)),VLOOKUP(A4774,Studies!A:BR,4,FALSE),"")</f>
        <v>600 mg</v>
      </c>
      <c r="E4774" s="254" t="str">
        <f>IF(AND(A4774&lt;&gt;"",ISNUMBER(A4774)),VLOOKUP(A4774,Studies!A:BR,5,FALSE),"")</f>
        <v>Atazanavir</v>
      </c>
      <c r="F4774" s="255" t="str">
        <f>IF(AND(A4774&lt;&gt;"",ISNUMBER(A4774)),VLOOKUP(A4774,Studies!A:BR,6,FALSE),"")</f>
        <v>Plasma</v>
      </c>
      <c r="G4774" s="194">
        <v>2.193873</v>
      </c>
      <c r="H4774" s="50" t="s">
        <v>60</v>
      </c>
      <c r="I4774" s="187">
        <v>2852.3130000000001</v>
      </c>
      <c r="J4774" s="41" t="s">
        <v>941</v>
      </c>
      <c r="K4774" s="41" t="s">
        <v>116</v>
      </c>
    </row>
    <row r="4775" spans="1:11" x14ac:dyDescent="0.2">
      <c r="A4775" s="30">
        <v>558</v>
      </c>
      <c r="B4775" s="253" t="str">
        <f>IF(AND(A4775&lt;&gt;"",ISNUMBER(A4775)),VLOOKUP(A4775,Studies!A:BR,2,FALSE),"")</f>
        <v>ClinPharmReview, AI424-001, p. 51</v>
      </c>
      <c r="C4775" s="254" t="str">
        <f>IF(AND(A4775&lt;&gt;"",ISNUMBER(A4775)),VLOOKUP(A4775,Studies!A:BR,3,FALSE),"")</f>
        <v>https://www.accessdata.fda.gov/drugsatfda_docs/nda/2003/21-567_Reyataz_BioPharmr_P1.pdf</v>
      </c>
      <c r="D4775" s="254" t="str">
        <f>IF(AND(A4775&lt;&gt;"",ISNUMBER(A4775)),VLOOKUP(A4775,Studies!A:BR,4,FALSE),"")</f>
        <v>600 mg</v>
      </c>
      <c r="E4775" s="254" t="str">
        <f>IF(AND(A4775&lt;&gt;"",ISNUMBER(A4775)),VLOOKUP(A4775,Studies!A:BR,5,FALSE),"")</f>
        <v>Atazanavir</v>
      </c>
      <c r="F4775" s="255" t="str">
        <f>IF(AND(A4775&lt;&gt;"",ISNUMBER(A4775)),VLOOKUP(A4775,Studies!A:BR,6,FALSE),"")</f>
        <v>Plasma</v>
      </c>
      <c r="G4775" s="194">
        <v>2.999269</v>
      </c>
      <c r="H4775" s="50" t="s">
        <v>60</v>
      </c>
      <c r="I4775" s="187">
        <v>2378.7240000000002</v>
      </c>
      <c r="J4775" s="41" t="s">
        <v>941</v>
      </c>
      <c r="K4775" s="41" t="s">
        <v>116</v>
      </c>
    </row>
    <row r="4776" spans="1:11" x14ac:dyDescent="0.2">
      <c r="A4776" s="30">
        <v>558</v>
      </c>
      <c r="B4776" s="253" t="str">
        <f>IF(AND(A4776&lt;&gt;"",ISNUMBER(A4776)),VLOOKUP(A4776,Studies!A:BR,2,FALSE),"")</f>
        <v>ClinPharmReview, AI424-001, p. 51</v>
      </c>
      <c r="C4776" s="254" t="str">
        <f>IF(AND(A4776&lt;&gt;"",ISNUMBER(A4776)),VLOOKUP(A4776,Studies!A:BR,3,FALSE),"")</f>
        <v>https://www.accessdata.fda.gov/drugsatfda_docs/nda/2003/21-567_Reyataz_BioPharmr_P1.pdf</v>
      </c>
      <c r="D4776" s="254" t="str">
        <f>IF(AND(A4776&lt;&gt;"",ISNUMBER(A4776)),VLOOKUP(A4776,Studies!A:BR,4,FALSE),"")</f>
        <v>600 mg</v>
      </c>
      <c r="E4776" s="254" t="str">
        <f>IF(AND(A4776&lt;&gt;"",ISNUMBER(A4776)),VLOOKUP(A4776,Studies!A:BR,5,FALSE),"")</f>
        <v>Atazanavir</v>
      </c>
      <c r="F4776" s="255" t="str">
        <f>IF(AND(A4776&lt;&gt;"",ISNUMBER(A4776)),VLOOKUP(A4776,Studies!A:BR,6,FALSE),"")</f>
        <v>Plasma</v>
      </c>
      <c r="G4776" s="194">
        <v>4.0786540000000002</v>
      </c>
      <c r="H4776" s="50" t="s">
        <v>60</v>
      </c>
      <c r="I4776" s="187">
        <v>2050.35</v>
      </c>
      <c r="J4776" s="41" t="s">
        <v>941</v>
      </c>
      <c r="K4776" s="41" t="s">
        <v>116</v>
      </c>
    </row>
    <row r="4777" spans="1:11" x14ac:dyDescent="0.2">
      <c r="A4777" s="30">
        <v>558</v>
      </c>
      <c r="B4777" s="253" t="str">
        <f>IF(AND(A4777&lt;&gt;"",ISNUMBER(A4777)),VLOOKUP(A4777,Studies!A:BR,2,FALSE),"")</f>
        <v>ClinPharmReview, AI424-001, p. 51</v>
      </c>
      <c r="C4777" s="254" t="str">
        <f>IF(AND(A4777&lt;&gt;"",ISNUMBER(A4777)),VLOOKUP(A4777,Studies!A:BR,3,FALSE),"")</f>
        <v>https://www.accessdata.fda.gov/drugsatfda_docs/nda/2003/21-567_Reyataz_BioPharmr_P1.pdf</v>
      </c>
      <c r="D4777" s="254" t="str">
        <f>IF(AND(A4777&lt;&gt;"",ISNUMBER(A4777)),VLOOKUP(A4777,Studies!A:BR,4,FALSE),"")</f>
        <v>600 mg</v>
      </c>
      <c r="E4777" s="254" t="str">
        <f>IF(AND(A4777&lt;&gt;"",ISNUMBER(A4777)),VLOOKUP(A4777,Studies!A:BR,5,FALSE),"")</f>
        <v>Atazanavir</v>
      </c>
      <c r="F4777" s="255" t="str">
        <f>IF(AND(A4777&lt;&gt;"",ISNUMBER(A4777)),VLOOKUP(A4777,Studies!A:BR,6,FALSE),"")</f>
        <v>Plasma</v>
      </c>
      <c r="G4777" s="194">
        <v>5.0605339999999996</v>
      </c>
      <c r="H4777" s="50" t="s">
        <v>60</v>
      </c>
      <c r="I4777" s="187">
        <v>1574.4639999999999</v>
      </c>
      <c r="J4777" s="41" t="s">
        <v>941</v>
      </c>
      <c r="K4777" s="41" t="s">
        <v>116</v>
      </c>
    </row>
    <row r="4778" spans="1:11" x14ac:dyDescent="0.2">
      <c r="A4778" s="30">
        <v>558</v>
      </c>
      <c r="B4778" s="253" t="str">
        <f>IF(AND(A4778&lt;&gt;"",ISNUMBER(A4778)),VLOOKUP(A4778,Studies!A:BR,2,FALSE),"")</f>
        <v>ClinPharmReview, AI424-001, p. 51</v>
      </c>
      <c r="C4778" s="254" t="str">
        <f>IF(AND(A4778&lt;&gt;"",ISNUMBER(A4778)),VLOOKUP(A4778,Studies!A:BR,3,FALSE),"")</f>
        <v>https://www.accessdata.fda.gov/drugsatfda_docs/nda/2003/21-567_Reyataz_BioPharmr_P1.pdf</v>
      </c>
      <c r="D4778" s="254" t="str">
        <f>IF(AND(A4778&lt;&gt;"",ISNUMBER(A4778)),VLOOKUP(A4778,Studies!A:BR,4,FALSE),"")</f>
        <v>600 mg</v>
      </c>
      <c r="E4778" s="254" t="str">
        <f>IF(AND(A4778&lt;&gt;"",ISNUMBER(A4778)),VLOOKUP(A4778,Studies!A:BR,5,FALSE),"")</f>
        <v>Atazanavir</v>
      </c>
      <c r="F4778" s="255" t="str">
        <f>IF(AND(A4778&lt;&gt;"",ISNUMBER(A4778)),VLOOKUP(A4778,Studies!A:BR,6,FALSE),"")</f>
        <v>Plasma</v>
      </c>
      <c r="G4778" s="194">
        <v>6.0404650000000002</v>
      </c>
      <c r="H4778" s="50" t="s">
        <v>60</v>
      </c>
      <c r="I4778" s="187">
        <v>1169.77</v>
      </c>
      <c r="J4778" s="41" t="s">
        <v>941</v>
      </c>
      <c r="K4778" s="41" t="s">
        <v>116</v>
      </c>
    </row>
    <row r="4779" spans="1:11" x14ac:dyDescent="0.2">
      <c r="A4779" s="30">
        <v>558</v>
      </c>
      <c r="B4779" s="253" t="str">
        <f>IF(AND(A4779&lt;&gt;"",ISNUMBER(A4779)),VLOOKUP(A4779,Studies!A:BR,2,FALSE),"")</f>
        <v>ClinPharmReview, AI424-001, p. 51</v>
      </c>
      <c r="C4779" s="254" t="str">
        <f>IF(AND(A4779&lt;&gt;"",ISNUMBER(A4779)),VLOOKUP(A4779,Studies!A:BR,3,FALSE),"")</f>
        <v>https://www.accessdata.fda.gov/drugsatfda_docs/nda/2003/21-567_Reyataz_BioPharmr_P1.pdf</v>
      </c>
      <c r="D4779" s="254" t="str">
        <f>IF(AND(A4779&lt;&gt;"",ISNUMBER(A4779)),VLOOKUP(A4779,Studies!A:BR,4,FALSE),"")</f>
        <v>600 mg</v>
      </c>
      <c r="E4779" s="254" t="str">
        <f>IF(AND(A4779&lt;&gt;"",ISNUMBER(A4779)),VLOOKUP(A4779,Studies!A:BR,5,FALSE),"")</f>
        <v>Atazanavir</v>
      </c>
      <c r="F4779" s="255" t="str">
        <f>IF(AND(A4779&lt;&gt;"",ISNUMBER(A4779)),VLOOKUP(A4779,Studies!A:BR,6,FALSE),"")</f>
        <v>Plasma</v>
      </c>
      <c r="G4779" s="194">
        <v>8.1105060000000009</v>
      </c>
      <c r="H4779" s="50" t="s">
        <v>60</v>
      </c>
      <c r="I4779" s="187">
        <v>898.26610000000005</v>
      </c>
      <c r="J4779" s="41" t="s">
        <v>941</v>
      </c>
      <c r="K4779" s="41" t="s">
        <v>116</v>
      </c>
    </row>
    <row r="4780" spans="1:11" x14ac:dyDescent="0.2">
      <c r="A4780" s="30">
        <v>558</v>
      </c>
      <c r="B4780" s="253" t="str">
        <f>IF(AND(A4780&lt;&gt;"",ISNUMBER(A4780)),VLOOKUP(A4780,Studies!A:BR,2,FALSE),"")</f>
        <v>ClinPharmReview, AI424-001, p. 51</v>
      </c>
      <c r="C4780" s="254" t="str">
        <f>IF(AND(A4780&lt;&gt;"",ISNUMBER(A4780)),VLOOKUP(A4780,Studies!A:BR,3,FALSE),"")</f>
        <v>https://www.accessdata.fda.gov/drugsatfda_docs/nda/2003/21-567_Reyataz_BioPharmr_P1.pdf</v>
      </c>
      <c r="D4780" s="254" t="str">
        <f>IF(AND(A4780&lt;&gt;"",ISNUMBER(A4780)),VLOOKUP(A4780,Studies!A:BR,4,FALSE),"")</f>
        <v>600 mg</v>
      </c>
      <c r="E4780" s="254" t="str">
        <f>IF(AND(A4780&lt;&gt;"",ISNUMBER(A4780)),VLOOKUP(A4780,Studies!A:BR,5,FALSE),"")</f>
        <v>Atazanavir</v>
      </c>
      <c r="F4780" s="255" t="str">
        <f>IF(AND(A4780&lt;&gt;"",ISNUMBER(A4780)),VLOOKUP(A4780,Studies!A:BR,6,FALSE),"")</f>
        <v>Plasma</v>
      </c>
      <c r="G4780" s="194">
        <v>11.9688</v>
      </c>
      <c r="H4780" s="50" t="s">
        <v>60</v>
      </c>
      <c r="I4780" s="187">
        <v>449.08620000000002</v>
      </c>
      <c r="J4780" s="41" t="s">
        <v>941</v>
      </c>
      <c r="K4780" s="41" t="s">
        <v>116</v>
      </c>
    </row>
    <row r="4781" spans="1:11" x14ac:dyDescent="0.2">
      <c r="A4781" s="30">
        <v>558</v>
      </c>
      <c r="B4781" s="253" t="str">
        <f>IF(AND(A4781&lt;&gt;"",ISNUMBER(A4781)),VLOOKUP(A4781,Studies!A:BR,2,FALSE),"")</f>
        <v>ClinPharmReview, AI424-001, p. 51</v>
      </c>
      <c r="C4781" s="254" t="str">
        <f>IF(AND(A4781&lt;&gt;"",ISNUMBER(A4781)),VLOOKUP(A4781,Studies!A:BR,3,FALSE),"")</f>
        <v>https://www.accessdata.fda.gov/drugsatfda_docs/nda/2003/21-567_Reyataz_BioPharmr_P1.pdf</v>
      </c>
      <c r="D4781" s="254" t="str">
        <f>IF(AND(A4781&lt;&gt;"",ISNUMBER(A4781)),VLOOKUP(A4781,Studies!A:BR,4,FALSE),"")</f>
        <v>600 mg</v>
      </c>
      <c r="E4781" s="254" t="str">
        <f>IF(AND(A4781&lt;&gt;"",ISNUMBER(A4781)),VLOOKUP(A4781,Studies!A:BR,5,FALSE),"")</f>
        <v>Atazanavir</v>
      </c>
      <c r="F4781" s="255" t="str">
        <f>IF(AND(A4781&lt;&gt;"",ISNUMBER(A4781)),VLOOKUP(A4781,Studies!A:BR,6,FALSE),"")</f>
        <v>Plasma</v>
      </c>
      <c r="G4781" s="194">
        <v>18.081420000000001</v>
      </c>
      <c r="H4781" s="50" t="s">
        <v>60</v>
      </c>
      <c r="I4781" s="187">
        <v>181.1609</v>
      </c>
      <c r="J4781" s="41" t="s">
        <v>941</v>
      </c>
      <c r="K4781" s="41" t="s">
        <v>116</v>
      </c>
    </row>
    <row r="4782" spans="1:11" x14ac:dyDescent="0.2">
      <c r="A4782" s="30">
        <v>558</v>
      </c>
      <c r="B4782" s="253" t="str">
        <f>IF(AND(A4782&lt;&gt;"",ISNUMBER(A4782)),VLOOKUP(A4782,Studies!A:BR,2,FALSE),"")</f>
        <v>ClinPharmReview, AI424-001, p. 51</v>
      </c>
      <c r="C4782" s="254" t="str">
        <f>IF(AND(A4782&lt;&gt;"",ISNUMBER(A4782)),VLOOKUP(A4782,Studies!A:BR,3,FALSE),"")</f>
        <v>https://www.accessdata.fda.gov/drugsatfda_docs/nda/2003/21-567_Reyataz_BioPharmr_P1.pdf</v>
      </c>
      <c r="D4782" s="254" t="str">
        <f>IF(AND(A4782&lt;&gt;"",ISNUMBER(A4782)),VLOOKUP(A4782,Studies!A:BR,4,FALSE),"")</f>
        <v>600 mg</v>
      </c>
      <c r="E4782" s="254" t="str">
        <f>IF(AND(A4782&lt;&gt;"",ISNUMBER(A4782)),VLOOKUP(A4782,Studies!A:BR,5,FALSE),"")</f>
        <v>Atazanavir</v>
      </c>
      <c r="F4782" s="255" t="str">
        <f>IF(AND(A4782&lt;&gt;"",ISNUMBER(A4782)),VLOOKUP(A4782,Studies!A:BR,6,FALSE),"")</f>
        <v>Plasma</v>
      </c>
      <c r="G4782" s="194">
        <v>24.122859999999999</v>
      </c>
      <c r="H4782" s="50" t="s">
        <v>60</v>
      </c>
      <c r="I4782" s="187">
        <v>101.6643</v>
      </c>
      <c r="J4782" s="41" t="s">
        <v>941</v>
      </c>
      <c r="K4782" s="41" t="s">
        <v>116</v>
      </c>
    </row>
    <row r="4783" spans="1:11" x14ac:dyDescent="0.2">
      <c r="A4783" s="30">
        <v>558</v>
      </c>
      <c r="B4783" s="253" t="str">
        <f>IF(AND(A4783&lt;&gt;"",ISNUMBER(A4783)),VLOOKUP(A4783,Studies!A:BR,2,FALSE),"")</f>
        <v>ClinPharmReview, AI424-001, p. 51</v>
      </c>
      <c r="C4783" s="254" t="str">
        <f>IF(AND(A4783&lt;&gt;"",ISNUMBER(A4783)),VLOOKUP(A4783,Studies!A:BR,3,FALSE),"")</f>
        <v>https://www.accessdata.fda.gov/drugsatfda_docs/nda/2003/21-567_Reyataz_BioPharmr_P1.pdf</v>
      </c>
      <c r="D4783" s="254" t="str">
        <f>IF(AND(A4783&lt;&gt;"",ISNUMBER(A4783)),VLOOKUP(A4783,Studies!A:BR,4,FALSE),"")</f>
        <v>600 mg</v>
      </c>
      <c r="E4783" s="254" t="str">
        <f>IF(AND(A4783&lt;&gt;"",ISNUMBER(A4783)),VLOOKUP(A4783,Studies!A:BR,5,FALSE),"")</f>
        <v>Atazanavir</v>
      </c>
      <c r="F4783" s="255" t="str">
        <f>IF(AND(A4783&lt;&gt;"",ISNUMBER(A4783)),VLOOKUP(A4783,Studies!A:BR,6,FALSE),"")</f>
        <v>Plasma</v>
      </c>
      <c r="G4783" s="194">
        <v>30.058019999999999</v>
      </c>
      <c r="H4783" s="50" t="s">
        <v>60</v>
      </c>
      <c r="I4783" s="187">
        <v>43.810380000000002</v>
      </c>
      <c r="J4783" s="41" t="s">
        <v>941</v>
      </c>
      <c r="K4783" s="41" t="s">
        <v>116</v>
      </c>
    </row>
    <row r="4784" spans="1:11" x14ac:dyDescent="0.2">
      <c r="A4784" s="30">
        <v>558</v>
      </c>
      <c r="B4784" s="253" t="str">
        <f>IF(AND(A4784&lt;&gt;"",ISNUMBER(A4784)),VLOOKUP(A4784,Studies!A:BR,2,FALSE),"")</f>
        <v>ClinPharmReview, AI424-001, p. 51</v>
      </c>
      <c r="C4784" s="254" t="str">
        <f>IF(AND(A4784&lt;&gt;"",ISNUMBER(A4784)),VLOOKUP(A4784,Studies!A:BR,3,FALSE),"")</f>
        <v>https://www.accessdata.fda.gov/drugsatfda_docs/nda/2003/21-567_Reyataz_BioPharmr_P1.pdf</v>
      </c>
      <c r="D4784" s="254" t="str">
        <f>IF(AND(A4784&lt;&gt;"",ISNUMBER(A4784)),VLOOKUP(A4784,Studies!A:BR,4,FALSE),"")</f>
        <v>600 mg</v>
      </c>
      <c r="E4784" s="254" t="str">
        <f>IF(AND(A4784&lt;&gt;"",ISNUMBER(A4784)),VLOOKUP(A4784,Studies!A:BR,5,FALSE),"")</f>
        <v>Atazanavir</v>
      </c>
      <c r="F4784" s="255" t="str">
        <f>IF(AND(A4784&lt;&gt;"",ISNUMBER(A4784)),VLOOKUP(A4784,Studies!A:BR,6,FALSE),"")</f>
        <v>Plasma</v>
      </c>
      <c r="G4784" s="194">
        <v>36.002929999999999</v>
      </c>
      <c r="H4784" s="50" t="s">
        <v>60</v>
      </c>
      <c r="I4784" s="187">
        <v>22.267440000000001</v>
      </c>
      <c r="J4784" s="41" t="s">
        <v>941</v>
      </c>
      <c r="K4784" s="41" t="s">
        <v>116</v>
      </c>
    </row>
    <row r="4785" spans="1:11" x14ac:dyDescent="0.2">
      <c r="A4785" s="30">
        <v>559</v>
      </c>
      <c r="B4785" s="253" t="str">
        <f>IF(AND(A4785&lt;&gt;"",ISNUMBER(A4785)),VLOOKUP(A4785,Studies!A:BR,2,FALSE),"")</f>
        <v>ClinPharmReview, AI424-001, p. 51</v>
      </c>
      <c r="C4785" s="254" t="str">
        <f>IF(AND(A4785&lt;&gt;"",ISNUMBER(A4785)),VLOOKUP(A4785,Studies!A:BR,3,FALSE),"")</f>
        <v>https://www.accessdata.fda.gov/drugsatfda_docs/nda/2003/21-567_Reyataz_BioPharmr_P1.pdf</v>
      </c>
      <c r="D4785" s="254" t="str">
        <f>IF(AND(A4785&lt;&gt;"",ISNUMBER(A4785)),VLOOKUP(A4785,Studies!A:BR,4,FALSE),"")</f>
        <v>900 mg</v>
      </c>
      <c r="E4785" s="254" t="str">
        <f>IF(AND(A4785&lt;&gt;"",ISNUMBER(A4785)),VLOOKUP(A4785,Studies!A:BR,5,FALSE),"")</f>
        <v>Atazanavir</v>
      </c>
      <c r="F4785" s="255" t="str">
        <f>IF(AND(A4785&lt;&gt;"",ISNUMBER(A4785)),VLOOKUP(A4785,Studies!A:BR,6,FALSE),"")</f>
        <v>Plasma</v>
      </c>
      <c r="G4785" s="194">
        <v>1.493784</v>
      </c>
      <c r="H4785" s="50" t="s">
        <v>60</v>
      </c>
      <c r="I4785" s="187">
        <v>4381.0389999999998</v>
      </c>
      <c r="J4785" s="41" t="s">
        <v>941</v>
      </c>
      <c r="K4785" s="41" t="s">
        <v>116</v>
      </c>
    </row>
    <row r="4786" spans="1:11" x14ac:dyDescent="0.2">
      <c r="A4786" s="30">
        <v>559</v>
      </c>
      <c r="B4786" s="253" t="str">
        <f>IF(AND(A4786&lt;&gt;"",ISNUMBER(A4786)),VLOOKUP(A4786,Studies!A:BR,2,FALSE),"")</f>
        <v>ClinPharmReview, AI424-001, p. 51</v>
      </c>
      <c r="C4786" s="254" t="str">
        <f>IF(AND(A4786&lt;&gt;"",ISNUMBER(A4786)),VLOOKUP(A4786,Studies!A:BR,3,FALSE),"")</f>
        <v>https://www.accessdata.fda.gov/drugsatfda_docs/nda/2003/21-567_Reyataz_BioPharmr_P1.pdf</v>
      </c>
      <c r="D4786" s="254" t="str">
        <f>IF(AND(A4786&lt;&gt;"",ISNUMBER(A4786)),VLOOKUP(A4786,Studies!A:BR,4,FALSE),"")</f>
        <v>900 mg</v>
      </c>
      <c r="E4786" s="254" t="str">
        <f>IF(AND(A4786&lt;&gt;"",ISNUMBER(A4786)),VLOOKUP(A4786,Studies!A:BR,5,FALSE),"")</f>
        <v>Atazanavir</v>
      </c>
      <c r="F4786" s="255" t="str">
        <f>IF(AND(A4786&lt;&gt;"",ISNUMBER(A4786)),VLOOKUP(A4786,Studies!A:BR,6,FALSE),"")</f>
        <v>Plasma</v>
      </c>
      <c r="G4786" s="194">
        <v>1.9598599999999999</v>
      </c>
      <c r="H4786" s="50" t="s">
        <v>60</v>
      </c>
      <c r="I4786" s="187">
        <v>5429.59</v>
      </c>
      <c r="J4786" s="41" t="s">
        <v>941</v>
      </c>
      <c r="K4786" s="41" t="s">
        <v>116</v>
      </c>
    </row>
    <row r="4787" spans="1:11" x14ac:dyDescent="0.2">
      <c r="A4787" s="30">
        <v>559</v>
      </c>
      <c r="B4787" s="253" t="str">
        <f>IF(AND(A4787&lt;&gt;"",ISNUMBER(A4787)),VLOOKUP(A4787,Studies!A:BR,2,FALSE),"")</f>
        <v>ClinPharmReview, AI424-001, p. 51</v>
      </c>
      <c r="C4787" s="254" t="str">
        <f>IF(AND(A4787&lt;&gt;"",ISNUMBER(A4787)),VLOOKUP(A4787,Studies!A:BR,3,FALSE),"")</f>
        <v>https://www.accessdata.fda.gov/drugsatfda_docs/nda/2003/21-567_Reyataz_BioPharmr_P1.pdf</v>
      </c>
      <c r="D4787" s="254" t="str">
        <f>IF(AND(A4787&lt;&gt;"",ISNUMBER(A4787)),VLOOKUP(A4787,Studies!A:BR,4,FALSE),"")</f>
        <v>900 mg</v>
      </c>
      <c r="E4787" s="254" t="str">
        <f>IF(AND(A4787&lt;&gt;"",ISNUMBER(A4787)),VLOOKUP(A4787,Studies!A:BR,5,FALSE),"")</f>
        <v>Atazanavir</v>
      </c>
      <c r="F4787" s="255" t="str">
        <f>IF(AND(A4787&lt;&gt;"",ISNUMBER(A4787)),VLOOKUP(A4787,Studies!A:BR,6,FALSE),"")</f>
        <v>Plasma</v>
      </c>
      <c r="G4787" s="194">
        <v>2.9514909999999999</v>
      </c>
      <c r="H4787" s="50" t="s">
        <v>60</v>
      </c>
      <c r="I4787" s="187">
        <v>4917.6350000000002</v>
      </c>
      <c r="J4787" s="41" t="s">
        <v>941</v>
      </c>
      <c r="K4787" s="41" t="s">
        <v>116</v>
      </c>
    </row>
    <row r="4788" spans="1:11" x14ac:dyDescent="0.2">
      <c r="A4788" s="30">
        <v>559</v>
      </c>
      <c r="B4788" s="253" t="str">
        <f>IF(AND(A4788&lt;&gt;"",ISNUMBER(A4788)),VLOOKUP(A4788,Studies!A:BR,2,FALSE),"")</f>
        <v>ClinPharmReview, AI424-001, p. 51</v>
      </c>
      <c r="C4788" s="254" t="str">
        <f>IF(AND(A4788&lt;&gt;"",ISNUMBER(A4788)),VLOOKUP(A4788,Studies!A:BR,3,FALSE),"")</f>
        <v>https://www.accessdata.fda.gov/drugsatfda_docs/nda/2003/21-567_Reyataz_BioPharmr_P1.pdf</v>
      </c>
      <c r="D4788" s="254" t="str">
        <f>IF(AND(A4788&lt;&gt;"",ISNUMBER(A4788)),VLOOKUP(A4788,Studies!A:BR,4,FALSE),"")</f>
        <v>900 mg</v>
      </c>
      <c r="E4788" s="254" t="str">
        <f>IF(AND(A4788&lt;&gt;"",ISNUMBER(A4788)),VLOOKUP(A4788,Studies!A:BR,5,FALSE),"")</f>
        <v>Atazanavir</v>
      </c>
      <c r="F4788" s="255" t="str">
        <f>IF(AND(A4788&lt;&gt;"",ISNUMBER(A4788)),VLOOKUP(A4788,Studies!A:BR,6,FALSE),"")</f>
        <v>Plasma</v>
      </c>
      <c r="G4788" s="194">
        <v>4.1196060000000001</v>
      </c>
      <c r="H4788" s="50" t="s">
        <v>60</v>
      </c>
      <c r="I4788" s="187">
        <v>4101.1270000000004</v>
      </c>
      <c r="J4788" s="41" t="s">
        <v>941</v>
      </c>
      <c r="K4788" s="41" t="s">
        <v>116</v>
      </c>
    </row>
    <row r="4789" spans="1:11" x14ac:dyDescent="0.2">
      <c r="A4789" s="30">
        <v>559</v>
      </c>
      <c r="B4789" s="253" t="str">
        <f>IF(AND(A4789&lt;&gt;"",ISNUMBER(A4789)),VLOOKUP(A4789,Studies!A:BR,2,FALSE),"")</f>
        <v>ClinPharmReview, AI424-001, p. 51</v>
      </c>
      <c r="C4789" s="254" t="str">
        <f>IF(AND(A4789&lt;&gt;"",ISNUMBER(A4789)),VLOOKUP(A4789,Studies!A:BR,3,FALSE),"")</f>
        <v>https://www.accessdata.fda.gov/drugsatfda_docs/nda/2003/21-567_Reyataz_BioPharmr_P1.pdf</v>
      </c>
      <c r="D4789" s="254" t="str">
        <f>IF(AND(A4789&lt;&gt;"",ISNUMBER(A4789)),VLOOKUP(A4789,Studies!A:BR,4,FALSE),"")</f>
        <v>900 mg</v>
      </c>
      <c r="E4789" s="254" t="str">
        <f>IF(AND(A4789&lt;&gt;"",ISNUMBER(A4789)),VLOOKUP(A4789,Studies!A:BR,5,FALSE),"")</f>
        <v>Atazanavir</v>
      </c>
      <c r="F4789" s="255" t="str">
        <f>IF(AND(A4789&lt;&gt;"",ISNUMBER(A4789)),VLOOKUP(A4789,Studies!A:BR,6,FALSE),"")</f>
        <v>Plasma</v>
      </c>
      <c r="G4789" s="194">
        <v>5.006907</v>
      </c>
      <c r="H4789" s="50" t="s">
        <v>60</v>
      </c>
      <c r="I4789" s="187">
        <v>2948.0450000000001</v>
      </c>
      <c r="J4789" s="41" t="s">
        <v>941</v>
      </c>
      <c r="K4789" s="41" t="s">
        <v>116</v>
      </c>
    </row>
    <row r="4790" spans="1:11" x14ac:dyDescent="0.2">
      <c r="A4790" s="30">
        <v>559</v>
      </c>
      <c r="B4790" s="253" t="str">
        <f>IF(AND(A4790&lt;&gt;"",ISNUMBER(A4790)),VLOOKUP(A4790,Studies!A:BR,2,FALSE),"")</f>
        <v>ClinPharmReview, AI424-001, p. 51</v>
      </c>
      <c r="C4790" s="254" t="str">
        <f>IF(AND(A4790&lt;&gt;"",ISNUMBER(A4790)),VLOOKUP(A4790,Studies!A:BR,3,FALSE),"")</f>
        <v>https://www.accessdata.fda.gov/drugsatfda_docs/nda/2003/21-567_Reyataz_BioPharmr_P1.pdf</v>
      </c>
      <c r="D4790" s="254" t="str">
        <f>IF(AND(A4790&lt;&gt;"",ISNUMBER(A4790)),VLOOKUP(A4790,Studies!A:BR,4,FALSE),"")</f>
        <v>900 mg</v>
      </c>
      <c r="E4790" s="254" t="str">
        <f>IF(AND(A4790&lt;&gt;"",ISNUMBER(A4790)),VLOOKUP(A4790,Studies!A:BR,5,FALSE),"")</f>
        <v>Atazanavir</v>
      </c>
      <c r="F4790" s="255" t="str">
        <f>IF(AND(A4790&lt;&gt;"",ISNUMBER(A4790)),VLOOKUP(A4790,Studies!A:BR,6,FALSE),"")</f>
        <v>Plasma</v>
      </c>
      <c r="G4790" s="194">
        <v>5.994637</v>
      </c>
      <c r="H4790" s="50" t="s">
        <v>60</v>
      </c>
      <c r="I4790" s="187">
        <v>2499.4789999999998</v>
      </c>
      <c r="J4790" s="41" t="s">
        <v>941</v>
      </c>
      <c r="K4790" s="41" t="s">
        <v>116</v>
      </c>
    </row>
    <row r="4791" spans="1:11" x14ac:dyDescent="0.2">
      <c r="A4791" s="30">
        <v>559</v>
      </c>
      <c r="B4791" s="253" t="str">
        <f>IF(AND(A4791&lt;&gt;"",ISNUMBER(A4791)),VLOOKUP(A4791,Studies!A:BR,2,FALSE),"")</f>
        <v>ClinPharmReview, AI424-001, p. 51</v>
      </c>
      <c r="C4791" s="254" t="str">
        <f>IF(AND(A4791&lt;&gt;"",ISNUMBER(A4791)),VLOOKUP(A4791,Studies!A:BR,3,FALSE),"")</f>
        <v>https://www.accessdata.fda.gov/drugsatfda_docs/nda/2003/21-567_Reyataz_BioPharmr_P1.pdf</v>
      </c>
      <c r="D4791" s="254" t="str">
        <f>IF(AND(A4791&lt;&gt;"",ISNUMBER(A4791)),VLOOKUP(A4791,Studies!A:BR,4,FALSE),"")</f>
        <v>900 mg</v>
      </c>
      <c r="E4791" s="254" t="str">
        <f>IF(AND(A4791&lt;&gt;"",ISNUMBER(A4791)),VLOOKUP(A4791,Studies!A:BR,5,FALSE),"")</f>
        <v>Atazanavir</v>
      </c>
      <c r="F4791" s="255" t="str">
        <f>IF(AND(A4791&lt;&gt;"",ISNUMBER(A4791)),VLOOKUP(A4791,Studies!A:BR,6,FALSE),"")</f>
        <v>Plasma</v>
      </c>
      <c r="G4791" s="194">
        <v>8.0627289999999991</v>
      </c>
      <c r="H4791" s="50" t="s">
        <v>60</v>
      </c>
      <c r="I4791" s="187">
        <v>1857.0229999999999</v>
      </c>
      <c r="J4791" s="41" t="s">
        <v>941</v>
      </c>
      <c r="K4791" s="41" t="s">
        <v>116</v>
      </c>
    </row>
    <row r="4792" spans="1:11" x14ac:dyDescent="0.2">
      <c r="A4792" s="30">
        <v>559</v>
      </c>
      <c r="B4792" s="253" t="str">
        <f>IF(AND(A4792&lt;&gt;"",ISNUMBER(A4792)),VLOOKUP(A4792,Studies!A:BR,2,FALSE),"")</f>
        <v>ClinPharmReview, AI424-001, p. 51</v>
      </c>
      <c r="C4792" s="254" t="str">
        <f>IF(AND(A4792&lt;&gt;"",ISNUMBER(A4792)),VLOOKUP(A4792,Studies!A:BR,3,FALSE),"")</f>
        <v>https://www.accessdata.fda.gov/drugsatfda_docs/nda/2003/21-567_Reyataz_BioPharmr_P1.pdf</v>
      </c>
      <c r="D4792" s="254" t="str">
        <f>IF(AND(A4792&lt;&gt;"",ISNUMBER(A4792)),VLOOKUP(A4792,Studies!A:BR,4,FALSE),"")</f>
        <v>900 mg</v>
      </c>
      <c r="E4792" s="254" t="str">
        <f>IF(AND(A4792&lt;&gt;"",ISNUMBER(A4792)),VLOOKUP(A4792,Studies!A:BR,5,FALSE),"")</f>
        <v>Atazanavir</v>
      </c>
      <c r="F4792" s="255" t="str">
        <f>IF(AND(A4792&lt;&gt;"",ISNUMBER(A4792)),VLOOKUP(A4792,Studies!A:BR,6,FALSE),"")</f>
        <v>Plasma</v>
      </c>
      <c r="G4792" s="194">
        <v>12.020479999999999</v>
      </c>
      <c r="H4792" s="50" t="s">
        <v>60</v>
      </c>
      <c r="I4792" s="187">
        <v>1077.105</v>
      </c>
      <c r="J4792" s="41" t="s">
        <v>941</v>
      </c>
      <c r="K4792" s="41" t="s">
        <v>116</v>
      </c>
    </row>
    <row r="4793" spans="1:11" x14ac:dyDescent="0.2">
      <c r="A4793" s="30">
        <v>559</v>
      </c>
      <c r="B4793" s="253" t="str">
        <f>IF(AND(A4793&lt;&gt;"",ISNUMBER(A4793)),VLOOKUP(A4793,Studies!A:BR,2,FALSE),"")</f>
        <v>ClinPharmReview, AI424-001, p. 51</v>
      </c>
      <c r="C4793" s="254" t="str">
        <f>IF(AND(A4793&lt;&gt;"",ISNUMBER(A4793)),VLOOKUP(A4793,Studies!A:BR,3,FALSE),"")</f>
        <v>https://www.accessdata.fda.gov/drugsatfda_docs/nda/2003/21-567_Reyataz_BioPharmr_P1.pdf</v>
      </c>
      <c r="D4793" s="254" t="str">
        <f>IF(AND(A4793&lt;&gt;"",ISNUMBER(A4793)),VLOOKUP(A4793,Studies!A:BR,4,FALSE),"")</f>
        <v>900 mg</v>
      </c>
      <c r="E4793" s="254" t="str">
        <f>IF(AND(A4793&lt;&gt;"",ISNUMBER(A4793)),VLOOKUP(A4793,Studies!A:BR,5,FALSE),"")</f>
        <v>Atazanavir</v>
      </c>
      <c r="F4793" s="255" t="str">
        <f>IF(AND(A4793&lt;&gt;"",ISNUMBER(A4793)),VLOOKUP(A4793,Studies!A:BR,6,FALSE),"")</f>
        <v>Plasma</v>
      </c>
      <c r="G4793" s="194">
        <v>18.05217</v>
      </c>
      <c r="H4793" s="50" t="s">
        <v>60</v>
      </c>
      <c r="I4793" s="187">
        <v>512.48059999999998</v>
      </c>
      <c r="J4793" s="41" t="s">
        <v>941</v>
      </c>
      <c r="K4793" s="41" t="s">
        <v>116</v>
      </c>
    </row>
    <row r="4794" spans="1:11" x14ac:dyDescent="0.2">
      <c r="A4794" s="30">
        <v>559</v>
      </c>
      <c r="B4794" s="253" t="str">
        <f>IF(AND(A4794&lt;&gt;"",ISNUMBER(A4794)),VLOOKUP(A4794,Studies!A:BR,2,FALSE),"")</f>
        <v>ClinPharmReview, AI424-001, p. 51</v>
      </c>
      <c r="C4794" s="254" t="str">
        <f>IF(AND(A4794&lt;&gt;"",ISNUMBER(A4794)),VLOOKUP(A4794,Studies!A:BR,3,FALSE),"")</f>
        <v>https://www.accessdata.fda.gov/drugsatfda_docs/nda/2003/21-567_Reyataz_BioPharmr_P1.pdf</v>
      </c>
      <c r="D4794" s="254" t="str">
        <f>IF(AND(A4794&lt;&gt;"",ISNUMBER(A4794)),VLOOKUP(A4794,Studies!A:BR,4,FALSE),"")</f>
        <v>900 mg</v>
      </c>
      <c r="E4794" s="254" t="str">
        <f>IF(AND(A4794&lt;&gt;"",ISNUMBER(A4794)),VLOOKUP(A4794,Studies!A:BR,5,FALSE),"")</f>
        <v>Atazanavir</v>
      </c>
      <c r="F4794" s="255" t="str">
        <f>IF(AND(A4794&lt;&gt;"",ISNUMBER(A4794)),VLOOKUP(A4794,Studies!A:BR,6,FALSE),"")</f>
        <v>Plasma</v>
      </c>
      <c r="G4794" s="194">
        <v>24.098479999999999</v>
      </c>
      <c r="H4794" s="50" t="s">
        <v>60</v>
      </c>
      <c r="I4794" s="187">
        <v>312.3372</v>
      </c>
      <c r="J4794" s="41" t="s">
        <v>941</v>
      </c>
      <c r="K4794" s="41" t="s">
        <v>116</v>
      </c>
    </row>
    <row r="4795" spans="1:11" x14ac:dyDescent="0.2">
      <c r="A4795" s="30">
        <v>559</v>
      </c>
      <c r="B4795" s="253" t="str">
        <f>IF(AND(A4795&lt;&gt;"",ISNUMBER(A4795)),VLOOKUP(A4795,Studies!A:BR,2,FALSE),"")</f>
        <v>ClinPharmReview, AI424-001, p. 51</v>
      </c>
      <c r="C4795" s="254" t="str">
        <f>IF(AND(A4795&lt;&gt;"",ISNUMBER(A4795)),VLOOKUP(A4795,Studies!A:BR,3,FALSE),"")</f>
        <v>https://www.accessdata.fda.gov/drugsatfda_docs/nda/2003/21-567_Reyataz_BioPharmr_P1.pdf</v>
      </c>
      <c r="D4795" s="254" t="str">
        <f>IF(AND(A4795&lt;&gt;"",ISNUMBER(A4795)),VLOOKUP(A4795,Studies!A:BR,4,FALSE),"")</f>
        <v>900 mg</v>
      </c>
      <c r="E4795" s="254" t="str">
        <f>IF(AND(A4795&lt;&gt;"",ISNUMBER(A4795)),VLOOKUP(A4795,Studies!A:BR,5,FALSE),"")</f>
        <v>Atazanavir</v>
      </c>
      <c r="F4795" s="255" t="str">
        <f>IF(AND(A4795&lt;&gt;"",ISNUMBER(A4795)),VLOOKUP(A4795,Studies!A:BR,6,FALSE),"")</f>
        <v>Plasma</v>
      </c>
      <c r="G4795" s="194">
        <v>30.041440000000001</v>
      </c>
      <c r="H4795" s="50" t="s">
        <v>60</v>
      </c>
      <c r="I4795" s="187">
        <v>153.596</v>
      </c>
      <c r="J4795" s="41" t="s">
        <v>941</v>
      </c>
      <c r="K4795" s="41" t="s">
        <v>116</v>
      </c>
    </row>
    <row r="4796" spans="1:11" x14ac:dyDescent="0.2">
      <c r="A4796" s="30">
        <v>559</v>
      </c>
      <c r="B4796" s="253" t="str">
        <f>IF(AND(A4796&lt;&gt;"",ISNUMBER(A4796)),VLOOKUP(A4796,Studies!A:BR,2,FALSE),"")</f>
        <v>ClinPharmReview, AI424-001, p. 51</v>
      </c>
      <c r="C4796" s="254" t="str">
        <f>IF(AND(A4796&lt;&gt;"",ISNUMBER(A4796)),VLOOKUP(A4796,Studies!A:BR,3,FALSE),"")</f>
        <v>https://www.accessdata.fda.gov/drugsatfda_docs/nda/2003/21-567_Reyataz_BioPharmr_P1.pdf</v>
      </c>
      <c r="D4796" s="254" t="str">
        <f>IF(AND(A4796&lt;&gt;"",ISNUMBER(A4796)),VLOOKUP(A4796,Studies!A:BR,4,FALSE),"")</f>
        <v>900 mg</v>
      </c>
      <c r="E4796" s="254" t="str">
        <f>IF(AND(A4796&lt;&gt;"",ISNUMBER(A4796)),VLOOKUP(A4796,Studies!A:BR,5,FALSE),"")</f>
        <v>Atazanavir</v>
      </c>
      <c r="F4796" s="255" t="str">
        <f>IF(AND(A4796&lt;&gt;"",ISNUMBER(A4796)),VLOOKUP(A4796,Studies!A:BR,6,FALSE),"")</f>
        <v>Plasma</v>
      </c>
      <c r="G4796" s="194">
        <v>36.07508</v>
      </c>
      <c r="H4796" s="50" t="s">
        <v>60</v>
      </c>
      <c r="I4796" s="187">
        <v>75.532910000000001</v>
      </c>
      <c r="J4796" s="41" t="s">
        <v>941</v>
      </c>
      <c r="K4796" s="41" t="s">
        <v>116</v>
      </c>
    </row>
    <row r="4797" spans="1:11" x14ac:dyDescent="0.2">
      <c r="A4797" s="30">
        <v>560</v>
      </c>
      <c r="B4797" s="253" t="str">
        <f>IF(AND(A4797&lt;&gt;"",ISNUMBER(A4797)),VLOOKUP(A4797,Studies!A:BR,2,FALSE),"")</f>
        <v>ClinPharmReview, AI424-001, p. 51</v>
      </c>
      <c r="C4797" s="254" t="str">
        <f>IF(AND(A4797&lt;&gt;"",ISNUMBER(A4797)),VLOOKUP(A4797,Studies!A:BR,3,FALSE),"")</f>
        <v>https://www.accessdata.fda.gov/drugsatfda_docs/nda/2003/21-567_Reyataz_BioPharmr_P1.pdf</v>
      </c>
      <c r="D4797" s="254" t="str">
        <f>IF(AND(A4797&lt;&gt;"",ISNUMBER(A4797)),VLOOKUP(A4797,Studies!A:BR,4,FALSE),"")</f>
        <v>200 mg</v>
      </c>
      <c r="E4797" s="254" t="str">
        <f>IF(AND(A4797&lt;&gt;"",ISNUMBER(A4797)),VLOOKUP(A4797,Studies!A:BR,5,FALSE),"")</f>
        <v>Atazanavir</v>
      </c>
      <c r="F4797" s="255" t="str">
        <f>IF(AND(A4797&lt;&gt;"",ISNUMBER(A4797)),VLOOKUP(A4797,Studies!A:BR,6,FALSE),"")</f>
        <v>Plasma</v>
      </c>
      <c r="G4797" s="194">
        <v>0.82587149999999998</v>
      </c>
      <c r="H4797" s="50" t="s">
        <v>60</v>
      </c>
      <c r="I4797" s="187">
        <v>2499.4789999999998</v>
      </c>
      <c r="J4797" s="41" t="s">
        <v>941</v>
      </c>
      <c r="K4797" s="41" t="s">
        <v>116</v>
      </c>
    </row>
    <row r="4798" spans="1:11" x14ac:dyDescent="0.2">
      <c r="A4798" s="30">
        <v>560</v>
      </c>
      <c r="B4798" s="253" t="str">
        <f>IF(AND(A4798&lt;&gt;"",ISNUMBER(A4798)),VLOOKUP(A4798,Studies!A:BR,2,FALSE),"")</f>
        <v>ClinPharmReview, AI424-001, p. 51</v>
      </c>
      <c r="C4798" s="254" t="str">
        <f>IF(AND(A4798&lt;&gt;"",ISNUMBER(A4798)),VLOOKUP(A4798,Studies!A:BR,3,FALSE),"")</f>
        <v>https://www.accessdata.fda.gov/drugsatfda_docs/nda/2003/21-567_Reyataz_BioPharmr_P1.pdf</v>
      </c>
      <c r="D4798" s="254" t="str">
        <f>IF(AND(A4798&lt;&gt;"",ISNUMBER(A4798)),VLOOKUP(A4798,Studies!A:BR,4,FALSE),"")</f>
        <v>200 mg</v>
      </c>
      <c r="E4798" s="254" t="str">
        <f>IF(AND(A4798&lt;&gt;"",ISNUMBER(A4798)),VLOOKUP(A4798,Studies!A:BR,5,FALSE),"")</f>
        <v>Atazanavir</v>
      </c>
      <c r="F4798" s="255" t="str">
        <f>IF(AND(A4798&lt;&gt;"",ISNUMBER(A4798)),VLOOKUP(A4798,Studies!A:BR,6,FALSE),"")</f>
        <v>Plasma</v>
      </c>
      <c r="G4798" s="194">
        <v>1.4918340000000001</v>
      </c>
      <c r="H4798" s="50" t="s">
        <v>60</v>
      </c>
      <c r="I4798" s="187">
        <v>4238.7730000000001</v>
      </c>
      <c r="J4798" s="41" t="s">
        <v>941</v>
      </c>
      <c r="K4798" s="41" t="s">
        <v>116</v>
      </c>
    </row>
    <row r="4799" spans="1:11" x14ac:dyDescent="0.2">
      <c r="A4799" s="30">
        <v>560</v>
      </c>
      <c r="B4799" s="253" t="str">
        <f>IF(AND(A4799&lt;&gt;"",ISNUMBER(A4799)),VLOOKUP(A4799,Studies!A:BR,2,FALSE),"")</f>
        <v>ClinPharmReview, AI424-001, p. 51</v>
      </c>
      <c r="C4799" s="254" t="str">
        <f>IF(AND(A4799&lt;&gt;"",ISNUMBER(A4799)),VLOOKUP(A4799,Studies!A:BR,3,FALSE),"")</f>
        <v>https://www.accessdata.fda.gov/drugsatfda_docs/nda/2003/21-567_Reyataz_BioPharmr_P1.pdf</v>
      </c>
      <c r="D4799" s="254" t="str">
        <f>IF(AND(A4799&lt;&gt;"",ISNUMBER(A4799)),VLOOKUP(A4799,Studies!A:BR,4,FALSE),"")</f>
        <v>200 mg</v>
      </c>
      <c r="E4799" s="254" t="str">
        <f>IF(AND(A4799&lt;&gt;"",ISNUMBER(A4799)),VLOOKUP(A4799,Studies!A:BR,5,FALSE),"")</f>
        <v>Atazanavir</v>
      </c>
      <c r="F4799" s="255" t="str">
        <f>IF(AND(A4799&lt;&gt;"",ISNUMBER(A4799)),VLOOKUP(A4799,Studies!A:BR,6,FALSE),"")</f>
        <v>Plasma</v>
      </c>
      <c r="G4799" s="194">
        <v>2.035914</v>
      </c>
      <c r="H4799" s="50" t="s">
        <v>60</v>
      </c>
      <c r="I4799" s="187">
        <v>4238.7730000000001</v>
      </c>
      <c r="J4799" s="41" t="s">
        <v>941</v>
      </c>
      <c r="K4799" s="41" t="s">
        <v>116</v>
      </c>
    </row>
    <row r="4800" spans="1:11" x14ac:dyDescent="0.2">
      <c r="A4800" s="30">
        <v>560</v>
      </c>
      <c r="B4800" s="253" t="str">
        <f>IF(AND(A4800&lt;&gt;"",ISNUMBER(A4800)),VLOOKUP(A4800,Studies!A:BR,2,FALSE),"")</f>
        <v>ClinPharmReview, AI424-001, p. 51</v>
      </c>
      <c r="C4800" s="254" t="str">
        <f>IF(AND(A4800&lt;&gt;"",ISNUMBER(A4800)),VLOOKUP(A4800,Studies!A:BR,3,FALSE),"")</f>
        <v>https://www.accessdata.fda.gov/drugsatfda_docs/nda/2003/21-567_Reyataz_BioPharmr_P1.pdf</v>
      </c>
      <c r="D4800" s="254" t="str">
        <f>IF(AND(A4800&lt;&gt;"",ISNUMBER(A4800)),VLOOKUP(A4800,Studies!A:BR,4,FALSE),"")</f>
        <v>200 mg</v>
      </c>
      <c r="E4800" s="254" t="str">
        <f>IF(AND(A4800&lt;&gt;"",ISNUMBER(A4800)),VLOOKUP(A4800,Studies!A:BR,5,FALSE),"")</f>
        <v>Atazanavir</v>
      </c>
      <c r="F4800" s="255" t="str">
        <f>IF(AND(A4800&lt;&gt;"",ISNUMBER(A4800)),VLOOKUP(A4800,Studies!A:BR,6,FALSE),"")</f>
        <v>Plasma</v>
      </c>
      <c r="G4800" s="194">
        <v>2.9349150000000002</v>
      </c>
      <c r="H4800" s="50" t="s">
        <v>60</v>
      </c>
      <c r="I4800" s="187">
        <v>3714.433</v>
      </c>
      <c r="J4800" s="41" t="s">
        <v>941</v>
      </c>
      <c r="K4800" s="41" t="s">
        <v>116</v>
      </c>
    </row>
    <row r="4801" spans="1:14" x14ac:dyDescent="0.2">
      <c r="A4801" s="30">
        <v>560</v>
      </c>
      <c r="B4801" s="253" t="str">
        <f>IF(AND(A4801&lt;&gt;"",ISNUMBER(A4801)),VLOOKUP(A4801,Studies!A:BR,2,FALSE),"")</f>
        <v>ClinPharmReview, AI424-001, p. 51</v>
      </c>
      <c r="C4801" s="254" t="str">
        <f>IF(AND(A4801&lt;&gt;"",ISNUMBER(A4801)),VLOOKUP(A4801,Studies!A:BR,3,FALSE),"")</f>
        <v>https://www.accessdata.fda.gov/drugsatfda_docs/nda/2003/21-567_Reyataz_BioPharmr_P1.pdf</v>
      </c>
      <c r="D4801" s="254" t="str">
        <f>IF(AND(A4801&lt;&gt;"",ISNUMBER(A4801)),VLOOKUP(A4801,Studies!A:BR,4,FALSE),"")</f>
        <v>200 mg</v>
      </c>
      <c r="E4801" s="254" t="str">
        <f>IF(AND(A4801&lt;&gt;"",ISNUMBER(A4801)),VLOOKUP(A4801,Studies!A:BR,5,FALSE),"")</f>
        <v>Atazanavir</v>
      </c>
      <c r="F4801" s="255" t="str">
        <f>IF(AND(A4801&lt;&gt;"",ISNUMBER(A4801)),VLOOKUP(A4801,Studies!A:BR,6,FALSE),"")</f>
        <v>Plasma</v>
      </c>
      <c r="G4801" s="194">
        <v>4.0152760000000001</v>
      </c>
      <c r="H4801" s="50" t="s">
        <v>60</v>
      </c>
      <c r="I4801" s="187">
        <v>3254.9540000000002</v>
      </c>
      <c r="J4801" s="41" t="s">
        <v>941</v>
      </c>
      <c r="K4801" s="41" t="s">
        <v>116</v>
      </c>
    </row>
    <row r="4802" spans="1:14" x14ac:dyDescent="0.2">
      <c r="A4802" s="30">
        <v>560</v>
      </c>
      <c r="B4802" s="253" t="str">
        <f>IF(AND(A4802&lt;&gt;"",ISNUMBER(A4802)),VLOOKUP(A4802,Studies!A:BR,2,FALSE),"")</f>
        <v>ClinPharmReview, AI424-001, p. 51</v>
      </c>
      <c r="C4802" s="254" t="str">
        <f>IF(AND(A4802&lt;&gt;"",ISNUMBER(A4802)),VLOOKUP(A4802,Studies!A:BR,3,FALSE),"")</f>
        <v>https://www.accessdata.fda.gov/drugsatfda_docs/nda/2003/21-567_Reyataz_BioPharmr_P1.pdf</v>
      </c>
      <c r="D4802" s="254" t="str">
        <f>IF(AND(A4802&lt;&gt;"",ISNUMBER(A4802)),VLOOKUP(A4802,Studies!A:BR,4,FALSE),"")</f>
        <v>200 mg</v>
      </c>
      <c r="E4802" s="254" t="str">
        <f>IF(AND(A4802&lt;&gt;"",ISNUMBER(A4802)),VLOOKUP(A4802,Studies!A:BR,5,FALSE),"")</f>
        <v>Atazanavir</v>
      </c>
      <c r="F4802" s="255" t="str">
        <f>IF(AND(A4802&lt;&gt;"",ISNUMBER(A4802)),VLOOKUP(A4802,Studies!A:BR,6,FALSE),"")</f>
        <v>Plasma</v>
      </c>
      <c r="G4802" s="194">
        <v>4.9981309999999999</v>
      </c>
      <c r="H4802" s="50" t="s">
        <v>60</v>
      </c>
      <c r="I4802" s="187">
        <v>2541.078</v>
      </c>
      <c r="J4802" s="41" t="s">
        <v>941</v>
      </c>
      <c r="K4802" s="41" t="s">
        <v>116</v>
      </c>
    </row>
    <row r="4803" spans="1:14" x14ac:dyDescent="0.2">
      <c r="A4803" s="30">
        <v>560</v>
      </c>
      <c r="B4803" s="253" t="str">
        <f>IF(AND(A4803&lt;&gt;"",ISNUMBER(A4803)),VLOOKUP(A4803,Studies!A:BR,2,FALSE),"")</f>
        <v>ClinPharmReview, AI424-001, p. 51</v>
      </c>
      <c r="C4803" s="254" t="str">
        <f>IF(AND(A4803&lt;&gt;"",ISNUMBER(A4803)),VLOOKUP(A4803,Studies!A:BR,3,FALSE),"")</f>
        <v>https://www.accessdata.fda.gov/drugsatfda_docs/nda/2003/21-567_Reyataz_BioPharmr_P1.pdf</v>
      </c>
      <c r="D4803" s="254" t="str">
        <f>IF(AND(A4803&lt;&gt;"",ISNUMBER(A4803)),VLOOKUP(A4803,Studies!A:BR,4,FALSE),"")</f>
        <v>200 mg</v>
      </c>
      <c r="E4803" s="254" t="str">
        <f>IF(AND(A4803&lt;&gt;"",ISNUMBER(A4803)),VLOOKUP(A4803,Studies!A:BR,5,FALSE),"")</f>
        <v>Atazanavir</v>
      </c>
      <c r="F4803" s="255" t="str">
        <f>IF(AND(A4803&lt;&gt;"",ISNUMBER(A4803)),VLOOKUP(A4803,Studies!A:BR,6,FALSE),"")</f>
        <v>Plasma</v>
      </c>
      <c r="G4803" s="194">
        <v>6.0677659999999998</v>
      </c>
      <c r="H4803" s="50" t="s">
        <v>60</v>
      </c>
      <c r="I4803" s="187">
        <v>1857.0229999999999</v>
      </c>
      <c r="J4803" s="41" t="s">
        <v>941</v>
      </c>
      <c r="K4803" s="41" t="s">
        <v>116</v>
      </c>
    </row>
    <row r="4804" spans="1:14" x14ac:dyDescent="0.2">
      <c r="A4804" s="30">
        <v>560</v>
      </c>
      <c r="B4804" s="253" t="str">
        <f>IF(AND(A4804&lt;&gt;"",ISNUMBER(A4804)),VLOOKUP(A4804,Studies!A:BR,2,FALSE),"")</f>
        <v>ClinPharmReview, AI424-001, p. 51</v>
      </c>
      <c r="C4804" s="254" t="str">
        <f>IF(AND(A4804&lt;&gt;"",ISNUMBER(A4804)),VLOOKUP(A4804,Studies!A:BR,3,FALSE),"")</f>
        <v>https://www.accessdata.fda.gov/drugsatfda_docs/nda/2003/21-567_Reyataz_BioPharmr_P1.pdf</v>
      </c>
      <c r="D4804" s="254" t="str">
        <f>IF(AND(A4804&lt;&gt;"",ISNUMBER(A4804)),VLOOKUP(A4804,Studies!A:BR,4,FALSE),"")</f>
        <v>200 mg</v>
      </c>
      <c r="E4804" s="254" t="str">
        <f>IF(AND(A4804&lt;&gt;"",ISNUMBER(A4804)),VLOOKUP(A4804,Studies!A:BR,5,FALSE),"")</f>
        <v>Atazanavir</v>
      </c>
      <c r="F4804" s="255" t="str">
        <f>IF(AND(A4804&lt;&gt;"",ISNUMBER(A4804)),VLOOKUP(A4804,Studies!A:BR,6,FALSE),"")</f>
        <v>Plasma</v>
      </c>
      <c r="G4804" s="194">
        <v>8.0529779999999995</v>
      </c>
      <c r="H4804" s="50" t="s">
        <v>60</v>
      </c>
      <c r="I4804" s="187">
        <v>1574.4639999999999</v>
      </c>
      <c r="J4804" s="41" t="s">
        <v>941</v>
      </c>
      <c r="K4804" s="41" t="s">
        <v>116</v>
      </c>
    </row>
    <row r="4805" spans="1:14" x14ac:dyDescent="0.2">
      <c r="A4805" s="30">
        <v>560</v>
      </c>
      <c r="B4805" s="253" t="str">
        <f>IF(AND(A4805&lt;&gt;"",ISNUMBER(A4805)),VLOOKUP(A4805,Studies!A:BR,2,FALSE),"")</f>
        <v>ClinPharmReview, AI424-001, p. 51</v>
      </c>
      <c r="C4805" s="254" t="str">
        <f>IF(AND(A4805&lt;&gt;"",ISNUMBER(A4805)),VLOOKUP(A4805,Studies!A:BR,3,FALSE),"")</f>
        <v>https://www.accessdata.fda.gov/drugsatfda_docs/nda/2003/21-567_Reyataz_BioPharmr_P1.pdf</v>
      </c>
      <c r="D4805" s="254" t="str">
        <f>IF(AND(A4805&lt;&gt;"",ISNUMBER(A4805)),VLOOKUP(A4805,Studies!A:BR,4,FALSE),"")</f>
        <v>200 mg</v>
      </c>
      <c r="E4805" s="254" t="str">
        <f>IF(AND(A4805&lt;&gt;"",ISNUMBER(A4805)),VLOOKUP(A4805,Studies!A:BR,5,FALSE),"")</f>
        <v>Atazanavir</v>
      </c>
      <c r="F4805" s="255" t="str">
        <f>IF(AND(A4805&lt;&gt;"",ISNUMBER(A4805)),VLOOKUP(A4805,Studies!A:BR,6,FALSE),"")</f>
        <v>Plasma</v>
      </c>
      <c r="G4805" s="194">
        <v>12.10336</v>
      </c>
      <c r="H4805" s="50" t="s">
        <v>60</v>
      </c>
      <c r="I4805" s="187">
        <v>943.86609999999996</v>
      </c>
      <c r="J4805" s="41" t="s">
        <v>941</v>
      </c>
      <c r="K4805" s="41" t="s">
        <v>116</v>
      </c>
    </row>
    <row r="4806" spans="1:14" x14ac:dyDescent="0.2">
      <c r="A4806" s="30">
        <v>560</v>
      </c>
      <c r="B4806" s="253" t="str">
        <f>IF(AND(A4806&lt;&gt;"",ISNUMBER(A4806)),VLOOKUP(A4806,Studies!A:BR,2,FALSE),"")</f>
        <v>ClinPharmReview, AI424-001, p. 51</v>
      </c>
      <c r="C4806" s="254" t="str">
        <f>IF(AND(A4806&lt;&gt;"",ISNUMBER(A4806)),VLOOKUP(A4806,Studies!A:BR,3,FALSE),"")</f>
        <v>https://www.accessdata.fda.gov/drugsatfda_docs/nda/2003/21-567_Reyataz_BioPharmr_P1.pdf</v>
      </c>
      <c r="D4806" s="254" t="str">
        <f>IF(AND(A4806&lt;&gt;"",ISNUMBER(A4806)),VLOOKUP(A4806,Studies!A:BR,4,FALSE),"")</f>
        <v>200 mg</v>
      </c>
      <c r="E4806" s="254" t="str">
        <f>IF(AND(A4806&lt;&gt;"",ISNUMBER(A4806)),VLOOKUP(A4806,Studies!A:BR,5,FALSE),"")</f>
        <v>Atazanavir</v>
      </c>
      <c r="F4806" s="255" t="str">
        <f>IF(AND(A4806&lt;&gt;"",ISNUMBER(A4806)),VLOOKUP(A4806,Studies!A:BR,6,FALSE),"")</f>
        <v>Plasma</v>
      </c>
      <c r="G4806" s="194">
        <v>18.046309999999998</v>
      </c>
      <c r="H4806" s="50" t="s">
        <v>60</v>
      </c>
      <c r="I4806" s="187">
        <v>464.15890000000002</v>
      </c>
      <c r="J4806" s="41" t="s">
        <v>941</v>
      </c>
      <c r="K4806" s="41" t="s">
        <v>116</v>
      </c>
    </row>
    <row r="4807" spans="1:14" x14ac:dyDescent="0.2">
      <c r="A4807" s="30">
        <v>560</v>
      </c>
      <c r="B4807" s="253" t="str">
        <f>IF(AND(A4807&lt;&gt;"",ISNUMBER(A4807)),VLOOKUP(A4807,Studies!A:BR,2,FALSE),"")</f>
        <v>ClinPharmReview, AI424-001, p. 51</v>
      </c>
      <c r="C4807" s="254" t="str">
        <f>IF(AND(A4807&lt;&gt;"",ISNUMBER(A4807)),VLOOKUP(A4807,Studies!A:BR,3,FALSE),"")</f>
        <v>https://www.accessdata.fda.gov/drugsatfda_docs/nda/2003/21-567_Reyataz_BioPharmr_P1.pdf</v>
      </c>
      <c r="D4807" s="254" t="str">
        <f>IF(AND(A4807&lt;&gt;"",ISNUMBER(A4807)),VLOOKUP(A4807,Studies!A:BR,4,FALSE),"")</f>
        <v>200 mg</v>
      </c>
      <c r="E4807" s="254" t="str">
        <f>IF(AND(A4807&lt;&gt;"",ISNUMBER(A4807)),VLOOKUP(A4807,Studies!A:BR,5,FALSE),"")</f>
        <v>Atazanavir</v>
      </c>
      <c r="F4807" s="255" t="str">
        <f>IF(AND(A4807&lt;&gt;"",ISNUMBER(A4807)),VLOOKUP(A4807,Studies!A:BR,6,FALSE),"")</f>
        <v>Plasma</v>
      </c>
      <c r="G4807" s="194">
        <v>24.074100000000001</v>
      </c>
      <c r="H4807" s="50" t="s">
        <v>60</v>
      </c>
      <c r="I4807" s="187">
        <v>206.73410000000001</v>
      </c>
      <c r="J4807" s="41" t="s">
        <v>941</v>
      </c>
      <c r="K4807" s="41" t="s">
        <v>116</v>
      </c>
    </row>
    <row r="4808" spans="1:14" x14ac:dyDescent="0.2">
      <c r="A4808" s="30">
        <v>560</v>
      </c>
      <c r="B4808" s="253" t="str">
        <f>IF(AND(A4808&lt;&gt;"",ISNUMBER(A4808)),VLOOKUP(A4808,Studies!A:BR,2,FALSE),"")</f>
        <v>ClinPharmReview, AI424-001, p. 51</v>
      </c>
      <c r="C4808" s="254" t="str">
        <f>IF(AND(A4808&lt;&gt;"",ISNUMBER(A4808)),VLOOKUP(A4808,Studies!A:BR,3,FALSE),"")</f>
        <v>https://www.accessdata.fda.gov/drugsatfda_docs/nda/2003/21-567_Reyataz_BioPharmr_P1.pdf</v>
      </c>
      <c r="D4808" s="254" t="str">
        <f>IF(AND(A4808&lt;&gt;"",ISNUMBER(A4808)),VLOOKUP(A4808,Studies!A:BR,4,FALSE),"")</f>
        <v>200 mg</v>
      </c>
      <c r="E4808" s="254" t="str">
        <f>IF(AND(A4808&lt;&gt;"",ISNUMBER(A4808)),VLOOKUP(A4808,Studies!A:BR,5,FALSE),"")</f>
        <v>Atazanavir</v>
      </c>
      <c r="F4808" s="255" t="str">
        <f>IF(AND(A4808&lt;&gt;"",ISNUMBER(A4808)),VLOOKUP(A4808,Studies!A:BR,6,FALSE),"")</f>
        <v>Plasma</v>
      </c>
      <c r="G4808" s="194">
        <v>30.115539999999999</v>
      </c>
      <c r="H4808" s="50" t="s">
        <v>60</v>
      </c>
      <c r="I4808" s="187">
        <v>116.0155</v>
      </c>
      <c r="J4808" s="41" t="s">
        <v>941</v>
      </c>
      <c r="K4808" s="41" t="s">
        <v>116</v>
      </c>
    </row>
    <row r="4809" spans="1:14" x14ac:dyDescent="0.2">
      <c r="A4809" s="30">
        <v>560</v>
      </c>
      <c r="B4809" s="253" t="str">
        <f>IF(AND(A4809&lt;&gt;"",ISNUMBER(A4809)),VLOOKUP(A4809,Studies!A:BR,2,FALSE),"")</f>
        <v>ClinPharmReview, AI424-001, p. 51</v>
      </c>
      <c r="C4809" s="254" t="str">
        <f>IF(AND(A4809&lt;&gt;"",ISNUMBER(A4809)),VLOOKUP(A4809,Studies!A:BR,3,FALSE),"")</f>
        <v>https://www.accessdata.fda.gov/drugsatfda_docs/nda/2003/21-567_Reyataz_BioPharmr_P1.pdf</v>
      </c>
      <c r="D4809" s="254" t="str">
        <f>IF(AND(A4809&lt;&gt;"",ISNUMBER(A4809)),VLOOKUP(A4809,Studies!A:BR,4,FALSE),"")</f>
        <v>200 mg</v>
      </c>
      <c r="E4809" s="254" t="str">
        <f>IF(AND(A4809&lt;&gt;"",ISNUMBER(A4809)),VLOOKUP(A4809,Studies!A:BR,5,FALSE),"")</f>
        <v>Atazanavir</v>
      </c>
      <c r="F4809" s="255" t="str">
        <f>IF(AND(A4809&lt;&gt;"",ISNUMBER(A4809)),VLOOKUP(A4809,Studies!A:BR,6,FALSE),"")</f>
        <v>Plasma</v>
      </c>
      <c r="G4809" s="194">
        <v>36.050699999999999</v>
      </c>
      <c r="H4809" s="50" t="s">
        <v>60</v>
      </c>
      <c r="I4809" s="187">
        <v>49.994790000000002</v>
      </c>
      <c r="J4809" s="41" t="s">
        <v>941</v>
      </c>
      <c r="K4809" s="41" t="s">
        <v>116</v>
      </c>
      <c r="N4809" s="195"/>
    </row>
    <row r="4810" spans="1:14" x14ac:dyDescent="0.2">
      <c r="A4810" s="30">
        <v>561</v>
      </c>
      <c r="B4810" s="253" t="str">
        <f>IF(AND(A4810&lt;&gt;"",ISNUMBER(A4810)),VLOOKUP(A4810,Studies!A:BR,2,FALSE),"")</f>
        <v>ClinPharmReview, AI424-040, p. 64</v>
      </c>
      <c r="C4810" s="254" t="str">
        <f>IF(AND(A4810&lt;&gt;"",ISNUMBER(A4810)),VLOOKUP(A4810,Studies!A:BR,3,FALSE),"")</f>
        <v>https://www.accessdata.fda.gov/drugsatfda_docs/nda/2003/21-567_Reyataz_BioPharmr_P2.pdf</v>
      </c>
      <c r="D4810" s="254" t="str">
        <f>IF(AND(A4810&lt;&gt;"",ISNUMBER(A4810)),VLOOKUP(A4810,Studies!A:BR,4,FALSE),"")</f>
        <v>200 mg</v>
      </c>
      <c r="E4810" s="254" t="str">
        <f>IF(AND(A4810&lt;&gt;"",ISNUMBER(A4810)),VLOOKUP(A4810,Studies!A:BR,5,FALSE),"")</f>
        <v>Atazanavir</v>
      </c>
      <c r="F4810" s="255"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x14ac:dyDescent="0.2">
      <c r="A4811" s="30">
        <v>561</v>
      </c>
      <c r="B4811" s="253" t="str">
        <f>IF(AND(A4811&lt;&gt;"",ISNUMBER(A4811)),VLOOKUP(A4811,Studies!A:BR,2,FALSE),"")</f>
        <v>ClinPharmReview, AI424-040, p. 64</v>
      </c>
      <c r="C4811" s="254" t="str">
        <f>IF(AND(A4811&lt;&gt;"",ISNUMBER(A4811)),VLOOKUP(A4811,Studies!A:BR,3,FALSE),"")</f>
        <v>https://www.accessdata.fda.gov/drugsatfda_docs/nda/2003/21-567_Reyataz_BioPharmr_P2.pdf</v>
      </c>
      <c r="D4811" s="254" t="str">
        <f>IF(AND(A4811&lt;&gt;"",ISNUMBER(A4811)),VLOOKUP(A4811,Studies!A:BR,4,FALSE),"")</f>
        <v>200 mg</v>
      </c>
      <c r="E4811" s="254" t="str">
        <f>IF(AND(A4811&lt;&gt;"",ISNUMBER(A4811)),VLOOKUP(A4811,Studies!A:BR,5,FALSE),"")</f>
        <v>Atazanavir</v>
      </c>
      <c r="F4811" s="255"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x14ac:dyDescent="0.2">
      <c r="A4812" s="30">
        <v>561</v>
      </c>
      <c r="B4812" s="253" t="str">
        <f>IF(AND(A4812&lt;&gt;"",ISNUMBER(A4812)),VLOOKUP(A4812,Studies!A:BR,2,FALSE),"")</f>
        <v>ClinPharmReview, AI424-040, p. 64</v>
      </c>
      <c r="C4812" s="254" t="str">
        <f>IF(AND(A4812&lt;&gt;"",ISNUMBER(A4812)),VLOOKUP(A4812,Studies!A:BR,3,FALSE),"")</f>
        <v>https://www.accessdata.fda.gov/drugsatfda_docs/nda/2003/21-567_Reyataz_BioPharmr_P2.pdf</v>
      </c>
      <c r="D4812" s="254" t="str">
        <f>IF(AND(A4812&lt;&gt;"",ISNUMBER(A4812)),VLOOKUP(A4812,Studies!A:BR,4,FALSE),"")</f>
        <v>200 mg</v>
      </c>
      <c r="E4812" s="254" t="str">
        <f>IF(AND(A4812&lt;&gt;"",ISNUMBER(A4812)),VLOOKUP(A4812,Studies!A:BR,5,FALSE),"")</f>
        <v>Atazanavir</v>
      </c>
      <c r="F4812" s="255"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x14ac:dyDescent="0.2">
      <c r="A4813" s="30">
        <v>561</v>
      </c>
      <c r="B4813" s="253" t="str">
        <f>IF(AND(A4813&lt;&gt;"",ISNUMBER(A4813)),VLOOKUP(A4813,Studies!A:BR,2,FALSE),"")</f>
        <v>ClinPharmReview, AI424-040, p. 64</v>
      </c>
      <c r="C4813" s="254" t="str">
        <f>IF(AND(A4813&lt;&gt;"",ISNUMBER(A4813)),VLOOKUP(A4813,Studies!A:BR,3,FALSE),"")</f>
        <v>https://www.accessdata.fda.gov/drugsatfda_docs/nda/2003/21-567_Reyataz_BioPharmr_P2.pdf</v>
      </c>
      <c r="D4813" s="254" t="str">
        <f>IF(AND(A4813&lt;&gt;"",ISNUMBER(A4813)),VLOOKUP(A4813,Studies!A:BR,4,FALSE),"")</f>
        <v>200 mg</v>
      </c>
      <c r="E4813" s="254" t="str">
        <f>IF(AND(A4813&lt;&gt;"",ISNUMBER(A4813)),VLOOKUP(A4813,Studies!A:BR,5,FALSE),"")</f>
        <v>Atazanavir</v>
      </c>
      <c r="F4813" s="255"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x14ac:dyDescent="0.2">
      <c r="A4814" s="30">
        <v>561</v>
      </c>
      <c r="B4814" s="253" t="str">
        <f>IF(AND(A4814&lt;&gt;"",ISNUMBER(A4814)),VLOOKUP(A4814,Studies!A:BR,2,FALSE),"")</f>
        <v>ClinPharmReview, AI424-040, p. 64</v>
      </c>
      <c r="C4814" s="254" t="str">
        <f>IF(AND(A4814&lt;&gt;"",ISNUMBER(A4814)),VLOOKUP(A4814,Studies!A:BR,3,FALSE),"")</f>
        <v>https://www.accessdata.fda.gov/drugsatfda_docs/nda/2003/21-567_Reyataz_BioPharmr_P2.pdf</v>
      </c>
      <c r="D4814" s="254" t="str">
        <f>IF(AND(A4814&lt;&gt;"",ISNUMBER(A4814)),VLOOKUP(A4814,Studies!A:BR,4,FALSE),"")</f>
        <v>200 mg</v>
      </c>
      <c r="E4814" s="254" t="str">
        <f>IF(AND(A4814&lt;&gt;"",ISNUMBER(A4814)),VLOOKUP(A4814,Studies!A:BR,5,FALSE),"")</f>
        <v>Atazanavir</v>
      </c>
      <c r="F4814" s="255"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x14ac:dyDescent="0.2">
      <c r="A4815" s="30">
        <v>561</v>
      </c>
      <c r="B4815" s="253" t="str">
        <f>IF(AND(A4815&lt;&gt;"",ISNUMBER(A4815)),VLOOKUP(A4815,Studies!A:BR,2,FALSE),"")</f>
        <v>ClinPharmReview, AI424-040, p. 64</v>
      </c>
      <c r="C4815" s="254" t="str">
        <f>IF(AND(A4815&lt;&gt;"",ISNUMBER(A4815)),VLOOKUP(A4815,Studies!A:BR,3,FALSE),"")</f>
        <v>https://www.accessdata.fda.gov/drugsatfda_docs/nda/2003/21-567_Reyataz_BioPharmr_P2.pdf</v>
      </c>
      <c r="D4815" s="254" t="str">
        <f>IF(AND(A4815&lt;&gt;"",ISNUMBER(A4815)),VLOOKUP(A4815,Studies!A:BR,4,FALSE),"")</f>
        <v>200 mg</v>
      </c>
      <c r="E4815" s="254" t="str">
        <f>IF(AND(A4815&lt;&gt;"",ISNUMBER(A4815)),VLOOKUP(A4815,Studies!A:BR,5,FALSE),"")</f>
        <v>Atazanavir</v>
      </c>
      <c r="F4815" s="255"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x14ac:dyDescent="0.2">
      <c r="A4816" s="30">
        <v>561</v>
      </c>
      <c r="B4816" s="253" t="str">
        <f>IF(AND(A4816&lt;&gt;"",ISNUMBER(A4816)),VLOOKUP(A4816,Studies!A:BR,2,FALSE),"")</f>
        <v>ClinPharmReview, AI424-040, p. 64</v>
      </c>
      <c r="C4816" s="254" t="str">
        <f>IF(AND(A4816&lt;&gt;"",ISNUMBER(A4816)),VLOOKUP(A4816,Studies!A:BR,3,FALSE),"")</f>
        <v>https://www.accessdata.fda.gov/drugsatfda_docs/nda/2003/21-567_Reyataz_BioPharmr_P2.pdf</v>
      </c>
      <c r="D4816" s="254" t="str">
        <f>IF(AND(A4816&lt;&gt;"",ISNUMBER(A4816)),VLOOKUP(A4816,Studies!A:BR,4,FALSE),"")</f>
        <v>200 mg</v>
      </c>
      <c r="E4816" s="254" t="str">
        <f>IF(AND(A4816&lt;&gt;"",ISNUMBER(A4816)),VLOOKUP(A4816,Studies!A:BR,5,FALSE),"")</f>
        <v>Atazanavir</v>
      </c>
      <c r="F4816" s="255"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x14ac:dyDescent="0.2">
      <c r="A4817" s="30">
        <v>561</v>
      </c>
      <c r="B4817" s="253" t="str">
        <f>IF(AND(A4817&lt;&gt;"",ISNUMBER(A4817)),VLOOKUP(A4817,Studies!A:BR,2,FALSE),"")</f>
        <v>ClinPharmReview, AI424-040, p. 64</v>
      </c>
      <c r="C4817" s="254" t="str">
        <f>IF(AND(A4817&lt;&gt;"",ISNUMBER(A4817)),VLOOKUP(A4817,Studies!A:BR,3,FALSE),"")</f>
        <v>https://www.accessdata.fda.gov/drugsatfda_docs/nda/2003/21-567_Reyataz_BioPharmr_P2.pdf</v>
      </c>
      <c r="D4817" s="254" t="str">
        <f>IF(AND(A4817&lt;&gt;"",ISNUMBER(A4817)),VLOOKUP(A4817,Studies!A:BR,4,FALSE),"")</f>
        <v>200 mg</v>
      </c>
      <c r="E4817" s="254" t="str">
        <f>IF(AND(A4817&lt;&gt;"",ISNUMBER(A4817)),VLOOKUP(A4817,Studies!A:BR,5,FALSE),"")</f>
        <v>Atazanavir</v>
      </c>
      <c r="F4817" s="255"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x14ac:dyDescent="0.2">
      <c r="A4818" s="30">
        <v>561</v>
      </c>
      <c r="B4818" s="253" t="str">
        <f>IF(AND(A4818&lt;&gt;"",ISNUMBER(A4818)),VLOOKUP(A4818,Studies!A:BR,2,FALSE),"")</f>
        <v>ClinPharmReview, AI424-040, p. 64</v>
      </c>
      <c r="C4818" s="254" t="str">
        <f>IF(AND(A4818&lt;&gt;"",ISNUMBER(A4818)),VLOOKUP(A4818,Studies!A:BR,3,FALSE),"")</f>
        <v>https://www.accessdata.fda.gov/drugsatfda_docs/nda/2003/21-567_Reyataz_BioPharmr_P2.pdf</v>
      </c>
      <c r="D4818" s="254" t="str">
        <f>IF(AND(A4818&lt;&gt;"",ISNUMBER(A4818)),VLOOKUP(A4818,Studies!A:BR,4,FALSE),"")</f>
        <v>200 mg</v>
      </c>
      <c r="E4818" s="254" t="str">
        <f>IF(AND(A4818&lt;&gt;"",ISNUMBER(A4818)),VLOOKUP(A4818,Studies!A:BR,5,FALSE),"")</f>
        <v>Atazanavir</v>
      </c>
      <c r="F4818" s="255"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x14ac:dyDescent="0.2">
      <c r="A4819" s="30">
        <v>561</v>
      </c>
      <c r="B4819" s="253" t="str">
        <f>IF(AND(A4819&lt;&gt;"",ISNUMBER(A4819)),VLOOKUP(A4819,Studies!A:BR,2,FALSE),"")</f>
        <v>ClinPharmReview, AI424-040, p. 64</v>
      </c>
      <c r="C4819" s="254" t="str">
        <f>IF(AND(A4819&lt;&gt;"",ISNUMBER(A4819)),VLOOKUP(A4819,Studies!A:BR,3,FALSE),"")</f>
        <v>https://www.accessdata.fda.gov/drugsatfda_docs/nda/2003/21-567_Reyataz_BioPharmr_P2.pdf</v>
      </c>
      <c r="D4819" s="254" t="str">
        <f>IF(AND(A4819&lt;&gt;"",ISNUMBER(A4819)),VLOOKUP(A4819,Studies!A:BR,4,FALSE),"")</f>
        <v>200 mg</v>
      </c>
      <c r="E4819" s="254" t="str">
        <f>IF(AND(A4819&lt;&gt;"",ISNUMBER(A4819)),VLOOKUP(A4819,Studies!A:BR,5,FALSE),"")</f>
        <v>Atazanavir</v>
      </c>
      <c r="F4819" s="255"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x14ac:dyDescent="0.2">
      <c r="A4820" s="30">
        <v>561</v>
      </c>
      <c r="B4820" s="253" t="str">
        <f>IF(AND(A4820&lt;&gt;"",ISNUMBER(A4820)),VLOOKUP(A4820,Studies!A:BR,2,FALSE),"")</f>
        <v>ClinPharmReview, AI424-040, p. 64</v>
      </c>
      <c r="C4820" s="254" t="str">
        <f>IF(AND(A4820&lt;&gt;"",ISNUMBER(A4820)),VLOOKUP(A4820,Studies!A:BR,3,FALSE),"")</f>
        <v>https://www.accessdata.fda.gov/drugsatfda_docs/nda/2003/21-567_Reyataz_BioPharmr_P2.pdf</v>
      </c>
      <c r="D4820" s="254" t="str">
        <f>IF(AND(A4820&lt;&gt;"",ISNUMBER(A4820)),VLOOKUP(A4820,Studies!A:BR,4,FALSE),"")</f>
        <v>200 mg</v>
      </c>
      <c r="E4820" s="254" t="str">
        <f>IF(AND(A4820&lt;&gt;"",ISNUMBER(A4820)),VLOOKUP(A4820,Studies!A:BR,5,FALSE),"")</f>
        <v>Atazanavir</v>
      </c>
      <c r="F4820" s="255"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x14ac:dyDescent="0.2">
      <c r="A4821" s="30">
        <v>561</v>
      </c>
      <c r="B4821" s="253" t="str">
        <f>IF(AND(A4821&lt;&gt;"",ISNUMBER(A4821)),VLOOKUP(A4821,Studies!A:BR,2,FALSE),"")</f>
        <v>ClinPharmReview, AI424-040, p. 64</v>
      </c>
      <c r="C4821" s="254" t="str">
        <f>IF(AND(A4821&lt;&gt;"",ISNUMBER(A4821)),VLOOKUP(A4821,Studies!A:BR,3,FALSE),"")</f>
        <v>https://www.accessdata.fda.gov/drugsatfda_docs/nda/2003/21-567_Reyataz_BioPharmr_P2.pdf</v>
      </c>
      <c r="D4821" s="254" t="str">
        <f>IF(AND(A4821&lt;&gt;"",ISNUMBER(A4821)),VLOOKUP(A4821,Studies!A:BR,4,FALSE),"")</f>
        <v>200 mg</v>
      </c>
      <c r="E4821" s="254" t="str">
        <f>IF(AND(A4821&lt;&gt;"",ISNUMBER(A4821)),VLOOKUP(A4821,Studies!A:BR,5,FALSE),"")</f>
        <v>Atazanavir</v>
      </c>
      <c r="F4821" s="255"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x14ac:dyDescent="0.2">
      <c r="A4822" s="30">
        <v>561</v>
      </c>
      <c r="B4822" s="253" t="str">
        <f>IF(AND(A4822&lt;&gt;"",ISNUMBER(A4822)),VLOOKUP(A4822,Studies!A:BR,2,FALSE),"")</f>
        <v>ClinPharmReview, AI424-040, p. 64</v>
      </c>
      <c r="C4822" s="254" t="str">
        <f>IF(AND(A4822&lt;&gt;"",ISNUMBER(A4822)),VLOOKUP(A4822,Studies!A:BR,3,FALSE),"")</f>
        <v>https://www.accessdata.fda.gov/drugsatfda_docs/nda/2003/21-567_Reyataz_BioPharmr_P2.pdf</v>
      </c>
      <c r="D4822" s="254" t="str">
        <f>IF(AND(A4822&lt;&gt;"",ISNUMBER(A4822)),VLOOKUP(A4822,Studies!A:BR,4,FALSE),"")</f>
        <v>200 mg</v>
      </c>
      <c r="E4822" s="254" t="str">
        <f>IF(AND(A4822&lt;&gt;"",ISNUMBER(A4822)),VLOOKUP(A4822,Studies!A:BR,5,FALSE),"")</f>
        <v>Atazanavir</v>
      </c>
      <c r="F4822" s="255"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x14ac:dyDescent="0.2">
      <c r="A4823" s="30">
        <v>561</v>
      </c>
      <c r="B4823" s="253" t="str">
        <f>IF(AND(A4823&lt;&gt;"",ISNUMBER(A4823)),VLOOKUP(A4823,Studies!A:BR,2,FALSE),"")</f>
        <v>ClinPharmReview, AI424-040, p. 64</v>
      </c>
      <c r="C4823" s="254" t="str">
        <f>IF(AND(A4823&lt;&gt;"",ISNUMBER(A4823)),VLOOKUP(A4823,Studies!A:BR,3,FALSE),"")</f>
        <v>https://www.accessdata.fda.gov/drugsatfda_docs/nda/2003/21-567_Reyataz_BioPharmr_P2.pdf</v>
      </c>
      <c r="D4823" s="254" t="str">
        <f>IF(AND(A4823&lt;&gt;"",ISNUMBER(A4823)),VLOOKUP(A4823,Studies!A:BR,4,FALSE),"")</f>
        <v>200 mg</v>
      </c>
      <c r="E4823" s="254" t="str">
        <f>IF(AND(A4823&lt;&gt;"",ISNUMBER(A4823)),VLOOKUP(A4823,Studies!A:BR,5,FALSE),"")</f>
        <v>Atazanavir</v>
      </c>
      <c r="F4823" s="255"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x14ac:dyDescent="0.2">
      <c r="A4824" s="30">
        <v>561</v>
      </c>
      <c r="B4824" s="253" t="str">
        <f>IF(AND(A4824&lt;&gt;"",ISNUMBER(A4824)),VLOOKUP(A4824,Studies!A:BR,2,FALSE),"")</f>
        <v>ClinPharmReview, AI424-040, p. 64</v>
      </c>
      <c r="C4824" s="254" t="str">
        <f>IF(AND(A4824&lt;&gt;"",ISNUMBER(A4824)),VLOOKUP(A4824,Studies!A:BR,3,FALSE),"")</f>
        <v>https://www.accessdata.fda.gov/drugsatfda_docs/nda/2003/21-567_Reyataz_BioPharmr_P2.pdf</v>
      </c>
      <c r="D4824" s="254" t="str">
        <f>IF(AND(A4824&lt;&gt;"",ISNUMBER(A4824)),VLOOKUP(A4824,Studies!A:BR,4,FALSE),"")</f>
        <v>200 mg</v>
      </c>
      <c r="E4824" s="254" t="str">
        <f>IF(AND(A4824&lt;&gt;"",ISNUMBER(A4824)),VLOOKUP(A4824,Studies!A:BR,5,FALSE),"")</f>
        <v>Atazanavir</v>
      </c>
      <c r="F4824" s="255"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x14ac:dyDescent="0.2">
      <c r="A4825" s="30">
        <v>562</v>
      </c>
      <c r="B4825" s="253" t="str">
        <f>IF(AND(A4825&lt;&gt;"",ISNUMBER(A4825)),VLOOKUP(A4825,Studies!A:BR,2,FALSE),"")</f>
        <v>ClinPharmReview, AI424-040, p. 64</v>
      </c>
      <c r="C4825" s="254" t="str">
        <f>IF(AND(A4825&lt;&gt;"",ISNUMBER(A4825)),VLOOKUP(A4825,Studies!A:BR,3,FALSE),"")</f>
        <v>https://www.accessdata.fda.gov/drugsatfda_docs/nda/2003/21-567_Reyataz_BioPharmr_P2.pdf</v>
      </c>
      <c r="D4825" s="254" t="str">
        <f>IF(AND(A4825&lt;&gt;"",ISNUMBER(A4825)),VLOOKUP(A4825,Studies!A:BR,4,FALSE),"")</f>
        <v>400 mg</v>
      </c>
      <c r="E4825" s="254" t="str">
        <f>IF(AND(A4825&lt;&gt;"",ISNUMBER(A4825)),VLOOKUP(A4825,Studies!A:BR,5,FALSE),"")</f>
        <v>Atazanavir</v>
      </c>
      <c r="F4825" s="255"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x14ac:dyDescent="0.2">
      <c r="A4826" s="30">
        <v>562</v>
      </c>
      <c r="B4826" s="253" t="str">
        <f>IF(AND(A4826&lt;&gt;"",ISNUMBER(A4826)),VLOOKUP(A4826,Studies!A:BR,2,FALSE),"")</f>
        <v>ClinPharmReview, AI424-040, p. 64</v>
      </c>
      <c r="C4826" s="254" t="str">
        <f>IF(AND(A4826&lt;&gt;"",ISNUMBER(A4826)),VLOOKUP(A4826,Studies!A:BR,3,FALSE),"")</f>
        <v>https://www.accessdata.fda.gov/drugsatfda_docs/nda/2003/21-567_Reyataz_BioPharmr_P2.pdf</v>
      </c>
      <c r="D4826" s="254" t="str">
        <f>IF(AND(A4826&lt;&gt;"",ISNUMBER(A4826)),VLOOKUP(A4826,Studies!A:BR,4,FALSE),"")</f>
        <v>400 mg</v>
      </c>
      <c r="E4826" s="254" t="str">
        <f>IF(AND(A4826&lt;&gt;"",ISNUMBER(A4826)),VLOOKUP(A4826,Studies!A:BR,5,FALSE),"")</f>
        <v>Atazanavir</v>
      </c>
      <c r="F4826" s="255"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x14ac:dyDescent="0.2">
      <c r="A4827" s="30">
        <v>562</v>
      </c>
      <c r="B4827" s="253" t="str">
        <f>IF(AND(A4827&lt;&gt;"",ISNUMBER(A4827)),VLOOKUP(A4827,Studies!A:BR,2,FALSE),"")</f>
        <v>ClinPharmReview, AI424-040, p. 64</v>
      </c>
      <c r="C4827" s="254" t="str">
        <f>IF(AND(A4827&lt;&gt;"",ISNUMBER(A4827)),VLOOKUP(A4827,Studies!A:BR,3,FALSE),"")</f>
        <v>https://www.accessdata.fda.gov/drugsatfda_docs/nda/2003/21-567_Reyataz_BioPharmr_P2.pdf</v>
      </c>
      <c r="D4827" s="254" t="str">
        <f>IF(AND(A4827&lt;&gt;"",ISNUMBER(A4827)),VLOOKUP(A4827,Studies!A:BR,4,FALSE),"")</f>
        <v>400 mg</v>
      </c>
      <c r="E4827" s="254" t="str">
        <f>IF(AND(A4827&lt;&gt;"",ISNUMBER(A4827)),VLOOKUP(A4827,Studies!A:BR,5,FALSE),"")</f>
        <v>Atazanavir</v>
      </c>
      <c r="F4827" s="255"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x14ac:dyDescent="0.2">
      <c r="A4828" s="30">
        <v>562</v>
      </c>
      <c r="B4828" s="253" t="str">
        <f>IF(AND(A4828&lt;&gt;"",ISNUMBER(A4828)),VLOOKUP(A4828,Studies!A:BR,2,FALSE),"")</f>
        <v>ClinPharmReview, AI424-040, p. 64</v>
      </c>
      <c r="C4828" s="254" t="str">
        <f>IF(AND(A4828&lt;&gt;"",ISNUMBER(A4828)),VLOOKUP(A4828,Studies!A:BR,3,FALSE),"")</f>
        <v>https://www.accessdata.fda.gov/drugsatfda_docs/nda/2003/21-567_Reyataz_BioPharmr_P2.pdf</v>
      </c>
      <c r="D4828" s="254" t="str">
        <f>IF(AND(A4828&lt;&gt;"",ISNUMBER(A4828)),VLOOKUP(A4828,Studies!A:BR,4,FALSE),"")</f>
        <v>400 mg</v>
      </c>
      <c r="E4828" s="254" t="str">
        <f>IF(AND(A4828&lt;&gt;"",ISNUMBER(A4828)),VLOOKUP(A4828,Studies!A:BR,5,FALSE),"")</f>
        <v>Atazanavir</v>
      </c>
      <c r="F4828" s="255"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x14ac:dyDescent="0.2">
      <c r="A4829" s="30">
        <v>562</v>
      </c>
      <c r="B4829" s="253" t="str">
        <f>IF(AND(A4829&lt;&gt;"",ISNUMBER(A4829)),VLOOKUP(A4829,Studies!A:BR,2,FALSE),"")</f>
        <v>ClinPharmReview, AI424-040, p. 64</v>
      </c>
      <c r="C4829" s="254" t="str">
        <f>IF(AND(A4829&lt;&gt;"",ISNUMBER(A4829)),VLOOKUP(A4829,Studies!A:BR,3,FALSE),"")</f>
        <v>https://www.accessdata.fda.gov/drugsatfda_docs/nda/2003/21-567_Reyataz_BioPharmr_P2.pdf</v>
      </c>
      <c r="D4829" s="254" t="str">
        <f>IF(AND(A4829&lt;&gt;"",ISNUMBER(A4829)),VLOOKUP(A4829,Studies!A:BR,4,FALSE),"")</f>
        <v>400 mg</v>
      </c>
      <c r="E4829" s="254" t="str">
        <f>IF(AND(A4829&lt;&gt;"",ISNUMBER(A4829)),VLOOKUP(A4829,Studies!A:BR,5,FALSE),"")</f>
        <v>Atazanavir</v>
      </c>
      <c r="F4829" s="255"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x14ac:dyDescent="0.2">
      <c r="A4830" s="30">
        <v>562</v>
      </c>
      <c r="B4830" s="253" t="str">
        <f>IF(AND(A4830&lt;&gt;"",ISNUMBER(A4830)),VLOOKUP(A4830,Studies!A:BR,2,FALSE),"")</f>
        <v>ClinPharmReview, AI424-040, p. 64</v>
      </c>
      <c r="C4830" s="254" t="str">
        <f>IF(AND(A4830&lt;&gt;"",ISNUMBER(A4830)),VLOOKUP(A4830,Studies!A:BR,3,FALSE),"")</f>
        <v>https://www.accessdata.fda.gov/drugsatfda_docs/nda/2003/21-567_Reyataz_BioPharmr_P2.pdf</v>
      </c>
      <c r="D4830" s="254" t="str">
        <f>IF(AND(A4830&lt;&gt;"",ISNUMBER(A4830)),VLOOKUP(A4830,Studies!A:BR,4,FALSE),"")</f>
        <v>400 mg</v>
      </c>
      <c r="E4830" s="254" t="str">
        <f>IF(AND(A4830&lt;&gt;"",ISNUMBER(A4830)),VLOOKUP(A4830,Studies!A:BR,5,FALSE),"")</f>
        <v>Atazanavir</v>
      </c>
      <c r="F4830" s="255"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x14ac:dyDescent="0.2">
      <c r="A4831" s="30">
        <v>562</v>
      </c>
      <c r="B4831" s="253" t="str">
        <f>IF(AND(A4831&lt;&gt;"",ISNUMBER(A4831)),VLOOKUP(A4831,Studies!A:BR,2,FALSE),"")</f>
        <v>ClinPharmReview, AI424-040, p. 64</v>
      </c>
      <c r="C4831" s="254" t="str">
        <f>IF(AND(A4831&lt;&gt;"",ISNUMBER(A4831)),VLOOKUP(A4831,Studies!A:BR,3,FALSE),"")</f>
        <v>https://www.accessdata.fda.gov/drugsatfda_docs/nda/2003/21-567_Reyataz_BioPharmr_P2.pdf</v>
      </c>
      <c r="D4831" s="254" t="str">
        <f>IF(AND(A4831&lt;&gt;"",ISNUMBER(A4831)),VLOOKUP(A4831,Studies!A:BR,4,FALSE),"")</f>
        <v>400 mg</v>
      </c>
      <c r="E4831" s="254" t="str">
        <f>IF(AND(A4831&lt;&gt;"",ISNUMBER(A4831)),VLOOKUP(A4831,Studies!A:BR,5,FALSE),"")</f>
        <v>Atazanavir</v>
      </c>
      <c r="F4831" s="255"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x14ac:dyDescent="0.2">
      <c r="A4832" s="30">
        <v>562</v>
      </c>
      <c r="B4832" s="253" t="str">
        <f>IF(AND(A4832&lt;&gt;"",ISNUMBER(A4832)),VLOOKUP(A4832,Studies!A:BR,2,FALSE),"")</f>
        <v>ClinPharmReview, AI424-040, p. 64</v>
      </c>
      <c r="C4832" s="254" t="str">
        <f>IF(AND(A4832&lt;&gt;"",ISNUMBER(A4832)),VLOOKUP(A4832,Studies!A:BR,3,FALSE),"")</f>
        <v>https://www.accessdata.fda.gov/drugsatfda_docs/nda/2003/21-567_Reyataz_BioPharmr_P2.pdf</v>
      </c>
      <c r="D4832" s="254" t="str">
        <f>IF(AND(A4832&lt;&gt;"",ISNUMBER(A4832)),VLOOKUP(A4832,Studies!A:BR,4,FALSE),"")</f>
        <v>400 mg</v>
      </c>
      <c r="E4832" s="254" t="str">
        <f>IF(AND(A4832&lt;&gt;"",ISNUMBER(A4832)),VLOOKUP(A4832,Studies!A:BR,5,FALSE),"")</f>
        <v>Atazanavir</v>
      </c>
      <c r="F4832" s="255"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x14ac:dyDescent="0.2">
      <c r="A4833" s="30">
        <v>562</v>
      </c>
      <c r="B4833" s="253" t="str">
        <f>IF(AND(A4833&lt;&gt;"",ISNUMBER(A4833)),VLOOKUP(A4833,Studies!A:BR,2,FALSE),"")</f>
        <v>ClinPharmReview, AI424-040, p. 64</v>
      </c>
      <c r="C4833" s="254" t="str">
        <f>IF(AND(A4833&lt;&gt;"",ISNUMBER(A4833)),VLOOKUP(A4833,Studies!A:BR,3,FALSE),"")</f>
        <v>https://www.accessdata.fda.gov/drugsatfda_docs/nda/2003/21-567_Reyataz_BioPharmr_P2.pdf</v>
      </c>
      <c r="D4833" s="254" t="str">
        <f>IF(AND(A4833&lt;&gt;"",ISNUMBER(A4833)),VLOOKUP(A4833,Studies!A:BR,4,FALSE),"")</f>
        <v>400 mg</v>
      </c>
      <c r="E4833" s="254" t="str">
        <f>IF(AND(A4833&lt;&gt;"",ISNUMBER(A4833)),VLOOKUP(A4833,Studies!A:BR,5,FALSE),"")</f>
        <v>Atazanavir</v>
      </c>
      <c r="F4833" s="255"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x14ac:dyDescent="0.2">
      <c r="A4834" s="30">
        <v>562</v>
      </c>
      <c r="B4834" s="253" t="str">
        <f>IF(AND(A4834&lt;&gt;"",ISNUMBER(A4834)),VLOOKUP(A4834,Studies!A:BR,2,FALSE),"")</f>
        <v>ClinPharmReview, AI424-040, p. 64</v>
      </c>
      <c r="C4834" s="254" t="str">
        <f>IF(AND(A4834&lt;&gt;"",ISNUMBER(A4834)),VLOOKUP(A4834,Studies!A:BR,3,FALSE),"")</f>
        <v>https://www.accessdata.fda.gov/drugsatfda_docs/nda/2003/21-567_Reyataz_BioPharmr_P2.pdf</v>
      </c>
      <c r="D4834" s="254" t="str">
        <f>IF(AND(A4834&lt;&gt;"",ISNUMBER(A4834)),VLOOKUP(A4834,Studies!A:BR,4,FALSE),"")</f>
        <v>400 mg</v>
      </c>
      <c r="E4834" s="254" t="str">
        <f>IF(AND(A4834&lt;&gt;"",ISNUMBER(A4834)),VLOOKUP(A4834,Studies!A:BR,5,FALSE),"")</f>
        <v>Atazanavir</v>
      </c>
      <c r="F4834" s="255"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x14ac:dyDescent="0.2">
      <c r="A4835" s="30">
        <v>562</v>
      </c>
      <c r="B4835" s="253" t="str">
        <f>IF(AND(A4835&lt;&gt;"",ISNUMBER(A4835)),VLOOKUP(A4835,Studies!A:BR,2,FALSE),"")</f>
        <v>ClinPharmReview, AI424-040, p. 64</v>
      </c>
      <c r="C4835" s="254" t="str">
        <f>IF(AND(A4835&lt;&gt;"",ISNUMBER(A4835)),VLOOKUP(A4835,Studies!A:BR,3,FALSE),"")</f>
        <v>https://www.accessdata.fda.gov/drugsatfda_docs/nda/2003/21-567_Reyataz_BioPharmr_P2.pdf</v>
      </c>
      <c r="D4835" s="254" t="str">
        <f>IF(AND(A4835&lt;&gt;"",ISNUMBER(A4835)),VLOOKUP(A4835,Studies!A:BR,4,FALSE),"")</f>
        <v>400 mg</v>
      </c>
      <c r="E4835" s="254" t="str">
        <f>IF(AND(A4835&lt;&gt;"",ISNUMBER(A4835)),VLOOKUP(A4835,Studies!A:BR,5,FALSE),"")</f>
        <v>Atazanavir</v>
      </c>
      <c r="F4835" s="255"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x14ac:dyDescent="0.2">
      <c r="A4836" s="30">
        <v>562</v>
      </c>
      <c r="B4836" s="253" t="str">
        <f>IF(AND(A4836&lt;&gt;"",ISNUMBER(A4836)),VLOOKUP(A4836,Studies!A:BR,2,FALSE),"")</f>
        <v>ClinPharmReview, AI424-040, p. 64</v>
      </c>
      <c r="C4836" s="254" t="str">
        <f>IF(AND(A4836&lt;&gt;"",ISNUMBER(A4836)),VLOOKUP(A4836,Studies!A:BR,3,FALSE),"")</f>
        <v>https://www.accessdata.fda.gov/drugsatfda_docs/nda/2003/21-567_Reyataz_BioPharmr_P2.pdf</v>
      </c>
      <c r="D4836" s="254" t="str">
        <f>IF(AND(A4836&lt;&gt;"",ISNUMBER(A4836)),VLOOKUP(A4836,Studies!A:BR,4,FALSE),"")</f>
        <v>400 mg</v>
      </c>
      <c r="E4836" s="254" t="str">
        <f>IF(AND(A4836&lt;&gt;"",ISNUMBER(A4836)),VLOOKUP(A4836,Studies!A:BR,5,FALSE),"")</f>
        <v>Atazanavir</v>
      </c>
      <c r="F4836" s="255"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x14ac:dyDescent="0.2">
      <c r="A4837" s="30">
        <v>562</v>
      </c>
      <c r="B4837" s="253" t="str">
        <f>IF(AND(A4837&lt;&gt;"",ISNUMBER(A4837)),VLOOKUP(A4837,Studies!A:BR,2,FALSE),"")</f>
        <v>ClinPharmReview, AI424-040, p. 64</v>
      </c>
      <c r="C4837" s="254" t="str">
        <f>IF(AND(A4837&lt;&gt;"",ISNUMBER(A4837)),VLOOKUP(A4837,Studies!A:BR,3,FALSE),"")</f>
        <v>https://www.accessdata.fda.gov/drugsatfda_docs/nda/2003/21-567_Reyataz_BioPharmr_P2.pdf</v>
      </c>
      <c r="D4837" s="254" t="str">
        <f>IF(AND(A4837&lt;&gt;"",ISNUMBER(A4837)),VLOOKUP(A4837,Studies!A:BR,4,FALSE),"")</f>
        <v>400 mg</v>
      </c>
      <c r="E4837" s="254" t="str">
        <f>IF(AND(A4837&lt;&gt;"",ISNUMBER(A4837)),VLOOKUP(A4837,Studies!A:BR,5,FALSE),"")</f>
        <v>Atazanavir</v>
      </c>
      <c r="F4837" s="255"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x14ac:dyDescent="0.2">
      <c r="A4838" s="30">
        <v>562</v>
      </c>
      <c r="B4838" s="253" t="str">
        <f>IF(AND(A4838&lt;&gt;"",ISNUMBER(A4838)),VLOOKUP(A4838,Studies!A:BR,2,FALSE),"")</f>
        <v>ClinPharmReview, AI424-040, p. 64</v>
      </c>
      <c r="C4838" s="254" t="str">
        <f>IF(AND(A4838&lt;&gt;"",ISNUMBER(A4838)),VLOOKUP(A4838,Studies!A:BR,3,FALSE),"")</f>
        <v>https://www.accessdata.fda.gov/drugsatfda_docs/nda/2003/21-567_Reyataz_BioPharmr_P2.pdf</v>
      </c>
      <c r="D4838" s="254" t="str">
        <f>IF(AND(A4838&lt;&gt;"",ISNUMBER(A4838)),VLOOKUP(A4838,Studies!A:BR,4,FALSE),"")</f>
        <v>400 mg</v>
      </c>
      <c r="E4838" s="254" t="str">
        <f>IF(AND(A4838&lt;&gt;"",ISNUMBER(A4838)),VLOOKUP(A4838,Studies!A:BR,5,FALSE),"")</f>
        <v>Atazanavir</v>
      </c>
      <c r="F4838" s="255"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x14ac:dyDescent="0.2">
      <c r="A4839" s="30">
        <v>562</v>
      </c>
      <c r="B4839" s="253" t="str">
        <f>IF(AND(A4839&lt;&gt;"",ISNUMBER(A4839)),VLOOKUP(A4839,Studies!A:BR,2,FALSE),"")</f>
        <v>ClinPharmReview, AI424-040, p. 64</v>
      </c>
      <c r="C4839" s="254" t="str">
        <f>IF(AND(A4839&lt;&gt;"",ISNUMBER(A4839)),VLOOKUP(A4839,Studies!A:BR,3,FALSE),"")</f>
        <v>https://www.accessdata.fda.gov/drugsatfda_docs/nda/2003/21-567_Reyataz_BioPharmr_P2.pdf</v>
      </c>
      <c r="D4839" s="254" t="str">
        <f>IF(AND(A4839&lt;&gt;"",ISNUMBER(A4839)),VLOOKUP(A4839,Studies!A:BR,4,FALSE),"")</f>
        <v>400 mg</v>
      </c>
      <c r="E4839" s="254" t="str">
        <f>IF(AND(A4839&lt;&gt;"",ISNUMBER(A4839)),VLOOKUP(A4839,Studies!A:BR,5,FALSE),"")</f>
        <v>Atazanavir</v>
      </c>
      <c r="F4839" s="255"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x14ac:dyDescent="0.2">
      <c r="A4840" s="30">
        <v>563</v>
      </c>
      <c r="B4840" s="253" t="str">
        <f>IF(AND(A4840&lt;&gt;"",ISNUMBER(A4840)),VLOOKUP(A4840,Studies!A:BR,2,FALSE),"")</f>
        <v>ClinPharmReview, AI424-040, p. 64</v>
      </c>
      <c r="C4840" s="254" t="str">
        <f>IF(AND(A4840&lt;&gt;"",ISNUMBER(A4840)),VLOOKUP(A4840,Studies!A:BR,3,FALSE),"")</f>
        <v>https://www.accessdata.fda.gov/drugsatfda_docs/nda/2003/21-567_Reyataz_BioPharmr_P2.pdf</v>
      </c>
      <c r="D4840" s="254" t="str">
        <f>IF(AND(A4840&lt;&gt;"",ISNUMBER(A4840)),VLOOKUP(A4840,Studies!A:BR,4,FALSE),"")</f>
        <v>800 mg</v>
      </c>
      <c r="E4840" s="254" t="str">
        <f>IF(AND(A4840&lt;&gt;"",ISNUMBER(A4840)),VLOOKUP(A4840,Studies!A:BR,5,FALSE),"")</f>
        <v>Atazanavir</v>
      </c>
      <c r="F4840" s="255"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x14ac:dyDescent="0.2">
      <c r="A4841" s="30">
        <v>563</v>
      </c>
      <c r="B4841" s="253" t="str">
        <f>IF(AND(A4841&lt;&gt;"",ISNUMBER(A4841)),VLOOKUP(A4841,Studies!A:BR,2,FALSE),"")</f>
        <v>ClinPharmReview, AI424-040, p. 64</v>
      </c>
      <c r="C4841" s="254" t="str">
        <f>IF(AND(A4841&lt;&gt;"",ISNUMBER(A4841)),VLOOKUP(A4841,Studies!A:BR,3,FALSE),"")</f>
        <v>https://www.accessdata.fda.gov/drugsatfda_docs/nda/2003/21-567_Reyataz_BioPharmr_P2.pdf</v>
      </c>
      <c r="D4841" s="254" t="str">
        <f>IF(AND(A4841&lt;&gt;"",ISNUMBER(A4841)),VLOOKUP(A4841,Studies!A:BR,4,FALSE),"")</f>
        <v>800 mg</v>
      </c>
      <c r="E4841" s="254" t="str">
        <f>IF(AND(A4841&lt;&gt;"",ISNUMBER(A4841)),VLOOKUP(A4841,Studies!A:BR,5,FALSE),"")</f>
        <v>Atazanavir</v>
      </c>
      <c r="F4841" s="255"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x14ac:dyDescent="0.2">
      <c r="A4842" s="30">
        <v>563</v>
      </c>
      <c r="B4842" s="253" t="str">
        <f>IF(AND(A4842&lt;&gt;"",ISNUMBER(A4842)),VLOOKUP(A4842,Studies!A:BR,2,FALSE),"")</f>
        <v>ClinPharmReview, AI424-040, p. 64</v>
      </c>
      <c r="C4842" s="254" t="str">
        <f>IF(AND(A4842&lt;&gt;"",ISNUMBER(A4842)),VLOOKUP(A4842,Studies!A:BR,3,FALSE),"")</f>
        <v>https://www.accessdata.fda.gov/drugsatfda_docs/nda/2003/21-567_Reyataz_BioPharmr_P2.pdf</v>
      </c>
      <c r="D4842" s="254" t="str">
        <f>IF(AND(A4842&lt;&gt;"",ISNUMBER(A4842)),VLOOKUP(A4842,Studies!A:BR,4,FALSE),"")</f>
        <v>800 mg</v>
      </c>
      <c r="E4842" s="254" t="str">
        <f>IF(AND(A4842&lt;&gt;"",ISNUMBER(A4842)),VLOOKUP(A4842,Studies!A:BR,5,FALSE),"")</f>
        <v>Atazanavir</v>
      </c>
      <c r="F4842" s="255"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x14ac:dyDescent="0.2">
      <c r="A4843" s="30">
        <v>563</v>
      </c>
      <c r="B4843" s="253" t="str">
        <f>IF(AND(A4843&lt;&gt;"",ISNUMBER(A4843)),VLOOKUP(A4843,Studies!A:BR,2,FALSE),"")</f>
        <v>ClinPharmReview, AI424-040, p. 64</v>
      </c>
      <c r="C4843" s="254" t="str">
        <f>IF(AND(A4843&lt;&gt;"",ISNUMBER(A4843)),VLOOKUP(A4843,Studies!A:BR,3,FALSE),"")</f>
        <v>https://www.accessdata.fda.gov/drugsatfda_docs/nda/2003/21-567_Reyataz_BioPharmr_P2.pdf</v>
      </c>
      <c r="D4843" s="254" t="str">
        <f>IF(AND(A4843&lt;&gt;"",ISNUMBER(A4843)),VLOOKUP(A4843,Studies!A:BR,4,FALSE),"")</f>
        <v>800 mg</v>
      </c>
      <c r="E4843" s="254" t="str">
        <f>IF(AND(A4843&lt;&gt;"",ISNUMBER(A4843)),VLOOKUP(A4843,Studies!A:BR,5,FALSE),"")</f>
        <v>Atazanavir</v>
      </c>
      <c r="F4843" s="255"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x14ac:dyDescent="0.2">
      <c r="A4844" s="30">
        <v>563</v>
      </c>
      <c r="B4844" s="253" t="str">
        <f>IF(AND(A4844&lt;&gt;"",ISNUMBER(A4844)),VLOOKUP(A4844,Studies!A:BR,2,FALSE),"")</f>
        <v>ClinPharmReview, AI424-040, p. 64</v>
      </c>
      <c r="C4844" s="254" t="str">
        <f>IF(AND(A4844&lt;&gt;"",ISNUMBER(A4844)),VLOOKUP(A4844,Studies!A:BR,3,FALSE),"")</f>
        <v>https://www.accessdata.fda.gov/drugsatfda_docs/nda/2003/21-567_Reyataz_BioPharmr_P2.pdf</v>
      </c>
      <c r="D4844" s="254" t="str">
        <f>IF(AND(A4844&lt;&gt;"",ISNUMBER(A4844)),VLOOKUP(A4844,Studies!A:BR,4,FALSE),"")</f>
        <v>800 mg</v>
      </c>
      <c r="E4844" s="254" t="str">
        <f>IF(AND(A4844&lt;&gt;"",ISNUMBER(A4844)),VLOOKUP(A4844,Studies!A:BR,5,FALSE),"")</f>
        <v>Atazanavir</v>
      </c>
      <c r="F4844" s="255"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x14ac:dyDescent="0.2">
      <c r="A4845" s="30">
        <v>563</v>
      </c>
      <c r="B4845" s="253" t="str">
        <f>IF(AND(A4845&lt;&gt;"",ISNUMBER(A4845)),VLOOKUP(A4845,Studies!A:BR,2,FALSE),"")</f>
        <v>ClinPharmReview, AI424-040, p. 64</v>
      </c>
      <c r="C4845" s="254" t="str">
        <f>IF(AND(A4845&lt;&gt;"",ISNUMBER(A4845)),VLOOKUP(A4845,Studies!A:BR,3,FALSE),"")</f>
        <v>https://www.accessdata.fda.gov/drugsatfda_docs/nda/2003/21-567_Reyataz_BioPharmr_P2.pdf</v>
      </c>
      <c r="D4845" s="254" t="str">
        <f>IF(AND(A4845&lt;&gt;"",ISNUMBER(A4845)),VLOOKUP(A4845,Studies!A:BR,4,FALSE),"")</f>
        <v>800 mg</v>
      </c>
      <c r="E4845" s="254" t="str">
        <f>IF(AND(A4845&lt;&gt;"",ISNUMBER(A4845)),VLOOKUP(A4845,Studies!A:BR,5,FALSE),"")</f>
        <v>Atazanavir</v>
      </c>
      <c r="F4845" s="255"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x14ac:dyDescent="0.2">
      <c r="A4846" s="30">
        <v>563</v>
      </c>
      <c r="B4846" s="253" t="str">
        <f>IF(AND(A4846&lt;&gt;"",ISNUMBER(A4846)),VLOOKUP(A4846,Studies!A:BR,2,FALSE),"")</f>
        <v>ClinPharmReview, AI424-040, p. 64</v>
      </c>
      <c r="C4846" s="254" t="str">
        <f>IF(AND(A4846&lt;&gt;"",ISNUMBER(A4846)),VLOOKUP(A4846,Studies!A:BR,3,FALSE),"")</f>
        <v>https://www.accessdata.fda.gov/drugsatfda_docs/nda/2003/21-567_Reyataz_BioPharmr_P2.pdf</v>
      </c>
      <c r="D4846" s="254" t="str">
        <f>IF(AND(A4846&lt;&gt;"",ISNUMBER(A4846)),VLOOKUP(A4846,Studies!A:BR,4,FALSE),"")</f>
        <v>800 mg</v>
      </c>
      <c r="E4846" s="254" t="str">
        <f>IF(AND(A4846&lt;&gt;"",ISNUMBER(A4846)),VLOOKUP(A4846,Studies!A:BR,5,FALSE),"")</f>
        <v>Atazanavir</v>
      </c>
      <c r="F4846" s="255"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x14ac:dyDescent="0.2">
      <c r="A4847" s="30">
        <v>563</v>
      </c>
      <c r="B4847" s="253" t="str">
        <f>IF(AND(A4847&lt;&gt;"",ISNUMBER(A4847)),VLOOKUP(A4847,Studies!A:BR,2,FALSE),"")</f>
        <v>ClinPharmReview, AI424-040, p. 64</v>
      </c>
      <c r="C4847" s="254" t="str">
        <f>IF(AND(A4847&lt;&gt;"",ISNUMBER(A4847)),VLOOKUP(A4847,Studies!A:BR,3,FALSE),"")</f>
        <v>https://www.accessdata.fda.gov/drugsatfda_docs/nda/2003/21-567_Reyataz_BioPharmr_P2.pdf</v>
      </c>
      <c r="D4847" s="254" t="str">
        <f>IF(AND(A4847&lt;&gt;"",ISNUMBER(A4847)),VLOOKUP(A4847,Studies!A:BR,4,FALSE),"")</f>
        <v>800 mg</v>
      </c>
      <c r="E4847" s="254" t="str">
        <f>IF(AND(A4847&lt;&gt;"",ISNUMBER(A4847)),VLOOKUP(A4847,Studies!A:BR,5,FALSE),"")</f>
        <v>Atazanavir</v>
      </c>
      <c r="F4847" s="255"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x14ac:dyDescent="0.2">
      <c r="A4848" s="30">
        <v>563</v>
      </c>
      <c r="B4848" s="253" t="str">
        <f>IF(AND(A4848&lt;&gt;"",ISNUMBER(A4848)),VLOOKUP(A4848,Studies!A:BR,2,FALSE),"")</f>
        <v>ClinPharmReview, AI424-040, p. 64</v>
      </c>
      <c r="C4848" s="254" t="str">
        <f>IF(AND(A4848&lt;&gt;"",ISNUMBER(A4848)),VLOOKUP(A4848,Studies!A:BR,3,FALSE),"")</f>
        <v>https://www.accessdata.fda.gov/drugsatfda_docs/nda/2003/21-567_Reyataz_BioPharmr_P2.pdf</v>
      </c>
      <c r="D4848" s="254" t="str">
        <f>IF(AND(A4848&lt;&gt;"",ISNUMBER(A4848)),VLOOKUP(A4848,Studies!A:BR,4,FALSE),"")</f>
        <v>800 mg</v>
      </c>
      <c r="E4848" s="254" t="str">
        <f>IF(AND(A4848&lt;&gt;"",ISNUMBER(A4848)),VLOOKUP(A4848,Studies!A:BR,5,FALSE),"")</f>
        <v>Atazanavir</v>
      </c>
      <c r="F4848" s="255"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x14ac:dyDescent="0.2">
      <c r="A4849" s="30">
        <v>563</v>
      </c>
      <c r="B4849" s="253" t="str">
        <f>IF(AND(A4849&lt;&gt;"",ISNUMBER(A4849)),VLOOKUP(A4849,Studies!A:BR,2,FALSE),"")</f>
        <v>ClinPharmReview, AI424-040, p. 64</v>
      </c>
      <c r="C4849" s="254" t="str">
        <f>IF(AND(A4849&lt;&gt;"",ISNUMBER(A4849)),VLOOKUP(A4849,Studies!A:BR,3,FALSE),"")</f>
        <v>https://www.accessdata.fda.gov/drugsatfda_docs/nda/2003/21-567_Reyataz_BioPharmr_P2.pdf</v>
      </c>
      <c r="D4849" s="254" t="str">
        <f>IF(AND(A4849&lt;&gt;"",ISNUMBER(A4849)),VLOOKUP(A4849,Studies!A:BR,4,FALSE),"")</f>
        <v>800 mg</v>
      </c>
      <c r="E4849" s="254" t="str">
        <f>IF(AND(A4849&lt;&gt;"",ISNUMBER(A4849)),VLOOKUP(A4849,Studies!A:BR,5,FALSE),"")</f>
        <v>Atazanavir</v>
      </c>
      <c r="F4849" s="255"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x14ac:dyDescent="0.2">
      <c r="A4850" s="30">
        <v>563</v>
      </c>
      <c r="B4850" s="253" t="str">
        <f>IF(AND(A4850&lt;&gt;"",ISNUMBER(A4850)),VLOOKUP(A4850,Studies!A:BR,2,FALSE),"")</f>
        <v>ClinPharmReview, AI424-040, p. 64</v>
      </c>
      <c r="C4850" s="254" t="str">
        <f>IF(AND(A4850&lt;&gt;"",ISNUMBER(A4850)),VLOOKUP(A4850,Studies!A:BR,3,FALSE),"")</f>
        <v>https://www.accessdata.fda.gov/drugsatfda_docs/nda/2003/21-567_Reyataz_BioPharmr_P2.pdf</v>
      </c>
      <c r="D4850" s="254" t="str">
        <f>IF(AND(A4850&lt;&gt;"",ISNUMBER(A4850)),VLOOKUP(A4850,Studies!A:BR,4,FALSE),"")</f>
        <v>800 mg</v>
      </c>
      <c r="E4850" s="254" t="str">
        <f>IF(AND(A4850&lt;&gt;"",ISNUMBER(A4850)),VLOOKUP(A4850,Studies!A:BR,5,FALSE),"")</f>
        <v>Atazanavir</v>
      </c>
      <c r="F4850" s="255"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x14ac:dyDescent="0.2">
      <c r="A4851" s="30">
        <v>563</v>
      </c>
      <c r="B4851" s="253" t="str">
        <f>IF(AND(A4851&lt;&gt;"",ISNUMBER(A4851)),VLOOKUP(A4851,Studies!A:BR,2,FALSE),"")</f>
        <v>ClinPharmReview, AI424-040, p. 64</v>
      </c>
      <c r="C4851" s="254" t="str">
        <f>IF(AND(A4851&lt;&gt;"",ISNUMBER(A4851)),VLOOKUP(A4851,Studies!A:BR,3,FALSE),"")</f>
        <v>https://www.accessdata.fda.gov/drugsatfda_docs/nda/2003/21-567_Reyataz_BioPharmr_P2.pdf</v>
      </c>
      <c r="D4851" s="254" t="str">
        <f>IF(AND(A4851&lt;&gt;"",ISNUMBER(A4851)),VLOOKUP(A4851,Studies!A:BR,4,FALSE),"")</f>
        <v>800 mg</v>
      </c>
      <c r="E4851" s="254" t="str">
        <f>IF(AND(A4851&lt;&gt;"",ISNUMBER(A4851)),VLOOKUP(A4851,Studies!A:BR,5,FALSE),"")</f>
        <v>Atazanavir</v>
      </c>
      <c r="F4851" s="255"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x14ac:dyDescent="0.2">
      <c r="A4852" s="30">
        <v>563</v>
      </c>
      <c r="B4852" s="253" t="str">
        <f>IF(AND(A4852&lt;&gt;"",ISNUMBER(A4852)),VLOOKUP(A4852,Studies!A:BR,2,FALSE),"")</f>
        <v>ClinPharmReview, AI424-040, p. 64</v>
      </c>
      <c r="C4852" s="254" t="str">
        <f>IF(AND(A4852&lt;&gt;"",ISNUMBER(A4852)),VLOOKUP(A4852,Studies!A:BR,3,FALSE),"")</f>
        <v>https://www.accessdata.fda.gov/drugsatfda_docs/nda/2003/21-567_Reyataz_BioPharmr_P2.pdf</v>
      </c>
      <c r="D4852" s="254" t="str">
        <f>IF(AND(A4852&lt;&gt;"",ISNUMBER(A4852)),VLOOKUP(A4852,Studies!A:BR,4,FALSE),"")</f>
        <v>800 mg</v>
      </c>
      <c r="E4852" s="254" t="str">
        <f>IF(AND(A4852&lt;&gt;"",ISNUMBER(A4852)),VLOOKUP(A4852,Studies!A:BR,5,FALSE),"")</f>
        <v>Atazanavir</v>
      </c>
      <c r="F4852" s="255"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x14ac:dyDescent="0.2">
      <c r="A4853" s="30">
        <v>563</v>
      </c>
      <c r="B4853" s="253" t="str">
        <f>IF(AND(A4853&lt;&gt;"",ISNUMBER(A4853)),VLOOKUP(A4853,Studies!A:BR,2,FALSE),"")</f>
        <v>ClinPharmReview, AI424-040, p. 64</v>
      </c>
      <c r="C4853" s="254" t="str">
        <f>IF(AND(A4853&lt;&gt;"",ISNUMBER(A4853)),VLOOKUP(A4853,Studies!A:BR,3,FALSE),"")</f>
        <v>https://www.accessdata.fda.gov/drugsatfda_docs/nda/2003/21-567_Reyataz_BioPharmr_P2.pdf</v>
      </c>
      <c r="D4853" s="254" t="str">
        <f>IF(AND(A4853&lt;&gt;"",ISNUMBER(A4853)),VLOOKUP(A4853,Studies!A:BR,4,FALSE),"")</f>
        <v>800 mg</v>
      </c>
      <c r="E4853" s="254" t="str">
        <f>IF(AND(A4853&lt;&gt;"",ISNUMBER(A4853)),VLOOKUP(A4853,Studies!A:BR,5,FALSE),"")</f>
        <v>Atazanavir</v>
      </c>
      <c r="F4853" s="255"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x14ac:dyDescent="0.2">
      <c r="A4854" s="30">
        <v>563</v>
      </c>
      <c r="B4854" s="253" t="str">
        <f>IF(AND(A4854&lt;&gt;"",ISNUMBER(A4854)),VLOOKUP(A4854,Studies!A:BR,2,FALSE),"")</f>
        <v>ClinPharmReview, AI424-040, p. 64</v>
      </c>
      <c r="C4854" s="254" t="str">
        <f>IF(AND(A4854&lt;&gt;"",ISNUMBER(A4854)),VLOOKUP(A4854,Studies!A:BR,3,FALSE),"")</f>
        <v>https://www.accessdata.fda.gov/drugsatfda_docs/nda/2003/21-567_Reyataz_BioPharmr_P2.pdf</v>
      </c>
      <c r="D4854" s="254" t="str">
        <f>IF(AND(A4854&lt;&gt;"",ISNUMBER(A4854)),VLOOKUP(A4854,Studies!A:BR,4,FALSE),"")</f>
        <v>800 mg</v>
      </c>
      <c r="E4854" s="254" t="str">
        <f>IF(AND(A4854&lt;&gt;"",ISNUMBER(A4854)),VLOOKUP(A4854,Studies!A:BR,5,FALSE),"")</f>
        <v>Atazanavir</v>
      </c>
      <c r="F4854" s="255"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x14ac:dyDescent="0.2">
      <c r="A4855" s="30">
        <v>564</v>
      </c>
      <c r="B4855" s="253" t="str">
        <f>IF(AND(A4855&lt;&gt;"",ISNUMBER(A4855)),VLOOKUP(A4855,Studies!A:BR,2,FALSE),"")</f>
        <v>ClinPharmReview, AI424-002, p. 55</v>
      </c>
      <c r="C4855" s="254" t="str">
        <f>IF(AND(A4855&lt;&gt;"",ISNUMBER(A4855)),VLOOKUP(A4855,Studies!A:BR,3,FALSE),"")</f>
        <v>https://www.accessdata.fda.gov/drugsatfda_docs/nda/2003/21-567_Reyataz_BioPharmr_P1.pdf</v>
      </c>
      <c r="D4855" s="254" t="str">
        <f>IF(AND(A4855&lt;&gt;"",ISNUMBER(A4855)),VLOOKUP(A4855,Studies!A:BR,4,FALSE),"")</f>
        <v>100 mg</v>
      </c>
      <c r="E4855" s="254" t="str">
        <f>IF(AND(A4855&lt;&gt;"",ISNUMBER(A4855)),VLOOKUP(A4855,Studies!A:BR,5,FALSE),"")</f>
        <v>Atazanavir</v>
      </c>
      <c r="F4855" s="255" t="str">
        <f>IF(AND(A4855&lt;&gt;"",ISNUMBER(A4855)),VLOOKUP(A4855,Studies!A:BR,6,FALSE),"")</f>
        <v>Plasma</v>
      </c>
      <c r="G4855" s="194">
        <v>0.25</v>
      </c>
      <c r="H4855" s="50" t="s">
        <v>60</v>
      </c>
      <c r="I4855" s="187">
        <v>6.9870029999999996</v>
      </c>
      <c r="J4855" s="41" t="s">
        <v>941</v>
      </c>
      <c r="K4855" s="41" t="s">
        <v>116</v>
      </c>
    </row>
    <row r="4856" spans="1:14" x14ac:dyDescent="0.2">
      <c r="A4856" s="30">
        <v>564</v>
      </c>
      <c r="B4856" s="253" t="str">
        <f>IF(AND(A4856&lt;&gt;"",ISNUMBER(A4856)),VLOOKUP(A4856,Studies!A:BR,2,FALSE),"")</f>
        <v>ClinPharmReview, AI424-002, p. 55</v>
      </c>
      <c r="C4856" s="254" t="str">
        <f>IF(AND(A4856&lt;&gt;"",ISNUMBER(A4856)),VLOOKUP(A4856,Studies!A:BR,3,FALSE),"")</f>
        <v>https://www.accessdata.fda.gov/drugsatfda_docs/nda/2003/21-567_Reyataz_BioPharmr_P1.pdf</v>
      </c>
      <c r="D4856" s="254" t="str">
        <f>IF(AND(A4856&lt;&gt;"",ISNUMBER(A4856)),VLOOKUP(A4856,Studies!A:BR,4,FALSE),"")</f>
        <v>100 mg</v>
      </c>
      <c r="E4856" s="254" t="str">
        <f>IF(AND(A4856&lt;&gt;"",ISNUMBER(A4856)),VLOOKUP(A4856,Studies!A:BR,5,FALSE),"")</f>
        <v>Atazanavir</v>
      </c>
      <c r="F4856" s="255" t="str">
        <f>IF(AND(A4856&lt;&gt;"",ISNUMBER(A4856)),VLOOKUP(A4856,Studies!A:BR,6,FALSE),"")</f>
        <v>Plasma</v>
      </c>
      <c r="G4856" s="194">
        <v>0.5</v>
      </c>
      <c r="H4856" s="50" t="s">
        <v>60</v>
      </c>
      <c r="I4856" s="187">
        <v>7.3827680000000004</v>
      </c>
      <c r="J4856" s="41" t="s">
        <v>941</v>
      </c>
      <c r="K4856" s="41" t="s">
        <v>116</v>
      </c>
    </row>
    <row r="4857" spans="1:14" x14ac:dyDescent="0.2">
      <c r="A4857" s="30">
        <v>564</v>
      </c>
      <c r="B4857" s="253" t="str">
        <f>IF(AND(A4857&lt;&gt;"",ISNUMBER(A4857)),VLOOKUP(A4857,Studies!A:BR,2,FALSE),"")</f>
        <v>ClinPharmReview, AI424-002, p. 55</v>
      </c>
      <c r="C4857" s="254" t="str">
        <f>IF(AND(A4857&lt;&gt;"",ISNUMBER(A4857)),VLOOKUP(A4857,Studies!A:BR,3,FALSE),"")</f>
        <v>https://www.accessdata.fda.gov/drugsatfda_docs/nda/2003/21-567_Reyataz_BioPharmr_P1.pdf</v>
      </c>
      <c r="D4857" s="254" t="str">
        <f>IF(AND(A4857&lt;&gt;"",ISNUMBER(A4857)),VLOOKUP(A4857,Studies!A:BR,4,FALSE),"")</f>
        <v>100 mg</v>
      </c>
      <c r="E4857" s="254" t="str">
        <f>IF(AND(A4857&lt;&gt;"",ISNUMBER(A4857)),VLOOKUP(A4857,Studies!A:BR,5,FALSE),"")</f>
        <v>Atazanavir</v>
      </c>
      <c r="F4857" s="255" t="str">
        <f>IF(AND(A4857&lt;&gt;"",ISNUMBER(A4857)),VLOOKUP(A4857,Studies!A:BR,6,FALSE),"")</f>
        <v>Plasma</v>
      </c>
      <c r="G4857" s="194">
        <v>0.75</v>
      </c>
      <c r="H4857" s="50" t="s">
        <v>60</v>
      </c>
      <c r="I4857" s="187">
        <v>11.1791</v>
      </c>
      <c r="J4857" s="41" t="s">
        <v>941</v>
      </c>
      <c r="K4857" s="41" t="s">
        <v>116</v>
      </c>
    </row>
    <row r="4858" spans="1:14" x14ac:dyDescent="0.2">
      <c r="A4858" s="30">
        <v>564</v>
      </c>
      <c r="B4858" s="253" t="str">
        <f>IF(AND(A4858&lt;&gt;"",ISNUMBER(A4858)),VLOOKUP(A4858,Studies!A:BR,2,FALSE),"")</f>
        <v>ClinPharmReview, AI424-002, p. 55</v>
      </c>
      <c r="C4858" s="254" t="str">
        <f>IF(AND(A4858&lt;&gt;"",ISNUMBER(A4858)),VLOOKUP(A4858,Studies!A:BR,3,FALSE),"")</f>
        <v>https://www.accessdata.fda.gov/drugsatfda_docs/nda/2003/21-567_Reyataz_BioPharmr_P1.pdf</v>
      </c>
      <c r="D4858" s="254" t="str">
        <f>IF(AND(A4858&lt;&gt;"",ISNUMBER(A4858)),VLOOKUP(A4858,Studies!A:BR,4,FALSE),"")</f>
        <v>100 mg</v>
      </c>
      <c r="E4858" s="254" t="str">
        <f>IF(AND(A4858&lt;&gt;"",ISNUMBER(A4858)),VLOOKUP(A4858,Studies!A:BR,5,FALSE),"")</f>
        <v>Atazanavir</v>
      </c>
      <c r="F4858" s="255" t="str">
        <f>IF(AND(A4858&lt;&gt;"",ISNUMBER(A4858)),VLOOKUP(A4858,Studies!A:BR,6,FALSE),"")</f>
        <v>Plasma</v>
      </c>
      <c r="G4858" s="194">
        <v>1</v>
      </c>
      <c r="H4858" s="50" t="s">
        <v>60</v>
      </c>
      <c r="I4858" s="187">
        <v>16.927579999999999</v>
      </c>
      <c r="J4858" s="41" t="s">
        <v>941</v>
      </c>
      <c r="K4858" s="41" t="s">
        <v>116</v>
      </c>
    </row>
    <row r="4859" spans="1:14" x14ac:dyDescent="0.2">
      <c r="A4859" s="30">
        <v>564</v>
      </c>
      <c r="B4859" s="253" t="str">
        <f>IF(AND(A4859&lt;&gt;"",ISNUMBER(A4859)),VLOOKUP(A4859,Studies!A:BR,2,FALSE),"")</f>
        <v>ClinPharmReview, AI424-002, p. 55</v>
      </c>
      <c r="C4859" s="254" t="str">
        <f>IF(AND(A4859&lt;&gt;"",ISNUMBER(A4859)),VLOOKUP(A4859,Studies!A:BR,3,FALSE),"")</f>
        <v>https://www.accessdata.fda.gov/drugsatfda_docs/nda/2003/21-567_Reyataz_BioPharmr_P1.pdf</v>
      </c>
      <c r="D4859" s="254" t="str">
        <f>IF(AND(A4859&lt;&gt;"",ISNUMBER(A4859)),VLOOKUP(A4859,Studies!A:BR,4,FALSE),"")</f>
        <v>100 mg</v>
      </c>
      <c r="E4859" s="254" t="str">
        <f>IF(AND(A4859&lt;&gt;"",ISNUMBER(A4859)),VLOOKUP(A4859,Studies!A:BR,5,FALSE),"")</f>
        <v>Atazanavir</v>
      </c>
      <c r="F4859" s="255" t="str">
        <f>IF(AND(A4859&lt;&gt;"",ISNUMBER(A4859)),VLOOKUP(A4859,Studies!A:BR,6,FALSE),"")</f>
        <v>Plasma</v>
      </c>
      <c r="G4859" s="194">
        <v>1.5</v>
      </c>
      <c r="H4859" s="50" t="s">
        <v>60</v>
      </c>
      <c r="I4859" s="187">
        <v>27.083880000000001</v>
      </c>
      <c r="J4859" s="41" t="s">
        <v>941</v>
      </c>
      <c r="K4859" s="41" t="s">
        <v>116</v>
      </c>
    </row>
    <row r="4860" spans="1:14" x14ac:dyDescent="0.2">
      <c r="A4860" s="30">
        <v>564</v>
      </c>
      <c r="B4860" s="253" t="str">
        <f>IF(AND(A4860&lt;&gt;"",ISNUMBER(A4860)),VLOOKUP(A4860,Studies!A:BR,2,FALSE),"")</f>
        <v>ClinPharmReview, AI424-002, p. 55</v>
      </c>
      <c r="C4860" s="254" t="str">
        <f>IF(AND(A4860&lt;&gt;"",ISNUMBER(A4860)),VLOOKUP(A4860,Studies!A:BR,3,FALSE),"")</f>
        <v>https://www.accessdata.fda.gov/drugsatfda_docs/nda/2003/21-567_Reyataz_BioPharmr_P1.pdf</v>
      </c>
      <c r="D4860" s="254" t="str">
        <f>IF(AND(A4860&lt;&gt;"",ISNUMBER(A4860)),VLOOKUP(A4860,Studies!A:BR,4,FALSE),"")</f>
        <v>100 mg</v>
      </c>
      <c r="E4860" s="254" t="str">
        <f>IF(AND(A4860&lt;&gt;"",ISNUMBER(A4860)),VLOOKUP(A4860,Studies!A:BR,5,FALSE),"")</f>
        <v>Atazanavir</v>
      </c>
      <c r="F4860" s="255" t="str">
        <f>IF(AND(A4860&lt;&gt;"",ISNUMBER(A4860)),VLOOKUP(A4860,Studies!A:BR,6,FALSE),"")</f>
        <v>Plasma</v>
      </c>
      <c r="G4860" s="194">
        <v>2</v>
      </c>
      <c r="H4860" s="50" t="s">
        <v>60</v>
      </c>
      <c r="I4860" s="187">
        <v>30.235600000000002</v>
      </c>
      <c r="J4860" s="41" t="s">
        <v>941</v>
      </c>
      <c r="K4860" s="41" t="s">
        <v>116</v>
      </c>
    </row>
    <row r="4861" spans="1:14" x14ac:dyDescent="0.2">
      <c r="A4861" s="30">
        <v>564</v>
      </c>
      <c r="B4861" s="253" t="str">
        <f>IF(AND(A4861&lt;&gt;"",ISNUMBER(A4861)),VLOOKUP(A4861,Studies!A:BR,2,FALSE),"")</f>
        <v>ClinPharmReview, AI424-002, p. 55</v>
      </c>
      <c r="C4861" s="254" t="str">
        <f>IF(AND(A4861&lt;&gt;"",ISNUMBER(A4861)),VLOOKUP(A4861,Studies!A:BR,3,FALSE),"")</f>
        <v>https://www.accessdata.fda.gov/drugsatfda_docs/nda/2003/21-567_Reyataz_BioPharmr_P1.pdf</v>
      </c>
      <c r="D4861" s="254" t="str">
        <f>IF(AND(A4861&lt;&gt;"",ISNUMBER(A4861)),VLOOKUP(A4861,Studies!A:BR,4,FALSE),"")</f>
        <v>100 mg</v>
      </c>
      <c r="E4861" s="254" t="str">
        <f>IF(AND(A4861&lt;&gt;"",ISNUMBER(A4861)),VLOOKUP(A4861,Studies!A:BR,5,FALSE),"")</f>
        <v>Atazanavir</v>
      </c>
      <c r="F4861" s="255" t="str">
        <f>IF(AND(A4861&lt;&gt;"",ISNUMBER(A4861)),VLOOKUP(A4861,Studies!A:BR,6,FALSE),"")</f>
        <v>Plasma</v>
      </c>
      <c r="G4861" s="194">
        <v>3</v>
      </c>
      <c r="H4861" s="50" t="s">
        <v>60</v>
      </c>
      <c r="I4861" s="187">
        <v>24.919139999999999</v>
      </c>
      <c r="J4861" s="41" t="s">
        <v>941</v>
      </c>
      <c r="K4861" s="41" t="s">
        <v>116</v>
      </c>
    </row>
    <row r="4862" spans="1:14" x14ac:dyDescent="0.2">
      <c r="A4862" s="30">
        <v>564</v>
      </c>
      <c r="B4862" s="253" t="str">
        <f>IF(AND(A4862&lt;&gt;"",ISNUMBER(A4862)),VLOOKUP(A4862,Studies!A:BR,2,FALSE),"")</f>
        <v>ClinPharmReview, AI424-002, p. 55</v>
      </c>
      <c r="C4862" s="254" t="str">
        <f>IF(AND(A4862&lt;&gt;"",ISNUMBER(A4862)),VLOOKUP(A4862,Studies!A:BR,3,FALSE),"")</f>
        <v>https://www.accessdata.fda.gov/drugsatfda_docs/nda/2003/21-567_Reyataz_BioPharmr_P1.pdf</v>
      </c>
      <c r="D4862" s="254" t="str">
        <f>IF(AND(A4862&lt;&gt;"",ISNUMBER(A4862)),VLOOKUP(A4862,Studies!A:BR,4,FALSE),"")</f>
        <v>100 mg</v>
      </c>
      <c r="E4862" s="254" t="str">
        <f>IF(AND(A4862&lt;&gt;"",ISNUMBER(A4862)),VLOOKUP(A4862,Studies!A:BR,5,FALSE),"")</f>
        <v>Atazanavir</v>
      </c>
      <c r="F4862" s="255" t="str">
        <f>IF(AND(A4862&lt;&gt;"",ISNUMBER(A4862)),VLOOKUP(A4862,Studies!A:BR,6,FALSE),"")</f>
        <v>Plasma</v>
      </c>
      <c r="G4862" s="194">
        <v>4</v>
      </c>
      <c r="H4862" s="50" t="s">
        <v>60</v>
      </c>
      <c r="I4862" s="187">
        <v>22.880970000000001</v>
      </c>
      <c r="J4862" s="41" t="s">
        <v>941</v>
      </c>
      <c r="K4862" s="41" t="s">
        <v>116</v>
      </c>
    </row>
    <row r="4863" spans="1:14" x14ac:dyDescent="0.2">
      <c r="A4863" s="30">
        <v>564</v>
      </c>
      <c r="B4863" s="253" t="str">
        <f>IF(AND(A4863&lt;&gt;"",ISNUMBER(A4863)),VLOOKUP(A4863,Studies!A:BR,2,FALSE),"")</f>
        <v>ClinPharmReview, AI424-002, p. 55</v>
      </c>
      <c r="C4863" s="254" t="str">
        <f>IF(AND(A4863&lt;&gt;"",ISNUMBER(A4863)),VLOOKUP(A4863,Studies!A:BR,3,FALSE),"")</f>
        <v>https://www.accessdata.fda.gov/drugsatfda_docs/nda/2003/21-567_Reyataz_BioPharmr_P1.pdf</v>
      </c>
      <c r="D4863" s="254" t="str">
        <f>IF(AND(A4863&lt;&gt;"",ISNUMBER(A4863)),VLOOKUP(A4863,Studies!A:BR,4,FALSE),"")</f>
        <v>100 mg</v>
      </c>
      <c r="E4863" s="254" t="str">
        <f>IF(AND(A4863&lt;&gt;"",ISNUMBER(A4863)),VLOOKUP(A4863,Studies!A:BR,5,FALSE),"")</f>
        <v>Atazanavir</v>
      </c>
      <c r="F4863" s="255" t="str">
        <f>IF(AND(A4863&lt;&gt;"",ISNUMBER(A4863)),VLOOKUP(A4863,Studies!A:BR,6,FALSE),"")</f>
        <v>Plasma</v>
      </c>
      <c r="G4863" s="194">
        <v>5</v>
      </c>
      <c r="H4863" s="50" t="s">
        <v>60</v>
      </c>
      <c r="I4863" s="187">
        <v>16.62453</v>
      </c>
      <c r="J4863" s="41" t="s">
        <v>941</v>
      </c>
      <c r="K4863" s="41" t="s">
        <v>116</v>
      </c>
    </row>
    <row r="4864" spans="1:14" x14ac:dyDescent="0.2">
      <c r="A4864" s="30">
        <v>564</v>
      </c>
      <c r="B4864" s="253" t="str">
        <f>IF(AND(A4864&lt;&gt;"",ISNUMBER(A4864)),VLOOKUP(A4864,Studies!A:BR,2,FALSE),"")</f>
        <v>ClinPharmReview, AI424-002, p. 55</v>
      </c>
      <c r="C4864" s="254" t="str">
        <f>IF(AND(A4864&lt;&gt;"",ISNUMBER(A4864)),VLOOKUP(A4864,Studies!A:BR,3,FALSE),"")</f>
        <v>https://www.accessdata.fda.gov/drugsatfda_docs/nda/2003/21-567_Reyataz_BioPharmr_P1.pdf</v>
      </c>
      <c r="D4864" s="254" t="str">
        <f>IF(AND(A4864&lt;&gt;"",ISNUMBER(A4864)),VLOOKUP(A4864,Studies!A:BR,4,FALSE),"")</f>
        <v>100 mg</v>
      </c>
      <c r="E4864" s="254" t="str">
        <f>IF(AND(A4864&lt;&gt;"",ISNUMBER(A4864)),VLOOKUP(A4864,Studies!A:BR,5,FALSE),"")</f>
        <v>Atazanavir</v>
      </c>
      <c r="F4864" s="255" t="str">
        <f>IF(AND(A4864&lt;&gt;"",ISNUMBER(A4864)),VLOOKUP(A4864,Studies!A:BR,6,FALSE),"")</f>
        <v>Plasma</v>
      </c>
      <c r="G4864" s="194">
        <v>6</v>
      </c>
      <c r="H4864" s="50" t="s">
        <v>60</v>
      </c>
      <c r="I4864" s="187">
        <v>13.45556</v>
      </c>
      <c r="J4864" s="41" t="s">
        <v>941</v>
      </c>
      <c r="K4864" s="41" t="s">
        <v>116</v>
      </c>
    </row>
    <row r="4865" spans="1:11" x14ac:dyDescent="0.2">
      <c r="A4865" s="30">
        <v>564</v>
      </c>
      <c r="B4865" s="253" t="str">
        <f>IF(AND(A4865&lt;&gt;"",ISNUMBER(A4865)),VLOOKUP(A4865,Studies!A:BR,2,FALSE),"")</f>
        <v>ClinPharmReview, AI424-002, p. 55</v>
      </c>
      <c r="C4865" s="254" t="str">
        <f>IF(AND(A4865&lt;&gt;"",ISNUMBER(A4865)),VLOOKUP(A4865,Studies!A:BR,3,FALSE),"")</f>
        <v>https://www.accessdata.fda.gov/drugsatfda_docs/nda/2003/21-567_Reyataz_BioPharmr_P1.pdf</v>
      </c>
      <c r="D4865" s="254" t="str">
        <f>IF(AND(A4865&lt;&gt;"",ISNUMBER(A4865)),VLOOKUP(A4865,Studies!A:BR,4,FALSE),"")</f>
        <v>100 mg</v>
      </c>
      <c r="E4865" s="254" t="str">
        <f>IF(AND(A4865&lt;&gt;"",ISNUMBER(A4865)),VLOOKUP(A4865,Studies!A:BR,5,FALSE),"")</f>
        <v>Atazanavir</v>
      </c>
      <c r="F4865" s="255" t="str">
        <f>IF(AND(A4865&lt;&gt;"",ISNUMBER(A4865)),VLOOKUP(A4865,Studies!A:BR,6,FALSE),"")</f>
        <v>Plasma</v>
      </c>
      <c r="G4865" s="194">
        <v>8</v>
      </c>
      <c r="H4865" s="50" t="s">
        <v>60</v>
      </c>
      <c r="I4865" s="187">
        <v>6.8552179999999998</v>
      </c>
      <c r="J4865" s="41" t="s">
        <v>941</v>
      </c>
      <c r="K4865" s="41" t="s">
        <v>116</v>
      </c>
    </row>
    <row r="4866" spans="1:11" x14ac:dyDescent="0.2">
      <c r="A4866" s="30">
        <v>564</v>
      </c>
      <c r="B4866" s="253" t="str">
        <f>IF(AND(A4866&lt;&gt;"",ISNUMBER(A4866)),VLOOKUP(A4866,Studies!A:BR,2,FALSE),"")</f>
        <v>ClinPharmReview, AI424-002, p. 55</v>
      </c>
      <c r="C4866" s="254" t="str">
        <f>IF(AND(A4866&lt;&gt;"",ISNUMBER(A4866)),VLOOKUP(A4866,Studies!A:BR,3,FALSE),"")</f>
        <v>https://www.accessdata.fda.gov/drugsatfda_docs/nda/2003/21-567_Reyataz_BioPharmr_P1.pdf</v>
      </c>
      <c r="D4866" s="254" t="str">
        <f>IF(AND(A4866&lt;&gt;"",ISNUMBER(A4866)),VLOOKUP(A4866,Studies!A:BR,4,FALSE),"")</f>
        <v>100 mg</v>
      </c>
      <c r="E4866" s="254" t="str">
        <f>IF(AND(A4866&lt;&gt;"",ISNUMBER(A4866)),VLOOKUP(A4866,Studies!A:BR,5,FALSE),"")</f>
        <v>Atazanavir</v>
      </c>
      <c r="F4866" s="255" t="str">
        <f>IF(AND(A4866&lt;&gt;"",ISNUMBER(A4866)),VLOOKUP(A4866,Studies!A:BR,6,FALSE),"")</f>
        <v>Plasma</v>
      </c>
      <c r="G4866" s="194">
        <v>12</v>
      </c>
      <c r="H4866" s="50" t="s">
        <v>60</v>
      </c>
      <c r="I4866" s="187">
        <v>1.1758869999999999</v>
      </c>
      <c r="J4866" s="41" t="s">
        <v>941</v>
      </c>
      <c r="K4866" s="41" t="s">
        <v>116</v>
      </c>
    </row>
    <row r="4867" spans="1:11" x14ac:dyDescent="0.2">
      <c r="A4867" s="30">
        <v>564</v>
      </c>
      <c r="B4867" s="253" t="str">
        <f>IF(AND(A4867&lt;&gt;"",ISNUMBER(A4867)),VLOOKUP(A4867,Studies!A:BR,2,FALSE),"")</f>
        <v>ClinPharmReview, AI424-002, p. 55</v>
      </c>
      <c r="C4867" s="254" t="str">
        <f>IF(AND(A4867&lt;&gt;"",ISNUMBER(A4867)),VLOOKUP(A4867,Studies!A:BR,3,FALSE),"")</f>
        <v>https://www.accessdata.fda.gov/drugsatfda_docs/nda/2003/21-567_Reyataz_BioPharmr_P1.pdf</v>
      </c>
      <c r="D4867" s="254" t="str">
        <f>IF(AND(A4867&lt;&gt;"",ISNUMBER(A4867)),VLOOKUP(A4867,Studies!A:BR,4,FALSE),"")</f>
        <v>100 mg</v>
      </c>
      <c r="E4867" s="254" t="str">
        <f>IF(AND(A4867&lt;&gt;"",ISNUMBER(A4867)),VLOOKUP(A4867,Studies!A:BR,5,FALSE),"")</f>
        <v>Atazanavir</v>
      </c>
      <c r="F4867" s="255" t="str">
        <f>IF(AND(A4867&lt;&gt;"",ISNUMBER(A4867)),VLOOKUP(A4867,Studies!A:BR,6,FALSE),"")</f>
        <v>Plasma</v>
      </c>
      <c r="G4867" s="194">
        <v>144</v>
      </c>
      <c r="H4867" s="50" t="s">
        <v>60</v>
      </c>
      <c r="I4867" s="187">
        <v>67.348529999999997</v>
      </c>
      <c r="J4867" s="41" t="s">
        <v>941</v>
      </c>
      <c r="K4867" s="41" t="s">
        <v>116</v>
      </c>
    </row>
    <row r="4868" spans="1:11" x14ac:dyDescent="0.2">
      <c r="A4868" s="30">
        <v>564</v>
      </c>
      <c r="B4868" s="253" t="str">
        <f>IF(AND(A4868&lt;&gt;"",ISNUMBER(A4868)),VLOOKUP(A4868,Studies!A:BR,2,FALSE),"")</f>
        <v>ClinPharmReview, AI424-002, p. 55</v>
      </c>
      <c r="C4868" s="254" t="str">
        <f>IF(AND(A4868&lt;&gt;"",ISNUMBER(A4868)),VLOOKUP(A4868,Studies!A:BR,3,FALSE),"")</f>
        <v>https://www.accessdata.fda.gov/drugsatfda_docs/nda/2003/21-567_Reyataz_BioPharmr_P1.pdf</v>
      </c>
      <c r="D4868" s="254" t="str">
        <f>IF(AND(A4868&lt;&gt;"",ISNUMBER(A4868)),VLOOKUP(A4868,Studies!A:BR,4,FALSE),"")</f>
        <v>100 mg</v>
      </c>
      <c r="E4868" s="254" t="str">
        <f>IF(AND(A4868&lt;&gt;"",ISNUMBER(A4868)),VLOOKUP(A4868,Studies!A:BR,5,FALSE),"")</f>
        <v>Atazanavir</v>
      </c>
      <c r="F4868" s="255" t="str">
        <f>IF(AND(A4868&lt;&gt;"",ISNUMBER(A4868)),VLOOKUP(A4868,Studies!A:BR,6,FALSE),"")</f>
        <v>Plasma</v>
      </c>
      <c r="G4868" s="194">
        <v>144.25</v>
      </c>
      <c r="H4868" s="50" t="s">
        <v>60</v>
      </c>
      <c r="I4868" s="187">
        <v>64.887370000000004</v>
      </c>
      <c r="J4868" s="41" t="s">
        <v>941</v>
      </c>
      <c r="K4868" s="41" t="s">
        <v>116</v>
      </c>
    </row>
    <row r="4869" spans="1:11" x14ac:dyDescent="0.2">
      <c r="A4869" s="30">
        <v>564</v>
      </c>
      <c r="B4869" s="253" t="str">
        <f>IF(AND(A4869&lt;&gt;"",ISNUMBER(A4869)),VLOOKUP(A4869,Studies!A:BR,2,FALSE),"")</f>
        <v>ClinPharmReview, AI424-002, p. 55</v>
      </c>
      <c r="C4869" s="254" t="str">
        <f>IF(AND(A4869&lt;&gt;"",ISNUMBER(A4869)),VLOOKUP(A4869,Studies!A:BR,3,FALSE),"")</f>
        <v>https://www.accessdata.fda.gov/drugsatfda_docs/nda/2003/21-567_Reyataz_BioPharmr_P1.pdf</v>
      </c>
      <c r="D4869" s="254" t="str">
        <f>IF(AND(A4869&lt;&gt;"",ISNUMBER(A4869)),VLOOKUP(A4869,Studies!A:BR,4,FALSE),"")</f>
        <v>100 mg</v>
      </c>
      <c r="E4869" s="254" t="str">
        <f>IF(AND(A4869&lt;&gt;"",ISNUMBER(A4869)),VLOOKUP(A4869,Studies!A:BR,5,FALSE),"")</f>
        <v>Atazanavir</v>
      </c>
      <c r="F4869" s="255" t="str">
        <f>IF(AND(A4869&lt;&gt;"",ISNUMBER(A4869)),VLOOKUP(A4869,Studies!A:BR,6,FALSE),"")</f>
        <v>Plasma</v>
      </c>
      <c r="G4869" s="194">
        <v>144.5</v>
      </c>
      <c r="H4869" s="50" t="s">
        <v>60</v>
      </c>
      <c r="I4869" s="187">
        <v>77.959029999999998</v>
      </c>
      <c r="J4869" s="41" t="s">
        <v>941</v>
      </c>
      <c r="K4869" s="41" t="s">
        <v>116</v>
      </c>
    </row>
    <row r="4870" spans="1:11" x14ac:dyDescent="0.2">
      <c r="A4870" s="30">
        <v>564</v>
      </c>
      <c r="B4870" s="253" t="str">
        <f>IF(AND(A4870&lt;&gt;"",ISNUMBER(A4870)),VLOOKUP(A4870,Studies!A:BR,2,FALSE),"")</f>
        <v>ClinPharmReview, AI424-002, p. 55</v>
      </c>
      <c r="C4870" s="254" t="str">
        <f>IF(AND(A4870&lt;&gt;"",ISNUMBER(A4870)),VLOOKUP(A4870,Studies!A:BR,3,FALSE),"")</f>
        <v>https://www.accessdata.fda.gov/drugsatfda_docs/nda/2003/21-567_Reyataz_BioPharmr_P1.pdf</v>
      </c>
      <c r="D4870" s="254" t="str">
        <f>IF(AND(A4870&lt;&gt;"",ISNUMBER(A4870)),VLOOKUP(A4870,Studies!A:BR,4,FALSE),"")</f>
        <v>100 mg</v>
      </c>
      <c r="E4870" s="254" t="str">
        <f>IF(AND(A4870&lt;&gt;"",ISNUMBER(A4870)),VLOOKUP(A4870,Studies!A:BR,5,FALSE),"")</f>
        <v>Atazanavir</v>
      </c>
      <c r="F4870" s="255" t="str">
        <f>IF(AND(A4870&lt;&gt;"",ISNUMBER(A4870)),VLOOKUP(A4870,Studies!A:BR,6,FALSE),"")</f>
        <v>Plasma</v>
      </c>
      <c r="G4870" s="194">
        <v>144.75</v>
      </c>
      <c r="H4870" s="50" t="s">
        <v>60</v>
      </c>
      <c r="I4870" s="187">
        <v>148.29910000000001</v>
      </c>
      <c r="J4870" s="41" t="s">
        <v>941</v>
      </c>
      <c r="K4870" s="41" t="s">
        <v>116</v>
      </c>
    </row>
    <row r="4871" spans="1:11" x14ac:dyDescent="0.2">
      <c r="A4871" s="30">
        <v>564</v>
      </c>
      <c r="B4871" s="253" t="str">
        <f>IF(AND(A4871&lt;&gt;"",ISNUMBER(A4871)),VLOOKUP(A4871,Studies!A:BR,2,FALSE),"")</f>
        <v>ClinPharmReview, AI424-002, p. 55</v>
      </c>
      <c r="C4871" s="254" t="str">
        <f>IF(AND(A4871&lt;&gt;"",ISNUMBER(A4871)),VLOOKUP(A4871,Studies!A:BR,3,FALSE),"")</f>
        <v>https://www.accessdata.fda.gov/drugsatfda_docs/nda/2003/21-567_Reyataz_BioPharmr_P1.pdf</v>
      </c>
      <c r="D4871" s="254" t="str">
        <f>IF(AND(A4871&lt;&gt;"",ISNUMBER(A4871)),VLOOKUP(A4871,Studies!A:BR,4,FALSE),"")</f>
        <v>100 mg</v>
      </c>
      <c r="E4871" s="254" t="str">
        <f>IF(AND(A4871&lt;&gt;"",ISNUMBER(A4871)),VLOOKUP(A4871,Studies!A:BR,5,FALSE),"")</f>
        <v>Atazanavir</v>
      </c>
      <c r="F4871" s="255" t="str">
        <f>IF(AND(A4871&lt;&gt;"",ISNUMBER(A4871)),VLOOKUP(A4871,Studies!A:BR,6,FALSE),"")</f>
        <v>Plasma</v>
      </c>
      <c r="G4871" s="194">
        <v>145</v>
      </c>
      <c r="H4871" s="50" t="s">
        <v>60</v>
      </c>
      <c r="I4871" s="187">
        <v>262.09460000000001</v>
      </c>
      <c r="J4871" s="41" t="s">
        <v>941</v>
      </c>
      <c r="K4871" s="41" t="s">
        <v>116</v>
      </c>
    </row>
    <row r="4872" spans="1:11" x14ac:dyDescent="0.2">
      <c r="A4872" s="30">
        <v>564</v>
      </c>
      <c r="B4872" s="253" t="str">
        <f>IF(AND(A4872&lt;&gt;"",ISNUMBER(A4872)),VLOOKUP(A4872,Studies!A:BR,2,FALSE),"")</f>
        <v>ClinPharmReview, AI424-002, p. 55</v>
      </c>
      <c r="C4872" s="254" t="str">
        <f>IF(AND(A4872&lt;&gt;"",ISNUMBER(A4872)),VLOOKUP(A4872,Studies!A:BR,3,FALSE),"")</f>
        <v>https://www.accessdata.fda.gov/drugsatfda_docs/nda/2003/21-567_Reyataz_BioPharmr_P1.pdf</v>
      </c>
      <c r="D4872" s="254" t="str">
        <f>IF(AND(A4872&lt;&gt;"",ISNUMBER(A4872)),VLOOKUP(A4872,Studies!A:BR,4,FALSE),"")</f>
        <v>100 mg</v>
      </c>
      <c r="E4872" s="254" t="str">
        <f>IF(AND(A4872&lt;&gt;"",ISNUMBER(A4872)),VLOOKUP(A4872,Studies!A:BR,5,FALSE),"")</f>
        <v>Atazanavir</v>
      </c>
      <c r="F4872" s="255" t="str">
        <f>IF(AND(A4872&lt;&gt;"",ISNUMBER(A4872)),VLOOKUP(A4872,Studies!A:BR,6,FALSE),"")</f>
        <v>Plasma</v>
      </c>
      <c r="G4872" s="194">
        <v>145.5</v>
      </c>
      <c r="H4872" s="50" t="s">
        <v>60</v>
      </c>
      <c r="I4872" s="187">
        <v>332.60820000000001</v>
      </c>
      <c r="J4872" s="41" t="s">
        <v>941</v>
      </c>
      <c r="K4872" s="41" t="s">
        <v>116</v>
      </c>
    </row>
    <row r="4873" spans="1:11" x14ac:dyDescent="0.2">
      <c r="A4873" s="30">
        <v>564</v>
      </c>
      <c r="B4873" s="253" t="str">
        <f>IF(AND(A4873&lt;&gt;"",ISNUMBER(A4873)),VLOOKUP(A4873,Studies!A:BR,2,FALSE),"")</f>
        <v>ClinPharmReview, AI424-002, p. 55</v>
      </c>
      <c r="C4873" s="254" t="str">
        <f>IF(AND(A4873&lt;&gt;"",ISNUMBER(A4873)),VLOOKUP(A4873,Studies!A:BR,3,FALSE),"")</f>
        <v>https://www.accessdata.fda.gov/drugsatfda_docs/nda/2003/21-567_Reyataz_BioPharmr_P1.pdf</v>
      </c>
      <c r="D4873" s="254" t="str">
        <f>IF(AND(A4873&lt;&gt;"",ISNUMBER(A4873)),VLOOKUP(A4873,Studies!A:BR,4,FALSE),"")</f>
        <v>100 mg</v>
      </c>
      <c r="E4873" s="254" t="str">
        <f>IF(AND(A4873&lt;&gt;"",ISNUMBER(A4873)),VLOOKUP(A4873,Studies!A:BR,5,FALSE),"")</f>
        <v>Atazanavir</v>
      </c>
      <c r="F4873" s="255" t="str">
        <f>IF(AND(A4873&lt;&gt;"",ISNUMBER(A4873)),VLOOKUP(A4873,Studies!A:BR,6,FALSE),"")</f>
        <v>Plasma</v>
      </c>
      <c r="G4873" s="194">
        <v>146</v>
      </c>
      <c r="H4873" s="50" t="s">
        <v>60</v>
      </c>
      <c r="I4873" s="187">
        <v>351.1841</v>
      </c>
      <c r="J4873" s="41" t="s">
        <v>941</v>
      </c>
      <c r="K4873" s="41" t="s">
        <v>116</v>
      </c>
    </row>
    <row r="4874" spans="1:11" x14ac:dyDescent="0.2">
      <c r="A4874" s="30">
        <v>564</v>
      </c>
      <c r="B4874" s="253" t="str">
        <f>IF(AND(A4874&lt;&gt;"",ISNUMBER(A4874)),VLOOKUP(A4874,Studies!A:BR,2,FALSE),"")</f>
        <v>ClinPharmReview, AI424-002, p. 55</v>
      </c>
      <c r="C4874" s="254" t="str">
        <f>IF(AND(A4874&lt;&gt;"",ISNUMBER(A4874)),VLOOKUP(A4874,Studies!A:BR,3,FALSE),"")</f>
        <v>https://www.accessdata.fda.gov/drugsatfda_docs/nda/2003/21-567_Reyataz_BioPharmr_P1.pdf</v>
      </c>
      <c r="D4874" s="254" t="str">
        <f>IF(AND(A4874&lt;&gt;"",ISNUMBER(A4874)),VLOOKUP(A4874,Studies!A:BR,4,FALSE),"")</f>
        <v>100 mg</v>
      </c>
      <c r="E4874" s="254" t="str">
        <f>IF(AND(A4874&lt;&gt;"",ISNUMBER(A4874)),VLOOKUP(A4874,Studies!A:BR,5,FALSE),"")</f>
        <v>Atazanavir</v>
      </c>
      <c r="F4874" s="255" t="str">
        <f>IF(AND(A4874&lt;&gt;"",ISNUMBER(A4874)),VLOOKUP(A4874,Studies!A:BR,6,FALSE),"")</f>
        <v>Plasma</v>
      </c>
      <c r="G4874" s="194">
        <v>147</v>
      </c>
      <c r="H4874" s="50" t="s">
        <v>60</v>
      </c>
      <c r="I4874" s="187">
        <v>325.79840000000002</v>
      </c>
      <c r="J4874" s="41" t="s">
        <v>941</v>
      </c>
      <c r="K4874" s="41" t="s">
        <v>116</v>
      </c>
    </row>
    <row r="4875" spans="1:11" x14ac:dyDescent="0.2">
      <c r="A4875" s="30">
        <v>564</v>
      </c>
      <c r="B4875" s="253" t="str">
        <f>IF(AND(A4875&lt;&gt;"",ISNUMBER(A4875)),VLOOKUP(A4875,Studies!A:BR,2,FALSE),"")</f>
        <v>ClinPharmReview, AI424-002, p. 55</v>
      </c>
      <c r="C4875" s="254" t="str">
        <f>IF(AND(A4875&lt;&gt;"",ISNUMBER(A4875)),VLOOKUP(A4875,Studies!A:BR,3,FALSE),"")</f>
        <v>https://www.accessdata.fda.gov/drugsatfda_docs/nda/2003/21-567_Reyataz_BioPharmr_P1.pdf</v>
      </c>
      <c r="D4875" s="254" t="str">
        <f>IF(AND(A4875&lt;&gt;"",ISNUMBER(A4875)),VLOOKUP(A4875,Studies!A:BR,4,FALSE),"")</f>
        <v>100 mg</v>
      </c>
      <c r="E4875" s="254" t="str">
        <f>IF(AND(A4875&lt;&gt;"",ISNUMBER(A4875)),VLOOKUP(A4875,Studies!A:BR,5,FALSE),"")</f>
        <v>Atazanavir</v>
      </c>
      <c r="F4875" s="255" t="str">
        <f>IF(AND(A4875&lt;&gt;"",ISNUMBER(A4875)),VLOOKUP(A4875,Studies!A:BR,6,FALSE),"")</f>
        <v>Plasma</v>
      </c>
      <c r="G4875" s="194">
        <v>148</v>
      </c>
      <c r="H4875" s="50" t="s">
        <v>60</v>
      </c>
      <c r="I4875" s="187">
        <v>280.79790000000003</v>
      </c>
      <c r="J4875" s="41" t="s">
        <v>941</v>
      </c>
      <c r="K4875" s="41" t="s">
        <v>116</v>
      </c>
    </row>
    <row r="4876" spans="1:11" x14ac:dyDescent="0.2">
      <c r="A4876" s="30">
        <v>564</v>
      </c>
      <c r="B4876" s="253" t="str">
        <f>IF(AND(A4876&lt;&gt;"",ISNUMBER(A4876)),VLOOKUP(A4876,Studies!A:BR,2,FALSE),"")</f>
        <v>ClinPharmReview, AI424-002, p. 55</v>
      </c>
      <c r="C4876" s="254" t="str">
        <f>IF(AND(A4876&lt;&gt;"",ISNUMBER(A4876)),VLOOKUP(A4876,Studies!A:BR,3,FALSE),"")</f>
        <v>https://www.accessdata.fda.gov/drugsatfda_docs/nda/2003/21-567_Reyataz_BioPharmr_P1.pdf</v>
      </c>
      <c r="D4876" s="254" t="str">
        <f>IF(AND(A4876&lt;&gt;"",ISNUMBER(A4876)),VLOOKUP(A4876,Studies!A:BR,4,FALSE),"")</f>
        <v>100 mg</v>
      </c>
      <c r="E4876" s="254" t="str">
        <f>IF(AND(A4876&lt;&gt;"",ISNUMBER(A4876)),VLOOKUP(A4876,Studies!A:BR,5,FALSE),"")</f>
        <v>Atazanavir</v>
      </c>
      <c r="F4876" s="255" t="str">
        <f>IF(AND(A4876&lt;&gt;"",ISNUMBER(A4876)),VLOOKUP(A4876,Studies!A:BR,6,FALSE),"")</f>
        <v>Plasma</v>
      </c>
      <c r="G4876" s="194">
        <v>149</v>
      </c>
      <c r="H4876" s="50" t="s">
        <v>60</v>
      </c>
      <c r="I4876" s="187">
        <v>220.78469999999999</v>
      </c>
      <c r="J4876" s="41" t="s">
        <v>941</v>
      </c>
      <c r="K4876" s="41" t="s">
        <v>116</v>
      </c>
    </row>
    <row r="4877" spans="1:11" x14ac:dyDescent="0.2">
      <c r="A4877" s="30">
        <v>564</v>
      </c>
      <c r="B4877" s="253" t="str">
        <f>IF(AND(A4877&lt;&gt;"",ISNUMBER(A4877)),VLOOKUP(A4877,Studies!A:BR,2,FALSE),"")</f>
        <v>ClinPharmReview, AI424-002, p. 55</v>
      </c>
      <c r="C4877" s="254" t="str">
        <f>IF(AND(A4877&lt;&gt;"",ISNUMBER(A4877)),VLOOKUP(A4877,Studies!A:BR,3,FALSE),"")</f>
        <v>https://www.accessdata.fda.gov/drugsatfda_docs/nda/2003/21-567_Reyataz_BioPharmr_P1.pdf</v>
      </c>
      <c r="D4877" s="254" t="str">
        <f>IF(AND(A4877&lt;&gt;"",ISNUMBER(A4877)),VLOOKUP(A4877,Studies!A:BR,4,FALSE),"")</f>
        <v>100 mg</v>
      </c>
      <c r="E4877" s="254" t="str">
        <f>IF(AND(A4877&lt;&gt;"",ISNUMBER(A4877)),VLOOKUP(A4877,Studies!A:BR,5,FALSE),"")</f>
        <v>Atazanavir</v>
      </c>
      <c r="F4877" s="255" t="str">
        <f>IF(AND(A4877&lt;&gt;"",ISNUMBER(A4877)),VLOOKUP(A4877,Studies!A:BR,6,FALSE),"")</f>
        <v>Plasma</v>
      </c>
      <c r="G4877" s="194">
        <v>150</v>
      </c>
      <c r="H4877" s="50" t="s">
        <v>60</v>
      </c>
      <c r="I4877" s="187">
        <v>176.80500000000001</v>
      </c>
      <c r="J4877" s="41" t="s">
        <v>941</v>
      </c>
      <c r="K4877" s="41" t="s">
        <v>116</v>
      </c>
    </row>
    <row r="4878" spans="1:11" x14ac:dyDescent="0.2">
      <c r="A4878" s="30">
        <v>564</v>
      </c>
      <c r="B4878" s="253" t="str">
        <f>IF(AND(A4878&lt;&gt;"",ISNUMBER(A4878)),VLOOKUP(A4878,Studies!A:BR,2,FALSE),"")</f>
        <v>ClinPharmReview, AI424-002, p. 55</v>
      </c>
      <c r="C4878" s="254" t="str">
        <f>IF(AND(A4878&lt;&gt;"",ISNUMBER(A4878)),VLOOKUP(A4878,Studies!A:BR,3,FALSE),"")</f>
        <v>https://www.accessdata.fda.gov/drugsatfda_docs/nda/2003/21-567_Reyataz_BioPharmr_P1.pdf</v>
      </c>
      <c r="D4878" s="254" t="str">
        <f>IF(AND(A4878&lt;&gt;"",ISNUMBER(A4878)),VLOOKUP(A4878,Studies!A:BR,4,FALSE),"")</f>
        <v>100 mg</v>
      </c>
      <c r="E4878" s="254" t="str">
        <f>IF(AND(A4878&lt;&gt;"",ISNUMBER(A4878)),VLOOKUP(A4878,Studies!A:BR,5,FALSE),"")</f>
        <v>Atazanavir</v>
      </c>
      <c r="F4878" s="255" t="str">
        <f>IF(AND(A4878&lt;&gt;"",ISNUMBER(A4878)),VLOOKUP(A4878,Studies!A:BR,6,FALSE),"")</f>
        <v>Plasma</v>
      </c>
      <c r="G4878" s="194">
        <v>152</v>
      </c>
      <c r="H4878" s="50" t="s">
        <v>60</v>
      </c>
      <c r="I4878" s="187">
        <v>136.2602</v>
      </c>
      <c r="J4878" s="41" t="s">
        <v>941</v>
      </c>
      <c r="K4878" s="41" t="s">
        <v>116</v>
      </c>
    </row>
    <row r="4879" spans="1:11" x14ac:dyDescent="0.2">
      <c r="A4879" s="30">
        <v>564</v>
      </c>
      <c r="B4879" s="253" t="str">
        <f>IF(AND(A4879&lt;&gt;"",ISNUMBER(A4879)),VLOOKUP(A4879,Studies!A:BR,2,FALSE),"")</f>
        <v>ClinPharmReview, AI424-002, p. 55</v>
      </c>
      <c r="C4879" s="254" t="str">
        <f>IF(AND(A4879&lt;&gt;"",ISNUMBER(A4879)),VLOOKUP(A4879,Studies!A:BR,3,FALSE),"")</f>
        <v>https://www.accessdata.fda.gov/drugsatfda_docs/nda/2003/21-567_Reyataz_BioPharmr_P1.pdf</v>
      </c>
      <c r="D4879" s="254" t="str">
        <f>IF(AND(A4879&lt;&gt;"",ISNUMBER(A4879)),VLOOKUP(A4879,Studies!A:BR,4,FALSE),"")</f>
        <v>100 mg</v>
      </c>
      <c r="E4879" s="254" t="str">
        <f>IF(AND(A4879&lt;&gt;"",ISNUMBER(A4879)),VLOOKUP(A4879,Studies!A:BR,5,FALSE),"")</f>
        <v>Atazanavir</v>
      </c>
      <c r="F4879" s="255" t="str">
        <f>IF(AND(A4879&lt;&gt;"",ISNUMBER(A4879)),VLOOKUP(A4879,Studies!A:BR,6,FALSE),"")</f>
        <v>Plasma</v>
      </c>
      <c r="G4879" s="194">
        <v>156</v>
      </c>
      <c r="H4879" s="50" t="s">
        <v>60</v>
      </c>
      <c r="I4879" s="187">
        <v>61.433920000000001</v>
      </c>
      <c r="J4879" s="41" t="s">
        <v>941</v>
      </c>
      <c r="K4879" s="41" t="s">
        <v>116</v>
      </c>
    </row>
    <row r="4880" spans="1:11" x14ac:dyDescent="0.2">
      <c r="A4880" s="30">
        <v>564</v>
      </c>
      <c r="B4880" s="253" t="str">
        <f>IF(AND(A4880&lt;&gt;"",ISNUMBER(A4880)),VLOOKUP(A4880,Studies!A:BR,2,FALSE),"")</f>
        <v>ClinPharmReview, AI424-002, p. 55</v>
      </c>
      <c r="C4880" s="254" t="str">
        <f>IF(AND(A4880&lt;&gt;"",ISNUMBER(A4880)),VLOOKUP(A4880,Studies!A:BR,3,FALSE),"")</f>
        <v>https://www.accessdata.fda.gov/drugsatfda_docs/nda/2003/21-567_Reyataz_BioPharmr_P1.pdf</v>
      </c>
      <c r="D4880" s="254" t="str">
        <f>IF(AND(A4880&lt;&gt;"",ISNUMBER(A4880)),VLOOKUP(A4880,Studies!A:BR,4,FALSE),"")</f>
        <v>100 mg</v>
      </c>
      <c r="E4880" s="254" t="str">
        <f>IF(AND(A4880&lt;&gt;"",ISNUMBER(A4880)),VLOOKUP(A4880,Studies!A:BR,5,FALSE),"")</f>
        <v>Atazanavir</v>
      </c>
      <c r="F4880" s="255" t="str">
        <f>IF(AND(A4880&lt;&gt;"",ISNUMBER(A4880)),VLOOKUP(A4880,Studies!A:BR,6,FALSE),"")</f>
        <v>Plasma</v>
      </c>
      <c r="G4880" s="194">
        <v>312</v>
      </c>
      <c r="H4880" s="50" t="s">
        <v>60</v>
      </c>
      <c r="I4880" s="187">
        <v>62.296410000000002</v>
      </c>
      <c r="J4880" s="41" t="s">
        <v>941</v>
      </c>
      <c r="K4880" s="41" t="s">
        <v>116</v>
      </c>
    </row>
    <row r="4881" spans="1:11" x14ac:dyDescent="0.2">
      <c r="A4881" s="30">
        <v>564</v>
      </c>
      <c r="B4881" s="253" t="str">
        <f>IF(AND(A4881&lt;&gt;"",ISNUMBER(A4881)),VLOOKUP(A4881,Studies!A:BR,2,FALSE),"")</f>
        <v>ClinPharmReview, AI424-002, p. 55</v>
      </c>
      <c r="C4881" s="254" t="str">
        <f>IF(AND(A4881&lt;&gt;"",ISNUMBER(A4881)),VLOOKUP(A4881,Studies!A:BR,3,FALSE),"")</f>
        <v>https://www.accessdata.fda.gov/drugsatfda_docs/nda/2003/21-567_Reyataz_BioPharmr_P1.pdf</v>
      </c>
      <c r="D4881" s="254" t="str">
        <f>IF(AND(A4881&lt;&gt;"",ISNUMBER(A4881)),VLOOKUP(A4881,Studies!A:BR,4,FALSE),"")</f>
        <v>100 mg</v>
      </c>
      <c r="E4881" s="254" t="str">
        <f>IF(AND(A4881&lt;&gt;"",ISNUMBER(A4881)),VLOOKUP(A4881,Studies!A:BR,5,FALSE),"")</f>
        <v>Atazanavir</v>
      </c>
      <c r="F4881" s="255" t="str">
        <f>IF(AND(A4881&lt;&gt;"",ISNUMBER(A4881)),VLOOKUP(A4881,Studies!A:BR,6,FALSE),"")</f>
        <v>Plasma</v>
      </c>
      <c r="G4881" s="194">
        <v>312.25</v>
      </c>
      <c r="H4881" s="50" t="s">
        <v>60</v>
      </c>
      <c r="I4881" s="187">
        <v>59.005940000000002</v>
      </c>
      <c r="J4881" s="41" t="s">
        <v>941</v>
      </c>
      <c r="K4881" s="41" t="s">
        <v>116</v>
      </c>
    </row>
    <row r="4882" spans="1:11" x14ac:dyDescent="0.2">
      <c r="A4882" s="30">
        <v>564</v>
      </c>
      <c r="B4882" s="253" t="str">
        <f>IF(AND(A4882&lt;&gt;"",ISNUMBER(A4882)),VLOOKUP(A4882,Studies!A:BR,2,FALSE),"")</f>
        <v>ClinPharmReview, AI424-002, p. 55</v>
      </c>
      <c r="C4882" s="254" t="str">
        <f>IF(AND(A4882&lt;&gt;"",ISNUMBER(A4882)),VLOOKUP(A4882,Studies!A:BR,3,FALSE),"")</f>
        <v>https://www.accessdata.fda.gov/drugsatfda_docs/nda/2003/21-567_Reyataz_BioPharmr_P1.pdf</v>
      </c>
      <c r="D4882" s="254" t="str">
        <f>IF(AND(A4882&lt;&gt;"",ISNUMBER(A4882)),VLOOKUP(A4882,Studies!A:BR,4,FALSE),"")</f>
        <v>100 mg</v>
      </c>
      <c r="E4882" s="254" t="str">
        <f>IF(AND(A4882&lt;&gt;"",ISNUMBER(A4882)),VLOOKUP(A4882,Studies!A:BR,5,FALSE),"")</f>
        <v>Atazanavir</v>
      </c>
      <c r="F4882" s="255" t="str">
        <f>IF(AND(A4882&lt;&gt;"",ISNUMBER(A4882)),VLOOKUP(A4882,Studies!A:BR,6,FALSE),"")</f>
        <v>Plasma</v>
      </c>
      <c r="G4882" s="194">
        <v>312.5</v>
      </c>
      <c r="H4882" s="50" t="s">
        <v>60</v>
      </c>
      <c r="I4882" s="187">
        <v>70.807689999999994</v>
      </c>
      <c r="J4882" s="41" t="s">
        <v>941</v>
      </c>
      <c r="K4882" s="41" t="s">
        <v>116</v>
      </c>
    </row>
    <row r="4883" spans="1:11" x14ac:dyDescent="0.2">
      <c r="A4883" s="30">
        <v>564</v>
      </c>
      <c r="B4883" s="253" t="str">
        <f>IF(AND(A4883&lt;&gt;"",ISNUMBER(A4883)),VLOOKUP(A4883,Studies!A:BR,2,FALSE),"")</f>
        <v>ClinPharmReview, AI424-002, p. 55</v>
      </c>
      <c r="C4883" s="254" t="str">
        <f>IF(AND(A4883&lt;&gt;"",ISNUMBER(A4883)),VLOOKUP(A4883,Studies!A:BR,3,FALSE),"")</f>
        <v>https://www.accessdata.fda.gov/drugsatfda_docs/nda/2003/21-567_Reyataz_BioPharmr_P1.pdf</v>
      </c>
      <c r="D4883" s="254" t="str">
        <f>IF(AND(A4883&lt;&gt;"",ISNUMBER(A4883)),VLOOKUP(A4883,Studies!A:BR,4,FALSE),"")</f>
        <v>100 mg</v>
      </c>
      <c r="E4883" s="254" t="str">
        <f>IF(AND(A4883&lt;&gt;"",ISNUMBER(A4883)),VLOOKUP(A4883,Studies!A:BR,5,FALSE),"")</f>
        <v>Atazanavir</v>
      </c>
      <c r="F4883" s="255" t="str">
        <f>IF(AND(A4883&lt;&gt;"",ISNUMBER(A4883)),VLOOKUP(A4883,Studies!A:BR,6,FALSE),"")</f>
        <v>Plasma</v>
      </c>
      <c r="G4883" s="194">
        <v>312.75</v>
      </c>
      <c r="H4883" s="50" t="s">
        <v>60</v>
      </c>
      <c r="I4883" s="187">
        <v>89.749179999999996</v>
      </c>
      <c r="J4883" s="41" t="s">
        <v>941</v>
      </c>
      <c r="K4883" s="41" t="s">
        <v>116</v>
      </c>
    </row>
    <row r="4884" spans="1:11" x14ac:dyDescent="0.2">
      <c r="A4884" s="30">
        <v>564</v>
      </c>
      <c r="B4884" s="253" t="str">
        <f>IF(AND(A4884&lt;&gt;"",ISNUMBER(A4884)),VLOOKUP(A4884,Studies!A:BR,2,FALSE),"")</f>
        <v>ClinPharmReview, AI424-002, p. 55</v>
      </c>
      <c r="C4884" s="254" t="str">
        <f>IF(AND(A4884&lt;&gt;"",ISNUMBER(A4884)),VLOOKUP(A4884,Studies!A:BR,3,FALSE),"")</f>
        <v>https://www.accessdata.fda.gov/drugsatfda_docs/nda/2003/21-567_Reyataz_BioPharmr_P1.pdf</v>
      </c>
      <c r="D4884" s="254" t="str">
        <f>IF(AND(A4884&lt;&gt;"",ISNUMBER(A4884)),VLOOKUP(A4884,Studies!A:BR,4,FALSE),"")</f>
        <v>100 mg</v>
      </c>
      <c r="E4884" s="254" t="str">
        <f>IF(AND(A4884&lt;&gt;"",ISNUMBER(A4884)),VLOOKUP(A4884,Studies!A:BR,5,FALSE),"")</f>
        <v>Atazanavir</v>
      </c>
      <c r="F4884" s="255" t="str">
        <f>IF(AND(A4884&lt;&gt;"",ISNUMBER(A4884)),VLOOKUP(A4884,Studies!A:BR,6,FALSE),"")</f>
        <v>Plasma</v>
      </c>
      <c r="G4884" s="194">
        <v>313</v>
      </c>
      <c r="H4884" s="50" t="s">
        <v>60</v>
      </c>
      <c r="I4884" s="187">
        <v>115.8429</v>
      </c>
      <c r="J4884" s="41" t="s">
        <v>941</v>
      </c>
      <c r="K4884" s="41" t="s">
        <v>116</v>
      </c>
    </row>
    <row r="4885" spans="1:11" x14ac:dyDescent="0.2">
      <c r="A4885" s="30">
        <v>564</v>
      </c>
      <c r="B4885" s="253" t="str">
        <f>IF(AND(A4885&lt;&gt;"",ISNUMBER(A4885)),VLOOKUP(A4885,Studies!A:BR,2,FALSE),"")</f>
        <v>ClinPharmReview, AI424-002, p. 55</v>
      </c>
      <c r="C4885" s="254" t="str">
        <f>IF(AND(A4885&lt;&gt;"",ISNUMBER(A4885)),VLOOKUP(A4885,Studies!A:BR,3,FALSE),"")</f>
        <v>https://www.accessdata.fda.gov/drugsatfda_docs/nda/2003/21-567_Reyataz_BioPharmr_P1.pdf</v>
      </c>
      <c r="D4885" s="254" t="str">
        <f>IF(AND(A4885&lt;&gt;"",ISNUMBER(A4885)),VLOOKUP(A4885,Studies!A:BR,4,FALSE),"")</f>
        <v>100 mg</v>
      </c>
      <c r="E4885" s="254" t="str">
        <f>IF(AND(A4885&lt;&gt;"",ISNUMBER(A4885)),VLOOKUP(A4885,Studies!A:BR,5,FALSE),"")</f>
        <v>Atazanavir</v>
      </c>
      <c r="F4885" s="255" t="str">
        <f>IF(AND(A4885&lt;&gt;"",ISNUMBER(A4885)),VLOOKUP(A4885,Studies!A:BR,6,FALSE),"")</f>
        <v>Plasma</v>
      </c>
      <c r="G4885" s="194">
        <v>313.5</v>
      </c>
      <c r="H4885" s="50" t="s">
        <v>60</v>
      </c>
      <c r="I4885" s="187">
        <v>131.685</v>
      </c>
      <c r="J4885" s="41" t="s">
        <v>941</v>
      </c>
      <c r="K4885" s="41" t="s">
        <v>116</v>
      </c>
    </row>
    <row r="4886" spans="1:11" x14ac:dyDescent="0.2">
      <c r="A4886" s="30">
        <v>564</v>
      </c>
      <c r="B4886" s="253" t="str">
        <f>IF(AND(A4886&lt;&gt;"",ISNUMBER(A4886)),VLOOKUP(A4886,Studies!A:BR,2,FALSE),"")</f>
        <v>ClinPharmReview, AI424-002, p. 55</v>
      </c>
      <c r="C4886" s="254" t="str">
        <f>IF(AND(A4886&lt;&gt;"",ISNUMBER(A4886)),VLOOKUP(A4886,Studies!A:BR,3,FALSE),"")</f>
        <v>https://www.accessdata.fda.gov/drugsatfda_docs/nda/2003/21-567_Reyataz_BioPharmr_P1.pdf</v>
      </c>
      <c r="D4886" s="254" t="str">
        <f>IF(AND(A4886&lt;&gt;"",ISNUMBER(A4886)),VLOOKUP(A4886,Studies!A:BR,4,FALSE),"")</f>
        <v>100 mg</v>
      </c>
      <c r="E4886" s="254" t="str">
        <f>IF(AND(A4886&lt;&gt;"",ISNUMBER(A4886)),VLOOKUP(A4886,Studies!A:BR,5,FALSE),"")</f>
        <v>Atazanavir</v>
      </c>
      <c r="F4886" s="255" t="str">
        <f>IF(AND(A4886&lt;&gt;"",ISNUMBER(A4886)),VLOOKUP(A4886,Studies!A:BR,6,FALSE),"")</f>
        <v>Plasma</v>
      </c>
      <c r="G4886" s="194">
        <v>314</v>
      </c>
      <c r="H4886" s="50" t="s">
        <v>60</v>
      </c>
      <c r="I4886" s="187">
        <v>144.35300000000001</v>
      </c>
      <c r="J4886" s="41" t="s">
        <v>941</v>
      </c>
      <c r="K4886" s="41" t="s">
        <v>116</v>
      </c>
    </row>
    <row r="4887" spans="1:11" x14ac:dyDescent="0.2">
      <c r="A4887" s="30">
        <v>564</v>
      </c>
      <c r="B4887" s="253" t="str">
        <f>IF(AND(A4887&lt;&gt;"",ISNUMBER(A4887)),VLOOKUP(A4887,Studies!A:BR,2,FALSE),"")</f>
        <v>ClinPharmReview, AI424-002, p. 55</v>
      </c>
      <c r="C4887" s="254" t="str">
        <f>IF(AND(A4887&lt;&gt;"",ISNUMBER(A4887)),VLOOKUP(A4887,Studies!A:BR,3,FALSE),"")</f>
        <v>https://www.accessdata.fda.gov/drugsatfda_docs/nda/2003/21-567_Reyataz_BioPharmr_P1.pdf</v>
      </c>
      <c r="D4887" s="254" t="str">
        <f>IF(AND(A4887&lt;&gt;"",ISNUMBER(A4887)),VLOOKUP(A4887,Studies!A:BR,4,FALSE),"")</f>
        <v>100 mg</v>
      </c>
      <c r="E4887" s="254" t="str">
        <f>IF(AND(A4887&lt;&gt;"",ISNUMBER(A4887)),VLOOKUP(A4887,Studies!A:BR,5,FALSE),"")</f>
        <v>Atazanavir</v>
      </c>
      <c r="F4887" s="255" t="str">
        <f>IF(AND(A4887&lt;&gt;"",ISNUMBER(A4887)),VLOOKUP(A4887,Studies!A:BR,6,FALSE),"")</f>
        <v>Plasma</v>
      </c>
      <c r="G4887" s="194">
        <v>315</v>
      </c>
      <c r="H4887" s="50" t="s">
        <v>60</v>
      </c>
      <c r="I4887" s="187">
        <v>149.9213</v>
      </c>
      <c r="J4887" s="41" t="s">
        <v>941</v>
      </c>
      <c r="K4887" s="41" t="s">
        <v>116</v>
      </c>
    </row>
    <row r="4888" spans="1:11" x14ac:dyDescent="0.2">
      <c r="A4888" s="30">
        <v>564</v>
      </c>
      <c r="B4888" s="253" t="str">
        <f>IF(AND(A4888&lt;&gt;"",ISNUMBER(A4888)),VLOOKUP(A4888,Studies!A:BR,2,FALSE),"")</f>
        <v>ClinPharmReview, AI424-002, p. 55</v>
      </c>
      <c r="C4888" s="254" t="str">
        <f>IF(AND(A4888&lt;&gt;"",ISNUMBER(A4888)),VLOOKUP(A4888,Studies!A:BR,3,FALSE),"")</f>
        <v>https://www.accessdata.fda.gov/drugsatfda_docs/nda/2003/21-567_Reyataz_BioPharmr_P1.pdf</v>
      </c>
      <c r="D4888" s="254" t="str">
        <f>IF(AND(A4888&lt;&gt;"",ISNUMBER(A4888)),VLOOKUP(A4888,Studies!A:BR,4,FALSE),"")</f>
        <v>100 mg</v>
      </c>
      <c r="E4888" s="254" t="str">
        <f>IF(AND(A4888&lt;&gt;"",ISNUMBER(A4888)),VLOOKUP(A4888,Studies!A:BR,5,FALSE),"")</f>
        <v>Atazanavir</v>
      </c>
      <c r="F4888" s="255" t="str">
        <f>IF(AND(A4888&lt;&gt;"",ISNUMBER(A4888)),VLOOKUP(A4888,Studies!A:BR,6,FALSE),"")</f>
        <v>Plasma</v>
      </c>
      <c r="G4888" s="194">
        <v>316</v>
      </c>
      <c r="H4888" s="50" t="s">
        <v>60</v>
      </c>
      <c r="I4888" s="187">
        <v>132.18639999999999</v>
      </c>
      <c r="J4888" s="41" t="s">
        <v>941</v>
      </c>
      <c r="K4888" s="41" t="s">
        <v>116</v>
      </c>
    </row>
    <row r="4889" spans="1:11" x14ac:dyDescent="0.2">
      <c r="A4889" s="30">
        <v>564</v>
      </c>
      <c r="B4889" s="253" t="str">
        <f>IF(AND(A4889&lt;&gt;"",ISNUMBER(A4889)),VLOOKUP(A4889,Studies!A:BR,2,FALSE),"")</f>
        <v>ClinPharmReview, AI424-002, p. 55</v>
      </c>
      <c r="C4889" s="254" t="str">
        <f>IF(AND(A4889&lt;&gt;"",ISNUMBER(A4889)),VLOOKUP(A4889,Studies!A:BR,3,FALSE),"")</f>
        <v>https://www.accessdata.fda.gov/drugsatfda_docs/nda/2003/21-567_Reyataz_BioPharmr_P1.pdf</v>
      </c>
      <c r="D4889" s="254" t="str">
        <f>IF(AND(A4889&lt;&gt;"",ISNUMBER(A4889)),VLOOKUP(A4889,Studies!A:BR,4,FALSE),"")</f>
        <v>100 mg</v>
      </c>
      <c r="E4889" s="254" t="str">
        <f>IF(AND(A4889&lt;&gt;"",ISNUMBER(A4889)),VLOOKUP(A4889,Studies!A:BR,5,FALSE),"")</f>
        <v>Atazanavir</v>
      </c>
      <c r="F4889" s="255" t="str">
        <f>IF(AND(A4889&lt;&gt;"",ISNUMBER(A4889)),VLOOKUP(A4889,Studies!A:BR,6,FALSE),"")</f>
        <v>Plasma</v>
      </c>
      <c r="G4889" s="194">
        <v>317</v>
      </c>
      <c r="H4889" s="50" t="s">
        <v>60</v>
      </c>
      <c r="I4889" s="187">
        <v>108.3567</v>
      </c>
      <c r="J4889" s="41" t="s">
        <v>941</v>
      </c>
      <c r="K4889" s="41" t="s">
        <v>116</v>
      </c>
    </row>
    <row r="4890" spans="1:11" x14ac:dyDescent="0.2">
      <c r="A4890" s="30">
        <v>564</v>
      </c>
      <c r="B4890" s="253" t="str">
        <f>IF(AND(A4890&lt;&gt;"",ISNUMBER(A4890)),VLOOKUP(A4890,Studies!A:BR,2,FALSE),"")</f>
        <v>ClinPharmReview, AI424-002, p. 55</v>
      </c>
      <c r="C4890" s="254" t="str">
        <f>IF(AND(A4890&lt;&gt;"",ISNUMBER(A4890)),VLOOKUP(A4890,Studies!A:BR,3,FALSE),"")</f>
        <v>https://www.accessdata.fda.gov/drugsatfda_docs/nda/2003/21-567_Reyataz_BioPharmr_P1.pdf</v>
      </c>
      <c r="D4890" s="254" t="str">
        <f>IF(AND(A4890&lt;&gt;"",ISNUMBER(A4890)),VLOOKUP(A4890,Studies!A:BR,4,FALSE),"")</f>
        <v>100 mg</v>
      </c>
      <c r="E4890" s="254" t="str">
        <f>IF(AND(A4890&lt;&gt;"",ISNUMBER(A4890)),VLOOKUP(A4890,Studies!A:BR,5,FALSE),"")</f>
        <v>Atazanavir</v>
      </c>
      <c r="F4890" s="255" t="str">
        <f>IF(AND(A4890&lt;&gt;"",ISNUMBER(A4890)),VLOOKUP(A4890,Studies!A:BR,6,FALSE),"")</f>
        <v>Plasma</v>
      </c>
      <c r="G4890" s="194">
        <v>318</v>
      </c>
      <c r="H4890" s="50" t="s">
        <v>60</v>
      </c>
      <c r="I4890" s="187">
        <v>90.468270000000004</v>
      </c>
      <c r="J4890" s="41" t="s">
        <v>941</v>
      </c>
      <c r="K4890" s="41" t="s">
        <v>116</v>
      </c>
    </row>
    <row r="4891" spans="1:11" x14ac:dyDescent="0.2">
      <c r="A4891" s="30">
        <v>564</v>
      </c>
      <c r="B4891" s="253" t="str">
        <f>IF(AND(A4891&lt;&gt;"",ISNUMBER(A4891)),VLOOKUP(A4891,Studies!A:BR,2,FALSE),"")</f>
        <v>ClinPharmReview, AI424-002, p. 55</v>
      </c>
      <c r="C4891" s="254" t="str">
        <f>IF(AND(A4891&lt;&gt;"",ISNUMBER(A4891)),VLOOKUP(A4891,Studies!A:BR,3,FALSE),"")</f>
        <v>https://www.accessdata.fda.gov/drugsatfda_docs/nda/2003/21-567_Reyataz_BioPharmr_P1.pdf</v>
      </c>
      <c r="D4891" s="254" t="str">
        <f>IF(AND(A4891&lt;&gt;"",ISNUMBER(A4891)),VLOOKUP(A4891,Studies!A:BR,4,FALSE),"")</f>
        <v>100 mg</v>
      </c>
      <c r="E4891" s="254" t="str">
        <f>IF(AND(A4891&lt;&gt;"",ISNUMBER(A4891)),VLOOKUP(A4891,Studies!A:BR,5,FALSE),"")</f>
        <v>Atazanavir</v>
      </c>
      <c r="F4891" s="255" t="str">
        <f>IF(AND(A4891&lt;&gt;"",ISNUMBER(A4891)),VLOOKUP(A4891,Studies!A:BR,6,FALSE),"")</f>
        <v>Plasma</v>
      </c>
      <c r="G4891" s="194">
        <v>320</v>
      </c>
      <c r="H4891" s="50" t="s">
        <v>60</v>
      </c>
      <c r="I4891" s="187">
        <v>65.391559999999998</v>
      </c>
      <c r="J4891" s="41" t="s">
        <v>941</v>
      </c>
      <c r="K4891" s="41" t="s">
        <v>116</v>
      </c>
    </row>
    <row r="4892" spans="1:11" x14ac:dyDescent="0.2">
      <c r="A4892" s="30">
        <v>564</v>
      </c>
      <c r="B4892" s="253" t="str">
        <f>IF(AND(A4892&lt;&gt;"",ISNUMBER(A4892)),VLOOKUP(A4892,Studies!A:BR,2,FALSE),"")</f>
        <v>ClinPharmReview, AI424-002, p. 55</v>
      </c>
      <c r="C4892" s="254" t="str">
        <f>IF(AND(A4892&lt;&gt;"",ISNUMBER(A4892)),VLOOKUP(A4892,Studies!A:BR,3,FALSE),"")</f>
        <v>https://www.accessdata.fda.gov/drugsatfda_docs/nda/2003/21-567_Reyataz_BioPharmr_P1.pdf</v>
      </c>
      <c r="D4892" s="254" t="str">
        <f>IF(AND(A4892&lt;&gt;"",ISNUMBER(A4892)),VLOOKUP(A4892,Studies!A:BR,4,FALSE),"")</f>
        <v>100 mg</v>
      </c>
      <c r="E4892" s="254" t="str">
        <f>IF(AND(A4892&lt;&gt;"",ISNUMBER(A4892)),VLOOKUP(A4892,Studies!A:BR,5,FALSE),"")</f>
        <v>Atazanavir</v>
      </c>
      <c r="F4892" s="255" t="str">
        <f>IF(AND(A4892&lt;&gt;"",ISNUMBER(A4892)),VLOOKUP(A4892,Studies!A:BR,6,FALSE),"")</f>
        <v>Plasma</v>
      </c>
      <c r="G4892" s="194">
        <v>324</v>
      </c>
      <c r="H4892" s="50" t="s">
        <v>60</v>
      </c>
      <c r="I4892" s="187">
        <v>30.078230000000001</v>
      </c>
      <c r="J4892" s="41" t="s">
        <v>941</v>
      </c>
      <c r="K4892" s="41" t="s">
        <v>116</v>
      </c>
    </row>
    <row r="4893" spans="1:11" x14ac:dyDescent="0.2">
      <c r="A4893" s="30">
        <v>565</v>
      </c>
      <c r="B4893" s="253" t="str">
        <f>IF(AND(A4893&lt;&gt;"",ISNUMBER(A4893)),VLOOKUP(A4893,Studies!A:BR,2,FALSE),"")</f>
        <v>ClinPharmReview, AI424-002, p. 55</v>
      </c>
      <c r="C4893" s="254" t="str">
        <f>IF(AND(A4893&lt;&gt;"",ISNUMBER(A4893)),VLOOKUP(A4893,Studies!A:BR,3,FALSE),"")</f>
        <v>https://www.accessdata.fda.gov/drugsatfda_docs/nda/2003/21-567_Reyataz_BioPharmr_P1.pdf</v>
      </c>
      <c r="D4893" s="254" t="str">
        <f>IF(AND(A4893&lt;&gt;"",ISNUMBER(A4893)),VLOOKUP(A4893,Studies!A:BR,4,FALSE),"")</f>
        <v>200 mg</v>
      </c>
      <c r="E4893" s="254" t="str">
        <f>IF(AND(A4893&lt;&gt;"",ISNUMBER(A4893)),VLOOKUP(A4893,Studies!A:BR,5,FALSE),"")</f>
        <v>Atazanavir</v>
      </c>
      <c r="F4893" s="255" t="str">
        <f>IF(AND(A4893&lt;&gt;"",ISNUMBER(A4893)),VLOOKUP(A4893,Studies!A:BR,6,FALSE),"")</f>
        <v>Plasma</v>
      </c>
      <c r="G4893" s="194">
        <v>0.25</v>
      </c>
      <c r="H4893" s="50" t="s">
        <v>60</v>
      </c>
      <c r="I4893" s="187">
        <v>7.1130360000000001</v>
      </c>
      <c r="J4893" s="41" t="s">
        <v>941</v>
      </c>
      <c r="K4893" s="41" t="s">
        <v>116</v>
      </c>
    </row>
    <row r="4894" spans="1:11" x14ac:dyDescent="0.2">
      <c r="A4894" s="30">
        <v>565</v>
      </c>
      <c r="B4894" s="253" t="str">
        <f>IF(AND(A4894&lt;&gt;"",ISNUMBER(A4894)),VLOOKUP(A4894,Studies!A:BR,2,FALSE),"")</f>
        <v>ClinPharmReview, AI424-002, p. 55</v>
      </c>
      <c r="C4894" s="254" t="str">
        <f>IF(AND(A4894&lt;&gt;"",ISNUMBER(A4894)),VLOOKUP(A4894,Studies!A:BR,3,FALSE),"")</f>
        <v>https://www.accessdata.fda.gov/drugsatfda_docs/nda/2003/21-567_Reyataz_BioPharmr_P1.pdf</v>
      </c>
      <c r="D4894" s="254" t="str">
        <f>IF(AND(A4894&lt;&gt;"",ISNUMBER(A4894)),VLOOKUP(A4894,Studies!A:BR,4,FALSE),"")</f>
        <v>200 mg</v>
      </c>
      <c r="E4894" s="254" t="str">
        <f>IF(AND(A4894&lt;&gt;"",ISNUMBER(A4894)),VLOOKUP(A4894,Studies!A:BR,5,FALSE),"")</f>
        <v>Atazanavir</v>
      </c>
      <c r="F4894" s="255" t="str">
        <f>IF(AND(A4894&lt;&gt;"",ISNUMBER(A4894)),VLOOKUP(A4894,Studies!A:BR,6,FALSE),"")</f>
        <v>Plasma</v>
      </c>
      <c r="G4894" s="194">
        <v>0.5</v>
      </c>
      <c r="H4894" s="50" t="s">
        <v>60</v>
      </c>
      <c r="I4894" s="187">
        <v>103.9149</v>
      </c>
      <c r="J4894" s="41" t="s">
        <v>941</v>
      </c>
      <c r="K4894" s="41" t="s">
        <v>116</v>
      </c>
    </row>
    <row r="4895" spans="1:11" x14ac:dyDescent="0.2">
      <c r="A4895" s="30">
        <v>565</v>
      </c>
      <c r="B4895" s="253" t="str">
        <f>IF(AND(A4895&lt;&gt;"",ISNUMBER(A4895)),VLOOKUP(A4895,Studies!A:BR,2,FALSE),"")</f>
        <v>ClinPharmReview, AI424-002, p. 55</v>
      </c>
      <c r="C4895" s="254" t="str">
        <f>IF(AND(A4895&lt;&gt;"",ISNUMBER(A4895)),VLOOKUP(A4895,Studies!A:BR,3,FALSE),"")</f>
        <v>https://www.accessdata.fda.gov/drugsatfda_docs/nda/2003/21-567_Reyataz_BioPharmr_P1.pdf</v>
      </c>
      <c r="D4895" s="254" t="str">
        <f>IF(AND(A4895&lt;&gt;"",ISNUMBER(A4895)),VLOOKUP(A4895,Studies!A:BR,4,FALSE),"")</f>
        <v>200 mg</v>
      </c>
      <c r="E4895" s="254" t="str">
        <f>IF(AND(A4895&lt;&gt;"",ISNUMBER(A4895)),VLOOKUP(A4895,Studies!A:BR,5,FALSE),"")</f>
        <v>Atazanavir</v>
      </c>
      <c r="F4895" s="255" t="str">
        <f>IF(AND(A4895&lt;&gt;"",ISNUMBER(A4895)),VLOOKUP(A4895,Studies!A:BR,6,FALSE),"")</f>
        <v>Plasma</v>
      </c>
      <c r="G4895" s="194">
        <v>0.75</v>
      </c>
      <c r="H4895" s="50" t="s">
        <v>60</v>
      </c>
      <c r="I4895" s="187">
        <v>265.0899</v>
      </c>
      <c r="J4895" s="41" t="s">
        <v>941</v>
      </c>
      <c r="K4895" s="41" t="s">
        <v>116</v>
      </c>
    </row>
    <row r="4896" spans="1:11" x14ac:dyDescent="0.2">
      <c r="A4896" s="30">
        <v>565</v>
      </c>
      <c r="B4896" s="253" t="str">
        <f>IF(AND(A4896&lt;&gt;"",ISNUMBER(A4896)),VLOOKUP(A4896,Studies!A:BR,2,FALSE),"")</f>
        <v>ClinPharmReview, AI424-002, p. 55</v>
      </c>
      <c r="C4896" s="254" t="str">
        <f>IF(AND(A4896&lt;&gt;"",ISNUMBER(A4896)),VLOOKUP(A4896,Studies!A:BR,3,FALSE),"")</f>
        <v>https://www.accessdata.fda.gov/drugsatfda_docs/nda/2003/21-567_Reyataz_BioPharmr_P1.pdf</v>
      </c>
      <c r="D4896" s="254" t="str">
        <f>IF(AND(A4896&lt;&gt;"",ISNUMBER(A4896)),VLOOKUP(A4896,Studies!A:BR,4,FALSE),"")</f>
        <v>200 mg</v>
      </c>
      <c r="E4896" s="254" t="str">
        <f>IF(AND(A4896&lt;&gt;"",ISNUMBER(A4896)),VLOOKUP(A4896,Studies!A:BR,5,FALSE),"")</f>
        <v>Atazanavir</v>
      </c>
      <c r="F4896" s="255" t="str">
        <f>IF(AND(A4896&lt;&gt;"",ISNUMBER(A4896)),VLOOKUP(A4896,Studies!A:BR,6,FALSE),"")</f>
        <v>Plasma</v>
      </c>
      <c r="G4896" s="194">
        <v>1</v>
      </c>
      <c r="H4896" s="50" t="s">
        <v>60</v>
      </c>
      <c r="I4896" s="187">
        <v>312.03219999999999</v>
      </c>
      <c r="J4896" s="41" t="s">
        <v>941</v>
      </c>
      <c r="K4896" s="41" t="s">
        <v>116</v>
      </c>
    </row>
    <row r="4897" spans="1:11" x14ac:dyDescent="0.2">
      <c r="A4897" s="30">
        <v>565</v>
      </c>
      <c r="B4897" s="253" t="str">
        <f>IF(AND(A4897&lt;&gt;"",ISNUMBER(A4897)),VLOOKUP(A4897,Studies!A:BR,2,FALSE),"")</f>
        <v>ClinPharmReview, AI424-002, p. 55</v>
      </c>
      <c r="C4897" s="254" t="str">
        <f>IF(AND(A4897&lt;&gt;"",ISNUMBER(A4897)),VLOOKUP(A4897,Studies!A:BR,3,FALSE),"")</f>
        <v>https://www.accessdata.fda.gov/drugsatfda_docs/nda/2003/21-567_Reyataz_BioPharmr_P1.pdf</v>
      </c>
      <c r="D4897" s="254" t="str">
        <f>IF(AND(A4897&lt;&gt;"",ISNUMBER(A4897)),VLOOKUP(A4897,Studies!A:BR,4,FALSE),"")</f>
        <v>200 mg</v>
      </c>
      <c r="E4897" s="254" t="str">
        <f>IF(AND(A4897&lt;&gt;"",ISNUMBER(A4897)),VLOOKUP(A4897,Studies!A:BR,5,FALSE),"")</f>
        <v>Atazanavir</v>
      </c>
      <c r="F4897" s="255" t="str">
        <f>IF(AND(A4897&lt;&gt;"",ISNUMBER(A4897)),VLOOKUP(A4897,Studies!A:BR,6,FALSE),"")</f>
        <v>Plasma</v>
      </c>
      <c r="G4897" s="194">
        <v>1.5</v>
      </c>
      <c r="H4897" s="50" t="s">
        <v>60</v>
      </c>
      <c r="I4897" s="187">
        <v>280.7373</v>
      </c>
      <c r="J4897" s="41" t="s">
        <v>941</v>
      </c>
      <c r="K4897" s="41" t="s">
        <v>116</v>
      </c>
    </row>
    <row r="4898" spans="1:11" x14ac:dyDescent="0.2">
      <c r="A4898" s="30">
        <v>565</v>
      </c>
      <c r="B4898" s="253" t="str">
        <f>IF(AND(A4898&lt;&gt;"",ISNUMBER(A4898)),VLOOKUP(A4898,Studies!A:BR,2,FALSE),"")</f>
        <v>ClinPharmReview, AI424-002, p. 55</v>
      </c>
      <c r="C4898" s="254" t="str">
        <f>IF(AND(A4898&lt;&gt;"",ISNUMBER(A4898)),VLOOKUP(A4898,Studies!A:BR,3,FALSE),"")</f>
        <v>https://www.accessdata.fda.gov/drugsatfda_docs/nda/2003/21-567_Reyataz_BioPharmr_P1.pdf</v>
      </c>
      <c r="D4898" s="254" t="str">
        <f>IF(AND(A4898&lt;&gt;"",ISNUMBER(A4898)),VLOOKUP(A4898,Studies!A:BR,4,FALSE),"")</f>
        <v>200 mg</v>
      </c>
      <c r="E4898" s="254" t="str">
        <f>IF(AND(A4898&lt;&gt;"",ISNUMBER(A4898)),VLOOKUP(A4898,Studies!A:BR,5,FALSE),"")</f>
        <v>Atazanavir</v>
      </c>
      <c r="F4898" s="255" t="str">
        <f>IF(AND(A4898&lt;&gt;"",ISNUMBER(A4898)),VLOOKUP(A4898,Studies!A:BR,6,FALSE),"")</f>
        <v>Plasma</v>
      </c>
      <c r="G4898" s="194">
        <v>2</v>
      </c>
      <c r="H4898" s="50" t="s">
        <v>60</v>
      </c>
      <c r="I4898" s="187">
        <v>235.04390000000001</v>
      </c>
      <c r="J4898" s="41" t="s">
        <v>941</v>
      </c>
      <c r="K4898" s="41" t="s">
        <v>116</v>
      </c>
    </row>
    <row r="4899" spans="1:11" x14ac:dyDescent="0.2">
      <c r="A4899" s="30">
        <v>565</v>
      </c>
      <c r="B4899" s="253" t="str">
        <f>IF(AND(A4899&lt;&gt;"",ISNUMBER(A4899)),VLOOKUP(A4899,Studies!A:BR,2,FALSE),"")</f>
        <v>ClinPharmReview, AI424-002, p. 55</v>
      </c>
      <c r="C4899" s="254" t="str">
        <f>IF(AND(A4899&lt;&gt;"",ISNUMBER(A4899)),VLOOKUP(A4899,Studies!A:BR,3,FALSE),"")</f>
        <v>https://www.accessdata.fda.gov/drugsatfda_docs/nda/2003/21-567_Reyataz_BioPharmr_P1.pdf</v>
      </c>
      <c r="D4899" s="254" t="str">
        <f>IF(AND(A4899&lt;&gt;"",ISNUMBER(A4899)),VLOOKUP(A4899,Studies!A:BR,4,FALSE),"")</f>
        <v>200 mg</v>
      </c>
      <c r="E4899" s="254" t="str">
        <f>IF(AND(A4899&lt;&gt;"",ISNUMBER(A4899)),VLOOKUP(A4899,Studies!A:BR,5,FALSE),"")</f>
        <v>Atazanavir</v>
      </c>
      <c r="F4899" s="255" t="str">
        <f>IF(AND(A4899&lt;&gt;"",ISNUMBER(A4899)),VLOOKUP(A4899,Studies!A:BR,6,FALSE),"")</f>
        <v>Plasma</v>
      </c>
      <c r="G4899" s="194">
        <v>3</v>
      </c>
      <c r="H4899" s="50" t="s">
        <v>60</v>
      </c>
      <c r="I4899" s="187">
        <v>227.78720000000001</v>
      </c>
      <c r="J4899" s="41" t="s">
        <v>941</v>
      </c>
      <c r="K4899" s="41" t="s">
        <v>116</v>
      </c>
    </row>
    <row r="4900" spans="1:11" x14ac:dyDescent="0.2">
      <c r="A4900" s="30">
        <v>565</v>
      </c>
      <c r="B4900" s="253" t="str">
        <f>IF(AND(A4900&lt;&gt;"",ISNUMBER(A4900)),VLOOKUP(A4900,Studies!A:BR,2,FALSE),"")</f>
        <v>ClinPharmReview, AI424-002, p. 55</v>
      </c>
      <c r="C4900" s="254" t="str">
        <f>IF(AND(A4900&lt;&gt;"",ISNUMBER(A4900)),VLOOKUP(A4900,Studies!A:BR,3,FALSE),"")</f>
        <v>https://www.accessdata.fda.gov/drugsatfda_docs/nda/2003/21-567_Reyataz_BioPharmr_P1.pdf</v>
      </c>
      <c r="D4900" s="254" t="str">
        <f>IF(AND(A4900&lt;&gt;"",ISNUMBER(A4900)),VLOOKUP(A4900,Studies!A:BR,4,FALSE),"")</f>
        <v>200 mg</v>
      </c>
      <c r="E4900" s="254" t="str">
        <f>IF(AND(A4900&lt;&gt;"",ISNUMBER(A4900)),VLOOKUP(A4900,Studies!A:BR,5,FALSE),"")</f>
        <v>Atazanavir</v>
      </c>
      <c r="F4900" s="255" t="str">
        <f>IF(AND(A4900&lt;&gt;"",ISNUMBER(A4900)),VLOOKUP(A4900,Studies!A:BR,6,FALSE),"")</f>
        <v>Plasma</v>
      </c>
      <c r="G4900" s="194">
        <v>4</v>
      </c>
      <c r="H4900" s="50" t="s">
        <v>60</v>
      </c>
      <c r="I4900" s="187">
        <v>162.55160000000001</v>
      </c>
      <c r="J4900" s="41" t="s">
        <v>941</v>
      </c>
      <c r="K4900" s="41" t="s">
        <v>116</v>
      </c>
    </row>
    <row r="4901" spans="1:11" x14ac:dyDescent="0.2">
      <c r="A4901" s="30">
        <v>565</v>
      </c>
      <c r="B4901" s="253" t="str">
        <f>IF(AND(A4901&lt;&gt;"",ISNUMBER(A4901)),VLOOKUP(A4901,Studies!A:BR,2,FALSE),"")</f>
        <v>ClinPharmReview, AI424-002, p. 55</v>
      </c>
      <c r="C4901" s="254" t="str">
        <f>IF(AND(A4901&lt;&gt;"",ISNUMBER(A4901)),VLOOKUP(A4901,Studies!A:BR,3,FALSE),"")</f>
        <v>https://www.accessdata.fda.gov/drugsatfda_docs/nda/2003/21-567_Reyataz_BioPharmr_P1.pdf</v>
      </c>
      <c r="D4901" s="254" t="str">
        <f>IF(AND(A4901&lt;&gt;"",ISNUMBER(A4901)),VLOOKUP(A4901,Studies!A:BR,4,FALSE),"")</f>
        <v>200 mg</v>
      </c>
      <c r="E4901" s="254" t="str">
        <f>IF(AND(A4901&lt;&gt;"",ISNUMBER(A4901)),VLOOKUP(A4901,Studies!A:BR,5,FALSE),"")</f>
        <v>Atazanavir</v>
      </c>
      <c r="F4901" s="255" t="str">
        <f>IF(AND(A4901&lt;&gt;"",ISNUMBER(A4901)),VLOOKUP(A4901,Studies!A:BR,6,FALSE),"")</f>
        <v>Plasma</v>
      </c>
      <c r="G4901" s="194">
        <v>5</v>
      </c>
      <c r="H4901" s="50" t="s">
        <v>60</v>
      </c>
      <c r="I4901" s="187">
        <v>136.4014</v>
      </c>
      <c r="J4901" s="41" t="s">
        <v>941</v>
      </c>
      <c r="K4901" s="41" t="s">
        <v>116</v>
      </c>
    </row>
    <row r="4902" spans="1:11" x14ac:dyDescent="0.2">
      <c r="A4902" s="30">
        <v>565</v>
      </c>
      <c r="B4902" s="253" t="str">
        <f>IF(AND(A4902&lt;&gt;"",ISNUMBER(A4902)),VLOOKUP(A4902,Studies!A:BR,2,FALSE),"")</f>
        <v>ClinPharmReview, AI424-002, p. 55</v>
      </c>
      <c r="C4902" s="254" t="str">
        <f>IF(AND(A4902&lt;&gt;"",ISNUMBER(A4902)),VLOOKUP(A4902,Studies!A:BR,3,FALSE),"")</f>
        <v>https://www.accessdata.fda.gov/drugsatfda_docs/nda/2003/21-567_Reyataz_BioPharmr_P1.pdf</v>
      </c>
      <c r="D4902" s="254" t="str">
        <f>IF(AND(A4902&lt;&gt;"",ISNUMBER(A4902)),VLOOKUP(A4902,Studies!A:BR,4,FALSE),"")</f>
        <v>200 mg</v>
      </c>
      <c r="E4902" s="254" t="str">
        <f>IF(AND(A4902&lt;&gt;"",ISNUMBER(A4902)),VLOOKUP(A4902,Studies!A:BR,5,FALSE),"")</f>
        <v>Atazanavir</v>
      </c>
      <c r="F4902" s="255" t="str">
        <f>IF(AND(A4902&lt;&gt;"",ISNUMBER(A4902)),VLOOKUP(A4902,Studies!A:BR,6,FALSE),"")</f>
        <v>Plasma</v>
      </c>
      <c r="G4902" s="194">
        <v>6</v>
      </c>
      <c r="H4902" s="50" t="s">
        <v>60</v>
      </c>
      <c r="I4902" s="187">
        <v>108.44450000000001</v>
      </c>
      <c r="J4902" s="41" t="s">
        <v>941</v>
      </c>
      <c r="K4902" s="41" t="s">
        <v>116</v>
      </c>
    </row>
    <row r="4903" spans="1:11" x14ac:dyDescent="0.2">
      <c r="A4903" s="30">
        <v>565</v>
      </c>
      <c r="B4903" s="253" t="str">
        <f>IF(AND(A4903&lt;&gt;"",ISNUMBER(A4903)),VLOOKUP(A4903,Studies!A:BR,2,FALSE),"")</f>
        <v>ClinPharmReview, AI424-002, p. 55</v>
      </c>
      <c r="C4903" s="254" t="str">
        <f>IF(AND(A4903&lt;&gt;"",ISNUMBER(A4903)),VLOOKUP(A4903,Studies!A:BR,3,FALSE),"")</f>
        <v>https://www.accessdata.fda.gov/drugsatfda_docs/nda/2003/21-567_Reyataz_BioPharmr_P1.pdf</v>
      </c>
      <c r="D4903" s="254" t="str">
        <f>IF(AND(A4903&lt;&gt;"",ISNUMBER(A4903)),VLOOKUP(A4903,Studies!A:BR,4,FALSE),"")</f>
        <v>200 mg</v>
      </c>
      <c r="E4903" s="254" t="str">
        <f>IF(AND(A4903&lt;&gt;"",ISNUMBER(A4903)),VLOOKUP(A4903,Studies!A:BR,5,FALSE),"")</f>
        <v>Atazanavir</v>
      </c>
      <c r="F4903" s="255" t="str">
        <f>IF(AND(A4903&lt;&gt;"",ISNUMBER(A4903)),VLOOKUP(A4903,Studies!A:BR,6,FALSE),"")</f>
        <v>Plasma</v>
      </c>
      <c r="G4903" s="194">
        <v>8</v>
      </c>
      <c r="H4903" s="50" t="s">
        <v>60</v>
      </c>
      <c r="I4903" s="187">
        <v>74.997960000000006</v>
      </c>
      <c r="J4903" s="41" t="s">
        <v>941</v>
      </c>
      <c r="K4903" s="41" t="s">
        <v>116</v>
      </c>
    </row>
    <row r="4904" spans="1:11" x14ac:dyDescent="0.2">
      <c r="A4904" s="30">
        <v>565</v>
      </c>
      <c r="B4904" s="253" t="str">
        <f>IF(AND(A4904&lt;&gt;"",ISNUMBER(A4904)),VLOOKUP(A4904,Studies!A:BR,2,FALSE),"")</f>
        <v>ClinPharmReview, AI424-002, p. 55</v>
      </c>
      <c r="C4904" s="254" t="str">
        <f>IF(AND(A4904&lt;&gt;"",ISNUMBER(A4904)),VLOOKUP(A4904,Studies!A:BR,3,FALSE),"")</f>
        <v>https://www.accessdata.fda.gov/drugsatfda_docs/nda/2003/21-567_Reyataz_BioPharmr_P1.pdf</v>
      </c>
      <c r="D4904" s="254" t="str">
        <f>IF(AND(A4904&lt;&gt;"",ISNUMBER(A4904)),VLOOKUP(A4904,Studies!A:BR,4,FALSE),"")</f>
        <v>200 mg</v>
      </c>
      <c r="E4904" s="254" t="str">
        <f>IF(AND(A4904&lt;&gt;"",ISNUMBER(A4904)),VLOOKUP(A4904,Studies!A:BR,5,FALSE),"")</f>
        <v>Atazanavir</v>
      </c>
      <c r="F4904" s="255" t="str">
        <f>IF(AND(A4904&lt;&gt;"",ISNUMBER(A4904)),VLOOKUP(A4904,Studies!A:BR,6,FALSE),"")</f>
        <v>Plasma</v>
      </c>
      <c r="G4904" s="194">
        <v>12</v>
      </c>
      <c r="H4904" s="50" t="s">
        <v>60</v>
      </c>
      <c r="I4904" s="187">
        <v>35.226680000000002</v>
      </c>
      <c r="J4904" s="41" t="s">
        <v>941</v>
      </c>
      <c r="K4904" s="41" t="s">
        <v>116</v>
      </c>
    </row>
    <row r="4905" spans="1:11" x14ac:dyDescent="0.2">
      <c r="A4905" s="30">
        <v>565</v>
      </c>
      <c r="B4905" s="253" t="str">
        <f>IF(AND(A4905&lt;&gt;"",ISNUMBER(A4905)),VLOOKUP(A4905,Studies!A:BR,2,FALSE),"")</f>
        <v>ClinPharmReview, AI424-002, p. 55</v>
      </c>
      <c r="C4905" s="254" t="str">
        <f>IF(AND(A4905&lt;&gt;"",ISNUMBER(A4905)),VLOOKUP(A4905,Studies!A:BR,3,FALSE),"")</f>
        <v>https://www.accessdata.fda.gov/drugsatfda_docs/nda/2003/21-567_Reyataz_BioPharmr_P1.pdf</v>
      </c>
      <c r="D4905" s="254" t="str">
        <f>IF(AND(A4905&lt;&gt;"",ISNUMBER(A4905)),VLOOKUP(A4905,Studies!A:BR,4,FALSE),"")</f>
        <v>200 mg</v>
      </c>
      <c r="E4905" s="254" t="str">
        <f>IF(AND(A4905&lt;&gt;"",ISNUMBER(A4905)),VLOOKUP(A4905,Studies!A:BR,5,FALSE),"")</f>
        <v>Atazanavir</v>
      </c>
      <c r="F4905" s="255" t="str">
        <f>IF(AND(A4905&lt;&gt;"",ISNUMBER(A4905)),VLOOKUP(A4905,Studies!A:BR,6,FALSE),"")</f>
        <v>Plasma</v>
      </c>
      <c r="G4905" s="194">
        <v>144</v>
      </c>
      <c r="H4905" s="50" t="s">
        <v>60</v>
      </c>
      <c r="I4905" s="187">
        <v>358.84120000000001</v>
      </c>
      <c r="J4905" s="41" t="s">
        <v>941</v>
      </c>
      <c r="K4905" s="41" t="s">
        <v>116</v>
      </c>
    </row>
    <row r="4906" spans="1:11" x14ac:dyDescent="0.2">
      <c r="A4906" s="30">
        <v>565</v>
      </c>
      <c r="B4906" s="253" t="str">
        <f>IF(AND(A4906&lt;&gt;"",ISNUMBER(A4906)),VLOOKUP(A4906,Studies!A:BR,2,FALSE),"")</f>
        <v>ClinPharmReview, AI424-002, p. 55</v>
      </c>
      <c r="C4906" s="254" t="str">
        <f>IF(AND(A4906&lt;&gt;"",ISNUMBER(A4906)),VLOOKUP(A4906,Studies!A:BR,3,FALSE),"")</f>
        <v>https://www.accessdata.fda.gov/drugsatfda_docs/nda/2003/21-567_Reyataz_BioPharmr_P1.pdf</v>
      </c>
      <c r="D4906" s="254" t="str">
        <f>IF(AND(A4906&lt;&gt;"",ISNUMBER(A4906)),VLOOKUP(A4906,Studies!A:BR,4,FALSE),"")</f>
        <v>200 mg</v>
      </c>
      <c r="E4906" s="254" t="str">
        <f>IF(AND(A4906&lt;&gt;"",ISNUMBER(A4906)),VLOOKUP(A4906,Studies!A:BR,5,FALSE),"")</f>
        <v>Atazanavir</v>
      </c>
      <c r="F4906" s="255" t="str">
        <f>IF(AND(A4906&lt;&gt;"",ISNUMBER(A4906)),VLOOKUP(A4906,Studies!A:BR,6,FALSE),"")</f>
        <v>Plasma</v>
      </c>
      <c r="G4906" s="194">
        <v>144.25</v>
      </c>
      <c r="H4906" s="50" t="s">
        <v>60</v>
      </c>
      <c r="I4906" s="187">
        <v>327.1893</v>
      </c>
      <c r="J4906" s="41" t="s">
        <v>941</v>
      </c>
      <c r="K4906" s="41" t="s">
        <v>116</v>
      </c>
    </row>
    <row r="4907" spans="1:11" x14ac:dyDescent="0.2">
      <c r="A4907" s="30">
        <v>565</v>
      </c>
      <c r="B4907" s="253" t="str">
        <f>IF(AND(A4907&lt;&gt;"",ISNUMBER(A4907)),VLOOKUP(A4907,Studies!A:BR,2,FALSE),"")</f>
        <v>ClinPharmReview, AI424-002, p. 55</v>
      </c>
      <c r="C4907" s="254" t="str">
        <f>IF(AND(A4907&lt;&gt;"",ISNUMBER(A4907)),VLOOKUP(A4907,Studies!A:BR,3,FALSE),"")</f>
        <v>https://www.accessdata.fda.gov/drugsatfda_docs/nda/2003/21-567_Reyataz_BioPharmr_P1.pdf</v>
      </c>
      <c r="D4907" s="254" t="str">
        <f>IF(AND(A4907&lt;&gt;"",ISNUMBER(A4907)),VLOOKUP(A4907,Studies!A:BR,4,FALSE),"")</f>
        <v>200 mg</v>
      </c>
      <c r="E4907" s="254" t="str">
        <f>IF(AND(A4907&lt;&gt;"",ISNUMBER(A4907)),VLOOKUP(A4907,Studies!A:BR,5,FALSE),"")</f>
        <v>Atazanavir</v>
      </c>
      <c r="F4907" s="255" t="str">
        <f>IF(AND(A4907&lt;&gt;"",ISNUMBER(A4907)),VLOOKUP(A4907,Studies!A:BR,6,FALSE),"")</f>
        <v>Plasma</v>
      </c>
      <c r="G4907" s="194">
        <v>144.5</v>
      </c>
      <c r="H4907" s="50" t="s">
        <v>60</v>
      </c>
      <c r="I4907" s="187">
        <v>611.06479999999999</v>
      </c>
      <c r="J4907" s="41" t="s">
        <v>941</v>
      </c>
      <c r="K4907" s="41" t="s">
        <v>116</v>
      </c>
    </row>
    <row r="4908" spans="1:11" x14ac:dyDescent="0.2">
      <c r="A4908" s="30">
        <v>565</v>
      </c>
      <c r="B4908" s="253" t="str">
        <f>IF(AND(A4908&lt;&gt;"",ISNUMBER(A4908)),VLOOKUP(A4908,Studies!A:BR,2,FALSE),"")</f>
        <v>ClinPharmReview, AI424-002, p. 55</v>
      </c>
      <c r="C4908" s="254" t="str">
        <f>IF(AND(A4908&lt;&gt;"",ISNUMBER(A4908)),VLOOKUP(A4908,Studies!A:BR,3,FALSE),"")</f>
        <v>https://www.accessdata.fda.gov/drugsatfda_docs/nda/2003/21-567_Reyataz_BioPharmr_P1.pdf</v>
      </c>
      <c r="D4908" s="254" t="str">
        <f>IF(AND(A4908&lt;&gt;"",ISNUMBER(A4908)),VLOOKUP(A4908,Studies!A:BR,4,FALSE),"")</f>
        <v>200 mg</v>
      </c>
      <c r="E4908" s="254" t="str">
        <f>IF(AND(A4908&lt;&gt;"",ISNUMBER(A4908)),VLOOKUP(A4908,Studies!A:BR,5,FALSE),"")</f>
        <v>Atazanavir</v>
      </c>
      <c r="F4908" s="255" t="str">
        <f>IF(AND(A4908&lt;&gt;"",ISNUMBER(A4908)),VLOOKUP(A4908,Studies!A:BR,6,FALSE),"")</f>
        <v>Plasma</v>
      </c>
      <c r="G4908" s="194">
        <v>144.75</v>
      </c>
      <c r="H4908" s="50" t="s">
        <v>60</v>
      </c>
      <c r="I4908" s="187">
        <v>1618.3440000000001</v>
      </c>
      <c r="J4908" s="41" t="s">
        <v>941</v>
      </c>
      <c r="K4908" s="41" t="s">
        <v>116</v>
      </c>
    </row>
    <row r="4909" spans="1:11" x14ac:dyDescent="0.2">
      <c r="A4909" s="30">
        <v>565</v>
      </c>
      <c r="B4909" s="253" t="str">
        <f>IF(AND(A4909&lt;&gt;"",ISNUMBER(A4909)),VLOOKUP(A4909,Studies!A:BR,2,FALSE),"")</f>
        <v>ClinPharmReview, AI424-002, p. 55</v>
      </c>
      <c r="C4909" s="254" t="str">
        <f>IF(AND(A4909&lt;&gt;"",ISNUMBER(A4909)),VLOOKUP(A4909,Studies!A:BR,3,FALSE),"")</f>
        <v>https://www.accessdata.fda.gov/drugsatfda_docs/nda/2003/21-567_Reyataz_BioPharmr_P1.pdf</v>
      </c>
      <c r="D4909" s="254" t="str">
        <f>IF(AND(A4909&lt;&gt;"",ISNUMBER(A4909)),VLOOKUP(A4909,Studies!A:BR,4,FALSE),"")</f>
        <v>200 mg</v>
      </c>
      <c r="E4909" s="254" t="str">
        <f>IF(AND(A4909&lt;&gt;"",ISNUMBER(A4909)),VLOOKUP(A4909,Studies!A:BR,5,FALSE),"")</f>
        <v>Atazanavir</v>
      </c>
      <c r="F4909" s="255" t="str">
        <f>IF(AND(A4909&lt;&gt;"",ISNUMBER(A4909)),VLOOKUP(A4909,Studies!A:BR,6,FALSE),"")</f>
        <v>Plasma</v>
      </c>
      <c r="G4909" s="194">
        <v>145</v>
      </c>
      <c r="H4909" s="50" t="s">
        <v>60</v>
      </c>
      <c r="I4909" s="187">
        <v>1944.1379999999999</v>
      </c>
      <c r="J4909" s="41" t="s">
        <v>941</v>
      </c>
      <c r="K4909" s="41" t="s">
        <v>116</v>
      </c>
    </row>
    <row r="4910" spans="1:11" x14ac:dyDescent="0.2">
      <c r="A4910" s="30">
        <v>565</v>
      </c>
      <c r="B4910" s="253" t="str">
        <f>IF(AND(A4910&lt;&gt;"",ISNUMBER(A4910)),VLOOKUP(A4910,Studies!A:BR,2,FALSE),"")</f>
        <v>ClinPharmReview, AI424-002, p. 55</v>
      </c>
      <c r="C4910" s="254" t="str">
        <f>IF(AND(A4910&lt;&gt;"",ISNUMBER(A4910)),VLOOKUP(A4910,Studies!A:BR,3,FALSE),"")</f>
        <v>https://www.accessdata.fda.gov/drugsatfda_docs/nda/2003/21-567_Reyataz_BioPharmr_P1.pdf</v>
      </c>
      <c r="D4910" s="254" t="str">
        <f>IF(AND(A4910&lt;&gt;"",ISNUMBER(A4910)),VLOOKUP(A4910,Studies!A:BR,4,FALSE),"")</f>
        <v>200 mg</v>
      </c>
      <c r="E4910" s="254" t="str">
        <f>IF(AND(A4910&lt;&gt;"",ISNUMBER(A4910)),VLOOKUP(A4910,Studies!A:BR,5,FALSE),"")</f>
        <v>Atazanavir</v>
      </c>
      <c r="F4910" s="255" t="str">
        <f>IF(AND(A4910&lt;&gt;"",ISNUMBER(A4910)),VLOOKUP(A4910,Studies!A:BR,6,FALSE),"")</f>
        <v>Plasma</v>
      </c>
      <c r="G4910" s="194">
        <v>145.5</v>
      </c>
      <c r="H4910" s="50" t="s">
        <v>60</v>
      </c>
      <c r="I4910" s="187">
        <v>1739.7619999999999</v>
      </c>
      <c r="J4910" s="41" t="s">
        <v>941</v>
      </c>
      <c r="K4910" s="41" t="s">
        <v>116</v>
      </c>
    </row>
    <row r="4911" spans="1:11" x14ac:dyDescent="0.2">
      <c r="A4911" s="30">
        <v>565</v>
      </c>
      <c r="B4911" s="253" t="str">
        <f>IF(AND(A4911&lt;&gt;"",ISNUMBER(A4911)),VLOOKUP(A4911,Studies!A:BR,2,FALSE),"")</f>
        <v>ClinPharmReview, AI424-002, p. 55</v>
      </c>
      <c r="C4911" s="254" t="str">
        <f>IF(AND(A4911&lt;&gt;"",ISNUMBER(A4911)),VLOOKUP(A4911,Studies!A:BR,3,FALSE),"")</f>
        <v>https://www.accessdata.fda.gov/drugsatfda_docs/nda/2003/21-567_Reyataz_BioPharmr_P1.pdf</v>
      </c>
      <c r="D4911" s="254" t="str">
        <f>IF(AND(A4911&lt;&gt;"",ISNUMBER(A4911)),VLOOKUP(A4911,Studies!A:BR,4,FALSE),"")</f>
        <v>200 mg</v>
      </c>
      <c r="E4911" s="254" t="str">
        <f>IF(AND(A4911&lt;&gt;"",ISNUMBER(A4911)),VLOOKUP(A4911,Studies!A:BR,5,FALSE),"")</f>
        <v>Atazanavir</v>
      </c>
      <c r="F4911" s="255" t="str">
        <f>IF(AND(A4911&lt;&gt;"",ISNUMBER(A4911)),VLOOKUP(A4911,Studies!A:BR,6,FALSE),"")</f>
        <v>Plasma</v>
      </c>
      <c r="G4911" s="194">
        <v>146</v>
      </c>
      <c r="H4911" s="50" t="s">
        <v>60</v>
      </c>
      <c r="I4911" s="187">
        <v>1675.7349999999999</v>
      </c>
      <c r="J4911" s="41" t="s">
        <v>941</v>
      </c>
      <c r="K4911" s="41" t="s">
        <v>116</v>
      </c>
    </row>
    <row r="4912" spans="1:11" x14ac:dyDescent="0.2">
      <c r="A4912" s="30">
        <v>565</v>
      </c>
      <c r="B4912" s="253" t="str">
        <f>IF(AND(A4912&lt;&gt;"",ISNUMBER(A4912)),VLOOKUP(A4912,Studies!A:BR,2,FALSE),"")</f>
        <v>ClinPharmReview, AI424-002, p. 55</v>
      </c>
      <c r="C4912" s="254" t="str">
        <f>IF(AND(A4912&lt;&gt;"",ISNUMBER(A4912)),VLOOKUP(A4912,Studies!A:BR,3,FALSE),"")</f>
        <v>https://www.accessdata.fda.gov/drugsatfda_docs/nda/2003/21-567_Reyataz_BioPharmr_P1.pdf</v>
      </c>
      <c r="D4912" s="254" t="str">
        <f>IF(AND(A4912&lt;&gt;"",ISNUMBER(A4912)),VLOOKUP(A4912,Studies!A:BR,4,FALSE),"")</f>
        <v>200 mg</v>
      </c>
      <c r="E4912" s="254" t="str">
        <f>IF(AND(A4912&lt;&gt;"",ISNUMBER(A4912)),VLOOKUP(A4912,Studies!A:BR,5,FALSE),"")</f>
        <v>Atazanavir</v>
      </c>
      <c r="F4912" s="255" t="str">
        <f>IF(AND(A4912&lt;&gt;"",ISNUMBER(A4912)),VLOOKUP(A4912,Studies!A:BR,6,FALSE),"")</f>
        <v>Plasma</v>
      </c>
      <c r="G4912" s="194">
        <v>147</v>
      </c>
      <c r="H4912" s="50" t="s">
        <v>60</v>
      </c>
      <c r="I4912" s="187">
        <v>1269.8789999999999</v>
      </c>
      <c r="J4912" s="41" t="s">
        <v>941</v>
      </c>
      <c r="K4912" s="41" t="s">
        <v>116</v>
      </c>
    </row>
    <row r="4913" spans="1:11" x14ac:dyDescent="0.2">
      <c r="A4913" s="30">
        <v>565</v>
      </c>
      <c r="B4913" s="253" t="str">
        <f>IF(AND(A4913&lt;&gt;"",ISNUMBER(A4913)),VLOOKUP(A4913,Studies!A:BR,2,FALSE),"")</f>
        <v>ClinPharmReview, AI424-002, p. 55</v>
      </c>
      <c r="C4913" s="254" t="str">
        <f>IF(AND(A4913&lt;&gt;"",ISNUMBER(A4913)),VLOOKUP(A4913,Studies!A:BR,3,FALSE),"")</f>
        <v>https://www.accessdata.fda.gov/drugsatfda_docs/nda/2003/21-567_Reyataz_BioPharmr_P1.pdf</v>
      </c>
      <c r="D4913" s="254" t="str">
        <f>IF(AND(A4913&lt;&gt;"",ISNUMBER(A4913)),VLOOKUP(A4913,Studies!A:BR,4,FALSE),"")</f>
        <v>200 mg</v>
      </c>
      <c r="E4913" s="254" t="str">
        <f>IF(AND(A4913&lt;&gt;"",ISNUMBER(A4913)),VLOOKUP(A4913,Studies!A:BR,5,FALSE),"")</f>
        <v>Atazanavir</v>
      </c>
      <c r="F4913" s="255" t="str">
        <f>IF(AND(A4913&lt;&gt;"",ISNUMBER(A4913)),VLOOKUP(A4913,Studies!A:BR,6,FALSE),"")</f>
        <v>Plasma</v>
      </c>
      <c r="G4913" s="194">
        <v>148</v>
      </c>
      <c r="H4913" s="50" t="s">
        <v>60</v>
      </c>
      <c r="I4913" s="187">
        <v>1055.049</v>
      </c>
      <c r="J4913" s="41" t="s">
        <v>941</v>
      </c>
      <c r="K4913" s="41" t="s">
        <v>116</v>
      </c>
    </row>
    <row r="4914" spans="1:11" x14ac:dyDescent="0.2">
      <c r="A4914" s="30">
        <v>565</v>
      </c>
      <c r="B4914" s="253" t="str">
        <f>IF(AND(A4914&lt;&gt;"",ISNUMBER(A4914)),VLOOKUP(A4914,Studies!A:BR,2,FALSE),"")</f>
        <v>ClinPharmReview, AI424-002, p. 55</v>
      </c>
      <c r="C4914" s="254" t="str">
        <f>IF(AND(A4914&lt;&gt;"",ISNUMBER(A4914)),VLOOKUP(A4914,Studies!A:BR,3,FALSE),"")</f>
        <v>https://www.accessdata.fda.gov/drugsatfda_docs/nda/2003/21-567_Reyataz_BioPharmr_P1.pdf</v>
      </c>
      <c r="D4914" s="254" t="str">
        <f>IF(AND(A4914&lt;&gt;"",ISNUMBER(A4914)),VLOOKUP(A4914,Studies!A:BR,4,FALSE),"")</f>
        <v>200 mg</v>
      </c>
      <c r="E4914" s="254" t="str">
        <f>IF(AND(A4914&lt;&gt;"",ISNUMBER(A4914)),VLOOKUP(A4914,Studies!A:BR,5,FALSE),"")</f>
        <v>Atazanavir</v>
      </c>
      <c r="F4914" s="255" t="str">
        <f>IF(AND(A4914&lt;&gt;"",ISNUMBER(A4914)),VLOOKUP(A4914,Studies!A:BR,6,FALSE),"")</f>
        <v>Plasma</v>
      </c>
      <c r="G4914" s="194">
        <v>149</v>
      </c>
      <c r="H4914" s="50" t="s">
        <v>60</v>
      </c>
      <c r="I4914" s="187">
        <v>892.79190000000006</v>
      </c>
      <c r="J4914" s="41" t="s">
        <v>941</v>
      </c>
      <c r="K4914" s="41" t="s">
        <v>116</v>
      </c>
    </row>
    <row r="4915" spans="1:11" x14ac:dyDescent="0.2">
      <c r="A4915" s="30">
        <v>565</v>
      </c>
      <c r="B4915" s="253" t="str">
        <f>IF(AND(A4915&lt;&gt;"",ISNUMBER(A4915)),VLOOKUP(A4915,Studies!A:BR,2,FALSE),"")</f>
        <v>ClinPharmReview, AI424-002, p. 55</v>
      </c>
      <c r="C4915" s="254" t="str">
        <f>IF(AND(A4915&lt;&gt;"",ISNUMBER(A4915)),VLOOKUP(A4915,Studies!A:BR,3,FALSE),"")</f>
        <v>https://www.accessdata.fda.gov/drugsatfda_docs/nda/2003/21-567_Reyataz_BioPharmr_P1.pdf</v>
      </c>
      <c r="D4915" s="254" t="str">
        <f>IF(AND(A4915&lt;&gt;"",ISNUMBER(A4915)),VLOOKUP(A4915,Studies!A:BR,4,FALSE),"")</f>
        <v>200 mg</v>
      </c>
      <c r="E4915" s="254" t="str">
        <f>IF(AND(A4915&lt;&gt;"",ISNUMBER(A4915)),VLOOKUP(A4915,Studies!A:BR,5,FALSE),"")</f>
        <v>Atazanavir</v>
      </c>
      <c r="F4915" s="255" t="str">
        <f>IF(AND(A4915&lt;&gt;"",ISNUMBER(A4915)),VLOOKUP(A4915,Studies!A:BR,6,FALSE),"")</f>
        <v>Plasma</v>
      </c>
      <c r="G4915" s="194">
        <v>150</v>
      </c>
      <c r="H4915" s="50" t="s">
        <v>60</v>
      </c>
      <c r="I4915" s="187">
        <v>701.9271</v>
      </c>
      <c r="J4915" s="41" t="s">
        <v>941</v>
      </c>
      <c r="K4915" s="41" t="s">
        <v>116</v>
      </c>
    </row>
    <row r="4916" spans="1:11" x14ac:dyDescent="0.2">
      <c r="A4916" s="30">
        <v>565</v>
      </c>
      <c r="B4916" s="253" t="str">
        <f>IF(AND(A4916&lt;&gt;"",ISNUMBER(A4916)),VLOOKUP(A4916,Studies!A:BR,2,FALSE),"")</f>
        <v>ClinPharmReview, AI424-002, p. 55</v>
      </c>
      <c r="C4916" s="254" t="str">
        <f>IF(AND(A4916&lt;&gt;"",ISNUMBER(A4916)),VLOOKUP(A4916,Studies!A:BR,3,FALSE),"")</f>
        <v>https://www.accessdata.fda.gov/drugsatfda_docs/nda/2003/21-567_Reyataz_BioPharmr_P1.pdf</v>
      </c>
      <c r="D4916" s="254" t="str">
        <f>IF(AND(A4916&lt;&gt;"",ISNUMBER(A4916)),VLOOKUP(A4916,Studies!A:BR,4,FALSE),"")</f>
        <v>200 mg</v>
      </c>
      <c r="E4916" s="254" t="str">
        <f>IF(AND(A4916&lt;&gt;"",ISNUMBER(A4916)),VLOOKUP(A4916,Studies!A:BR,5,FALSE),"")</f>
        <v>Atazanavir</v>
      </c>
      <c r="F4916" s="255" t="str">
        <f>IF(AND(A4916&lt;&gt;"",ISNUMBER(A4916)),VLOOKUP(A4916,Studies!A:BR,6,FALSE),"")</f>
        <v>Plasma</v>
      </c>
      <c r="G4916" s="194">
        <v>152</v>
      </c>
      <c r="H4916" s="50" t="s">
        <v>60</v>
      </c>
      <c r="I4916" s="187">
        <v>458.4873</v>
      </c>
      <c r="J4916" s="41" t="s">
        <v>941</v>
      </c>
      <c r="K4916" s="41" t="s">
        <v>116</v>
      </c>
    </row>
    <row r="4917" spans="1:11" x14ac:dyDescent="0.2">
      <c r="A4917" s="30">
        <v>565</v>
      </c>
      <c r="B4917" s="253" t="str">
        <f>IF(AND(A4917&lt;&gt;"",ISNUMBER(A4917)),VLOOKUP(A4917,Studies!A:BR,2,FALSE),"")</f>
        <v>ClinPharmReview, AI424-002, p. 55</v>
      </c>
      <c r="C4917" s="254" t="str">
        <f>IF(AND(A4917&lt;&gt;"",ISNUMBER(A4917)),VLOOKUP(A4917,Studies!A:BR,3,FALSE),"")</f>
        <v>https://www.accessdata.fda.gov/drugsatfda_docs/nda/2003/21-567_Reyataz_BioPharmr_P1.pdf</v>
      </c>
      <c r="D4917" s="254" t="str">
        <f>IF(AND(A4917&lt;&gt;"",ISNUMBER(A4917)),VLOOKUP(A4917,Studies!A:BR,4,FALSE),"")</f>
        <v>200 mg</v>
      </c>
      <c r="E4917" s="254" t="str">
        <f>IF(AND(A4917&lt;&gt;"",ISNUMBER(A4917)),VLOOKUP(A4917,Studies!A:BR,5,FALSE),"")</f>
        <v>Atazanavir</v>
      </c>
      <c r="F4917" s="255" t="str">
        <f>IF(AND(A4917&lt;&gt;"",ISNUMBER(A4917)),VLOOKUP(A4917,Studies!A:BR,6,FALSE),"")</f>
        <v>Plasma</v>
      </c>
      <c r="G4917" s="194">
        <v>156</v>
      </c>
      <c r="H4917" s="50" t="s">
        <v>60</v>
      </c>
      <c r="I4917" s="187">
        <v>230.8184</v>
      </c>
      <c r="J4917" s="41" t="s">
        <v>941</v>
      </c>
      <c r="K4917" s="41" t="s">
        <v>116</v>
      </c>
    </row>
    <row r="4918" spans="1:11" x14ac:dyDescent="0.2">
      <c r="A4918" s="30">
        <v>565</v>
      </c>
      <c r="B4918" s="253" t="str">
        <f>IF(AND(A4918&lt;&gt;"",ISNUMBER(A4918)),VLOOKUP(A4918,Studies!A:BR,2,FALSE),"")</f>
        <v>ClinPharmReview, AI424-002, p. 55</v>
      </c>
      <c r="C4918" s="254" t="str">
        <f>IF(AND(A4918&lt;&gt;"",ISNUMBER(A4918)),VLOOKUP(A4918,Studies!A:BR,3,FALSE),"")</f>
        <v>https://www.accessdata.fda.gov/drugsatfda_docs/nda/2003/21-567_Reyataz_BioPharmr_P1.pdf</v>
      </c>
      <c r="D4918" s="254" t="str">
        <f>IF(AND(A4918&lt;&gt;"",ISNUMBER(A4918)),VLOOKUP(A4918,Studies!A:BR,4,FALSE),"")</f>
        <v>200 mg</v>
      </c>
      <c r="E4918" s="254" t="str">
        <f>IF(AND(A4918&lt;&gt;"",ISNUMBER(A4918)),VLOOKUP(A4918,Studies!A:BR,5,FALSE),"")</f>
        <v>Atazanavir</v>
      </c>
      <c r="F4918" s="255" t="str">
        <f>IF(AND(A4918&lt;&gt;"",ISNUMBER(A4918)),VLOOKUP(A4918,Studies!A:BR,6,FALSE),"")</f>
        <v>Plasma</v>
      </c>
      <c r="G4918" s="194">
        <v>312</v>
      </c>
      <c r="H4918" s="50" t="s">
        <v>60</v>
      </c>
      <c r="I4918" s="187">
        <v>292.66980000000001</v>
      </c>
      <c r="J4918" s="41" t="s">
        <v>941</v>
      </c>
      <c r="K4918" s="41" t="s">
        <v>116</v>
      </c>
    </row>
    <row r="4919" spans="1:11" x14ac:dyDescent="0.2">
      <c r="A4919" s="30">
        <v>565</v>
      </c>
      <c r="B4919" s="253" t="str">
        <f>IF(AND(A4919&lt;&gt;"",ISNUMBER(A4919)),VLOOKUP(A4919,Studies!A:BR,2,FALSE),"")</f>
        <v>ClinPharmReview, AI424-002, p. 55</v>
      </c>
      <c r="C4919" s="254" t="str">
        <f>IF(AND(A4919&lt;&gt;"",ISNUMBER(A4919)),VLOOKUP(A4919,Studies!A:BR,3,FALSE),"")</f>
        <v>https://www.accessdata.fda.gov/drugsatfda_docs/nda/2003/21-567_Reyataz_BioPharmr_P1.pdf</v>
      </c>
      <c r="D4919" s="254" t="str">
        <f>IF(AND(A4919&lt;&gt;"",ISNUMBER(A4919)),VLOOKUP(A4919,Studies!A:BR,4,FALSE),"")</f>
        <v>200 mg</v>
      </c>
      <c r="E4919" s="254" t="str">
        <f>IF(AND(A4919&lt;&gt;"",ISNUMBER(A4919)),VLOOKUP(A4919,Studies!A:BR,5,FALSE),"")</f>
        <v>Atazanavir</v>
      </c>
      <c r="F4919" s="255" t="str">
        <f>IF(AND(A4919&lt;&gt;"",ISNUMBER(A4919)),VLOOKUP(A4919,Studies!A:BR,6,FALSE),"")</f>
        <v>Plasma</v>
      </c>
      <c r="G4919" s="194">
        <v>312.25</v>
      </c>
      <c r="H4919" s="50" t="s">
        <v>60</v>
      </c>
      <c r="I4919" s="187">
        <v>277.22160000000002</v>
      </c>
      <c r="J4919" s="41" t="s">
        <v>941</v>
      </c>
      <c r="K4919" s="41" t="s">
        <v>116</v>
      </c>
    </row>
    <row r="4920" spans="1:11" x14ac:dyDescent="0.2">
      <c r="A4920" s="30">
        <v>565</v>
      </c>
      <c r="B4920" s="253" t="str">
        <f>IF(AND(A4920&lt;&gt;"",ISNUMBER(A4920)),VLOOKUP(A4920,Studies!A:BR,2,FALSE),"")</f>
        <v>ClinPharmReview, AI424-002, p. 55</v>
      </c>
      <c r="C4920" s="254" t="str">
        <f>IF(AND(A4920&lt;&gt;"",ISNUMBER(A4920)),VLOOKUP(A4920,Studies!A:BR,3,FALSE),"")</f>
        <v>https://www.accessdata.fda.gov/drugsatfda_docs/nda/2003/21-567_Reyataz_BioPharmr_P1.pdf</v>
      </c>
      <c r="D4920" s="254" t="str">
        <f>IF(AND(A4920&lt;&gt;"",ISNUMBER(A4920)),VLOOKUP(A4920,Studies!A:BR,4,FALSE),"")</f>
        <v>200 mg</v>
      </c>
      <c r="E4920" s="254" t="str">
        <f>IF(AND(A4920&lt;&gt;"",ISNUMBER(A4920)),VLOOKUP(A4920,Studies!A:BR,5,FALSE),"")</f>
        <v>Atazanavir</v>
      </c>
      <c r="F4920" s="255" t="str">
        <f>IF(AND(A4920&lt;&gt;"",ISNUMBER(A4920)),VLOOKUP(A4920,Studies!A:BR,6,FALSE),"")</f>
        <v>Plasma</v>
      </c>
      <c r="G4920" s="194">
        <v>312.5</v>
      </c>
      <c r="H4920" s="50" t="s">
        <v>60</v>
      </c>
      <c r="I4920" s="187">
        <v>617.74239999999998</v>
      </c>
      <c r="J4920" s="41" t="s">
        <v>941</v>
      </c>
      <c r="K4920" s="41" t="s">
        <v>116</v>
      </c>
    </row>
    <row r="4921" spans="1:11" x14ac:dyDescent="0.2">
      <c r="A4921" s="30">
        <v>565</v>
      </c>
      <c r="B4921" s="253" t="str">
        <f>IF(AND(A4921&lt;&gt;"",ISNUMBER(A4921)),VLOOKUP(A4921,Studies!A:BR,2,FALSE),"")</f>
        <v>ClinPharmReview, AI424-002, p. 55</v>
      </c>
      <c r="C4921" s="254" t="str">
        <f>IF(AND(A4921&lt;&gt;"",ISNUMBER(A4921)),VLOOKUP(A4921,Studies!A:BR,3,FALSE),"")</f>
        <v>https://www.accessdata.fda.gov/drugsatfda_docs/nda/2003/21-567_Reyataz_BioPharmr_P1.pdf</v>
      </c>
      <c r="D4921" s="254" t="str">
        <f>IF(AND(A4921&lt;&gt;"",ISNUMBER(A4921)),VLOOKUP(A4921,Studies!A:BR,4,FALSE),"")</f>
        <v>200 mg</v>
      </c>
      <c r="E4921" s="254" t="str">
        <f>IF(AND(A4921&lt;&gt;"",ISNUMBER(A4921)),VLOOKUP(A4921,Studies!A:BR,5,FALSE),"")</f>
        <v>Atazanavir</v>
      </c>
      <c r="F4921" s="255" t="str">
        <f>IF(AND(A4921&lt;&gt;"",ISNUMBER(A4921)),VLOOKUP(A4921,Studies!A:BR,6,FALSE),"")</f>
        <v>Plasma</v>
      </c>
      <c r="G4921" s="194">
        <v>312.75</v>
      </c>
      <c r="H4921" s="50" t="s">
        <v>60</v>
      </c>
      <c r="I4921" s="187">
        <v>1126.7560000000001</v>
      </c>
      <c r="J4921" s="41" t="s">
        <v>941</v>
      </c>
      <c r="K4921" s="41" t="s">
        <v>116</v>
      </c>
    </row>
    <row r="4922" spans="1:11" x14ac:dyDescent="0.2">
      <c r="A4922" s="30">
        <v>565</v>
      </c>
      <c r="B4922" s="253" t="str">
        <f>IF(AND(A4922&lt;&gt;"",ISNUMBER(A4922)),VLOOKUP(A4922,Studies!A:BR,2,FALSE),"")</f>
        <v>ClinPharmReview, AI424-002, p. 55</v>
      </c>
      <c r="C4922" s="254" t="str">
        <f>IF(AND(A4922&lt;&gt;"",ISNUMBER(A4922)),VLOOKUP(A4922,Studies!A:BR,3,FALSE),"")</f>
        <v>https://www.accessdata.fda.gov/drugsatfda_docs/nda/2003/21-567_Reyataz_BioPharmr_P1.pdf</v>
      </c>
      <c r="D4922" s="254" t="str">
        <f>IF(AND(A4922&lt;&gt;"",ISNUMBER(A4922)),VLOOKUP(A4922,Studies!A:BR,4,FALSE),"")</f>
        <v>200 mg</v>
      </c>
      <c r="E4922" s="254" t="str">
        <f>IF(AND(A4922&lt;&gt;"",ISNUMBER(A4922)),VLOOKUP(A4922,Studies!A:BR,5,FALSE),"")</f>
        <v>Atazanavir</v>
      </c>
      <c r="F4922" s="255" t="str">
        <f>IF(AND(A4922&lt;&gt;"",ISNUMBER(A4922)),VLOOKUP(A4922,Studies!A:BR,6,FALSE),"")</f>
        <v>Plasma</v>
      </c>
      <c r="G4922" s="194">
        <v>313</v>
      </c>
      <c r="H4922" s="50" t="s">
        <v>60</v>
      </c>
      <c r="I4922" s="187">
        <v>1428.2239999999999</v>
      </c>
      <c r="J4922" s="41" t="s">
        <v>941</v>
      </c>
      <c r="K4922" s="41" t="s">
        <v>116</v>
      </c>
    </row>
    <row r="4923" spans="1:11" x14ac:dyDescent="0.2">
      <c r="A4923" s="30">
        <v>565</v>
      </c>
      <c r="B4923" s="253" t="str">
        <f>IF(AND(A4923&lt;&gt;"",ISNUMBER(A4923)),VLOOKUP(A4923,Studies!A:BR,2,FALSE),"")</f>
        <v>ClinPharmReview, AI424-002, p. 55</v>
      </c>
      <c r="C4923" s="254" t="str">
        <f>IF(AND(A4923&lt;&gt;"",ISNUMBER(A4923)),VLOOKUP(A4923,Studies!A:BR,3,FALSE),"")</f>
        <v>https://www.accessdata.fda.gov/drugsatfda_docs/nda/2003/21-567_Reyataz_BioPharmr_P1.pdf</v>
      </c>
      <c r="D4923" s="254" t="str">
        <f>IF(AND(A4923&lt;&gt;"",ISNUMBER(A4923)),VLOOKUP(A4923,Studies!A:BR,4,FALSE),"")</f>
        <v>200 mg</v>
      </c>
      <c r="E4923" s="254" t="str">
        <f>IF(AND(A4923&lt;&gt;"",ISNUMBER(A4923)),VLOOKUP(A4923,Studies!A:BR,5,FALSE),"")</f>
        <v>Atazanavir</v>
      </c>
      <c r="F4923" s="255" t="str">
        <f>IF(AND(A4923&lt;&gt;"",ISNUMBER(A4923)),VLOOKUP(A4923,Studies!A:BR,6,FALSE),"")</f>
        <v>Plasma</v>
      </c>
      <c r="G4923" s="194">
        <v>313.5</v>
      </c>
      <c r="H4923" s="50" t="s">
        <v>60</v>
      </c>
      <c r="I4923" s="187">
        <v>1403.528</v>
      </c>
      <c r="J4923" s="41" t="s">
        <v>941</v>
      </c>
      <c r="K4923" s="41" t="s">
        <v>116</v>
      </c>
    </row>
    <row r="4924" spans="1:11" x14ac:dyDescent="0.2">
      <c r="A4924" s="30">
        <v>565</v>
      </c>
      <c r="B4924" s="253" t="str">
        <f>IF(AND(A4924&lt;&gt;"",ISNUMBER(A4924)),VLOOKUP(A4924,Studies!A:BR,2,FALSE),"")</f>
        <v>ClinPharmReview, AI424-002, p. 55</v>
      </c>
      <c r="C4924" s="254" t="str">
        <f>IF(AND(A4924&lt;&gt;"",ISNUMBER(A4924)),VLOOKUP(A4924,Studies!A:BR,3,FALSE),"")</f>
        <v>https://www.accessdata.fda.gov/drugsatfda_docs/nda/2003/21-567_Reyataz_BioPharmr_P1.pdf</v>
      </c>
      <c r="D4924" s="254" t="str">
        <f>IF(AND(A4924&lt;&gt;"",ISNUMBER(A4924)),VLOOKUP(A4924,Studies!A:BR,4,FALSE),"")</f>
        <v>200 mg</v>
      </c>
      <c r="E4924" s="254" t="str">
        <f>IF(AND(A4924&lt;&gt;"",ISNUMBER(A4924)),VLOOKUP(A4924,Studies!A:BR,5,FALSE),"")</f>
        <v>Atazanavir</v>
      </c>
      <c r="F4924" s="255" t="str">
        <f>IF(AND(A4924&lt;&gt;"",ISNUMBER(A4924)),VLOOKUP(A4924,Studies!A:BR,6,FALSE),"")</f>
        <v>Plasma</v>
      </c>
      <c r="G4924" s="194">
        <v>314</v>
      </c>
      <c r="H4924" s="50" t="s">
        <v>60</v>
      </c>
      <c r="I4924" s="187">
        <v>1305.9110000000001</v>
      </c>
      <c r="J4924" s="41" t="s">
        <v>941</v>
      </c>
      <c r="K4924" s="41" t="s">
        <v>116</v>
      </c>
    </row>
    <row r="4925" spans="1:11" x14ac:dyDescent="0.2">
      <c r="A4925" s="30">
        <v>565</v>
      </c>
      <c r="B4925" s="253" t="str">
        <f>IF(AND(A4925&lt;&gt;"",ISNUMBER(A4925)),VLOOKUP(A4925,Studies!A:BR,2,FALSE),"")</f>
        <v>ClinPharmReview, AI424-002, p. 55</v>
      </c>
      <c r="C4925" s="254" t="str">
        <f>IF(AND(A4925&lt;&gt;"",ISNUMBER(A4925)),VLOOKUP(A4925,Studies!A:BR,3,FALSE),"")</f>
        <v>https://www.accessdata.fda.gov/drugsatfda_docs/nda/2003/21-567_Reyataz_BioPharmr_P1.pdf</v>
      </c>
      <c r="D4925" s="254" t="str">
        <f>IF(AND(A4925&lt;&gt;"",ISNUMBER(A4925)),VLOOKUP(A4925,Studies!A:BR,4,FALSE),"")</f>
        <v>200 mg</v>
      </c>
      <c r="E4925" s="254" t="str">
        <f>IF(AND(A4925&lt;&gt;"",ISNUMBER(A4925)),VLOOKUP(A4925,Studies!A:BR,5,FALSE),"")</f>
        <v>Atazanavir</v>
      </c>
      <c r="F4925" s="255" t="str">
        <f>IF(AND(A4925&lt;&gt;"",ISNUMBER(A4925)),VLOOKUP(A4925,Studies!A:BR,6,FALSE),"")</f>
        <v>Plasma</v>
      </c>
      <c r="G4925" s="194">
        <v>315</v>
      </c>
      <c r="H4925" s="50" t="s">
        <v>60</v>
      </c>
      <c r="I4925" s="187">
        <v>1090.2380000000001</v>
      </c>
      <c r="J4925" s="41" t="s">
        <v>941</v>
      </c>
      <c r="K4925" s="41" t="s">
        <v>116</v>
      </c>
    </row>
    <row r="4926" spans="1:11" x14ac:dyDescent="0.2">
      <c r="A4926" s="30">
        <v>565</v>
      </c>
      <c r="B4926" s="253" t="str">
        <f>IF(AND(A4926&lt;&gt;"",ISNUMBER(A4926)),VLOOKUP(A4926,Studies!A:BR,2,FALSE),"")</f>
        <v>ClinPharmReview, AI424-002, p. 55</v>
      </c>
      <c r="C4926" s="254" t="str">
        <f>IF(AND(A4926&lt;&gt;"",ISNUMBER(A4926)),VLOOKUP(A4926,Studies!A:BR,3,FALSE),"")</f>
        <v>https://www.accessdata.fda.gov/drugsatfda_docs/nda/2003/21-567_Reyataz_BioPharmr_P1.pdf</v>
      </c>
      <c r="D4926" s="254" t="str">
        <f>IF(AND(A4926&lt;&gt;"",ISNUMBER(A4926)),VLOOKUP(A4926,Studies!A:BR,4,FALSE),"")</f>
        <v>200 mg</v>
      </c>
      <c r="E4926" s="254" t="str">
        <f>IF(AND(A4926&lt;&gt;"",ISNUMBER(A4926)),VLOOKUP(A4926,Studies!A:BR,5,FALSE),"")</f>
        <v>Atazanavir</v>
      </c>
      <c r="F4926" s="255" t="str">
        <f>IF(AND(A4926&lt;&gt;"",ISNUMBER(A4926)),VLOOKUP(A4926,Studies!A:BR,6,FALSE),"")</f>
        <v>Plasma</v>
      </c>
      <c r="G4926" s="194">
        <v>316</v>
      </c>
      <c r="H4926" s="50" t="s">
        <v>60</v>
      </c>
      <c r="I4926" s="187">
        <v>926.90210000000002</v>
      </c>
      <c r="J4926" s="41" t="s">
        <v>941</v>
      </c>
      <c r="K4926" s="41" t="s">
        <v>116</v>
      </c>
    </row>
    <row r="4927" spans="1:11" x14ac:dyDescent="0.2">
      <c r="A4927" s="30">
        <v>565</v>
      </c>
      <c r="B4927" s="253" t="str">
        <f>IF(AND(A4927&lt;&gt;"",ISNUMBER(A4927)),VLOOKUP(A4927,Studies!A:BR,2,FALSE),"")</f>
        <v>ClinPharmReview, AI424-002, p. 55</v>
      </c>
      <c r="C4927" s="254" t="str">
        <f>IF(AND(A4927&lt;&gt;"",ISNUMBER(A4927)),VLOOKUP(A4927,Studies!A:BR,3,FALSE),"")</f>
        <v>https://www.accessdata.fda.gov/drugsatfda_docs/nda/2003/21-567_Reyataz_BioPharmr_P1.pdf</v>
      </c>
      <c r="D4927" s="254" t="str">
        <f>IF(AND(A4927&lt;&gt;"",ISNUMBER(A4927)),VLOOKUP(A4927,Studies!A:BR,4,FALSE),"")</f>
        <v>200 mg</v>
      </c>
      <c r="E4927" s="254" t="str">
        <f>IF(AND(A4927&lt;&gt;"",ISNUMBER(A4927)),VLOOKUP(A4927,Studies!A:BR,5,FALSE),"")</f>
        <v>Atazanavir</v>
      </c>
      <c r="F4927" s="255" t="str">
        <f>IF(AND(A4927&lt;&gt;"",ISNUMBER(A4927)),VLOOKUP(A4927,Studies!A:BR,6,FALSE),"")</f>
        <v>Plasma</v>
      </c>
      <c r="G4927" s="194">
        <v>317</v>
      </c>
      <c r="H4927" s="50" t="s">
        <v>60</v>
      </c>
      <c r="I4927" s="187">
        <v>759.83540000000005</v>
      </c>
      <c r="J4927" s="41" t="s">
        <v>941</v>
      </c>
      <c r="K4927" s="41" t="s">
        <v>116</v>
      </c>
    </row>
    <row r="4928" spans="1:11" x14ac:dyDescent="0.2">
      <c r="A4928" s="30">
        <v>565</v>
      </c>
      <c r="B4928" s="253" t="str">
        <f>IF(AND(A4928&lt;&gt;"",ISNUMBER(A4928)),VLOOKUP(A4928,Studies!A:BR,2,FALSE),"")</f>
        <v>ClinPharmReview, AI424-002, p. 55</v>
      </c>
      <c r="C4928" s="254" t="str">
        <f>IF(AND(A4928&lt;&gt;"",ISNUMBER(A4928)),VLOOKUP(A4928,Studies!A:BR,3,FALSE),"")</f>
        <v>https://www.accessdata.fda.gov/drugsatfda_docs/nda/2003/21-567_Reyataz_BioPharmr_P1.pdf</v>
      </c>
      <c r="D4928" s="254" t="str">
        <f>IF(AND(A4928&lt;&gt;"",ISNUMBER(A4928)),VLOOKUP(A4928,Studies!A:BR,4,FALSE),"")</f>
        <v>200 mg</v>
      </c>
      <c r="E4928" s="254" t="str">
        <f>IF(AND(A4928&lt;&gt;"",ISNUMBER(A4928)),VLOOKUP(A4928,Studies!A:BR,5,FALSE),"")</f>
        <v>Atazanavir</v>
      </c>
      <c r="F4928" s="255" t="str">
        <f>IF(AND(A4928&lt;&gt;"",ISNUMBER(A4928)),VLOOKUP(A4928,Studies!A:BR,6,FALSE),"")</f>
        <v>Plasma</v>
      </c>
      <c r="G4928" s="194">
        <v>318</v>
      </c>
      <c r="H4928" s="50" t="s">
        <v>60</v>
      </c>
      <c r="I4928" s="187">
        <v>657.89120000000003</v>
      </c>
      <c r="J4928" s="41" t="s">
        <v>941</v>
      </c>
      <c r="K4928" s="41" t="s">
        <v>116</v>
      </c>
    </row>
    <row r="4929" spans="1:11" x14ac:dyDescent="0.2">
      <c r="A4929" s="30">
        <v>565</v>
      </c>
      <c r="B4929" s="253" t="str">
        <f>IF(AND(A4929&lt;&gt;"",ISNUMBER(A4929)),VLOOKUP(A4929,Studies!A:BR,2,FALSE),"")</f>
        <v>ClinPharmReview, AI424-002, p. 55</v>
      </c>
      <c r="C4929" s="254" t="str">
        <f>IF(AND(A4929&lt;&gt;"",ISNUMBER(A4929)),VLOOKUP(A4929,Studies!A:BR,3,FALSE),"")</f>
        <v>https://www.accessdata.fda.gov/drugsatfda_docs/nda/2003/21-567_Reyataz_BioPharmr_P1.pdf</v>
      </c>
      <c r="D4929" s="254" t="str">
        <f>IF(AND(A4929&lt;&gt;"",ISNUMBER(A4929)),VLOOKUP(A4929,Studies!A:BR,4,FALSE),"")</f>
        <v>200 mg</v>
      </c>
      <c r="E4929" s="254" t="str">
        <f>IF(AND(A4929&lt;&gt;"",ISNUMBER(A4929)),VLOOKUP(A4929,Studies!A:BR,5,FALSE),"")</f>
        <v>Atazanavir</v>
      </c>
      <c r="F4929" s="255" t="str">
        <f>IF(AND(A4929&lt;&gt;"",ISNUMBER(A4929)),VLOOKUP(A4929,Studies!A:BR,6,FALSE),"")</f>
        <v>Plasma</v>
      </c>
      <c r="G4929" s="194">
        <v>320</v>
      </c>
      <c r="H4929" s="50" t="s">
        <v>60</v>
      </c>
      <c r="I4929" s="187">
        <v>426.33199999999999</v>
      </c>
      <c r="J4929" s="41" t="s">
        <v>941</v>
      </c>
      <c r="K4929" s="41" t="s">
        <v>116</v>
      </c>
    </row>
    <row r="4930" spans="1:11" x14ac:dyDescent="0.2">
      <c r="A4930" s="30">
        <v>565</v>
      </c>
      <c r="B4930" s="253" t="str">
        <f>IF(AND(A4930&lt;&gt;"",ISNUMBER(A4930)),VLOOKUP(A4930,Studies!A:BR,2,FALSE),"")</f>
        <v>ClinPharmReview, AI424-002, p. 55</v>
      </c>
      <c r="C4930" s="254" t="str">
        <f>IF(AND(A4930&lt;&gt;"",ISNUMBER(A4930)),VLOOKUP(A4930,Studies!A:BR,3,FALSE),"")</f>
        <v>https://www.accessdata.fda.gov/drugsatfda_docs/nda/2003/21-567_Reyataz_BioPharmr_P1.pdf</v>
      </c>
      <c r="D4930" s="254" t="str">
        <f>IF(AND(A4930&lt;&gt;"",ISNUMBER(A4930)),VLOOKUP(A4930,Studies!A:BR,4,FALSE),"")</f>
        <v>200 mg</v>
      </c>
      <c r="E4930" s="254" t="str">
        <f>IF(AND(A4930&lt;&gt;"",ISNUMBER(A4930)),VLOOKUP(A4930,Studies!A:BR,5,FALSE),"")</f>
        <v>Atazanavir</v>
      </c>
      <c r="F4930" s="255" t="str">
        <f>IF(AND(A4930&lt;&gt;"",ISNUMBER(A4930)),VLOOKUP(A4930,Studies!A:BR,6,FALSE),"")</f>
        <v>Plasma</v>
      </c>
      <c r="G4930" s="194">
        <v>324</v>
      </c>
      <c r="H4930" s="50" t="s">
        <v>60</v>
      </c>
      <c r="I4930" s="187">
        <v>210.89510000000001</v>
      </c>
      <c r="J4930" s="41" t="s">
        <v>941</v>
      </c>
      <c r="K4930" s="41" t="s">
        <v>116</v>
      </c>
    </row>
    <row r="4931" spans="1:11" x14ac:dyDescent="0.2">
      <c r="A4931" s="30">
        <v>566</v>
      </c>
      <c r="B4931" s="253" t="str">
        <f>IF(AND(A4931&lt;&gt;"",ISNUMBER(A4931)),VLOOKUP(A4931,Studies!A:BR,2,FALSE),"")</f>
        <v>ClinPharmReview, AI424-014, p. 77</v>
      </c>
      <c r="C4931" s="254" t="str">
        <f>IF(AND(A4931&lt;&gt;"",ISNUMBER(A4931)),VLOOKUP(A4931,Studies!A:BR,3,FALSE),"")</f>
        <v>https://www.accessdata.fda.gov/drugsatfda_docs/nda/2003/21-567_Reyataz_BioPharmr_P2.pdf</v>
      </c>
      <c r="D4931" s="254" t="str">
        <f>IF(AND(A4931&lt;&gt;"",ISNUMBER(A4931)),VLOOKUP(A4931,Studies!A:BR,4,FALSE),"")</f>
        <v>Young Females</v>
      </c>
      <c r="E4931" s="254" t="str">
        <f>IF(AND(A4931&lt;&gt;"",ISNUMBER(A4931)),VLOOKUP(A4931,Studies!A:BR,5,FALSE),"")</f>
        <v>Atazanavir</v>
      </c>
      <c r="F4931" s="255" t="str">
        <f>IF(AND(A4931&lt;&gt;"",ISNUMBER(A4931)),VLOOKUP(A4931,Studies!A:BR,6,FALSE),"")</f>
        <v>Plasma</v>
      </c>
      <c r="G4931" s="194">
        <v>1</v>
      </c>
      <c r="H4931" s="50" t="s">
        <v>60</v>
      </c>
      <c r="I4931" s="187">
        <v>52.308540000000001</v>
      </c>
      <c r="J4931" s="41" t="s">
        <v>941</v>
      </c>
      <c r="K4931" s="41" t="s">
        <v>116</v>
      </c>
    </row>
    <row r="4932" spans="1:11" x14ac:dyDescent="0.2">
      <c r="A4932" s="30">
        <v>566</v>
      </c>
      <c r="B4932" s="253" t="str">
        <f>IF(AND(A4932&lt;&gt;"",ISNUMBER(A4932)),VLOOKUP(A4932,Studies!A:BR,2,FALSE),"")</f>
        <v>ClinPharmReview, AI424-014, p. 77</v>
      </c>
      <c r="C4932" s="254" t="str">
        <f>IF(AND(A4932&lt;&gt;"",ISNUMBER(A4932)),VLOOKUP(A4932,Studies!A:BR,3,FALSE),"")</f>
        <v>https://www.accessdata.fda.gov/drugsatfda_docs/nda/2003/21-567_Reyataz_BioPharmr_P2.pdf</v>
      </c>
      <c r="D4932" s="254" t="str">
        <f>IF(AND(A4932&lt;&gt;"",ISNUMBER(A4932)),VLOOKUP(A4932,Studies!A:BR,4,FALSE),"")</f>
        <v>Young Females</v>
      </c>
      <c r="E4932" s="254" t="str">
        <f>IF(AND(A4932&lt;&gt;"",ISNUMBER(A4932)),VLOOKUP(A4932,Studies!A:BR,5,FALSE),"")</f>
        <v>Atazanavir</v>
      </c>
      <c r="F4932" s="255" t="str">
        <f>IF(AND(A4932&lt;&gt;"",ISNUMBER(A4932)),VLOOKUP(A4932,Studies!A:BR,6,FALSE),"")</f>
        <v>Plasma</v>
      </c>
      <c r="G4932" s="194">
        <v>1.5</v>
      </c>
      <c r="H4932" s="50" t="s">
        <v>60</v>
      </c>
      <c r="I4932" s="187">
        <v>484.56130000000002</v>
      </c>
      <c r="J4932" s="41" t="s">
        <v>941</v>
      </c>
      <c r="K4932" s="41" t="s">
        <v>116</v>
      </c>
    </row>
    <row r="4933" spans="1:11" x14ac:dyDescent="0.2">
      <c r="A4933" s="30">
        <v>566</v>
      </c>
      <c r="B4933" s="253" t="str">
        <f>IF(AND(A4933&lt;&gt;"",ISNUMBER(A4933)),VLOOKUP(A4933,Studies!A:BR,2,FALSE),"")</f>
        <v>ClinPharmReview, AI424-014, p. 77</v>
      </c>
      <c r="C4933" s="254" t="str">
        <f>IF(AND(A4933&lt;&gt;"",ISNUMBER(A4933)),VLOOKUP(A4933,Studies!A:BR,3,FALSE),"")</f>
        <v>https://www.accessdata.fda.gov/drugsatfda_docs/nda/2003/21-567_Reyataz_BioPharmr_P2.pdf</v>
      </c>
      <c r="D4933" s="254" t="str">
        <f>IF(AND(A4933&lt;&gt;"",ISNUMBER(A4933)),VLOOKUP(A4933,Studies!A:BR,4,FALSE),"")</f>
        <v>Young Females</v>
      </c>
      <c r="E4933" s="254" t="str">
        <f>IF(AND(A4933&lt;&gt;"",ISNUMBER(A4933)),VLOOKUP(A4933,Studies!A:BR,5,FALSE),"")</f>
        <v>Atazanavir</v>
      </c>
      <c r="F4933" s="255" t="str">
        <f>IF(AND(A4933&lt;&gt;"",ISNUMBER(A4933)),VLOOKUP(A4933,Studies!A:BR,6,FALSE),"")</f>
        <v>Plasma</v>
      </c>
      <c r="G4933" s="194">
        <v>2</v>
      </c>
      <c r="H4933" s="50" t="s">
        <v>60</v>
      </c>
      <c r="I4933" s="187">
        <v>1774.3140000000001</v>
      </c>
      <c r="J4933" s="41" t="s">
        <v>941</v>
      </c>
      <c r="K4933" s="41" t="s">
        <v>116</v>
      </c>
    </row>
    <row r="4934" spans="1:11" x14ac:dyDescent="0.2">
      <c r="A4934" s="30">
        <v>566</v>
      </c>
      <c r="B4934" s="253" t="str">
        <f>IF(AND(A4934&lt;&gt;"",ISNUMBER(A4934)),VLOOKUP(A4934,Studies!A:BR,2,FALSE),"")</f>
        <v>ClinPharmReview, AI424-014, p. 77</v>
      </c>
      <c r="C4934" s="254" t="str">
        <f>IF(AND(A4934&lt;&gt;"",ISNUMBER(A4934)),VLOOKUP(A4934,Studies!A:BR,3,FALSE),"")</f>
        <v>https://www.accessdata.fda.gov/drugsatfda_docs/nda/2003/21-567_Reyataz_BioPharmr_P2.pdf</v>
      </c>
      <c r="D4934" s="254" t="str">
        <f>IF(AND(A4934&lt;&gt;"",ISNUMBER(A4934)),VLOOKUP(A4934,Studies!A:BR,4,FALSE),"")</f>
        <v>Young Females</v>
      </c>
      <c r="E4934" s="254" t="str">
        <f>IF(AND(A4934&lt;&gt;"",ISNUMBER(A4934)),VLOOKUP(A4934,Studies!A:BR,5,FALSE),"")</f>
        <v>Atazanavir</v>
      </c>
      <c r="F4934" s="255" t="str">
        <f>IF(AND(A4934&lt;&gt;"",ISNUMBER(A4934)),VLOOKUP(A4934,Studies!A:BR,6,FALSE),"")</f>
        <v>Plasma</v>
      </c>
      <c r="G4934" s="194">
        <v>2.5</v>
      </c>
      <c r="H4934" s="50" t="s">
        <v>60</v>
      </c>
      <c r="I4934" s="187">
        <v>2932.5520000000001</v>
      </c>
      <c r="J4934" s="41" t="s">
        <v>941</v>
      </c>
      <c r="K4934" s="41" t="s">
        <v>116</v>
      </c>
    </row>
    <row r="4935" spans="1:11" x14ac:dyDescent="0.2">
      <c r="A4935" s="30">
        <v>566</v>
      </c>
      <c r="B4935" s="253" t="str">
        <f>IF(AND(A4935&lt;&gt;"",ISNUMBER(A4935)),VLOOKUP(A4935,Studies!A:BR,2,FALSE),"")</f>
        <v>ClinPharmReview, AI424-014, p. 77</v>
      </c>
      <c r="C4935" s="254" t="str">
        <f>IF(AND(A4935&lt;&gt;"",ISNUMBER(A4935)),VLOOKUP(A4935,Studies!A:BR,3,FALSE),"")</f>
        <v>https://www.accessdata.fda.gov/drugsatfda_docs/nda/2003/21-567_Reyataz_BioPharmr_P2.pdf</v>
      </c>
      <c r="D4935" s="254" t="str">
        <f>IF(AND(A4935&lt;&gt;"",ISNUMBER(A4935)),VLOOKUP(A4935,Studies!A:BR,4,FALSE),"")</f>
        <v>Young Females</v>
      </c>
      <c r="E4935" s="254" t="str">
        <f>IF(AND(A4935&lt;&gt;"",ISNUMBER(A4935)),VLOOKUP(A4935,Studies!A:BR,5,FALSE),"")</f>
        <v>Atazanavir</v>
      </c>
      <c r="F4935" s="255" t="str">
        <f>IF(AND(A4935&lt;&gt;"",ISNUMBER(A4935)),VLOOKUP(A4935,Studies!A:BR,6,FALSE),"")</f>
        <v>Plasma</v>
      </c>
      <c r="G4935" s="194">
        <v>3</v>
      </c>
      <c r="H4935" s="50" t="s">
        <v>60</v>
      </c>
      <c r="I4935" s="187">
        <v>3006.748</v>
      </c>
      <c r="J4935" s="41" t="s">
        <v>941</v>
      </c>
      <c r="K4935" s="41" t="s">
        <v>116</v>
      </c>
    </row>
    <row r="4936" spans="1:11" x14ac:dyDescent="0.2">
      <c r="A4936" s="30">
        <v>566</v>
      </c>
      <c r="B4936" s="253" t="str">
        <f>IF(AND(A4936&lt;&gt;"",ISNUMBER(A4936)),VLOOKUP(A4936,Studies!A:BR,2,FALSE),"")</f>
        <v>ClinPharmReview, AI424-014, p. 77</v>
      </c>
      <c r="C4936" s="254" t="str">
        <f>IF(AND(A4936&lt;&gt;"",ISNUMBER(A4936)),VLOOKUP(A4936,Studies!A:BR,3,FALSE),"")</f>
        <v>https://www.accessdata.fda.gov/drugsatfda_docs/nda/2003/21-567_Reyataz_BioPharmr_P2.pdf</v>
      </c>
      <c r="D4936" s="254" t="str">
        <f>IF(AND(A4936&lt;&gt;"",ISNUMBER(A4936)),VLOOKUP(A4936,Studies!A:BR,4,FALSE),"")</f>
        <v>Young Females</v>
      </c>
      <c r="E4936" s="254" t="str">
        <f>IF(AND(A4936&lt;&gt;"",ISNUMBER(A4936)),VLOOKUP(A4936,Studies!A:BR,5,FALSE),"")</f>
        <v>Atazanavir</v>
      </c>
      <c r="F4936" s="255" t="str">
        <f>IF(AND(A4936&lt;&gt;"",ISNUMBER(A4936)),VLOOKUP(A4936,Studies!A:BR,6,FALSE),"")</f>
        <v>Plasma</v>
      </c>
      <c r="G4936" s="194">
        <v>4</v>
      </c>
      <c r="H4936" s="50" t="s">
        <v>60</v>
      </c>
      <c r="I4936" s="187">
        <v>2523.7979999999998</v>
      </c>
      <c r="J4936" s="41" t="s">
        <v>941</v>
      </c>
      <c r="K4936" s="41" t="s">
        <v>116</v>
      </c>
    </row>
    <row r="4937" spans="1:11" x14ac:dyDescent="0.2">
      <c r="A4937" s="30">
        <v>566</v>
      </c>
      <c r="B4937" s="253" t="str">
        <f>IF(AND(A4937&lt;&gt;"",ISNUMBER(A4937)),VLOOKUP(A4937,Studies!A:BR,2,FALSE),"")</f>
        <v>ClinPharmReview, AI424-014, p. 77</v>
      </c>
      <c r="C4937" s="254" t="str">
        <f>IF(AND(A4937&lt;&gt;"",ISNUMBER(A4937)),VLOOKUP(A4937,Studies!A:BR,3,FALSE),"")</f>
        <v>https://www.accessdata.fda.gov/drugsatfda_docs/nda/2003/21-567_Reyataz_BioPharmr_P2.pdf</v>
      </c>
      <c r="D4937" s="254" t="str">
        <f>IF(AND(A4937&lt;&gt;"",ISNUMBER(A4937)),VLOOKUP(A4937,Studies!A:BR,4,FALSE),"")</f>
        <v>Young Females</v>
      </c>
      <c r="E4937" s="254" t="str">
        <f>IF(AND(A4937&lt;&gt;"",ISNUMBER(A4937)),VLOOKUP(A4937,Studies!A:BR,5,FALSE),"")</f>
        <v>Atazanavir</v>
      </c>
      <c r="F4937" s="255" t="str">
        <f>IF(AND(A4937&lt;&gt;"",ISNUMBER(A4937)),VLOOKUP(A4937,Studies!A:BR,6,FALSE),"")</f>
        <v>Plasma</v>
      </c>
      <c r="G4937" s="194">
        <v>5</v>
      </c>
      <c r="H4937" s="50" t="s">
        <v>60</v>
      </c>
      <c r="I4937" s="187">
        <v>2035.8320000000001</v>
      </c>
      <c r="J4937" s="41" t="s">
        <v>941</v>
      </c>
      <c r="K4937" s="41" t="s">
        <v>116</v>
      </c>
    </row>
    <row r="4938" spans="1:11" x14ac:dyDescent="0.2">
      <c r="A4938" s="30">
        <v>566</v>
      </c>
      <c r="B4938" s="253" t="str">
        <f>IF(AND(A4938&lt;&gt;"",ISNUMBER(A4938)),VLOOKUP(A4938,Studies!A:BR,2,FALSE),"")</f>
        <v>ClinPharmReview, AI424-014, p. 77</v>
      </c>
      <c r="C4938" s="254" t="str">
        <f>IF(AND(A4938&lt;&gt;"",ISNUMBER(A4938)),VLOOKUP(A4938,Studies!A:BR,3,FALSE),"")</f>
        <v>https://www.accessdata.fda.gov/drugsatfda_docs/nda/2003/21-567_Reyataz_BioPharmr_P2.pdf</v>
      </c>
      <c r="D4938" s="254" t="str">
        <f>IF(AND(A4938&lt;&gt;"",ISNUMBER(A4938)),VLOOKUP(A4938,Studies!A:BR,4,FALSE),"")</f>
        <v>Young Females</v>
      </c>
      <c r="E4938" s="254" t="str">
        <f>IF(AND(A4938&lt;&gt;"",ISNUMBER(A4938)),VLOOKUP(A4938,Studies!A:BR,5,FALSE),"")</f>
        <v>Atazanavir</v>
      </c>
      <c r="F4938" s="255" t="str">
        <f>IF(AND(A4938&lt;&gt;"",ISNUMBER(A4938)),VLOOKUP(A4938,Studies!A:BR,6,FALSE),"")</f>
        <v>Plasma</v>
      </c>
      <c r="G4938" s="194">
        <v>6</v>
      </c>
      <c r="H4938" s="50" t="s">
        <v>60</v>
      </c>
      <c r="I4938" s="187">
        <v>1363.874</v>
      </c>
      <c r="J4938" s="41" t="s">
        <v>941</v>
      </c>
      <c r="K4938" s="41" t="s">
        <v>116</v>
      </c>
    </row>
    <row r="4939" spans="1:11" x14ac:dyDescent="0.2">
      <c r="A4939" s="30">
        <v>566</v>
      </c>
      <c r="B4939" s="253" t="str">
        <f>IF(AND(A4939&lt;&gt;"",ISNUMBER(A4939)),VLOOKUP(A4939,Studies!A:BR,2,FALSE),"")</f>
        <v>ClinPharmReview, AI424-014, p. 77</v>
      </c>
      <c r="C4939" s="254" t="str">
        <f>IF(AND(A4939&lt;&gt;"",ISNUMBER(A4939)),VLOOKUP(A4939,Studies!A:BR,3,FALSE),"")</f>
        <v>https://www.accessdata.fda.gov/drugsatfda_docs/nda/2003/21-567_Reyataz_BioPharmr_P2.pdf</v>
      </c>
      <c r="D4939" s="254" t="str">
        <f>IF(AND(A4939&lt;&gt;"",ISNUMBER(A4939)),VLOOKUP(A4939,Studies!A:BR,4,FALSE),"")</f>
        <v>Young Females</v>
      </c>
      <c r="E4939" s="254" t="str">
        <f>IF(AND(A4939&lt;&gt;"",ISNUMBER(A4939)),VLOOKUP(A4939,Studies!A:BR,5,FALSE),"")</f>
        <v>Atazanavir</v>
      </c>
      <c r="F4939" s="255" t="str">
        <f>IF(AND(A4939&lt;&gt;"",ISNUMBER(A4939)),VLOOKUP(A4939,Studies!A:BR,6,FALSE),"")</f>
        <v>Plasma</v>
      </c>
      <c r="G4939" s="194">
        <v>8</v>
      </c>
      <c r="H4939" s="50" t="s">
        <v>60</v>
      </c>
      <c r="I4939" s="187">
        <v>948.40309999999999</v>
      </c>
      <c r="J4939" s="41" t="s">
        <v>941</v>
      </c>
      <c r="K4939" s="41" t="s">
        <v>116</v>
      </c>
    </row>
    <row r="4940" spans="1:11" x14ac:dyDescent="0.2">
      <c r="A4940" s="30">
        <v>566</v>
      </c>
      <c r="B4940" s="253" t="str">
        <f>IF(AND(A4940&lt;&gt;"",ISNUMBER(A4940)),VLOOKUP(A4940,Studies!A:BR,2,FALSE),"")</f>
        <v>ClinPharmReview, AI424-014, p. 77</v>
      </c>
      <c r="C4940" s="254" t="str">
        <f>IF(AND(A4940&lt;&gt;"",ISNUMBER(A4940)),VLOOKUP(A4940,Studies!A:BR,3,FALSE),"")</f>
        <v>https://www.accessdata.fda.gov/drugsatfda_docs/nda/2003/21-567_Reyataz_BioPharmr_P2.pdf</v>
      </c>
      <c r="D4940" s="254" t="str">
        <f>IF(AND(A4940&lt;&gt;"",ISNUMBER(A4940)),VLOOKUP(A4940,Studies!A:BR,4,FALSE),"")</f>
        <v>Young Females</v>
      </c>
      <c r="E4940" s="254" t="str">
        <f>IF(AND(A4940&lt;&gt;"",ISNUMBER(A4940)),VLOOKUP(A4940,Studies!A:BR,5,FALSE),"")</f>
        <v>Atazanavir</v>
      </c>
      <c r="F4940" s="255" t="str">
        <f>IF(AND(A4940&lt;&gt;"",ISNUMBER(A4940)),VLOOKUP(A4940,Studies!A:BR,6,FALSE),"")</f>
        <v>Plasma</v>
      </c>
      <c r="G4940" s="194">
        <v>10</v>
      </c>
      <c r="H4940" s="50" t="s">
        <v>60</v>
      </c>
      <c r="I4940" s="187">
        <v>526.29129999999998</v>
      </c>
      <c r="J4940" s="41" t="s">
        <v>941</v>
      </c>
      <c r="K4940" s="41" t="s">
        <v>116</v>
      </c>
    </row>
    <row r="4941" spans="1:11" x14ac:dyDescent="0.2">
      <c r="A4941" s="30">
        <v>566</v>
      </c>
      <c r="B4941" s="253" t="str">
        <f>IF(AND(A4941&lt;&gt;"",ISNUMBER(A4941)),VLOOKUP(A4941,Studies!A:BR,2,FALSE),"")</f>
        <v>ClinPharmReview, AI424-014, p. 77</v>
      </c>
      <c r="C4941" s="254" t="str">
        <f>IF(AND(A4941&lt;&gt;"",ISNUMBER(A4941)),VLOOKUP(A4941,Studies!A:BR,3,FALSE),"")</f>
        <v>https://www.accessdata.fda.gov/drugsatfda_docs/nda/2003/21-567_Reyataz_BioPharmr_P2.pdf</v>
      </c>
      <c r="D4941" s="254" t="str">
        <f>IF(AND(A4941&lt;&gt;"",ISNUMBER(A4941)),VLOOKUP(A4941,Studies!A:BR,4,FALSE),"")</f>
        <v>Young Females</v>
      </c>
      <c r="E4941" s="254" t="str">
        <f>IF(AND(A4941&lt;&gt;"",ISNUMBER(A4941)),VLOOKUP(A4941,Studies!A:BR,5,FALSE),"")</f>
        <v>Atazanavir</v>
      </c>
      <c r="F4941" s="255" t="str">
        <f>IF(AND(A4941&lt;&gt;"",ISNUMBER(A4941)),VLOOKUP(A4941,Studies!A:BR,6,FALSE),"")</f>
        <v>Plasma</v>
      </c>
      <c r="G4941" s="194">
        <v>12</v>
      </c>
      <c r="H4941" s="50" t="s">
        <v>60</v>
      </c>
      <c r="I4941" s="187">
        <v>390.9384</v>
      </c>
      <c r="J4941" s="41" t="s">
        <v>941</v>
      </c>
      <c r="K4941" s="41" t="s">
        <v>116</v>
      </c>
    </row>
    <row r="4942" spans="1:11" x14ac:dyDescent="0.2">
      <c r="A4942" s="30">
        <v>566</v>
      </c>
      <c r="B4942" s="253" t="str">
        <f>IF(AND(A4942&lt;&gt;"",ISNUMBER(A4942)),VLOOKUP(A4942,Studies!A:BR,2,FALSE),"")</f>
        <v>ClinPharmReview, AI424-014, p. 77</v>
      </c>
      <c r="C4942" s="254" t="str">
        <f>IF(AND(A4942&lt;&gt;"",ISNUMBER(A4942)),VLOOKUP(A4942,Studies!A:BR,3,FALSE),"")</f>
        <v>https://www.accessdata.fda.gov/drugsatfda_docs/nda/2003/21-567_Reyataz_BioPharmr_P2.pdf</v>
      </c>
      <c r="D4942" s="254" t="str">
        <f>IF(AND(A4942&lt;&gt;"",ISNUMBER(A4942)),VLOOKUP(A4942,Studies!A:BR,4,FALSE),"")</f>
        <v>Young Females</v>
      </c>
      <c r="E4942" s="254" t="str">
        <f>IF(AND(A4942&lt;&gt;"",ISNUMBER(A4942)),VLOOKUP(A4942,Studies!A:BR,5,FALSE),"")</f>
        <v>Atazanavir</v>
      </c>
      <c r="F4942" s="255" t="str">
        <f>IF(AND(A4942&lt;&gt;"",ISNUMBER(A4942)),VLOOKUP(A4942,Studies!A:BR,6,FALSE),"")</f>
        <v>Plasma</v>
      </c>
      <c r="G4942" s="194">
        <v>16</v>
      </c>
      <c r="H4942" s="50" t="s">
        <v>60</v>
      </c>
      <c r="I4942" s="187">
        <v>243.11060000000001</v>
      </c>
      <c r="J4942" s="41" t="s">
        <v>941</v>
      </c>
      <c r="K4942" s="41" t="s">
        <v>116</v>
      </c>
    </row>
    <row r="4943" spans="1:11" x14ac:dyDescent="0.2">
      <c r="A4943" s="30">
        <v>566</v>
      </c>
      <c r="B4943" s="253" t="str">
        <f>IF(AND(A4943&lt;&gt;"",ISNUMBER(A4943)),VLOOKUP(A4943,Studies!A:BR,2,FALSE),"")</f>
        <v>ClinPharmReview, AI424-014, p. 77</v>
      </c>
      <c r="C4943" s="254" t="str">
        <f>IF(AND(A4943&lt;&gt;"",ISNUMBER(A4943)),VLOOKUP(A4943,Studies!A:BR,3,FALSE),"")</f>
        <v>https://www.accessdata.fda.gov/drugsatfda_docs/nda/2003/21-567_Reyataz_BioPharmr_P2.pdf</v>
      </c>
      <c r="D4943" s="254" t="str">
        <f>IF(AND(A4943&lt;&gt;"",ISNUMBER(A4943)),VLOOKUP(A4943,Studies!A:BR,4,FALSE),"")</f>
        <v>Young Females</v>
      </c>
      <c r="E4943" s="254" t="str">
        <f>IF(AND(A4943&lt;&gt;"",ISNUMBER(A4943)),VLOOKUP(A4943,Studies!A:BR,5,FALSE),"")</f>
        <v>Atazanavir</v>
      </c>
      <c r="F4943" s="255" t="str">
        <f>IF(AND(A4943&lt;&gt;"",ISNUMBER(A4943)),VLOOKUP(A4943,Studies!A:BR,6,FALSE),"")</f>
        <v>Plasma</v>
      </c>
      <c r="G4943" s="194">
        <v>20</v>
      </c>
      <c r="H4943" s="50" t="s">
        <v>60</v>
      </c>
      <c r="I4943" s="187">
        <v>168.09460000000001</v>
      </c>
      <c r="J4943" s="41" t="s">
        <v>941</v>
      </c>
      <c r="K4943" s="41" t="s">
        <v>116</v>
      </c>
    </row>
    <row r="4944" spans="1:11" x14ac:dyDescent="0.2">
      <c r="A4944" s="30">
        <v>566</v>
      </c>
      <c r="B4944" s="253" t="str">
        <f>IF(AND(A4944&lt;&gt;"",ISNUMBER(A4944)),VLOOKUP(A4944,Studies!A:BR,2,FALSE),"")</f>
        <v>ClinPharmReview, AI424-014, p. 77</v>
      </c>
      <c r="C4944" s="254" t="str">
        <f>IF(AND(A4944&lt;&gt;"",ISNUMBER(A4944)),VLOOKUP(A4944,Studies!A:BR,3,FALSE),"")</f>
        <v>https://www.accessdata.fda.gov/drugsatfda_docs/nda/2003/21-567_Reyataz_BioPharmr_P2.pdf</v>
      </c>
      <c r="D4944" s="254" t="str">
        <f>IF(AND(A4944&lt;&gt;"",ISNUMBER(A4944)),VLOOKUP(A4944,Studies!A:BR,4,FALSE),"")</f>
        <v>Young Females</v>
      </c>
      <c r="E4944" s="254" t="str">
        <f>IF(AND(A4944&lt;&gt;"",ISNUMBER(A4944)),VLOOKUP(A4944,Studies!A:BR,5,FALSE),"")</f>
        <v>Atazanavir</v>
      </c>
      <c r="F4944" s="255" t="str">
        <f>IF(AND(A4944&lt;&gt;"",ISNUMBER(A4944)),VLOOKUP(A4944,Studies!A:BR,6,FALSE),"")</f>
        <v>Plasma</v>
      </c>
      <c r="G4944" s="194">
        <v>24</v>
      </c>
      <c r="H4944" s="50" t="s">
        <v>60</v>
      </c>
      <c r="I4944" s="187">
        <v>108.74250000000001</v>
      </c>
      <c r="J4944" s="41" t="s">
        <v>941</v>
      </c>
      <c r="K4944" s="41" t="s">
        <v>116</v>
      </c>
    </row>
    <row r="4945" spans="1:11" x14ac:dyDescent="0.2">
      <c r="A4945" s="30">
        <v>567</v>
      </c>
      <c r="B4945" s="253" t="str">
        <f>IF(AND(A4945&lt;&gt;"",ISNUMBER(A4945)),VLOOKUP(A4945,Studies!A:BR,2,FALSE),"")</f>
        <v>ClinPharmReview, AI424-014, p. 77</v>
      </c>
      <c r="C4945" s="254" t="str">
        <f>IF(AND(A4945&lt;&gt;"",ISNUMBER(A4945)),VLOOKUP(A4945,Studies!A:BR,3,FALSE),"")</f>
        <v>https://www.accessdata.fda.gov/drugsatfda_docs/nda/2003/21-567_Reyataz_BioPharmr_P2.pdf</v>
      </c>
      <c r="D4945" s="254" t="str">
        <f>IF(AND(A4945&lt;&gt;"",ISNUMBER(A4945)),VLOOKUP(A4945,Studies!A:BR,4,FALSE),"")</f>
        <v>Young Males</v>
      </c>
      <c r="E4945" s="254" t="str">
        <f>IF(AND(A4945&lt;&gt;"",ISNUMBER(A4945)),VLOOKUP(A4945,Studies!A:BR,5,FALSE),"")</f>
        <v>Atazanavir</v>
      </c>
      <c r="F4945" s="255" t="str">
        <f>IF(AND(A4945&lt;&gt;"",ISNUMBER(A4945)),VLOOKUP(A4945,Studies!A:BR,6,FALSE),"")</f>
        <v>Plasma</v>
      </c>
      <c r="G4945" s="194">
        <v>0.5</v>
      </c>
      <c r="H4945" s="50" t="s">
        <v>60</v>
      </c>
      <c r="I4945" s="187">
        <v>25.942129999999999</v>
      </c>
      <c r="J4945" s="41" t="s">
        <v>941</v>
      </c>
      <c r="K4945" s="41" t="s">
        <v>116</v>
      </c>
    </row>
    <row r="4946" spans="1:11" x14ac:dyDescent="0.2">
      <c r="A4946" s="30">
        <v>567</v>
      </c>
      <c r="B4946" s="253" t="str">
        <f>IF(AND(A4946&lt;&gt;"",ISNUMBER(A4946)),VLOOKUP(A4946,Studies!A:BR,2,FALSE),"")</f>
        <v>ClinPharmReview, AI424-014, p. 77</v>
      </c>
      <c r="C4946" s="254" t="str">
        <f>IF(AND(A4946&lt;&gt;"",ISNUMBER(A4946)),VLOOKUP(A4946,Studies!A:BR,3,FALSE),"")</f>
        <v>https://www.accessdata.fda.gov/drugsatfda_docs/nda/2003/21-567_Reyataz_BioPharmr_P2.pdf</v>
      </c>
      <c r="D4946" s="254" t="str">
        <f>IF(AND(A4946&lt;&gt;"",ISNUMBER(A4946)),VLOOKUP(A4946,Studies!A:BR,4,FALSE),"")</f>
        <v>Young Males</v>
      </c>
      <c r="E4946" s="254" t="str">
        <f>IF(AND(A4946&lt;&gt;"",ISNUMBER(A4946)),VLOOKUP(A4946,Studies!A:BR,5,FALSE),"")</f>
        <v>Atazanavir</v>
      </c>
      <c r="F4946" s="255" t="str">
        <f>IF(AND(A4946&lt;&gt;"",ISNUMBER(A4946)),VLOOKUP(A4946,Studies!A:BR,6,FALSE),"")</f>
        <v>Plasma</v>
      </c>
      <c r="G4946" s="194">
        <v>1</v>
      </c>
      <c r="H4946" s="50" t="s">
        <v>60</v>
      </c>
      <c r="I4946" s="187">
        <v>553.93439999999998</v>
      </c>
      <c r="J4946" s="41" t="s">
        <v>941</v>
      </c>
      <c r="K4946" s="41" t="s">
        <v>116</v>
      </c>
    </row>
    <row r="4947" spans="1:11" x14ac:dyDescent="0.2">
      <c r="A4947" s="30">
        <v>567</v>
      </c>
      <c r="B4947" s="253" t="str">
        <f>IF(AND(A4947&lt;&gt;"",ISNUMBER(A4947)),VLOOKUP(A4947,Studies!A:BR,2,FALSE),"")</f>
        <v>ClinPharmReview, AI424-014, p. 77</v>
      </c>
      <c r="C4947" s="254" t="str">
        <f>IF(AND(A4947&lt;&gt;"",ISNUMBER(A4947)),VLOOKUP(A4947,Studies!A:BR,3,FALSE),"")</f>
        <v>https://www.accessdata.fda.gov/drugsatfda_docs/nda/2003/21-567_Reyataz_BioPharmr_P2.pdf</v>
      </c>
      <c r="D4947" s="254" t="str">
        <f>IF(AND(A4947&lt;&gt;"",ISNUMBER(A4947)),VLOOKUP(A4947,Studies!A:BR,4,FALSE),"")</f>
        <v>Young Males</v>
      </c>
      <c r="E4947" s="254" t="str">
        <f>IF(AND(A4947&lt;&gt;"",ISNUMBER(A4947)),VLOOKUP(A4947,Studies!A:BR,5,FALSE),"")</f>
        <v>Atazanavir</v>
      </c>
      <c r="F4947" s="255" t="str">
        <f>IF(AND(A4947&lt;&gt;"",ISNUMBER(A4947)),VLOOKUP(A4947,Studies!A:BR,6,FALSE),"")</f>
        <v>Plasma</v>
      </c>
      <c r="G4947" s="194">
        <v>1.5</v>
      </c>
      <c r="H4947" s="50" t="s">
        <v>60</v>
      </c>
      <c r="I4947" s="187">
        <v>1495.3209999999999</v>
      </c>
      <c r="J4947" s="41" t="s">
        <v>941</v>
      </c>
      <c r="K4947" s="41" t="s">
        <v>116</v>
      </c>
    </row>
    <row r="4948" spans="1:11" x14ac:dyDescent="0.2">
      <c r="A4948" s="30">
        <v>567</v>
      </c>
      <c r="B4948" s="253" t="str">
        <f>IF(AND(A4948&lt;&gt;"",ISNUMBER(A4948)),VLOOKUP(A4948,Studies!A:BR,2,FALSE),"")</f>
        <v>ClinPharmReview, AI424-014, p. 77</v>
      </c>
      <c r="C4948" s="254" t="str">
        <f>IF(AND(A4948&lt;&gt;"",ISNUMBER(A4948)),VLOOKUP(A4948,Studies!A:BR,3,FALSE),"")</f>
        <v>https://www.accessdata.fda.gov/drugsatfda_docs/nda/2003/21-567_Reyataz_BioPharmr_P2.pdf</v>
      </c>
      <c r="D4948" s="254" t="str">
        <f>IF(AND(A4948&lt;&gt;"",ISNUMBER(A4948)),VLOOKUP(A4948,Studies!A:BR,4,FALSE),"")</f>
        <v>Young Males</v>
      </c>
      <c r="E4948" s="254" t="str">
        <f>IF(AND(A4948&lt;&gt;"",ISNUMBER(A4948)),VLOOKUP(A4948,Studies!A:BR,5,FALSE),"")</f>
        <v>Atazanavir</v>
      </c>
      <c r="F4948" s="255" t="str">
        <f>IF(AND(A4948&lt;&gt;"",ISNUMBER(A4948)),VLOOKUP(A4948,Studies!A:BR,6,FALSE),"")</f>
        <v>Plasma</v>
      </c>
      <c r="G4948" s="194">
        <v>2</v>
      </c>
      <c r="H4948" s="50" t="s">
        <v>60</v>
      </c>
      <c r="I4948" s="187">
        <v>1947.0989999999999</v>
      </c>
      <c r="J4948" s="41" t="s">
        <v>941</v>
      </c>
      <c r="K4948" s="41" t="s">
        <v>116</v>
      </c>
    </row>
    <row r="4949" spans="1:11" x14ac:dyDescent="0.2">
      <c r="A4949" s="30">
        <v>567</v>
      </c>
      <c r="B4949" s="253" t="str">
        <f>IF(AND(A4949&lt;&gt;"",ISNUMBER(A4949)),VLOOKUP(A4949,Studies!A:BR,2,FALSE),"")</f>
        <v>ClinPharmReview, AI424-014, p. 77</v>
      </c>
      <c r="C4949" s="254" t="str">
        <f>IF(AND(A4949&lt;&gt;"",ISNUMBER(A4949)),VLOOKUP(A4949,Studies!A:BR,3,FALSE),"")</f>
        <v>https://www.accessdata.fda.gov/drugsatfda_docs/nda/2003/21-567_Reyataz_BioPharmr_P2.pdf</v>
      </c>
      <c r="D4949" s="254" t="str">
        <f>IF(AND(A4949&lt;&gt;"",ISNUMBER(A4949)),VLOOKUP(A4949,Studies!A:BR,4,FALSE),"")</f>
        <v>Young Males</v>
      </c>
      <c r="E4949" s="254" t="str">
        <f>IF(AND(A4949&lt;&gt;"",ISNUMBER(A4949)),VLOOKUP(A4949,Studies!A:BR,5,FALSE),"")</f>
        <v>Atazanavir</v>
      </c>
      <c r="F4949" s="255" t="str">
        <f>IF(AND(A4949&lt;&gt;"",ISNUMBER(A4949)),VLOOKUP(A4949,Studies!A:BR,6,FALSE),"")</f>
        <v>Plasma</v>
      </c>
      <c r="G4949" s="194">
        <v>2.5</v>
      </c>
      <c r="H4949" s="50" t="s">
        <v>60</v>
      </c>
      <c r="I4949" s="187">
        <v>2023.2809999999999</v>
      </c>
      <c r="J4949" s="41" t="s">
        <v>941</v>
      </c>
      <c r="K4949" s="41" t="s">
        <v>116</v>
      </c>
    </row>
    <row r="4950" spans="1:11" x14ac:dyDescent="0.2">
      <c r="A4950" s="30">
        <v>567</v>
      </c>
      <c r="B4950" s="253" t="str">
        <f>IF(AND(A4950&lt;&gt;"",ISNUMBER(A4950)),VLOOKUP(A4950,Studies!A:BR,2,FALSE),"")</f>
        <v>ClinPharmReview, AI424-014, p. 77</v>
      </c>
      <c r="C4950" s="254" t="str">
        <f>IF(AND(A4950&lt;&gt;"",ISNUMBER(A4950)),VLOOKUP(A4950,Studies!A:BR,3,FALSE),"")</f>
        <v>https://www.accessdata.fda.gov/drugsatfda_docs/nda/2003/21-567_Reyataz_BioPharmr_P2.pdf</v>
      </c>
      <c r="D4950" s="254" t="str">
        <f>IF(AND(A4950&lt;&gt;"",ISNUMBER(A4950)),VLOOKUP(A4950,Studies!A:BR,4,FALSE),"")</f>
        <v>Young Males</v>
      </c>
      <c r="E4950" s="254" t="str">
        <f>IF(AND(A4950&lt;&gt;"",ISNUMBER(A4950)),VLOOKUP(A4950,Studies!A:BR,5,FALSE),"")</f>
        <v>Atazanavir</v>
      </c>
      <c r="F4950" s="255" t="str">
        <f>IF(AND(A4950&lt;&gt;"",ISNUMBER(A4950)),VLOOKUP(A4950,Studies!A:BR,6,FALSE),"")</f>
        <v>Plasma</v>
      </c>
      <c r="G4950" s="194">
        <v>3</v>
      </c>
      <c r="H4950" s="50" t="s">
        <v>60</v>
      </c>
      <c r="I4950" s="187">
        <v>1993.596</v>
      </c>
      <c r="J4950" s="41" t="s">
        <v>941</v>
      </c>
      <c r="K4950" s="41" t="s">
        <v>116</v>
      </c>
    </row>
    <row r="4951" spans="1:11" x14ac:dyDescent="0.2">
      <c r="A4951" s="30">
        <v>567</v>
      </c>
      <c r="B4951" s="253" t="str">
        <f>IF(AND(A4951&lt;&gt;"",ISNUMBER(A4951)),VLOOKUP(A4951,Studies!A:BR,2,FALSE),"")</f>
        <v>ClinPharmReview, AI424-014, p. 77</v>
      </c>
      <c r="C4951" s="254" t="str">
        <f>IF(AND(A4951&lt;&gt;"",ISNUMBER(A4951)),VLOOKUP(A4951,Studies!A:BR,3,FALSE),"")</f>
        <v>https://www.accessdata.fda.gov/drugsatfda_docs/nda/2003/21-567_Reyataz_BioPharmr_P2.pdf</v>
      </c>
      <c r="D4951" s="254" t="str">
        <f>IF(AND(A4951&lt;&gt;"",ISNUMBER(A4951)),VLOOKUP(A4951,Studies!A:BR,4,FALSE),"")</f>
        <v>Young Males</v>
      </c>
      <c r="E4951" s="254" t="str">
        <f>IF(AND(A4951&lt;&gt;"",ISNUMBER(A4951)),VLOOKUP(A4951,Studies!A:BR,5,FALSE),"")</f>
        <v>Atazanavir</v>
      </c>
      <c r="F4951" s="255" t="str">
        <f>IF(AND(A4951&lt;&gt;"",ISNUMBER(A4951)),VLOOKUP(A4951,Studies!A:BR,6,FALSE),"")</f>
        <v>Plasma</v>
      </c>
      <c r="G4951" s="194">
        <v>4</v>
      </c>
      <c r="H4951" s="50" t="s">
        <v>60</v>
      </c>
      <c r="I4951" s="187">
        <v>1524.885</v>
      </c>
      <c r="J4951" s="41" t="s">
        <v>941</v>
      </c>
      <c r="K4951" s="41" t="s">
        <v>116</v>
      </c>
    </row>
    <row r="4952" spans="1:11" x14ac:dyDescent="0.2">
      <c r="A4952" s="30">
        <v>567</v>
      </c>
      <c r="B4952" s="253" t="str">
        <f>IF(AND(A4952&lt;&gt;"",ISNUMBER(A4952)),VLOOKUP(A4952,Studies!A:BR,2,FALSE),"")</f>
        <v>ClinPharmReview, AI424-014, p. 77</v>
      </c>
      <c r="C4952" s="254" t="str">
        <f>IF(AND(A4952&lt;&gt;"",ISNUMBER(A4952)),VLOOKUP(A4952,Studies!A:BR,3,FALSE),"")</f>
        <v>https://www.accessdata.fda.gov/drugsatfda_docs/nda/2003/21-567_Reyataz_BioPharmr_P2.pdf</v>
      </c>
      <c r="D4952" s="254" t="str">
        <f>IF(AND(A4952&lt;&gt;"",ISNUMBER(A4952)),VLOOKUP(A4952,Studies!A:BR,4,FALSE),"")</f>
        <v>Young Males</v>
      </c>
      <c r="E4952" s="254" t="str">
        <f>IF(AND(A4952&lt;&gt;"",ISNUMBER(A4952)),VLOOKUP(A4952,Studies!A:BR,5,FALSE),"")</f>
        <v>Atazanavir</v>
      </c>
      <c r="F4952" s="255" t="str">
        <f>IF(AND(A4952&lt;&gt;"",ISNUMBER(A4952)),VLOOKUP(A4952,Studies!A:BR,6,FALSE),"")</f>
        <v>Plasma</v>
      </c>
      <c r="G4952" s="194">
        <v>5</v>
      </c>
      <c r="H4952" s="50" t="s">
        <v>60</v>
      </c>
      <c r="I4952" s="187">
        <v>1246.6410000000001</v>
      </c>
      <c r="J4952" s="41" t="s">
        <v>941</v>
      </c>
      <c r="K4952" s="41" t="s">
        <v>116</v>
      </c>
    </row>
    <row r="4953" spans="1:11" x14ac:dyDescent="0.2">
      <c r="A4953" s="30">
        <v>567</v>
      </c>
      <c r="B4953" s="253" t="str">
        <f>IF(AND(A4953&lt;&gt;"",ISNUMBER(A4953)),VLOOKUP(A4953,Studies!A:BR,2,FALSE),"")</f>
        <v>ClinPharmReview, AI424-014, p. 77</v>
      </c>
      <c r="C4953" s="254" t="str">
        <f>IF(AND(A4953&lt;&gt;"",ISNUMBER(A4953)),VLOOKUP(A4953,Studies!A:BR,3,FALSE),"")</f>
        <v>https://www.accessdata.fda.gov/drugsatfda_docs/nda/2003/21-567_Reyataz_BioPharmr_P2.pdf</v>
      </c>
      <c r="D4953" s="254" t="str">
        <f>IF(AND(A4953&lt;&gt;"",ISNUMBER(A4953)),VLOOKUP(A4953,Studies!A:BR,4,FALSE),"")</f>
        <v>Young Males</v>
      </c>
      <c r="E4953" s="254" t="str">
        <f>IF(AND(A4953&lt;&gt;"",ISNUMBER(A4953)),VLOOKUP(A4953,Studies!A:BR,5,FALSE),"")</f>
        <v>Atazanavir</v>
      </c>
      <c r="F4953" s="255" t="str">
        <f>IF(AND(A4953&lt;&gt;"",ISNUMBER(A4953)),VLOOKUP(A4953,Studies!A:BR,6,FALSE),"")</f>
        <v>Plasma</v>
      </c>
      <c r="G4953" s="194">
        <v>6</v>
      </c>
      <c r="H4953" s="50" t="s">
        <v>60</v>
      </c>
      <c r="I4953" s="187">
        <v>904.30380000000002</v>
      </c>
      <c r="J4953" s="41" t="s">
        <v>941</v>
      </c>
      <c r="K4953" s="41" t="s">
        <v>116</v>
      </c>
    </row>
    <row r="4954" spans="1:11" x14ac:dyDescent="0.2">
      <c r="A4954" s="30">
        <v>567</v>
      </c>
      <c r="B4954" s="253" t="str">
        <f>IF(AND(A4954&lt;&gt;"",ISNUMBER(A4954)),VLOOKUP(A4954,Studies!A:BR,2,FALSE),"")</f>
        <v>ClinPharmReview, AI424-014, p. 77</v>
      </c>
      <c r="C4954" s="254" t="str">
        <f>IF(AND(A4954&lt;&gt;"",ISNUMBER(A4954)),VLOOKUP(A4954,Studies!A:BR,3,FALSE),"")</f>
        <v>https://www.accessdata.fda.gov/drugsatfda_docs/nda/2003/21-567_Reyataz_BioPharmr_P2.pdf</v>
      </c>
      <c r="D4954" s="254" t="str">
        <f>IF(AND(A4954&lt;&gt;"",ISNUMBER(A4954)),VLOOKUP(A4954,Studies!A:BR,4,FALSE),"")</f>
        <v>Young Males</v>
      </c>
      <c r="E4954" s="254" t="str">
        <f>IF(AND(A4954&lt;&gt;"",ISNUMBER(A4954)),VLOOKUP(A4954,Studies!A:BR,5,FALSE),"")</f>
        <v>Atazanavir</v>
      </c>
      <c r="F4954" s="255" t="str">
        <f>IF(AND(A4954&lt;&gt;"",ISNUMBER(A4954)),VLOOKUP(A4954,Studies!A:BR,6,FALSE),"")</f>
        <v>Plasma</v>
      </c>
      <c r="G4954" s="194">
        <v>8</v>
      </c>
      <c r="H4954" s="50" t="s">
        <v>60</v>
      </c>
      <c r="I4954" s="187">
        <v>637.22069999999997</v>
      </c>
      <c r="J4954" s="41" t="s">
        <v>941</v>
      </c>
      <c r="K4954" s="41" t="s">
        <v>116</v>
      </c>
    </row>
    <row r="4955" spans="1:11" x14ac:dyDescent="0.2">
      <c r="A4955" s="30">
        <v>567</v>
      </c>
      <c r="B4955" s="253" t="str">
        <f>IF(AND(A4955&lt;&gt;"",ISNUMBER(A4955)),VLOOKUP(A4955,Studies!A:BR,2,FALSE),"")</f>
        <v>ClinPharmReview, AI424-014, p. 77</v>
      </c>
      <c r="C4955" s="254" t="str">
        <f>IF(AND(A4955&lt;&gt;"",ISNUMBER(A4955)),VLOOKUP(A4955,Studies!A:BR,3,FALSE),"")</f>
        <v>https://www.accessdata.fda.gov/drugsatfda_docs/nda/2003/21-567_Reyataz_BioPharmr_P2.pdf</v>
      </c>
      <c r="D4955" s="254" t="str">
        <f>IF(AND(A4955&lt;&gt;"",ISNUMBER(A4955)),VLOOKUP(A4955,Studies!A:BR,4,FALSE),"")</f>
        <v>Young Males</v>
      </c>
      <c r="E4955" s="254" t="str">
        <f>IF(AND(A4955&lt;&gt;"",ISNUMBER(A4955)),VLOOKUP(A4955,Studies!A:BR,5,FALSE),"")</f>
        <v>Atazanavir</v>
      </c>
      <c r="F4955" s="255" t="str">
        <f>IF(AND(A4955&lt;&gt;"",ISNUMBER(A4955)),VLOOKUP(A4955,Studies!A:BR,6,FALSE),"")</f>
        <v>Plasma</v>
      </c>
      <c r="G4955" s="194">
        <v>10</v>
      </c>
      <c r="H4955" s="50" t="s">
        <v>60</v>
      </c>
      <c r="I4955" s="187">
        <v>414.46120000000002</v>
      </c>
      <c r="J4955" s="41" t="s">
        <v>941</v>
      </c>
      <c r="K4955" s="41" t="s">
        <v>116</v>
      </c>
    </row>
    <row r="4956" spans="1:11" x14ac:dyDescent="0.2">
      <c r="A4956" s="30">
        <v>567</v>
      </c>
      <c r="B4956" s="253" t="str">
        <f>IF(AND(A4956&lt;&gt;"",ISNUMBER(A4956)),VLOOKUP(A4956,Studies!A:BR,2,FALSE),"")</f>
        <v>ClinPharmReview, AI424-014, p. 77</v>
      </c>
      <c r="C4956" s="254" t="str">
        <f>IF(AND(A4956&lt;&gt;"",ISNUMBER(A4956)),VLOOKUP(A4956,Studies!A:BR,3,FALSE),"")</f>
        <v>https://www.accessdata.fda.gov/drugsatfda_docs/nda/2003/21-567_Reyataz_BioPharmr_P2.pdf</v>
      </c>
      <c r="D4956" s="254" t="str">
        <f>IF(AND(A4956&lt;&gt;"",ISNUMBER(A4956)),VLOOKUP(A4956,Studies!A:BR,4,FALSE),"")</f>
        <v>Young Males</v>
      </c>
      <c r="E4956" s="254" t="str">
        <f>IF(AND(A4956&lt;&gt;"",ISNUMBER(A4956)),VLOOKUP(A4956,Studies!A:BR,5,FALSE),"")</f>
        <v>Atazanavir</v>
      </c>
      <c r="F4956" s="255" t="str">
        <f>IF(AND(A4956&lt;&gt;"",ISNUMBER(A4956)),VLOOKUP(A4956,Studies!A:BR,6,FALSE),"")</f>
        <v>Plasma</v>
      </c>
      <c r="G4956" s="194">
        <v>12</v>
      </c>
      <c r="H4956" s="50" t="s">
        <v>60</v>
      </c>
      <c r="I4956" s="187">
        <v>280.6266</v>
      </c>
      <c r="J4956" s="41" t="s">
        <v>941</v>
      </c>
      <c r="K4956" s="41" t="s">
        <v>116</v>
      </c>
    </row>
    <row r="4957" spans="1:11" x14ac:dyDescent="0.2">
      <c r="A4957" s="30">
        <v>567</v>
      </c>
      <c r="B4957" s="253" t="str">
        <f>IF(AND(A4957&lt;&gt;"",ISNUMBER(A4957)),VLOOKUP(A4957,Studies!A:BR,2,FALSE),"")</f>
        <v>ClinPharmReview, AI424-014, p. 77</v>
      </c>
      <c r="C4957" s="254" t="str">
        <f>IF(AND(A4957&lt;&gt;"",ISNUMBER(A4957)),VLOOKUP(A4957,Studies!A:BR,3,FALSE),"")</f>
        <v>https://www.accessdata.fda.gov/drugsatfda_docs/nda/2003/21-567_Reyataz_BioPharmr_P2.pdf</v>
      </c>
      <c r="D4957" s="254" t="str">
        <f>IF(AND(A4957&lt;&gt;"",ISNUMBER(A4957)),VLOOKUP(A4957,Studies!A:BR,4,FALSE),"")</f>
        <v>Young Males</v>
      </c>
      <c r="E4957" s="254" t="str">
        <f>IF(AND(A4957&lt;&gt;"",ISNUMBER(A4957)),VLOOKUP(A4957,Studies!A:BR,5,FALSE),"")</f>
        <v>Atazanavir</v>
      </c>
      <c r="F4957" s="255" t="str">
        <f>IF(AND(A4957&lt;&gt;"",ISNUMBER(A4957)),VLOOKUP(A4957,Studies!A:BR,6,FALSE),"")</f>
        <v>Plasma</v>
      </c>
      <c r="G4957" s="194">
        <v>16</v>
      </c>
      <c r="H4957" s="50" t="s">
        <v>60</v>
      </c>
      <c r="I4957" s="187">
        <v>152.82579999999999</v>
      </c>
      <c r="J4957" s="41" t="s">
        <v>941</v>
      </c>
      <c r="K4957" s="41" t="s">
        <v>116</v>
      </c>
    </row>
    <row r="4958" spans="1:11" x14ac:dyDescent="0.2">
      <c r="A4958" s="30">
        <v>567</v>
      </c>
      <c r="B4958" s="253" t="str">
        <f>IF(AND(A4958&lt;&gt;"",ISNUMBER(A4958)),VLOOKUP(A4958,Studies!A:BR,2,FALSE),"")</f>
        <v>ClinPharmReview, AI424-014, p. 77</v>
      </c>
      <c r="C4958" s="254" t="str">
        <f>IF(AND(A4958&lt;&gt;"",ISNUMBER(A4958)),VLOOKUP(A4958,Studies!A:BR,3,FALSE),"")</f>
        <v>https://www.accessdata.fda.gov/drugsatfda_docs/nda/2003/21-567_Reyataz_BioPharmr_P2.pdf</v>
      </c>
      <c r="D4958" s="254" t="str">
        <f>IF(AND(A4958&lt;&gt;"",ISNUMBER(A4958)),VLOOKUP(A4958,Studies!A:BR,4,FALSE),"")</f>
        <v>Young Males</v>
      </c>
      <c r="E4958" s="254" t="str">
        <f>IF(AND(A4958&lt;&gt;"",ISNUMBER(A4958)),VLOOKUP(A4958,Studies!A:BR,5,FALSE),"")</f>
        <v>Atazanavir</v>
      </c>
      <c r="F4958" s="255" t="str">
        <f>IF(AND(A4958&lt;&gt;"",ISNUMBER(A4958)),VLOOKUP(A4958,Studies!A:BR,6,FALSE),"")</f>
        <v>Plasma</v>
      </c>
      <c r="G4958" s="194">
        <v>20</v>
      </c>
      <c r="H4958" s="50" t="s">
        <v>60</v>
      </c>
      <c r="I4958" s="187">
        <v>88.942300000000003</v>
      </c>
      <c r="J4958" s="41" t="s">
        <v>941</v>
      </c>
      <c r="K4958" s="41" t="s">
        <v>116</v>
      </c>
    </row>
    <row r="4959" spans="1:11" x14ac:dyDescent="0.2">
      <c r="A4959" s="30">
        <v>567</v>
      </c>
      <c r="B4959" s="253" t="str">
        <f>IF(AND(A4959&lt;&gt;"",ISNUMBER(A4959)),VLOOKUP(A4959,Studies!A:BR,2,FALSE),"")</f>
        <v>ClinPharmReview, AI424-014, p. 77</v>
      </c>
      <c r="C4959" s="254" t="str">
        <f>IF(AND(A4959&lt;&gt;"",ISNUMBER(A4959)),VLOOKUP(A4959,Studies!A:BR,3,FALSE),"")</f>
        <v>https://www.accessdata.fda.gov/drugsatfda_docs/nda/2003/21-567_Reyataz_BioPharmr_P2.pdf</v>
      </c>
      <c r="D4959" s="254" t="str">
        <f>IF(AND(A4959&lt;&gt;"",ISNUMBER(A4959)),VLOOKUP(A4959,Studies!A:BR,4,FALSE),"")</f>
        <v>Young Males</v>
      </c>
      <c r="E4959" s="254" t="str">
        <f>IF(AND(A4959&lt;&gt;"",ISNUMBER(A4959)),VLOOKUP(A4959,Studies!A:BR,5,FALSE),"")</f>
        <v>Atazanavir</v>
      </c>
      <c r="F4959" s="255" t="str">
        <f>IF(AND(A4959&lt;&gt;"",ISNUMBER(A4959)),VLOOKUP(A4959,Studies!A:BR,6,FALSE),"")</f>
        <v>Plasma</v>
      </c>
      <c r="G4959" s="194">
        <v>24</v>
      </c>
      <c r="H4959" s="50" t="s">
        <v>60</v>
      </c>
      <c r="I4959" s="187">
        <v>61.480550000000001</v>
      </c>
      <c r="J4959" s="41" t="s">
        <v>941</v>
      </c>
      <c r="K4959" s="41" t="s">
        <v>116</v>
      </c>
    </row>
    <row r="4960" spans="1:11" x14ac:dyDescent="0.2">
      <c r="A4960" s="30">
        <v>568</v>
      </c>
      <c r="B4960" s="253" t="str">
        <f>IF(AND(A4960&lt;&gt;"",ISNUMBER(A4960)),VLOOKUP(A4960,Studies!A:BR,2,FALSE),"")</f>
        <v>ClinPharmReview, AI424-015, p. 81</v>
      </c>
      <c r="C4960" s="254" t="str">
        <f>IF(AND(A4960&lt;&gt;"",ISNUMBER(A4960)),VLOOKUP(A4960,Studies!A:BR,3,FALSE),"")</f>
        <v>https://www.accessdata.fda.gov/drugsatfda_docs/nda/2003/21-567_Reyataz_BioPharmr_P2.pdf</v>
      </c>
      <c r="D4960" s="254" t="str">
        <f>IF(AND(A4960&lt;&gt;"",ISNUMBER(A4960)),VLOOKUP(A4960,Studies!A:BR,4,FALSE),"")</f>
        <v>Normal subjects</v>
      </c>
      <c r="E4960" s="254" t="str">
        <f>IF(AND(A4960&lt;&gt;"",ISNUMBER(A4960)),VLOOKUP(A4960,Studies!A:BR,5,FALSE),"")</f>
        <v>Atazanavir</v>
      </c>
      <c r="F4960" s="255" t="str">
        <f>IF(AND(A4960&lt;&gt;"",ISNUMBER(A4960)),VLOOKUP(A4960,Studies!A:BR,6,FALSE),"")</f>
        <v>Plasma</v>
      </c>
      <c r="G4960" s="194">
        <v>0.25</v>
      </c>
      <c r="H4960" s="50" t="s">
        <v>60</v>
      </c>
      <c r="I4960" s="187">
        <v>0.90100119999999995</v>
      </c>
      <c r="J4960" s="41" t="s">
        <v>941</v>
      </c>
      <c r="K4960" s="41" t="s">
        <v>116</v>
      </c>
    </row>
    <row r="4961" spans="1:14" x14ac:dyDescent="0.2">
      <c r="A4961" s="30">
        <v>568</v>
      </c>
      <c r="B4961" s="253" t="str">
        <f>IF(AND(A4961&lt;&gt;"",ISNUMBER(A4961)),VLOOKUP(A4961,Studies!A:BR,2,FALSE),"")</f>
        <v>ClinPharmReview, AI424-015, p. 81</v>
      </c>
      <c r="C4961" s="254" t="str">
        <f>IF(AND(A4961&lt;&gt;"",ISNUMBER(A4961)),VLOOKUP(A4961,Studies!A:BR,3,FALSE),"")</f>
        <v>https://www.accessdata.fda.gov/drugsatfda_docs/nda/2003/21-567_Reyataz_BioPharmr_P2.pdf</v>
      </c>
      <c r="D4961" s="254" t="str">
        <f>IF(AND(A4961&lt;&gt;"",ISNUMBER(A4961)),VLOOKUP(A4961,Studies!A:BR,4,FALSE),"")</f>
        <v>Normal subjects</v>
      </c>
      <c r="E4961" s="254" t="str">
        <f>IF(AND(A4961&lt;&gt;"",ISNUMBER(A4961)),VLOOKUP(A4961,Studies!A:BR,5,FALSE),"")</f>
        <v>Atazanavir</v>
      </c>
      <c r="F4961" s="255" t="str">
        <f>IF(AND(A4961&lt;&gt;"",ISNUMBER(A4961)),VLOOKUP(A4961,Studies!A:BR,6,FALSE),"")</f>
        <v>Plasma</v>
      </c>
      <c r="G4961" s="194">
        <v>0.5</v>
      </c>
      <c r="H4961" s="50" t="s">
        <v>60</v>
      </c>
      <c r="I4961" s="187">
        <v>13.71434</v>
      </c>
      <c r="J4961" s="41" t="s">
        <v>941</v>
      </c>
      <c r="K4961" s="41" t="s">
        <v>116</v>
      </c>
    </row>
    <row r="4962" spans="1:14" x14ac:dyDescent="0.2">
      <c r="A4962" s="30">
        <v>568</v>
      </c>
      <c r="B4962" s="253" t="str">
        <f>IF(AND(A4962&lt;&gt;"",ISNUMBER(A4962)),VLOOKUP(A4962,Studies!A:BR,2,FALSE),"")</f>
        <v>ClinPharmReview, AI424-015, p. 81</v>
      </c>
      <c r="C4962" s="254" t="str">
        <f>IF(AND(A4962&lt;&gt;"",ISNUMBER(A4962)),VLOOKUP(A4962,Studies!A:BR,3,FALSE),"")</f>
        <v>https://www.accessdata.fda.gov/drugsatfda_docs/nda/2003/21-567_Reyataz_BioPharmr_P2.pdf</v>
      </c>
      <c r="D4962" s="254" t="str">
        <f>IF(AND(A4962&lt;&gt;"",ISNUMBER(A4962)),VLOOKUP(A4962,Studies!A:BR,4,FALSE),"")</f>
        <v>Normal subjects</v>
      </c>
      <c r="E4962" s="254" t="str">
        <f>IF(AND(A4962&lt;&gt;"",ISNUMBER(A4962)),VLOOKUP(A4962,Studies!A:BR,5,FALSE),"")</f>
        <v>Atazanavir</v>
      </c>
      <c r="F4962" s="255" t="str">
        <f>IF(AND(A4962&lt;&gt;"",ISNUMBER(A4962)),VLOOKUP(A4962,Studies!A:BR,6,FALSE),"")</f>
        <v>Plasma</v>
      </c>
      <c r="G4962" s="194">
        <v>1</v>
      </c>
      <c r="H4962" s="50" t="s">
        <v>60</v>
      </c>
      <c r="I4962" s="187">
        <v>160.97620000000001</v>
      </c>
      <c r="J4962" s="41" t="s">
        <v>941</v>
      </c>
      <c r="K4962" s="41" t="s">
        <v>116</v>
      </c>
    </row>
    <row r="4963" spans="1:14" x14ac:dyDescent="0.2">
      <c r="A4963" s="30">
        <v>568</v>
      </c>
      <c r="B4963" s="253" t="str">
        <f>IF(AND(A4963&lt;&gt;"",ISNUMBER(A4963)),VLOOKUP(A4963,Studies!A:BR,2,FALSE),"")</f>
        <v>ClinPharmReview, AI424-015, p. 81</v>
      </c>
      <c r="C4963" s="254" t="str">
        <f>IF(AND(A4963&lt;&gt;"",ISNUMBER(A4963)),VLOOKUP(A4963,Studies!A:BR,3,FALSE),"")</f>
        <v>https://www.accessdata.fda.gov/drugsatfda_docs/nda/2003/21-567_Reyataz_BioPharmr_P2.pdf</v>
      </c>
      <c r="D4963" s="254" t="str">
        <f>IF(AND(A4963&lt;&gt;"",ISNUMBER(A4963)),VLOOKUP(A4963,Studies!A:BR,4,FALSE),"")</f>
        <v>Normal subjects</v>
      </c>
      <c r="E4963" s="254" t="str">
        <f>IF(AND(A4963&lt;&gt;"",ISNUMBER(A4963)),VLOOKUP(A4963,Studies!A:BR,5,FALSE),"")</f>
        <v>Atazanavir</v>
      </c>
      <c r="F4963" s="255" t="str">
        <f>IF(AND(A4963&lt;&gt;"",ISNUMBER(A4963)),VLOOKUP(A4963,Studies!A:BR,6,FALSE),"")</f>
        <v>Plasma</v>
      </c>
      <c r="G4963" s="194">
        <v>1.5</v>
      </c>
      <c r="H4963" s="50" t="s">
        <v>60</v>
      </c>
      <c r="I4963" s="187">
        <v>541.74390000000005</v>
      </c>
      <c r="J4963" s="41" t="s">
        <v>941</v>
      </c>
      <c r="K4963" s="41" t="s">
        <v>116</v>
      </c>
    </row>
    <row r="4964" spans="1:14" x14ac:dyDescent="0.2">
      <c r="A4964" s="30">
        <v>568</v>
      </c>
      <c r="B4964" s="253" t="str">
        <f>IF(AND(A4964&lt;&gt;"",ISNUMBER(A4964)),VLOOKUP(A4964,Studies!A:BR,2,FALSE),"")</f>
        <v>ClinPharmReview, AI424-015, p. 81</v>
      </c>
      <c r="C4964" s="254" t="str">
        <f>IF(AND(A4964&lt;&gt;"",ISNUMBER(A4964)),VLOOKUP(A4964,Studies!A:BR,3,FALSE),"")</f>
        <v>https://www.accessdata.fda.gov/drugsatfda_docs/nda/2003/21-567_Reyataz_BioPharmr_P2.pdf</v>
      </c>
      <c r="D4964" s="254" t="str">
        <f>IF(AND(A4964&lt;&gt;"",ISNUMBER(A4964)),VLOOKUP(A4964,Studies!A:BR,4,FALSE),"")</f>
        <v>Normal subjects</v>
      </c>
      <c r="E4964" s="254" t="str">
        <f>IF(AND(A4964&lt;&gt;"",ISNUMBER(A4964)),VLOOKUP(A4964,Studies!A:BR,5,FALSE),"")</f>
        <v>Atazanavir</v>
      </c>
      <c r="F4964" s="255" t="str">
        <f>IF(AND(A4964&lt;&gt;"",ISNUMBER(A4964)),VLOOKUP(A4964,Studies!A:BR,6,FALSE),"")</f>
        <v>Plasma</v>
      </c>
      <c r="G4964" s="194">
        <v>2</v>
      </c>
      <c r="H4964" s="50" t="s">
        <v>60</v>
      </c>
      <c r="I4964" s="187">
        <v>1161.0550000000001</v>
      </c>
      <c r="J4964" s="41" t="s">
        <v>941</v>
      </c>
      <c r="K4964" s="41" t="s">
        <v>116</v>
      </c>
      <c r="N4964" s="195"/>
    </row>
    <row r="4965" spans="1:14" x14ac:dyDescent="0.2">
      <c r="A4965" s="30">
        <v>568</v>
      </c>
      <c r="B4965" s="253" t="str">
        <f>IF(AND(A4965&lt;&gt;"",ISNUMBER(A4965)),VLOOKUP(A4965,Studies!A:BR,2,FALSE),"")</f>
        <v>ClinPharmReview, AI424-015, p. 81</v>
      </c>
      <c r="C4965" s="254" t="str">
        <f>IF(AND(A4965&lt;&gt;"",ISNUMBER(A4965)),VLOOKUP(A4965,Studies!A:BR,3,FALSE),"")</f>
        <v>https://www.accessdata.fda.gov/drugsatfda_docs/nda/2003/21-567_Reyataz_BioPharmr_P2.pdf</v>
      </c>
      <c r="D4965" s="254" t="str">
        <f>IF(AND(A4965&lt;&gt;"",ISNUMBER(A4965)),VLOOKUP(A4965,Studies!A:BR,4,FALSE),"")</f>
        <v>Normal subjects</v>
      </c>
      <c r="E4965" s="254" t="str">
        <f>IF(AND(A4965&lt;&gt;"",ISNUMBER(A4965)),VLOOKUP(A4965,Studies!A:BR,5,FALSE),"")</f>
        <v>Atazanavir</v>
      </c>
      <c r="F4965" s="255"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x14ac:dyDescent="0.2">
      <c r="A4966" s="30">
        <v>568</v>
      </c>
      <c r="B4966" s="253" t="str">
        <f>IF(AND(A4966&lt;&gt;"",ISNUMBER(A4966)),VLOOKUP(A4966,Studies!A:BR,2,FALSE),"")</f>
        <v>ClinPharmReview, AI424-015, p. 81</v>
      </c>
      <c r="C4966" s="254" t="str">
        <f>IF(AND(A4966&lt;&gt;"",ISNUMBER(A4966)),VLOOKUP(A4966,Studies!A:BR,3,FALSE),"")</f>
        <v>https://www.accessdata.fda.gov/drugsatfda_docs/nda/2003/21-567_Reyataz_BioPharmr_P2.pdf</v>
      </c>
      <c r="D4966" s="254" t="str">
        <f>IF(AND(A4966&lt;&gt;"",ISNUMBER(A4966)),VLOOKUP(A4966,Studies!A:BR,4,FALSE),"")</f>
        <v>Normal subjects</v>
      </c>
      <c r="E4966" s="254" t="str">
        <f>IF(AND(A4966&lt;&gt;"",ISNUMBER(A4966)),VLOOKUP(A4966,Studies!A:BR,5,FALSE),"")</f>
        <v>Atazanavir</v>
      </c>
      <c r="F4966" s="255"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x14ac:dyDescent="0.2">
      <c r="A4967" s="30">
        <v>568</v>
      </c>
      <c r="B4967" s="253" t="str">
        <f>IF(AND(A4967&lt;&gt;"",ISNUMBER(A4967)),VLOOKUP(A4967,Studies!A:BR,2,FALSE),"")</f>
        <v>ClinPharmReview, AI424-015, p. 81</v>
      </c>
      <c r="C4967" s="254" t="str">
        <f>IF(AND(A4967&lt;&gt;"",ISNUMBER(A4967)),VLOOKUP(A4967,Studies!A:BR,3,FALSE),"")</f>
        <v>https://www.accessdata.fda.gov/drugsatfda_docs/nda/2003/21-567_Reyataz_BioPharmr_P2.pdf</v>
      </c>
      <c r="D4967" s="254" t="str">
        <f>IF(AND(A4967&lt;&gt;"",ISNUMBER(A4967)),VLOOKUP(A4967,Studies!A:BR,4,FALSE),"")</f>
        <v>Normal subjects</v>
      </c>
      <c r="E4967" s="254" t="str">
        <f>IF(AND(A4967&lt;&gt;"",ISNUMBER(A4967)),VLOOKUP(A4967,Studies!A:BR,5,FALSE),"")</f>
        <v>Atazanavir</v>
      </c>
      <c r="F4967" s="255"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x14ac:dyDescent="0.2">
      <c r="A4968" s="30">
        <v>568</v>
      </c>
      <c r="B4968" s="253" t="str">
        <f>IF(AND(A4968&lt;&gt;"",ISNUMBER(A4968)),VLOOKUP(A4968,Studies!A:BR,2,FALSE),"")</f>
        <v>ClinPharmReview, AI424-015, p. 81</v>
      </c>
      <c r="C4968" s="254" t="str">
        <f>IF(AND(A4968&lt;&gt;"",ISNUMBER(A4968)),VLOOKUP(A4968,Studies!A:BR,3,FALSE),"")</f>
        <v>https://www.accessdata.fda.gov/drugsatfda_docs/nda/2003/21-567_Reyataz_BioPharmr_P2.pdf</v>
      </c>
      <c r="D4968" s="254" t="str">
        <f>IF(AND(A4968&lt;&gt;"",ISNUMBER(A4968)),VLOOKUP(A4968,Studies!A:BR,4,FALSE),"")</f>
        <v>Normal subjects</v>
      </c>
      <c r="E4968" s="254" t="str">
        <f>IF(AND(A4968&lt;&gt;"",ISNUMBER(A4968)),VLOOKUP(A4968,Studies!A:BR,5,FALSE),"")</f>
        <v>Atazanavir</v>
      </c>
      <c r="F4968" s="255"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x14ac:dyDescent="0.2">
      <c r="A4969" s="30">
        <v>568</v>
      </c>
      <c r="B4969" s="253" t="str">
        <f>IF(AND(A4969&lt;&gt;"",ISNUMBER(A4969)),VLOOKUP(A4969,Studies!A:BR,2,FALSE),"")</f>
        <v>ClinPharmReview, AI424-015, p. 81</v>
      </c>
      <c r="C4969" s="254" t="str">
        <f>IF(AND(A4969&lt;&gt;"",ISNUMBER(A4969)),VLOOKUP(A4969,Studies!A:BR,3,FALSE),"")</f>
        <v>https://www.accessdata.fda.gov/drugsatfda_docs/nda/2003/21-567_Reyataz_BioPharmr_P2.pdf</v>
      </c>
      <c r="D4969" s="254" t="str">
        <f>IF(AND(A4969&lt;&gt;"",ISNUMBER(A4969)),VLOOKUP(A4969,Studies!A:BR,4,FALSE),"")</f>
        <v>Normal subjects</v>
      </c>
      <c r="E4969" s="254" t="str">
        <f>IF(AND(A4969&lt;&gt;"",ISNUMBER(A4969)),VLOOKUP(A4969,Studies!A:BR,5,FALSE),"")</f>
        <v>Atazanavir</v>
      </c>
      <c r="F4969" s="255"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x14ac:dyDescent="0.2">
      <c r="A4970" s="30">
        <v>568</v>
      </c>
      <c r="B4970" s="253" t="str">
        <f>IF(AND(A4970&lt;&gt;"",ISNUMBER(A4970)),VLOOKUP(A4970,Studies!A:BR,2,FALSE),"")</f>
        <v>ClinPharmReview, AI424-015, p. 81</v>
      </c>
      <c r="C4970" s="254" t="str">
        <f>IF(AND(A4970&lt;&gt;"",ISNUMBER(A4970)),VLOOKUP(A4970,Studies!A:BR,3,FALSE),"")</f>
        <v>https://www.accessdata.fda.gov/drugsatfda_docs/nda/2003/21-567_Reyataz_BioPharmr_P2.pdf</v>
      </c>
      <c r="D4970" s="254" t="str">
        <f>IF(AND(A4970&lt;&gt;"",ISNUMBER(A4970)),VLOOKUP(A4970,Studies!A:BR,4,FALSE),"")</f>
        <v>Normal subjects</v>
      </c>
      <c r="E4970" s="254" t="str">
        <f>IF(AND(A4970&lt;&gt;"",ISNUMBER(A4970)),VLOOKUP(A4970,Studies!A:BR,5,FALSE),"")</f>
        <v>Atazanavir</v>
      </c>
      <c r="F4970" s="255" t="str">
        <f>IF(AND(A4970&lt;&gt;"",ISNUMBER(A4970)),VLOOKUP(A4970,Studies!A:BR,6,FALSE),"")</f>
        <v>Plasma</v>
      </c>
      <c r="G4970" s="194">
        <v>12</v>
      </c>
      <c r="H4970" s="50" t="s">
        <v>60</v>
      </c>
      <c r="I4970" s="187">
        <v>248.67670000000001</v>
      </c>
      <c r="J4970" s="41" t="s">
        <v>941</v>
      </c>
      <c r="K4970" s="41" t="s">
        <v>116</v>
      </c>
    </row>
    <row r="4971" spans="1:14" x14ac:dyDescent="0.2">
      <c r="A4971" s="30">
        <v>568</v>
      </c>
      <c r="B4971" s="253" t="str">
        <f>IF(AND(A4971&lt;&gt;"",ISNUMBER(A4971)),VLOOKUP(A4971,Studies!A:BR,2,FALSE),"")</f>
        <v>ClinPharmReview, AI424-015, p. 81</v>
      </c>
      <c r="C4971" s="254" t="str">
        <f>IF(AND(A4971&lt;&gt;"",ISNUMBER(A4971)),VLOOKUP(A4971,Studies!A:BR,3,FALSE),"")</f>
        <v>https://www.accessdata.fda.gov/drugsatfda_docs/nda/2003/21-567_Reyataz_BioPharmr_P2.pdf</v>
      </c>
      <c r="D4971" s="254" t="str">
        <f>IF(AND(A4971&lt;&gt;"",ISNUMBER(A4971)),VLOOKUP(A4971,Studies!A:BR,4,FALSE),"")</f>
        <v>Normal subjects</v>
      </c>
      <c r="E4971" s="254" t="str">
        <f>IF(AND(A4971&lt;&gt;"",ISNUMBER(A4971)),VLOOKUP(A4971,Studies!A:BR,5,FALSE),"")</f>
        <v>Atazanavir</v>
      </c>
      <c r="F4971" s="255" t="str">
        <f>IF(AND(A4971&lt;&gt;"",ISNUMBER(A4971)),VLOOKUP(A4971,Studies!A:BR,6,FALSE),"")</f>
        <v>Plasma</v>
      </c>
      <c r="G4971" s="194">
        <v>18</v>
      </c>
      <c r="H4971" s="50" t="s">
        <v>60</v>
      </c>
      <c r="I4971" s="187">
        <v>125.3634</v>
      </c>
      <c r="J4971" s="41" t="s">
        <v>941</v>
      </c>
      <c r="K4971" s="41" t="s">
        <v>116</v>
      </c>
    </row>
    <row r="4972" spans="1:14" x14ac:dyDescent="0.2">
      <c r="A4972" s="30">
        <v>568</v>
      </c>
      <c r="B4972" s="253" t="str">
        <f>IF(AND(A4972&lt;&gt;"",ISNUMBER(A4972)),VLOOKUP(A4972,Studies!A:BR,2,FALSE),"")</f>
        <v>ClinPharmReview, AI424-015, p. 81</v>
      </c>
      <c r="C4972" s="254" t="str">
        <f>IF(AND(A4972&lt;&gt;"",ISNUMBER(A4972)),VLOOKUP(A4972,Studies!A:BR,3,FALSE),"")</f>
        <v>https://www.accessdata.fda.gov/drugsatfda_docs/nda/2003/21-567_Reyataz_BioPharmr_P2.pdf</v>
      </c>
      <c r="D4972" s="254" t="str">
        <f>IF(AND(A4972&lt;&gt;"",ISNUMBER(A4972)),VLOOKUP(A4972,Studies!A:BR,4,FALSE),"")</f>
        <v>Normal subjects</v>
      </c>
      <c r="E4972" s="254" t="str">
        <f>IF(AND(A4972&lt;&gt;"",ISNUMBER(A4972)),VLOOKUP(A4972,Studies!A:BR,5,FALSE),"")</f>
        <v>Atazanavir</v>
      </c>
      <c r="F4972" s="255" t="str">
        <f>IF(AND(A4972&lt;&gt;"",ISNUMBER(A4972)),VLOOKUP(A4972,Studies!A:BR,6,FALSE),"")</f>
        <v>Plasma</v>
      </c>
      <c r="G4972" s="194">
        <v>24</v>
      </c>
      <c r="H4972" s="50" t="s">
        <v>60</v>
      </c>
      <c r="I4972" s="187">
        <v>73.856300000000005</v>
      </c>
      <c r="J4972" s="41" t="s">
        <v>941</v>
      </c>
      <c r="K4972" s="41" t="s">
        <v>116</v>
      </c>
    </row>
    <row r="4973" spans="1:14" x14ac:dyDescent="0.2">
      <c r="A4973" s="30">
        <v>568</v>
      </c>
      <c r="B4973" s="253" t="str">
        <f>IF(AND(A4973&lt;&gt;"",ISNUMBER(A4973)),VLOOKUP(A4973,Studies!A:BR,2,FALSE),"")</f>
        <v>ClinPharmReview, AI424-015, p. 81</v>
      </c>
      <c r="C4973" s="254" t="str">
        <f>IF(AND(A4973&lt;&gt;"",ISNUMBER(A4973)),VLOOKUP(A4973,Studies!A:BR,3,FALSE),"")</f>
        <v>https://www.accessdata.fda.gov/drugsatfda_docs/nda/2003/21-567_Reyataz_BioPharmr_P2.pdf</v>
      </c>
      <c r="D4973" s="254" t="str">
        <f>IF(AND(A4973&lt;&gt;"",ISNUMBER(A4973)),VLOOKUP(A4973,Studies!A:BR,4,FALSE),"")</f>
        <v>Normal subjects</v>
      </c>
      <c r="E4973" s="254" t="str">
        <f>IF(AND(A4973&lt;&gt;"",ISNUMBER(A4973)),VLOOKUP(A4973,Studies!A:BR,5,FALSE),"")</f>
        <v>Atazanavir</v>
      </c>
      <c r="F4973" s="255" t="str">
        <f>IF(AND(A4973&lt;&gt;"",ISNUMBER(A4973)),VLOOKUP(A4973,Studies!A:BR,6,FALSE),"")</f>
        <v>Plasma</v>
      </c>
      <c r="G4973" s="194">
        <v>36</v>
      </c>
      <c r="H4973" s="50" t="s">
        <v>60</v>
      </c>
      <c r="I4973" s="187">
        <v>21.93046</v>
      </c>
      <c r="J4973" s="41" t="s">
        <v>941</v>
      </c>
      <c r="K4973" s="41" t="s">
        <v>116</v>
      </c>
    </row>
    <row r="4974" spans="1:14" x14ac:dyDescent="0.2">
      <c r="A4974" s="30">
        <v>568</v>
      </c>
      <c r="B4974" s="253" t="str">
        <f>IF(AND(A4974&lt;&gt;"",ISNUMBER(A4974)),VLOOKUP(A4974,Studies!A:BR,2,FALSE),"")</f>
        <v>ClinPharmReview, AI424-015, p. 81</v>
      </c>
      <c r="C4974" s="254" t="str">
        <f>IF(AND(A4974&lt;&gt;"",ISNUMBER(A4974)),VLOOKUP(A4974,Studies!A:BR,3,FALSE),"")</f>
        <v>https://www.accessdata.fda.gov/drugsatfda_docs/nda/2003/21-567_Reyataz_BioPharmr_P2.pdf</v>
      </c>
      <c r="D4974" s="254" t="str">
        <f>IF(AND(A4974&lt;&gt;"",ISNUMBER(A4974)),VLOOKUP(A4974,Studies!A:BR,4,FALSE),"")</f>
        <v>Normal subjects</v>
      </c>
      <c r="E4974" s="254" t="str">
        <f>IF(AND(A4974&lt;&gt;"",ISNUMBER(A4974)),VLOOKUP(A4974,Studies!A:BR,5,FALSE),"")</f>
        <v>Atazanavir</v>
      </c>
      <c r="F4974" s="255" t="str">
        <f>IF(AND(A4974&lt;&gt;"",ISNUMBER(A4974)),VLOOKUP(A4974,Studies!A:BR,6,FALSE),"")</f>
        <v>Plasma</v>
      </c>
      <c r="G4974" s="194">
        <v>48</v>
      </c>
      <c r="H4974" s="50" t="s">
        <v>60</v>
      </c>
      <c r="I4974" s="187">
        <v>9.2131310000000006</v>
      </c>
      <c r="J4974" s="41" t="s">
        <v>941</v>
      </c>
      <c r="K4974" s="41" t="s">
        <v>116</v>
      </c>
      <c r="N4974" s="195"/>
    </row>
    <row r="4975" spans="1:14" x14ac:dyDescent="0.2">
      <c r="A4975" s="30">
        <v>568</v>
      </c>
      <c r="B4975" s="253" t="str">
        <f>IF(AND(A4975&lt;&gt;"",ISNUMBER(A4975)),VLOOKUP(A4975,Studies!A:BR,2,FALSE),"")</f>
        <v>ClinPharmReview, AI424-015, p. 81</v>
      </c>
      <c r="C4975" s="254" t="str">
        <f>IF(AND(A4975&lt;&gt;"",ISNUMBER(A4975)),VLOOKUP(A4975,Studies!A:BR,3,FALSE),"")</f>
        <v>https://www.accessdata.fda.gov/drugsatfda_docs/nda/2003/21-567_Reyataz_BioPharmr_P2.pdf</v>
      </c>
      <c r="D4975" s="254" t="str">
        <f>IF(AND(A4975&lt;&gt;"",ISNUMBER(A4975)),VLOOKUP(A4975,Studies!A:BR,4,FALSE),"")</f>
        <v>Normal subjects</v>
      </c>
      <c r="E4975" s="254" t="str">
        <f>IF(AND(A4975&lt;&gt;"",ISNUMBER(A4975)),VLOOKUP(A4975,Studies!A:BR,5,FALSE),"")</f>
        <v>Atazanavir</v>
      </c>
      <c r="F4975" s="255"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x14ac:dyDescent="0.2">
      <c r="A4976" s="30">
        <v>568</v>
      </c>
      <c r="B4976" s="253" t="str">
        <f>IF(AND(A4976&lt;&gt;"",ISNUMBER(A4976)),VLOOKUP(A4976,Studies!A:BR,2,FALSE),"")</f>
        <v>ClinPharmReview, AI424-015, p. 81</v>
      </c>
      <c r="C4976" s="254" t="str">
        <f>IF(AND(A4976&lt;&gt;"",ISNUMBER(A4976)),VLOOKUP(A4976,Studies!A:BR,3,FALSE),"")</f>
        <v>https://www.accessdata.fda.gov/drugsatfda_docs/nda/2003/21-567_Reyataz_BioPharmr_P2.pdf</v>
      </c>
      <c r="D4976" s="254" t="str">
        <f>IF(AND(A4976&lt;&gt;"",ISNUMBER(A4976)),VLOOKUP(A4976,Studies!A:BR,4,FALSE),"")</f>
        <v>Normal subjects</v>
      </c>
      <c r="E4976" s="254" t="str">
        <f>IF(AND(A4976&lt;&gt;"",ISNUMBER(A4976)),VLOOKUP(A4976,Studies!A:BR,5,FALSE),"")</f>
        <v>Atazanavir</v>
      </c>
      <c r="F4976" s="255"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x14ac:dyDescent="0.2">
      <c r="A4977" s="30">
        <v>569</v>
      </c>
      <c r="B4977" s="253" t="str">
        <f>IF(AND(A4977&lt;&gt;"",ISNUMBER(A4977)),VLOOKUP(A4977,Studies!A:BR,2,FALSE),"")</f>
        <v>ClinPharmReview, AI424-004, p. 94</v>
      </c>
      <c r="C4977" s="254" t="str">
        <f>IF(AND(A4977&lt;&gt;"",ISNUMBER(A4977)),VLOOKUP(A4977,Studies!A:BR,3,FALSE),"")</f>
        <v>https://www.accessdata.fda.gov/drugsatfda_docs/nda/2003/21-567_Reyataz_BioPharmr_P2.pdf</v>
      </c>
      <c r="D4977" s="254" t="str">
        <f>IF(AND(A4977&lt;&gt;"",ISNUMBER(A4977)),VLOOKUP(A4977,Studies!A:BR,4,FALSE),"")</f>
        <v>Treatment A</v>
      </c>
      <c r="E4977" s="254" t="str">
        <f>IF(AND(A4977&lt;&gt;"",ISNUMBER(A4977)),VLOOKUP(A4977,Studies!A:BR,5,FALSE),"")</f>
        <v>Atazanavir</v>
      </c>
      <c r="F4977" s="255" t="str">
        <f>IF(AND(A4977&lt;&gt;"",ISNUMBER(A4977)),VLOOKUP(A4977,Studies!A:BR,6,FALSE),"")</f>
        <v>Plasma</v>
      </c>
      <c r="G4977" s="194">
        <v>0.25</v>
      </c>
      <c r="H4977" s="50" t="s">
        <v>60</v>
      </c>
      <c r="I4977" s="187">
        <v>8.1130089999999999</v>
      </c>
      <c r="J4977" s="41" t="s">
        <v>941</v>
      </c>
      <c r="K4977" s="41" t="s">
        <v>116</v>
      </c>
    </row>
    <row r="4978" spans="1:11" x14ac:dyDescent="0.2">
      <c r="A4978" s="30">
        <v>569</v>
      </c>
      <c r="B4978" s="253" t="str">
        <f>IF(AND(A4978&lt;&gt;"",ISNUMBER(A4978)),VLOOKUP(A4978,Studies!A:BR,2,FALSE),"")</f>
        <v>ClinPharmReview, AI424-004, p. 94</v>
      </c>
      <c r="C4978" s="254" t="str">
        <f>IF(AND(A4978&lt;&gt;"",ISNUMBER(A4978)),VLOOKUP(A4978,Studies!A:BR,3,FALSE),"")</f>
        <v>https://www.accessdata.fda.gov/drugsatfda_docs/nda/2003/21-567_Reyataz_BioPharmr_P2.pdf</v>
      </c>
      <c r="D4978" s="254" t="str">
        <f>IF(AND(A4978&lt;&gt;"",ISNUMBER(A4978)),VLOOKUP(A4978,Studies!A:BR,4,FALSE),"")</f>
        <v>Treatment A</v>
      </c>
      <c r="E4978" s="254" t="str">
        <f>IF(AND(A4978&lt;&gt;"",ISNUMBER(A4978)),VLOOKUP(A4978,Studies!A:BR,5,FALSE),"")</f>
        <v>Atazanavir</v>
      </c>
      <c r="F4978" s="255" t="str">
        <f>IF(AND(A4978&lt;&gt;"",ISNUMBER(A4978)),VLOOKUP(A4978,Studies!A:BR,6,FALSE),"")</f>
        <v>Plasma</v>
      </c>
      <c r="G4978" s="194">
        <v>0.5</v>
      </c>
      <c r="H4978" s="50" t="s">
        <v>60</v>
      </c>
      <c r="I4978" s="187">
        <v>107.31359999999999</v>
      </c>
      <c r="J4978" s="41" t="s">
        <v>941</v>
      </c>
      <c r="K4978" s="41" t="s">
        <v>116</v>
      </c>
    </row>
    <row r="4979" spans="1:11" x14ac:dyDescent="0.2">
      <c r="A4979" s="30">
        <v>569</v>
      </c>
      <c r="B4979" s="253" t="str">
        <f>IF(AND(A4979&lt;&gt;"",ISNUMBER(A4979)),VLOOKUP(A4979,Studies!A:BR,2,FALSE),"")</f>
        <v>ClinPharmReview, AI424-004, p. 94</v>
      </c>
      <c r="C4979" s="254" t="str">
        <f>IF(AND(A4979&lt;&gt;"",ISNUMBER(A4979)),VLOOKUP(A4979,Studies!A:BR,3,FALSE),"")</f>
        <v>https://www.accessdata.fda.gov/drugsatfda_docs/nda/2003/21-567_Reyataz_BioPharmr_P2.pdf</v>
      </c>
      <c r="D4979" s="254" t="str">
        <f>IF(AND(A4979&lt;&gt;"",ISNUMBER(A4979)),VLOOKUP(A4979,Studies!A:BR,4,FALSE),"")</f>
        <v>Treatment A</v>
      </c>
      <c r="E4979" s="254" t="str">
        <f>IF(AND(A4979&lt;&gt;"",ISNUMBER(A4979)),VLOOKUP(A4979,Studies!A:BR,5,FALSE),"")</f>
        <v>Atazanavir</v>
      </c>
      <c r="F4979" s="255" t="str">
        <f>IF(AND(A4979&lt;&gt;"",ISNUMBER(A4979)),VLOOKUP(A4979,Studies!A:BR,6,FALSE),"")</f>
        <v>Plasma</v>
      </c>
      <c r="G4979" s="194">
        <v>0.75</v>
      </c>
      <c r="H4979" s="50" t="s">
        <v>60</v>
      </c>
      <c r="I4979" s="187">
        <v>502.28550000000001</v>
      </c>
      <c r="J4979" s="41" t="s">
        <v>941</v>
      </c>
      <c r="K4979" s="41" t="s">
        <v>116</v>
      </c>
    </row>
    <row r="4980" spans="1:11" x14ac:dyDescent="0.2">
      <c r="A4980" s="30">
        <v>569</v>
      </c>
      <c r="B4980" s="253" t="str">
        <f>IF(AND(A4980&lt;&gt;"",ISNUMBER(A4980)),VLOOKUP(A4980,Studies!A:BR,2,FALSE),"")</f>
        <v>ClinPharmReview, AI424-004, p. 94</v>
      </c>
      <c r="C4980" s="254" t="str">
        <f>IF(AND(A4980&lt;&gt;"",ISNUMBER(A4980)),VLOOKUP(A4980,Studies!A:BR,3,FALSE),"")</f>
        <v>https://www.accessdata.fda.gov/drugsatfda_docs/nda/2003/21-567_Reyataz_BioPharmr_P2.pdf</v>
      </c>
      <c r="D4980" s="254" t="str">
        <f>IF(AND(A4980&lt;&gt;"",ISNUMBER(A4980)),VLOOKUP(A4980,Studies!A:BR,4,FALSE),"")</f>
        <v>Treatment A</v>
      </c>
      <c r="E4980" s="254" t="str">
        <f>IF(AND(A4980&lt;&gt;"",ISNUMBER(A4980)),VLOOKUP(A4980,Studies!A:BR,5,FALSE),"")</f>
        <v>Atazanavir</v>
      </c>
      <c r="F4980" s="255" t="str">
        <f>IF(AND(A4980&lt;&gt;"",ISNUMBER(A4980)),VLOOKUP(A4980,Studies!A:BR,6,FALSE),"")</f>
        <v>Plasma</v>
      </c>
      <c r="G4980" s="194">
        <v>1</v>
      </c>
      <c r="H4980" s="50" t="s">
        <v>60</v>
      </c>
      <c r="I4980" s="187">
        <v>1014.487</v>
      </c>
      <c r="J4980" s="41" t="s">
        <v>941</v>
      </c>
      <c r="K4980" s="41" t="s">
        <v>116</v>
      </c>
    </row>
    <row r="4981" spans="1:11" x14ac:dyDescent="0.2">
      <c r="A4981" s="30">
        <v>569</v>
      </c>
      <c r="B4981" s="253" t="str">
        <f>IF(AND(A4981&lt;&gt;"",ISNUMBER(A4981)),VLOOKUP(A4981,Studies!A:BR,2,FALSE),"")</f>
        <v>ClinPharmReview, AI424-004, p. 94</v>
      </c>
      <c r="C4981" s="254" t="str">
        <f>IF(AND(A4981&lt;&gt;"",ISNUMBER(A4981)),VLOOKUP(A4981,Studies!A:BR,3,FALSE),"")</f>
        <v>https://www.accessdata.fda.gov/drugsatfda_docs/nda/2003/21-567_Reyataz_BioPharmr_P2.pdf</v>
      </c>
      <c r="D4981" s="254" t="str">
        <f>IF(AND(A4981&lt;&gt;"",ISNUMBER(A4981)),VLOOKUP(A4981,Studies!A:BR,4,FALSE),"")</f>
        <v>Treatment A</v>
      </c>
      <c r="E4981" s="254" t="str">
        <f>IF(AND(A4981&lt;&gt;"",ISNUMBER(A4981)),VLOOKUP(A4981,Studies!A:BR,5,FALSE),"")</f>
        <v>Atazanavir</v>
      </c>
      <c r="F4981" s="255" t="str">
        <f>IF(AND(A4981&lt;&gt;"",ISNUMBER(A4981)),VLOOKUP(A4981,Studies!A:BR,6,FALSE),"")</f>
        <v>Plasma</v>
      </c>
      <c r="G4981" s="194">
        <v>1.5</v>
      </c>
      <c r="H4981" s="50" t="s">
        <v>60</v>
      </c>
      <c r="I4981" s="187">
        <v>1295.8589999999999</v>
      </c>
      <c r="J4981" s="41" t="s">
        <v>941</v>
      </c>
      <c r="K4981" s="41" t="s">
        <v>116</v>
      </c>
    </row>
    <row r="4982" spans="1:11" x14ac:dyDescent="0.2">
      <c r="A4982" s="30">
        <v>569</v>
      </c>
      <c r="B4982" s="253" t="str">
        <f>IF(AND(A4982&lt;&gt;"",ISNUMBER(A4982)),VLOOKUP(A4982,Studies!A:BR,2,FALSE),"")</f>
        <v>ClinPharmReview, AI424-004, p. 94</v>
      </c>
      <c r="C4982" s="254" t="str">
        <f>IF(AND(A4982&lt;&gt;"",ISNUMBER(A4982)),VLOOKUP(A4982,Studies!A:BR,3,FALSE),"")</f>
        <v>https://www.accessdata.fda.gov/drugsatfda_docs/nda/2003/21-567_Reyataz_BioPharmr_P2.pdf</v>
      </c>
      <c r="D4982" s="254" t="str">
        <f>IF(AND(A4982&lt;&gt;"",ISNUMBER(A4982)),VLOOKUP(A4982,Studies!A:BR,4,FALSE),"")</f>
        <v>Treatment A</v>
      </c>
      <c r="E4982" s="254" t="str">
        <f>IF(AND(A4982&lt;&gt;"",ISNUMBER(A4982)),VLOOKUP(A4982,Studies!A:BR,5,FALSE),"")</f>
        <v>Atazanavir</v>
      </c>
      <c r="F4982" s="255" t="str">
        <f>IF(AND(A4982&lt;&gt;"",ISNUMBER(A4982)),VLOOKUP(A4982,Studies!A:BR,6,FALSE),"")</f>
        <v>Plasma</v>
      </c>
      <c r="G4982" s="194">
        <v>2</v>
      </c>
      <c r="H4982" s="50" t="s">
        <v>60</v>
      </c>
      <c r="I4982" s="187">
        <v>1147.174</v>
      </c>
      <c r="J4982" s="41" t="s">
        <v>941</v>
      </c>
      <c r="K4982" s="41" t="s">
        <v>116</v>
      </c>
    </row>
    <row r="4983" spans="1:11" x14ac:dyDescent="0.2">
      <c r="A4983" s="30">
        <v>569</v>
      </c>
      <c r="B4983" s="253" t="str">
        <f>IF(AND(A4983&lt;&gt;"",ISNUMBER(A4983)),VLOOKUP(A4983,Studies!A:BR,2,FALSE),"")</f>
        <v>ClinPharmReview, AI424-004, p. 94</v>
      </c>
      <c r="C4983" s="254" t="str">
        <f>IF(AND(A4983&lt;&gt;"",ISNUMBER(A4983)),VLOOKUP(A4983,Studies!A:BR,3,FALSE),"")</f>
        <v>https://www.accessdata.fda.gov/drugsatfda_docs/nda/2003/21-567_Reyataz_BioPharmr_P2.pdf</v>
      </c>
      <c r="D4983" s="254" t="str">
        <f>IF(AND(A4983&lt;&gt;"",ISNUMBER(A4983)),VLOOKUP(A4983,Studies!A:BR,4,FALSE),"")</f>
        <v>Treatment A</v>
      </c>
      <c r="E4983" s="254" t="str">
        <f>IF(AND(A4983&lt;&gt;"",ISNUMBER(A4983)),VLOOKUP(A4983,Studies!A:BR,5,FALSE),"")</f>
        <v>Atazanavir</v>
      </c>
      <c r="F4983" s="255" t="str">
        <f>IF(AND(A4983&lt;&gt;"",ISNUMBER(A4983)),VLOOKUP(A4983,Studies!A:BR,6,FALSE),"")</f>
        <v>Plasma</v>
      </c>
      <c r="G4983" s="194">
        <v>3</v>
      </c>
      <c r="H4983" s="50" t="s">
        <v>60</v>
      </c>
      <c r="I4983" s="187">
        <v>926.77329999999995</v>
      </c>
      <c r="J4983" s="41" t="s">
        <v>941</v>
      </c>
      <c r="K4983" s="41" t="s">
        <v>116</v>
      </c>
    </row>
    <row r="4984" spans="1:11" x14ac:dyDescent="0.2">
      <c r="A4984" s="30">
        <v>569</v>
      </c>
      <c r="B4984" s="253" t="str">
        <f>IF(AND(A4984&lt;&gt;"",ISNUMBER(A4984)),VLOOKUP(A4984,Studies!A:BR,2,FALSE),"")</f>
        <v>ClinPharmReview, AI424-004, p. 94</v>
      </c>
      <c r="C4984" s="254" t="str">
        <f>IF(AND(A4984&lt;&gt;"",ISNUMBER(A4984)),VLOOKUP(A4984,Studies!A:BR,3,FALSE),"")</f>
        <v>https://www.accessdata.fda.gov/drugsatfda_docs/nda/2003/21-567_Reyataz_BioPharmr_P2.pdf</v>
      </c>
      <c r="D4984" s="254" t="str">
        <f>IF(AND(A4984&lt;&gt;"",ISNUMBER(A4984)),VLOOKUP(A4984,Studies!A:BR,4,FALSE),"")</f>
        <v>Treatment A</v>
      </c>
      <c r="E4984" s="254" t="str">
        <f>IF(AND(A4984&lt;&gt;"",ISNUMBER(A4984)),VLOOKUP(A4984,Studies!A:BR,5,FALSE),"")</f>
        <v>Atazanavir</v>
      </c>
      <c r="F4984" s="255" t="str">
        <f>IF(AND(A4984&lt;&gt;"",ISNUMBER(A4984)),VLOOKUP(A4984,Studies!A:BR,6,FALSE),"")</f>
        <v>Plasma</v>
      </c>
      <c r="G4984" s="194">
        <v>4</v>
      </c>
      <c r="H4984" s="50" t="s">
        <v>60</v>
      </c>
      <c r="I4984" s="187">
        <v>693.75959999999998</v>
      </c>
      <c r="J4984" s="41" t="s">
        <v>941</v>
      </c>
      <c r="K4984" s="41" t="s">
        <v>116</v>
      </c>
    </row>
    <row r="4985" spans="1:11" x14ac:dyDescent="0.2">
      <c r="A4985" s="30">
        <v>569</v>
      </c>
      <c r="B4985" s="253" t="str">
        <f>IF(AND(A4985&lt;&gt;"",ISNUMBER(A4985)),VLOOKUP(A4985,Studies!A:BR,2,FALSE),"")</f>
        <v>ClinPharmReview, AI424-004, p. 94</v>
      </c>
      <c r="C4985" s="254" t="str">
        <f>IF(AND(A4985&lt;&gt;"",ISNUMBER(A4985)),VLOOKUP(A4985,Studies!A:BR,3,FALSE),"")</f>
        <v>https://www.accessdata.fda.gov/drugsatfda_docs/nda/2003/21-567_Reyataz_BioPharmr_P2.pdf</v>
      </c>
      <c r="D4985" s="254" t="str">
        <f>IF(AND(A4985&lt;&gt;"",ISNUMBER(A4985)),VLOOKUP(A4985,Studies!A:BR,4,FALSE),"")</f>
        <v>Treatment A</v>
      </c>
      <c r="E4985" s="254" t="str">
        <f>IF(AND(A4985&lt;&gt;"",ISNUMBER(A4985)),VLOOKUP(A4985,Studies!A:BR,5,FALSE),"")</f>
        <v>Atazanavir</v>
      </c>
      <c r="F4985" s="255" t="str">
        <f>IF(AND(A4985&lt;&gt;"",ISNUMBER(A4985)),VLOOKUP(A4985,Studies!A:BR,6,FALSE),"")</f>
        <v>Plasma</v>
      </c>
      <c r="G4985" s="194">
        <v>5</v>
      </c>
      <c r="H4985" s="50" t="s">
        <v>60</v>
      </c>
      <c r="I4985" s="187">
        <v>543.64670000000001</v>
      </c>
      <c r="J4985" s="41" t="s">
        <v>941</v>
      </c>
      <c r="K4985" s="41" t="s">
        <v>116</v>
      </c>
    </row>
    <row r="4986" spans="1:11" x14ac:dyDescent="0.2">
      <c r="A4986" s="30">
        <v>569</v>
      </c>
      <c r="B4986" s="253" t="str">
        <f>IF(AND(A4986&lt;&gt;"",ISNUMBER(A4986)),VLOOKUP(A4986,Studies!A:BR,2,FALSE),"")</f>
        <v>ClinPharmReview, AI424-004, p. 94</v>
      </c>
      <c r="C4986" s="254" t="str">
        <f>IF(AND(A4986&lt;&gt;"",ISNUMBER(A4986)),VLOOKUP(A4986,Studies!A:BR,3,FALSE),"")</f>
        <v>https://www.accessdata.fda.gov/drugsatfda_docs/nda/2003/21-567_Reyataz_BioPharmr_P2.pdf</v>
      </c>
      <c r="D4986" s="254" t="str">
        <f>IF(AND(A4986&lt;&gt;"",ISNUMBER(A4986)),VLOOKUP(A4986,Studies!A:BR,4,FALSE),"")</f>
        <v>Treatment A</v>
      </c>
      <c r="E4986" s="254" t="str">
        <f>IF(AND(A4986&lt;&gt;"",ISNUMBER(A4986)),VLOOKUP(A4986,Studies!A:BR,5,FALSE),"")</f>
        <v>Atazanavir</v>
      </c>
      <c r="F4986" s="255" t="str">
        <f>IF(AND(A4986&lt;&gt;"",ISNUMBER(A4986)),VLOOKUP(A4986,Studies!A:BR,6,FALSE),"")</f>
        <v>Plasma</v>
      </c>
      <c r="G4986" s="194">
        <v>6</v>
      </c>
      <c r="H4986" s="50" t="s">
        <v>60</v>
      </c>
      <c r="I4986" s="187">
        <v>413.19310000000002</v>
      </c>
      <c r="J4986" s="41" t="s">
        <v>941</v>
      </c>
      <c r="K4986" s="41" t="s">
        <v>116</v>
      </c>
    </row>
    <row r="4987" spans="1:11" x14ac:dyDescent="0.2">
      <c r="A4987" s="30">
        <v>569</v>
      </c>
      <c r="B4987" s="253" t="str">
        <f>IF(AND(A4987&lt;&gt;"",ISNUMBER(A4987)),VLOOKUP(A4987,Studies!A:BR,2,FALSE),"")</f>
        <v>ClinPharmReview, AI424-004, p. 94</v>
      </c>
      <c r="C4987" s="254" t="str">
        <f>IF(AND(A4987&lt;&gt;"",ISNUMBER(A4987)),VLOOKUP(A4987,Studies!A:BR,3,FALSE),"")</f>
        <v>https://www.accessdata.fda.gov/drugsatfda_docs/nda/2003/21-567_Reyataz_BioPharmr_P2.pdf</v>
      </c>
      <c r="D4987" s="254" t="str">
        <f>IF(AND(A4987&lt;&gt;"",ISNUMBER(A4987)),VLOOKUP(A4987,Studies!A:BR,4,FALSE),"")</f>
        <v>Treatment A</v>
      </c>
      <c r="E4987" s="254" t="str">
        <f>IF(AND(A4987&lt;&gt;"",ISNUMBER(A4987)),VLOOKUP(A4987,Studies!A:BR,5,FALSE),"")</f>
        <v>Atazanavir</v>
      </c>
      <c r="F4987" s="255" t="str">
        <f>IF(AND(A4987&lt;&gt;"",ISNUMBER(A4987)),VLOOKUP(A4987,Studies!A:BR,6,FALSE),"")</f>
        <v>Plasma</v>
      </c>
      <c r="G4987" s="194">
        <v>8</v>
      </c>
      <c r="H4987" s="50" t="s">
        <v>60</v>
      </c>
      <c r="I4987" s="187">
        <v>282.37009999999998</v>
      </c>
      <c r="J4987" s="41" t="s">
        <v>941</v>
      </c>
      <c r="K4987" s="41" t="s">
        <v>116</v>
      </c>
    </row>
    <row r="4988" spans="1:11" x14ac:dyDescent="0.2">
      <c r="A4988" s="30">
        <v>569</v>
      </c>
      <c r="B4988" s="253" t="str">
        <f>IF(AND(A4988&lt;&gt;"",ISNUMBER(A4988)),VLOOKUP(A4988,Studies!A:BR,2,FALSE),"")</f>
        <v>ClinPharmReview, AI424-004, p. 94</v>
      </c>
      <c r="C4988" s="254" t="str">
        <f>IF(AND(A4988&lt;&gt;"",ISNUMBER(A4988)),VLOOKUP(A4988,Studies!A:BR,3,FALSE),"")</f>
        <v>https://www.accessdata.fda.gov/drugsatfda_docs/nda/2003/21-567_Reyataz_BioPharmr_P2.pdf</v>
      </c>
      <c r="D4988" s="254" t="str">
        <f>IF(AND(A4988&lt;&gt;"",ISNUMBER(A4988)),VLOOKUP(A4988,Studies!A:BR,4,FALSE),"")</f>
        <v>Treatment A</v>
      </c>
      <c r="E4988" s="254" t="str">
        <f>IF(AND(A4988&lt;&gt;"",ISNUMBER(A4988)),VLOOKUP(A4988,Studies!A:BR,5,FALSE),"")</f>
        <v>Atazanavir</v>
      </c>
      <c r="F4988" s="255" t="str">
        <f>IF(AND(A4988&lt;&gt;"",ISNUMBER(A4988)),VLOOKUP(A4988,Studies!A:BR,6,FALSE),"")</f>
        <v>Plasma</v>
      </c>
      <c r="G4988" s="194">
        <v>10</v>
      </c>
      <c r="H4988" s="50" t="s">
        <v>60</v>
      </c>
      <c r="I4988" s="187">
        <v>195.93860000000001</v>
      </c>
      <c r="J4988" s="41" t="s">
        <v>941</v>
      </c>
      <c r="K4988" s="41" t="s">
        <v>116</v>
      </c>
    </row>
    <row r="4989" spans="1:11" x14ac:dyDescent="0.2">
      <c r="A4989" s="30">
        <v>569</v>
      </c>
      <c r="B4989" s="253" t="str">
        <f>IF(AND(A4989&lt;&gt;"",ISNUMBER(A4989)),VLOOKUP(A4989,Studies!A:BR,2,FALSE),"")</f>
        <v>ClinPharmReview, AI424-004, p. 94</v>
      </c>
      <c r="C4989" s="254" t="str">
        <f>IF(AND(A4989&lt;&gt;"",ISNUMBER(A4989)),VLOOKUP(A4989,Studies!A:BR,3,FALSE),"")</f>
        <v>https://www.accessdata.fda.gov/drugsatfda_docs/nda/2003/21-567_Reyataz_BioPharmr_P2.pdf</v>
      </c>
      <c r="D4989" s="254" t="str">
        <f>IF(AND(A4989&lt;&gt;"",ISNUMBER(A4989)),VLOOKUP(A4989,Studies!A:BR,4,FALSE),"")</f>
        <v>Treatment A</v>
      </c>
      <c r="E4989" s="254" t="str">
        <f>IF(AND(A4989&lt;&gt;"",ISNUMBER(A4989)),VLOOKUP(A4989,Studies!A:BR,5,FALSE),"")</f>
        <v>Atazanavir</v>
      </c>
      <c r="F4989" s="255" t="str">
        <f>IF(AND(A4989&lt;&gt;"",ISNUMBER(A4989)),VLOOKUP(A4989,Studies!A:BR,6,FALSE),"")</f>
        <v>Plasma</v>
      </c>
      <c r="G4989" s="194">
        <v>12</v>
      </c>
      <c r="H4989" s="50" t="s">
        <v>60</v>
      </c>
      <c r="I4989" s="187">
        <v>131.86060000000001</v>
      </c>
      <c r="J4989" s="41" t="s">
        <v>941</v>
      </c>
      <c r="K4989" s="41" t="s">
        <v>116</v>
      </c>
    </row>
    <row r="4990" spans="1:11" x14ac:dyDescent="0.2">
      <c r="A4990" s="30">
        <v>569</v>
      </c>
      <c r="B4990" s="253" t="str">
        <f>IF(AND(A4990&lt;&gt;"",ISNUMBER(A4990)),VLOOKUP(A4990,Studies!A:BR,2,FALSE),"")</f>
        <v>ClinPharmReview, AI424-004, p. 94</v>
      </c>
      <c r="C4990" s="254" t="str">
        <f>IF(AND(A4990&lt;&gt;"",ISNUMBER(A4990)),VLOOKUP(A4990,Studies!A:BR,3,FALSE),"")</f>
        <v>https://www.accessdata.fda.gov/drugsatfda_docs/nda/2003/21-567_Reyataz_BioPharmr_P2.pdf</v>
      </c>
      <c r="D4990" s="254" t="str">
        <f>IF(AND(A4990&lt;&gt;"",ISNUMBER(A4990)),VLOOKUP(A4990,Studies!A:BR,4,FALSE),"")</f>
        <v>Treatment A</v>
      </c>
      <c r="E4990" s="254" t="str">
        <f>IF(AND(A4990&lt;&gt;"",ISNUMBER(A4990)),VLOOKUP(A4990,Studies!A:BR,5,FALSE),"")</f>
        <v>Atazanavir</v>
      </c>
      <c r="F4990" s="255" t="str">
        <f>IF(AND(A4990&lt;&gt;"",ISNUMBER(A4990)),VLOOKUP(A4990,Studies!A:BR,6,FALSE),"")</f>
        <v>Plasma</v>
      </c>
      <c r="G4990" s="194">
        <v>18</v>
      </c>
      <c r="H4990" s="50" t="s">
        <v>60</v>
      </c>
      <c r="I4990" s="187">
        <v>53.733919999999998</v>
      </c>
      <c r="J4990" s="41" t="s">
        <v>941</v>
      </c>
      <c r="K4990" s="41" t="s">
        <v>116</v>
      </c>
    </row>
    <row r="4991" spans="1:11" x14ac:dyDescent="0.2">
      <c r="A4991" s="30">
        <v>569</v>
      </c>
      <c r="B4991" s="253" t="str">
        <f>IF(AND(A4991&lt;&gt;"",ISNUMBER(A4991)),VLOOKUP(A4991,Studies!A:BR,2,FALSE),"")</f>
        <v>ClinPharmReview, AI424-004, p. 94</v>
      </c>
      <c r="C4991" s="254" t="str">
        <f>IF(AND(A4991&lt;&gt;"",ISNUMBER(A4991)),VLOOKUP(A4991,Studies!A:BR,3,FALSE),"")</f>
        <v>https://www.accessdata.fda.gov/drugsatfda_docs/nda/2003/21-567_Reyataz_BioPharmr_P2.pdf</v>
      </c>
      <c r="D4991" s="254" t="str">
        <f>IF(AND(A4991&lt;&gt;"",ISNUMBER(A4991)),VLOOKUP(A4991,Studies!A:BR,4,FALSE),"")</f>
        <v>Treatment A</v>
      </c>
      <c r="E4991" s="254" t="str">
        <f>IF(AND(A4991&lt;&gt;"",ISNUMBER(A4991)),VLOOKUP(A4991,Studies!A:BR,5,FALSE),"")</f>
        <v>Atazanavir</v>
      </c>
      <c r="F4991" s="255" t="str">
        <f>IF(AND(A4991&lt;&gt;"",ISNUMBER(A4991)),VLOOKUP(A4991,Studies!A:BR,6,FALSE),"")</f>
        <v>Plasma</v>
      </c>
      <c r="G4991" s="194">
        <v>24</v>
      </c>
      <c r="H4991" s="50" t="s">
        <v>60</v>
      </c>
      <c r="I4991" s="187">
        <v>34.106380000000001</v>
      </c>
      <c r="J4991" s="41" t="s">
        <v>941</v>
      </c>
      <c r="K4991" s="41" t="s">
        <v>116</v>
      </c>
    </row>
    <row r="4992" spans="1:11" x14ac:dyDescent="0.2">
      <c r="A4992" s="30">
        <v>570</v>
      </c>
      <c r="B4992" s="253" t="str">
        <f>IF(AND(A4992&lt;&gt;"",ISNUMBER(A4992)),VLOOKUP(A4992,Studies!A:BR,2,FALSE),"")</f>
        <v>Iwamoto 2008</v>
      </c>
      <c r="C4992" s="254" t="str">
        <f>IF(AND(A4992&lt;&gt;"",ISNUMBER(A4992)),VLOOKUP(A4992,Studies!A:BR,3,FALSE),"")</f>
        <v>https://www.ncbi.nlm.nih.gov/pubmed/18513146</v>
      </c>
      <c r="D4992" s="254" t="str">
        <f>IF(AND(A4992&lt;&gt;"",ISNUMBER(A4992)),VLOOKUP(A4992,Studies!A:BR,4,FALSE),"")</f>
        <v>Study I, Period 1 (control)</v>
      </c>
      <c r="E4992" s="254" t="str">
        <f>IF(AND(A4992&lt;&gt;"",ISNUMBER(A4992)),VLOOKUP(A4992,Studies!A:BR,5,FALSE),"")</f>
        <v>Raltegravir</v>
      </c>
      <c r="F4992" s="255" t="str">
        <f>IF(AND(A4992&lt;&gt;"",ISNUMBER(A4992)),VLOOKUP(A4992,Studies!A:BR,6,FALSE),"")</f>
        <v>Plasma</v>
      </c>
      <c r="G4992" s="194">
        <v>0.5</v>
      </c>
      <c r="H4992" s="50" t="s">
        <v>60</v>
      </c>
      <c r="I4992" s="187">
        <v>240.1831</v>
      </c>
      <c r="J4992" s="41" t="s">
        <v>964</v>
      </c>
      <c r="K4992" s="41" t="s">
        <v>116</v>
      </c>
    </row>
    <row r="4993" spans="1:11" x14ac:dyDescent="0.2">
      <c r="A4993" s="30">
        <v>570</v>
      </c>
      <c r="B4993" s="253" t="str">
        <f>IF(AND(A4993&lt;&gt;"",ISNUMBER(A4993)),VLOOKUP(A4993,Studies!A:BR,2,FALSE),"")</f>
        <v>Iwamoto 2008</v>
      </c>
      <c r="C4993" s="254" t="str">
        <f>IF(AND(A4993&lt;&gt;"",ISNUMBER(A4993)),VLOOKUP(A4993,Studies!A:BR,3,FALSE),"")</f>
        <v>https://www.ncbi.nlm.nih.gov/pubmed/18513146</v>
      </c>
      <c r="D4993" s="254" t="str">
        <f>IF(AND(A4993&lt;&gt;"",ISNUMBER(A4993)),VLOOKUP(A4993,Studies!A:BR,4,FALSE),"")</f>
        <v>Study I, Period 1 (control)</v>
      </c>
      <c r="E4993" s="254" t="str">
        <f>IF(AND(A4993&lt;&gt;"",ISNUMBER(A4993)),VLOOKUP(A4993,Studies!A:BR,5,FALSE),"")</f>
        <v>Raltegravir</v>
      </c>
      <c r="F4993" s="255" t="str">
        <f>IF(AND(A4993&lt;&gt;"",ISNUMBER(A4993)),VLOOKUP(A4993,Studies!A:BR,6,FALSE),"")</f>
        <v>Plasma</v>
      </c>
      <c r="G4993" s="194">
        <v>1</v>
      </c>
      <c r="H4993" s="50" t="s">
        <v>60</v>
      </c>
      <c r="I4993" s="187">
        <v>647.77700000000004</v>
      </c>
      <c r="J4993" s="41" t="s">
        <v>964</v>
      </c>
      <c r="K4993" s="41" t="s">
        <v>116</v>
      </c>
    </row>
    <row r="4994" spans="1:11" x14ac:dyDescent="0.2">
      <c r="A4994" s="30">
        <v>570</v>
      </c>
      <c r="B4994" s="253" t="str">
        <f>IF(AND(A4994&lt;&gt;"",ISNUMBER(A4994)),VLOOKUP(A4994,Studies!A:BR,2,FALSE),"")</f>
        <v>Iwamoto 2008</v>
      </c>
      <c r="C4994" s="254" t="str">
        <f>IF(AND(A4994&lt;&gt;"",ISNUMBER(A4994)),VLOOKUP(A4994,Studies!A:BR,3,FALSE),"")</f>
        <v>https://www.ncbi.nlm.nih.gov/pubmed/18513146</v>
      </c>
      <c r="D4994" s="254" t="str">
        <f>IF(AND(A4994&lt;&gt;"",ISNUMBER(A4994)),VLOOKUP(A4994,Studies!A:BR,4,FALSE),"")</f>
        <v>Study I, Period 1 (control)</v>
      </c>
      <c r="E4994" s="254" t="str">
        <f>IF(AND(A4994&lt;&gt;"",ISNUMBER(A4994)),VLOOKUP(A4994,Studies!A:BR,5,FALSE),"")</f>
        <v>Raltegravir</v>
      </c>
      <c r="F4994" s="255" t="str">
        <f>IF(AND(A4994&lt;&gt;"",ISNUMBER(A4994)),VLOOKUP(A4994,Studies!A:BR,6,FALSE),"")</f>
        <v>Plasma</v>
      </c>
      <c r="G4994" s="194">
        <v>1.5</v>
      </c>
      <c r="H4994" s="50" t="s">
        <v>60</v>
      </c>
      <c r="I4994" s="187">
        <v>1122.335</v>
      </c>
      <c r="J4994" s="41" t="s">
        <v>964</v>
      </c>
      <c r="K4994" s="41" t="s">
        <v>116</v>
      </c>
    </row>
    <row r="4995" spans="1:11" x14ac:dyDescent="0.2">
      <c r="A4995" s="30">
        <v>570</v>
      </c>
      <c r="B4995" s="253" t="str">
        <f>IF(AND(A4995&lt;&gt;"",ISNUMBER(A4995)),VLOOKUP(A4995,Studies!A:BR,2,FALSE),"")</f>
        <v>Iwamoto 2008</v>
      </c>
      <c r="C4995" s="254" t="str">
        <f>IF(AND(A4995&lt;&gt;"",ISNUMBER(A4995)),VLOOKUP(A4995,Studies!A:BR,3,FALSE),"")</f>
        <v>https://www.ncbi.nlm.nih.gov/pubmed/18513146</v>
      </c>
      <c r="D4995" s="254" t="str">
        <f>IF(AND(A4995&lt;&gt;"",ISNUMBER(A4995)),VLOOKUP(A4995,Studies!A:BR,4,FALSE),"")</f>
        <v>Study I, Period 1 (control)</v>
      </c>
      <c r="E4995" s="254" t="str">
        <f>IF(AND(A4995&lt;&gt;"",ISNUMBER(A4995)),VLOOKUP(A4995,Studies!A:BR,5,FALSE),"")</f>
        <v>Raltegravir</v>
      </c>
      <c r="F4995" s="255" t="str">
        <f>IF(AND(A4995&lt;&gt;"",ISNUMBER(A4995)),VLOOKUP(A4995,Studies!A:BR,6,FALSE),"")</f>
        <v>Plasma</v>
      </c>
      <c r="G4995" s="194">
        <v>2</v>
      </c>
      <c r="H4995" s="50" t="s">
        <v>60</v>
      </c>
      <c r="I4995" s="187">
        <v>1557.8389999999999</v>
      </c>
      <c r="J4995" s="41" t="s">
        <v>964</v>
      </c>
      <c r="K4995" s="41" t="s">
        <v>116</v>
      </c>
    </row>
    <row r="4996" spans="1:11" x14ac:dyDescent="0.2">
      <c r="A4996" s="30">
        <v>570</v>
      </c>
      <c r="B4996" s="253" t="str">
        <f>IF(AND(A4996&lt;&gt;"",ISNUMBER(A4996)),VLOOKUP(A4996,Studies!A:BR,2,FALSE),"")</f>
        <v>Iwamoto 2008</v>
      </c>
      <c r="C4996" s="254" t="str">
        <f>IF(AND(A4996&lt;&gt;"",ISNUMBER(A4996)),VLOOKUP(A4996,Studies!A:BR,3,FALSE),"")</f>
        <v>https://www.ncbi.nlm.nih.gov/pubmed/18513146</v>
      </c>
      <c r="D4996" s="254" t="str">
        <f>IF(AND(A4996&lt;&gt;"",ISNUMBER(A4996)),VLOOKUP(A4996,Studies!A:BR,4,FALSE),"")</f>
        <v>Study I, Period 1 (control)</v>
      </c>
      <c r="E4996" s="254" t="str">
        <f>IF(AND(A4996&lt;&gt;"",ISNUMBER(A4996)),VLOOKUP(A4996,Studies!A:BR,5,FALSE),"")</f>
        <v>Raltegravir</v>
      </c>
      <c r="F4996" s="255" t="str">
        <f>IF(AND(A4996&lt;&gt;"",ISNUMBER(A4996)),VLOOKUP(A4996,Studies!A:BR,6,FALSE),"")</f>
        <v>Plasma</v>
      </c>
      <c r="G4996" s="194">
        <v>3</v>
      </c>
      <c r="H4996" s="50" t="s">
        <v>60</v>
      </c>
      <c r="I4996" s="187">
        <v>1390.902</v>
      </c>
      <c r="J4996" s="41" t="s">
        <v>964</v>
      </c>
      <c r="K4996" s="41" t="s">
        <v>116</v>
      </c>
    </row>
    <row r="4997" spans="1:11" x14ac:dyDescent="0.2">
      <c r="A4997" s="30">
        <v>570</v>
      </c>
      <c r="B4997" s="253" t="str">
        <f>IF(AND(A4997&lt;&gt;"",ISNUMBER(A4997)),VLOOKUP(A4997,Studies!A:BR,2,FALSE),"")</f>
        <v>Iwamoto 2008</v>
      </c>
      <c r="C4997" s="254" t="str">
        <f>IF(AND(A4997&lt;&gt;"",ISNUMBER(A4997)),VLOOKUP(A4997,Studies!A:BR,3,FALSE),"")</f>
        <v>https://www.ncbi.nlm.nih.gov/pubmed/18513146</v>
      </c>
      <c r="D4997" s="254" t="str">
        <f>IF(AND(A4997&lt;&gt;"",ISNUMBER(A4997)),VLOOKUP(A4997,Studies!A:BR,4,FALSE),"")</f>
        <v>Study I, Period 1 (control)</v>
      </c>
      <c r="E4997" s="254" t="str">
        <f>IF(AND(A4997&lt;&gt;"",ISNUMBER(A4997)),VLOOKUP(A4997,Studies!A:BR,5,FALSE),"")</f>
        <v>Raltegravir</v>
      </c>
      <c r="F4997" s="255" t="str">
        <f>IF(AND(A4997&lt;&gt;"",ISNUMBER(A4997)),VLOOKUP(A4997,Studies!A:BR,6,FALSE),"")</f>
        <v>Plasma</v>
      </c>
      <c r="G4997" s="194">
        <v>4</v>
      </c>
      <c r="H4997" s="50" t="s">
        <v>60</v>
      </c>
      <c r="I4997" s="187">
        <v>989.57169999999996</v>
      </c>
      <c r="J4997" s="41" t="s">
        <v>964</v>
      </c>
      <c r="K4997" s="41" t="s">
        <v>116</v>
      </c>
    </row>
    <row r="4998" spans="1:11" x14ac:dyDescent="0.2">
      <c r="A4998" s="30">
        <v>570</v>
      </c>
      <c r="B4998" s="253" t="str">
        <f>IF(AND(A4998&lt;&gt;"",ISNUMBER(A4998)),VLOOKUP(A4998,Studies!A:BR,2,FALSE),"")</f>
        <v>Iwamoto 2008</v>
      </c>
      <c r="C4998" s="254" t="str">
        <f>IF(AND(A4998&lt;&gt;"",ISNUMBER(A4998)),VLOOKUP(A4998,Studies!A:BR,3,FALSE),"")</f>
        <v>https://www.ncbi.nlm.nih.gov/pubmed/18513146</v>
      </c>
      <c r="D4998" s="254" t="str">
        <f>IF(AND(A4998&lt;&gt;"",ISNUMBER(A4998)),VLOOKUP(A4998,Studies!A:BR,4,FALSE),"")</f>
        <v>Study I, Period 1 (control)</v>
      </c>
      <c r="E4998" s="254" t="str">
        <f>IF(AND(A4998&lt;&gt;"",ISNUMBER(A4998)),VLOOKUP(A4998,Studies!A:BR,5,FALSE),"")</f>
        <v>Raltegravir</v>
      </c>
      <c r="F4998" s="255" t="str">
        <f>IF(AND(A4998&lt;&gt;"",ISNUMBER(A4998)),VLOOKUP(A4998,Studies!A:BR,6,FALSE),"")</f>
        <v>Plasma</v>
      </c>
      <c r="G4998" s="194">
        <v>5</v>
      </c>
      <c r="H4998" s="50" t="s">
        <v>60</v>
      </c>
      <c r="I4998" s="187">
        <v>493.38420000000002</v>
      </c>
      <c r="J4998" s="41" t="s">
        <v>964</v>
      </c>
      <c r="K4998" s="41" t="s">
        <v>116</v>
      </c>
    </row>
    <row r="4999" spans="1:11" x14ac:dyDescent="0.2">
      <c r="A4999" s="30">
        <v>570</v>
      </c>
      <c r="B4999" s="253" t="str">
        <f>IF(AND(A4999&lt;&gt;"",ISNUMBER(A4999)),VLOOKUP(A4999,Studies!A:BR,2,FALSE),"")</f>
        <v>Iwamoto 2008</v>
      </c>
      <c r="C4999" s="254" t="str">
        <f>IF(AND(A4999&lt;&gt;"",ISNUMBER(A4999)),VLOOKUP(A4999,Studies!A:BR,3,FALSE),"")</f>
        <v>https://www.ncbi.nlm.nih.gov/pubmed/18513146</v>
      </c>
      <c r="D4999" s="254" t="str">
        <f>IF(AND(A4999&lt;&gt;"",ISNUMBER(A4999)),VLOOKUP(A4999,Studies!A:BR,4,FALSE),"")</f>
        <v>Study I, Period 1 (control)</v>
      </c>
      <c r="E4999" s="254" t="str">
        <f>IF(AND(A4999&lt;&gt;"",ISNUMBER(A4999)),VLOOKUP(A4999,Studies!A:BR,5,FALSE),"")</f>
        <v>Raltegravir</v>
      </c>
      <c r="F4999" s="255" t="str">
        <f>IF(AND(A4999&lt;&gt;"",ISNUMBER(A4999)),VLOOKUP(A4999,Studies!A:BR,6,FALSE),"")</f>
        <v>Plasma</v>
      </c>
      <c r="G4999" s="194">
        <v>6</v>
      </c>
      <c r="H4999" s="50" t="s">
        <v>60</v>
      </c>
      <c r="I4999" s="187">
        <v>237.15199999999999</v>
      </c>
      <c r="J4999" s="41" t="s">
        <v>964</v>
      </c>
      <c r="K4999" s="41" t="s">
        <v>116</v>
      </c>
    </row>
    <row r="5000" spans="1:11" x14ac:dyDescent="0.2">
      <c r="A5000" s="30">
        <v>570</v>
      </c>
      <c r="B5000" s="253" t="str">
        <f>IF(AND(A5000&lt;&gt;"",ISNUMBER(A5000)),VLOOKUP(A5000,Studies!A:BR,2,FALSE),"")</f>
        <v>Iwamoto 2008</v>
      </c>
      <c r="C5000" s="254" t="str">
        <f>IF(AND(A5000&lt;&gt;"",ISNUMBER(A5000)),VLOOKUP(A5000,Studies!A:BR,3,FALSE),"")</f>
        <v>https://www.ncbi.nlm.nih.gov/pubmed/18513146</v>
      </c>
      <c r="D5000" s="254" t="str">
        <f>IF(AND(A5000&lt;&gt;"",ISNUMBER(A5000)),VLOOKUP(A5000,Studies!A:BR,4,FALSE),"")</f>
        <v>Study I, Period 1 (control)</v>
      </c>
      <c r="E5000" s="254" t="str">
        <f>IF(AND(A5000&lt;&gt;"",ISNUMBER(A5000)),VLOOKUP(A5000,Studies!A:BR,5,FALSE),"")</f>
        <v>Raltegravir</v>
      </c>
      <c r="F5000" s="255" t="str">
        <f>IF(AND(A5000&lt;&gt;"",ISNUMBER(A5000)),VLOOKUP(A5000,Studies!A:BR,6,FALSE),"")</f>
        <v>Plasma</v>
      </c>
      <c r="G5000" s="194">
        <v>8</v>
      </c>
      <c r="H5000" s="50" t="s">
        <v>60</v>
      </c>
      <c r="I5000" s="187">
        <v>115.3128</v>
      </c>
      <c r="J5000" s="41" t="s">
        <v>964</v>
      </c>
      <c r="K5000" s="41" t="s">
        <v>116</v>
      </c>
    </row>
    <row r="5001" spans="1:11" x14ac:dyDescent="0.2">
      <c r="A5001" s="30">
        <v>570</v>
      </c>
      <c r="B5001" s="253" t="str">
        <f>IF(AND(A5001&lt;&gt;"",ISNUMBER(A5001)),VLOOKUP(A5001,Studies!A:BR,2,FALSE),"")</f>
        <v>Iwamoto 2008</v>
      </c>
      <c r="C5001" s="254" t="str">
        <f>IF(AND(A5001&lt;&gt;"",ISNUMBER(A5001)),VLOOKUP(A5001,Studies!A:BR,3,FALSE),"")</f>
        <v>https://www.ncbi.nlm.nih.gov/pubmed/18513146</v>
      </c>
      <c r="D5001" s="254" t="str">
        <f>IF(AND(A5001&lt;&gt;"",ISNUMBER(A5001)),VLOOKUP(A5001,Studies!A:BR,4,FALSE),"")</f>
        <v>Study I, Period 1 (control)</v>
      </c>
      <c r="E5001" s="254" t="str">
        <f>IF(AND(A5001&lt;&gt;"",ISNUMBER(A5001)),VLOOKUP(A5001,Studies!A:BR,5,FALSE),"")</f>
        <v>Raltegravir</v>
      </c>
      <c r="F5001" s="255" t="str">
        <f>IF(AND(A5001&lt;&gt;"",ISNUMBER(A5001)),VLOOKUP(A5001,Studies!A:BR,6,FALSE),"")</f>
        <v>Plasma</v>
      </c>
      <c r="G5001" s="194">
        <v>10</v>
      </c>
      <c r="H5001" s="50" t="s">
        <v>60</v>
      </c>
      <c r="I5001" s="187">
        <v>71.607280000000003</v>
      </c>
      <c r="J5001" s="41" t="s">
        <v>964</v>
      </c>
      <c r="K5001" s="41" t="s">
        <v>116</v>
      </c>
    </row>
    <row r="5002" spans="1:11" x14ac:dyDescent="0.2">
      <c r="A5002" s="30">
        <v>570</v>
      </c>
      <c r="B5002" s="253" t="str">
        <f>IF(AND(A5002&lt;&gt;"",ISNUMBER(A5002)),VLOOKUP(A5002,Studies!A:BR,2,FALSE),"")</f>
        <v>Iwamoto 2008</v>
      </c>
      <c r="C5002" s="254" t="str">
        <f>IF(AND(A5002&lt;&gt;"",ISNUMBER(A5002)),VLOOKUP(A5002,Studies!A:BR,3,FALSE),"")</f>
        <v>https://www.ncbi.nlm.nih.gov/pubmed/18513146</v>
      </c>
      <c r="D5002" s="254" t="str">
        <f>IF(AND(A5002&lt;&gt;"",ISNUMBER(A5002)),VLOOKUP(A5002,Studies!A:BR,4,FALSE),"")</f>
        <v>Study I, Period 1 (control)</v>
      </c>
      <c r="E5002" s="254" t="str">
        <f>IF(AND(A5002&lt;&gt;"",ISNUMBER(A5002)),VLOOKUP(A5002,Studies!A:BR,5,FALSE),"")</f>
        <v>Raltegravir</v>
      </c>
      <c r="F5002" s="255" t="str">
        <f>IF(AND(A5002&lt;&gt;"",ISNUMBER(A5002)),VLOOKUP(A5002,Studies!A:BR,6,FALSE),"")</f>
        <v>Plasma</v>
      </c>
      <c r="G5002" s="194">
        <v>12</v>
      </c>
      <c r="H5002" s="50" t="s">
        <v>60</v>
      </c>
      <c r="I5002" s="187">
        <v>35.772910000000003</v>
      </c>
      <c r="J5002" s="41" t="s">
        <v>964</v>
      </c>
      <c r="K5002" s="41" t="s">
        <v>116</v>
      </c>
    </row>
    <row r="5003" spans="1:11" x14ac:dyDescent="0.2">
      <c r="A5003" s="30">
        <v>570</v>
      </c>
      <c r="B5003" s="253" t="str">
        <f>IF(AND(A5003&lt;&gt;"",ISNUMBER(A5003)),VLOOKUP(A5003,Studies!A:BR,2,FALSE),"")</f>
        <v>Iwamoto 2008</v>
      </c>
      <c r="C5003" s="254" t="str">
        <f>IF(AND(A5003&lt;&gt;"",ISNUMBER(A5003)),VLOOKUP(A5003,Studies!A:BR,3,FALSE),"")</f>
        <v>https://www.ncbi.nlm.nih.gov/pubmed/18513146</v>
      </c>
      <c r="D5003" s="254" t="str">
        <f>IF(AND(A5003&lt;&gt;"",ISNUMBER(A5003)),VLOOKUP(A5003,Studies!A:BR,4,FALSE),"")</f>
        <v>Study I, Period 1 (control)</v>
      </c>
      <c r="E5003" s="254" t="str">
        <f>IF(AND(A5003&lt;&gt;"",ISNUMBER(A5003)),VLOOKUP(A5003,Studies!A:BR,5,FALSE),"")</f>
        <v>Raltegravir</v>
      </c>
      <c r="F5003" s="255" t="str">
        <f>IF(AND(A5003&lt;&gt;"",ISNUMBER(A5003)),VLOOKUP(A5003,Studies!A:BR,6,FALSE),"")</f>
        <v>Plasma</v>
      </c>
      <c r="G5003" s="194">
        <v>16</v>
      </c>
      <c r="H5003" s="50" t="s">
        <v>60</v>
      </c>
      <c r="I5003" s="187">
        <v>10.03018</v>
      </c>
      <c r="J5003" s="41" t="s">
        <v>964</v>
      </c>
      <c r="K5003" s="41" t="s">
        <v>116</v>
      </c>
    </row>
    <row r="5004" spans="1:11" x14ac:dyDescent="0.2">
      <c r="A5004" s="30">
        <v>570</v>
      </c>
      <c r="B5004" s="253" t="str">
        <f>IF(AND(A5004&lt;&gt;"",ISNUMBER(A5004)),VLOOKUP(A5004,Studies!A:BR,2,FALSE),"")</f>
        <v>Iwamoto 2008</v>
      </c>
      <c r="C5004" s="254" t="str">
        <f>IF(AND(A5004&lt;&gt;"",ISNUMBER(A5004)),VLOOKUP(A5004,Studies!A:BR,3,FALSE),"")</f>
        <v>https://www.ncbi.nlm.nih.gov/pubmed/18513146</v>
      </c>
      <c r="D5004" s="254" t="str">
        <f>IF(AND(A5004&lt;&gt;"",ISNUMBER(A5004)),VLOOKUP(A5004,Studies!A:BR,4,FALSE),"")</f>
        <v>Study I, Period 1 (control)</v>
      </c>
      <c r="E5004" s="254" t="str">
        <f>IF(AND(A5004&lt;&gt;"",ISNUMBER(A5004)),VLOOKUP(A5004,Studies!A:BR,5,FALSE),"")</f>
        <v>Raltegravir</v>
      </c>
      <c r="F5004" s="255" t="str">
        <f>IF(AND(A5004&lt;&gt;"",ISNUMBER(A5004)),VLOOKUP(A5004,Studies!A:BR,6,FALSE),"")</f>
        <v>Plasma</v>
      </c>
      <c r="G5004" s="194">
        <v>24</v>
      </c>
      <c r="H5004" s="50" t="s">
        <v>60</v>
      </c>
      <c r="I5004" s="187">
        <v>2.115189</v>
      </c>
      <c r="J5004" s="41" t="s">
        <v>964</v>
      </c>
      <c r="K5004" s="41" t="s">
        <v>116</v>
      </c>
    </row>
    <row r="5005" spans="1:11" x14ac:dyDescent="0.2">
      <c r="A5005" s="30">
        <v>571</v>
      </c>
      <c r="B5005" s="253" t="str">
        <f>IF(AND(A5005&lt;&gt;"",ISNUMBER(A5005)),VLOOKUP(A5005,Studies!A:BR,2,FALSE),"")</f>
        <v>Iwamoto 2008</v>
      </c>
      <c r="C5005" s="254" t="str">
        <f>IF(AND(A5005&lt;&gt;"",ISNUMBER(A5005)),VLOOKUP(A5005,Studies!A:BR,3,FALSE),"")</f>
        <v>https://www.ncbi.nlm.nih.gov/pubmed/18513146</v>
      </c>
      <c r="D5005" s="254" t="str">
        <f>IF(AND(A5005&lt;&gt;"",ISNUMBER(A5005)),VLOOKUP(A5005,Studies!A:BR,4,FALSE),"")</f>
        <v>Study I, Period 2 (ATV treatment)</v>
      </c>
      <c r="E5005" s="254" t="str">
        <f>IF(AND(A5005&lt;&gt;"",ISNUMBER(A5005)),VLOOKUP(A5005,Studies!A:BR,5,FALSE),"")</f>
        <v>Raltegravir</v>
      </c>
      <c r="F5005" s="255" t="str">
        <f>IF(AND(A5005&lt;&gt;"",ISNUMBER(A5005)),VLOOKUP(A5005,Studies!A:BR,6,FALSE),"")</f>
        <v>Plasma</v>
      </c>
      <c r="G5005" s="194">
        <v>144.5</v>
      </c>
      <c r="H5005" s="50" t="s">
        <v>60</v>
      </c>
      <c r="I5005" s="187">
        <v>362.95100000000002</v>
      </c>
      <c r="J5005" s="41" t="s">
        <v>964</v>
      </c>
      <c r="K5005" s="41" t="s">
        <v>116</v>
      </c>
    </row>
    <row r="5006" spans="1:11" x14ac:dyDescent="0.2">
      <c r="A5006" s="30">
        <v>571</v>
      </c>
      <c r="B5006" s="253" t="str">
        <f>IF(AND(A5006&lt;&gt;"",ISNUMBER(A5006)),VLOOKUP(A5006,Studies!A:BR,2,FALSE),"")</f>
        <v>Iwamoto 2008</v>
      </c>
      <c r="C5006" s="254" t="str">
        <f>IF(AND(A5006&lt;&gt;"",ISNUMBER(A5006)),VLOOKUP(A5006,Studies!A:BR,3,FALSE),"")</f>
        <v>https://www.ncbi.nlm.nih.gov/pubmed/18513146</v>
      </c>
      <c r="D5006" s="254" t="str">
        <f>IF(AND(A5006&lt;&gt;"",ISNUMBER(A5006)),VLOOKUP(A5006,Studies!A:BR,4,FALSE),"")</f>
        <v>Study I, Period 2 (ATV treatment)</v>
      </c>
      <c r="E5006" s="254" t="str">
        <f>IF(AND(A5006&lt;&gt;"",ISNUMBER(A5006)),VLOOKUP(A5006,Studies!A:BR,5,FALSE),"")</f>
        <v>Raltegravir</v>
      </c>
      <c r="F5006" s="255" t="str">
        <f>IF(AND(A5006&lt;&gt;"",ISNUMBER(A5006)),VLOOKUP(A5006,Studies!A:BR,6,FALSE),"")</f>
        <v>Plasma</v>
      </c>
      <c r="G5006" s="194">
        <v>145</v>
      </c>
      <c r="H5006" s="50" t="s">
        <v>60</v>
      </c>
      <c r="I5006" s="187">
        <v>731.48230000000001</v>
      </c>
      <c r="J5006" s="41" t="s">
        <v>964</v>
      </c>
      <c r="K5006" s="41" t="s">
        <v>116</v>
      </c>
    </row>
    <row r="5007" spans="1:11" x14ac:dyDescent="0.2">
      <c r="A5007" s="30">
        <v>571</v>
      </c>
      <c r="B5007" s="253" t="str">
        <f>IF(AND(A5007&lt;&gt;"",ISNUMBER(A5007)),VLOOKUP(A5007,Studies!A:BR,2,FALSE),"")</f>
        <v>Iwamoto 2008</v>
      </c>
      <c r="C5007" s="254" t="str">
        <f>IF(AND(A5007&lt;&gt;"",ISNUMBER(A5007)),VLOOKUP(A5007,Studies!A:BR,3,FALSE),"")</f>
        <v>https://www.ncbi.nlm.nih.gov/pubmed/18513146</v>
      </c>
      <c r="D5007" s="254" t="str">
        <f>IF(AND(A5007&lt;&gt;"",ISNUMBER(A5007)),VLOOKUP(A5007,Studies!A:BR,4,FALSE),"")</f>
        <v>Study I, Period 2 (ATV treatment)</v>
      </c>
      <c r="E5007" s="254" t="str">
        <f>IF(AND(A5007&lt;&gt;"",ISNUMBER(A5007)),VLOOKUP(A5007,Studies!A:BR,5,FALSE),"")</f>
        <v>Raltegravir</v>
      </c>
      <c r="F5007" s="255" t="str">
        <f>IF(AND(A5007&lt;&gt;"",ISNUMBER(A5007)),VLOOKUP(A5007,Studies!A:BR,6,FALSE),"")</f>
        <v>Plasma</v>
      </c>
      <c r="G5007" s="194">
        <v>145.5</v>
      </c>
      <c r="H5007" s="50" t="s">
        <v>60</v>
      </c>
      <c r="I5007" s="187">
        <v>1083.2809999999999</v>
      </c>
      <c r="J5007" s="41" t="s">
        <v>964</v>
      </c>
      <c r="K5007" s="41" t="s">
        <v>116</v>
      </c>
    </row>
    <row r="5008" spans="1:11" x14ac:dyDescent="0.2">
      <c r="A5008" s="30">
        <v>571</v>
      </c>
      <c r="B5008" s="253" t="str">
        <f>IF(AND(A5008&lt;&gt;"",ISNUMBER(A5008)),VLOOKUP(A5008,Studies!A:BR,2,FALSE),"")</f>
        <v>Iwamoto 2008</v>
      </c>
      <c r="C5008" s="254" t="str">
        <f>IF(AND(A5008&lt;&gt;"",ISNUMBER(A5008)),VLOOKUP(A5008,Studies!A:BR,3,FALSE),"")</f>
        <v>https://www.ncbi.nlm.nih.gov/pubmed/18513146</v>
      </c>
      <c r="D5008" s="254" t="str">
        <f>IF(AND(A5008&lt;&gt;"",ISNUMBER(A5008)),VLOOKUP(A5008,Studies!A:BR,4,FALSE),"")</f>
        <v>Study I, Period 2 (ATV treatment)</v>
      </c>
      <c r="E5008" s="254" t="str">
        <f>IF(AND(A5008&lt;&gt;"",ISNUMBER(A5008)),VLOOKUP(A5008,Studies!A:BR,5,FALSE),"")</f>
        <v>Raltegravir</v>
      </c>
      <c r="F5008" s="255" t="str">
        <f>IF(AND(A5008&lt;&gt;"",ISNUMBER(A5008)),VLOOKUP(A5008,Studies!A:BR,6,FALSE),"")</f>
        <v>Plasma</v>
      </c>
      <c r="G5008" s="194">
        <v>146</v>
      </c>
      <c r="H5008" s="50" t="s">
        <v>60</v>
      </c>
      <c r="I5008" s="187">
        <v>2087.982</v>
      </c>
      <c r="J5008" s="41" t="s">
        <v>964</v>
      </c>
      <c r="K5008" s="41" t="s">
        <v>116</v>
      </c>
    </row>
    <row r="5009" spans="1:16" x14ac:dyDescent="0.2">
      <c r="A5009" s="30">
        <v>571</v>
      </c>
      <c r="B5009" s="253" t="str">
        <f>IF(AND(A5009&lt;&gt;"",ISNUMBER(A5009)),VLOOKUP(A5009,Studies!A:BR,2,FALSE),"")</f>
        <v>Iwamoto 2008</v>
      </c>
      <c r="C5009" s="254" t="str">
        <f>IF(AND(A5009&lt;&gt;"",ISNUMBER(A5009)),VLOOKUP(A5009,Studies!A:BR,3,FALSE),"")</f>
        <v>https://www.ncbi.nlm.nih.gov/pubmed/18513146</v>
      </c>
      <c r="D5009" s="254" t="str">
        <f>IF(AND(A5009&lt;&gt;"",ISNUMBER(A5009)),VLOOKUP(A5009,Studies!A:BR,4,FALSE),"")</f>
        <v>Study I, Period 2 (ATV treatment)</v>
      </c>
      <c r="E5009" s="254" t="str">
        <f>IF(AND(A5009&lt;&gt;"",ISNUMBER(A5009)),VLOOKUP(A5009,Studies!A:BR,5,FALSE),"")</f>
        <v>Raltegravir</v>
      </c>
      <c r="F5009" s="255" t="str">
        <f>IF(AND(A5009&lt;&gt;"",ISNUMBER(A5009)),VLOOKUP(A5009,Studies!A:BR,6,FALSE),"")</f>
        <v>Plasma</v>
      </c>
      <c r="G5009" s="194">
        <v>147</v>
      </c>
      <c r="H5009" s="50" t="s">
        <v>60</v>
      </c>
      <c r="I5009" s="187">
        <v>2077.2860000000001</v>
      </c>
      <c r="J5009" s="41" t="s">
        <v>964</v>
      </c>
      <c r="K5009" s="41" t="s">
        <v>116</v>
      </c>
    </row>
    <row r="5010" spans="1:16" x14ac:dyDescent="0.2">
      <c r="A5010" s="30">
        <v>571</v>
      </c>
      <c r="B5010" s="253" t="str">
        <f>IF(AND(A5010&lt;&gt;"",ISNUMBER(A5010)),VLOOKUP(A5010,Studies!A:BR,2,FALSE),"")</f>
        <v>Iwamoto 2008</v>
      </c>
      <c r="C5010" s="254" t="str">
        <f>IF(AND(A5010&lt;&gt;"",ISNUMBER(A5010)),VLOOKUP(A5010,Studies!A:BR,3,FALSE),"")</f>
        <v>https://www.ncbi.nlm.nih.gov/pubmed/18513146</v>
      </c>
      <c r="D5010" s="254" t="str">
        <f>IF(AND(A5010&lt;&gt;"",ISNUMBER(A5010)),VLOOKUP(A5010,Studies!A:BR,4,FALSE),"")</f>
        <v>Study I, Period 2 (ATV treatment)</v>
      </c>
      <c r="E5010" s="254" t="str">
        <f>IF(AND(A5010&lt;&gt;"",ISNUMBER(A5010)),VLOOKUP(A5010,Studies!A:BR,5,FALSE),"")</f>
        <v>Raltegravir</v>
      </c>
      <c r="F5010" s="255" t="str">
        <f>IF(AND(A5010&lt;&gt;"",ISNUMBER(A5010)),VLOOKUP(A5010,Studies!A:BR,6,FALSE),"")</f>
        <v>Plasma</v>
      </c>
      <c r="G5010" s="194">
        <v>148</v>
      </c>
      <c r="H5010" s="50" t="s">
        <v>60</v>
      </c>
      <c r="I5010" s="187">
        <v>1966.134</v>
      </c>
      <c r="J5010" s="41" t="s">
        <v>964</v>
      </c>
      <c r="K5010" s="41" t="s">
        <v>116</v>
      </c>
    </row>
    <row r="5011" spans="1:16" x14ac:dyDescent="0.2">
      <c r="A5011" s="30">
        <v>571</v>
      </c>
      <c r="B5011" s="253" t="str">
        <f>IF(AND(A5011&lt;&gt;"",ISNUMBER(A5011)),VLOOKUP(A5011,Studies!A:BR,2,FALSE),"")</f>
        <v>Iwamoto 2008</v>
      </c>
      <c r="C5011" s="254" t="str">
        <f>IF(AND(A5011&lt;&gt;"",ISNUMBER(A5011)),VLOOKUP(A5011,Studies!A:BR,3,FALSE),"")</f>
        <v>https://www.ncbi.nlm.nih.gov/pubmed/18513146</v>
      </c>
      <c r="D5011" s="254" t="str">
        <f>IF(AND(A5011&lt;&gt;"",ISNUMBER(A5011)),VLOOKUP(A5011,Studies!A:BR,4,FALSE),"")</f>
        <v>Study I, Period 2 (ATV treatment)</v>
      </c>
      <c r="E5011" s="254" t="str">
        <f>IF(AND(A5011&lt;&gt;"",ISNUMBER(A5011)),VLOOKUP(A5011,Studies!A:BR,5,FALSE),"")</f>
        <v>Raltegravir</v>
      </c>
      <c r="F5011" s="255" t="str">
        <f>IF(AND(A5011&lt;&gt;"",ISNUMBER(A5011)),VLOOKUP(A5011,Studies!A:BR,6,FALSE),"")</f>
        <v>Plasma</v>
      </c>
      <c r="G5011" s="194">
        <v>149</v>
      </c>
      <c r="H5011" s="50" t="s">
        <v>60</v>
      </c>
      <c r="I5011" s="187">
        <v>1319.2860000000001</v>
      </c>
      <c r="J5011" s="41" t="s">
        <v>964</v>
      </c>
      <c r="K5011" s="41" t="s">
        <v>116</v>
      </c>
    </row>
    <row r="5012" spans="1:16" x14ac:dyDescent="0.2">
      <c r="A5012" s="30">
        <v>571</v>
      </c>
      <c r="B5012" s="253" t="str">
        <f>IF(AND(A5012&lt;&gt;"",ISNUMBER(A5012)),VLOOKUP(A5012,Studies!A:BR,2,FALSE),"")</f>
        <v>Iwamoto 2008</v>
      </c>
      <c r="C5012" s="254" t="str">
        <f>IF(AND(A5012&lt;&gt;"",ISNUMBER(A5012)),VLOOKUP(A5012,Studies!A:BR,3,FALSE),"")</f>
        <v>https://www.ncbi.nlm.nih.gov/pubmed/18513146</v>
      </c>
      <c r="D5012" s="254" t="str">
        <f>IF(AND(A5012&lt;&gt;"",ISNUMBER(A5012)),VLOOKUP(A5012,Studies!A:BR,4,FALSE),"")</f>
        <v>Study I, Period 2 (ATV treatment)</v>
      </c>
      <c r="E5012" s="254" t="str">
        <f>IF(AND(A5012&lt;&gt;"",ISNUMBER(A5012)),VLOOKUP(A5012,Studies!A:BR,5,FALSE),"")</f>
        <v>Raltegravir</v>
      </c>
      <c r="F5012" s="255" t="str">
        <f>IF(AND(A5012&lt;&gt;"",ISNUMBER(A5012)),VLOOKUP(A5012,Studies!A:BR,6,FALSE),"")</f>
        <v>Plasma</v>
      </c>
      <c r="G5012" s="194">
        <v>150</v>
      </c>
      <c r="H5012" s="50" t="s">
        <v>60</v>
      </c>
      <c r="I5012" s="187">
        <v>689.16089999999997</v>
      </c>
      <c r="J5012" s="41" t="s">
        <v>964</v>
      </c>
      <c r="K5012" s="41" t="s">
        <v>116</v>
      </c>
    </row>
    <row r="5013" spans="1:16" x14ac:dyDescent="0.2">
      <c r="A5013" s="30">
        <v>571</v>
      </c>
      <c r="B5013" s="253" t="str">
        <f>IF(AND(A5013&lt;&gt;"",ISNUMBER(A5013)),VLOOKUP(A5013,Studies!A:BR,2,FALSE),"")</f>
        <v>Iwamoto 2008</v>
      </c>
      <c r="C5013" s="254" t="str">
        <f>IF(AND(A5013&lt;&gt;"",ISNUMBER(A5013)),VLOOKUP(A5013,Studies!A:BR,3,FALSE),"")</f>
        <v>https://www.ncbi.nlm.nih.gov/pubmed/18513146</v>
      </c>
      <c r="D5013" s="254" t="str">
        <f>IF(AND(A5013&lt;&gt;"",ISNUMBER(A5013)),VLOOKUP(A5013,Studies!A:BR,4,FALSE),"")</f>
        <v>Study I, Period 2 (ATV treatment)</v>
      </c>
      <c r="E5013" s="254" t="str">
        <f>IF(AND(A5013&lt;&gt;"",ISNUMBER(A5013)),VLOOKUP(A5013,Studies!A:BR,5,FALSE),"")</f>
        <v>Raltegravir</v>
      </c>
      <c r="F5013" s="255" t="str">
        <f>IF(AND(A5013&lt;&gt;"",ISNUMBER(A5013)),VLOOKUP(A5013,Studies!A:BR,6,FALSE),"")</f>
        <v>Plasma</v>
      </c>
      <c r="G5013" s="194">
        <v>152</v>
      </c>
      <c r="H5013" s="50" t="s">
        <v>60</v>
      </c>
      <c r="I5013" s="187">
        <v>265.99119999999999</v>
      </c>
      <c r="J5013" s="41" t="s">
        <v>964</v>
      </c>
      <c r="K5013" s="41" t="s">
        <v>116</v>
      </c>
    </row>
    <row r="5014" spans="1:16" x14ac:dyDescent="0.2">
      <c r="A5014" s="30">
        <v>571</v>
      </c>
      <c r="B5014" s="253" t="str">
        <f>IF(AND(A5014&lt;&gt;"",ISNUMBER(A5014)),VLOOKUP(A5014,Studies!A:BR,2,FALSE),"")</f>
        <v>Iwamoto 2008</v>
      </c>
      <c r="C5014" s="254" t="str">
        <f>IF(AND(A5014&lt;&gt;"",ISNUMBER(A5014)),VLOOKUP(A5014,Studies!A:BR,3,FALSE),"")</f>
        <v>https://www.ncbi.nlm.nih.gov/pubmed/18513146</v>
      </c>
      <c r="D5014" s="254" t="str">
        <f>IF(AND(A5014&lt;&gt;"",ISNUMBER(A5014)),VLOOKUP(A5014,Studies!A:BR,4,FALSE),"")</f>
        <v>Study I, Period 2 (ATV treatment)</v>
      </c>
      <c r="E5014" s="254" t="str">
        <f>IF(AND(A5014&lt;&gt;"",ISNUMBER(A5014)),VLOOKUP(A5014,Studies!A:BR,5,FALSE),"")</f>
        <v>Raltegravir</v>
      </c>
      <c r="F5014" s="255" t="str">
        <f>IF(AND(A5014&lt;&gt;"",ISNUMBER(A5014)),VLOOKUP(A5014,Studies!A:BR,6,FALSE),"")</f>
        <v>Plasma</v>
      </c>
      <c r="G5014" s="194">
        <v>154</v>
      </c>
      <c r="H5014" s="50" t="s">
        <v>60</v>
      </c>
      <c r="I5014" s="187">
        <v>138.57159999999999</v>
      </c>
      <c r="J5014" s="41" t="s">
        <v>964</v>
      </c>
      <c r="K5014" s="41" t="s">
        <v>116</v>
      </c>
    </row>
    <row r="5015" spans="1:16" x14ac:dyDescent="0.2">
      <c r="A5015" s="30">
        <v>571</v>
      </c>
      <c r="B5015" s="253" t="str">
        <f>IF(AND(A5015&lt;&gt;"",ISNUMBER(A5015)),VLOOKUP(A5015,Studies!A:BR,2,FALSE),"")</f>
        <v>Iwamoto 2008</v>
      </c>
      <c r="C5015" s="254" t="str">
        <f>IF(AND(A5015&lt;&gt;"",ISNUMBER(A5015)),VLOOKUP(A5015,Studies!A:BR,3,FALSE),"")</f>
        <v>https://www.ncbi.nlm.nih.gov/pubmed/18513146</v>
      </c>
      <c r="D5015" s="254" t="str">
        <f>IF(AND(A5015&lt;&gt;"",ISNUMBER(A5015)),VLOOKUP(A5015,Studies!A:BR,4,FALSE),"")</f>
        <v>Study I, Period 2 (ATV treatment)</v>
      </c>
      <c r="E5015" s="254" t="str">
        <f>IF(AND(A5015&lt;&gt;"",ISNUMBER(A5015)),VLOOKUP(A5015,Studies!A:BR,5,FALSE),"")</f>
        <v>Raltegravir</v>
      </c>
      <c r="F5015" s="255" t="str">
        <f>IF(AND(A5015&lt;&gt;"",ISNUMBER(A5015)),VLOOKUP(A5015,Studies!A:BR,6,FALSE),"")</f>
        <v>Plasma</v>
      </c>
      <c r="G5015" s="194">
        <v>156</v>
      </c>
      <c r="H5015" s="50" t="s">
        <v>60</v>
      </c>
      <c r="I5015" s="187">
        <v>65.8429</v>
      </c>
      <c r="J5015" s="41" t="s">
        <v>964</v>
      </c>
      <c r="K5015" s="41" t="s">
        <v>116</v>
      </c>
    </row>
    <row r="5016" spans="1:16" x14ac:dyDescent="0.2">
      <c r="A5016" s="30">
        <v>571</v>
      </c>
      <c r="B5016" s="253" t="str">
        <f>IF(AND(A5016&lt;&gt;"",ISNUMBER(A5016)),VLOOKUP(A5016,Studies!A:BR,2,FALSE),"")</f>
        <v>Iwamoto 2008</v>
      </c>
      <c r="C5016" s="254" t="str">
        <f>IF(AND(A5016&lt;&gt;"",ISNUMBER(A5016)),VLOOKUP(A5016,Studies!A:BR,3,FALSE),"")</f>
        <v>https://www.ncbi.nlm.nih.gov/pubmed/18513146</v>
      </c>
      <c r="D5016" s="254" t="str">
        <f>IF(AND(A5016&lt;&gt;"",ISNUMBER(A5016)),VLOOKUP(A5016,Studies!A:BR,4,FALSE),"")</f>
        <v>Study I, Period 2 (ATV treatment)</v>
      </c>
      <c r="E5016" s="254" t="str">
        <f>IF(AND(A5016&lt;&gt;"",ISNUMBER(A5016)),VLOOKUP(A5016,Studies!A:BR,5,FALSE),"")</f>
        <v>Raltegravir</v>
      </c>
      <c r="F5016" s="255" t="str">
        <f>IF(AND(A5016&lt;&gt;"",ISNUMBER(A5016)),VLOOKUP(A5016,Studies!A:BR,6,FALSE),"")</f>
        <v>Plasma</v>
      </c>
      <c r="G5016" s="194">
        <v>160</v>
      </c>
      <c r="H5016" s="50" t="s">
        <v>60</v>
      </c>
      <c r="I5016" s="187">
        <v>16.8765</v>
      </c>
      <c r="J5016" s="41" t="s">
        <v>964</v>
      </c>
      <c r="K5016" s="41" t="s">
        <v>116</v>
      </c>
    </row>
    <row r="5017" spans="1:16" x14ac:dyDescent="0.2">
      <c r="A5017" s="30">
        <v>571</v>
      </c>
      <c r="B5017" s="253" t="str">
        <f>IF(AND(A5017&lt;&gt;"",ISNUMBER(A5017)),VLOOKUP(A5017,Studies!A:BR,2,FALSE),"")</f>
        <v>Iwamoto 2008</v>
      </c>
      <c r="C5017" s="254" t="str">
        <f>IF(AND(A5017&lt;&gt;"",ISNUMBER(A5017)),VLOOKUP(A5017,Studies!A:BR,3,FALSE),"")</f>
        <v>https://www.ncbi.nlm.nih.gov/pubmed/18513146</v>
      </c>
      <c r="D5017" s="254" t="str">
        <f>IF(AND(A5017&lt;&gt;"",ISNUMBER(A5017)),VLOOKUP(A5017,Studies!A:BR,4,FALSE),"")</f>
        <v>Study I, Period 2 (ATV treatment)</v>
      </c>
      <c r="E5017" s="254" t="str">
        <f>IF(AND(A5017&lt;&gt;"",ISNUMBER(A5017)),VLOOKUP(A5017,Studies!A:BR,5,FALSE),"")</f>
        <v>Raltegravir</v>
      </c>
      <c r="F5017" s="255" t="str">
        <f>IF(AND(A5017&lt;&gt;"",ISNUMBER(A5017)),VLOOKUP(A5017,Studies!A:BR,6,FALSE),"")</f>
        <v>Plasma</v>
      </c>
      <c r="G5017" s="194">
        <v>168</v>
      </c>
      <c r="H5017" s="50" t="s">
        <v>60</v>
      </c>
      <c r="I5017" s="187">
        <v>4.8280430000000001</v>
      </c>
      <c r="J5017" s="41" t="s">
        <v>964</v>
      </c>
      <c r="K5017" s="41" t="s">
        <v>116</v>
      </c>
    </row>
    <row r="5018" spans="1:16" x14ac:dyDescent="0.2">
      <c r="A5018" s="30">
        <v>571</v>
      </c>
      <c r="B5018" s="253" t="str">
        <f>IF(AND(A5018&lt;&gt;"",ISNUMBER(A5018)),VLOOKUP(A5018,Studies!A:BR,2,FALSE),"")</f>
        <v>Iwamoto 2008</v>
      </c>
      <c r="C5018" s="254" t="str">
        <f>IF(AND(A5018&lt;&gt;"",ISNUMBER(A5018)),VLOOKUP(A5018,Studies!A:BR,3,FALSE),"")</f>
        <v>https://www.ncbi.nlm.nih.gov/pubmed/18513146</v>
      </c>
      <c r="D5018" s="254" t="str">
        <f>IF(AND(A5018&lt;&gt;"",ISNUMBER(A5018)),VLOOKUP(A5018,Studies!A:BR,4,FALSE),"")</f>
        <v>Study I, Period 2 (ATV treatment)</v>
      </c>
      <c r="E5018" s="254" t="str">
        <f>IF(AND(A5018&lt;&gt;"",ISNUMBER(A5018)),VLOOKUP(A5018,Studies!A:BR,5,FALSE),"")</f>
        <v>Raltegravir</v>
      </c>
      <c r="F5018" s="255" t="str">
        <f>IF(AND(A5018&lt;&gt;"",ISNUMBER(A5018)),VLOOKUP(A5018,Studies!A:BR,6,FALSE),"")</f>
        <v>Plasma</v>
      </c>
      <c r="G5018" s="194">
        <v>176</v>
      </c>
      <c r="H5018" s="50" t="s">
        <v>60</v>
      </c>
      <c r="I5018" s="187">
        <v>1.4317390000000001</v>
      </c>
      <c r="J5018" s="41" t="s">
        <v>964</v>
      </c>
      <c r="K5018" s="41" t="s">
        <v>116</v>
      </c>
    </row>
    <row r="5019" spans="1:16" x14ac:dyDescent="0.2">
      <c r="A5019" s="30">
        <v>572</v>
      </c>
      <c r="B5019" s="253" t="str">
        <f>IF(AND(A5019&lt;&gt;"",ISNUMBER(A5019)),VLOOKUP(A5019,Studies!A:BR,2,FALSE),"")</f>
        <v>Neely 2010</v>
      </c>
      <c r="C5019" s="254" t="str">
        <f>IF(AND(A5019&lt;&gt;"",ISNUMBER(A5019)),VLOOKUP(A5019,Studies!A:BR,3,FALSE),"")</f>
        <v>https://www.ncbi.nlm.nih.gov/pubmed/20823282</v>
      </c>
      <c r="D5019" s="254" t="str">
        <f>IF(AND(A5019&lt;&gt;"",ISNUMBER(A5019)),VLOOKUP(A5019,Studies!A:BR,4,FALSE),"")</f>
        <v>Study arm A (Raltegravir 400mg BID)</v>
      </c>
      <c r="E5019" s="254" t="str">
        <f>IF(AND(A5019&lt;&gt;"",ISNUMBER(A5019)),VLOOKUP(A5019,Studies!A:BR,5,FALSE),"")</f>
        <v>Raltegravir</v>
      </c>
      <c r="F5019" s="255" t="str">
        <f>IF(AND(A5019&lt;&gt;"",ISNUMBER(A5019)),VLOOKUP(A5019,Studies!A:BR,6,FALSE),"")</f>
        <v>Plasma</v>
      </c>
      <c r="G5019" s="194">
        <v>168</v>
      </c>
      <c r="H5019" s="50" t="s">
        <v>60</v>
      </c>
      <c r="I5019" s="187">
        <v>263.80290000000002</v>
      </c>
      <c r="J5019" s="41" t="s">
        <v>941</v>
      </c>
      <c r="K5019" s="41" t="s">
        <v>970</v>
      </c>
      <c r="P5019" s="42" t="s">
        <v>1507</v>
      </c>
    </row>
    <row r="5020" spans="1:16" x14ac:dyDescent="0.2">
      <c r="A5020" s="30">
        <v>572</v>
      </c>
      <c r="B5020" s="253" t="str">
        <f>IF(AND(A5020&lt;&gt;"",ISNUMBER(A5020)),VLOOKUP(A5020,Studies!A:BR,2,FALSE),"")</f>
        <v>Neely 2010</v>
      </c>
      <c r="C5020" s="254" t="str">
        <f>IF(AND(A5020&lt;&gt;"",ISNUMBER(A5020)),VLOOKUP(A5020,Studies!A:BR,3,FALSE),"")</f>
        <v>https://www.ncbi.nlm.nih.gov/pubmed/20823282</v>
      </c>
      <c r="D5020" s="254" t="str">
        <f>IF(AND(A5020&lt;&gt;"",ISNUMBER(A5020)),VLOOKUP(A5020,Studies!A:BR,4,FALSE),"")</f>
        <v>Study arm A (Raltegravir 400mg BID)</v>
      </c>
      <c r="E5020" s="254" t="str">
        <f>IF(AND(A5020&lt;&gt;"",ISNUMBER(A5020)),VLOOKUP(A5020,Studies!A:BR,5,FALSE),"")</f>
        <v>Raltegravir</v>
      </c>
      <c r="F5020" s="255" t="str">
        <f>IF(AND(A5020&lt;&gt;"",ISNUMBER(A5020)),VLOOKUP(A5020,Studies!A:BR,6,FALSE),"")</f>
        <v>Plasma</v>
      </c>
      <c r="G5020" s="194">
        <v>169</v>
      </c>
      <c r="H5020" s="50" t="s">
        <v>60</v>
      </c>
      <c r="I5020" s="187">
        <v>676.24760000000003</v>
      </c>
      <c r="J5020" s="41" t="s">
        <v>941</v>
      </c>
      <c r="K5020" s="41" t="s">
        <v>970</v>
      </c>
      <c r="P5020" s="42" t="s">
        <v>1507</v>
      </c>
    </row>
    <row r="5021" spans="1:16" x14ac:dyDescent="0.2">
      <c r="A5021" s="30">
        <v>572</v>
      </c>
      <c r="B5021" s="253" t="str">
        <f>IF(AND(A5021&lt;&gt;"",ISNUMBER(A5021)),VLOOKUP(A5021,Studies!A:BR,2,FALSE),"")</f>
        <v>Neely 2010</v>
      </c>
      <c r="C5021" s="254" t="str">
        <f>IF(AND(A5021&lt;&gt;"",ISNUMBER(A5021)),VLOOKUP(A5021,Studies!A:BR,3,FALSE),"")</f>
        <v>https://www.ncbi.nlm.nih.gov/pubmed/20823282</v>
      </c>
      <c r="D5021" s="254" t="str">
        <f>IF(AND(A5021&lt;&gt;"",ISNUMBER(A5021)),VLOOKUP(A5021,Studies!A:BR,4,FALSE),"")</f>
        <v>Study arm A (Raltegravir 400mg BID)</v>
      </c>
      <c r="E5021" s="254" t="str">
        <f>IF(AND(A5021&lt;&gt;"",ISNUMBER(A5021)),VLOOKUP(A5021,Studies!A:BR,5,FALSE),"")</f>
        <v>Raltegravir</v>
      </c>
      <c r="F5021" s="255" t="str">
        <f>IF(AND(A5021&lt;&gt;"",ISNUMBER(A5021)),VLOOKUP(A5021,Studies!A:BR,6,FALSE),"")</f>
        <v>Plasma</v>
      </c>
      <c r="G5021" s="194">
        <v>170</v>
      </c>
      <c r="H5021" s="50" t="s">
        <v>60</v>
      </c>
      <c r="I5021" s="187">
        <v>637.20809999999994</v>
      </c>
      <c r="J5021" s="41" t="s">
        <v>941</v>
      </c>
      <c r="K5021" s="41" t="s">
        <v>970</v>
      </c>
      <c r="P5021" s="42" t="s">
        <v>1507</v>
      </c>
    </row>
    <row r="5022" spans="1:16" x14ac:dyDescent="0.2">
      <c r="A5022" s="30">
        <v>572</v>
      </c>
      <c r="B5022" s="253" t="str">
        <f>IF(AND(A5022&lt;&gt;"",ISNUMBER(A5022)),VLOOKUP(A5022,Studies!A:BR,2,FALSE),"")</f>
        <v>Neely 2010</v>
      </c>
      <c r="C5022" s="254" t="str">
        <f>IF(AND(A5022&lt;&gt;"",ISNUMBER(A5022)),VLOOKUP(A5022,Studies!A:BR,3,FALSE),"")</f>
        <v>https://www.ncbi.nlm.nih.gov/pubmed/20823282</v>
      </c>
      <c r="D5022" s="254" t="str">
        <f>IF(AND(A5022&lt;&gt;"",ISNUMBER(A5022)),VLOOKUP(A5022,Studies!A:BR,4,FALSE),"")</f>
        <v>Study arm A (Raltegravir 400mg BID)</v>
      </c>
      <c r="E5022" s="254" t="str">
        <f>IF(AND(A5022&lt;&gt;"",ISNUMBER(A5022)),VLOOKUP(A5022,Studies!A:BR,5,FALSE),"")</f>
        <v>Raltegravir</v>
      </c>
      <c r="F5022" s="255" t="str">
        <f>IF(AND(A5022&lt;&gt;"",ISNUMBER(A5022)),VLOOKUP(A5022,Studies!A:BR,6,FALSE),"")</f>
        <v>Plasma</v>
      </c>
      <c r="G5022" s="194">
        <v>172</v>
      </c>
      <c r="H5022" s="50" t="s">
        <v>60</v>
      </c>
      <c r="I5022" s="187">
        <v>282.4502</v>
      </c>
      <c r="J5022" s="41" t="s">
        <v>941</v>
      </c>
      <c r="K5022" s="41" t="s">
        <v>970</v>
      </c>
      <c r="P5022" s="42" t="s">
        <v>1507</v>
      </c>
    </row>
    <row r="5023" spans="1:16" x14ac:dyDescent="0.2">
      <c r="A5023" s="30">
        <v>572</v>
      </c>
      <c r="B5023" s="253" t="str">
        <f>IF(AND(A5023&lt;&gt;"",ISNUMBER(A5023)),VLOOKUP(A5023,Studies!A:BR,2,FALSE),"")</f>
        <v>Neely 2010</v>
      </c>
      <c r="C5023" s="254" t="str">
        <f>IF(AND(A5023&lt;&gt;"",ISNUMBER(A5023)),VLOOKUP(A5023,Studies!A:BR,3,FALSE),"")</f>
        <v>https://www.ncbi.nlm.nih.gov/pubmed/20823282</v>
      </c>
      <c r="D5023" s="254" t="str">
        <f>IF(AND(A5023&lt;&gt;"",ISNUMBER(A5023)),VLOOKUP(A5023,Studies!A:BR,4,FALSE),"")</f>
        <v>Study arm A (Raltegravir 400mg BID)</v>
      </c>
      <c r="E5023" s="254" t="str">
        <f>IF(AND(A5023&lt;&gt;"",ISNUMBER(A5023)),VLOOKUP(A5023,Studies!A:BR,5,FALSE),"")</f>
        <v>Raltegravir</v>
      </c>
      <c r="F5023" s="255" t="str">
        <f>IF(AND(A5023&lt;&gt;"",ISNUMBER(A5023)),VLOOKUP(A5023,Studies!A:BR,6,FALSE),"")</f>
        <v>Plasma</v>
      </c>
      <c r="G5023" s="194">
        <v>176</v>
      </c>
      <c r="H5023" s="50" t="s">
        <v>60</v>
      </c>
      <c r="I5023" s="187">
        <v>106.0531</v>
      </c>
      <c r="J5023" s="41" t="s">
        <v>941</v>
      </c>
      <c r="K5023" s="41" t="s">
        <v>970</v>
      </c>
      <c r="P5023" s="42" t="s">
        <v>1507</v>
      </c>
    </row>
    <row r="5024" spans="1:16" x14ac:dyDescent="0.2">
      <c r="A5024" s="30">
        <v>572</v>
      </c>
      <c r="B5024" s="253" t="str">
        <f>IF(AND(A5024&lt;&gt;"",ISNUMBER(A5024)),VLOOKUP(A5024,Studies!A:BR,2,FALSE),"")</f>
        <v>Neely 2010</v>
      </c>
      <c r="C5024" s="254" t="str">
        <f>IF(AND(A5024&lt;&gt;"",ISNUMBER(A5024)),VLOOKUP(A5024,Studies!A:BR,3,FALSE),"")</f>
        <v>https://www.ncbi.nlm.nih.gov/pubmed/20823282</v>
      </c>
      <c r="D5024" s="254" t="str">
        <f>IF(AND(A5024&lt;&gt;"",ISNUMBER(A5024)),VLOOKUP(A5024,Studies!A:BR,4,FALSE),"")</f>
        <v>Study arm A (Raltegravir 400mg BID)</v>
      </c>
      <c r="E5024" s="254" t="str">
        <f>IF(AND(A5024&lt;&gt;"",ISNUMBER(A5024)),VLOOKUP(A5024,Studies!A:BR,5,FALSE),"")</f>
        <v>Raltegravir</v>
      </c>
      <c r="F5024" s="255" t="str">
        <f>IF(AND(A5024&lt;&gt;"",ISNUMBER(A5024)),VLOOKUP(A5024,Studies!A:BR,6,FALSE),"")</f>
        <v>Plasma</v>
      </c>
      <c r="G5024" s="194">
        <v>180</v>
      </c>
      <c r="H5024" s="50" t="s">
        <v>60</v>
      </c>
      <c r="I5024" s="187">
        <v>46.404029999999999</v>
      </c>
      <c r="J5024" s="41" t="s">
        <v>941</v>
      </c>
      <c r="K5024" s="41" t="s">
        <v>970</v>
      </c>
      <c r="P5024" s="42" t="s">
        <v>1507</v>
      </c>
    </row>
    <row r="5025" spans="1:16" x14ac:dyDescent="0.2">
      <c r="A5025" s="30">
        <v>573</v>
      </c>
      <c r="B5025" s="253" t="str">
        <f>IF(AND(A5025&lt;&gt;"",ISNUMBER(A5025)),VLOOKUP(A5025,Studies!A:BR,2,FALSE),"")</f>
        <v>Neely 2010</v>
      </c>
      <c r="C5025" s="254" t="str">
        <f>IF(AND(A5025&lt;&gt;"",ISNUMBER(A5025)),VLOOKUP(A5025,Studies!A:BR,3,FALSE),"")</f>
        <v>https://www.ncbi.nlm.nih.gov/pubmed/20823282</v>
      </c>
      <c r="D5025" s="254" t="str">
        <f>IF(AND(A5025&lt;&gt;"",ISNUMBER(A5025)),VLOOKUP(A5025,Studies!A:BR,4,FALSE),"")</f>
        <v>Study arm B (Raltegravir 400mg OD + Atazanavir 400 mg OD)</v>
      </c>
      <c r="E5025" s="254" t="str">
        <f>IF(AND(A5025&lt;&gt;"",ISNUMBER(A5025)),VLOOKUP(A5025,Studies!A:BR,5,FALSE),"")</f>
        <v>Raltegravir</v>
      </c>
      <c r="F5025" s="255" t="str">
        <f>IF(AND(A5025&lt;&gt;"",ISNUMBER(A5025)),VLOOKUP(A5025,Studies!A:BR,6,FALSE),"")</f>
        <v>Plasma</v>
      </c>
      <c r="G5025" s="194">
        <v>168</v>
      </c>
      <c r="H5025" s="50" t="s">
        <v>60</v>
      </c>
      <c r="I5025" s="187">
        <v>23.057770000000001</v>
      </c>
      <c r="J5025" s="41" t="s">
        <v>941</v>
      </c>
      <c r="K5025" s="41" t="s">
        <v>970</v>
      </c>
      <c r="P5025" s="42" t="s">
        <v>1507</v>
      </c>
    </row>
    <row r="5026" spans="1:16" x14ac:dyDescent="0.2">
      <c r="A5026" s="30">
        <v>573</v>
      </c>
      <c r="B5026" s="253" t="str">
        <f>IF(AND(A5026&lt;&gt;"",ISNUMBER(A5026)),VLOOKUP(A5026,Studies!A:BR,2,FALSE),"")</f>
        <v>Neely 2010</v>
      </c>
      <c r="C5026" s="254" t="str">
        <f>IF(AND(A5026&lt;&gt;"",ISNUMBER(A5026)),VLOOKUP(A5026,Studies!A:BR,3,FALSE),"")</f>
        <v>https://www.ncbi.nlm.nih.gov/pubmed/20823282</v>
      </c>
      <c r="D5026" s="254" t="str">
        <f>IF(AND(A5026&lt;&gt;"",ISNUMBER(A5026)),VLOOKUP(A5026,Studies!A:BR,4,FALSE),"")</f>
        <v>Study arm B (Raltegravir 400mg OD + Atazanavir 400 mg OD)</v>
      </c>
      <c r="E5026" s="254" t="str">
        <f>IF(AND(A5026&lt;&gt;"",ISNUMBER(A5026)),VLOOKUP(A5026,Studies!A:BR,5,FALSE),"")</f>
        <v>Raltegravir</v>
      </c>
      <c r="F5026" s="255" t="str">
        <f>IF(AND(A5026&lt;&gt;"",ISNUMBER(A5026)),VLOOKUP(A5026,Studies!A:BR,6,FALSE),"")</f>
        <v>Plasma</v>
      </c>
      <c r="G5026" s="194">
        <v>169</v>
      </c>
      <c r="H5026" s="50" t="s">
        <v>60</v>
      </c>
      <c r="I5026" s="187">
        <v>962.81500000000005</v>
      </c>
      <c r="J5026" s="41" t="s">
        <v>941</v>
      </c>
      <c r="K5026" s="41" t="s">
        <v>970</v>
      </c>
      <c r="P5026" s="42" t="s">
        <v>1507</v>
      </c>
    </row>
    <row r="5027" spans="1:16" x14ac:dyDescent="0.2">
      <c r="A5027" s="30">
        <v>573</v>
      </c>
      <c r="B5027" s="253" t="str">
        <f>IF(AND(A5027&lt;&gt;"",ISNUMBER(A5027)),VLOOKUP(A5027,Studies!A:BR,2,FALSE),"")</f>
        <v>Neely 2010</v>
      </c>
      <c r="C5027" s="254" t="str">
        <f>IF(AND(A5027&lt;&gt;"",ISNUMBER(A5027)),VLOOKUP(A5027,Studies!A:BR,3,FALSE),"")</f>
        <v>https://www.ncbi.nlm.nih.gov/pubmed/20823282</v>
      </c>
      <c r="D5027" s="254" t="str">
        <f>IF(AND(A5027&lt;&gt;"",ISNUMBER(A5027)),VLOOKUP(A5027,Studies!A:BR,4,FALSE),"")</f>
        <v>Study arm B (Raltegravir 400mg OD + Atazanavir 400 mg OD)</v>
      </c>
      <c r="E5027" s="254" t="str">
        <f>IF(AND(A5027&lt;&gt;"",ISNUMBER(A5027)),VLOOKUP(A5027,Studies!A:BR,5,FALSE),"")</f>
        <v>Raltegravir</v>
      </c>
      <c r="F5027" s="255" t="str">
        <f>IF(AND(A5027&lt;&gt;"",ISNUMBER(A5027)),VLOOKUP(A5027,Studies!A:BR,6,FALSE),"")</f>
        <v>Plasma</v>
      </c>
      <c r="G5027" s="194">
        <v>170</v>
      </c>
      <c r="H5027" s="50" t="s">
        <v>60</v>
      </c>
      <c r="I5027" s="187">
        <v>797.0018</v>
      </c>
      <c r="J5027" s="41" t="s">
        <v>941</v>
      </c>
      <c r="K5027" s="41" t="s">
        <v>970</v>
      </c>
      <c r="P5027" s="42" t="s">
        <v>1507</v>
      </c>
    </row>
    <row r="5028" spans="1:16" x14ac:dyDescent="0.2">
      <c r="A5028" s="30">
        <v>573</v>
      </c>
      <c r="B5028" s="253" t="str">
        <f>IF(AND(A5028&lt;&gt;"",ISNUMBER(A5028)),VLOOKUP(A5028,Studies!A:BR,2,FALSE),"")</f>
        <v>Neely 2010</v>
      </c>
      <c r="C5028" s="254" t="str">
        <f>IF(AND(A5028&lt;&gt;"",ISNUMBER(A5028)),VLOOKUP(A5028,Studies!A:BR,3,FALSE),"")</f>
        <v>https://www.ncbi.nlm.nih.gov/pubmed/20823282</v>
      </c>
      <c r="D5028" s="254" t="str">
        <f>IF(AND(A5028&lt;&gt;"",ISNUMBER(A5028)),VLOOKUP(A5028,Studies!A:BR,4,FALSE),"")</f>
        <v>Study arm B (Raltegravir 400mg OD + Atazanavir 400 mg OD)</v>
      </c>
      <c r="E5028" s="254" t="str">
        <f>IF(AND(A5028&lt;&gt;"",ISNUMBER(A5028)),VLOOKUP(A5028,Studies!A:BR,5,FALSE),"")</f>
        <v>Raltegravir</v>
      </c>
      <c r="F5028" s="255" t="str">
        <f>IF(AND(A5028&lt;&gt;"",ISNUMBER(A5028)),VLOOKUP(A5028,Studies!A:BR,6,FALSE),"")</f>
        <v>Plasma</v>
      </c>
      <c r="G5028" s="194">
        <v>172</v>
      </c>
      <c r="H5028" s="50" t="s">
        <v>60</v>
      </c>
      <c r="I5028" s="187">
        <v>388.11180000000002</v>
      </c>
      <c r="J5028" s="41" t="s">
        <v>941</v>
      </c>
      <c r="K5028" s="41" t="s">
        <v>970</v>
      </c>
      <c r="P5028" s="42" t="s">
        <v>1507</v>
      </c>
    </row>
    <row r="5029" spans="1:16" x14ac:dyDescent="0.2">
      <c r="A5029" s="30">
        <v>573</v>
      </c>
      <c r="B5029" s="253" t="str">
        <f>IF(AND(A5029&lt;&gt;"",ISNUMBER(A5029)),VLOOKUP(A5029,Studies!A:BR,2,FALSE),"")</f>
        <v>Neely 2010</v>
      </c>
      <c r="C5029" s="254" t="str">
        <f>IF(AND(A5029&lt;&gt;"",ISNUMBER(A5029)),VLOOKUP(A5029,Studies!A:BR,3,FALSE),"")</f>
        <v>https://www.ncbi.nlm.nih.gov/pubmed/20823282</v>
      </c>
      <c r="D5029" s="254" t="str">
        <f>IF(AND(A5029&lt;&gt;"",ISNUMBER(A5029)),VLOOKUP(A5029,Studies!A:BR,4,FALSE),"")</f>
        <v>Study arm B (Raltegravir 400mg OD + Atazanavir 400 mg OD)</v>
      </c>
      <c r="E5029" s="254" t="str">
        <f>IF(AND(A5029&lt;&gt;"",ISNUMBER(A5029)),VLOOKUP(A5029,Studies!A:BR,5,FALSE),"")</f>
        <v>Raltegravir</v>
      </c>
      <c r="F5029" s="255" t="str">
        <f>IF(AND(A5029&lt;&gt;"",ISNUMBER(A5029)),VLOOKUP(A5029,Studies!A:BR,6,FALSE),"")</f>
        <v>Plasma</v>
      </c>
      <c r="G5029" s="194">
        <v>176</v>
      </c>
      <c r="H5029" s="50" t="s">
        <v>60</v>
      </c>
      <c r="I5029" s="187">
        <v>125.0545</v>
      </c>
      <c r="J5029" s="41" t="s">
        <v>941</v>
      </c>
      <c r="K5029" s="41" t="s">
        <v>970</v>
      </c>
      <c r="P5029" s="42" t="s">
        <v>1507</v>
      </c>
    </row>
    <row r="5030" spans="1:16" x14ac:dyDescent="0.2">
      <c r="A5030" s="30">
        <v>573</v>
      </c>
      <c r="B5030" s="253" t="str">
        <f>IF(AND(A5030&lt;&gt;"",ISNUMBER(A5030)),VLOOKUP(A5030,Studies!A:BR,2,FALSE),"")</f>
        <v>Neely 2010</v>
      </c>
      <c r="C5030" s="254" t="str">
        <f>IF(AND(A5030&lt;&gt;"",ISNUMBER(A5030)),VLOOKUP(A5030,Studies!A:BR,3,FALSE),"")</f>
        <v>https://www.ncbi.nlm.nih.gov/pubmed/20823282</v>
      </c>
      <c r="D5030" s="254" t="str">
        <f>IF(AND(A5030&lt;&gt;"",ISNUMBER(A5030)),VLOOKUP(A5030,Studies!A:BR,4,FALSE),"")</f>
        <v>Study arm B (Raltegravir 400mg OD + Atazanavir 400 mg OD)</v>
      </c>
      <c r="E5030" s="254" t="str">
        <f>IF(AND(A5030&lt;&gt;"",ISNUMBER(A5030)),VLOOKUP(A5030,Studies!A:BR,5,FALSE),"")</f>
        <v>Raltegravir</v>
      </c>
      <c r="F5030" s="255" t="str">
        <f>IF(AND(A5030&lt;&gt;"",ISNUMBER(A5030)),VLOOKUP(A5030,Studies!A:BR,6,FALSE),"")</f>
        <v>Plasma</v>
      </c>
      <c r="G5030" s="194">
        <v>180</v>
      </c>
      <c r="H5030" s="50" t="s">
        <v>60</v>
      </c>
      <c r="I5030" s="187">
        <v>68.430719999999994</v>
      </c>
      <c r="J5030" s="41" t="s">
        <v>941</v>
      </c>
      <c r="K5030" s="41" t="s">
        <v>970</v>
      </c>
      <c r="P5030" s="42" t="s">
        <v>1507</v>
      </c>
    </row>
    <row r="5031" spans="1:16" x14ac:dyDescent="0.2">
      <c r="A5031" s="30">
        <v>573</v>
      </c>
      <c r="B5031" s="253" t="str">
        <f>IF(AND(A5031&lt;&gt;"",ISNUMBER(A5031)),VLOOKUP(A5031,Studies!A:BR,2,FALSE),"")</f>
        <v>Neely 2010</v>
      </c>
      <c r="C5031" s="254" t="str">
        <f>IF(AND(A5031&lt;&gt;"",ISNUMBER(A5031)),VLOOKUP(A5031,Studies!A:BR,3,FALSE),"")</f>
        <v>https://www.ncbi.nlm.nih.gov/pubmed/20823282</v>
      </c>
      <c r="D5031" s="254" t="str">
        <f>IF(AND(A5031&lt;&gt;"",ISNUMBER(A5031)),VLOOKUP(A5031,Studies!A:BR,4,FALSE),"")</f>
        <v>Study arm B (Raltegravir 400mg OD + Atazanavir 400 mg OD)</v>
      </c>
      <c r="E5031" s="254" t="str">
        <f>IF(AND(A5031&lt;&gt;"",ISNUMBER(A5031)),VLOOKUP(A5031,Studies!A:BR,5,FALSE),"")</f>
        <v>Raltegravir</v>
      </c>
      <c r="F5031" s="255" t="str">
        <f>IF(AND(A5031&lt;&gt;"",ISNUMBER(A5031)),VLOOKUP(A5031,Studies!A:BR,6,FALSE),"")</f>
        <v>Plasma</v>
      </c>
      <c r="G5031" s="194">
        <v>192</v>
      </c>
      <c r="H5031" s="50" t="s">
        <v>60</v>
      </c>
      <c r="I5031" s="187">
        <v>17.341609999999999</v>
      </c>
      <c r="J5031" s="41" t="s">
        <v>941</v>
      </c>
      <c r="K5031" s="41" t="s">
        <v>970</v>
      </c>
      <c r="P5031" s="42" t="s">
        <v>1507</v>
      </c>
    </row>
    <row r="5032" spans="1:16" x14ac:dyDescent="0.2">
      <c r="A5032" s="30">
        <v>574</v>
      </c>
      <c r="B5032" s="253" t="str">
        <f>IF(AND(A5032&lt;&gt;"",ISNUMBER(A5032)),VLOOKUP(A5032,Studies!A:BR,2,FALSE),"")</f>
        <v>Krishna 2016</v>
      </c>
      <c r="C5032" s="254" t="str">
        <f>IF(AND(A5032&lt;&gt;"",ISNUMBER(A5032)),VLOOKUP(A5032,Studies!A:BR,3,FALSE),"")</f>
        <v>https://www.ncbi.nlm.nih.gov/pubmed/27696440</v>
      </c>
      <c r="D5032" s="254" t="str">
        <f>IF(AND(A5032&lt;&gt;"",ISNUMBER(A5032)),VLOOKUP(A5032,Studies!A:BR,4,FALSE),"")</f>
        <v>Period 1, Day 1 (1200 mg raltegravir SD)</v>
      </c>
      <c r="E5032" s="254" t="str">
        <f>IF(AND(A5032&lt;&gt;"",ISNUMBER(A5032)),VLOOKUP(A5032,Studies!A:BR,5,FALSE),"")</f>
        <v>Raltegravir</v>
      </c>
      <c r="F5032" s="255" t="str">
        <f>IF(AND(A5032&lt;&gt;"",ISNUMBER(A5032)),VLOOKUP(A5032,Studies!A:BR,6,FALSE),"")</f>
        <v>Plasma</v>
      </c>
      <c r="G5032" s="194">
        <v>0.5</v>
      </c>
      <c r="H5032" s="50" t="s">
        <v>60</v>
      </c>
      <c r="I5032" s="187">
        <v>4438.5110000000004</v>
      </c>
      <c r="J5032" s="41" t="s">
        <v>964</v>
      </c>
      <c r="K5032" s="41" t="s">
        <v>116</v>
      </c>
    </row>
    <row r="5033" spans="1:16" x14ac:dyDescent="0.2">
      <c r="A5033" s="30">
        <v>574</v>
      </c>
      <c r="B5033" s="253" t="str">
        <f>IF(AND(A5033&lt;&gt;"",ISNUMBER(A5033)),VLOOKUP(A5033,Studies!A:BR,2,FALSE),"")</f>
        <v>Krishna 2016</v>
      </c>
      <c r="C5033" s="254" t="str">
        <f>IF(AND(A5033&lt;&gt;"",ISNUMBER(A5033)),VLOOKUP(A5033,Studies!A:BR,3,FALSE),"")</f>
        <v>https://www.ncbi.nlm.nih.gov/pubmed/27696440</v>
      </c>
      <c r="D5033" s="254" t="str">
        <f>IF(AND(A5033&lt;&gt;"",ISNUMBER(A5033)),VLOOKUP(A5033,Studies!A:BR,4,FALSE),"")</f>
        <v>Period 1, Day 1 (1200 mg raltegravir SD)</v>
      </c>
      <c r="E5033" s="254" t="str">
        <f>IF(AND(A5033&lt;&gt;"",ISNUMBER(A5033)),VLOOKUP(A5033,Studies!A:BR,5,FALSE),"")</f>
        <v>Raltegravir</v>
      </c>
      <c r="F5033" s="255" t="str">
        <f>IF(AND(A5033&lt;&gt;"",ISNUMBER(A5033)),VLOOKUP(A5033,Studies!A:BR,6,FALSE),"")</f>
        <v>Plasma</v>
      </c>
      <c r="G5033" s="194">
        <v>1</v>
      </c>
      <c r="H5033" s="50" t="s">
        <v>60</v>
      </c>
      <c r="I5033" s="187">
        <v>6503.3549999999996</v>
      </c>
      <c r="J5033" s="41" t="s">
        <v>964</v>
      </c>
      <c r="K5033" s="41" t="s">
        <v>116</v>
      </c>
    </row>
    <row r="5034" spans="1:16" x14ac:dyDescent="0.2">
      <c r="A5034" s="30">
        <v>574</v>
      </c>
      <c r="B5034" s="253" t="str">
        <f>IF(AND(A5034&lt;&gt;"",ISNUMBER(A5034)),VLOOKUP(A5034,Studies!A:BR,2,FALSE),"")</f>
        <v>Krishna 2016</v>
      </c>
      <c r="C5034" s="254" t="str">
        <f>IF(AND(A5034&lt;&gt;"",ISNUMBER(A5034)),VLOOKUP(A5034,Studies!A:BR,3,FALSE),"")</f>
        <v>https://www.ncbi.nlm.nih.gov/pubmed/27696440</v>
      </c>
      <c r="D5034" s="254" t="str">
        <f>IF(AND(A5034&lt;&gt;"",ISNUMBER(A5034)),VLOOKUP(A5034,Studies!A:BR,4,FALSE),"")</f>
        <v>Period 1, Day 1 (1200 mg raltegravir SD)</v>
      </c>
      <c r="E5034" s="254" t="str">
        <f>IF(AND(A5034&lt;&gt;"",ISNUMBER(A5034)),VLOOKUP(A5034,Studies!A:BR,5,FALSE),"")</f>
        <v>Raltegravir</v>
      </c>
      <c r="F5034" s="255" t="str">
        <f>IF(AND(A5034&lt;&gt;"",ISNUMBER(A5034)),VLOOKUP(A5034,Studies!A:BR,6,FALSE),"")</f>
        <v>Plasma</v>
      </c>
      <c r="G5034" s="194">
        <v>1.5</v>
      </c>
      <c r="H5034" s="50" t="s">
        <v>60</v>
      </c>
      <c r="I5034" s="187">
        <v>9900.6890000000003</v>
      </c>
      <c r="J5034" s="41" t="s">
        <v>964</v>
      </c>
      <c r="K5034" s="41" t="s">
        <v>116</v>
      </c>
    </row>
    <row r="5035" spans="1:16" x14ac:dyDescent="0.2">
      <c r="A5035" s="30">
        <v>574</v>
      </c>
      <c r="B5035" s="253" t="str">
        <f>IF(AND(A5035&lt;&gt;"",ISNUMBER(A5035)),VLOOKUP(A5035,Studies!A:BR,2,FALSE),"")</f>
        <v>Krishna 2016</v>
      </c>
      <c r="C5035" s="254" t="str">
        <f>IF(AND(A5035&lt;&gt;"",ISNUMBER(A5035)),VLOOKUP(A5035,Studies!A:BR,3,FALSE),"")</f>
        <v>https://www.ncbi.nlm.nih.gov/pubmed/27696440</v>
      </c>
      <c r="D5035" s="254" t="str">
        <f>IF(AND(A5035&lt;&gt;"",ISNUMBER(A5035)),VLOOKUP(A5035,Studies!A:BR,4,FALSE),"")</f>
        <v>Period 1, Day 1 (1200 mg raltegravir SD)</v>
      </c>
      <c r="E5035" s="254" t="str">
        <f>IF(AND(A5035&lt;&gt;"",ISNUMBER(A5035)),VLOOKUP(A5035,Studies!A:BR,5,FALSE),"")</f>
        <v>Raltegravir</v>
      </c>
      <c r="F5035" s="255" t="str">
        <f>IF(AND(A5035&lt;&gt;"",ISNUMBER(A5035)),VLOOKUP(A5035,Studies!A:BR,6,FALSE),"")</f>
        <v>Plasma</v>
      </c>
      <c r="G5035" s="194">
        <v>2</v>
      </c>
      <c r="H5035" s="50" t="s">
        <v>60</v>
      </c>
      <c r="I5035" s="187">
        <v>12214.1</v>
      </c>
      <c r="J5035" s="41" t="s">
        <v>964</v>
      </c>
      <c r="K5035" s="41" t="s">
        <v>116</v>
      </c>
      <c r="N5035" s="195"/>
    </row>
    <row r="5036" spans="1:16" x14ac:dyDescent="0.2">
      <c r="A5036" s="30">
        <v>574</v>
      </c>
      <c r="B5036" s="253" t="str">
        <f>IF(AND(A5036&lt;&gt;"",ISNUMBER(A5036)),VLOOKUP(A5036,Studies!A:BR,2,FALSE),"")</f>
        <v>Krishna 2016</v>
      </c>
      <c r="C5036" s="254" t="str">
        <f>IF(AND(A5036&lt;&gt;"",ISNUMBER(A5036)),VLOOKUP(A5036,Studies!A:BR,3,FALSE),"")</f>
        <v>https://www.ncbi.nlm.nih.gov/pubmed/27696440</v>
      </c>
      <c r="D5036" s="254" t="str">
        <f>IF(AND(A5036&lt;&gt;"",ISNUMBER(A5036)),VLOOKUP(A5036,Studies!A:BR,4,FALSE),"")</f>
        <v>Period 1, Day 1 (1200 mg raltegravir SD)</v>
      </c>
      <c r="E5036" s="254" t="str">
        <f>IF(AND(A5036&lt;&gt;"",ISNUMBER(A5036)),VLOOKUP(A5036,Studies!A:BR,5,FALSE),"")</f>
        <v>Raltegravir</v>
      </c>
      <c r="F5036" s="255"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x14ac:dyDescent="0.2">
      <c r="A5037" s="30">
        <v>574</v>
      </c>
      <c r="B5037" s="253" t="str">
        <f>IF(AND(A5037&lt;&gt;"",ISNUMBER(A5037)),VLOOKUP(A5037,Studies!A:BR,2,FALSE),"")</f>
        <v>Krishna 2016</v>
      </c>
      <c r="C5037" s="254" t="str">
        <f>IF(AND(A5037&lt;&gt;"",ISNUMBER(A5037)),VLOOKUP(A5037,Studies!A:BR,3,FALSE),"")</f>
        <v>https://www.ncbi.nlm.nih.gov/pubmed/27696440</v>
      </c>
      <c r="D5037" s="254" t="str">
        <f>IF(AND(A5037&lt;&gt;"",ISNUMBER(A5037)),VLOOKUP(A5037,Studies!A:BR,4,FALSE),"")</f>
        <v>Period 1, Day 1 (1200 mg raltegravir SD)</v>
      </c>
      <c r="E5037" s="254" t="str">
        <f>IF(AND(A5037&lt;&gt;"",ISNUMBER(A5037)),VLOOKUP(A5037,Studies!A:BR,5,FALSE),"")</f>
        <v>Raltegravir</v>
      </c>
      <c r="F5037" s="255"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x14ac:dyDescent="0.2">
      <c r="A5038" s="30">
        <v>574</v>
      </c>
      <c r="B5038" s="253" t="str">
        <f>IF(AND(A5038&lt;&gt;"",ISNUMBER(A5038)),VLOOKUP(A5038,Studies!A:BR,2,FALSE),"")</f>
        <v>Krishna 2016</v>
      </c>
      <c r="C5038" s="254" t="str">
        <f>IF(AND(A5038&lt;&gt;"",ISNUMBER(A5038)),VLOOKUP(A5038,Studies!A:BR,3,FALSE),"")</f>
        <v>https://www.ncbi.nlm.nih.gov/pubmed/27696440</v>
      </c>
      <c r="D5038" s="254" t="str">
        <f>IF(AND(A5038&lt;&gt;"",ISNUMBER(A5038)),VLOOKUP(A5038,Studies!A:BR,4,FALSE),"")</f>
        <v>Period 1, Day 1 (1200 mg raltegravir SD)</v>
      </c>
      <c r="E5038" s="254" t="str">
        <f>IF(AND(A5038&lt;&gt;"",ISNUMBER(A5038)),VLOOKUP(A5038,Studies!A:BR,5,FALSE),"")</f>
        <v>Raltegravir</v>
      </c>
      <c r="F5038" s="255"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x14ac:dyDescent="0.2">
      <c r="A5039" s="30">
        <v>574</v>
      </c>
      <c r="B5039" s="253" t="str">
        <f>IF(AND(A5039&lt;&gt;"",ISNUMBER(A5039)),VLOOKUP(A5039,Studies!A:BR,2,FALSE),"")</f>
        <v>Krishna 2016</v>
      </c>
      <c r="C5039" s="254" t="str">
        <f>IF(AND(A5039&lt;&gt;"",ISNUMBER(A5039)),VLOOKUP(A5039,Studies!A:BR,3,FALSE),"")</f>
        <v>https://www.ncbi.nlm.nih.gov/pubmed/27696440</v>
      </c>
      <c r="D5039" s="254" t="str">
        <f>IF(AND(A5039&lt;&gt;"",ISNUMBER(A5039)),VLOOKUP(A5039,Studies!A:BR,4,FALSE),"")</f>
        <v>Period 1, Day 1 (1200 mg raltegravir SD)</v>
      </c>
      <c r="E5039" s="254" t="str">
        <f>IF(AND(A5039&lt;&gt;"",ISNUMBER(A5039)),VLOOKUP(A5039,Studies!A:BR,5,FALSE),"")</f>
        <v>Raltegravir</v>
      </c>
      <c r="F5039" s="255"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x14ac:dyDescent="0.2">
      <c r="A5040" s="30">
        <v>574</v>
      </c>
      <c r="B5040" s="253" t="str">
        <f>IF(AND(A5040&lt;&gt;"",ISNUMBER(A5040)),VLOOKUP(A5040,Studies!A:BR,2,FALSE),"")</f>
        <v>Krishna 2016</v>
      </c>
      <c r="C5040" s="254" t="str">
        <f>IF(AND(A5040&lt;&gt;"",ISNUMBER(A5040)),VLOOKUP(A5040,Studies!A:BR,3,FALSE),"")</f>
        <v>https://www.ncbi.nlm.nih.gov/pubmed/27696440</v>
      </c>
      <c r="D5040" s="254" t="str">
        <f>IF(AND(A5040&lt;&gt;"",ISNUMBER(A5040)),VLOOKUP(A5040,Studies!A:BR,4,FALSE),"")</f>
        <v>Period 1, Day 1 (1200 mg raltegravir SD)</v>
      </c>
      <c r="E5040" s="254" t="str">
        <f>IF(AND(A5040&lt;&gt;"",ISNUMBER(A5040)),VLOOKUP(A5040,Studies!A:BR,5,FALSE),"")</f>
        <v>Raltegravir</v>
      </c>
      <c r="F5040" s="255"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x14ac:dyDescent="0.2">
      <c r="A5041" s="30">
        <v>574</v>
      </c>
      <c r="B5041" s="253" t="str">
        <f>IF(AND(A5041&lt;&gt;"",ISNUMBER(A5041)),VLOOKUP(A5041,Studies!A:BR,2,FALSE),"")</f>
        <v>Krishna 2016</v>
      </c>
      <c r="C5041" s="254" t="str">
        <f>IF(AND(A5041&lt;&gt;"",ISNUMBER(A5041)),VLOOKUP(A5041,Studies!A:BR,3,FALSE),"")</f>
        <v>https://www.ncbi.nlm.nih.gov/pubmed/27696440</v>
      </c>
      <c r="D5041" s="254" t="str">
        <f>IF(AND(A5041&lt;&gt;"",ISNUMBER(A5041)),VLOOKUP(A5041,Studies!A:BR,4,FALSE),"")</f>
        <v>Period 1, Day 1 (1200 mg raltegravir SD)</v>
      </c>
      <c r="E5041" s="254" t="str">
        <f>IF(AND(A5041&lt;&gt;"",ISNUMBER(A5041)),VLOOKUP(A5041,Studies!A:BR,5,FALSE),"")</f>
        <v>Raltegravir</v>
      </c>
      <c r="F5041" s="255"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x14ac:dyDescent="0.2">
      <c r="A5042" s="30">
        <v>574</v>
      </c>
      <c r="B5042" s="253" t="str">
        <f>IF(AND(A5042&lt;&gt;"",ISNUMBER(A5042)),VLOOKUP(A5042,Studies!A:BR,2,FALSE),"")</f>
        <v>Krishna 2016</v>
      </c>
      <c r="C5042" s="254" t="str">
        <f>IF(AND(A5042&lt;&gt;"",ISNUMBER(A5042)),VLOOKUP(A5042,Studies!A:BR,3,FALSE),"")</f>
        <v>https://www.ncbi.nlm.nih.gov/pubmed/27696440</v>
      </c>
      <c r="D5042" s="254" t="str">
        <f>IF(AND(A5042&lt;&gt;"",ISNUMBER(A5042)),VLOOKUP(A5042,Studies!A:BR,4,FALSE),"")</f>
        <v>Period 1, Day 1 (1200 mg raltegravir SD)</v>
      </c>
      <c r="E5042" s="254" t="str">
        <f>IF(AND(A5042&lt;&gt;"",ISNUMBER(A5042)),VLOOKUP(A5042,Studies!A:BR,5,FALSE),"")</f>
        <v>Raltegravir</v>
      </c>
      <c r="F5042" s="255"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x14ac:dyDescent="0.2">
      <c r="A5043" s="30">
        <v>574</v>
      </c>
      <c r="B5043" s="253" t="str">
        <f>IF(AND(A5043&lt;&gt;"",ISNUMBER(A5043)),VLOOKUP(A5043,Studies!A:BR,2,FALSE),"")</f>
        <v>Krishna 2016</v>
      </c>
      <c r="C5043" s="254" t="str">
        <f>IF(AND(A5043&lt;&gt;"",ISNUMBER(A5043)),VLOOKUP(A5043,Studies!A:BR,3,FALSE),"")</f>
        <v>https://www.ncbi.nlm.nih.gov/pubmed/27696440</v>
      </c>
      <c r="D5043" s="254" t="str">
        <f>IF(AND(A5043&lt;&gt;"",ISNUMBER(A5043)),VLOOKUP(A5043,Studies!A:BR,4,FALSE),"")</f>
        <v>Period 1, Day 1 (1200 mg raltegravir SD)</v>
      </c>
      <c r="E5043" s="254" t="str">
        <f>IF(AND(A5043&lt;&gt;"",ISNUMBER(A5043)),VLOOKUP(A5043,Studies!A:BR,5,FALSE),"")</f>
        <v>Raltegravir</v>
      </c>
      <c r="F5043" s="255" t="str">
        <f>IF(AND(A5043&lt;&gt;"",ISNUMBER(A5043)),VLOOKUP(A5043,Studies!A:BR,6,FALSE),"")</f>
        <v>Plasma</v>
      </c>
      <c r="G5043" s="194">
        <v>48</v>
      </c>
      <c r="H5043" s="50" t="s">
        <v>60</v>
      </c>
      <c r="I5043" s="187">
        <v>45.422069999999998</v>
      </c>
      <c r="J5043" s="41" t="s">
        <v>964</v>
      </c>
      <c r="K5043" s="41" t="s">
        <v>116</v>
      </c>
    </row>
    <row r="5044" spans="1:14" x14ac:dyDescent="0.2">
      <c r="A5044" s="30">
        <v>574</v>
      </c>
      <c r="B5044" s="253" t="str">
        <f>IF(AND(A5044&lt;&gt;"",ISNUMBER(A5044)),VLOOKUP(A5044,Studies!A:BR,2,FALSE),"")</f>
        <v>Krishna 2016</v>
      </c>
      <c r="C5044" s="254" t="str">
        <f>IF(AND(A5044&lt;&gt;"",ISNUMBER(A5044)),VLOOKUP(A5044,Studies!A:BR,3,FALSE),"")</f>
        <v>https://www.ncbi.nlm.nih.gov/pubmed/27696440</v>
      </c>
      <c r="D5044" s="254" t="str">
        <f>IF(AND(A5044&lt;&gt;"",ISNUMBER(A5044)),VLOOKUP(A5044,Studies!A:BR,4,FALSE),"")</f>
        <v>Period 1, Day 1 (1200 mg raltegravir SD)</v>
      </c>
      <c r="E5044" s="254" t="str">
        <f>IF(AND(A5044&lt;&gt;"",ISNUMBER(A5044)),VLOOKUP(A5044,Studies!A:BR,5,FALSE),"")</f>
        <v>Raltegravir</v>
      </c>
      <c r="F5044" s="255" t="str">
        <f>IF(AND(A5044&lt;&gt;"",ISNUMBER(A5044)),VLOOKUP(A5044,Studies!A:BR,6,FALSE),"")</f>
        <v>Plasma</v>
      </c>
      <c r="G5044" s="194">
        <v>72</v>
      </c>
      <c r="H5044" s="50" t="s">
        <v>60</v>
      </c>
      <c r="I5044" s="187">
        <v>29.6052</v>
      </c>
      <c r="J5044" s="41" t="s">
        <v>964</v>
      </c>
      <c r="K5044" s="41" t="s">
        <v>116</v>
      </c>
    </row>
    <row r="5045" spans="1:14" x14ac:dyDescent="0.2">
      <c r="A5045" s="30">
        <v>575</v>
      </c>
      <c r="B5045" s="253" t="str">
        <f>IF(AND(A5045&lt;&gt;"",ISNUMBER(A5045)),VLOOKUP(A5045,Studies!A:BR,2,FALSE),"")</f>
        <v>Krishna 2016</v>
      </c>
      <c r="C5045" s="254" t="str">
        <f>IF(AND(A5045&lt;&gt;"",ISNUMBER(A5045)),VLOOKUP(A5045,Studies!A:BR,3,FALSE),"")</f>
        <v>https://www.ncbi.nlm.nih.gov/pubmed/27696440</v>
      </c>
      <c r="D5045" s="254" t="str">
        <f>IF(AND(A5045&lt;&gt;"",ISNUMBER(A5045)),VLOOKUP(A5045,Studies!A:BR,4,FALSE),"")</f>
        <v>Period 2, Day 7 (1200 mg raltegravir SD with OD doses of 400 mg ATV)</v>
      </c>
      <c r="E5045" s="254" t="str">
        <f>IF(AND(A5045&lt;&gt;"",ISNUMBER(A5045)),VLOOKUP(A5045,Studies!A:BR,5,FALSE),"")</f>
        <v>Raltegravir</v>
      </c>
      <c r="F5045" s="255" t="str">
        <f>IF(AND(A5045&lt;&gt;"",ISNUMBER(A5045)),VLOOKUP(A5045,Studies!A:BR,6,FALSE),"")</f>
        <v>Plasma</v>
      </c>
      <c r="G5045" s="194">
        <v>144.5</v>
      </c>
      <c r="H5045" s="50" t="s">
        <v>60</v>
      </c>
      <c r="I5045" s="187">
        <v>4272.3810000000003</v>
      </c>
      <c r="J5045" s="41" t="s">
        <v>964</v>
      </c>
      <c r="K5045" s="41" t="s">
        <v>116</v>
      </c>
    </row>
    <row r="5046" spans="1:14" x14ac:dyDescent="0.2">
      <c r="A5046" s="30">
        <v>575</v>
      </c>
      <c r="B5046" s="253" t="str">
        <f>IF(AND(A5046&lt;&gt;"",ISNUMBER(A5046)),VLOOKUP(A5046,Studies!A:BR,2,FALSE),"")</f>
        <v>Krishna 2016</v>
      </c>
      <c r="C5046" s="254" t="str">
        <f>IF(AND(A5046&lt;&gt;"",ISNUMBER(A5046)),VLOOKUP(A5046,Studies!A:BR,3,FALSE),"")</f>
        <v>https://www.ncbi.nlm.nih.gov/pubmed/27696440</v>
      </c>
      <c r="D5046" s="254" t="str">
        <f>IF(AND(A5046&lt;&gt;"",ISNUMBER(A5046)),VLOOKUP(A5046,Studies!A:BR,4,FALSE),"")</f>
        <v>Period 2, Day 7 (1200 mg raltegravir SD with OD doses of 400 mg ATV)</v>
      </c>
      <c r="E5046" s="254" t="str">
        <f>IF(AND(A5046&lt;&gt;"",ISNUMBER(A5046)),VLOOKUP(A5046,Studies!A:BR,5,FALSE),"")</f>
        <v>Raltegravir</v>
      </c>
      <c r="F5046" s="255" t="str">
        <f>IF(AND(A5046&lt;&gt;"",ISNUMBER(A5046)),VLOOKUP(A5046,Studies!A:BR,6,FALSE),"")</f>
        <v>Plasma</v>
      </c>
      <c r="G5046" s="194">
        <v>145</v>
      </c>
      <c r="H5046" s="50" t="s">
        <v>60</v>
      </c>
      <c r="I5046" s="187">
        <v>7434.3689999999997</v>
      </c>
      <c r="J5046" s="41" t="s">
        <v>964</v>
      </c>
      <c r="K5046" s="41" t="s">
        <v>116</v>
      </c>
    </row>
    <row r="5047" spans="1:14" x14ac:dyDescent="0.2">
      <c r="A5047" s="30">
        <v>575</v>
      </c>
      <c r="B5047" s="253" t="str">
        <f>IF(AND(A5047&lt;&gt;"",ISNUMBER(A5047)),VLOOKUP(A5047,Studies!A:BR,2,FALSE),"")</f>
        <v>Krishna 2016</v>
      </c>
      <c r="C5047" s="254" t="str">
        <f>IF(AND(A5047&lt;&gt;"",ISNUMBER(A5047)),VLOOKUP(A5047,Studies!A:BR,3,FALSE),"")</f>
        <v>https://www.ncbi.nlm.nih.gov/pubmed/27696440</v>
      </c>
      <c r="D5047" s="254" t="str">
        <f>IF(AND(A5047&lt;&gt;"",ISNUMBER(A5047)),VLOOKUP(A5047,Studies!A:BR,4,FALSE),"")</f>
        <v>Period 2, Day 7 (1200 mg raltegravir SD with OD doses of 400 mg ATV)</v>
      </c>
      <c r="E5047" s="254" t="str">
        <f>IF(AND(A5047&lt;&gt;"",ISNUMBER(A5047)),VLOOKUP(A5047,Studies!A:BR,5,FALSE),"")</f>
        <v>Raltegravir</v>
      </c>
      <c r="F5047" s="255" t="str">
        <f>IF(AND(A5047&lt;&gt;"",ISNUMBER(A5047)),VLOOKUP(A5047,Studies!A:BR,6,FALSE),"")</f>
        <v>Plasma</v>
      </c>
      <c r="G5047" s="194">
        <v>145.5</v>
      </c>
      <c r="H5047" s="50" t="s">
        <v>60</v>
      </c>
      <c r="I5047" s="187">
        <v>11317.27</v>
      </c>
      <c r="J5047" s="41" t="s">
        <v>964</v>
      </c>
      <c r="K5047" s="41" t="s">
        <v>116</v>
      </c>
    </row>
    <row r="5048" spans="1:14" x14ac:dyDescent="0.2">
      <c r="A5048" s="30">
        <v>575</v>
      </c>
      <c r="B5048" s="253" t="str">
        <f>IF(AND(A5048&lt;&gt;"",ISNUMBER(A5048)),VLOOKUP(A5048,Studies!A:BR,2,FALSE),"")</f>
        <v>Krishna 2016</v>
      </c>
      <c r="C5048" s="254" t="str">
        <f>IF(AND(A5048&lt;&gt;"",ISNUMBER(A5048)),VLOOKUP(A5048,Studies!A:BR,3,FALSE),"")</f>
        <v>https://www.ncbi.nlm.nih.gov/pubmed/27696440</v>
      </c>
      <c r="D5048" s="254" t="str">
        <f>IF(AND(A5048&lt;&gt;"",ISNUMBER(A5048)),VLOOKUP(A5048,Studies!A:BR,4,FALSE),"")</f>
        <v>Period 2, Day 7 (1200 mg raltegravir SD with OD doses of 400 mg ATV)</v>
      </c>
      <c r="E5048" s="254" t="str">
        <f>IF(AND(A5048&lt;&gt;"",ISNUMBER(A5048)),VLOOKUP(A5048,Studies!A:BR,5,FALSE),"")</f>
        <v>Raltegravir</v>
      </c>
      <c r="F5048" s="255" t="str">
        <f>IF(AND(A5048&lt;&gt;"",ISNUMBER(A5048)),VLOOKUP(A5048,Studies!A:BR,6,FALSE),"")</f>
        <v>Plasma</v>
      </c>
      <c r="G5048" s="194">
        <v>146</v>
      </c>
      <c r="H5048" s="50" t="s">
        <v>60</v>
      </c>
      <c r="I5048" s="187">
        <v>12935.19</v>
      </c>
      <c r="J5048" s="41" t="s">
        <v>964</v>
      </c>
      <c r="K5048" s="41" t="s">
        <v>116</v>
      </c>
      <c r="N5048" s="195"/>
    </row>
    <row r="5049" spans="1:14" x14ac:dyDescent="0.2">
      <c r="A5049" s="30">
        <v>575</v>
      </c>
      <c r="B5049" s="253" t="str">
        <f>IF(AND(A5049&lt;&gt;"",ISNUMBER(A5049)),VLOOKUP(A5049,Studies!A:BR,2,FALSE),"")</f>
        <v>Krishna 2016</v>
      </c>
      <c r="C5049" s="254" t="str">
        <f>IF(AND(A5049&lt;&gt;"",ISNUMBER(A5049)),VLOOKUP(A5049,Studies!A:BR,3,FALSE),"")</f>
        <v>https://www.ncbi.nlm.nih.gov/pubmed/27696440</v>
      </c>
      <c r="D5049" s="254" t="str">
        <f>IF(AND(A5049&lt;&gt;"",ISNUMBER(A5049)),VLOOKUP(A5049,Studies!A:BR,4,FALSE),"")</f>
        <v>Period 2, Day 7 (1200 mg raltegravir SD with OD doses of 400 mg ATV)</v>
      </c>
      <c r="E5049" s="254" t="str">
        <f>IF(AND(A5049&lt;&gt;"",ISNUMBER(A5049)),VLOOKUP(A5049,Studies!A:BR,5,FALSE),"")</f>
        <v>Raltegravir</v>
      </c>
      <c r="F5049" s="255"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x14ac:dyDescent="0.2">
      <c r="A5050" s="30">
        <v>575</v>
      </c>
      <c r="B5050" s="253" t="str">
        <f>IF(AND(A5050&lt;&gt;"",ISNUMBER(A5050)),VLOOKUP(A5050,Studies!A:BR,2,FALSE),"")</f>
        <v>Krishna 2016</v>
      </c>
      <c r="C5050" s="254" t="str">
        <f>IF(AND(A5050&lt;&gt;"",ISNUMBER(A5050)),VLOOKUP(A5050,Studies!A:BR,3,FALSE),"")</f>
        <v>https://www.ncbi.nlm.nih.gov/pubmed/27696440</v>
      </c>
      <c r="D5050" s="254" t="str">
        <f>IF(AND(A5050&lt;&gt;"",ISNUMBER(A5050)),VLOOKUP(A5050,Studies!A:BR,4,FALSE),"")</f>
        <v>Period 2, Day 7 (1200 mg raltegravir SD with OD doses of 400 mg ATV)</v>
      </c>
      <c r="E5050" s="254" t="str">
        <f>IF(AND(A5050&lt;&gt;"",ISNUMBER(A5050)),VLOOKUP(A5050,Studies!A:BR,5,FALSE),"")</f>
        <v>Raltegravir</v>
      </c>
      <c r="F5050" s="255"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x14ac:dyDescent="0.2">
      <c r="A5051" s="30">
        <v>575</v>
      </c>
      <c r="B5051" s="253" t="str">
        <f>IF(AND(A5051&lt;&gt;"",ISNUMBER(A5051)),VLOOKUP(A5051,Studies!A:BR,2,FALSE),"")</f>
        <v>Krishna 2016</v>
      </c>
      <c r="C5051" s="254" t="str">
        <f>IF(AND(A5051&lt;&gt;"",ISNUMBER(A5051)),VLOOKUP(A5051,Studies!A:BR,3,FALSE),"")</f>
        <v>https://www.ncbi.nlm.nih.gov/pubmed/27696440</v>
      </c>
      <c r="D5051" s="254" t="str">
        <f>IF(AND(A5051&lt;&gt;"",ISNUMBER(A5051)),VLOOKUP(A5051,Studies!A:BR,4,FALSE),"")</f>
        <v>Period 2, Day 7 (1200 mg raltegravir SD with OD doses of 400 mg ATV)</v>
      </c>
      <c r="E5051" s="254" t="str">
        <f>IF(AND(A5051&lt;&gt;"",ISNUMBER(A5051)),VLOOKUP(A5051,Studies!A:BR,5,FALSE),"")</f>
        <v>Raltegravir</v>
      </c>
      <c r="F5051" s="255"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x14ac:dyDescent="0.2">
      <c r="A5052" s="30">
        <v>575</v>
      </c>
      <c r="B5052" s="253" t="str">
        <f>IF(AND(A5052&lt;&gt;"",ISNUMBER(A5052)),VLOOKUP(A5052,Studies!A:BR,2,FALSE),"")</f>
        <v>Krishna 2016</v>
      </c>
      <c r="C5052" s="254" t="str">
        <f>IF(AND(A5052&lt;&gt;"",ISNUMBER(A5052)),VLOOKUP(A5052,Studies!A:BR,3,FALSE),"")</f>
        <v>https://www.ncbi.nlm.nih.gov/pubmed/27696440</v>
      </c>
      <c r="D5052" s="254" t="str">
        <f>IF(AND(A5052&lt;&gt;"",ISNUMBER(A5052)),VLOOKUP(A5052,Studies!A:BR,4,FALSE),"")</f>
        <v>Period 2, Day 7 (1200 mg raltegravir SD with OD doses of 400 mg ATV)</v>
      </c>
      <c r="E5052" s="254" t="str">
        <f>IF(AND(A5052&lt;&gt;"",ISNUMBER(A5052)),VLOOKUP(A5052,Studies!A:BR,5,FALSE),"")</f>
        <v>Raltegravir</v>
      </c>
      <c r="F5052" s="255"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x14ac:dyDescent="0.2">
      <c r="A5053" s="30">
        <v>575</v>
      </c>
      <c r="B5053" s="253" t="str">
        <f>IF(AND(A5053&lt;&gt;"",ISNUMBER(A5053)),VLOOKUP(A5053,Studies!A:BR,2,FALSE),"")</f>
        <v>Krishna 2016</v>
      </c>
      <c r="C5053" s="254" t="str">
        <f>IF(AND(A5053&lt;&gt;"",ISNUMBER(A5053)),VLOOKUP(A5053,Studies!A:BR,3,FALSE),"")</f>
        <v>https://www.ncbi.nlm.nih.gov/pubmed/27696440</v>
      </c>
      <c r="D5053" s="254" t="str">
        <f>IF(AND(A5053&lt;&gt;"",ISNUMBER(A5053)),VLOOKUP(A5053,Studies!A:BR,4,FALSE),"")</f>
        <v>Period 2, Day 7 (1200 mg raltegravir SD with OD doses of 400 mg ATV)</v>
      </c>
      <c r="E5053" s="254" t="str">
        <f>IF(AND(A5053&lt;&gt;"",ISNUMBER(A5053)),VLOOKUP(A5053,Studies!A:BR,5,FALSE),"")</f>
        <v>Raltegravir</v>
      </c>
      <c r="F5053" s="255"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x14ac:dyDescent="0.2">
      <c r="A5054" s="30">
        <v>575</v>
      </c>
      <c r="B5054" s="253" t="str">
        <f>IF(AND(A5054&lt;&gt;"",ISNUMBER(A5054)),VLOOKUP(A5054,Studies!A:BR,2,FALSE),"")</f>
        <v>Krishna 2016</v>
      </c>
      <c r="C5054" s="254" t="str">
        <f>IF(AND(A5054&lt;&gt;"",ISNUMBER(A5054)),VLOOKUP(A5054,Studies!A:BR,3,FALSE),"")</f>
        <v>https://www.ncbi.nlm.nih.gov/pubmed/27696440</v>
      </c>
      <c r="D5054" s="254" t="str">
        <f>IF(AND(A5054&lt;&gt;"",ISNUMBER(A5054)),VLOOKUP(A5054,Studies!A:BR,4,FALSE),"")</f>
        <v>Period 2, Day 7 (1200 mg raltegravir SD with OD doses of 400 mg ATV)</v>
      </c>
      <c r="E5054" s="254" t="str">
        <f>IF(AND(A5054&lt;&gt;"",ISNUMBER(A5054)),VLOOKUP(A5054,Studies!A:BR,5,FALSE),"")</f>
        <v>Raltegravir</v>
      </c>
      <c r="F5054" s="255"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x14ac:dyDescent="0.2">
      <c r="A5055" s="30">
        <v>575</v>
      </c>
      <c r="B5055" s="253" t="str">
        <f>IF(AND(A5055&lt;&gt;"",ISNUMBER(A5055)),VLOOKUP(A5055,Studies!A:BR,2,FALSE),"")</f>
        <v>Krishna 2016</v>
      </c>
      <c r="C5055" s="254" t="str">
        <f>IF(AND(A5055&lt;&gt;"",ISNUMBER(A5055)),VLOOKUP(A5055,Studies!A:BR,3,FALSE),"")</f>
        <v>https://www.ncbi.nlm.nih.gov/pubmed/27696440</v>
      </c>
      <c r="D5055" s="254" t="str">
        <f>IF(AND(A5055&lt;&gt;"",ISNUMBER(A5055)),VLOOKUP(A5055,Studies!A:BR,4,FALSE),"")</f>
        <v>Period 2, Day 7 (1200 mg raltegravir SD with OD doses of 400 mg ATV)</v>
      </c>
      <c r="E5055" s="254" t="str">
        <f>IF(AND(A5055&lt;&gt;"",ISNUMBER(A5055)),VLOOKUP(A5055,Studies!A:BR,5,FALSE),"")</f>
        <v>Raltegravir</v>
      </c>
      <c r="F5055" s="255"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x14ac:dyDescent="0.2">
      <c r="A5056" s="30">
        <v>575</v>
      </c>
      <c r="B5056" s="253" t="str">
        <f>IF(AND(A5056&lt;&gt;"",ISNUMBER(A5056)),VLOOKUP(A5056,Studies!A:BR,2,FALSE),"")</f>
        <v>Krishna 2016</v>
      </c>
      <c r="C5056" s="254" t="str">
        <f>IF(AND(A5056&lt;&gt;"",ISNUMBER(A5056)),VLOOKUP(A5056,Studies!A:BR,3,FALSE),"")</f>
        <v>https://www.ncbi.nlm.nih.gov/pubmed/27696440</v>
      </c>
      <c r="D5056" s="254" t="str">
        <f>IF(AND(A5056&lt;&gt;"",ISNUMBER(A5056)),VLOOKUP(A5056,Studies!A:BR,4,FALSE),"")</f>
        <v>Period 2, Day 7 (1200 mg raltegravir SD with OD doses of 400 mg ATV)</v>
      </c>
      <c r="E5056" s="254" t="str">
        <f>IF(AND(A5056&lt;&gt;"",ISNUMBER(A5056)),VLOOKUP(A5056,Studies!A:BR,5,FALSE),"")</f>
        <v>Raltegravir</v>
      </c>
      <c r="F5056" s="255" t="str">
        <f>IF(AND(A5056&lt;&gt;"",ISNUMBER(A5056)),VLOOKUP(A5056,Studies!A:BR,6,FALSE),"")</f>
        <v>Plasma</v>
      </c>
      <c r="G5056" s="194">
        <v>192</v>
      </c>
      <c r="H5056" s="50" t="s">
        <v>60</v>
      </c>
      <c r="I5056" s="187">
        <v>54.98442</v>
      </c>
      <c r="J5056" s="41" t="s">
        <v>964</v>
      </c>
      <c r="K5056" s="41" t="s">
        <v>116</v>
      </c>
    </row>
    <row r="5057" spans="1:16" x14ac:dyDescent="0.2">
      <c r="A5057" s="30">
        <v>575</v>
      </c>
      <c r="B5057" s="253" t="str">
        <f>IF(AND(A5057&lt;&gt;"",ISNUMBER(A5057)),VLOOKUP(A5057,Studies!A:BR,2,FALSE),"")</f>
        <v>Krishna 2016</v>
      </c>
      <c r="C5057" s="254" t="str">
        <f>IF(AND(A5057&lt;&gt;"",ISNUMBER(A5057)),VLOOKUP(A5057,Studies!A:BR,3,FALSE),"")</f>
        <v>https://www.ncbi.nlm.nih.gov/pubmed/27696440</v>
      </c>
      <c r="D5057" s="254" t="str">
        <f>IF(AND(A5057&lt;&gt;"",ISNUMBER(A5057)),VLOOKUP(A5057,Studies!A:BR,4,FALSE),"")</f>
        <v>Period 2, Day 7 (1200 mg raltegravir SD with OD doses of 400 mg ATV)</v>
      </c>
      <c r="E5057" s="254" t="str">
        <f>IF(AND(A5057&lt;&gt;"",ISNUMBER(A5057)),VLOOKUP(A5057,Studies!A:BR,5,FALSE),"")</f>
        <v>Raltegravir</v>
      </c>
      <c r="F5057" s="255" t="str">
        <f>IF(AND(A5057&lt;&gt;"",ISNUMBER(A5057)),VLOOKUP(A5057,Studies!A:BR,6,FALSE),"")</f>
        <v>Plasma</v>
      </c>
      <c r="G5057" s="194">
        <v>216</v>
      </c>
      <c r="H5057" s="50" t="s">
        <v>60</v>
      </c>
      <c r="I5057" s="187">
        <v>20.988910000000001</v>
      </c>
      <c r="J5057" s="41" t="s">
        <v>964</v>
      </c>
      <c r="K5057" s="41" t="s">
        <v>116</v>
      </c>
      <c r="N5057" s="195"/>
    </row>
    <row r="5058" spans="1:16" x14ac:dyDescent="0.2">
      <c r="A5058" s="30">
        <v>576</v>
      </c>
      <c r="B5058" s="253" t="str">
        <f>IF(AND(A5058&lt;&gt;"",ISNUMBER(A5058)),VLOOKUP(A5058,Studies!A:BR,2,FALSE),"")</f>
        <v>Zhu 2010</v>
      </c>
      <c r="C5058" s="254" t="str">
        <f>IF(AND(A5058&lt;&gt;"",ISNUMBER(A5058)),VLOOKUP(A5058,Studies!A:BR,3,FALSE),"")</f>
        <v>https://www.ncbi.nlm.nih.gov/pubmed/21149917</v>
      </c>
      <c r="D5058" s="254" t="str">
        <f>IF(AND(A5058&lt;&gt;"",ISNUMBER(A5058)),VLOOKUP(A5058,Studies!A:BR,4,FALSE),"")</f>
        <v>Atazanvir 300 mg twice daily</v>
      </c>
      <c r="E5058" s="254" t="str">
        <f>IF(AND(A5058&lt;&gt;"",ISNUMBER(A5058)),VLOOKUP(A5058,Studies!A:BR,5,FALSE),"")</f>
        <v>Atazanavir</v>
      </c>
      <c r="F5058" s="255"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x14ac:dyDescent="0.2">
      <c r="A5059" s="30">
        <v>576</v>
      </c>
      <c r="B5059" s="253" t="str">
        <f>IF(AND(A5059&lt;&gt;"",ISNUMBER(A5059)),VLOOKUP(A5059,Studies!A:BR,2,FALSE),"")</f>
        <v>Zhu 2010</v>
      </c>
      <c r="C5059" s="254" t="str">
        <f>IF(AND(A5059&lt;&gt;"",ISNUMBER(A5059)),VLOOKUP(A5059,Studies!A:BR,3,FALSE),"")</f>
        <v>https://www.ncbi.nlm.nih.gov/pubmed/21149917</v>
      </c>
      <c r="D5059" s="254" t="str">
        <f>IF(AND(A5059&lt;&gt;"",ISNUMBER(A5059)),VLOOKUP(A5059,Studies!A:BR,4,FALSE),"")</f>
        <v>Atazanvir 300 mg twice daily</v>
      </c>
      <c r="E5059" s="254" t="str">
        <f>IF(AND(A5059&lt;&gt;"",ISNUMBER(A5059)),VLOOKUP(A5059,Studies!A:BR,5,FALSE),"")</f>
        <v>Atazanavir</v>
      </c>
      <c r="F5059" s="255"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x14ac:dyDescent="0.2">
      <c r="A5060" s="30">
        <v>576</v>
      </c>
      <c r="B5060" s="253" t="str">
        <f>IF(AND(A5060&lt;&gt;"",ISNUMBER(A5060)),VLOOKUP(A5060,Studies!A:BR,2,FALSE),"")</f>
        <v>Zhu 2010</v>
      </c>
      <c r="C5060" s="254" t="str">
        <f>IF(AND(A5060&lt;&gt;"",ISNUMBER(A5060)),VLOOKUP(A5060,Studies!A:BR,3,FALSE),"")</f>
        <v>https://www.ncbi.nlm.nih.gov/pubmed/21149917</v>
      </c>
      <c r="D5060" s="254" t="str">
        <f>IF(AND(A5060&lt;&gt;"",ISNUMBER(A5060)),VLOOKUP(A5060,Studies!A:BR,4,FALSE),"")</f>
        <v>Atazanvir 300 mg twice daily</v>
      </c>
      <c r="E5060" s="254" t="str">
        <f>IF(AND(A5060&lt;&gt;"",ISNUMBER(A5060)),VLOOKUP(A5060,Studies!A:BR,5,FALSE),"")</f>
        <v>Atazanavir</v>
      </c>
      <c r="F5060" s="255"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x14ac:dyDescent="0.2">
      <c r="A5061" s="30">
        <v>576</v>
      </c>
      <c r="B5061" s="253" t="str">
        <f>IF(AND(A5061&lt;&gt;"",ISNUMBER(A5061)),VLOOKUP(A5061,Studies!A:BR,2,FALSE),"")</f>
        <v>Zhu 2010</v>
      </c>
      <c r="C5061" s="254" t="str">
        <f>IF(AND(A5061&lt;&gt;"",ISNUMBER(A5061)),VLOOKUP(A5061,Studies!A:BR,3,FALSE),"")</f>
        <v>https://www.ncbi.nlm.nih.gov/pubmed/21149917</v>
      </c>
      <c r="D5061" s="254" t="str">
        <f>IF(AND(A5061&lt;&gt;"",ISNUMBER(A5061)),VLOOKUP(A5061,Studies!A:BR,4,FALSE),"")</f>
        <v>Atazanvir 300 mg twice daily</v>
      </c>
      <c r="E5061" s="254" t="str">
        <f>IF(AND(A5061&lt;&gt;"",ISNUMBER(A5061)),VLOOKUP(A5061,Studies!A:BR,5,FALSE),"")</f>
        <v>Atazanavir</v>
      </c>
      <c r="F5061" s="255"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x14ac:dyDescent="0.2">
      <c r="A5062" s="30">
        <v>576</v>
      </c>
      <c r="B5062" s="253" t="str">
        <f>IF(AND(A5062&lt;&gt;"",ISNUMBER(A5062)),VLOOKUP(A5062,Studies!A:BR,2,FALSE),"")</f>
        <v>Zhu 2010</v>
      </c>
      <c r="C5062" s="254" t="str">
        <f>IF(AND(A5062&lt;&gt;"",ISNUMBER(A5062)),VLOOKUP(A5062,Studies!A:BR,3,FALSE),"")</f>
        <v>https://www.ncbi.nlm.nih.gov/pubmed/21149917</v>
      </c>
      <c r="D5062" s="254" t="str">
        <f>IF(AND(A5062&lt;&gt;"",ISNUMBER(A5062)),VLOOKUP(A5062,Studies!A:BR,4,FALSE),"")</f>
        <v>Atazanvir 300 mg twice daily</v>
      </c>
      <c r="E5062" s="254" t="str">
        <f>IF(AND(A5062&lt;&gt;"",ISNUMBER(A5062)),VLOOKUP(A5062,Studies!A:BR,5,FALSE),"")</f>
        <v>Atazanavir</v>
      </c>
      <c r="F5062" s="255"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x14ac:dyDescent="0.2">
      <c r="A5063" s="30">
        <v>576</v>
      </c>
      <c r="B5063" s="253" t="str">
        <f>IF(AND(A5063&lt;&gt;"",ISNUMBER(A5063)),VLOOKUP(A5063,Studies!A:BR,2,FALSE),"")</f>
        <v>Zhu 2010</v>
      </c>
      <c r="C5063" s="254" t="str">
        <f>IF(AND(A5063&lt;&gt;"",ISNUMBER(A5063)),VLOOKUP(A5063,Studies!A:BR,3,FALSE),"")</f>
        <v>https://www.ncbi.nlm.nih.gov/pubmed/21149917</v>
      </c>
      <c r="D5063" s="254" t="str">
        <f>IF(AND(A5063&lt;&gt;"",ISNUMBER(A5063)),VLOOKUP(A5063,Studies!A:BR,4,FALSE),"")</f>
        <v>Atazanvir 300 mg twice daily</v>
      </c>
      <c r="E5063" s="254" t="str">
        <f>IF(AND(A5063&lt;&gt;"",ISNUMBER(A5063)),VLOOKUP(A5063,Studies!A:BR,5,FALSE),"")</f>
        <v>Atazanavir</v>
      </c>
      <c r="F5063" s="255"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x14ac:dyDescent="0.2">
      <c r="A5064" s="30">
        <v>576</v>
      </c>
      <c r="B5064" s="253" t="str">
        <f>IF(AND(A5064&lt;&gt;"",ISNUMBER(A5064)),VLOOKUP(A5064,Studies!A:BR,2,FALSE),"")</f>
        <v>Zhu 2010</v>
      </c>
      <c r="C5064" s="254" t="str">
        <f>IF(AND(A5064&lt;&gt;"",ISNUMBER(A5064)),VLOOKUP(A5064,Studies!A:BR,3,FALSE),"")</f>
        <v>https://www.ncbi.nlm.nih.gov/pubmed/21149917</v>
      </c>
      <c r="D5064" s="254" t="str">
        <f>IF(AND(A5064&lt;&gt;"",ISNUMBER(A5064)),VLOOKUP(A5064,Studies!A:BR,4,FALSE),"")</f>
        <v>Atazanvir 300 mg twice daily</v>
      </c>
      <c r="E5064" s="254" t="str">
        <f>IF(AND(A5064&lt;&gt;"",ISNUMBER(A5064)),VLOOKUP(A5064,Studies!A:BR,5,FALSE),"")</f>
        <v>Atazanavir</v>
      </c>
      <c r="F5064" s="255"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x14ac:dyDescent="0.2">
      <c r="A5065" s="30">
        <v>576</v>
      </c>
      <c r="B5065" s="253" t="str">
        <f>IF(AND(A5065&lt;&gt;"",ISNUMBER(A5065)),VLOOKUP(A5065,Studies!A:BR,2,FALSE),"")</f>
        <v>Zhu 2010</v>
      </c>
      <c r="C5065" s="254" t="str">
        <f>IF(AND(A5065&lt;&gt;"",ISNUMBER(A5065)),VLOOKUP(A5065,Studies!A:BR,3,FALSE),"")</f>
        <v>https://www.ncbi.nlm.nih.gov/pubmed/21149917</v>
      </c>
      <c r="D5065" s="254" t="str">
        <f>IF(AND(A5065&lt;&gt;"",ISNUMBER(A5065)),VLOOKUP(A5065,Studies!A:BR,4,FALSE),"")</f>
        <v>Atazanvir 300 mg twice daily</v>
      </c>
      <c r="E5065" s="254" t="str">
        <f>IF(AND(A5065&lt;&gt;"",ISNUMBER(A5065)),VLOOKUP(A5065,Studies!A:BR,5,FALSE),"")</f>
        <v>Atazanavir</v>
      </c>
      <c r="F5065" s="255"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x14ac:dyDescent="0.2">
      <c r="A5066" s="30">
        <v>577</v>
      </c>
      <c r="B5066" s="253" t="str">
        <f>IF(AND(A5066&lt;&gt;"",ISNUMBER(A5066)),VLOOKUP(A5066,Studies!A:BR,2,FALSE),"")</f>
        <v>Zhu 2010</v>
      </c>
      <c r="C5066" s="254" t="str">
        <f>IF(AND(A5066&lt;&gt;"",ISNUMBER(A5066)),VLOOKUP(A5066,Studies!A:BR,3,FALSE),"")</f>
        <v>https://www.ncbi.nlm.nih.gov/pubmed/21149917</v>
      </c>
      <c r="D5066" s="254" t="str">
        <f>IF(AND(A5066&lt;&gt;"",ISNUMBER(A5066)),VLOOKUP(A5066,Studies!A:BR,4,FALSE),"")</f>
        <v>Atazanvir 300 mg twice daily plus raltegravir 400 mg twice daily</v>
      </c>
      <c r="E5066" s="254" t="str">
        <f>IF(AND(A5066&lt;&gt;"",ISNUMBER(A5066)),VLOOKUP(A5066,Studies!A:BR,5,FALSE),"")</f>
        <v>Atazanavir</v>
      </c>
      <c r="F5066" s="255"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x14ac:dyDescent="0.2">
      <c r="A5067" s="30">
        <v>577</v>
      </c>
      <c r="B5067" s="253" t="str">
        <f>IF(AND(A5067&lt;&gt;"",ISNUMBER(A5067)),VLOOKUP(A5067,Studies!A:BR,2,FALSE),"")</f>
        <v>Zhu 2010</v>
      </c>
      <c r="C5067" s="254" t="str">
        <f>IF(AND(A5067&lt;&gt;"",ISNUMBER(A5067)),VLOOKUP(A5067,Studies!A:BR,3,FALSE),"")</f>
        <v>https://www.ncbi.nlm.nih.gov/pubmed/21149917</v>
      </c>
      <c r="D5067" s="254" t="str">
        <f>IF(AND(A5067&lt;&gt;"",ISNUMBER(A5067)),VLOOKUP(A5067,Studies!A:BR,4,FALSE),"")</f>
        <v>Atazanvir 300 mg twice daily plus raltegravir 400 mg twice daily</v>
      </c>
      <c r="E5067" s="254" t="str">
        <f>IF(AND(A5067&lt;&gt;"",ISNUMBER(A5067)),VLOOKUP(A5067,Studies!A:BR,5,FALSE),"")</f>
        <v>Atazanavir</v>
      </c>
      <c r="F5067" s="255"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x14ac:dyDescent="0.2">
      <c r="A5068" s="30">
        <v>577</v>
      </c>
      <c r="B5068" s="253" t="str">
        <f>IF(AND(A5068&lt;&gt;"",ISNUMBER(A5068)),VLOOKUP(A5068,Studies!A:BR,2,FALSE),"")</f>
        <v>Zhu 2010</v>
      </c>
      <c r="C5068" s="254" t="str">
        <f>IF(AND(A5068&lt;&gt;"",ISNUMBER(A5068)),VLOOKUP(A5068,Studies!A:BR,3,FALSE),"")</f>
        <v>https://www.ncbi.nlm.nih.gov/pubmed/21149917</v>
      </c>
      <c r="D5068" s="254" t="str">
        <f>IF(AND(A5068&lt;&gt;"",ISNUMBER(A5068)),VLOOKUP(A5068,Studies!A:BR,4,FALSE),"")</f>
        <v>Atazanvir 300 mg twice daily plus raltegravir 400 mg twice daily</v>
      </c>
      <c r="E5068" s="254" t="str">
        <f>IF(AND(A5068&lt;&gt;"",ISNUMBER(A5068)),VLOOKUP(A5068,Studies!A:BR,5,FALSE),"")</f>
        <v>Atazanavir</v>
      </c>
      <c r="F5068" s="255"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x14ac:dyDescent="0.2">
      <c r="A5069" s="30">
        <v>577</v>
      </c>
      <c r="B5069" s="253" t="str">
        <f>IF(AND(A5069&lt;&gt;"",ISNUMBER(A5069)),VLOOKUP(A5069,Studies!A:BR,2,FALSE),"")</f>
        <v>Zhu 2010</v>
      </c>
      <c r="C5069" s="254" t="str">
        <f>IF(AND(A5069&lt;&gt;"",ISNUMBER(A5069)),VLOOKUP(A5069,Studies!A:BR,3,FALSE),"")</f>
        <v>https://www.ncbi.nlm.nih.gov/pubmed/21149917</v>
      </c>
      <c r="D5069" s="254" t="str">
        <f>IF(AND(A5069&lt;&gt;"",ISNUMBER(A5069)),VLOOKUP(A5069,Studies!A:BR,4,FALSE),"")</f>
        <v>Atazanvir 300 mg twice daily plus raltegravir 400 mg twice daily</v>
      </c>
      <c r="E5069" s="254" t="str">
        <f>IF(AND(A5069&lt;&gt;"",ISNUMBER(A5069)),VLOOKUP(A5069,Studies!A:BR,5,FALSE),"")</f>
        <v>Atazanavir</v>
      </c>
      <c r="F5069" s="255"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x14ac:dyDescent="0.2">
      <c r="A5070" s="30">
        <v>577</v>
      </c>
      <c r="B5070" s="253" t="str">
        <f>IF(AND(A5070&lt;&gt;"",ISNUMBER(A5070)),VLOOKUP(A5070,Studies!A:BR,2,FALSE),"")</f>
        <v>Zhu 2010</v>
      </c>
      <c r="C5070" s="254" t="str">
        <f>IF(AND(A5070&lt;&gt;"",ISNUMBER(A5070)),VLOOKUP(A5070,Studies!A:BR,3,FALSE),"")</f>
        <v>https://www.ncbi.nlm.nih.gov/pubmed/21149917</v>
      </c>
      <c r="D5070" s="254" t="str">
        <f>IF(AND(A5070&lt;&gt;"",ISNUMBER(A5070)),VLOOKUP(A5070,Studies!A:BR,4,FALSE),"")</f>
        <v>Atazanvir 300 mg twice daily plus raltegravir 400 mg twice daily</v>
      </c>
      <c r="E5070" s="254" t="str">
        <f>IF(AND(A5070&lt;&gt;"",ISNUMBER(A5070)),VLOOKUP(A5070,Studies!A:BR,5,FALSE),"")</f>
        <v>Atazanavir</v>
      </c>
      <c r="F5070" s="255"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x14ac:dyDescent="0.2">
      <c r="A5071" s="30">
        <v>577</v>
      </c>
      <c r="B5071" s="253" t="str">
        <f>IF(AND(A5071&lt;&gt;"",ISNUMBER(A5071)),VLOOKUP(A5071,Studies!A:BR,2,FALSE),"")</f>
        <v>Zhu 2010</v>
      </c>
      <c r="C5071" s="254" t="str">
        <f>IF(AND(A5071&lt;&gt;"",ISNUMBER(A5071)),VLOOKUP(A5071,Studies!A:BR,3,FALSE),"")</f>
        <v>https://www.ncbi.nlm.nih.gov/pubmed/21149917</v>
      </c>
      <c r="D5071" s="254" t="str">
        <f>IF(AND(A5071&lt;&gt;"",ISNUMBER(A5071)),VLOOKUP(A5071,Studies!A:BR,4,FALSE),"")</f>
        <v>Atazanvir 300 mg twice daily plus raltegravir 400 mg twice daily</v>
      </c>
      <c r="E5071" s="254" t="str">
        <f>IF(AND(A5071&lt;&gt;"",ISNUMBER(A5071)),VLOOKUP(A5071,Studies!A:BR,5,FALSE),"")</f>
        <v>Atazanavir</v>
      </c>
      <c r="F5071" s="255" t="str">
        <f>IF(AND(A5071&lt;&gt;"",ISNUMBER(A5071)),VLOOKUP(A5071,Studies!A:BR,6,FALSE),"")</f>
        <v>Plasma</v>
      </c>
      <c r="G5071" s="194">
        <v>606</v>
      </c>
      <c r="H5071" s="50" t="s">
        <v>60</v>
      </c>
      <c r="I5071" s="187">
        <v>2038.1859999999999</v>
      </c>
      <c r="J5071" s="41" t="s">
        <v>941</v>
      </c>
      <c r="K5071" s="41" t="s">
        <v>116</v>
      </c>
      <c r="P5071" s="188"/>
    </row>
    <row r="5072" spans="1:16" x14ac:dyDescent="0.2">
      <c r="A5072" s="30">
        <v>577</v>
      </c>
      <c r="B5072" s="253" t="str">
        <f>IF(AND(A5072&lt;&gt;"",ISNUMBER(A5072)),VLOOKUP(A5072,Studies!A:BR,2,FALSE),"")</f>
        <v>Zhu 2010</v>
      </c>
      <c r="C5072" s="254" t="str">
        <f>IF(AND(A5072&lt;&gt;"",ISNUMBER(A5072)),VLOOKUP(A5072,Studies!A:BR,3,FALSE),"")</f>
        <v>https://www.ncbi.nlm.nih.gov/pubmed/21149917</v>
      </c>
      <c r="D5072" s="254" t="str">
        <f>IF(AND(A5072&lt;&gt;"",ISNUMBER(A5072)),VLOOKUP(A5072,Studies!A:BR,4,FALSE),"")</f>
        <v>Atazanvir 300 mg twice daily plus raltegravir 400 mg twice daily</v>
      </c>
      <c r="E5072" s="254" t="str">
        <f>IF(AND(A5072&lt;&gt;"",ISNUMBER(A5072)),VLOOKUP(A5072,Studies!A:BR,5,FALSE),"")</f>
        <v>Atazanavir</v>
      </c>
      <c r="F5072" s="255" t="str">
        <f>IF(AND(A5072&lt;&gt;"",ISNUMBER(A5072)),VLOOKUP(A5072,Studies!A:BR,6,FALSE),"")</f>
        <v>Plasma</v>
      </c>
      <c r="G5072" s="194">
        <v>608</v>
      </c>
      <c r="H5072" s="50" t="s">
        <v>60</v>
      </c>
      <c r="I5072" s="187">
        <v>1536.9929999999999</v>
      </c>
      <c r="J5072" s="41" t="s">
        <v>941</v>
      </c>
      <c r="K5072" s="41" t="s">
        <v>116</v>
      </c>
      <c r="P5072" s="188"/>
    </row>
    <row r="5073" spans="1:14" x14ac:dyDescent="0.2">
      <c r="A5073" s="30">
        <v>577</v>
      </c>
      <c r="B5073" s="253" t="str">
        <f>IF(AND(A5073&lt;&gt;"",ISNUMBER(A5073)),VLOOKUP(A5073,Studies!A:BR,2,FALSE),"")</f>
        <v>Zhu 2010</v>
      </c>
      <c r="C5073" s="254" t="str">
        <f>IF(AND(A5073&lt;&gt;"",ISNUMBER(A5073)),VLOOKUP(A5073,Studies!A:BR,3,FALSE),"")</f>
        <v>https://www.ncbi.nlm.nih.gov/pubmed/21149917</v>
      </c>
      <c r="D5073" s="254" t="str">
        <f>IF(AND(A5073&lt;&gt;"",ISNUMBER(A5073)),VLOOKUP(A5073,Studies!A:BR,4,FALSE),"")</f>
        <v>Atazanvir 300 mg twice daily plus raltegravir 400 mg twice daily</v>
      </c>
      <c r="E5073" s="254" t="str">
        <f>IF(AND(A5073&lt;&gt;"",ISNUMBER(A5073)),VLOOKUP(A5073,Studies!A:BR,5,FALSE),"")</f>
        <v>Atazanavir</v>
      </c>
      <c r="F5073" s="255" t="str">
        <f>IF(AND(A5073&lt;&gt;"",ISNUMBER(A5073)),VLOOKUP(A5073,Studies!A:BR,6,FALSE),"")</f>
        <v>Plasma</v>
      </c>
      <c r="G5073" s="194">
        <v>612</v>
      </c>
      <c r="H5073" s="50" t="s">
        <v>60</v>
      </c>
      <c r="I5073" s="187">
        <v>902.14790000000005</v>
      </c>
      <c r="J5073" s="41" t="s">
        <v>941</v>
      </c>
      <c r="K5073" s="41" t="s">
        <v>116</v>
      </c>
    </row>
    <row r="5074" spans="1:14" x14ac:dyDescent="0.2">
      <c r="A5074" s="30">
        <v>578</v>
      </c>
      <c r="B5074" s="253" t="str">
        <f>IF(AND(A5074&lt;&gt;"",ISNUMBER(A5074)),VLOOKUP(A5074,Studies!A:BR,2,FALSE),"")</f>
        <v>Zhu 2010</v>
      </c>
      <c r="C5074" s="254" t="str">
        <f>IF(AND(A5074&lt;&gt;"",ISNUMBER(A5074)),VLOOKUP(A5074,Studies!A:BR,3,FALSE),"")</f>
        <v>https://www.ncbi.nlm.nih.gov/pubmed/21149917</v>
      </c>
      <c r="D5074" s="254" t="str">
        <f>IF(AND(A5074&lt;&gt;"",ISNUMBER(A5074)),VLOOKUP(A5074,Studies!A:BR,4,FALSE),"")</f>
        <v>Raltegravir 400 mg twice daily</v>
      </c>
      <c r="E5074" s="254" t="str">
        <f>IF(AND(A5074&lt;&gt;"",ISNUMBER(A5074)),VLOOKUP(A5074,Studies!A:BR,5,FALSE),"")</f>
        <v>Raltegravir</v>
      </c>
      <c r="F5074" s="255" t="str">
        <f>IF(AND(A5074&lt;&gt;"",ISNUMBER(A5074)),VLOOKUP(A5074,Studies!A:BR,6,FALSE),"")</f>
        <v>Plasma</v>
      </c>
      <c r="G5074" s="194">
        <v>96</v>
      </c>
      <c r="H5074" s="50" t="s">
        <v>60</v>
      </c>
      <c r="I5074" s="187">
        <v>165.8905</v>
      </c>
      <c r="J5074" s="41" t="s">
        <v>941</v>
      </c>
      <c r="K5074" s="41" t="s">
        <v>116</v>
      </c>
      <c r="N5074" s="195"/>
    </row>
    <row r="5075" spans="1:14" x14ac:dyDescent="0.2">
      <c r="A5075" s="30">
        <v>578</v>
      </c>
      <c r="B5075" s="253" t="str">
        <f>IF(AND(A5075&lt;&gt;"",ISNUMBER(A5075)),VLOOKUP(A5075,Studies!A:BR,2,FALSE),"")</f>
        <v>Zhu 2010</v>
      </c>
      <c r="C5075" s="254" t="str">
        <f>IF(AND(A5075&lt;&gt;"",ISNUMBER(A5075)),VLOOKUP(A5075,Studies!A:BR,3,FALSE),"")</f>
        <v>https://www.ncbi.nlm.nih.gov/pubmed/21149917</v>
      </c>
      <c r="D5075" s="254" t="str">
        <f>IF(AND(A5075&lt;&gt;"",ISNUMBER(A5075)),VLOOKUP(A5075,Studies!A:BR,4,FALSE),"")</f>
        <v>Raltegravir 400 mg twice daily</v>
      </c>
      <c r="E5075" s="254" t="str">
        <f>IF(AND(A5075&lt;&gt;"",ISNUMBER(A5075)),VLOOKUP(A5075,Studies!A:BR,5,FALSE),"")</f>
        <v>Raltegravir</v>
      </c>
      <c r="F5075" s="255"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x14ac:dyDescent="0.2">
      <c r="A5076" s="30">
        <v>578</v>
      </c>
      <c r="B5076" s="253" t="str">
        <f>IF(AND(A5076&lt;&gt;"",ISNUMBER(A5076)),VLOOKUP(A5076,Studies!A:BR,2,FALSE),"")</f>
        <v>Zhu 2010</v>
      </c>
      <c r="C5076" s="254" t="str">
        <f>IF(AND(A5076&lt;&gt;"",ISNUMBER(A5076)),VLOOKUP(A5076,Studies!A:BR,3,FALSE),"")</f>
        <v>https://www.ncbi.nlm.nih.gov/pubmed/21149917</v>
      </c>
      <c r="D5076" s="254" t="str">
        <f>IF(AND(A5076&lt;&gt;"",ISNUMBER(A5076)),VLOOKUP(A5076,Studies!A:BR,4,FALSE),"")</f>
        <v>Raltegravir 400 mg twice daily</v>
      </c>
      <c r="E5076" s="254" t="str">
        <f>IF(AND(A5076&lt;&gt;"",ISNUMBER(A5076)),VLOOKUP(A5076,Studies!A:BR,5,FALSE),"")</f>
        <v>Raltegravir</v>
      </c>
      <c r="F5076" s="255" t="str">
        <f>IF(AND(A5076&lt;&gt;"",ISNUMBER(A5076)),VLOOKUP(A5076,Studies!A:BR,6,FALSE),"")</f>
        <v>Plasma</v>
      </c>
      <c r="G5076" s="194">
        <v>98</v>
      </c>
      <c r="H5076" s="50" t="s">
        <v>60</v>
      </c>
      <c r="I5076" s="187">
        <v>424.3954</v>
      </c>
      <c r="J5076" s="41" t="s">
        <v>941</v>
      </c>
      <c r="K5076" s="41" t="s">
        <v>116</v>
      </c>
    </row>
    <row r="5077" spans="1:14" x14ac:dyDescent="0.2">
      <c r="A5077" s="30">
        <v>578</v>
      </c>
      <c r="B5077" s="253" t="str">
        <f>IF(AND(A5077&lt;&gt;"",ISNUMBER(A5077)),VLOOKUP(A5077,Studies!A:BR,2,FALSE),"")</f>
        <v>Zhu 2010</v>
      </c>
      <c r="C5077" s="254" t="str">
        <f>IF(AND(A5077&lt;&gt;"",ISNUMBER(A5077)),VLOOKUP(A5077,Studies!A:BR,3,FALSE),"")</f>
        <v>https://www.ncbi.nlm.nih.gov/pubmed/21149917</v>
      </c>
      <c r="D5077" s="254" t="str">
        <f>IF(AND(A5077&lt;&gt;"",ISNUMBER(A5077)),VLOOKUP(A5077,Studies!A:BR,4,FALSE),"")</f>
        <v>Raltegravir 400 mg twice daily</v>
      </c>
      <c r="E5077" s="254" t="str">
        <f>IF(AND(A5077&lt;&gt;"",ISNUMBER(A5077)),VLOOKUP(A5077,Studies!A:BR,5,FALSE),"")</f>
        <v>Raltegravir</v>
      </c>
      <c r="F5077" s="255" t="str">
        <f>IF(AND(A5077&lt;&gt;"",ISNUMBER(A5077)),VLOOKUP(A5077,Studies!A:BR,6,FALSE),"")</f>
        <v>Plasma</v>
      </c>
      <c r="G5077" s="194">
        <v>99</v>
      </c>
      <c r="H5077" s="50" t="s">
        <v>60</v>
      </c>
      <c r="I5077" s="187">
        <v>342.14139999999998</v>
      </c>
      <c r="J5077" s="41" t="s">
        <v>941</v>
      </c>
      <c r="K5077" s="41" t="s">
        <v>116</v>
      </c>
    </row>
    <row r="5078" spans="1:14" x14ac:dyDescent="0.2">
      <c r="A5078" s="30">
        <v>578</v>
      </c>
      <c r="B5078" s="253" t="str">
        <f>IF(AND(A5078&lt;&gt;"",ISNUMBER(A5078)),VLOOKUP(A5078,Studies!A:BR,2,FALSE),"")</f>
        <v>Zhu 2010</v>
      </c>
      <c r="C5078" s="254" t="str">
        <f>IF(AND(A5078&lt;&gt;"",ISNUMBER(A5078)),VLOOKUP(A5078,Studies!A:BR,3,FALSE),"")</f>
        <v>https://www.ncbi.nlm.nih.gov/pubmed/21149917</v>
      </c>
      <c r="D5078" s="254" t="str">
        <f>IF(AND(A5078&lt;&gt;"",ISNUMBER(A5078)),VLOOKUP(A5078,Studies!A:BR,4,FALSE),"")</f>
        <v>Raltegravir 400 mg twice daily</v>
      </c>
      <c r="E5078" s="254" t="str">
        <f>IF(AND(A5078&lt;&gt;"",ISNUMBER(A5078)),VLOOKUP(A5078,Studies!A:BR,5,FALSE),"")</f>
        <v>Raltegravir</v>
      </c>
      <c r="F5078" s="255" t="str">
        <f>IF(AND(A5078&lt;&gt;"",ISNUMBER(A5078)),VLOOKUP(A5078,Studies!A:BR,6,FALSE),"")</f>
        <v>Plasma</v>
      </c>
      <c r="G5078" s="194">
        <v>100</v>
      </c>
      <c r="H5078" s="50" t="s">
        <v>60</v>
      </c>
      <c r="I5078" s="187">
        <v>293.06270000000001</v>
      </c>
      <c r="J5078" s="41" t="s">
        <v>941</v>
      </c>
      <c r="K5078" s="41" t="s">
        <v>116</v>
      </c>
      <c r="N5078" s="195"/>
    </row>
    <row r="5079" spans="1:14" x14ac:dyDescent="0.2">
      <c r="A5079" s="30">
        <v>578</v>
      </c>
      <c r="B5079" s="253" t="str">
        <f>IF(AND(A5079&lt;&gt;"",ISNUMBER(A5079)),VLOOKUP(A5079,Studies!A:BR,2,FALSE),"")</f>
        <v>Zhu 2010</v>
      </c>
      <c r="C5079" s="254" t="str">
        <f>IF(AND(A5079&lt;&gt;"",ISNUMBER(A5079)),VLOOKUP(A5079,Studies!A:BR,3,FALSE),"")</f>
        <v>https://www.ncbi.nlm.nih.gov/pubmed/21149917</v>
      </c>
      <c r="D5079" s="254" t="str">
        <f>IF(AND(A5079&lt;&gt;"",ISNUMBER(A5079)),VLOOKUP(A5079,Studies!A:BR,4,FALSE),"")</f>
        <v>Raltegravir 400 mg twice daily</v>
      </c>
      <c r="E5079" s="254" t="str">
        <f>IF(AND(A5079&lt;&gt;"",ISNUMBER(A5079)),VLOOKUP(A5079,Studies!A:BR,5,FALSE),"")</f>
        <v>Raltegravir</v>
      </c>
      <c r="F5079" s="255"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x14ac:dyDescent="0.2">
      <c r="A5080" s="30">
        <v>578</v>
      </c>
      <c r="B5080" s="253" t="str">
        <f>IF(AND(A5080&lt;&gt;"",ISNUMBER(A5080)),VLOOKUP(A5080,Studies!A:BR,2,FALSE),"")</f>
        <v>Zhu 2010</v>
      </c>
      <c r="C5080" s="254" t="str">
        <f>IF(AND(A5080&lt;&gt;"",ISNUMBER(A5080)),VLOOKUP(A5080,Studies!A:BR,3,FALSE),"")</f>
        <v>https://www.ncbi.nlm.nih.gov/pubmed/21149917</v>
      </c>
      <c r="D5080" s="254" t="str">
        <f>IF(AND(A5080&lt;&gt;"",ISNUMBER(A5080)),VLOOKUP(A5080,Studies!A:BR,4,FALSE),"")</f>
        <v>Raltegravir 400 mg twice daily</v>
      </c>
      <c r="E5080" s="254" t="str">
        <f>IF(AND(A5080&lt;&gt;"",ISNUMBER(A5080)),VLOOKUP(A5080,Studies!A:BR,5,FALSE),"")</f>
        <v>Raltegravir</v>
      </c>
      <c r="F5080" s="255"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x14ac:dyDescent="0.2">
      <c r="A5081" s="30">
        <v>578</v>
      </c>
      <c r="B5081" s="253" t="str">
        <f>IF(AND(A5081&lt;&gt;"",ISNUMBER(A5081)),VLOOKUP(A5081,Studies!A:BR,2,FALSE),"")</f>
        <v>Zhu 2010</v>
      </c>
      <c r="C5081" s="254" t="str">
        <f>IF(AND(A5081&lt;&gt;"",ISNUMBER(A5081)),VLOOKUP(A5081,Studies!A:BR,3,FALSE),"")</f>
        <v>https://www.ncbi.nlm.nih.gov/pubmed/21149917</v>
      </c>
      <c r="D5081" s="254" t="str">
        <f>IF(AND(A5081&lt;&gt;"",ISNUMBER(A5081)),VLOOKUP(A5081,Studies!A:BR,4,FALSE),"")</f>
        <v>Raltegravir 400 mg twice daily</v>
      </c>
      <c r="E5081" s="254" t="str">
        <f>IF(AND(A5081&lt;&gt;"",ISNUMBER(A5081)),VLOOKUP(A5081,Studies!A:BR,5,FALSE),"")</f>
        <v>Raltegravir</v>
      </c>
      <c r="F5081" s="255"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x14ac:dyDescent="0.2">
      <c r="A5082" s="30">
        <v>579</v>
      </c>
      <c r="B5082" s="253" t="str">
        <f>IF(AND(A5082&lt;&gt;"",ISNUMBER(A5082)),VLOOKUP(A5082,Studies!A:BR,2,FALSE),"")</f>
        <v>Zhu 2010</v>
      </c>
      <c r="C5082" s="254" t="str">
        <f>IF(AND(A5082&lt;&gt;"",ISNUMBER(A5082)),VLOOKUP(A5082,Studies!A:BR,3,FALSE),"")</f>
        <v>https://www.ncbi.nlm.nih.gov/pubmed/21149917</v>
      </c>
      <c r="D5082" s="254" t="str">
        <f>IF(AND(A5082&lt;&gt;"",ISNUMBER(A5082)),VLOOKUP(A5082,Studies!A:BR,4,FALSE),"")</f>
        <v>Raltegravir 400 mg twice daily plus atazanavir 300 mg twice daily</v>
      </c>
      <c r="E5082" s="254" t="str">
        <f>IF(AND(A5082&lt;&gt;"",ISNUMBER(A5082)),VLOOKUP(A5082,Studies!A:BR,5,FALSE),"")</f>
        <v>Raltegravir</v>
      </c>
      <c r="F5082" s="255"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x14ac:dyDescent="0.2">
      <c r="A5083" s="30">
        <v>579</v>
      </c>
      <c r="B5083" s="253" t="str">
        <f>IF(AND(A5083&lt;&gt;"",ISNUMBER(A5083)),VLOOKUP(A5083,Studies!A:BR,2,FALSE),"")</f>
        <v>Zhu 2010</v>
      </c>
      <c r="C5083" s="254" t="str">
        <f>IF(AND(A5083&lt;&gt;"",ISNUMBER(A5083)),VLOOKUP(A5083,Studies!A:BR,3,FALSE),"")</f>
        <v>https://www.ncbi.nlm.nih.gov/pubmed/21149917</v>
      </c>
      <c r="D5083" s="254" t="str">
        <f>IF(AND(A5083&lt;&gt;"",ISNUMBER(A5083)),VLOOKUP(A5083,Studies!A:BR,4,FALSE),"")</f>
        <v>Raltegravir 400 mg twice daily plus atazanavir 300 mg twice daily</v>
      </c>
      <c r="E5083" s="254" t="str">
        <f>IF(AND(A5083&lt;&gt;"",ISNUMBER(A5083)),VLOOKUP(A5083,Studies!A:BR,5,FALSE),"")</f>
        <v>Raltegravir</v>
      </c>
      <c r="F5083" s="255"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x14ac:dyDescent="0.2">
      <c r="A5084" s="30">
        <v>579</v>
      </c>
      <c r="B5084" s="253" t="str">
        <f>IF(AND(A5084&lt;&gt;"",ISNUMBER(A5084)),VLOOKUP(A5084,Studies!A:BR,2,FALSE),"")</f>
        <v>Zhu 2010</v>
      </c>
      <c r="C5084" s="254" t="str">
        <f>IF(AND(A5084&lt;&gt;"",ISNUMBER(A5084)),VLOOKUP(A5084,Studies!A:BR,3,FALSE),"")</f>
        <v>https://www.ncbi.nlm.nih.gov/pubmed/21149917</v>
      </c>
      <c r="D5084" s="254" t="str">
        <f>IF(AND(A5084&lt;&gt;"",ISNUMBER(A5084)),VLOOKUP(A5084,Studies!A:BR,4,FALSE),"")</f>
        <v>Raltegravir 400 mg twice daily plus atazanavir 300 mg twice daily</v>
      </c>
      <c r="E5084" s="254" t="str">
        <f>IF(AND(A5084&lt;&gt;"",ISNUMBER(A5084)),VLOOKUP(A5084,Studies!A:BR,5,FALSE),"")</f>
        <v>Raltegravir</v>
      </c>
      <c r="F5084" s="255"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x14ac:dyDescent="0.2">
      <c r="A5085" s="30">
        <v>579</v>
      </c>
      <c r="B5085" s="253" t="str">
        <f>IF(AND(A5085&lt;&gt;"",ISNUMBER(A5085)),VLOOKUP(A5085,Studies!A:BR,2,FALSE),"")</f>
        <v>Zhu 2010</v>
      </c>
      <c r="C5085" s="254" t="str">
        <f>IF(AND(A5085&lt;&gt;"",ISNUMBER(A5085)),VLOOKUP(A5085,Studies!A:BR,3,FALSE),"")</f>
        <v>https://www.ncbi.nlm.nih.gov/pubmed/21149917</v>
      </c>
      <c r="D5085" s="254" t="str">
        <f>IF(AND(A5085&lt;&gt;"",ISNUMBER(A5085)),VLOOKUP(A5085,Studies!A:BR,4,FALSE),"")</f>
        <v>Raltegravir 400 mg twice daily plus atazanavir 300 mg twice daily</v>
      </c>
      <c r="E5085" s="254" t="str">
        <f>IF(AND(A5085&lt;&gt;"",ISNUMBER(A5085)),VLOOKUP(A5085,Studies!A:BR,5,FALSE),"")</f>
        <v>Raltegravir</v>
      </c>
      <c r="F5085" s="255"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x14ac:dyDescent="0.2">
      <c r="A5086" s="30">
        <v>579</v>
      </c>
      <c r="B5086" s="253" t="str">
        <f>IF(AND(A5086&lt;&gt;"",ISNUMBER(A5086)),VLOOKUP(A5086,Studies!A:BR,2,FALSE),"")</f>
        <v>Zhu 2010</v>
      </c>
      <c r="C5086" s="254" t="str">
        <f>IF(AND(A5086&lt;&gt;"",ISNUMBER(A5086)),VLOOKUP(A5086,Studies!A:BR,3,FALSE),"")</f>
        <v>https://www.ncbi.nlm.nih.gov/pubmed/21149917</v>
      </c>
      <c r="D5086" s="254" t="str">
        <f>IF(AND(A5086&lt;&gt;"",ISNUMBER(A5086)),VLOOKUP(A5086,Studies!A:BR,4,FALSE),"")</f>
        <v>Raltegravir 400 mg twice daily plus atazanavir 300 mg twice daily</v>
      </c>
      <c r="E5086" s="254" t="str">
        <f>IF(AND(A5086&lt;&gt;"",ISNUMBER(A5086)),VLOOKUP(A5086,Studies!A:BR,5,FALSE),"")</f>
        <v>Raltegravir</v>
      </c>
      <c r="F5086" s="255"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x14ac:dyDescent="0.2">
      <c r="A5087" s="30">
        <v>579</v>
      </c>
      <c r="B5087" s="253" t="str">
        <f>IF(AND(A5087&lt;&gt;"",ISNUMBER(A5087)),VLOOKUP(A5087,Studies!A:BR,2,FALSE),"")</f>
        <v>Zhu 2010</v>
      </c>
      <c r="C5087" s="254" t="str">
        <f>IF(AND(A5087&lt;&gt;"",ISNUMBER(A5087)),VLOOKUP(A5087,Studies!A:BR,3,FALSE),"")</f>
        <v>https://www.ncbi.nlm.nih.gov/pubmed/21149917</v>
      </c>
      <c r="D5087" s="254" t="str">
        <f>IF(AND(A5087&lt;&gt;"",ISNUMBER(A5087)),VLOOKUP(A5087,Studies!A:BR,4,FALSE),"")</f>
        <v>Raltegravir 400 mg twice daily plus atazanavir 300 mg twice daily</v>
      </c>
      <c r="E5087" s="254" t="str">
        <f>IF(AND(A5087&lt;&gt;"",ISNUMBER(A5087)),VLOOKUP(A5087,Studies!A:BR,5,FALSE),"")</f>
        <v>Raltegravir</v>
      </c>
      <c r="F5087" s="255"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x14ac:dyDescent="0.2">
      <c r="A5088" s="30">
        <v>579</v>
      </c>
      <c r="B5088" s="253" t="str">
        <f>IF(AND(A5088&lt;&gt;"",ISNUMBER(A5088)),VLOOKUP(A5088,Studies!A:BR,2,FALSE),"")</f>
        <v>Zhu 2010</v>
      </c>
      <c r="C5088" s="254" t="str">
        <f>IF(AND(A5088&lt;&gt;"",ISNUMBER(A5088)),VLOOKUP(A5088,Studies!A:BR,3,FALSE),"")</f>
        <v>https://www.ncbi.nlm.nih.gov/pubmed/21149917</v>
      </c>
      <c r="D5088" s="254" t="str">
        <f>IF(AND(A5088&lt;&gt;"",ISNUMBER(A5088)),VLOOKUP(A5088,Studies!A:BR,4,FALSE),"")</f>
        <v>Raltegravir 400 mg twice daily plus atazanavir 300 mg twice daily</v>
      </c>
      <c r="E5088" s="254" t="str">
        <f>IF(AND(A5088&lt;&gt;"",ISNUMBER(A5088)),VLOOKUP(A5088,Studies!A:BR,5,FALSE),"")</f>
        <v>Raltegravir</v>
      </c>
      <c r="F5088" s="255"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x14ac:dyDescent="0.2">
      <c r="A5089" s="30">
        <v>579</v>
      </c>
      <c r="B5089" s="253" t="str">
        <f>IF(AND(A5089&lt;&gt;"",ISNUMBER(A5089)),VLOOKUP(A5089,Studies!A:BR,2,FALSE),"")</f>
        <v>Zhu 2010</v>
      </c>
      <c r="C5089" s="254" t="str">
        <f>IF(AND(A5089&lt;&gt;"",ISNUMBER(A5089)),VLOOKUP(A5089,Studies!A:BR,3,FALSE),"")</f>
        <v>https://www.ncbi.nlm.nih.gov/pubmed/21149917</v>
      </c>
      <c r="D5089" s="254" t="str">
        <f>IF(AND(A5089&lt;&gt;"",ISNUMBER(A5089)),VLOOKUP(A5089,Studies!A:BR,4,FALSE),"")</f>
        <v>Raltegravir 400 mg twice daily plus atazanavir 300 mg twice daily</v>
      </c>
      <c r="E5089" s="254" t="str">
        <f>IF(AND(A5089&lt;&gt;"",ISNUMBER(A5089)),VLOOKUP(A5089,Studies!A:BR,5,FALSE),"")</f>
        <v>Raltegravir</v>
      </c>
      <c r="F5089" s="255"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x14ac:dyDescent="0.2">
      <c r="A5090" s="30">
        <v>580</v>
      </c>
      <c r="B5090" s="253" t="str">
        <f>IF(AND(A5090&lt;&gt;"",ISNUMBER(A5090)),VLOOKUP(A5090,Studies!A:BR,2,FALSE),"")</f>
        <v>Acosta 2007</v>
      </c>
      <c r="C5090" s="254" t="str">
        <f>IF(AND(A5090&lt;&gt;"",ISNUMBER(A5090)),VLOOKUP(A5090,Studies!A:BR,3,FALSE),"")</f>
        <v>https://www.ncbi.nlm.nih.gov/pubmed/17576825</v>
      </c>
      <c r="D5090" s="254" t="str">
        <f>IF(AND(A5090&lt;&gt;"",ISNUMBER(A5090)),VLOOKUP(A5090,Studies!A:BR,4,FALSE),"")</f>
        <v>Period 1</v>
      </c>
      <c r="E5090" s="254" t="str">
        <f>IF(AND(A5090&lt;&gt;"",ISNUMBER(A5090)),VLOOKUP(A5090,Studies!A:BR,5,FALSE),"")</f>
        <v>Atazanavir</v>
      </c>
      <c r="F5090" s="255"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x14ac:dyDescent="0.2">
      <c r="A5091" s="30">
        <v>580</v>
      </c>
      <c r="B5091" s="253" t="str">
        <f>IF(AND(A5091&lt;&gt;"",ISNUMBER(A5091)),VLOOKUP(A5091,Studies!A:BR,2,FALSE),"")</f>
        <v>Acosta 2007</v>
      </c>
      <c r="C5091" s="254" t="str">
        <f>IF(AND(A5091&lt;&gt;"",ISNUMBER(A5091)),VLOOKUP(A5091,Studies!A:BR,3,FALSE),"")</f>
        <v>https://www.ncbi.nlm.nih.gov/pubmed/17576825</v>
      </c>
      <c r="D5091" s="254" t="str">
        <f>IF(AND(A5091&lt;&gt;"",ISNUMBER(A5091)),VLOOKUP(A5091,Studies!A:BR,4,FALSE),"")</f>
        <v>Period 1</v>
      </c>
      <c r="E5091" s="254" t="str">
        <f>IF(AND(A5091&lt;&gt;"",ISNUMBER(A5091)),VLOOKUP(A5091,Studies!A:BR,5,FALSE),"")</f>
        <v>Atazanavir</v>
      </c>
      <c r="F5091" s="255"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x14ac:dyDescent="0.2">
      <c r="A5092" s="30">
        <v>580</v>
      </c>
      <c r="B5092" s="253" t="str">
        <f>IF(AND(A5092&lt;&gt;"",ISNUMBER(A5092)),VLOOKUP(A5092,Studies!A:BR,2,FALSE),"")</f>
        <v>Acosta 2007</v>
      </c>
      <c r="C5092" s="254" t="str">
        <f>IF(AND(A5092&lt;&gt;"",ISNUMBER(A5092)),VLOOKUP(A5092,Studies!A:BR,3,FALSE),"")</f>
        <v>https://www.ncbi.nlm.nih.gov/pubmed/17576825</v>
      </c>
      <c r="D5092" s="254" t="str">
        <f>IF(AND(A5092&lt;&gt;"",ISNUMBER(A5092)),VLOOKUP(A5092,Studies!A:BR,4,FALSE),"")</f>
        <v>Period 1</v>
      </c>
      <c r="E5092" s="254" t="str">
        <f>IF(AND(A5092&lt;&gt;"",ISNUMBER(A5092)),VLOOKUP(A5092,Studies!A:BR,5,FALSE),"")</f>
        <v>Atazanavir</v>
      </c>
      <c r="F5092" s="255"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x14ac:dyDescent="0.2">
      <c r="A5093" s="30">
        <v>580</v>
      </c>
      <c r="B5093" s="253" t="str">
        <f>IF(AND(A5093&lt;&gt;"",ISNUMBER(A5093)),VLOOKUP(A5093,Studies!A:BR,2,FALSE),"")</f>
        <v>Acosta 2007</v>
      </c>
      <c r="C5093" s="254" t="str">
        <f>IF(AND(A5093&lt;&gt;"",ISNUMBER(A5093)),VLOOKUP(A5093,Studies!A:BR,3,FALSE),"")</f>
        <v>https://www.ncbi.nlm.nih.gov/pubmed/17576825</v>
      </c>
      <c r="D5093" s="254" t="str">
        <f>IF(AND(A5093&lt;&gt;"",ISNUMBER(A5093)),VLOOKUP(A5093,Studies!A:BR,4,FALSE),"")</f>
        <v>Period 1</v>
      </c>
      <c r="E5093" s="254" t="str">
        <f>IF(AND(A5093&lt;&gt;"",ISNUMBER(A5093)),VLOOKUP(A5093,Studies!A:BR,5,FALSE),"")</f>
        <v>Atazanavir</v>
      </c>
      <c r="F5093" s="255"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x14ac:dyDescent="0.2">
      <c r="A5094" s="30">
        <v>580</v>
      </c>
      <c r="B5094" s="253" t="str">
        <f>IF(AND(A5094&lt;&gt;"",ISNUMBER(A5094)),VLOOKUP(A5094,Studies!A:BR,2,FALSE),"")</f>
        <v>Acosta 2007</v>
      </c>
      <c r="C5094" s="254" t="str">
        <f>IF(AND(A5094&lt;&gt;"",ISNUMBER(A5094)),VLOOKUP(A5094,Studies!A:BR,3,FALSE),"")</f>
        <v>https://www.ncbi.nlm.nih.gov/pubmed/17576825</v>
      </c>
      <c r="D5094" s="254" t="str">
        <f>IF(AND(A5094&lt;&gt;"",ISNUMBER(A5094)),VLOOKUP(A5094,Studies!A:BR,4,FALSE),"")</f>
        <v>Period 1</v>
      </c>
      <c r="E5094" s="254" t="str">
        <f>IF(AND(A5094&lt;&gt;"",ISNUMBER(A5094)),VLOOKUP(A5094,Studies!A:BR,5,FALSE),"")</f>
        <v>Atazanavir</v>
      </c>
      <c r="F5094" s="255"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x14ac:dyDescent="0.2">
      <c r="A5095" s="30">
        <v>580</v>
      </c>
      <c r="B5095" s="253" t="str">
        <f>IF(AND(A5095&lt;&gt;"",ISNUMBER(A5095)),VLOOKUP(A5095,Studies!A:BR,2,FALSE),"")</f>
        <v>Acosta 2007</v>
      </c>
      <c r="C5095" s="254" t="str">
        <f>IF(AND(A5095&lt;&gt;"",ISNUMBER(A5095)),VLOOKUP(A5095,Studies!A:BR,3,FALSE),"")</f>
        <v>https://www.ncbi.nlm.nih.gov/pubmed/17576825</v>
      </c>
      <c r="D5095" s="254" t="str">
        <f>IF(AND(A5095&lt;&gt;"",ISNUMBER(A5095)),VLOOKUP(A5095,Studies!A:BR,4,FALSE),"")</f>
        <v>Period 1</v>
      </c>
      <c r="E5095" s="254" t="str">
        <f>IF(AND(A5095&lt;&gt;"",ISNUMBER(A5095)),VLOOKUP(A5095,Studies!A:BR,5,FALSE),"")</f>
        <v>Atazanavir</v>
      </c>
      <c r="F5095" s="255"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x14ac:dyDescent="0.2">
      <c r="A5096" s="30">
        <v>580</v>
      </c>
      <c r="B5096" s="253" t="str">
        <f>IF(AND(A5096&lt;&gt;"",ISNUMBER(A5096)),VLOOKUP(A5096,Studies!A:BR,2,FALSE),"")</f>
        <v>Acosta 2007</v>
      </c>
      <c r="C5096" s="254" t="str">
        <f>IF(AND(A5096&lt;&gt;"",ISNUMBER(A5096)),VLOOKUP(A5096,Studies!A:BR,3,FALSE),"")</f>
        <v>https://www.ncbi.nlm.nih.gov/pubmed/17576825</v>
      </c>
      <c r="D5096" s="254" t="str">
        <f>IF(AND(A5096&lt;&gt;"",ISNUMBER(A5096)),VLOOKUP(A5096,Studies!A:BR,4,FALSE),"")</f>
        <v>Period 1</v>
      </c>
      <c r="E5096" s="254" t="str">
        <f>IF(AND(A5096&lt;&gt;"",ISNUMBER(A5096)),VLOOKUP(A5096,Studies!A:BR,5,FALSE),"")</f>
        <v>Atazanavir</v>
      </c>
      <c r="F5096" s="255"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x14ac:dyDescent="0.2">
      <c r="A5097" s="30">
        <v>580</v>
      </c>
      <c r="B5097" s="253" t="str">
        <f>IF(AND(A5097&lt;&gt;"",ISNUMBER(A5097)),VLOOKUP(A5097,Studies!A:BR,2,FALSE),"")</f>
        <v>Acosta 2007</v>
      </c>
      <c r="C5097" s="254" t="str">
        <f>IF(AND(A5097&lt;&gt;"",ISNUMBER(A5097)),VLOOKUP(A5097,Studies!A:BR,3,FALSE),"")</f>
        <v>https://www.ncbi.nlm.nih.gov/pubmed/17576825</v>
      </c>
      <c r="D5097" s="254" t="str">
        <f>IF(AND(A5097&lt;&gt;"",ISNUMBER(A5097)),VLOOKUP(A5097,Studies!A:BR,4,FALSE),"")</f>
        <v>Period 1</v>
      </c>
      <c r="E5097" s="254" t="str">
        <f>IF(AND(A5097&lt;&gt;"",ISNUMBER(A5097)),VLOOKUP(A5097,Studies!A:BR,5,FALSE),"")</f>
        <v>Atazanavir</v>
      </c>
      <c r="F5097" s="255"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x14ac:dyDescent="0.2">
      <c r="A5098" s="30">
        <v>580</v>
      </c>
      <c r="B5098" s="253" t="str">
        <f>IF(AND(A5098&lt;&gt;"",ISNUMBER(A5098)),VLOOKUP(A5098,Studies!A:BR,2,FALSE),"")</f>
        <v>Acosta 2007</v>
      </c>
      <c r="C5098" s="254" t="str">
        <f>IF(AND(A5098&lt;&gt;"",ISNUMBER(A5098)),VLOOKUP(A5098,Studies!A:BR,3,FALSE),"")</f>
        <v>https://www.ncbi.nlm.nih.gov/pubmed/17576825</v>
      </c>
      <c r="D5098" s="254" t="str">
        <f>IF(AND(A5098&lt;&gt;"",ISNUMBER(A5098)),VLOOKUP(A5098,Studies!A:BR,4,FALSE),"")</f>
        <v>Period 1</v>
      </c>
      <c r="E5098" s="254" t="str">
        <f>IF(AND(A5098&lt;&gt;"",ISNUMBER(A5098)),VLOOKUP(A5098,Studies!A:BR,5,FALSE),"")</f>
        <v>Atazanavir</v>
      </c>
      <c r="F5098" s="255"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x14ac:dyDescent="0.2">
      <c r="A5099" s="30">
        <v>580</v>
      </c>
      <c r="B5099" s="253" t="str">
        <f>IF(AND(A5099&lt;&gt;"",ISNUMBER(A5099)),VLOOKUP(A5099,Studies!A:BR,2,FALSE),"")</f>
        <v>Acosta 2007</v>
      </c>
      <c r="C5099" s="254" t="str">
        <f>IF(AND(A5099&lt;&gt;"",ISNUMBER(A5099)),VLOOKUP(A5099,Studies!A:BR,3,FALSE),"")</f>
        <v>https://www.ncbi.nlm.nih.gov/pubmed/17576825</v>
      </c>
      <c r="D5099" s="254" t="str">
        <f>IF(AND(A5099&lt;&gt;"",ISNUMBER(A5099)),VLOOKUP(A5099,Studies!A:BR,4,FALSE),"")</f>
        <v>Period 1</v>
      </c>
      <c r="E5099" s="254" t="str">
        <f>IF(AND(A5099&lt;&gt;"",ISNUMBER(A5099)),VLOOKUP(A5099,Studies!A:BR,5,FALSE),"")</f>
        <v>Atazanavir</v>
      </c>
      <c r="F5099" s="255"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x14ac:dyDescent="0.2">
      <c r="A5100" s="30">
        <v>581</v>
      </c>
      <c r="B5100" s="253" t="str">
        <f>IF(AND(A5100&lt;&gt;"",ISNUMBER(A5100)),VLOOKUP(A5100,Studies!A:BR,2,FALSE),"")</f>
        <v>ClinPharmReview, AI424-028, p. 128</v>
      </c>
      <c r="C5100" s="254" t="str">
        <f>IF(AND(A5100&lt;&gt;"",ISNUMBER(A5100)),VLOOKUP(A5100,Studies!A:BR,3,FALSE),"")</f>
        <v>https://www.accessdata.fda.gov/drugsatfda_docs/nda/2003/21-567_Reyataz_BioPharmr_P3.pdf</v>
      </c>
      <c r="D5100" s="254" t="str">
        <f>IF(AND(A5100&lt;&gt;"",ISNUMBER(A5100)),VLOOKUP(A5100,Studies!A:BR,4,FALSE),"")</f>
        <v>A-Day 6</v>
      </c>
      <c r="E5100" s="254" t="str">
        <f>IF(AND(A5100&lt;&gt;"",ISNUMBER(A5100)),VLOOKUP(A5100,Studies!A:BR,5,FALSE),"")</f>
        <v>Atazanavir</v>
      </c>
      <c r="F5100" s="255" t="str">
        <f>IF(AND(A5100&lt;&gt;"",ISNUMBER(A5100)),VLOOKUP(A5100,Studies!A:BR,6,FALSE),"")</f>
        <v>Plasma</v>
      </c>
      <c r="G5100" s="194">
        <v>120</v>
      </c>
      <c r="H5100" s="50" t="s">
        <v>60</v>
      </c>
      <c r="I5100" s="187">
        <v>53.140650000000001</v>
      </c>
      <c r="J5100" s="41" t="s">
        <v>941</v>
      </c>
      <c r="K5100" s="41" t="s">
        <v>116</v>
      </c>
    </row>
    <row r="5101" spans="1:14" x14ac:dyDescent="0.2">
      <c r="A5101" s="30">
        <v>581</v>
      </c>
      <c r="B5101" s="253" t="str">
        <f>IF(AND(A5101&lt;&gt;"",ISNUMBER(A5101)),VLOOKUP(A5101,Studies!A:BR,2,FALSE),"")</f>
        <v>ClinPharmReview, AI424-028, p. 128</v>
      </c>
      <c r="C5101" s="254" t="str">
        <f>IF(AND(A5101&lt;&gt;"",ISNUMBER(A5101)),VLOOKUP(A5101,Studies!A:BR,3,FALSE),"")</f>
        <v>https://www.accessdata.fda.gov/drugsatfda_docs/nda/2003/21-567_Reyataz_BioPharmr_P3.pdf</v>
      </c>
      <c r="D5101" s="254" t="str">
        <f>IF(AND(A5101&lt;&gt;"",ISNUMBER(A5101)),VLOOKUP(A5101,Studies!A:BR,4,FALSE),"")</f>
        <v>A-Day 6</v>
      </c>
      <c r="E5101" s="254" t="str">
        <f>IF(AND(A5101&lt;&gt;"",ISNUMBER(A5101)),VLOOKUP(A5101,Studies!A:BR,5,FALSE),"")</f>
        <v>Atazanavir</v>
      </c>
      <c r="F5101" s="255" t="str">
        <f>IF(AND(A5101&lt;&gt;"",ISNUMBER(A5101)),VLOOKUP(A5101,Studies!A:BR,6,FALSE),"")</f>
        <v>Plasma</v>
      </c>
      <c r="G5101" s="194">
        <v>120.5</v>
      </c>
      <c r="H5101" s="50" t="s">
        <v>60</v>
      </c>
      <c r="I5101" s="187">
        <v>42.317889999999998</v>
      </c>
      <c r="J5101" s="41" t="s">
        <v>941</v>
      </c>
      <c r="K5101" s="41" t="s">
        <v>116</v>
      </c>
    </row>
    <row r="5102" spans="1:14" x14ac:dyDescent="0.2">
      <c r="A5102" s="30">
        <v>581</v>
      </c>
      <c r="B5102" s="253" t="str">
        <f>IF(AND(A5102&lt;&gt;"",ISNUMBER(A5102)),VLOOKUP(A5102,Studies!A:BR,2,FALSE),"")</f>
        <v>ClinPharmReview, AI424-028, p. 128</v>
      </c>
      <c r="C5102" s="254" t="str">
        <f>IF(AND(A5102&lt;&gt;"",ISNUMBER(A5102)),VLOOKUP(A5102,Studies!A:BR,3,FALSE),"")</f>
        <v>https://www.accessdata.fda.gov/drugsatfda_docs/nda/2003/21-567_Reyataz_BioPharmr_P3.pdf</v>
      </c>
      <c r="D5102" s="254" t="str">
        <f>IF(AND(A5102&lt;&gt;"",ISNUMBER(A5102)),VLOOKUP(A5102,Studies!A:BR,4,FALSE),"")</f>
        <v>A-Day 6</v>
      </c>
      <c r="E5102" s="254" t="str">
        <f>IF(AND(A5102&lt;&gt;"",ISNUMBER(A5102)),VLOOKUP(A5102,Studies!A:BR,5,FALSE),"")</f>
        <v>Atazanavir</v>
      </c>
      <c r="F5102" s="255" t="str">
        <f>IF(AND(A5102&lt;&gt;"",ISNUMBER(A5102)),VLOOKUP(A5102,Studies!A:BR,6,FALSE),"")</f>
        <v>Plasma</v>
      </c>
      <c r="G5102" s="194">
        <v>121</v>
      </c>
      <c r="H5102" s="50" t="s">
        <v>60</v>
      </c>
      <c r="I5102" s="187">
        <v>155.44630000000001</v>
      </c>
      <c r="J5102" s="41" t="s">
        <v>941</v>
      </c>
      <c r="K5102" s="41" t="s">
        <v>116</v>
      </c>
    </row>
    <row r="5103" spans="1:14" x14ac:dyDescent="0.2">
      <c r="A5103" s="30">
        <v>581</v>
      </c>
      <c r="B5103" s="253" t="str">
        <f>IF(AND(A5103&lt;&gt;"",ISNUMBER(A5103)),VLOOKUP(A5103,Studies!A:BR,2,FALSE),"")</f>
        <v>ClinPharmReview, AI424-028, p. 128</v>
      </c>
      <c r="C5103" s="254" t="str">
        <f>IF(AND(A5103&lt;&gt;"",ISNUMBER(A5103)),VLOOKUP(A5103,Studies!A:BR,3,FALSE),"")</f>
        <v>https://www.accessdata.fda.gov/drugsatfda_docs/nda/2003/21-567_Reyataz_BioPharmr_P3.pdf</v>
      </c>
      <c r="D5103" s="254" t="str">
        <f>IF(AND(A5103&lt;&gt;"",ISNUMBER(A5103)),VLOOKUP(A5103,Studies!A:BR,4,FALSE),"")</f>
        <v>A-Day 6</v>
      </c>
      <c r="E5103" s="254" t="str">
        <f>IF(AND(A5103&lt;&gt;"",ISNUMBER(A5103)),VLOOKUP(A5103,Studies!A:BR,5,FALSE),"")</f>
        <v>Atazanavir</v>
      </c>
      <c r="F5103" s="255" t="str">
        <f>IF(AND(A5103&lt;&gt;"",ISNUMBER(A5103)),VLOOKUP(A5103,Studies!A:BR,6,FALSE),"")</f>
        <v>Plasma</v>
      </c>
      <c r="G5103" s="194">
        <v>121.5</v>
      </c>
      <c r="H5103" s="50" t="s">
        <v>60</v>
      </c>
      <c r="I5103" s="187">
        <v>532.12570000000005</v>
      </c>
      <c r="J5103" s="41" t="s">
        <v>941</v>
      </c>
      <c r="K5103" s="41" t="s">
        <v>116</v>
      </c>
    </row>
    <row r="5104" spans="1:14" x14ac:dyDescent="0.2">
      <c r="A5104" s="30">
        <v>581</v>
      </c>
      <c r="B5104" s="253" t="str">
        <f>IF(AND(A5104&lt;&gt;"",ISNUMBER(A5104)),VLOOKUP(A5104,Studies!A:BR,2,FALSE),"")</f>
        <v>ClinPharmReview, AI424-028, p. 128</v>
      </c>
      <c r="C5104" s="254" t="str">
        <f>IF(AND(A5104&lt;&gt;"",ISNUMBER(A5104)),VLOOKUP(A5104,Studies!A:BR,3,FALSE),"")</f>
        <v>https://www.accessdata.fda.gov/drugsatfda_docs/nda/2003/21-567_Reyataz_BioPharmr_P3.pdf</v>
      </c>
      <c r="D5104" s="254" t="str">
        <f>IF(AND(A5104&lt;&gt;"",ISNUMBER(A5104)),VLOOKUP(A5104,Studies!A:BR,4,FALSE),"")</f>
        <v>A-Day 6</v>
      </c>
      <c r="E5104" s="254" t="str">
        <f>IF(AND(A5104&lt;&gt;"",ISNUMBER(A5104)),VLOOKUP(A5104,Studies!A:BR,5,FALSE),"")</f>
        <v>Atazanavir</v>
      </c>
      <c r="F5104" s="255" t="str">
        <f>IF(AND(A5104&lt;&gt;"",ISNUMBER(A5104)),VLOOKUP(A5104,Studies!A:BR,6,FALSE),"")</f>
        <v>Plasma</v>
      </c>
      <c r="G5104" s="194">
        <v>122</v>
      </c>
      <c r="H5104" s="50" t="s">
        <v>60</v>
      </c>
      <c r="I5104" s="187">
        <v>1157.5250000000001</v>
      </c>
      <c r="J5104" s="41" t="s">
        <v>941</v>
      </c>
      <c r="K5104" s="41" t="s">
        <v>116</v>
      </c>
    </row>
    <row r="5105" spans="1:11" x14ac:dyDescent="0.2">
      <c r="A5105" s="30">
        <v>581</v>
      </c>
      <c r="B5105" s="253" t="str">
        <f>IF(AND(A5105&lt;&gt;"",ISNUMBER(A5105)),VLOOKUP(A5105,Studies!A:BR,2,FALSE),"")</f>
        <v>ClinPharmReview, AI424-028, p. 128</v>
      </c>
      <c r="C5105" s="254" t="str">
        <f>IF(AND(A5105&lt;&gt;"",ISNUMBER(A5105)),VLOOKUP(A5105,Studies!A:BR,3,FALSE),"")</f>
        <v>https://www.accessdata.fda.gov/drugsatfda_docs/nda/2003/21-567_Reyataz_BioPharmr_P3.pdf</v>
      </c>
      <c r="D5105" s="254" t="str">
        <f>IF(AND(A5105&lt;&gt;"",ISNUMBER(A5105)),VLOOKUP(A5105,Studies!A:BR,4,FALSE),"")</f>
        <v>A-Day 6</v>
      </c>
      <c r="E5105" s="254" t="str">
        <f>IF(AND(A5105&lt;&gt;"",ISNUMBER(A5105)),VLOOKUP(A5105,Studies!A:BR,5,FALSE),"")</f>
        <v>Atazanavir</v>
      </c>
      <c r="F5105" s="255" t="str">
        <f>IF(AND(A5105&lt;&gt;"",ISNUMBER(A5105)),VLOOKUP(A5105,Studies!A:BR,6,FALSE),"")</f>
        <v>Plasma</v>
      </c>
      <c r="G5105" s="194">
        <v>122.5</v>
      </c>
      <c r="H5105" s="50" t="s">
        <v>60</v>
      </c>
      <c r="I5105" s="187">
        <v>1534.8879999999999</v>
      </c>
      <c r="J5105" s="41" t="s">
        <v>941</v>
      </c>
      <c r="K5105" s="41" t="s">
        <v>116</v>
      </c>
    </row>
    <row r="5106" spans="1:11" x14ac:dyDescent="0.2">
      <c r="A5106" s="30">
        <v>581</v>
      </c>
      <c r="B5106" s="253" t="str">
        <f>IF(AND(A5106&lt;&gt;"",ISNUMBER(A5106)),VLOOKUP(A5106,Studies!A:BR,2,FALSE),"")</f>
        <v>ClinPharmReview, AI424-028, p. 128</v>
      </c>
      <c r="C5106" s="254" t="str">
        <f>IF(AND(A5106&lt;&gt;"",ISNUMBER(A5106)),VLOOKUP(A5106,Studies!A:BR,3,FALSE),"")</f>
        <v>https://www.accessdata.fda.gov/drugsatfda_docs/nda/2003/21-567_Reyataz_BioPharmr_P3.pdf</v>
      </c>
      <c r="D5106" s="254" t="str">
        <f>IF(AND(A5106&lt;&gt;"",ISNUMBER(A5106)),VLOOKUP(A5106,Studies!A:BR,4,FALSE),"")</f>
        <v>A-Day 6</v>
      </c>
      <c r="E5106" s="254" t="str">
        <f>IF(AND(A5106&lt;&gt;"",ISNUMBER(A5106)),VLOOKUP(A5106,Studies!A:BR,5,FALSE),"")</f>
        <v>Atazanavir</v>
      </c>
      <c r="F5106" s="255" t="str">
        <f>IF(AND(A5106&lt;&gt;"",ISNUMBER(A5106)),VLOOKUP(A5106,Studies!A:BR,6,FALSE),"")</f>
        <v>Plasma</v>
      </c>
      <c r="G5106" s="194">
        <v>123</v>
      </c>
      <c r="H5106" s="50" t="s">
        <v>60</v>
      </c>
      <c r="I5106" s="187">
        <v>1368.999</v>
      </c>
      <c r="J5106" s="41" t="s">
        <v>941</v>
      </c>
      <c r="K5106" s="41" t="s">
        <v>116</v>
      </c>
    </row>
    <row r="5107" spans="1:11" x14ac:dyDescent="0.2">
      <c r="A5107" s="30">
        <v>581</v>
      </c>
      <c r="B5107" s="253" t="str">
        <f>IF(AND(A5107&lt;&gt;"",ISNUMBER(A5107)),VLOOKUP(A5107,Studies!A:BR,2,FALSE),"")</f>
        <v>ClinPharmReview, AI424-028, p. 128</v>
      </c>
      <c r="C5107" s="254" t="str">
        <f>IF(AND(A5107&lt;&gt;"",ISNUMBER(A5107)),VLOOKUP(A5107,Studies!A:BR,3,FALSE),"")</f>
        <v>https://www.accessdata.fda.gov/drugsatfda_docs/nda/2003/21-567_Reyataz_BioPharmr_P3.pdf</v>
      </c>
      <c r="D5107" s="254" t="str">
        <f>IF(AND(A5107&lt;&gt;"",ISNUMBER(A5107)),VLOOKUP(A5107,Studies!A:BR,4,FALSE),"")</f>
        <v>A-Day 6</v>
      </c>
      <c r="E5107" s="254" t="str">
        <f>IF(AND(A5107&lt;&gt;"",ISNUMBER(A5107)),VLOOKUP(A5107,Studies!A:BR,5,FALSE),"")</f>
        <v>Atazanavir</v>
      </c>
      <c r="F5107" s="255" t="str">
        <f>IF(AND(A5107&lt;&gt;"",ISNUMBER(A5107)),VLOOKUP(A5107,Studies!A:BR,6,FALSE),"")</f>
        <v>Plasma</v>
      </c>
      <c r="G5107" s="194">
        <v>124</v>
      </c>
      <c r="H5107" s="50" t="s">
        <v>60</v>
      </c>
      <c r="I5107" s="187">
        <v>1014.276</v>
      </c>
      <c r="J5107" s="41" t="s">
        <v>941</v>
      </c>
      <c r="K5107" s="41" t="s">
        <v>116</v>
      </c>
    </row>
    <row r="5108" spans="1:11" x14ac:dyDescent="0.2">
      <c r="A5108" s="30">
        <v>581</v>
      </c>
      <c r="B5108" s="253" t="str">
        <f>IF(AND(A5108&lt;&gt;"",ISNUMBER(A5108)),VLOOKUP(A5108,Studies!A:BR,2,FALSE),"")</f>
        <v>ClinPharmReview, AI424-028, p. 128</v>
      </c>
      <c r="C5108" s="254" t="str">
        <f>IF(AND(A5108&lt;&gt;"",ISNUMBER(A5108)),VLOOKUP(A5108,Studies!A:BR,3,FALSE),"")</f>
        <v>https://www.accessdata.fda.gov/drugsatfda_docs/nda/2003/21-567_Reyataz_BioPharmr_P3.pdf</v>
      </c>
      <c r="D5108" s="254" t="str">
        <f>IF(AND(A5108&lt;&gt;"",ISNUMBER(A5108)),VLOOKUP(A5108,Studies!A:BR,4,FALSE),"")</f>
        <v>A-Day 6</v>
      </c>
      <c r="E5108" s="254" t="str">
        <f>IF(AND(A5108&lt;&gt;"",ISNUMBER(A5108)),VLOOKUP(A5108,Studies!A:BR,5,FALSE),"")</f>
        <v>Atazanavir</v>
      </c>
      <c r="F5108" s="255" t="str">
        <f>IF(AND(A5108&lt;&gt;"",ISNUMBER(A5108)),VLOOKUP(A5108,Studies!A:BR,6,FALSE),"")</f>
        <v>Plasma</v>
      </c>
      <c r="G5108" s="194">
        <v>125</v>
      </c>
      <c r="H5108" s="50" t="s">
        <v>60</v>
      </c>
      <c r="I5108" s="187">
        <v>830.04669999999999</v>
      </c>
      <c r="J5108" s="41" t="s">
        <v>941</v>
      </c>
      <c r="K5108" s="41" t="s">
        <v>116</v>
      </c>
    </row>
    <row r="5109" spans="1:11" x14ac:dyDescent="0.2">
      <c r="A5109" s="30">
        <v>581</v>
      </c>
      <c r="B5109" s="253" t="str">
        <f>IF(AND(A5109&lt;&gt;"",ISNUMBER(A5109)),VLOOKUP(A5109,Studies!A:BR,2,FALSE),"")</f>
        <v>ClinPharmReview, AI424-028, p. 128</v>
      </c>
      <c r="C5109" s="254" t="str">
        <f>IF(AND(A5109&lt;&gt;"",ISNUMBER(A5109)),VLOOKUP(A5109,Studies!A:BR,3,FALSE),"")</f>
        <v>https://www.accessdata.fda.gov/drugsatfda_docs/nda/2003/21-567_Reyataz_BioPharmr_P3.pdf</v>
      </c>
      <c r="D5109" s="254" t="str">
        <f>IF(AND(A5109&lt;&gt;"",ISNUMBER(A5109)),VLOOKUP(A5109,Studies!A:BR,4,FALSE),"")</f>
        <v>A-Day 6</v>
      </c>
      <c r="E5109" s="254" t="str">
        <f>IF(AND(A5109&lt;&gt;"",ISNUMBER(A5109)),VLOOKUP(A5109,Studies!A:BR,5,FALSE),"")</f>
        <v>Atazanavir</v>
      </c>
      <c r="F5109" s="255" t="str">
        <f>IF(AND(A5109&lt;&gt;"",ISNUMBER(A5109)),VLOOKUP(A5109,Studies!A:BR,6,FALSE),"")</f>
        <v>Plasma</v>
      </c>
      <c r="G5109" s="194">
        <v>126</v>
      </c>
      <c r="H5109" s="50" t="s">
        <v>60</v>
      </c>
      <c r="I5109" s="187">
        <v>660.32169999999996</v>
      </c>
      <c r="J5109" s="41" t="s">
        <v>941</v>
      </c>
      <c r="K5109" s="41" t="s">
        <v>116</v>
      </c>
    </row>
    <row r="5110" spans="1:11" x14ac:dyDescent="0.2">
      <c r="A5110" s="30">
        <v>581</v>
      </c>
      <c r="B5110" s="253" t="str">
        <f>IF(AND(A5110&lt;&gt;"",ISNUMBER(A5110)),VLOOKUP(A5110,Studies!A:BR,2,FALSE),"")</f>
        <v>ClinPharmReview, AI424-028, p. 128</v>
      </c>
      <c r="C5110" s="254" t="str">
        <f>IF(AND(A5110&lt;&gt;"",ISNUMBER(A5110)),VLOOKUP(A5110,Studies!A:BR,3,FALSE),"")</f>
        <v>https://www.accessdata.fda.gov/drugsatfda_docs/nda/2003/21-567_Reyataz_BioPharmr_P3.pdf</v>
      </c>
      <c r="D5110" s="254" t="str">
        <f>IF(AND(A5110&lt;&gt;"",ISNUMBER(A5110)),VLOOKUP(A5110,Studies!A:BR,4,FALSE),"")</f>
        <v>A-Day 6</v>
      </c>
      <c r="E5110" s="254" t="str">
        <f>IF(AND(A5110&lt;&gt;"",ISNUMBER(A5110)),VLOOKUP(A5110,Studies!A:BR,5,FALSE),"")</f>
        <v>Atazanavir</v>
      </c>
      <c r="F5110" s="255" t="str">
        <f>IF(AND(A5110&lt;&gt;"",ISNUMBER(A5110)),VLOOKUP(A5110,Studies!A:BR,6,FALSE),"")</f>
        <v>Plasma</v>
      </c>
      <c r="G5110" s="194">
        <v>128</v>
      </c>
      <c r="H5110" s="50" t="s">
        <v>60</v>
      </c>
      <c r="I5110" s="187">
        <v>411.91160000000002</v>
      </c>
      <c r="J5110" s="41" t="s">
        <v>941</v>
      </c>
      <c r="K5110" s="41" t="s">
        <v>116</v>
      </c>
    </row>
    <row r="5111" spans="1:11" x14ac:dyDescent="0.2">
      <c r="A5111" s="30">
        <v>581</v>
      </c>
      <c r="B5111" s="253" t="str">
        <f>IF(AND(A5111&lt;&gt;"",ISNUMBER(A5111)),VLOOKUP(A5111,Studies!A:BR,2,FALSE),"")</f>
        <v>ClinPharmReview, AI424-028, p. 128</v>
      </c>
      <c r="C5111" s="254" t="str">
        <f>IF(AND(A5111&lt;&gt;"",ISNUMBER(A5111)),VLOOKUP(A5111,Studies!A:BR,3,FALSE),"")</f>
        <v>https://www.accessdata.fda.gov/drugsatfda_docs/nda/2003/21-567_Reyataz_BioPharmr_P3.pdf</v>
      </c>
      <c r="D5111" s="254" t="str">
        <f>IF(AND(A5111&lt;&gt;"",ISNUMBER(A5111)),VLOOKUP(A5111,Studies!A:BR,4,FALSE),"")</f>
        <v>A-Day 6</v>
      </c>
      <c r="E5111" s="254" t="str">
        <f>IF(AND(A5111&lt;&gt;"",ISNUMBER(A5111)),VLOOKUP(A5111,Studies!A:BR,5,FALSE),"")</f>
        <v>Atazanavir</v>
      </c>
      <c r="F5111" s="255" t="str">
        <f>IF(AND(A5111&lt;&gt;"",ISNUMBER(A5111)),VLOOKUP(A5111,Studies!A:BR,6,FALSE),"")</f>
        <v>Plasma</v>
      </c>
      <c r="G5111" s="194">
        <v>130</v>
      </c>
      <c r="H5111" s="50" t="s">
        <v>60</v>
      </c>
      <c r="I5111" s="187">
        <v>260.6814</v>
      </c>
      <c r="J5111" s="41" t="s">
        <v>941</v>
      </c>
      <c r="K5111" s="41" t="s">
        <v>116</v>
      </c>
    </row>
    <row r="5112" spans="1:11" x14ac:dyDescent="0.2">
      <c r="A5112" s="30">
        <v>581</v>
      </c>
      <c r="B5112" s="253" t="str">
        <f>IF(AND(A5112&lt;&gt;"",ISNUMBER(A5112)),VLOOKUP(A5112,Studies!A:BR,2,FALSE),"")</f>
        <v>ClinPharmReview, AI424-028, p. 128</v>
      </c>
      <c r="C5112" s="254" t="str">
        <f>IF(AND(A5112&lt;&gt;"",ISNUMBER(A5112)),VLOOKUP(A5112,Studies!A:BR,3,FALSE),"")</f>
        <v>https://www.accessdata.fda.gov/drugsatfda_docs/nda/2003/21-567_Reyataz_BioPharmr_P3.pdf</v>
      </c>
      <c r="D5112" s="254" t="str">
        <f>IF(AND(A5112&lt;&gt;"",ISNUMBER(A5112)),VLOOKUP(A5112,Studies!A:BR,4,FALSE),"")</f>
        <v>A-Day 6</v>
      </c>
      <c r="E5112" s="254" t="str">
        <f>IF(AND(A5112&lt;&gt;"",ISNUMBER(A5112)),VLOOKUP(A5112,Studies!A:BR,5,FALSE),"")</f>
        <v>Atazanavir</v>
      </c>
      <c r="F5112" s="255" t="str">
        <f>IF(AND(A5112&lt;&gt;"",ISNUMBER(A5112)),VLOOKUP(A5112,Studies!A:BR,6,FALSE),"")</f>
        <v>Plasma</v>
      </c>
      <c r="G5112" s="194">
        <v>132</v>
      </c>
      <c r="H5112" s="50" t="s">
        <v>60</v>
      </c>
      <c r="I5112" s="187">
        <v>174.51660000000001</v>
      </c>
      <c r="J5112" s="41" t="s">
        <v>941</v>
      </c>
      <c r="K5112" s="41" t="s">
        <v>116</v>
      </c>
    </row>
    <row r="5113" spans="1:11" x14ac:dyDescent="0.2">
      <c r="A5113" s="30">
        <v>581</v>
      </c>
      <c r="B5113" s="253" t="str">
        <f>IF(AND(A5113&lt;&gt;"",ISNUMBER(A5113)),VLOOKUP(A5113,Studies!A:BR,2,FALSE),"")</f>
        <v>ClinPharmReview, AI424-028, p. 128</v>
      </c>
      <c r="C5113" s="254" t="str">
        <f>IF(AND(A5113&lt;&gt;"",ISNUMBER(A5113)),VLOOKUP(A5113,Studies!A:BR,3,FALSE),"")</f>
        <v>https://www.accessdata.fda.gov/drugsatfda_docs/nda/2003/21-567_Reyataz_BioPharmr_P3.pdf</v>
      </c>
      <c r="D5113" s="254" t="str">
        <f>IF(AND(A5113&lt;&gt;"",ISNUMBER(A5113)),VLOOKUP(A5113,Studies!A:BR,4,FALSE),"")</f>
        <v>A-Day 6</v>
      </c>
      <c r="E5113" s="254" t="str">
        <f>IF(AND(A5113&lt;&gt;"",ISNUMBER(A5113)),VLOOKUP(A5113,Studies!A:BR,5,FALSE),"")</f>
        <v>Atazanavir</v>
      </c>
      <c r="F5113" s="255" t="str">
        <f>IF(AND(A5113&lt;&gt;"",ISNUMBER(A5113)),VLOOKUP(A5113,Studies!A:BR,6,FALSE),"")</f>
        <v>Plasma</v>
      </c>
      <c r="G5113" s="194">
        <v>136</v>
      </c>
      <c r="H5113" s="50" t="s">
        <v>60</v>
      </c>
      <c r="I5113" s="187">
        <v>79.360280000000003</v>
      </c>
      <c r="J5113" s="41" t="s">
        <v>941</v>
      </c>
      <c r="K5113" s="41" t="s">
        <v>116</v>
      </c>
    </row>
    <row r="5114" spans="1:11" x14ac:dyDescent="0.2">
      <c r="A5114" s="30">
        <v>581</v>
      </c>
      <c r="B5114" s="253" t="str">
        <f>IF(AND(A5114&lt;&gt;"",ISNUMBER(A5114)),VLOOKUP(A5114,Studies!A:BR,2,FALSE),"")</f>
        <v>ClinPharmReview, AI424-028, p. 128</v>
      </c>
      <c r="C5114" s="254" t="str">
        <f>IF(AND(A5114&lt;&gt;"",ISNUMBER(A5114)),VLOOKUP(A5114,Studies!A:BR,3,FALSE),"")</f>
        <v>https://www.accessdata.fda.gov/drugsatfda_docs/nda/2003/21-567_Reyataz_BioPharmr_P3.pdf</v>
      </c>
      <c r="D5114" s="254" t="str">
        <f>IF(AND(A5114&lt;&gt;"",ISNUMBER(A5114)),VLOOKUP(A5114,Studies!A:BR,4,FALSE),"")</f>
        <v>A-Day 6</v>
      </c>
      <c r="E5114" s="254" t="str">
        <f>IF(AND(A5114&lt;&gt;"",ISNUMBER(A5114)),VLOOKUP(A5114,Studies!A:BR,5,FALSE),"")</f>
        <v>Atazanavir</v>
      </c>
      <c r="F5114" s="255" t="str">
        <f>IF(AND(A5114&lt;&gt;"",ISNUMBER(A5114)),VLOOKUP(A5114,Studies!A:BR,6,FALSE),"")</f>
        <v>Plasma</v>
      </c>
      <c r="G5114" s="194">
        <v>144</v>
      </c>
      <c r="H5114" s="50" t="s">
        <v>60</v>
      </c>
      <c r="I5114" s="187">
        <v>35.237479999999998</v>
      </c>
      <c r="J5114" s="41" t="s">
        <v>941</v>
      </c>
      <c r="K5114" s="41" t="s">
        <v>116</v>
      </c>
    </row>
    <row r="5115" spans="1:11" x14ac:dyDescent="0.2">
      <c r="A5115" s="30">
        <v>582</v>
      </c>
      <c r="B5115" s="253" t="str">
        <f>IF(AND(A5115&lt;&gt;"",ISNUMBER(A5115)),VLOOKUP(A5115,Studies!A:BR,2,FALSE),"")</f>
        <v>ClinPharmReview, AI424-028, p. 128</v>
      </c>
      <c r="C5115" s="254" t="str">
        <f>IF(AND(A5115&lt;&gt;"",ISNUMBER(A5115)),VLOOKUP(A5115,Studies!A:BR,3,FALSE),"")</f>
        <v>https://www.accessdata.fda.gov/drugsatfda_docs/nda/2003/21-567_Reyataz_BioPharmr_P3.pdf</v>
      </c>
      <c r="D5115" s="254" t="str">
        <f>IF(AND(A5115&lt;&gt;"",ISNUMBER(A5115)),VLOOKUP(A5115,Studies!A:BR,4,FALSE),"")</f>
        <v>B-Day 6</v>
      </c>
      <c r="E5115" s="254" t="str">
        <f>IF(AND(A5115&lt;&gt;"",ISNUMBER(A5115)),VLOOKUP(A5115,Studies!A:BR,5,FALSE),"")</f>
        <v>Atazanavir</v>
      </c>
      <c r="F5115" s="255" t="str">
        <f>IF(AND(A5115&lt;&gt;"",ISNUMBER(A5115)),VLOOKUP(A5115,Studies!A:BR,6,FALSE),"")</f>
        <v>Plasma</v>
      </c>
      <c r="G5115" s="194">
        <v>120</v>
      </c>
      <c r="H5115" s="50" t="s">
        <v>60</v>
      </c>
      <c r="I5115" s="187">
        <v>36.258450000000003</v>
      </c>
      <c r="J5115" s="41" t="s">
        <v>941</v>
      </c>
      <c r="K5115" s="41" t="s">
        <v>116</v>
      </c>
    </row>
    <row r="5116" spans="1:11" x14ac:dyDescent="0.2">
      <c r="A5116" s="30">
        <v>582</v>
      </c>
      <c r="B5116" s="253" t="str">
        <f>IF(AND(A5116&lt;&gt;"",ISNUMBER(A5116)),VLOOKUP(A5116,Studies!A:BR,2,FALSE),"")</f>
        <v>ClinPharmReview, AI424-028, p. 128</v>
      </c>
      <c r="C5116" s="254" t="str">
        <f>IF(AND(A5116&lt;&gt;"",ISNUMBER(A5116)),VLOOKUP(A5116,Studies!A:BR,3,FALSE),"")</f>
        <v>https://www.accessdata.fda.gov/drugsatfda_docs/nda/2003/21-567_Reyataz_BioPharmr_P3.pdf</v>
      </c>
      <c r="D5116" s="254" t="str">
        <f>IF(AND(A5116&lt;&gt;"",ISNUMBER(A5116)),VLOOKUP(A5116,Studies!A:BR,4,FALSE),"")</f>
        <v>B-Day 6</v>
      </c>
      <c r="E5116" s="254" t="str">
        <f>IF(AND(A5116&lt;&gt;"",ISNUMBER(A5116)),VLOOKUP(A5116,Studies!A:BR,5,FALSE),"")</f>
        <v>Atazanavir</v>
      </c>
      <c r="F5116" s="255" t="str">
        <f>IF(AND(A5116&lt;&gt;"",ISNUMBER(A5116)),VLOOKUP(A5116,Studies!A:BR,6,FALSE),"")</f>
        <v>Plasma</v>
      </c>
      <c r="G5116" s="194">
        <v>120.5</v>
      </c>
      <c r="H5116" s="50" t="s">
        <v>60</v>
      </c>
      <c r="I5116" s="187">
        <v>37.787660000000002</v>
      </c>
      <c r="J5116" s="41" t="s">
        <v>941</v>
      </c>
      <c r="K5116" s="41" t="s">
        <v>116</v>
      </c>
    </row>
    <row r="5117" spans="1:11" x14ac:dyDescent="0.2">
      <c r="A5117" s="30">
        <v>582</v>
      </c>
      <c r="B5117" s="253" t="str">
        <f>IF(AND(A5117&lt;&gt;"",ISNUMBER(A5117)),VLOOKUP(A5117,Studies!A:BR,2,FALSE),"")</f>
        <v>ClinPharmReview, AI424-028, p. 128</v>
      </c>
      <c r="C5117" s="254" t="str">
        <f>IF(AND(A5117&lt;&gt;"",ISNUMBER(A5117)),VLOOKUP(A5117,Studies!A:BR,3,FALSE),"")</f>
        <v>https://www.accessdata.fda.gov/drugsatfda_docs/nda/2003/21-567_Reyataz_BioPharmr_P3.pdf</v>
      </c>
      <c r="D5117" s="254" t="str">
        <f>IF(AND(A5117&lt;&gt;"",ISNUMBER(A5117)),VLOOKUP(A5117,Studies!A:BR,4,FALSE),"")</f>
        <v>B-Day 6</v>
      </c>
      <c r="E5117" s="254" t="str">
        <f>IF(AND(A5117&lt;&gt;"",ISNUMBER(A5117)),VLOOKUP(A5117,Studies!A:BR,5,FALSE),"")</f>
        <v>Atazanavir</v>
      </c>
      <c r="F5117" s="255" t="str">
        <f>IF(AND(A5117&lt;&gt;"",ISNUMBER(A5117)),VLOOKUP(A5117,Studies!A:BR,6,FALSE),"")</f>
        <v>Plasma</v>
      </c>
      <c r="G5117" s="194">
        <v>121</v>
      </c>
      <c r="H5117" s="50" t="s">
        <v>60</v>
      </c>
      <c r="I5117" s="187">
        <v>97.44014</v>
      </c>
      <c r="J5117" s="41" t="s">
        <v>941</v>
      </c>
      <c r="K5117" s="41" t="s">
        <v>116</v>
      </c>
    </row>
    <row r="5118" spans="1:11" x14ac:dyDescent="0.2">
      <c r="A5118" s="30">
        <v>582</v>
      </c>
      <c r="B5118" s="253" t="str">
        <f>IF(AND(A5118&lt;&gt;"",ISNUMBER(A5118)),VLOOKUP(A5118,Studies!A:BR,2,FALSE),"")</f>
        <v>ClinPharmReview, AI424-028, p. 128</v>
      </c>
      <c r="C5118" s="254" t="str">
        <f>IF(AND(A5118&lt;&gt;"",ISNUMBER(A5118)),VLOOKUP(A5118,Studies!A:BR,3,FALSE),"")</f>
        <v>https://www.accessdata.fda.gov/drugsatfda_docs/nda/2003/21-567_Reyataz_BioPharmr_P3.pdf</v>
      </c>
      <c r="D5118" s="254" t="str">
        <f>IF(AND(A5118&lt;&gt;"",ISNUMBER(A5118)),VLOOKUP(A5118,Studies!A:BR,4,FALSE),"")</f>
        <v>B-Day 6</v>
      </c>
      <c r="E5118" s="254" t="str">
        <f>IF(AND(A5118&lt;&gt;"",ISNUMBER(A5118)),VLOOKUP(A5118,Studies!A:BR,5,FALSE),"")</f>
        <v>Atazanavir</v>
      </c>
      <c r="F5118" s="255" t="str">
        <f>IF(AND(A5118&lt;&gt;"",ISNUMBER(A5118)),VLOOKUP(A5118,Studies!A:BR,6,FALSE),"")</f>
        <v>Plasma</v>
      </c>
      <c r="G5118" s="194">
        <v>121.5</v>
      </c>
      <c r="H5118" s="50" t="s">
        <v>60</v>
      </c>
      <c r="I5118" s="187">
        <v>517.34029999999996</v>
      </c>
      <c r="J5118" s="41" t="s">
        <v>941</v>
      </c>
      <c r="K5118" s="41" t="s">
        <v>116</v>
      </c>
    </row>
    <row r="5119" spans="1:11" x14ac:dyDescent="0.2">
      <c r="A5119" s="30">
        <v>582</v>
      </c>
      <c r="B5119" s="253" t="str">
        <f>IF(AND(A5119&lt;&gt;"",ISNUMBER(A5119)),VLOOKUP(A5119,Studies!A:BR,2,FALSE),"")</f>
        <v>ClinPharmReview, AI424-028, p. 128</v>
      </c>
      <c r="C5119" s="254" t="str">
        <f>IF(AND(A5119&lt;&gt;"",ISNUMBER(A5119)),VLOOKUP(A5119,Studies!A:BR,3,FALSE),"")</f>
        <v>https://www.accessdata.fda.gov/drugsatfda_docs/nda/2003/21-567_Reyataz_BioPharmr_P3.pdf</v>
      </c>
      <c r="D5119" s="254" t="str">
        <f>IF(AND(A5119&lt;&gt;"",ISNUMBER(A5119)),VLOOKUP(A5119,Studies!A:BR,4,FALSE),"")</f>
        <v>B-Day 6</v>
      </c>
      <c r="E5119" s="254" t="str">
        <f>IF(AND(A5119&lt;&gt;"",ISNUMBER(A5119)),VLOOKUP(A5119,Studies!A:BR,5,FALSE),"")</f>
        <v>Atazanavir</v>
      </c>
      <c r="F5119" s="255" t="str">
        <f>IF(AND(A5119&lt;&gt;"",ISNUMBER(A5119)),VLOOKUP(A5119,Studies!A:BR,6,FALSE),"")</f>
        <v>Plasma</v>
      </c>
      <c r="G5119" s="194">
        <v>122</v>
      </c>
      <c r="H5119" s="50" t="s">
        <v>60</v>
      </c>
      <c r="I5119" s="187">
        <v>1125.0740000000001</v>
      </c>
      <c r="J5119" s="41" t="s">
        <v>941</v>
      </c>
      <c r="K5119" s="41" t="s">
        <v>116</v>
      </c>
    </row>
    <row r="5120" spans="1:11" x14ac:dyDescent="0.2">
      <c r="A5120" s="30">
        <v>582</v>
      </c>
      <c r="B5120" s="253" t="str">
        <f>IF(AND(A5120&lt;&gt;"",ISNUMBER(A5120)),VLOOKUP(A5120,Studies!A:BR,2,FALSE),"")</f>
        <v>ClinPharmReview, AI424-028, p. 128</v>
      </c>
      <c r="C5120" s="254" t="str">
        <f>IF(AND(A5120&lt;&gt;"",ISNUMBER(A5120)),VLOOKUP(A5120,Studies!A:BR,3,FALSE),"")</f>
        <v>https://www.accessdata.fda.gov/drugsatfda_docs/nda/2003/21-567_Reyataz_BioPharmr_P3.pdf</v>
      </c>
      <c r="D5120" s="254" t="str">
        <f>IF(AND(A5120&lt;&gt;"",ISNUMBER(A5120)),VLOOKUP(A5120,Studies!A:BR,4,FALSE),"")</f>
        <v>B-Day 6</v>
      </c>
      <c r="E5120" s="254" t="str">
        <f>IF(AND(A5120&lt;&gt;"",ISNUMBER(A5120)),VLOOKUP(A5120,Studies!A:BR,5,FALSE),"")</f>
        <v>Atazanavir</v>
      </c>
      <c r="F5120" s="255" t="str">
        <f>IF(AND(A5120&lt;&gt;"",ISNUMBER(A5120)),VLOOKUP(A5120,Studies!A:BR,6,FALSE),"")</f>
        <v>Plasma</v>
      </c>
      <c r="G5120" s="194">
        <v>122.5</v>
      </c>
      <c r="H5120" s="50" t="s">
        <v>60</v>
      </c>
      <c r="I5120" s="187">
        <v>1241.1379999999999</v>
      </c>
      <c r="J5120" s="41" t="s">
        <v>941</v>
      </c>
      <c r="K5120" s="41" t="s">
        <v>116</v>
      </c>
    </row>
    <row r="5121" spans="1:11" x14ac:dyDescent="0.2">
      <c r="A5121" s="30">
        <v>582</v>
      </c>
      <c r="B5121" s="253" t="str">
        <f>IF(AND(A5121&lt;&gt;"",ISNUMBER(A5121)),VLOOKUP(A5121,Studies!A:BR,2,FALSE),"")</f>
        <v>ClinPharmReview, AI424-028, p. 128</v>
      </c>
      <c r="C5121" s="254" t="str">
        <f>IF(AND(A5121&lt;&gt;"",ISNUMBER(A5121)),VLOOKUP(A5121,Studies!A:BR,3,FALSE),"")</f>
        <v>https://www.accessdata.fda.gov/drugsatfda_docs/nda/2003/21-567_Reyataz_BioPharmr_P3.pdf</v>
      </c>
      <c r="D5121" s="254" t="str">
        <f>IF(AND(A5121&lt;&gt;"",ISNUMBER(A5121)),VLOOKUP(A5121,Studies!A:BR,4,FALSE),"")</f>
        <v>B-Day 6</v>
      </c>
      <c r="E5121" s="254" t="str">
        <f>IF(AND(A5121&lt;&gt;"",ISNUMBER(A5121)),VLOOKUP(A5121,Studies!A:BR,5,FALSE),"")</f>
        <v>Atazanavir</v>
      </c>
      <c r="F5121" s="255" t="str">
        <f>IF(AND(A5121&lt;&gt;"",ISNUMBER(A5121)),VLOOKUP(A5121,Studies!A:BR,6,FALSE),"")</f>
        <v>Plasma</v>
      </c>
      <c r="G5121" s="194">
        <v>123</v>
      </c>
      <c r="H5121" s="50" t="s">
        <v>60</v>
      </c>
      <c r="I5121" s="187">
        <v>1204.9570000000001</v>
      </c>
      <c r="J5121" s="41" t="s">
        <v>941</v>
      </c>
      <c r="K5121" s="41" t="s">
        <v>116</v>
      </c>
    </row>
    <row r="5122" spans="1:11" x14ac:dyDescent="0.2">
      <c r="A5122" s="30">
        <v>582</v>
      </c>
      <c r="B5122" s="253" t="str">
        <f>IF(AND(A5122&lt;&gt;"",ISNUMBER(A5122)),VLOOKUP(A5122,Studies!A:BR,2,FALSE),"")</f>
        <v>ClinPharmReview, AI424-028, p. 128</v>
      </c>
      <c r="C5122" s="254" t="str">
        <f>IF(AND(A5122&lt;&gt;"",ISNUMBER(A5122)),VLOOKUP(A5122,Studies!A:BR,3,FALSE),"")</f>
        <v>https://www.accessdata.fda.gov/drugsatfda_docs/nda/2003/21-567_Reyataz_BioPharmr_P3.pdf</v>
      </c>
      <c r="D5122" s="254" t="str">
        <f>IF(AND(A5122&lt;&gt;"",ISNUMBER(A5122)),VLOOKUP(A5122,Studies!A:BR,4,FALSE),"")</f>
        <v>B-Day 6</v>
      </c>
      <c r="E5122" s="254" t="str">
        <f>IF(AND(A5122&lt;&gt;"",ISNUMBER(A5122)),VLOOKUP(A5122,Studies!A:BR,5,FALSE),"")</f>
        <v>Atazanavir</v>
      </c>
      <c r="F5122" s="255" t="str">
        <f>IF(AND(A5122&lt;&gt;"",ISNUMBER(A5122)),VLOOKUP(A5122,Studies!A:BR,6,FALSE),"")</f>
        <v>Plasma</v>
      </c>
      <c r="G5122" s="194">
        <v>124</v>
      </c>
      <c r="H5122" s="50" t="s">
        <v>60</v>
      </c>
      <c r="I5122" s="187">
        <v>892.96669999999995</v>
      </c>
      <c r="J5122" s="41" t="s">
        <v>941</v>
      </c>
      <c r="K5122" s="41" t="s">
        <v>116</v>
      </c>
    </row>
    <row r="5123" spans="1:11" x14ac:dyDescent="0.2">
      <c r="A5123" s="30">
        <v>582</v>
      </c>
      <c r="B5123" s="253" t="str">
        <f>IF(AND(A5123&lt;&gt;"",ISNUMBER(A5123)),VLOOKUP(A5123,Studies!A:BR,2,FALSE),"")</f>
        <v>ClinPharmReview, AI424-028, p. 128</v>
      </c>
      <c r="C5123" s="254" t="str">
        <f>IF(AND(A5123&lt;&gt;"",ISNUMBER(A5123)),VLOOKUP(A5123,Studies!A:BR,3,FALSE),"")</f>
        <v>https://www.accessdata.fda.gov/drugsatfda_docs/nda/2003/21-567_Reyataz_BioPharmr_P3.pdf</v>
      </c>
      <c r="D5123" s="254" t="str">
        <f>IF(AND(A5123&lt;&gt;"",ISNUMBER(A5123)),VLOOKUP(A5123,Studies!A:BR,4,FALSE),"")</f>
        <v>B-Day 6</v>
      </c>
      <c r="E5123" s="254" t="str">
        <f>IF(AND(A5123&lt;&gt;"",ISNUMBER(A5123)),VLOOKUP(A5123,Studies!A:BR,5,FALSE),"")</f>
        <v>Atazanavir</v>
      </c>
      <c r="F5123" s="255" t="str">
        <f>IF(AND(A5123&lt;&gt;"",ISNUMBER(A5123)),VLOOKUP(A5123,Studies!A:BR,6,FALSE),"")</f>
        <v>Plasma</v>
      </c>
      <c r="G5123" s="194">
        <v>125</v>
      </c>
      <c r="H5123" s="50" t="s">
        <v>60</v>
      </c>
      <c r="I5123" s="187">
        <v>762.56619999999998</v>
      </c>
      <c r="J5123" s="41" t="s">
        <v>941</v>
      </c>
      <c r="K5123" s="41" t="s">
        <v>116</v>
      </c>
    </row>
    <row r="5124" spans="1:11" x14ac:dyDescent="0.2">
      <c r="A5124" s="30">
        <v>582</v>
      </c>
      <c r="B5124" s="253" t="str">
        <f>IF(AND(A5124&lt;&gt;"",ISNUMBER(A5124)),VLOOKUP(A5124,Studies!A:BR,2,FALSE),"")</f>
        <v>ClinPharmReview, AI424-028, p. 128</v>
      </c>
      <c r="C5124" s="254" t="str">
        <f>IF(AND(A5124&lt;&gt;"",ISNUMBER(A5124)),VLOOKUP(A5124,Studies!A:BR,3,FALSE),"")</f>
        <v>https://www.accessdata.fda.gov/drugsatfda_docs/nda/2003/21-567_Reyataz_BioPharmr_P3.pdf</v>
      </c>
      <c r="D5124" s="254" t="str">
        <f>IF(AND(A5124&lt;&gt;"",ISNUMBER(A5124)),VLOOKUP(A5124,Studies!A:BR,4,FALSE),"")</f>
        <v>B-Day 6</v>
      </c>
      <c r="E5124" s="254" t="str">
        <f>IF(AND(A5124&lt;&gt;"",ISNUMBER(A5124)),VLOOKUP(A5124,Studies!A:BR,5,FALSE),"")</f>
        <v>Atazanavir</v>
      </c>
      <c r="F5124" s="255" t="str">
        <f>IF(AND(A5124&lt;&gt;"",ISNUMBER(A5124)),VLOOKUP(A5124,Studies!A:BR,6,FALSE),"")</f>
        <v>Plasma</v>
      </c>
      <c r="G5124" s="194">
        <v>126</v>
      </c>
      <c r="H5124" s="50" t="s">
        <v>60</v>
      </c>
      <c r="I5124" s="187">
        <v>581.49490000000003</v>
      </c>
      <c r="J5124" s="41" t="s">
        <v>941</v>
      </c>
      <c r="K5124" s="41" t="s">
        <v>116</v>
      </c>
    </row>
    <row r="5125" spans="1:11" x14ac:dyDescent="0.2">
      <c r="A5125" s="30">
        <v>582</v>
      </c>
      <c r="B5125" s="253" t="str">
        <f>IF(AND(A5125&lt;&gt;"",ISNUMBER(A5125)),VLOOKUP(A5125,Studies!A:BR,2,FALSE),"")</f>
        <v>ClinPharmReview, AI424-028, p. 128</v>
      </c>
      <c r="C5125" s="254" t="str">
        <f>IF(AND(A5125&lt;&gt;"",ISNUMBER(A5125)),VLOOKUP(A5125,Studies!A:BR,3,FALSE),"")</f>
        <v>https://www.accessdata.fda.gov/drugsatfda_docs/nda/2003/21-567_Reyataz_BioPharmr_P3.pdf</v>
      </c>
      <c r="D5125" s="254" t="str">
        <f>IF(AND(A5125&lt;&gt;"",ISNUMBER(A5125)),VLOOKUP(A5125,Studies!A:BR,4,FALSE),"")</f>
        <v>B-Day 6</v>
      </c>
      <c r="E5125" s="254" t="str">
        <f>IF(AND(A5125&lt;&gt;"",ISNUMBER(A5125)),VLOOKUP(A5125,Studies!A:BR,5,FALSE),"")</f>
        <v>Atazanavir</v>
      </c>
      <c r="F5125" s="255" t="str">
        <f>IF(AND(A5125&lt;&gt;"",ISNUMBER(A5125)),VLOOKUP(A5125,Studies!A:BR,6,FALSE),"")</f>
        <v>Plasma</v>
      </c>
      <c r="G5125" s="194">
        <v>128</v>
      </c>
      <c r="H5125" s="50" t="s">
        <v>60</v>
      </c>
      <c r="I5125" s="187">
        <v>394.73739999999998</v>
      </c>
      <c r="J5125" s="41" t="s">
        <v>941</v>
      </c>
      <c r="K5125" s="41" t="s">
        <v>116</v>
      </c>
    </row>
    <row r="5126" spans="1:11" x14ac:dyDescent="0.2">
      <c r="A5126" s="30">
        <v>582</v>
      </c>
      <c r="B5126" s="253" t="str">
        <f>IF(AND(A5126&lt;&gt;"",ISNUMBER(A5126)),VLOOKUP(A5126,Studies!A:BR,2,FALSE),"")</f>
        <v>ClinPharmReview, AI424-028, p. 128</v>
      </c>
      <c r="C5126" s="254" t="str">
        <f>IF(AND(A5126&lt;&gt;"",ISNUMBER(A5126)),VLOOKUP(A5126,Studies!A:BR,3,FALSE),"")</f>
        <v>https://www.accessdata.fda.gov/drugsatfda_docs/nda/2003/21-567_Reyataz_BioPharmr_P3.pdf</v>
      </c>
      <c r="D5126" s="254" t="str">
        <f>IF(AND(A5126&lt;&gt;"",ISNUMBER(A5126)),VLOOKUP(A5126,Studies!A:BR,4,FALSE),"")</f>
        <v>B-Day 6</v>
      </c>
      <c r="E5126" s="254" t="str">
        <f>IF(AND(A5126&lt;&gt;"",ISNUMBER(A5126)),VLOOKUP(A5126,Studies!A:BR,5,FALSE),"")</f>
        <v>Atazanavir</v>
      </c>
      <c r="F5126" s="255" t="str">
        <f>IF(AND(A5126&lt;&gt;"",ISNUMBER(A5126)),VLOOKUP(A5126,Studies!A:BR,6,FALSE),"")</f>
        <v>Plasma</v>
      </c>
      <c r="G5126" s="194">
        <v>130</v>
      </c>
      <c r="H5126" s="50" t="s">
        <v>60</v>
      </c>
      <c r="I5126" s="187">
        <v>249.87649999999999</v>
      </c>
      <c r="J5126" s="41" t="s">
        <v>941</v>
      </c>
      <c r="K5126" s="41" t="s">
        <v>116</v>
      </c>
    </row>
    <row r="5127" spans="1:11" x14ac:dyDescent="0.2">
      <c r="A5127" s="30">
        <v>582</v>
      </c>
      <c r="B5127" s="253" t="str">
        <f>IF(AND(A5127&lt;&gt;"",ISNUMBER(A5127)),VLOOKUP(A5127,Studies!A:BR,2,FALSE),"")</f>
        <v>ClinPharmReview, AI424-028, p. 128</v>
      </c>
      <c r="C5127" s="254" t="str">
        <f>IF(AND(A5127&lt;&gt;"",ISNUMBER(A5127)),VLOOKUP(A5127,Studies!A:BR,3,FALSE),"")</f>
        <v>https://www.accessdata.fda.gov/drugsatfda_docs/nda/2003/21-567_Reyataz_BioPharmr_P3.pdf</v>
      </c>
      <c r="D5127" s="254" t="str">
        <f>IF(AND(A5127&lt;&gt;"",ISNUMBER(A5127)),VLOOKUP(A5127,Studies!A:BR,4,FALSE),"")</f>
        <v>B-Day 6</v>
      </c>
      <c r="E5127" s="254" t="str">
        <f>IF(AND(A5127&lt;&gt;"",ISNUMBER(A5127)),VLOOKUP(A5127,Studies!A:BR,5,FALSE),"")</f>
        <v>Atazanavir</v>
      </c>
      <c r="F5127" s="255" t="str">
        <f>IF(AND(A5127&lt;&gt;"",ISNUMBER(A5127)),VLOOKUP(A5127,Studies!A:BR,6,FALSE),"")</f>
        <v>Plasma</v>
      </c>
      <c r="G5127" s="194">
        <v>132</v>
      </c>
      <c r="H5127" s="50" t="s">
        <v>60</v>
      </c>
      <c r="I5127" s="187">
        <v>162.28309999999999</v>
      </c>
      <c r="J5127" s="41" t="s">
        <v>941</v>
      </c>
      <c r="K5127" s="41" t="s">
        <v>116</v>
      </c>
    </row>
    <row r="5128" spans="1:11" x14ac:dyDescent="0.2">
      <c r="A5128" s="30">
        <v>582</v>
      </c>
      <c r="B5128" s="253" t="str">
        <f>IF(AND(A5128&lt;&gt;"",ISNUMBER(A5128)),VLOOKUP(A5128,Studies!A:BR,2,FALSE),"")</f>
        <v>ClinPharmReview, AI424-028, p. 128</v>
      </c>
      <c r="C5128" s="254" t="str">
        <f>IF(AND(A5128&lt;&gt;"",ISNUMBER(A5128)),VLOOKUP(A5128,Studies!A:BR,3,FALSE),"")</f>
        <v>https://www.accessdata.fda.gov/drugsatfda_docs/nda/2003/21-567_Reyataz_BioPharmr_P3.pdf</v>
      </c>
      <c r="D5128" s="254" t="str">
        <f>IF(AND(A5128&lt;&gt;"",ISNUMBER(A5128)),VLOOKUP(A5128,Studies!A:BR,4,FALSE),"")</f>
        <v>B-Day 6</v>
      </c>
      <c r="E5128" s="254" t="str">
        <f>IF(AND(A5128&lt;&gt;"",ISNUMBER(A5128)),VLOOKUP(A5128,Studies!A:BR,5,FALSE),"")</f>
        <v>Atazanavir</v>
      </c>
      <c r="F5128" s="255" t="str">
        <f>IF(AND(A5128&lt;&gt;"",ISNUMBER(A5128)),VLOOKUP(A5128,Studies!A:BR,6,FALSE),"")</f>
        <v>Plasma</v>
      </c>
      <c r="G5128" s="194">
        <v>136</v>
      </c>
      <c r="H5128" s="50" t="s">
        <v>60</v>
      </c>
      <c r="I5128" s="187">
        <v>82.823650000000001</v>
      </c>
      <c r="J5128" s="41" t="s">
        <v>941</v>
      </c>
      <c r="K5128" s="41" t="s">
        <v>116</v>
      </c>
    </row>
    <row r="5129" spans="1:11" x14ac:dyDescent="0.2">
      <c r="A5129" s="30">
        <v>582</v>
      </c>
      <c r="B5129" s="253" t="str">
        <f>IF(AND(A5129&lt;&gt;"",ISNUMBER(A5129)),VLOOKUP(A5129,Studies!A:BR,2,FALSE),"")</f>
        <v>ClinPharmReview, AI424-028, p. 128</v>
      </c>
      <c r="C5129" s="254" t="str">
        <f>IF(AND(A5129&lt;&gt;"",ISNUMBER(A5129)),VLOOKUP(A5129,Studies!A:BR,3,FALSE),"")</f>
        <v>https://www.accessdata.fda.gov/drugsatfda_docs/nda/2003/21-567_Reyataz_BioPharmr_P3.pdf</v>
      </c>
      <c r="D5129" s="254" t="str">
        <f>IF(AND(A5129&lt;&gt;"",ISNUMBER(A5129)),VLOOKUP(A5129,Studies!A:BR,4,FALSE),"")</f>
        <v>B-Day 6</v>
      </c>
      <c r="E5129" s="254" t="str">
        <f>IF(AND(A5129&lt;&gt;"",ISNUMBER(A5129)),VLOOKUP(A5129,Studies!A:BR,5,FALSE),"")</f>
        <v>Atazanavir</v>
      </c>
      <c r="F5129" s="255" t="str">
        <f>IF(AND(A5129&lt;&gt;"",ISNUMBER(A5129)),VLOOKUP(A5129,Studies!A:BR,6,FALSE),"")</f>
        <v>Plasma</v>
      </c>
      <c r="G5129" s="194">
        <v>144</v>
      </c>
      <c r="H5129" s="50" t="s">
        <v>60</v>
      </c>
      <c r="I5129" s="187">
        <v>31.469249999999999</v>
      </c>
      <c r="J5129" s="41" t="s">
        <v>941</v>
      </c>
      <c r="K5129" s="41" t="s">
        <v>116</v>
      </c>
    </row>
    <row r="5130" spans="1:11" x14ac:dyDescent="0.2">
      <c r="A5130" s="30">
        <v>583</v>
      </c>
      <c r="B5130" s="253" t="str">
        <f>IF(AND(A5130&lt;&gt;"",ISNUMBER(A5130)),VLOOKUP(A5130,Studies!A:BR,2,FALSE),"")</f>
        <v>ClinPharmReview, AI424-028, p. 128</v>
      </c>
      <c r="C5130" s="254" t="str">
        <f>IF(AND(A5130&lt;&gt;"",ISNUMBER(A5130)),VLOOKUP(A5130,Studies!A:BR,3,FALSE),"")</f>
        <v>https://www.accessdata.fda.gov/drugsatfda_docs/nda/2003/21-567_Reyataz_BioPharmr_P3.pdf</v>
      </c>
      <c r="D5130" s="254" t="str">
        <f>IF(AND(A5130&lt;&gt;"",ISNUMBER(A5130)),VLOOKUP(A5130,Studies!A:BR,4,FALSE),"")</f>
        <v>C-Day 6</v>
      </c>
      <c r="E5130" s="254" t="str">
        <f>IF(AND(A5130&lt;&gt;"",ISNUMBER(A5130)),VLOOKUP(A5130,Studies!A:BR,5,FALSE),"")</f>
        <v>Atazanavir</v>
      </c>
      <c r="F5130" s="255" t="str">
        <f>IF(AND(A5130&lt;&gt;"",ISNUMBER(A5130)),VLOOKUP(A5130,Studies!A:BR,6,FALSE),"")</f>
        <v>Plasma</v>
      </c>
      <c r="G5130" s="194">
        <v>120</v>
      </c>
      <c r="H5130" s="50" t="s">
        <v>60</v>
      </c>
      <c r="I5130" s="187">
        <v>184.2253</v>
      </c>
      <c r="J5130" s="41" t="s">
        <v>941</v>
      </c>
      <c r="K5130" s="41" t="s">
        <v>116</v>
      </c>
    </row>
    <row r="5131" spans="1:11" x14ac:dyDescent="0.2">
      <c r="A5131" s="30">
        <v>583</v>
      </c>
      <c r="B5131" s="253" t="str">
        <f>IF(AND(A5131&lt;&gt;"",ISNUMBER(A5131)),VLOOKUP(A5131,Studies!A:BR,2,FALSE),"")</f>
        <v>ClinPharmReview, AI424-028, p. 128</v>
      </c>
      <c r="C5131" s="254" t="str">
        <f>IF(AND(A5131&lt;&gt;"",ISNUMBER(A5131)),VLOOKUP(A5131,Studies!A:BR,3,FALSE),"")</f>
        <v>https://www.accessdata.fda.gov/drugsatfda_docs/nda/2003/21-567_Reyataz_BioPharmr_P3.pdf</v>
      </c>
      <c r="D5131" s="254" t="str">
        <f>IF(AND(A5131&lt;&gt;"",ISNUMBER(A5131)),VLOOKUP(A5131,Studies!A:BR,4,FALSE),"")</f>
        <v>C-Day 6</v>
      </c>
      <c r="E5131" s="254" t="str">
        <f>IF(AND(A5131&lt;&gt;"",ISNUMBER(A5131)),VLOOKUP(A5131,Studies!A:BR,5,FALSE),"")</f>
        <v>Atazanavir</v>
      </c>
      <c r="F5131" s="255" t="str">
        <f>IF(AND(A5131&lt;&gt;"",ISNUMBER(A5131)),VLOOKUP(A5131,Studies!A:BR,6,FALSE),"")</f>
        <v>Plasma</v>
      </c>
      <c r="G5131" s="194">
        <v>120.5</v>
      </c>
      <c r="H5131" s="50" t="s">
        <v>60</v>
      </c>
      <c r="I5131" s="187">
        <v>159.6593</v>
      </c>
      <c r="J5131" s="41" t="s">
        <v>941</v>
      </c>
      <c r="K5131" s="41" t="s">
        <v>116</v>
      </c>
    </row>
    <row r="5132" spans="1:11" x14ac:dyDescent="0.2">
      <c r="A5132" s="30">
        <v>583</v>
      </c>
      <c r="B5132" s="253" t="str">
        <f>IF(AND(A5132&lt;&gt;"",ISNUMBER(A5132)),VLOOKUP(A5132,Studies!A:BR,2,FALSE),"")</f>
        <v>ClinPharmReview, AI424-028, p. 128</v>
      </c>
      <c r="C5132" s="254" t="str">
        <f>IF(AND(A5132&lt;&gt;"",ISNUMBER(A5132)),VLOOKUP(A5132,Studies!A:BR,3,FALSE),"")</f>
        <v>https://www.accessdata.fda.gov/drugsatfda_docs/nda/2003/21-567_Reyataz_BioPharmr_P3.pdf</v>
      </c>
      <c r="D5132" s="254" t="str">
        <f>IF(AND(A5132&lt;&gt;"",ISNUMBER(A5132)),VLOOKUP(A5132,Studies!A:BR,4,FALSE),"")</f>
        <v>C-Day 6</v>
      </c>
      <c r="E5132" s="254" t="str">
        <f>IF(AND(A5132&lt;&gt;"",ISNUMBER(A5132)),VLOOKUP(A5132,Studies!A:BR,5,FALSE),"")</f>
        <v>Atazanavir</v>
      </c>
      <c r="F5132" s="255" t="str">
        <f>IF(AND(A5132&lt;&gt;"",ISNUMBER(A5132)),VLOOKUP(A5132,Studies!A:BR,6,FALSE),"")</f>
        <v>Plasma</v>
      </c>
      <c r="G5132" s="194">
        <v>121</v>
      </c>
      <c r="H5132" s="50" t="s">
        <v>60</v>
      </c>
      <c r="I5132" s="187">
        <v>1200.078</v>
      </c>
      <c r="J5132" s="41" t="s">
        <v>941</v>
      </c>
      <c r="K5132" s="41" t="s">
        <v>116</v>
      </c>
    </row>
    <row r="5133" spans="1:11" x14ac:dyDescent="0.2">
      <c r="A5133" s="30">
        <v>583</v>
      </c>
      <c r="B5133" s="253" t="str">
        <f>IF(AND(A5133&lt;&gt;"",ISNUMBER(A5133)),VLOOKUP(A5133,Studies!A:BR,2,FALSE),"")</f>
        <v>ClinPharmReview, AI424-028, p. 128</v>
      </c>
      <c r="C5133" s="254" t="str">
        <f>IF(AND(A5133&lt;&gt;"",ISNUMBER(A5133)),VLOOKUP(A5133,Studies!A:BR,3,FALSE),"")</f>
        <v>https://www.accessdata.fda.gov/drugsatfda_docs/nda/2003/21-567_Reyataz_BioPharmr_P3.pdf</v>
      </c>
      <c r="D5133" s="254" t="str">
        <f>IF(AND(A5133&lt;&gt;"",ISNUMBER(A5133)),VLOOKUP(A5133,Studies!A:BR,4,FALSE),"")</f>
        <v>C-Day 6</v>
      </c>
      <c r="E5133" s="254" t="str">
        <f>IF(AND(A5133&lt;&gt;"",ISNUMBER(A5133)),VLOOKUP(A5133,Studies!A:BR,5,FALSE),"")</f>
        <v>Atazanavir</v>
      </c>
      <c r="F5133" s="255" t="str">
        <f>IF(AND(A5133&lt;&gt;"",ISNUMBER(A5133)),VLOOKUP(A5133,Studies!A:BR,6,FALSE),"")</f>
        <v>Plasma</v>
      </c>
      <c r="G5133" s="194">
        <v>121.5</v>
      </c>
      <c r="H5133" s="50" t="s">
        <v>60</v>
      </c>
      <c r="I5133" s="187">
        <v>4758.576</v>
      </c>
      <c r="J5133" s="41" t="s">
        <v>941</v>
      </c>
      <c r="K5133" s="41" t="s">
        <v>116</v>
      </c>
    </row>
    <row r="5134" spans="1:11" x14ac:dyDescent="0.2">
      <c r="A5134" s="30">
        <v>583</v>
      </c>
      <c r="B5134" s="253" t="str">
        <f>IF(AND(A5134&lt;&gt;"",ISNUMBER(A5134)),VLOOKUP(A5134,Studies!A:BR,2,FALSE),"")</f>
        <v>ClinPharmReview, AI424-028, p. 128</v>
      </c>
      <c r="C5134" s="254" t="str">
        <f>IF(AND(A5134&lt;&gt;"",ISNUMBER(A5134)),VLOOKUP(A5134,Studies!A:BR,3,FALSE),"")</f>
        <v>https://www.accessdata.fda.gov/drugsatfda_docs/nda/2003/21-567_Reyataz_BioPharmr_P3.pdf</v>
      </c>
      <c r="D5134" s="254" t="str">
        <f>IF(AND(A5134&lt;&gt;"",ISNUMBER(A5134)),VLOOKUP(A5134,Studies!A:BR,4,FALSE),"")</f>
        <v>C-Day 6</v>
      </c>
      <c r="E5134" s="254" t="str">
        <f>IF(AND(A5134&lt;&gt;"",ISNUMBER(A5134)),VLOOKUP(A5134,Studies!A:BR,5,FALSE),"")</f>
        <v>Atazanavir</v>
      </c>
      <c r="F5134" s="255" t="str">
        <f>IF(AND(A5134&lt;&gt;"",ISNUMBER(A5134)),VLOOKUP(A5134,Studies!A:BR,6,FALSE),"")</f>
        <v>Plasma</v>
      </c>
      <c r="G5134" s="194">
        <v>122</v>
      </c>
      <c r="H5134" s="50" t="s">
        <v>60</v>
      </c>
      <c r="I5134" s="187">
        <v>5401.8090000000002</v>
      </c>
      <c r="J5134" s="41" t="s">
        <v>941</v>
      </c>
      <c r="K5134" s="41" t="s">
        <v>116</v>
      </c>
    </row>
    <row r="5135" spans="1:11" x14ac:dyDescent="0.2">
      <c r="A5135" s="30">
        <v>583</v>
      </c>
      <c r="B5135" s="253" t="str">
        <f>IF(AND(A5135&lt;&gt;"",ISNUMBER(A5135)),VLOOKUP(A5135,Studies!A:BR,2,FALSE),"")</f>
        <v>ClinPharmReview, AI424-028, p. 128</v>
      </c>
      <c r="C5135" s="254" t="str">
        <f>IF(AND(A5135&lt;&gt;"",ISNUMBER(A5135)),VLOOKUP(A5135,Studies!A:BR,3,FALSE),"")</f>
        <v>https://www.accessdata.fda.gov/drugsatfda_docs/nda/2003/21-567_Reyataz_BioPharmr_P3.pdf</v>
      </c>
      <c r="D5135" s="254" t="str">
        <f>IF(AND(A5135&lt;&gt;"",ISNUMBER(A5135)),VLOOKUP(A5135,Studies!A:BR,4,FALSE),"")</f>
        <v>C-Day 6</v>
      </c>
      <c r="E5135" s="254" t="str">
        <f>IF(AND(A5135&lt;&gt;"",ISNUMBER(A5135)),VLOOKUP(A5135,Studies!A:BR,5,FALSE),"")</f>
        <v>Atazanavir</v>
      </c>
      <c r="F5135" s="255" t="str">
        <f>IF(AND(A5135&lt;&gt;"",ISNUMBER(A5135)),VLOOKUP(A5135,Studies!A:BR,6,FALSE),"")</f>
        <v>Plasma</v>
      </c>
      <c r="G5135" s="194">
        <v>122.5</v>
      </c>
      <c r="H5135" s="50" t="s">
        <v>60</v>
      </c>
      <c r="I5135" s="187">
        <v>4955.9539999999997</v>
      </c>
      <c r="J5135" s="41" t="s">
        <v>941</v>
      </c>
      <c r="K5135" s="41" t="s">
        <v>116</v>
      </c>
    </row>
    <row r="5136" spans="1:11" x14ac:dyDescent="0.2">
      <c r="A5136" s="30">
        <v>583</v>
      </c>
      <c r="B5136" s="253" t="str">
        <f>IF(AND(A5136&lt;&gt;"",ISNUMBER(A5136)),VLOOKUP(A5136,Studies!A:BR,2,FALSE),"")</f>
        <v>ClinPharmReview, AI424-028, p. 128</v>
      </c>
      <c r="C5136" s="254" t="str">
        <f>IF(AND(A5136&lt;&gt;"",ISNUMBER(A5136)),VLOOKUP(A5136,Studies!A:BR,3,FALSE),"")</f>
        <v>https://www.accessdata.fda.gov/drugsatfda_docs/nda/2003/21-567_Reyataz_BioPharmr_P3.pdf</v>
      </c>
      <c r="D5136" s="254" t="str">
        <f>IF(AND(A5136&lt;&gt;"",ISNUMBER(A5136)),VLOOKUP(A5136,Studies!A:BR,4,FALSE),"")</f>
        <v>C-Day 6</v>
      </c>
      <c r="E5136" s="254" t="str">
        <f>IF(AND(A5136&lt;&gt;"",ISNUMBER(A5136)),VLOOKUP(A5136,Studies!A:BR,5,FALSE),"")</f>
        <v>Atazanavir</v>
      </c>
      <c r="F5136" s="255" t="str">
        <f>IF(AND(A5136&lt;&gt;"",ISNUMBER(A5136)),VLOOKUP(A5136,Studies!A:BR,6,FALSE),"")</f>
        <v>Plasma</v>
      </c>
      <c r="G5136" s="194">
        <v>123</v>
      </c>
      <c r="H5136" s="50" t="s">
        <v>60</v>
      </c>
      <c r="I5136" s="187">
        <v>4354.9390000000003</v>
      </c>
      <c r="J5136" s="41" t="s">
        <v>941</v>
      </c>
      <c r="K5136" s="41" t="s">
        <v>116</v>
      </c>
    </row>
    <row r="5137" spans="1:11" x14ac:dyDescent="0.2">
      <c r="A5137" s="30">
        <v>583</v>
      </c>
      <c r="B5137" s="253" t="str">
        <f>IF(AND(A5137&lt;&gt;"",ISNUMBER(A5137)),VLOOKUP(A5137,Studies!A:BR,2,FALSE),"")</f>
        <v>ClinPharmReview, AI424-028, p. 128</v>
      </c>
      <c r="C5137" s="254" t="str">
        <f>IF(AND(A5137&lt;&gt;"",ISNUMBER(A5137)),VLOOKUP(A5137,Studies!A:BR,3,FALSE),"")</f>
        <v>https://www.accessdata.fda.gov/drugsatfda_docs/nda/2003/21-567_Reyataz_BioPharmr_P3.pdf</v>
      </c>
      <c r="D5137" s="254" t="str">
        <f>IF(AND(A5137&lt;&gt;"",ISNUMBER(A5137)),VLOOKUP(A5137,Studies!A:BR,4,FALSE),"")</f>
        <v>C-Day 6</v>
      </c>
      <c r="E5137" s="254" t="str">
        <f>IF(AND(A5137&lt;&gt;"",ISNUMBER(A5137)),VLOOKUP(A5137,Studies!A:BR,5,FALSE),"")</f>
        <v>Atazanavir</v>
      </c>
      <c r="F5137" s="255" t="str">
        <f>IF(AND(A5137&lt;&gt;"",ISNUMBER(A5137)),VLOOKUP(A5137,Studies!A:BR,6,FALSE),"")</f>
        <v>Plasma</v>
      </c>
      <c r="G5137" s="194">
        <v>124</v>
      </c>
      <c r="H5137" s="50" t="s">
        <v>60</v>
      </c>
      <c r="I5137" s="187">
        <v>3663.4259999999999</v>
      </c>
      <c r="J5137" s="41" t="s">
        <v>941</v>
      </c>
      <c r="K5137" s="41" t="s">
        <v>116</v>
      </c>
    </row>
    <row r="5138" spans="1:11" x14ac:dyDescent="0.2">
      <c r="A5138" s="30">
        <v>583</v>
      </c>
      <c r="B5138" s="253" t="str">
        <f>IF(AND(A5138&lt;&gt;"",ISNUMBER(A5138)),VLOOKUP(A5138,Studies!A:BR,2,FALSE),"")</f>
        <v>ClinPharmReview, AI424-028, p. 128</v>
      </c>
      <c r="C5138" s="254" t="str">
        <f>IF(AND(A5138&lt;&gt;"",ISNUMBER(A5138)),VLOOKUP(A5138,Studies!A:BR,3,FALSE),"")</f>
        <v>https://www.accessdata.fda.gov/drugsatfda_docs/nda/2003/21-567_Reyataz_BioPharmr_P3.pdf</v>
      </c>
      <c r="D5138" s="254" t="str">
        <f>IF(AND(A5138&lt;&gt;"",ISNUMBER(A5138)),VLOOKUP(A5138,Studies!A:BR,4,FALSE),"")</f>
        <v>C-Day 6</v>
      </c>
      <c r="E5138" s="254" t="str">
        <f>IF(AND(A5138&lt;&gt;"",ISNUMBER(A5138)),VLOOKUP(A5138,Studies!A:BR,5,FALSE),"")</f>
        <v>Atazanavir</v>
      </c>
      <c r="F5138" s="255" t="str">
        <f>IF(AND(A5138&lt;&gt;"",ISNUMBER(A5138)),VLOOKUP(A5138,Studies!A:BR,6,FALSE),"")</f>
        <v>Plasma</v>
      </c>
      <c r="G5138" s="194">
        <v>125</v>
      </c>
      <c r="H5138" s="50" t="s">
        <v>60</v>
      </c>
      <c r="I5138" s="187">
        <v>3125.826</v>
      </c>
      <c r="J5138" s="41" t="s">
        <v>941</v>
      </c>
      <c r="K5138" s="41" t="s">
        <v>116</v>
      </c>
    </row>
    <row r="5139" spans="1:11" x14ac:dyDescent="0.2">
      <c r="A5139" s="30">
        <v>583</v>
      </c>
      <c r="B5139" s="253" t="str">
        <f>IF(AND(A5139&lt;&gt;"",ISNUMBER(A5139)),VLOOKUP(A5139,Studies!A:BR,2,FALSE),"")</f>
        <v>ClinPharmReview, AI424-028, p. 128</v>
      </c>
      <c r="C5139" s="254" t="str">
        <f>IF(AND(A5139&lt;&gt;"",ISNUMBER(A5139)),VLOOKUP(A5139,Studies!A:BR,3,FALSE),"")</f>
        <v>https://www.accessdata.fda.gov/drugsatfda_docs/nda/2003/21-567_Reyataz_BioPharmr_P3.pdf</v>
      </c>
      <c r="D5139" s="254" t="str">
        <f>IF(AND(A5139&lt;&gt;"",ISNUMBER(A5139)),VLOOKUP(A5139,Studies!A:BR,4,FALSE),"")</f>
        <v>C-Day 6</v>
      </c>
      <c r="E5139" s="254" t="str">
        <f>IF(AND(A5139&lt;&gt;"",ISNUMBER(A5139)),VLOOKUP(A5139,Studies!A:BR,5,FALSE),"")</f>
        <v>Atazanavir</v>
      </c>
      <c r="F5139" s="255" t="str">
        <f>IF(AND(A5139&lt;&gt;"",ISNUMBER(A5139)),VLOOKUP(A5139,Studies!A:BR,6,FALSE),"")</f>
        <v>Plasma</v>
      </c>
      <c r="G5139" s="194">
        <v>126</v>
      </c>
      <c r="H5139" s="50" t="s">
        <v>60</v>
      </c>
      <c r="I5139" s="187">
        <v>2280.5520000000001</v>
      </c>
      <c r="J5139" s="41" t="s">
        <v>941</v>
      </c>
      <c r="K5139" s="41" t="s">
        <v>116</v>
      </c>
    </row>
    <row r="5140" spans="1:11" x14ac:dyDescent="0.2">
      <c r="A5140" s="30">
        <v>583</v>
      </c>
      <c r="B5140" s="253" t="str">
        <f>IF(AND(A5140&lt;&gt;"",ISNUMBER(A5140)),VLOOKUP(A5140,Studies!A:BR,2,FALSE),"")</f>
        <v>ClinPharmReview, AI424-028, p. 128</v>
      </c>
      <c r="C5140" s="254" t="str">
        <f>IF(AND(A5140&lt;&gt;"",ISNUMBER(A5140)),VLOOKUP(A5140,Studies!A:BR,3,FALSE),"")</f>
        <v>https://www.accessdata.fda.gov/drugsatfda_docs/nda/2003/21-567_Reyataz_BioPharmr_P3.pdf</v>
      </c>
      <c r="D5140" s="254" t="str">
        <f>IF(AND(A5140&lt;&gt;"",ISNUMBER(A5140)),VLOOKUP(A5140,Studies!A:BR,4,FALSE),"")</f>
        <v>C-Day 6</v>
      </c>
      <c r="E5140" s="254" t="str">
        <f>IF(AND(A5140&lt;&gt;"",ISNUMBER(A5140)),VLOOKUP(A5140,Studies!A:BR,5,FALSE),"")</f>
        <v>Atazanavir</v>
      </c>
      <c r="F5140" s="255" t="str">
        <f>IF(AND(A5140&lt;&gt;"",ISNUMBER(A5140)),VLOOKUP(A5140,Studies!A:BR,6,FALSE),"")</f>
        <v>Plasma</v>
      </c>
      <c r="G5140" s="194">
        <v>128</v>
      </c>
      <c r="H5140" s="50" t="s">
        <v>60</v>
      </c>
      <c r="I5140" s="187">
        <v>1503.2940000000001</v>
      </c>
      <c r="J5140" s="41" t="s">
        <v>941</v>
      </c>
      <c r="K5140" s="41" t="s">
        <v>116</v>
      </c>
    </row>
    <row r="5141" spans="1:11" x14ac:dyDescent="0.2">
      <c r="A5141" s="30">
        <v>583</v>
      </c>
      <c r="B5141" s="253" t="str">
        <f>IF(AND(A5141&lt;&gt;"",ISNUMBER(A5141)),VLOOKUP(A5141,Studies!A:BR,2,FALSE),"")</f>
        <v>ClinPharmReview, AI424-028, p. 128</v>
      </c>
      <c r="C5141" s="254" t="str">
        <f>IF(AND(A5141&lt;&gt;"",ISNUMBER(A5141)),VLOOKUP(A5141,Studies!A:BR,3,FALSE),"")</f>
        <v>https://www.accessdata.fda.gov/drugsatfda_docs/nda/2003/21-567_Reyataz_BioPharmr_P3.pdf</v>
      </c>
      <c r="D5141" s="254" t="str">
        <f>IF(AND(A5141&lt;&gt;"",ISNUMBER(A5141)),VLOOKUP(A5141,Studies!A:BR,4,FALSE),"")</f>
        <v>C-Day 6</v>
      </c>
      <c r="E5141" s="254" t="str">
        <f>IF(AND(A5141&lt;&gt;"",ISNUMBER(A5141)),VLOOKUP(A5141,Studies!A:BR,5,FALSE),"")</f>
        <v>Atazanavir</v>
      </c>
      <c r="F5141" s="255" t="str">
        <f>IF(AND(A5141&lt;&gt;"",ISNUMBER(A5141)),VLOOKUP(A5141,Studies!A:BR,6,FALSE),"")</f>
        <v>Plasma</v>
      </c>
      <c r="G5141" s="194">
        <v>130</v>
      </c>
      <c r="H5141" s="50" t="s">
        <v>60</v>
      </c>
      <c r="I5141" s="187">
        <v>922.73820000000001</v>
      </c>
      <c r="J5141" s="41" t="s">
        <v>941</v>
      </c>
      <c r="K5141" s="41" t="s">
        <v>116</v>
      </c>
    </row>
    <row r="5142" spans="1:11" x14ac:dyDescent="0.2">
      <c r="A5142" s="30">
        <v>583</v>
      </c>
      <c r="B5142" s="253" t="str">
        <f>IF(AND(A5142&lt;&gt;"",ISNUMBER(A5142)),VLOOKUP(A5142,Studies!A:BR,2,FALSE),"")</f>
        <v>ClinPharmReview, AI424-028, p. 128</v>
      </c>
      <c r="C5142" s="254" t="str">
        <f>IF(AND(A5142&lt;&gt;"",ISNUMBER(A5142)),VLOOKUP(A5142,Studies!A:BR,3,FALSE),"")</f>
        <v>https://www.accessdata.fda.gov/drugsatfda_docs/nda/2003/21-567_Reyataz_BioPharmr_P3.pdf</v>
      </c>
      <c r="D5142" s="254" t="str">
        <f>IF(AND(A5142&lt;&gt;"",ISNUMBER(A5142)),VLOOKUP(A5142,Studies!A:BR,4,FALSE),"")</f>
        <v>C-Day 6</v>
      </c>
      <c r="E5142" s="254" t="str">
        <f>IF(AND(A5142&lt;&gt;"",ISNUMBER(A5142)),VLOOKUP(A5142,Studies!A:BR,5,FALSE),"")</f>
        <v>Atazanavir</v>
      </c>
      <c r="F5142" s="255" t="str">
        <f>IF(AND(A5142&lt;&gt;"",ISNUMBER(A5142)),VLOOKUP(A5142,Studies!A:BR,6,FALSE),"")</f>
        <v>Plasma</v>
      </c>
      <c r="G5142" s="194">
        <v>132</v>
      </c>
      <c r="H5142" s="50" t="s">
        <v>60</v>
      </c>
      <c r="I5142" s="187">
        <v>681.40530000000001</v>
      </c>
      <c r="J5142" s="41" t="s">
        <v>941</v>
      </c>
      <c r="K5142" s="41" t="s">
        <v>116</v>
      </c>
    </row>
    <row r="5143" spans="1:11" x14ac:dyDescent="0.2">
      <c r="A5143" s="30">
        <v>583</v>
      </c>
      <c r="B5143" s="253" t="str">
        <f>IF(AND(A5143&lt;&gt;"",ISNUMBER(A5143)),VLOOKUP(A5143,Studies!A:BR,2,FALSE),"")</f>
        <v>ClinPharmReview, AI424-028, p. 128</v>
      </c>
      <c r="C5143" s="254" t="str">
        <f>IF(AND(A5143&lt;&gt;"",ISNUMBER(A5143)),VLOOKUP(A5143,Studies!A:BR,3,FALSE),"")</f>
        <v>https://www.accessdata.fda.gov/drugsatfda_docs/nda/2003/21-567_Reyataz_BioPharmr_P3.pdf</v>
      </c>
      <c r="D5143" s="254" t="str">
        <f>IF(AND(A5143&lt;&gt;"",ISNUMBER(A5143)),VLOOKUP(A5143,Studies!A:BR,4,FALSE),"")</f>
        <v>C-Day 6</v>
      </c>
      <c r="E5143" s="254" t="str">
        <f>IF(AND(A5143&lt;&gt;"",ISNUMBER(A5143)),VLOOKUP(A5143,Studies!A:BR,5,FALSE),"")</f>
        <v>Atazanavir</v>
      </c>
      <c r="F5143" s="255" t="str">
        <f>IF(AND(A5143&lt;&gt;"",ISNUMBER(A5143)),VLOOKUP(A5143,Studies!A:BR,6,FALSE),"")</f>
        <v>Plasma</v>
      </c>
      <c r="G5143" s="194">
        <v>136</v>
      </c>
      <c r="H5143" s="50" t="s">
        <v>60</v>
      </c>
      <c r="I5143" s="187">
        <v>287.67779999999999</v>
      </c>
      <c r="J5143" s="41" t="s">
        <v>941</v>
      </c>
      <c r="K5143" s="41" t="s">
        <v>116</v>
      </c>
    </row>
    <row r="5144" spans="1:11" x14ac:dyDescent="0.2">
      <c r="A5144" s="30">
        <v>583</v>
      </c>
      <c r="B5144" s="253" t="str">
        <f>IF(AND(A5144&lt;&gt;"",ISNUMBER(A5144)),VLOOKUP(A5144,Studies!A:BR,2,FALSE),"")</f>
        <v>ClinPharmReview, AI424-028, p. 128</v>
      </c>
      <c r="C5144" s="254" t="str">
        <f>IF(AND(A5144&lt;&gt;"",ISNUMBER(A5144)),VLOOKUP(A5144,Studies!A:BR,3,FALSE),"")</f>
        <v>https://www.accessdata.fda.gov/drugsatfda_docs/nda/2003/21-567_Reyataz_BioPharmr_P3.pdf</v>
      </c>
      <c r="D5144" s="254" t="str">
        <f>IF(AND(A5144&lt;&gt;"",ISNUMBER(A5144)),VLOOKUP(A5144,Studies!A:BR,4,FALSE),"")</f>
        <v>C-Day 6</v>
      </c>
      <c r="E5144" s="254" t="str">
        <f>IF(AND(A5144&lt;&gt;"",ISNUMBER(A5144)),VLOOKUP(A5144,Studies!A:BR,5,FALSE),"")</f>
        <v>Atazanavir</v>
      </c>
      <c r="F5144" s="255" t="str">
        <f>IF(AND(A5144&lt;&gt;"",ISNUMBER(A5144)),VLOOKUP(A5144,Studies!A:BR,6,FALSE),"")</f>
        <v>Plasma</v>
      </c>
      <c r="G5144" s="194">
        <v>144</v>
      </c>
      <c r="H5144" s="50" t="s">
        <v>60</v>
      </c>
      <c r="I5144" s="187">
        <v>144.68459999999999</v>
      </c>
      <c r="J5144" s="41" t="s">
        <v>941</v>
      </c>
      <c r="K5144" s="41" t="s">
        <v>116</v>
      </c>
    </row>
    <row r="5145" spans="1:11" x14ac:dyDescent="0.2">
      <c r="A5145" s="30">
        <v>584</v>
      </c>
      <c r="B5145" s="253" t="str">
        <f>IF(AND(A5145&lt;&gt;"",ISNUMBER(A5145)),VLOOKUP(A5145,Studies!A:BR,2,FALSE),"")</f>
        <v>ClinPharmReview, AI424-028, p. 128</v>
      </c>
      <c r="C5145" s="254" t="str">
        <f>IF(AND(A5145&lt;&gt;"",ISNUMBER(A5145)),VLOOKUP(A5145,Studies!A:BR,3,FALSE),"")</f>
        <v>https://www.accessdata.fda.gov/drugsatfda_docs/nda/2003/21-567_Reyataz_BioPharmr_P3.pdf</v>
      </c>
      <c r="D5145" s="254" t="str">
        <f>IF(AND(A5145&lt;&gt;"",ISNUMBER(A5145)),VLOOKUP(A5145,Studies!A:BR,4,FALSE),"")</f>
        <v>D-Day 6</v>
      </c>
      <c r="E5145" s="254" t="str">
        <f>IF(AND(A5145&lt;&gt;"",ISNUMBER(A5145)),VLOOKUP(A5145,Studies!A:BR,5,FALSE),"")</f>
        <v>Atazanavir</v>
      </c>
      <c r="F5145" s="255" t="str">
        <f>IF(AND(A5145&lt;&gt;"",ISNUMBER(A5145)),VLOOKUP(A5145,Studies!A:BR,6,FALSE),"")</f>
        <v>Plasma</v>
      </c>
      <c r="G5145" s="194">
        <v>120</v>
      </c>
      <c r="H5145" s="50" t="s">
        <v>60</v>
      </c>
      <c r="I5145" s="187">
        <v>224.809</v>
      </c>
      <c r="J5145" s="41" t="s">
        <v>941</v>
      </c>
      <c r="K5145" s="41" t="s">
        <v>116</v>
      </c>
    </row>
    <row r="5146" spans="1:11" x14ac:dyDescent="0.2">
      <c r="A5146" s="30">
        <v>584</v>
      </c>
      <c r="B5146" s="253" t="str">
        <f>IF(AND(A5146&lt;&gt;"",ISNUMBER(A5146)),VLOOKUP(A5146,Studies!A:BR,2,FALSE),"")</f>
        <v>ClinPharmReview, AI424-028, p. 128</v>
      </c>
      <c r="C5146" s="254" t="str">
        <f>IF(AND(A5146&lt;&gt;"",ISNUMBER(A5146)),VLOOKUP(A5146,Studies!A:BR,3,FALSE),"")</f>
        <v>https://www.accessdata.fda.gov/drugsatfda_docs/nda/2003/21-567_Reyataz_BioPharmr_P3.pdf</v>
      </c>
      <c r="D5146" s="254" t="str">
        <f>IF(AND(A5146&lt;&gt;"",ISNUMBER(A5146)),VLOOKUP(A5146,Studies!A:BR,4,FALSE),"")</f>
        <v>D-Day 6</v>
      </c>
      <c r="E5146" s="254" t="str">
        <f>IF(AND(A5146&lt;&gt;"",ISNUMBER(A5146)),VLOOKUP(A5146,Studies!A:BR,5,FALSE),"")</f>
        <v>Atazanavir</v>
      </c>
      <c r="F5146" s="255" t="str">
        <f>IF(AND(A5146&lt;&gt;"",ISNUMBER(A5146)),VLOOKUP(A5146,Studies!A:BR,6,FALSE),"")</f>
        <v>Plasma</v>
      </c>
      <c r="G5146" s="194">
        <v>120.5</v>
      </c>
      <c r="H5146" s="50" t="s">
        <v>60</v>
      </c>
      <c r="I5146" s="187">
        <v>294.1696</v>
      </c>
      <c r="J5146" s="41" t="s">
        <v>941</v>
      </c>
      <c r="K5146" s="41" t="s">
        <v>116</v>
      </c>
    </row>
    <row r="5147" spans="1:11" x14ac:dyDescent="0.2">
      <c r="A5147" s="30">
        <v>584</v>
      </c>
      <c r="B5147" s="253" t="str">
        <f>IF(AND(A5147&lt;&gt;"",ISNUMBER(A5147)),VLOOKUP(A5147,Studies!A:BR,2,FALSE),"")</f>
        <v>ClinPharmReview, AI424-028, p. 128</v>
      </c>
      <c r="C5147" s="254" t="str">
        <f>IF(AND(A5147&lt;&gt;"",ISNUMBER(A5147)),VLOOKUP(A5147,Studies!A:BR,3,FALSE),"")</f>
        <v>https://www.accessdata.fda.gov/drugsatfda_docs/nda/2003/21-567_Reyataz_BioPharmr_P3.pdf</v>
      </c>
      <c r="D5147" s="254" t="str">
        <f>IF(AND(A5147&lt;&gt;"",ISNUMBER(A5147)),VLOOKUP(A5147,Studies!A:BR,4,FALSE),"")</f>
        <v>D-Day 6</v>
      </c>
      <c r="E5147" s="254" t="str">
        <f>IF(AND(A5147&lt;&gt;"",ISNUMBER(A5147)),VLOOKUP(A5147,Studies!A:BR,5,FALSE),"")</f>
        <v>Atazanavir</v>
      </c>
      <c r="F5147" s="255" t="str">
        <f>IF(AND(A5147&lt;&gt;"",ISNUMBER(A5147)),VLOOKUP(A5147,Studies!A:BR,6,FALSE),"")</f>
        <v>Plasma</v>
      </c>
      <c r="G5147" s="194">
        <v>121</v>
      </c>
      <c r="H5147" s="50" t="s">
        <v>60</v>
      </c>
      <c r="I5147" s="187">
        <v>772.45320000000004</v>
      </c>
      <c r="J5147" s="41" t="s">
        <v>941</v>
      </c>
      <c r="K5147" s="41" t="s">
        <v>116</v>
      </c>
    </row>
    <row r="5148" spans="1:11" x14ac:dyDescent="0.2">
      <c r="A5148" s="30">
        <v>584</v>
      </c>
      <c r="B5148" s="253" t="str">
        <f>IF(AND(A5148&lt;&gt;"",ISNUMBER(A5148)),VLOOKUP(A5148,Studies!A:BR,2,FALSE),"")</f>
        <v>ClinPharmReview, AI424-028, p. 128</v>
      </c>
      <c r="C5148" s="254" t="str">
        <f>IF(AND(A5148&lt;&gt;"",ISNUMBER(A5148)),VLOOKUP(A5148,Studies!A:BR,3,FALSE),"")</f>
        <v>https://www.accessdata.fda.gov/drugsatfda_docs/nda/2003/21-567_Reyataz_BioPharmr_P3.pdf</v>
      </c>
      <c r="D5148" s="254" t="str">
        <f>IF(AND(A5148&lt;&gt;"",ISNUMBER(A5148)),VLOOKUP(A5148,Studies!A:BR,4,FALSE),"")</f>
        <v>D-Day 6</v>
      </c>
      <c r="E5148" s="254" t="str">
        <f>IF(AND(A5148&lt;&gt;"",ISNUMBER(A5148)),VLOOKUP(A5148,Studies!A:BR,5,FALSE),"")</f>
        <v>Atazanavir</v>
      </c>
      <c r="F5148" s="255" t="str">
        <f>IF(AND(A5148&lt;&gt;"",ISNUMBER(A5148)),VLOOKUP(A5148,Studies!A:BR,6,FALSE),"")</f>
        <v>Plasma</v>
      </c>
      <c r="G5148" s="194">
        <v>121.5</v>
      </c>
      <c r="H5148" s="50" t="s">
        <v>60</v>
      </c>
      <c r="I5148" s="187">
        <v>2733.431</v>
      </c>
      <c r="J5148" s="41" t="s">
        <v>941</v>
      </c>
      <c r="K5148" s="41" t="s">
        <v>116</v>
      </c>
    </row>
    <row r="5149" spans="1:11" x14ac:dyDescent="0.2">
      <c r="A5149" s="30">
        <v>584</v>
      </c>
      <c r="B5149" s="253" t="str">
        <f>IF(AND(A5149&lt;&gt;"",ISNUMBER(A5149)),VLOOKUP(A5149,Studies!A:BR,2,FALSE),"")</f>
        <v>ClinPharmReview, AI424-028, p. 128</v>
      </c>
      <c r="C5149" s="254" t="str">
        <f>IF(AND(A5149&lt;&gt;"",ISNUMBER(A5149)),VLOOKUP(A5149,Studies!A:BR,3,FALSE),"")</f>
        <v>https://www.accessdata.fda.gov/drugsatfda_docs/nda/2003/21-567_Reyataz_BioPharmr_P3.pdf</v>
      </c>
      <c r="D5149" s="254" t="str">
        <f>IF(AND(A5149&lt;&gt;"",ISNUMBER(A5149)),VLOOKUP(A5149,Studies!A:BR,4,FALSE),"")</f>
        <v>D-Day 6</v>
      </c>
      <c r="E5149" s="254" t="str">
        <f>IF(AND(A5149&lt;&gt;"",ISNUMBER(A5149)),VLOOKUP(A5149,Studies!A:BR,5,FALSE),"")</f>
        <v>Atazanavir</v>
      </c>
      <c r="F5149" s="255" t="str">
        <f>IF(AND(A5149&lt;&gt;"",ISNUMBER(A5149)),VLOOKUP(A5149,Studies!A:BR,6,FALSE),"")</f>
        <v>Plasma</v>
      </c>
      <c r="G5149" s="194">
        <v>122</v>
      </c>
      <c r="H5149" s="50" t="s">
        <v>60</v>
      </c>
      <c r="I5149" s="187">
        <v>4303.13</v>
      </c>
      <c r="J5149" s="41" t="s">
        <v>941</v>
      </c>
      <c r="K5149" s="41" t="s">
        <v>116</v>
      </c>
    </row>
    <row r="5150" spans="1:11" x14ac:dyDescent="0.2">
      <c r="A5150" s="30">
        <v>584</v>
      </c>
      <c r="B5150" s="253" t="str">
        <f>IF(AND(A5150&lt;&gt;"",ISNUMBER(A5150)),VLOOKUP(A5150,Studies!A:BR,2,FALSE),"")</f>
        <v>ClinPharmReview, AI424-028, p. 128</v>
      </c>
      <c r="C5150" s="254" t="str">
        <f>IF(AND(A5150&lt;&gt;"",ISNUMBER(A5150)),VLOOKUP(A5150,Studies!A:BR,3,FALSE),"")</f>
        <v>https://www.accessdata.fda.gov/drugsatfda_docs/nda/2003/21-567_Reyataz_BioPharmr_P3.pdf</v>
      </c>
      <c r="D5150" s="254" t="str">
        <f>IF(AND(A5150&lt;&gt;"",ISNUMBER(A5150)),VLOOKUP(A5150,Studies!A:BR,4,FALSE),"")</f>
        <v>D-Day 6</v>
      </c>
      <c r="E5150" s="254" t="str">
        <f>IF(AND(A5150&lt;&gt;"",ISNUMBER(A5150)),VLOOKUP(A5150,Studies!A:BR,5,FALSE),"")</f>
        <v>Atazanavir</v>
      </c>
      <c r="F5150" s="255" t="str">
        <f>IF(AND(A5150&lt;&gt;"",ISNUMBER(A5150)),VLOOKUP(A5150,Studies!A:BR,6,FALSE),"")</f>
        <v>Plasma</v>
      </c>
      <c r="G5150" s="194">
        <v>122.5</v>
      </c>
      <c r="H5150" s="50" t="s">
        <v>60</v>
      </c>
      <c r="I5150" s="187">
        <v>4816.4690000000001</v>
      </c>
      <c r="J5150" s="41" t="s">
        <v>941</v>
      </c>
      <c r="K5150" s="41" t="s">
        <v>116</v>
      </c>
    </row>
    <row r="5151" spans="1:11" x14ac:dyDescent="0.2">
      <c r="A5151" s="30">
        <v>584</v>
      </c>
      <c r="B5151" s="253" t="str">
        <f>IF(AND(A5151&lt;&gt;"",ISNUMBER(A5151)),VLOOKUP(A5151,Studies!A:BR,2,FALSE),"")</f>
        <v>ClinPharmReview, AI424-028, p. 128</v>
      </c>
      <c r="C5151" s="254" t="str">
        <f>IF(AND(A5151&lt;&gt;"",ISNUMBER(A5151)),VLOOKUP(A5151,Studies!A:BR,3,FALSE),"")</f>
        <v>https://www.accessdata.fda.gov/drugsatfda_docs/nda/2003/21-567_Reyataz_BioPharmr_P3.pdf</v>
      </c>
      <c r="D5151" s="254" t="str">
        <f>IF(AND(A5151&lt;&gt;"",ISNUMBER(A5151)),VLOOKUP(A5151,Studies!A:BR,4,FALSE),"")</f>
        <v>D-Day 6</v>
      </c>
      <c r="E5151" s="254" t="str">
        <f>IF(AND(A5151&lt;&gt;"",ISNUMBER(A5151)),VLOOKUP(A5151,Studies!A:BR,5,FALSE),"")</f>
        <v>Atazanavir</v>
      </c>
      <c r="F5151" s="255" t="str">
        <f>IF(AND(A5151&lt;&gt;"",ISNUMBER(A5151)),VLOOKUP(A5151,Studies!A:BR,6,FALSE),"")</f>
        <v>Plasma</v>
      </c>
      <c r="G5151" s="194">
        <v>123</v>
      </c>
      <c r="H5151" s="50" t="s">
        <v>60</v>
      </c>
      <c r="I5151" s="187">
        <v>4292.95</v>
      </c>
      <c r="J5151" s="41" t="s">
        <v>941</v>
      </c>
      <c r="K5151" s="41" t="s">
        <v>116</v>
      </c>
    </row>
    <row r="5152" spans="1:11" x14ac:dyDescent="0.2">
      <c r="A5152" s="30">
        <v>584</v>
      </c>
      <c r="B5152" s="253" t="str">
        <f>IF(AND(A5152&lt;&gt;"",ISNUMBER(A5152)),VLOOKUP(A5152,Studies!A:BR,2,FALSE),"")</f>
        <v>ClinPharmReview, AI424-028, p. 128</v>
      </c>
      <c r="C5152" s="254" t="str">
        <f>IF(AND(A5152&lt;&gt;"",ISNUMBER(A5152)),VLOOKUP(A5152,Studies!A:BR,3,FALSE),"")</f>
        <v>https://www.accessdata.fda.gov/drugsatfda_docs/nda/2003/21-567_Reyataz_BioPharmr_P3.pdf</v>
      </c>
      <c r="D5152" s="254" t="str">
        <f>IF(AND(A5152&lt;&gt;"",ISNUMBER(A5152)),VLOOKUP(A5152,Studies!A:BR,4,FALSE),"")</f>
        <v>D-Day 6</v>
      </c>
      <c r="E5152" s="254" t="str">
        <f>IF(AND(A5152&lt;&gt;"",ISNUMBER(A5152)),VLOOKUP(A5152,Studies!A:BR,5,FALSE),"")</f>
        <v>Atazanavir</v>
      </c>
      <c r="F5152" s="255" t="str">
        <f>IF(AND(A5152&lt;&gt;"",ISNUMBER(A5152)),VLOOKUP(A5152,Studies!A:BR,6,FALSE),"")</f>
        <v>Plasma</v>
      </c>
      <c r="G5152" s="194">
        <v>124</v>
      </c>
      <c r="H5152" s="50" t="s">
        <v>60</v>
      </c>
      <c r="I5152" s="187">
        <v>3460.5450000000001</v>
      </c>
      <c r="J5152" s="41" t="s">
        <v>941</v>
      </c>
      <c r="K5152" s="41" t="s">
        <v>116</v>
      </c>
    </row>
    <row r="5153" spans="1:14" x14ac:dyDescent="0.2">
      <c r="A5153" s="30">
        <v>584</v>
      </c>
      <c r="B5153" s="253" t="str">
        <f>IF(AND(A5153&lt;&gt;"",ISNUMBER(A5153)),VLOOKUP(A5153,Studies!A:BR,2,FALSE),"")</f>
        <v>ClinPharmReview, AI424-028, p. 128</v>
      </c>
      <c r="C5153" s="254" t="str">
        <f>IF(AND(A5153&lt;&gt;"",ISNUMBER(A5153)),VLOOKUP(A5153,Studies!A:BR,3,FALSE),"")</f>
        <v>https://www.accessdata.fda.gov/drugsatfda_docs/nda/2003/21-567_Reyataz_BioPharmr_P3.pdf</v>
      </c>
      <c r="D5153" s="254" t="str">
        <f>IF(AND(A5153&lt;&gt;"",ISNUMBER(A5153)),VLOOKUP(A5153,Studies!A:BR,4,FALSE),"")</f>
        <v>D-Day 6</v>
      </c>
      <c r="E5153" s="254" t="str">
        <f>IF(AND(A5153&lt;&gt;"",ISNUMBER(A5153)),VLOOKUP(A5153,Studies!A:BR,5,FALSE),"")</f>
        <v>Atazanavir</v>
      </c>
      <c r="F5153" s="255" t="str">
        <f>IF(AND(A5153&lt;&gt;"",ISNUMBER(A5153)),VLOOKUP(A5153,Studies!A:BR,6,FALSE),"")</f>
        <v>Plasma</v>
      </c>
      <c r="G5153" s="194">
        <v>125</v>
      </c>
      <c r="H5153" s="50" t="s">
        <v>60</v>
      </c>
      <c r="I5153" s="187">
        <v>2788.8490000000002</v>
      </c>
      <c r="J5153" s="41" t="s">
        <v>941</v>
      </c>
      <c r="K5153" s="41" t="s">
        <v>116</v>
      </c>
    </row>
    <row r="5154" spans="1:14" x14ac:dyDescent="0.2">
      <c r="A5154" s="30">
        <v>584</v>
      </c>
      <c r="B5154" s="253" t="str">
        <f>IF(AND(A5154&lt;&gt;"",ISNUMBER(A5154)),VLOOKUP(A5154,Studies!A:BR,2,FALSE),"")</f>
        <v>ClinPharmReview, AI424-028, p. 128</v>
      </c>
      <c r="C5154" s="254" t="str">
        <f>IF(AND(A5154&lt;&gt;"",ISNUMBER(A5154)),VLOOKUP(A5154,Studies!A:BR,3,FALSE),"")</f>
        <v>https://www.accessdata.fda.gov/drugsatfda_docs/nda/2003/21-567_Reyataz_BioPharmr_P3.pdf</v>
      </c>
      <c r="D5154" s="254" t="str">
        <f>IF(AND(A5154&lt;&gt;"",ISNUMBER(A5154)),VLOOKUP(A5154,Studies!A:BR,4,FALSE),"")</f>
        <v>D-Day 6</v>
      </c>
      <c r="E5154" s="254" t="str">
        <f>IF(AND(A5154&lt;&gt;"",ISNUMBER(A5154)),VLOOKUP(A5154,Studies!A:BR,5,FALSE),"")</f>
        <v>Atazanavir</v>
      </c>
      <c r="F5154" s="255" t="str">
        <f>IF(AND(A5154&lt;&gt;"",ISNUMBER(A5154)),VLOOKUP(A5154,Studies!A:BR,6,FALSE),"")</f>
        <v>Plasma</v>
      </c>
      <c r="G5154" s="194">
        <v>126</v>
      </c>
      <c r="H5154" s="50" t="s">
        <v>60</v>
      </c>
      <c r="I5154" s="187">
        <v>2064.8519999999999</v>
      </c>
      <c r="J5154" s="41" t="s">
        <v>941</v>
      </c>
      <c r="K5154" s="41" t="s">
        <v>116</v>
      </c>
    </row>
    <row r="5155" spans="1:14" x14ac:dyDescent="0.2">
      <c r="A5155" s="30">
        <v>584</v>
      </c>
      <c r="B5155" s="253" t="str">
        <f>IF(AND(A5155&lt;&gt;"",ISNUMBER(A5155)),VLOOKUP(A5155,Studies!A:BR,2,FALSE),"")</f>
        <v>ClinPharmReview, AI424-028, p. 128</v>
      </c>
      <c r="C5155" s="254" t="str">
        <f>IF(AND(A5155&lt;&gt;"",ISNUMBER(A5155)),VLOOKUP(A5155,Studies!A:BR,3,FALSE),"")</f>
        <v>https://www.accessdata.fda.gov/drugsatfda_docs/nda/2003/21-567_Reyataz_BioPharmr_P3.pdf</v>
      </c>
      <c r="D5155" s="254" t="str">
        <f>IF(AND(A5155&lt;&gt;"",ISNUMBER(A5155)),VLOOKUP(A5155,Studies!A:BR,4,FALSE),"")</f>
        <v>D-Day 6</v>
      </c>
      <c r="E5155" s="254" t="str">
        <f>IF(AND(A5155&lt;&gt;"",ISNUMBER(A5155)),VLOOKUP(A5155,Studies!A:BR,5,FALSE),"")</f>
        <v>Atazanavir</v>
      </c>
      <c r="F5155" s="255" t="str">
        <f>IF(AND(A5155&lt;&gt;"",ISNUMBER(A5155)),VLOOKUP(A5155,Studies!A:BR,6,FALSE),"")</f>
        <v>Plasma</v>
      </c>
      <c r="G5155" s="194">
        <v>128</v>
      </c>
      <c r="H5155" s="50" t="s">
        <v>60</v>
      </c>
      <c r="I5155" s="187">
        <v>1380.4190000000001</v>
      </c>
      <c r="J5155" s="41" t="s">
        <v>941</v>
      </c>
      <c r="K5155" s="41" t="s">
        <v>116</v>
      </c>
    </row>
    <row r="5156" spans="1:14" x14ac:dyDescent="0.2">
      <c r="A5156" s="30">
        <v>584</v>
      </c>
      <c r="B5156" s="253" t="str">
        <f>IF(AND(A5156&lt;&gt;"",ISNUMBER(A5156)),VLOOKUP(A5156,Studies!A:BR,2,FALSE),"")</f>
        <v>ClinPharmReview, AI424-028, p. 128</v>
      </c>
      <c r="C5156" s="254" t="str">
        <f>IF(AND(A5156&lt;&gt;"",ISNUMBER(A5156)),VLOOKUP(A5156,Studies!A:BR,3,FALSE),"")</f>
        <v>https://www.accessdata.fda.gov/drugsatfda_docs/nda/2003/21-567_Reyataz_BioPharmr_P3.pdf</v>
      </c>
      <c r="D5156" s="254" t="str">
        <f>IF(AND(A5156&lt;&gt;"",ISNUMBER(A5156)),VLOOKUP(A5156,Studies!A:BR,4,FALSE),"")</f>
        <v>D-Day 6</v>
      </c>
      <c r="E5156" s="254" t="str">
        <f>IF(AND(A5156&lt;&gt;"",ISNUMBER(A5156)),VLOOKUP(A5156,Studies!A:BR,5,FALSE),"")</f>
        <v>Atazanavir</v>
      </c>
      <c r="F5156" s="255" t="str">
        <f>IF(AND(A5156&lt;&gt;"",ISNUMBER(A5156)),VLOOKUP(A5156,Studies!A:BR,6,FALSE),"")</f>
        <v>Plasma</v>
      </c>
      <c r="G5156" s="194">
        <v>130</v>
      </c>
      <c r="H5156" s="50" t="s">
        <v>60</v>
      </c>
      <c r="I5156" s="187">
        <v>949.4606</v>
      </c>
      <c r="J5156" s="41" t="s">
        <v>941</v>
      </c>
      <c r="K5156" s="41" t="s">
        <v>116</v>
      </c>
    </row>
    <row r="5157" spans="1:14" x14ac:dyDescent="0.2">
      <c r="A5157" s="30">
        <v>584</v>
      </c>
      <c r="B5157" s="253" t="str">
        <f>IF(AND(A5157&lt;&gt;"",ISNUMBER(A5157)),VLOOKUP(A5157,Studies!A:BR,2,FALSE),"")</f>
        <v>ClinPharmReview, AI424-028, p. 128</v>
      </c>
      <c r="C5157" s="254" t="str">
        <f>IF(AND(A5157&lt;&gt;"",ISNUMBER(A5157)),VLOOKUP(A5157,Studies!A:BR,3,FALSE),"")</f>
        <v>https://www.accessdata.fda.gov/drugsatfda_docs/nda/2003/21-567_Reyataz_BioPharmr_P3.pdf</v>
      </c>
      <c r="D5157" s="254" t="str">
        <f>IF(AND(A5157&lt;&gt;"",ISNUMBER(A5157)),VLOOKUP(A5157,Studies!A:BR,4,FALSE),"")</f>
        <v>D-Day 6</v>
      </c>
      <c r="E5157" s="254" t="str">
        <f>IF(AND(A5157&lt;&gt;"",ISNUMBER(A5157)),VLOOKUP(A5157,Studies!A:BR,5,FALSE),"")</f>
        <v>Atazanavir</v>
      </c>
      <c r="F5157" s="255" t="str">
        <f>IF(AND(A5157&lt;&gt;"",ISNUMBER(A5157)),VLOOKUP(A5157,Studies!A:BR,6,FALSE),"")</f>
        <v>Plasma</v>
      </c>
      <c r="G5157" s="194">
        <v>132</v>
      </c>
      <c r="H5157" s="50" t="s">
        <v>60</v>
      </c>
      <c r="I5157" s="187">
        <v>691.07240000000002</v>
      </c>
      <c r="J5157" s="41" t="s">
        <v>941</v>
      </c>
      <c r="K5157" s="41" t="s">
        <v>116</v>
      </c>
    </row>
    <row r="5158" spans="1:14" x14ac:dyDescent="0.2">
      <c r="A5158" s="30">
        <v>584</v>
      </c>
      <c r="B5158" s="253" t="str">
        <f>IF(AND(A5158&lt;&gt;"",ISNUMBER(A5158)),VLOOKUP(A5158,Studies!A:BR,2,FALSE),"")</f>
        <v>ClinPharmReview, AI424-028, p. 128</v>
      </c>
      <c r="C5158" s="254" t="str">
        <f>IF(AND(A5158&lt;&gt;"",ISNUMBER(A5158)),VLOOKUP(A5158,Studies!A:BR,3,FALSE),"")</f>
        <v>https://www.accessdata.fda.gov/drugsatfda_docs/nda/2003/21-567_Reyataz_BioPharmr_P3.pdf</v>
      </c>
      <c r="D5158" s="254" t="str">
        <f>IF(AND(A5158&lt;&gt;"",ISNUMBER(A5158)),VLOOKUP(A5158,Studies!A:BR,4,FALSE),"")</f>
        <v>D-Day 6</v>
      </c>
      <c r="E5158" s="254" t="str">
        <f>IF(AND(A5158&lt;&gt;"",ISNUMBER(A5158)),VLOOKUP(A5158,Studies!A:BR,5,FALSE),"")</f>
        <v>Atazanavir</v>
      </c>
      <c r="F5158" s="255" t="str">
        <f>IF(AND(A5158&lt;&gt;"",ISNUMBER(A5158)),VLOOKUP(A5158,Studies!A:BR,6,FALSE),"")</f>
        <v>Plasma</v>
      </c>
      <c r="G5158" s="194">
        <v>136</v>
      </c>
      <c r="H5158" s="50" t="s">
        <v>60</v>
      </c>
      <c r="I5158" s="187">
        <v>366.3426</v>
      </c>
      <c r="J5158" s="41" t="s">
        <v>941</v>
      </c>
      <c r="K5158" s="41" t="s">
        <v>116</v>
      </c>
    </row>
    <row r="5159" spans="1:14" x14ac:dyDescent="0.2">
      <c r="A5159" s="30">
        <v>584</v>
      </c>
      <c r="B5159" s="253" t="str">
        <f>IF(AND(A5159&lt;&gt;"",ISNUMBER(A5159)),VLOOKUP(A5159,Studies!A:BR,2,FALSE),"")</f>
        <v>ClinPharmReview, AI424-028, p. 128</v>
      </c>
      <c r="C5159" s="254" t="str">
        <f>IF(AND(A5159&lt;&gt;"",ISNUMBER(A5159)),VLOOKUP(A5159,Studies!A:BR,3,FALSE),"")</f>
        <v>https://www.accessdata.fda.gov/drugsatfda_docs/nda/2003/21-567_Reyataz_BioPharmr_P3.pdf</v>
      </c>
      <c r="D5159" s="254" t="str">
        <f>IF(AND(A5159&lt;&gt;"",ISNUMBER(A5159)),VLOOKUP(A5159,Studies!A:BR,4,FALSE),"")</f>
        <v>D-Day 6</v>
      </c>
      <c r="E5159" s="254" t="str">
        <f>IF(AND(A5159&lt;&gt;"",ISNUMBER(A5159)),VLOOKUP(A5159,Studies!A:BR,5,FALSE),"")</f>
        <v>Atazanavir</v>
      </c>
      <c r="F5159" s="255" t="str">
        <f>IF(AND(A5159&lt;&gt;"",ISNUMBER(A5159)),VLOOKUP(A5159,Studies!A:BR,6,FALSE),"")</f>
        <v>Plasma</v>
      </c>
      <c r="G5159" s="194">
        <v>144</v>
      </c>
      <c r="H5159" s="50" t="s">
        <v>60</v>
      </c>
      <c r="I5159" s="187">
        <v>171.61</v>
      </c>
      <c r="J5159" s="41" t="s">
        <v>941</v>
      </c>
      <c r="K5159" s="41" t="s">
        <v>116</v>
      </c>
      <c r="N5159" s="195"/>
    </row>
    <row r="5160" spans="1:14" x14ac:dyDescent="0.2">
      <c r="A5160" s="30">
        <v>585</v>
      </c>
      <c r="B5160" s="253" t="str">
        <f>IF(AND(A5160&lt;&gt;"",ISNUMBER(A5160)),VLOOKUP(A5160,Studies!A:BR,2,FALSE),"")</f>
        <v>ClinPharmReview, AI424-056, p. 134</v>
      </c>
      <c r="C5160" s="254" t="str">
        <f>IF(AND(A5160&lt;&gt;"",ISNUMBER(A5160)),VLOOKUP(A5160,Studies!A:BR,3,FALSE),"")</f>
        <v>https://www.accessdata.fda.gov/drugsatfda_docs/nda/2003/21-567_Reyataz_BioPharmr_P3.pdf</v>
      </c>
      <c r="D5160" s="254" t="str">
        <f>IF(AND(A5160&lt;&gt;"",ISNUMBER(A5160)),VLOOKUP(A5160,Studies!A:BR,4,FALSE),"")</f>
        <v>Atazanavir without ritonavir, Day 10</v>
      </c>
      <c r="E5160" s="254" t="str">
        <f>IF(AND(A5160&lt;&gt;"",ISNUMBER(A5160)),VLOOKUP(A5160,Studies!A:BR,5,FALSE),"")</f>
        <v>Atazanavir</v>
      </c>
      <c r="F5160" s="255"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x14ac:dyDescent="0.2">
      <c r="A5161" s="30">
        <v>585</v>
      </c>
      <c r="B5161" s="253" t="str">
        <f>IF(AND(A5161&lt;&gt;"",ISNUMBER(A5161)),VLOOKUP(A5161,Studies!A:BR,2,FALSE),"")</f>
        <v>ClinPharmReview, AI424-056, p. 134</v>
      </c>
      <c r="C5161" s="254" t="str">
        <f>IF(AND(A5161&lt;&gt;"",ISNUMBER(A5161)),VLOOKUP(A5161,Studies!A:BR,3,FALSE),"")</f>
        <v>https://www.accessdata.fda.gov/drugsatfda_docs/nda/2003/21-567_Reyataz_BioPharmr_P3.pdf</v>
      </c>
      <c r="D5161" s="254" t="str">
        <f>IF(AND(A5161&lt;&gt;"",ISNUMBER(A5161)),VLOOKUP(A5161,Studies!A:BR,4,FALSE),"")</f>
        <v>Atazanavir without ritonavir, Day 10</v>
      </c>
      <c r="E5161" s="254" t="str">
        <f>IF(AND(A5161&lt;&gt;"",ISNUMBER(A5161)),VLOOKUP(A5161,Studies!A:BR,5,FALSE),"")</f>
        <v>Atazanavir</v>
      </c>
      <c r="F5161" s="255"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x14ac:dyDescent="0.2">
      <c r="A5162" s="30">
        <v>585</v>
      </c>
      <c r="B5162" s="253" t="str">
        <f>IF(AND(A5162&lt;&gt;"",ISNUMBER(A5162)),VLOOKUP(A5162,Studies!A:BR,2,FALSE),"")</f>
        <v>ClinPharmReview, AI424-056, p. 134</v>
      </c>
      <c r="C5162" s="254" t="str">
        <f>IF(AND(A5162&lt;&gt;"",ISNUMBER(A5162)),VLOOKUP(A5162,Studies!A:BR,3,FALSE),"")</f>
        <v>https://www.accessdata.fda.gov/drugsatfda_docs/nda/2003/21-567_Reyataz_BioPharmr_P3.pdf</v>
      </c>
      <c r="D5162" s="254" t="str">
        <f>IF(AND(A5162&lt;&gt;"",ISNUMBER(A5162)),VLOOKUP(A5162,Studies!A:BR,4,FALSE),"")</f>
        <v>Atazanavir without ritonavir, Day 10</v>
      </c>
      <c r="E5162" s="254" t="str">
        <f>IF(AND(A5162&lt;&gt;"",ISNUMBER(A5162)),VLOOKUP(A5162,Studies!A:BR,5,FALSE),"")</f>
        <v>Atazanavir</v>
      </c>
      <c r="F5162" s="255"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x14ac:dyDescent="0.2">
      <c r="A5163" s="30">
        <v>585</v>
      </c>
      <c r="B5163" s="253" t="str">
        <f>IF(AND(A5163&lt;&gt;"",ISNUMBER(A5163)),VLOOKUP(A5163,Studies!A:BR,2,FALSE),"")</f>
        <v>ClinPharmReview, AI424-056, p. 134</v>
      </c>
      <c r="C5163" s="254" t="str">
        <f>IF(AND(A5163&lt;&gt;"",ISNUMBER(A5163)),VLOOKUP(A5163,Studies!A:BR,3,FALSE),"")</f>
        <v>https://www.accessdata.fda.gov/drugsatfda_docs/nda/2003/21-567_Reyataz_BioPharmr_P3.pdf</v>
      </c>
      <c r="D5163" s="254" t="str">
        <f>IF(AND(A5163&lt;&gt;"",ISNUMBER(A5163)),VLOOKUP(A5163,Studies!A:BR,4,FALSE),"")</f>
        <v>Atazanavir without ritonavir, Day 10</v>
      </c>
      <c r="E5163" s="254" t="str">
        <f>IF(AND(A5163&lt;&gt;"",ISNUMBER(A5163)),VLOOKUP(A5163,Studies!A:BR,5,FALSE),"")</f>
        <v>Atazanavir</v>
      </c>
      <c r="F5163" s="255"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x14ac:dyDescent="0.2">
      <c r="A5164" s="30">
        <v>585</v>
      </c>
      <c r="B5164" s="253" t="str">
        <f>IF(AND(A5164&lt;&gt;"",ISNUMBER(A5164)),VLOOKUP(A5164,Studies!A:BR,2,FALSE),"")</f>
        <v>ClinPharmReview, AI424-056, p. 134</v>
      </c>
      <c r="C5164" s="254" t="str">
        <f>IF(AND(A5164&lt;&gt;"",ISNUMBER(A5164)),VLOOKUP(A5164,Studies!A:BR,3,FALSE),"")</f>
        <v>https://www.accessdata.fda.gov/drugsatfda_docs/nda/2003/21-567_Reyataz_BioPharmr_P3.pdf</v>
      </c>
      <c r="D5164" s="254" t="str">
        <f>IF(AND(A5164&lt;&gt;"",ISNUMBER(A5164)),VLOOKUP(A5164,Studies!A:BR,4,FALSE),"")</f>
        <v>Atazanavir without ritonavir, Day 10</v>
      </c>
      <c r="E5164" s="254" t="str">
        <f>IF(AND(A5164&lt;&gt;"",ISNUMBER(A5164)),VLOOKUP(A5164,Studies!A:BR,5,FALSE),"")</f>
        <v>Atazanavir</v>
      </c>
      <c r="F5164" s="255"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x14ac:dyDescent="0.2">
      <c r="A5165" s="30">
        <v>585</v>
      </c>
      <c r="B5165" s="253" t="str">
        <f>IF(AND(A5165&lt;&gt;"",ISNUMBER(A5165)),VLOOKUP(A5165,Studies!A:BR,2,FALSE),"")</f>
        <v>ClinPharmReview, AI424-056, p. 134</v>
      </c>
      <c r="C5165" s="254" t="str">
        <f>IF(AND(A5165&lt;&gt;"",ISNUMBER(A5165)),VLOOKUP(A5165,Studies!A:BR,3,FALSE),"")</f>
        <v>https://www.accessdata.fda.gov/drugsatfda_docs/nda/2003/21-567_Reyataz_BioPharmr_P3.pdf</v>
      </c>
      <c r="D5165" s="254" t="str">
        <f>IF(AND(A5165&lt;&gt;"",ISNUMBER(A5165)),VLOOKUP(A5165,Studies!A:BR,4,FALSE),"")</f>
        <v>Atazanavir without ritonavir, Day 10</v>
      </c>
      <c r="E5165" s="254" t="str">
        <f>IF(AND(A5165&lt;&gt;"",ISNUMBER(A5165)),VLOOKUP(A5165,Studies!A:BR,5,FALSE),"")</f>
        <v>Atazanavir</v>
      </c>
      <c r="F5165" s="255"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x14ac:dyDescent="0.2">
      <c r="A5166" s="30">
        <v>585</v>
      </c>
      <c r="B5166" s="253" t="str">
        <f>IF(AND(A5166&lt;&gt;"",ISNUMBER(A5166)),VLOOKUP(A5166,Studies!A:BR,2,FALSE),"")</f>
        <v>ClinPharmReview, AI424-056, p. 134</v>
      </c>
      <c r="C5166" s="254" t="str">
        <f>IF(AND(A5166&lt;&gt;"",ISNUMBER(A5166)),VLOOKUP(A5166,Studies!A:BR,3,FALSE),"")</f>
        <v>https://www.accessdata.fda.gov/drugsatfda_docs/nda/2003/21-567_Reyataz_BioPharmr_P3.pdf</v>
      </c>
      <c r="D5166" s="254" t="str">
        <f>IF(AND(A5166&lt;&gt;"",ISNUMBER(A5166)),VLOOKUP(A5166,Studies!A:BR,4,FALSE),"")</f>
        <v>Atazanavir without ritonavir, Day 10</v>
      </c>
      <c r="E5166" s="254" t="str">
        <f>IF(AND(A5166&lt;&gt;"",ISNUMBER(A5166)),VLOOKUP(A5166,Studies!A:BR,5,FALSE),"")</f>
        <v>Atazanavir</v>
      </c>
      <c r="F5166" s="255"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x14ac:dyDescent="0.2">
      <c r="A5167" s="30">
        <v>585</v>
      </c>
      <c r="B5167" s="253" t="str">
        <f>IF(AND(A5167&lt;&gt;"",ISNUMBER(A5167)),VLOOKUP(A5167,Studies!A:BR,2,FALSE),"")</f>
        <v>ClinPharmReview, AI424-056, p. 134</v>
      </c>
      <c r="C5167" s="254" t="str">
        <f>IF(AND(A5167&lt;&gt;"",ISNUMBER(A5167)),VLOOKUP(A5167,Studies!A:BR,3,FALSE),"")</f>
        <v>https://www.accessdata.fda.gov/drugsatfda_docs/nda/2003/21-567_Reyataz_BioPharmr_P3.pdf</v>
      </c>
      <c r="D5167" s="254" t="str">
        <f>IF(AND(A5167&lt;&gt;"",ISNUMBER(A5167)),VLOOKUP(A5167,Studies!A:BR,4,FALSE),"")</f>
        <v>Atazanavir without ritonavir, Day 10</v>
      </c>
      <c r="E5167" s="254" t="str">
        <f>IF(AND(A5167&lt;&gt;"",ISNUMBER(A5167)),VLOOKUP(A5167,Studies!A:BR,5,FALSE),"")</f>
        <v>Atazanavir</v>
      </c>
      <c r="F5167" s="255"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x14ac:dyDescent="0.2">
      <c r="A5168" s="30">
        <v>585</v>
      </c>
      <c r="B5168" s="253" t="str">
        <f>IF(AND(A5168&lt;&gt;"",ISNUMBER(A5168)),VLOOKUP(A5168,Studies!A:BR,2,FALSE),"")</f>
        <v>ClinPharmReview, AI424-056, p. 134</v>
      </c>
      <c r="C5168" s="254" t="str">
        <f>IF(AND(A5168&lt;&gt;"",ISNUMBER(A5168)),VLOOKUP(A5168,Studies!A:BR,3,FALSE),"")</f>
        <v>https://www.accessdata.fda.gov/drugsatfda_docs/nda/2003/21-567_Reyataz_BioPharmr_P3.pdf</v>
      </c>
      <c r="D5168" s="254" t="str">
        <f>IF(AND(A5168&lt;&gt;"",ISNUMBER(A5168)),VLOOKUP(A5168,Studies!A:BR,4,FALSE),"")</f>
        <v>Atazanavir without ritonavir, Day 10</v>
      </c>
      <c r="E5168" s="254" t="str">
        <f>IF(AND(A5168&lt;&gt;"",ISNUMBER(A5168)),VLOOKUP(A5168,Studies!A:BR,5,FALSE),"")</f>
        <v>Atazanavir</v>
      </c>
      <c r="F5168" s="255"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x14ac:dyDescent="0.2">
      <c r="A5169" s="30">
        <v>585</v>
      </c>
      <c r="B5169" s="253" t="str">
        <f>IF(AND(A5169&lt;&gt;"",ISNUMBER(A5169)),VLOOKUP(A5169,Studies!A:BR,2,FALSE),"")</f>
        <v>ClinPharmReview, AI424-056, p. 134</v>
      </c>
      <c r="C5169" s="254" t="str">
        <f>IF(AND(A5169&lt;&gt;"",ISNUMBER(A5169)),VLOOKUP(A5169,Studies!A:BR,3,FALSE),"")</f>
        <v>https://www.accessdata.fda.gov/drugsatfda_docs/nda/2003/21-567_Reyataz_BioPharmr_P3.pdf</v>
      </c>
      <c r="D5169" s="254" t="str">
        <f>IF(AND(A5169&lt;&gt;"",ISNUMBER(A5169)),VLOOKUP(A5169,Studies!A:BR,4,FALSE),"")</f>
        <v>Atazanavir without ritonavir, Day 10</v>
      </c>
      <c r="E5169" s="254" t="str">
        <f>IF(AND(A5169&lt;&gt;"",ISNUMBER(A5169)),VLOOKUP(A5169,Studies!A:BR,5,FALSE),"")</f>
        <v>Atazanavir</v>
      </c>
      <c r="F5169" s="255"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x14ac:dyDescent="0.2">
      <c r="A5170" s="30">
        <v>585</v>
      </c>
      <c r="B5170" s="253" t="str">
        <f>IF(AND(A5170&lt;&gt;"",ISNUMBER(A5170)),VLOOKUP(A5170,Studies!A:BR,2,FALSE),"")</f>
        <v>ClinPharmReview, AI424-056, p. 134</v>
      </c>
      <c r="C5170" s="254" t="str">
        <f>IF(AND(A5170&lt;&gt;"",ISNUMBER(A5170)),VLOOKUP(A5170,Studies!A:BR,3,FALSE),"")</f>
        <v>https://www.accessdata.fda.gov/drugsatfda_docs/nda/2003/21-567_Reyataz_BioPharmr_P3.pdf</v>
      </c>
      <c r="D5170" s="254" t="str">
        <f>IF(AND(A5170&lt;&gt;"",ISNUMBER(A5170)),VLOOKUP(A5170,Studies!A:BR,4,FALSE),"")</f>
        <v>Atazanavir without ritonavir, Day 10</v>
      </c>
      <c r="E5170" s="254" t="str">
        <f>IF(AND(A5170&lt;&gt;"",ISNUMBER(A5170)),VLOOKUP(A5170,Studies!A:BR,5,FALSE),"")</f>
        <v>Atazanavir</v>
      </c>
      <c r="F5170" s="255"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x14ac:dyDescent="0.2">
      <c r="A5171" s="30">
        <v>585</v>
      </c>
      <c r="B5171" s="253" t="str">
        <f>IF(AND(A5171&lt;&gt;"",ISNUMBER(A5171)),VLOOKUP(A5171,Studies!A:BR,2,FALSE),"")</f>
        <v>ClinPharmReview, AI424-056, p. 134</v>
      </c>
      <c r="C5171" s="254" t="str">
        <f>IF(AND(A5171&lt;&gt;"",ISNUMBER(A5171)),VLOOKUP(A5171,Studies!A:BR,3,FALSE),"")</f>
        <v>https://www.accessdata.fda.gov/drugsatfda_docs/nda/2003/21-567_Reyataz_BioPharmr_P3.pdf</v>
      </c>
      <c r="D5171" s="254" t="str">
        <f>IF(AND(A5171&lt;&gt;"",ISNUMBER(A5171)),VLOOKUP(A5171,Studies!A:BR,4,FALSE),"")</f>
        <v>Atazanavir without ritonavir, Day 10</v>
      </c>
      <c r="E5171" s="254" t="str">
        <f>IF(AND(A5171&lt;&gt;"",ISNUMBER(A5171)),VLOOKUP(A5171,Studies!A:BR,5,FALSE),"")</f>
        <v>Atazanavir</v>
      </c>
      <c r="F5171" s="255"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x14ac:dyDescent="0.2">
      <c r="A5172" s="30">
        <v>585</v>
      </c>
      <c r="B5172" s="253" t="str">
        <f>IF(AND(A5172&lt;&gt;"",ISNUMBER(A5172)),VLOOKUP(A5172,Studies!A:BR,2,FALSE),"")</f>
        <v>ClinPharmReview, AI424-056, p. 134</v>
      </c>
      <c r="C5172" s="254" t="str">
        <f>IF(AND(A5172&lt;&gt;"",ISNUMBER(A5172)),VLOOKUP(A5172,Studies!A:BR,3,FALSE),"")</f>
        <v>https://www.accessdata.fda.gov/drugsatfda_docs/nda/2003/21-567_Reyataz_BioPharmr_P3.pdf</v>
      </c>
      <c r="D5172" s="254" t="str">
        <f>IF(AND(A5172&lt;&gt;"",ISNUMBER(A5172)),VLOOKUP(A5172,Studies!A:BR,4,FALSE),"")</f>
        <v>Atazanavir without ritonavir, Day 10</v>
      </c>
      <c r="E5172" s="254" t="str">
        <f>IF(AND(A5172&lt;&gt;"",ISNUMBER(A5172)),VLOOKUP(A5172,Studies!A:BR,5,FALSE),"")</f>
        <v>Atazanavir</v>
      </c>
      <c r="F5172" s="255"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x14ac:dyDescent="0.2">
      <c r="A5173" s="30">
        <v>585</v>
      </c>
      <c r="B5173" s="253" t="str">
        <f>IF(AND(A5173&lt;&gt;"",ISNUMBER(A5173)),VLOOKUP(A5173,Studies!A:BR,2,FALSE),"")</f>
        <v>ClinPharmReview, AI424-056, p. 134</v>
      </c>
      <c r="C5173" s="254" t="str">
        <f>IF(AND(A5173&lt;&gt;"",ISNUMBER(A5173)),VLOOKUP(A5173,Studies!A:BR,3,FALSE),"")</f>
        <v>https://www.accessdata.fda.gov/drugsatfda_docs/nda/2003/21-567_Reyataz_BioPharmr_P3.pdf</v>
      </c>
      <c r="D5173" s="254" t="str">
        <f>IF(AND(A5173&lt;&gt;"",ISNUMBER(A5173)),VLOOKUP(A5173,Studies!A:BR,4,FALSE),"")</f>
        <v>Atazanavir without ritonavir, Day 10</v>
      </c>
      <c r="E5173" s="254" t="str">
        <f>IF(AND(A5173&lt;&gt;"",ISNUMBER(A5173)),VLOOKUP(A5173,Studies!A:BR,5,FALSE),"")</f>
        <v>Atazanavir</v>
      </c>
      <c r="F5173" s="255"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x14ac:dyDescent="0.2">
      <c r="A5174" s="30">
        <v>585</v>
      </c>
      <c r="B5174" s="253" t="str">
        <f>IF(AND(A5174&lt;&gt;"",ISNUMBER(A5174)),VLOOKUP(A5174,Studies!A:BR,2,FALSE),"")</f>
        <v>ClinPharmReview, AI424-056, p. 134</v>
      </c>
      <c r="C5174" s="254" t="str">
        <f>IF(AND(A5174&lt;&gt;"",ISNUMBER(A5174)),VLOOKUP(A5174,Studies!A:BR,3,FALSE),"")</f>
        <v>https://www.accessdata.fda.gov/drugsatfda_docs/nda/2003/21-567_Reyataz_BioPharmr_P3.pdf</v>
      </c>
      <c r="D5174" s="254" t="str">
        <f>IF(AND(A5174&lt;&gt;"",ISNUMBER(A5174)),VLOOKUP(A5174,Studies!A:BR,4,FALSE),"")</f>
        <v>Atazanavir without ritonavir, Day 10</v>
      </c>
      <c r="E5174" s="254" t="str">
        <f>IF(AND(A5174&lt;&gt;"",ISNUMBER(A5174)),VLOOKUP(A5174,Studies!A:BR,5,FALSE),"")</f>
        <v>Atazanavir</v>
      </c>
      <c r="F5174" s="255"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x14ac:dyDescent="0.2">
      <c r="A5175" s="30">
        <v>586</v>
      </c>
      <c r="B5175" s="253" t="str">
        <f>IF(AND(A5175&lt;&gt;"",ISNUMBER(A5175)),VLOOKUP(A5175,Studies!A:BR,2,FALSE),"")</f>
        <v>ClinPharmReview, AI424-076, p. 178</v>
      </c>
      <c r="C5175" s="254" t="str">
        <f>IF(AND(A5175&lt;&gt;"",ISNUMBER(A5175)),VLOOKUP(A5175,Studies!A:BR,3,FALSE),"")</f>
        <v>https://www.accessdata.fda.gov/drugsatfda_docs/nda/2003/21-567_Reyataz_BioPharmr_P4.pdf</v>
      </c>
      <c r="D5175" s="254" t="str">
        <f>IF(AND(A5175&lt;&gt;"",ISNUMBER(A5175)),VLOOKUP(A5175,Studies!A:BR,4,FALSE),"")</f>
        <v>400 mg</v>
      </c>
      <c r="E5175" s="254" t="str">
        <f>IF(AND(A5175&lt;&gt;"",ISNUMBER(A5175)),VLOOKUP(A5175,Studies!A:BR,5,FALSE),"")</f>
        <v>Atazanavir</v>
      </c>
      <c r="F5175" s="255"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x14ac:dyDescent="0.2">
      <c r="A5176" s="30">
        <v>586</v>
      </c>
      <c r="B5176" s="253" t="str">
        <f>IF(AND(A5176&lt;&gt;"",ISNUMBER(A5176)),VLOOKUP(A5176,Studies!A:BR,2,FALSE),"")</f>
        <v>ClinPharmReview, AI424-076, p. 178</v>
      </c>
      <c r="C5176" s="254" t="str">
        <f>IF(AND(A5176&lt;&gt;"",ISNUMBER(A5176)),VLOOKUP(A5176,Studies!A:BR,3,FALSE),"")</f>
        <v>https://www.accessdata.fda.gov/drugsatfda_docs/nda/2003/21-567_Reyataz_BioPharmr_P4.pdf</v>
      </c>
      <c r="D5176" s="254" t="str">
        <f>IF(AND(A5176&lt;&gt;"",ISNUMBER(A5176)),VLOOKUP(A5176,Studies!A:BR,4,FALSE),"")</f>
        <v>400 mg</v>
      </c>
      <c r="E5176" s="254" t="str">
        <f>IF(AND(A5176&lt;&gt;"",ISNUMBER(A5176)),VLOOKUP(A5176,Studies!A:BR,5,FALSE),"")</f>
        <v>Atazanavir</v>
      </c>
      <c r="F5176" s="255" t="str">
        <f>IF(AND(A5176&lt;&gt;"",ISNUMBER(A5176)),VLOOKUP(A5176,Studies!A:BR,6,FALSE),"")</f>
        <v>Plasma</v>
      </c>
      <c r="G5176" s="194">
        <v>121</v>
      </c>
      <c r="H5176" s="50" t="s">
        <v>60</v>
      </c>
      <c r="I5176" s="187">
        <v>1174.7249999999999</v>
      </c>
      <c r="J5176" s="41" t="s">
        <v>941</v>
      </c>
      <c r="K5176" s="41" t="s">
        <v>116</v>
      </c>
    </row>
    <row r="5177" spans="1:16" x14ac:dyDescent="0.2">
      <c r="A5177" s="30">
        <v>586</v>
      </c>
      <c r="B5177" s="253" t="str">
        <f>IF(AND(A5177&lt;&gt;"",ISNUMBER(A5177)),VLOOKUP(A5177,Studies!A:BR,2,FALSE),"")</f>
        <v>ClinPharmReview, AI424-076, p. 178</v>
      </c>
      <c r="C5177" s="254" t="str">
        <f>IF(AND(A5177&lt;&gt;"",ISNUMBER(A5177)),VLOOKUP(A5177,Studies!A:BR,3,FALSE),"")</f>
        <v>https://www.accessdata.fda.gov/drugsatfda_docs/nda/2003/21-567_Reyataz_BioPharmr_P4.pdf</v>
      </c>
      <c r="D5177" s="254" t="str">
        <f>IF(AND(A5177&lt;&gt;"",ISNUMBER(A5177)),VLOOKUP(A5177,Studies!A:BR,4,FALSE),"")</f>
        <v>400 mg</v>
      </c>
      <c r="E5177" s="254" t="str">
        <f>IF(AND(A5177&lt;&gt;"",ISNUMBER(A5177)),VLOOKUP(A5177,Studies!A:BR,5,FALSE),"")</f>
        <v>Atazanavir</v>
      </c>
      <c r="F5177" s="255" t="str">
        <f>IF(AND(A5177&lt;&gt;"",ISNUMBER(A5177)),VLOOKUP(A5177,Studies!A:BR,6,FALSE),"")</f>
        <v>Plasma</v>
      </c>
      <c r="G5177" s="194">
        <v>121.5</v>
      </c>
      <c r="H5177" s="50" t="s">
        <v>60</v>
      </c>
      <c r="I5177" s="187">
        <v>3039.2510000000002</v>
      </c>
      <c r="J5177" s="41" t="s">
        <v>941</v>
      </c>
      <c r="K5177" s="41" t="s">
        <v>116</v>
      </c>
      <c r="N5177" s="195"/>
    </row>
    <row r="5178" spans="1:16" x14ac:dyDescent="0.2">
      <c r="A5178" s="30">
        <v>586</v>
      </c>
      <c r="B5178" s="253" t="str">
        <f>IF(AND(A5178&lt;&gt;"",ISNUMBER(A5178)),VLOOKUP(A5178,Studies!A:BR,2,FALSE),"")</f>
        <v>ClinPharmReview, AI424-076, p. 178</v>
      </c>
      <c r="C5178" s="254" t="str">
        <f>IF(AND(A5178&lt;&gt;"",ISNUMBER(A5178)),VLOOKUP(A5178,Studies!A:BR,3,FALSE),"")</f>
        <v>https://www.accessdata.fda.gov/drugsatfda_docs/nda/2003/21-567_Reyataz_BioPharmr_P4.pdf</v>
      </c>
      <c r="D5178" s="254" t="str">
        <f>IF(AND(A5178&lt;&gt;"",ISNUMBER(A5178)),VLOOKUP(A5178,Studies!A:BR,4,FALSE),"")</f>
        <v>400 mg</v>
      </c>
      <c r="E5178" s="254" t="str">
        <f>IF(AND(A5178&lt;&gt;"",ISNUMBER(A5178)),VLOOKUP(A5178,Studies!A:BR,5,FALSE),"")</f>
        <v>Atazanavir</v>
      </c>
      <c r="F5178" s="255"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x14ac:dyDescent="0.2">
      <c r="A5179" s="30">
        <v>586</v>
      </c>
      <c r="B5179" s="253" t="str">
        <f>IF(AND(A5179&lt;&gt;"",ISNUMBER(A5179)),VLOOKUP(A5179,Studies!A:BR,2,FALSE),"")</f>
        <v>ClinPharmReview, AI424-076, p. 178</v>
      </c>
      <c r="C5179" s="254" t="str">
        <f>IF(AND(A5179&lt;&gt;"",ISNUMBER(A5179)),VLOOKUP(A5179,Studies!A:BR,3,FALSE),"")</f>
        <v>https://www.accessdata.fda.gov/drugsatfda_docs/nda/2003/21-567_Reyataz_BioPharmr_P4.pdf</v>
      </c>
      <c r="D5179" s="254" t="str">
        <f>IF(AND(A5179&lt;&gt;"",ISNUMBER(A5179)),VLOOKUP(A5179,Studies!A:BR,4,FALSE),"")</f>
        <v>400 mg</v>
      </c>
      <c r="E5179" s="254" t="str">
        <f>IF(AND(A5179&lt;&gt;"",ISNUMBER(A5179)),VLOOKUP(A5179,Studies!A:BR,5,FALSE),"")</f>
        <v>Atazanavir</v>
      </c>
      <c r="F5179" s="255"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x14ac:dyDescent="0.2">
      <c r="A5180" s="30">
        <v>586</v>
      </c>
      <c r="B5180" s="253" t="str">
        <f>IF(AND(A5180&lt;&gt;"",ISNUMBER(A5180)),VLOOKUP(A5180,Studies!A:BR,2,FALSE),"")</f>
        <v>ClinPharmReview, AI424-076, p. 178</v>
      </c>
      <c r="C5180" s="254" t="str">
        <f>IF(AND(A5180&lt;&gt;"",ISNUMBER(A5180)),VLOOKUP(A5180,Studies!A:BR,3,FALSE),"")</f>
        <v>https://www.accessdata.fda.gov/drugsatfda_docs/nda/2003/21-567_Reyataz_BioPharmr_P4.pdf</v>
      </c>
      <c r="D5180" s="254" t="str">
        <f>IF(AND(A5180&lt;&gt;"",ISNUMBER(A5180)),VLOOKUP(A5180,Studies!A:BR,4,FALSE),"")</f>
        <v>400 mg</v>
      </c>
      <c r="E5180" s="254" t="str">
        <f>IF(AND(A5180&lt;&gt;"",ISNUMBER(A5180)),VLOOKUP(A5180,Studies!A:BR,5,FALSE),"")</f>
        <v>Atazanavir</v>
      </c>
      <c r="F5180" s="255"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x14ac:dyDescent="0.2">
      <c r="A5181" s="30">
        <v>586</v>
      </c>
      <c r="B5181" s="253" t="str">
        <f>IF(AND(A5181&lt;&gt;"",ISNUMBER(A5181)),VLOOKUP(A5181,Studies!A:BR,2,FALSE),"")</f>
        <v>ClinPharmReview, AI424-076, p. 178</v>
      </c>
      <c r="C5181" s="254" t="str">
        <f>IF(AND(A5181&lt;&gt;"",ISNUMBER(A5181)),VLOOKUP(A5181,Studies!A:BR,3,FALSE),"")</f>
        <v>https://www.accessdata.fda.gov/drugsatfda_docs/nda/2003/21-567_Reyataz_BioPharmr_P4.pdf</v>
      </c>
      <c r="D5181" s="254" t="str">
        <f>IF(AND(A5181&lt;&gt;"",ISNUMBER(A5181)),VLOOKUP(A5181,Studies!A:BR,4,FALSE),"")</f>
        <v>400 mg</v>
      </c>
      <c r="E5181" s="254" t="str">
        <f>IF(AND(A5181&lt;&gt;"",ISNUMBER(A5181)),VLOOKUP(A5181,Studies!A:BR,5,FALSE),"")</f>
        <v>Atazanavir</v>
      </c>
      <c r="F5181" s="255"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x14ac:dyDescent="0.2">
      <c r="A5182" s="30">
        <v>586</v>
      </c>
      <c r="B5182" s="253" t="str">
        <f>IF(AND(A5182&lt;&gt;"",ISNUMBER(A5182)),VLOOKUP(A5182,Studies!A:BR,2,FALSE),"")</f>
        <v>ClinPharmReview, AI424-076, p. 178</v>
      </c>
      <c r="C5182" s="254" t="str">
        <f>IF(AND(A5182&lt;&gt;"",ISNUMBER(A5182)),VLOOKUP(A5182,Studies!A:BR,3,FALSE),"")</f>
        <v>https://www.accessdata.fda.gov/drugsatfda_docs/nda/2003/21-567_Reyataz_BioPharmr_P4.pdf</v>
      </c>
      <c r="D5182" s="254" t="str">
        <f>IF(AND(A5182&lt;&gt;"",ISNUMBER(A5182)),VLOOKUP(A5182,Studies!A:BR,4,FALSE),"")</f>
        <v>400 mg</v>
      </c>
      <c r="E5182" s="254" t="str">
        <f>IF(AND(A5182&lt;&gt;"",ISNUMBER(A5182)),VLOOKUP(A5182,Studies!A:BR,5,FALSE),"")</f>
        <v>Atazanavir</v>
      </c>
      <c r="F5182" s="255"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x14ac:dyDescent="0.2">
      <c r="A5183" s="30">
        <v>586</v>
      </c>
      <c r="B5183" s="253" t="str">
        <f>IF(AND(A5183&lt;&gt;"",ISNUMBER(A5183)),VLOOKUP(A5183,Studies!A:BR,2,FALSE),"")</f>
        <v>ClinPharmReview, AI424-076, p. 178</v>
      </c>
      <c r="C5183" s="254" t="str">
        <f>IF(AND(A5183&lt;&gt;"",ISNUMBER(A5183)),VLOOKUP(A5183,Studies!A:BR,3,FALSE),"")</f>
        <v>https://www.accessdata.fda.gov/drugsatfda_docs/nda/2003/21-567_Reyataz_BioPharmr_P4.pdf</v>
      </c>
      <c r="D5183" s="254" t="str">
        <f>IF(AND(A5183&lt;&gt;"",ISNUMBER(A5183)),VLOOKUP(A5183,Studies!A:BR,4,FALSE),"")</f>
        <v>400 mg</v>
      </c>
      <c r="E5183" s="254" t="str">
        <f>IF(AND(A5183&lt;&gt;"",ISNUMBER(A5183)),VLOOKUP(A5183,Studies!A:BR,5,FALSE),"")</f>
        <v>Atazanavir</v>
      </c>
      <c r="F5183" s="255"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x14ac:dyDescent="0.2">
      <c r="A5184" s="30">
        <v>586</v>
      </c>
      <c r="B5184" s="253" t="str">
        <f>IF(AND(A5184&lt;&gt;"",ISNUMBER(A5184)),VLOOKUP(A5184,Studies!A:BR,2,FALSE),"")</f>
        <v>ClinPharmReview, AI424-076, p. 178</v>
      </c>
      <c r="C5184" s="254" t="str">
        <f>IF(AND(A5184&lt;&gt;"",ISNUMBER(A5184)),VLOOKUP(A5184,Studies!A:BR,3,FALSE),"")</f>
        <v>https://www.accessdata.fda.gov/drugsatfda_docs/nda/2003/21-567_Reyataz_BioPharmr_P4.pdf</v>
      </c>
      <c r="D5184" s="254" t="str">
        <f>IF(AND(A5184&lt;&gt;"",ISNUMBER(A5184)),VLOOKUP(A5184,Studies!A:BR,4,FALSE),"")</f>
        <v>400 mg</v>
      </c>
      <c r="E5184" s="254" t="str">
        <f>IF(AND(A5184&lt;&gt;"",ISNUMBER(A5184)),VLOOKUP(A5184,Studies!A:BR,5,FALSE),"")</f>
        <v>Atazanavir</v>
      </c>
      <c r="F5184" s="255"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x14ac:dyDescent="0.2">
      <c r="A5185" s="30">
        <v>586</v>
      </c>
      <c r="B5185" s="253" t="str">
        <f>IF(AND(A5185&lt;&gt;"",ISNUMBER(A5185)),VLOOKUP(A5185,Studies!A:BR,2,FALSE),"")</f>
        <v>ClinPharmReview, AI424-076, p. 178</v>
      </c>
      <c r="C5185" s="254" t="str">
        <f>IF(AND(A5185&lt;&gt;"",ISNUMBER(A5185)),VLOOKUP(A5185,Studies!A:BR,3,FALSE),"")</f>
        <v>https://www.accessdata.fda.gov/drugsatfda_docs/nda/2003/21-567_Reyataz_BioPharmr_P4.pdf</v>
      </c>
      <c r="D5185" s="254" t="str">
        <f>IF(AND(A5185&lt;&gt;"",ISNUMBER(A5185)),VLOOKUP(A5185,Studies!A:BR,4,FALSE),"")</f>
        <v>400 mg</v>
      </c>
      <c r="E5185" s="254" t="str">
        <f>IF(AND(A5185&lt;&gt;"",ISNUMBER(A5185)),VLOOKUP(A5185,Studies!A:BR,5,FALSE),"")</f>
        <v>Atazanavir</v>
      </c>
      <c r="F5185" s="255"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x14ac:dyDescent="0.2">
      <c r="A5186" s="30">
        <v>586</v>
      </c>
      <c r="B5186" s="253" t="str">
        <f>IF(AND(A5186&lt;&gt;"",ISNUMBER(A5186)),VLOOKUP(A5186,Studies!A:BR,2,FALSE),"")</f>
        <v>ClinPharmReview, AI424-076, p. 178</v>
      </c>
      <c r="C5186" s="254" t="str">
        <f>IF(AND(A5186&lt;&gt;"",ISNUMBER(A5186)),VLOOKUP(A5186,Studies!A:BR,3,FALSE),"")</f>
        <v>https://www.accessdata.fda.gov/drugsatfda_docs/nda/2003/21-567_Reyataz_BioPharmr_P4.pdf</v>
      </c>
      <c r="D5186" s="254" t="str">
        <f>IF(AND(A5186&lt;&gt;"",ISNUMBER(A5186)),VLOOKUP(A5186,Studies!A:BR,4,FALSE),"")</f>
        <v>400 mg</v>
      </c>
      <c r="E5186" s="254" t="str">
        <f>IF(AND(A5186&lt;&gt;"",ISNUMBER(A5186)),VLOOKUP(A5186,Studies!A:BR,5,FALSE),"")</f>
        <v>Atazanavir</v>
      </c>
      <c r="F5186" s="255"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x14ac:dyDescent="0.2">
      <c r="A5187" s="30">
        <v>586</v>
      </c>
      <c r="B5187" s="253" t="str">
        <f>IF(AND(A5187&lt;&gt;"",ISNUMBER(A5187)),VLOOKUP(A5187,Studies!A:BR,2,FALSE),"")</f>
        <v>ClinPharmReview, AI424-076, p. 178</v>
      </c>
      <c r="C5187" s="254" t="str">
        <f>IF(AND(A5187&lt;&gt;"",ISNUMBER(A5187)),VLOOKUP(A5187,Studies!A:BR,3,FALSE),"")</f>
        <v>https://www.accessdata.fda.gov/drugsatfda_docs/nda/2003/21-567_Reyataz_BioPharmr_P4.pdf</v>
      </c>
      <c r="D5187" s="254" t="str">
        <f>IF(AND(A5187&lt;&gt;"",ISNUMBER(A5187)),VLOOKUP(A5187,Studies!A:BR,4,FALSE),"")</f>
        <v>400 mg</v>
      </c>
      <c r="E5187" s="254" t="str">
        <f>IF(AND(A5187&lt;&gt;"",ISNUMBER(A5187)),VLOOKUP(A5187,Studies!A:BR,5,FALSE),"")</f>
        <v>Atazanavir</v>
      </c>
      <c r="F5187" s="255"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x14ac:dyDescent="0.2">
      <c r="A5188" s="30">
        <v>586</v>
      </c>
      <c r="B5188" s="253" t="str">
        <f>IF(AND(A5188&lt;&gt;"",ISNUMBER(A5188)),VLOOKUP(A5188,Studies!A:BR,2,FALSE),"")</f>
        <v>ClinPharmReview, AI424-076, p. 178</v>
      </c>
      <c r="C5188" s="254" t="str">
        <f>IF(AND(A5188&lt;&gt;"",ISNUMBER(A5188)),VLOOKUP(A5188,Studies!A:BR,3,FALSE),"")</f>
        <v>https://www.accessdata.fda.gov/drugsatfda_docs/nda/2003/21-567_Reyataz_BioPharmr_P4.pdf</v>
      </c>
      <c r="D5188" s="254" t="str">
        <f>IF(AND(A5188&lt;&gt;"",ISNUMBER(A5188)),VLOOKUP(A5188,Studies!A:BR,4,FALSE),"")</f>
        <v>400 mg</v>
      </c>
      <c r="E5188" s="254" t="str">
        <f>IF(AND(A5188&lt;&gt;"",ISNUMBER(A5188)),VLOOKUP(A5188,Studies!A:BR,5,FALSE),"")</f>
        <v>Atazanavir</v>
      </c>
      <c r="F5188" s="255"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x14ac:dyDescent="0.2">
      <c r="A5189" s="30">
        <v>586</v>
      </c>
      <c r="B5189" s="253" t="str">
        <f>IF(AND(A5189&lt;&gt;"",ISNUMBER(A5189)),VLOOKUP(A5189,Studies!A:BR,2,FALSE),"")</f>
        <v>ClinPharmReview, AI424-076, p. 178</v>
      </c>
      <c r="C5189" s="254" t="str">
        <f>IF(AND(A5189&lt;&gt;"",ISNUMBER(A5189)),VLOOKUP(A5189,Studies!A:BR,3,FALSE),"")</f>
        <v>https://www.accessdata.fda.gov/drugsatfda_docs/nda/2003/21-567_Reyataz_BioPharmr_P4.pdf</v>
      </c>
      <c r="D5189" s="254" t="str">
        <f>IF(AND(A5189&lt;&gt;"",ISNUMBER(A5189)),VLOOKUP(A5189,Studies!A:BR,4,FALSE),"")</f>
        <v>400 mg</v>
      </c>
      <c r="E5189" s="254" t="str">
        <f>IF(AND(A5189&lt;&gt;"",ISNUMBER(A5189)),VLOOKUP(A5189,Studies!A:BR,5,FALSE),"")</f>
        <v>Atazanavir</v>
      </c>
      <c r="F5189" s="255"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x14ac:dyDescent="0.2">
      <c r="A5190" s="30">
        <v>586</v>
      </c>
      <c r="B5190" s="253" t="str">
        <f>IF(AND(A5190&lt;&gt;"",ISNUMBER(A5190)),VLOOKUP(A5190,Studies!A:BR,2,FALSE),"")</f>
        <v>ClinPharmReview, AI424-076, p. 178</v>
      </c>
      <c r="C5190" s="254" t="str">
        <f>IF(AND(A5190&lt;&gt;"",ISNUMBER(A5190)),VLOOKUP(A5190,Studies!A:BR,3,FALSE),"")</f>
        <v>https://www.accessdata.fda.gov/drugsatfda_docs/nda/2003/21-567_Reyataz_BioPharmr_P4.pdf</v>
      </c>
      <c r="D5190" s="254" t="str">
        <f>IF(AND(A5190&lt;&gt;"",ISNUMBER(A5190)),VLOOKUP(A5190,Studies!A:BR,4,FALSE),"")</f>
        <v>400 mg</v>
      </c>
      <c r="E5190" s="254" t="str">
        <f>IF(AND(A5190&lt;&gt;"",ISNUMBER(A5190)),VLOOKUP(A5190,Studies!A:BR,5,FALSE),"")</f>
        <v>Atazanavir</v>
      </c>
      <c r="F5190" s="255"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x14ac:dyDescent="0.2">
      <c r="A5191" s="30">
        <v>586</v>
      </c>
      <c r="B5191" s="253" t="str">
        <f>IF(AND(A5191&lt;&gt;"",ISNUMBER(A5191)),VLOOKUP(A5191,Studies!A:BR,2,FALSE),"")</f>
        <v>ClinPharmReview, AI424-076, p. 178</v>
      </c>
      <c r="C5191" s="254" t="str">
        <f>IF(AND(A5191&lt;&gt;"",ISNUMBER(A5191)),VLOOKUP(A5191,Studies!A:BR,3,FALSE),"")</f>
        <v>https://www.accessdata.fda.gov/drugsatfda_docs/nda/2003/21-567_Reyataz_BioPharmr_P4.pdf</v>
      </c>
      <c r="D5191" s="254" t="str">
        <f>IF(AND(A5191&lt;&gt;"",ISNUMBER(A5191)),VLOOKUP(A5191,Studies!A:BR,4,FALSE),"")</f>
        <v>400 mg</v>
      </c>
      <c r="E5191" s="254" t="str">
        <f>IF(AND(A5191&lt;&gt;"",ISNUMBER(A5191)),VLOOKUP(A5191,Studies!A:BR,5,FALSE),"")</f>
        <v>Atazanavir</v>
      </c>
      <c r="F5191" s="255"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x14ac:dyDescent="0.2">
      <c r="A5192" s="30">
        <v>586</v>
      </c>
      <c r="B5192" s="253" t="str">
        <f>IF(AND(A5192&lt;&gt;"",ISNUMBER(A5192)),VLOOKUP(A5192,Studies!A:BR,2,FALSE),"")</f>
        <v>ClinPharmReview, AI424-076, p. 178</v>
      </c>
      <c r="C5192" s="254" t="str">
        <f>IF(AND(A5192&lt;&gt;"",ISNUMBER(A5192)),VLOOKUP(A5192,Studies!A:BR,3,FALSE),"")</f>
        <v>https://www.accessdata.fda.gov/drugsatfda_docs/nda/2003/21-567_Reyataz_BioPharmr_P4.pdf</v>
      </c>
      <c r="D5192" s="254" t="str">
        <f>IF(AND(A5192&lt;&gt;"",ISNUMBER(A5192)),VLOOKUP(A5192,Studies!A:BR,4,FALSE),"")</f>
        <v>400 mg</v>
      </c>
      <c r="E5192" s="254" t="str">
        <f>IF(AND(A5192&lt;&gt;"",ISNUMBER(A5192)),VLOOKUP(A5192,Studies!A:BR,5,FALSE),"")</f>
        <v>Atazanavir</v>
      </c>
      <c r="F5192" s="255"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x14ac:dyDescent="0.2">
      <c r="A5193" s="30">
        <v>587</v>
      </c>
      <c r="B5193" s="253" t="str">
        <f>IF(AND(A5193&lt;&gt;"",ISNUMBER(A5193)),VLOOKUP(A5193,Studies!A:BR,2,FALSE),"")</f>
        <v>ClinPharmReview, AI424-076, p. 178</v>
      </c>
      <c r="C5193" s="254" t="str">
        <f>IF(AND(A5193&lt;&gt;"",ISNUMBER(A5193)),VLOOKUP(A5193,Studies!A:BR,3,FALSE),"")</f>
        <v>https://www.accessdata.fda.gov/drugsatfda_docs/nda/2003/21-567_Reyataz_BioPharmr_P4.pdf</v>
      </c>
      <c r="D5193" s="254" t="str">
        <f>IF(AND(A5193&lt;&gt;"",ISNUMBER(A5193)),VLOOKUP(A5193,Studies!A:BR,4,FALSE),"")</f>
        <v>800 mg</v>
      </c>
      <c r="E5193" s="254" t="str">
        <f>IF(AND(A5193&lt;&gt;"",ISNUMBER(A5193)),VLOOKUP(A5193,Studies!A:BR,5,FALSE),"")</f>
        <v>Atazanavir</v>
      </c>
      <c r="F5193" s="255"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x14ac:dyDescent="0.2">
      <c r="A5194" s="30">
        <v>587</v>
      </c>
      <c r="B5194" s="253" t="str">
        <f>IF(AND(A5194&lt;&gt;"",ISNUMBER(A5194)),VLOOKUP(A5194,Studies!A:BR,2,FALSE),"")</f>
        <v>ClinPharmReview, AI424-076, p. 178</v>
      </c>
      <c r="C5194" s="254" t="str">
        <f>IF(AND(A5194&lt;&gt;"",ISNUMBER(A5194)),VLOOKUP(A5194,Studies!A:BR,3,FALSE),"")</f>
        <v>https://www.accessdata.fda.gov/drugsatfda_docs/nda/2003/21-567_Reyataz_BioPharmr_P4.pdf</v>
      </c>
      <c r="D5194" s="254" t="str">
        <f>IF(AND(A5194&lt;&gt;"",ISNUMBER(A5194)),VLOOKUP(A5194,Studies!A:BR,4,FALSE),"")</f>
        <v>800 mg</v>
      </c>
      <c r="E5194" s="254" t="str">
        <f>IF(AND(A5194&lt;&gt;"",ISNUMBER(A5194)),VLOOKUP(A5194,Studies!A:BR,5,FALSE),"")</f>
        <v>Atazanavir</v>
      </c>
      <c r="F5194" s="255" t="str">
        <f>IF(AND(A5194&lt;&gt;"",ISNUMBER(A5194)),VLOOKUP(A5194,Studies!A:BR,6,FALSE),"")</f>
        <v>Plasma</v>
      </c>
      <c r="G5194" s="194">
        <v>121</v>
      </c>
      <c r="H5194" s="50" t="s">
        <v>60</v>
      </c>
      <c r="I5194" s="187">
        <v>4059.6590000000001</v>
      </c>
      <c r="J5194" s="41" t="s">
        <v>941</v>
      </c>
      <c r="K5194" s="41" t="s">
        <v>116</v>
      </c>
    </row>
    <row r="5195" spans="1:14" x14ac:dyDescent="0.2">
      <c r="A5195" s="30">
        <v>587</v>
      </c>
      <c r="B5195" s="253" t="str">
        <f>IF(AND(A5195&lt;&gt;"",ISNUMBER(A5195)),VLOOKUP(A5195,Studies!A:BR,2,FALSE),"")</f>
        <v>ClinPharmReview, AI424-076, p. 178</v>
      </c>
      <c r="C5195" s="254" t="str">
        <f>IF(AND(A5195&lt;&gt;"",ISNUMBER(A5195)),VLOOKUP(A5195,Studies!A:BR,3,FALSE),"")</f>
        <v>https://www.accessdata.fda.gov/drugsatfda_docs/nda/2003/21-567_Reyataz_BioPharmr_P4.pdf</v>
      </c>
      <c r="D5195" s="254" t="str">
        <f>IF(AND(A5195&lt;&gt;"",ISNUMBER(A5195)),VLOOKUP(A5195,Studies!A:BR,4,FALSE),"")</f>
        <v>800 mg</v>
      </c>
      <c r="E5195" s="254" t="str">
        <f>IF(AND(A5195&lt;&gt;"",ISNUMBER(A5195)),VLOOKUP(A5195,Studies!A:BR,5,FALSE),"")</f>
        <v>Atazanavir</v>
      </c>
      <c r="F5195" s="255" t="str">
        <f>IF(AND(A5195&lt;&gt;"",ISNUMBER(A5195)),VLOOKUP(A5195,Studies!A:BR,6,FALSE),"")</f>
        <v>Plasma</v>
      </c>
      <c r="G5195" s="194">
        <v>121.5</v>
      </c>
      <c r="H5195" s="50" t="s">
        <v>60</v>
      </c>
      <c r="I5195" s="187">
        <v>7546.5559999999996</v>
      </c>
      <c r="J5195" s="41" t="s">
        <v>941</v>
      </c>
      <c r="K5195" s="41" t="s">
        <v>116</v>
      </c>
      <c r="N5195" s="195"/>
    </row>
    <row r="5196" spans="1:14" x14ac:dyDescent="0.2">
      <c r="A5196" s="30">
        <v>587</v>
      </c>
      <c r="B5196" s="253" t="str">
        <f>IF(AND(A5196&lt;&gt;"",ISNUMBER(A5196)),VLOOKUP(A5196,Studies!A:BR,2,FALSE),"")</f>
        <v>ClinPharmReview, AI424-076, p. 178</v>
      </c>
      <c r="C5196" s="254" t="str">
        <f>IF(AND(A5196&lt;&gt;"",ISNUMBER(A5196)),VLOOKUP(A5196,Studies!A:BR,3,FALSE),"")</f>
        <v>https://www.accessdata.fda.gov/drugsatfda_docs/nda/2003/21-567_Reyataz_BioPharmr_P4.pdf</v>
      </c>
      <c r="D5196" s="254" t="str">
        <f>IF(AND(A5196&lt;&gt;"",ISNUMBER(A5196)),VLOOKUP(A5196,Studies!A:BR,4,FALSE),"")</f>
        <v>800 mg</v>
      </c>
      <c r="E5196" s="254" t="str">
        <f>IF(AND(A5196&lt;&gt;"",ISNUMBER(A5196)),VLOOKUP(A5196,Studies!A:BR,5,FALSE),"")</f>
        <v>Atazanavir</v>
      </c>
      <c r="F5196" s="255"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x14ac:dyDescent="0.2">
      <c r="A5197" s="30">
        <v>587</v>
      </c>
      <c r="B5197" s="253" t="str">
        <f>IF(AND(A5197&lt;&gt;"",ISNUMBER(A5197)),VLOOKUP(A5197,Studies!A:BR,2,FALSE),"")</f>
        <v>ClinPharmReview, AI424-076, p. 178</v>
      </c>
      <c r="C5197" s="254" t="str">
        <f>IF(AND(A5197&lt;&gt;"",ISNUMBER(A5197)),VLOOKUP(A5197,Studies!A:BR,3,FALSE),"")</f>
        <v>https://www.accessdata.fda.gov/drugsatfda_docs/nda/2003/21-567_Reyataz_BioPharmr_P4.pdf</v>
      </c>
      <c r="D5197" s="254" t="str">
        <f>IF(AND(A5197&lt;&gt;"",ISNUMBER(A5197)),VLOOKUP(A5197,Studies!A:BR,4,FALSE),"")</f>
        <v>800 mg</v>
      </c>
      <c r="E5197" s="254" t="str">
        <f>IF(AND(A5197&lt;&gt;"",ISNUMBER(A5197)),VLOOKUP(A5197,Studies!A:BR,5,FALSE),"")</f>
        <v>Atazanavir</v>
      </c>
      <c r="F5197" s="255"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x14ac:dyDescent="0.2">
      <c r="A5198" s="30">
        <v>587</v>
      </c>
      <c r="B5198" s="253" t="str">
        <f>IF(AND(A5198&lt;&gt;"",ISNUMBER(A5198)),VLOOKUP(A5198,Studies!A:BR,2,FALSE),"")</f>
        <v>ClinPharmReview, AI424-076, p. 178</v>
      </c>
      <c r="C5198" s="254" t="str">
        <f>IF(AND(A5198&lt;&gt;"",ISNUMBER(A5198)),VLOOKUP(A5198,Studies!A:BR,3,FALSE),"")</f>
        <v>https://www.accessdata.fda.gov/drugsatfda_docs/nda/2003/21-567_Reyataz_BioPharmr_P4.pdf</v>
      </c>
      <c r="D5198" s="254" t="str">
        <f>IF(AND(A5198&lt;&gt;"",ISNUMBER(A5198)),VLOOKUP(A5198,Studies!A:BR,4,FALSE),"")</f>
        <v>800 mg</v>
      </c>
      <c r="E5198" s="254" t="str">
        <f>IF(AND(A5198&lt;&gt;"",ISNUMBER(A5198)),VLOOKUP(A5198,Studies!A:BR,5,FALSE),"")</f>
        <v>Atazanavir</v>
      </c>
      <c r="F5198" s="255"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x14ac:dyDescent="0.2">
      <c r="A5199" s="30">
        <v>587</v>
      </c>
      <c r="B5199" s="253" t="str">
        <f>IF(AND(A5199&lt;&gt;"",ISNUMBER(A5199)),VLOOKUP(A5199,Studies!A:BR,2,FALSE),"")</f>
        <v>ClinPharmReview, AI424-076, p. 178</v>
      </c>
      <c r="C5199" s="254" t="str">
        <f>IF(AND(A5199&lt;&gt;"",ISNUMBER(A5199)),VLOOKUP(A5199,Studies!A:BR,3,FALSE),"")</f>
        <v>https://www.accessdata.fda.gov/drugsatfda_docs/nda/2003/21-567_Reyataz_BioPharmr_P4.pdf</v>
      </c>
      <c r="D5199" s="254" t="str">
        <f>IF(AND(A5199&lt;&gt;"",ISNUMBER(A5199)),VLOOKUP(A5199,Studies!A:BR,4,FALSE),"")</f>
        <v>800 mg</v>
      </c>
      <c r="E5199" s="254" t="str">
        <f>IF(AND(A5199&lt;&gt;"",ISNUMBER(A5199)),VLOOKUP(A5199,Studies!A:BR,5,FALSE),"")</f>
        <v>Atazanavir</v>
      </c>
      <c r="F5199" s="255"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x14ac:dyDescent="0.2">
      <c r="A5200" s="30">
        <v>587</v>
      </c>
      <c r="B5200" s="253" t="str">
        <f>IF(AND(A5200&lt;&gt;"",ISNUMBER(A5200)),VLOOKUP(A5200,Studies!A:BR,2,FALSE),"")</f>
        <v>ClinPharmReview, AI424-076, p. 178</v>
      </c>
      <c r="C5200" s="254" t="str">
        <f>IF(AND(A5200&lt;&gt;"",ISNUMBER(A5200)),VLOOKUP(A5200,Studies!A:BR,3,FALSE),"")</f>
        <v>https://www.accessdata.fda.gov/drugsatfda_docs/nda/2003/21-567_Reyataz_BioPharmr_P4.pdf</v>
      </c>
      <c r="D5200" s="254" t="str">
        <f>IF(AND(A5200&lt;&gt;"",ISNUMBER(A5200)),VLOOKUP(A5200,Studies!A:BR,4,FALSE),"")</f>
        <v>800 mg</v>
      </c>
      <c r="E5200" s="254" t="str">
        <f>IF(AND(A5200&lt;&gt;"",ISNUMBER(A5200)),VLOOKUP(A5200,Studies!A:BR,5,FALSE),"")</f>
        <v>Atazanavir</v>
      </c>
      <c r="F5200" s="255"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x14ac:dyDescent="0.2">
      <c r="A5201" s="30">
        <v>587</v>
      </c>
      <c r="B5201" s="253" t="str">
        <f>IF(AND(A5201&lt;&gt;"",ISNUMBER(A5201)),VLOOKUP(A5201,Studies!A:BR,2,FALSE),"")</f>
        <v>ClinPharmReview, AI424-076, p. 178</v>
      </c>
      <c r="C5201" s="254" t="str">
        <f>IF(AND(A5201&lt;&gt;"",ISNUMBER(A5201)),VLOOKUP(A5201,Studies!A:BR,3,FALSE),"")</f>
        <v>https://www.accessdata.fda.gov/drugsatfda_docs/nda/2003/21-567_Reyataz_BioPharmr_P4.pdf</v>
      </c>
      <c r="D5201" s="254" t="str">
        <f>IF(AND(A5201&lt;&gt;"",ISNUMBER(A5201)),VLOOKUP(A5201,Studies!A:BR,4,FALSE),"")</f>
        <v>800 mg</v>
      </c>
      <c r="E5201" s="254" t="str">
        <f>IF(AND(A5201&lt;&gt;"",ISNUMBER(A5201)),VLOOKUP(A5201,Studies!A:BR,5,FALSE),"")</f>
        <v>Atazanavir</v>
      </c>
      <c r="F5201" s="255"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x14ac:dyDescent="0.2">
      <c r="A5202" s="30">
        <v>587</v>
      </c>
      <c r="B5202" s="253" t="str">
        <f>IF(AND(A5202&lt;&gt;"",ISNUMBER(A5202)),VLOOKUP(A5202,Studies!A:BR,2,FALSE),"")</f>
        <v>ClinPharmReview, AI424-076, p. 178</v>
      </c>
      <c r="C5202" s="254" t="str">
        <f>IF(AND(A5202&lt;&gt;"",ISNUMBER(A5202)),VLOOKUP(A5202,Studies!A:BR,3,FALSE),"")</f>
        <v>https://www.accessdata.fda.gov/drugsatfda_docs/nda/2003/21-567_Reyataz_BioPharmr_P4.pdf</v>
      </c>
      <c r="D5202" s="254" t="str">
        <f>IF(AND(A5202&lt;&gt;"",ISNUMBER(A5202)),VLOOKUP(A5202,Studies!A:BR,4,FALSE),"")</f>
        <v>800 mg</v>
      </c>
      <c r="E5202" s="254" t="str">
        <f>IF(AND(A5202&lt;&gt;"",ISNUMBER(A5202)),VLOOKUP(A5202,Studies!A:BR,5,FALSE),"")</f>
        <v>Atazanavir</v>
      </c>
      <c r="F5202" s="255"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x14ac:dyDescent="0.2">
      <c r="A5203" s="30">
        <v>587</v>
      </c>
      <c r="B5203" s="253" t="str">
        <f>IF(AND(A5203&lt;&gt;"",ISNUMBER(A5203)),VLOOKUP(A5203,Studies!A:BR,2,FALSE),"")</f>
        <v>ClinPharmReview, AI424-076, p. 178</v>
      </c>
      <c r="C5203" s="254" t="str">
        <f>IF(AND(A5203&lt;&gt;"",ISNUMBER(A5203)),VLOOKUP(A5203,Studies!A:BR,3,FALSE),"")</f>
        <v>https://www.accessdata.fda.gov/drugsatfda_docs/nda/2003/21-567_Reyataz_BioPharmr_P4.pdf</v>
      </c>
      <c r="D5203" s="254" t="str">
        <f>IF(AND(A5203&lt;&gt;"",ISNUMBER(A5203)),VLOOKUP(A5203,Studies!A:BR,4,FALSE),"")</f>
        <v>800 mg</v>
      </c>
      <c r="E5203" s="254" t="str">
        <f>IF(AND(A5203&lt;&gt;"",ISNUMBER(A5203)),VLOOKUP(A5203,Studies!A:BR,5,FALSE),"")</f>
        <v>Atazanavir</v>
      </c>
      <c r="F5203" s="255"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x14ac:dyDescent="0.2">
      <c r="A5204" s="30">
        <v>587</v>
      </c>
      <c r="B5204" s="253" t="str">
        <f>IF(AND(A5204&lt;&gt;"",ISNUMBER(A5204)),VLOOKUP(A5204,Studies!A:BR,2,FALSE),"")</f>
        <v>ClinPharmReview, AI424-076, p. 178</v>
      </c>
      <c r="C5204" s="254" t="str">
        <f>IF(AND(A5204&lt;&gt;"",ISNUMBER(A5204)),VLOOKUP(A5204,Studies!A:BR,3,FALSE),"")</f>
        <v>https://www.accessdata.fda.gov/drugsatfda_docs/nda/2003/21-567_Reyataz_BioPharmr_P4.pdf</v>
      </c>
      <c r="D5204" s="254" t="str">
        <f>IF(AND(A5204&lt;&gt;"",ISNUMBER(A5204)),VLOOKUP(A5204,Studies!A:BR,4,FALSE),"")</f>
        <v>800 mg</v>
      </c>
      <c r="E5204" s="254" t="str">
        <f>IF(AND(A5204&lt;&gt;"",ISNUMBER(A5204)),VLOOKUP(A5204,Studies!A:BR,5,FALSE),"")</f>
        <v>Atazanavir</v>
      </c>
      <c r="F5204" s="255"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x14ac:dyDescent="0.2">
      <c r="A5205" s="30">
        <v>587</v>
      </c>
      <c r="B5205" s="253" t="str">
        <f>IF(AND(A5205&lt;&gt;"",ISNUMBER(A5205)),VLOOKUP(A5205,Studies!A:BR,2,FALSE),"")</f>
        <v>ClinPharmReview, AI424-076, p. 178</v>
      </c>
      <c r="C5205" s="254" t="str">
        <f>IF(AND(A5205&lt;&gt;"",ISNUMBER(A5205)),VLOOKUP(A5205,Studies!A:BR,3,FALSE),"")</f>
        <v>https://www.accessdata.fda.gov/drugsatfda_docs/nda/2003/21-567_Reyataz_BioPharmr_P4.pdf</v>
      </c>
      <c r="D5205" s="254" t="str">
        <f>IF(AND(A5205&lt;&gt;"",ISNUMBER(A5205)),VLOOKUP(A5205,Studies!A:BR,4,FALSE),"")</f>
        <v>800 mg</v>
      </c>
      <c r="E5205" s="254" t="str">
        <f>IF(AND(A5205&lt;&gt;"",ISNUMBER(A5205)),VLOOKUP(A5205,Studies!A:BR,5,FALSE),"")</f>
        <v>Atazanavir</v>
      </c>
      <c r="F5205" s="255"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x14ac:dyDescent="0.2">
      <c r="A5206" s="30">
        <v>587</v>
      </c>
      <c r="B5206" s="253" t="str">
        <f>IF(AND(A5206&lt;&gt;"",ISNUMBER(A5206)),VLOOKUP(A5206,Studies!A:BR,2,FALSE),"")</f>
        <v>ClinPharmReview, AI424-076, p. 178</v>
      </c>
      <c r="C5206" s="254" t="str">
        <f>IF(AND(A5206&lt;&gt;"",ISNUMBER(A5206)),VLOOKUP(A5206,Studies!A:BR,3,FALSE),"")</f>
        <v>https://www.accessdata.fda.gov/drugsatfda_docs/nda/2003/21-567_Reyataz_BioPharmr_P4.pdf</v>
      </c>
      <c r="D5206" s="254" t="str">
        <f>IF(AND(A5206&lt;&gt;"",ISNUMBER(A5206)),VLOOKUP(A5206,Studies!A:BR,4,FALSE),"")</f>
        <v>800 mg</v>
      </c>
      <c r="E5206" s="254" t="str">
        <f>IF(AND(A5206&lt;&gt;"",ISNUMBER(A5206)),VLOOKUP(A5206,Studies!A:BR,5,FALSE),"")</f>
        <v>Atazanavir</v>
      </c>
      <c r="F5206" s="255"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x14ac:dyDescent="0.2">
      <c r="A5207" s="30">
        <v>587</v>
      </c>
      <c r="B5207" s="253" t="str">
        <f>IF(AND(A5207&lt;&gt;"",ISNUMBER(A5207)),VLOOKUP(A5207,Studies!A:BR,2,FALSE),"")</f>
        <v>ClinPharmReview, AI424-076, p. 178</v>
      </c>
      <c r="C5207" s="254" t="str">
        <f>IF(AND(A5207&lt;&gt;"",ISNUMBER(A5207)),VLOOKUP(A5207,Studies!A:BR,3,FALSE),"")</f>
        <v>https://www.accessdata.fda.gov/drugsatfda_docs/nda/2003/21-567_Reyataz_BioPharmr_P4.pdf</v>
      </c>
      <c r="D5207" s="254" t="str">
        <f>IF(AND(A5207&lt;&gt;"",ISNUMBER(A5207)),VLOOKUP(A5207,Studies!A:BR,4,FALSE),"")</f>
        <v>800 mg</v>
      </c>
      <c r="E5207" s="254" t="str">
        <f>IF(AND(A5207&lt;&gt;"",ISNUMBER(A5207)),VLOOKUP(A5207,Studies!A:BR,5,FALSE),"")</f>
        <v>Atazanavir</v>
      </c>
      <c r="F5207" s="255"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x14ac:dyDescent="0.2">
      <c r="A5208" s="30">
        <v>587</v>
      </c>
      <c r="B5208" s="253" t="str">
        <f>IF(AND(A5208&lt;&gt;"",ISNUMBER(A5208)),VLOOKUP(A5208,Studies!A:BR,2,FALSE),"")</f>
        <v>ClinPharmReview, AI424-076, p. 178</v>
      </c>
      <c r="C5208" s="254" t="str">
        <f>IF(AND(A5208&lt;&gt;"",ISNUMBER(A5208)),VLOOKUP(A5208,Studies!A:BR,3,FALSE),"")</f>
        <v>https://www.accessdata.fda.gov/drugsatfda_docs/nda/2003/21-567_Reyataz_BioPharmr_P4.pdf</v>
      </c>
      <c r="D5208" s="254" t="str">
        <f>IF(AND(A5208&lt;&gt;"",ISNUMBER(A5208)),VLOOKUP(A5208,Studies!A:BR,4,FALSE),"")</f>
        <v>800 mg</v>
      </c>
      <c r="E5208" s="254" t="str">
        <f>IF(AND(A5208&lt;&gt;"",ISNUMBER(A5208)),VLOOKUP(A5208,Studies!A:BR,5,FALSE),"")</f>
        <v>Atazanavir</v>
      </c>
      <c r="F5208" s="255"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x14ac:dyDescent="0.2">
      <c r="A5209" s="30">
        <v>587</v>
      </c>
      <c r="B5209" s="253" t="str">
        <f>IF(AND(A5209&lt;&gt;"",ISNUMBER(A5209)),VLOOKUP(A5209,Studies!A:BR,2,FALSE),"")</f>
        <v>ClinPharmReview, AI424-076, p. 178</v>
      </c>
      <c r="C5209" s="254" t="str">
        <f>IF(AND(A5209&lt;&gt;"",ISNUMBER(A5209)),VLOOKUP(A5209,Studies!A:BR,3,FALSE),"")</f>
        <v>https://www.accessdata.fda.gov/drugsatfda_docs/nda/2003/21-567_Reyataz_BioPharmr_P4.pdf</v>
      </c>
      <c r="D5209" s="254" t="str">
        <f>IF(AND(A5209&lt;&gt;"",ISNUMBER(A5209)),VLOOKUP(A5209,Studies!A:BR,4,FALSE),"")</f>
        <v>800 mg</v>
      </c>
      <c r="E5209" s="254" t="str">
        <f>IF(AND(A5209&lt;&gt;"",ISNUMBER(A5209)),VLOOKUP(A5209,Studies!A:BR,5,FALSE),"")</f>
        <v>Atazanavir</v>
      </c>
      <c r="F5209" s="255"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x14ac:dyDescent="0.2">
      <c r="A5210" s="30">
        <v>588</v>
      </c>
      <c r="B5210" s="253" t="str">
        <f>IF(AND(A5210&lt;&gt;"",ISNUMBER(A5210)),VLOOKUP(A5210,Studies!A:BR,2,FALSE),"")</f>
        <v>Hamaguchi 1987</v>
      </c>
      <c r="C5210" s="254" t="str">
        <f>IF(AND(A5210&lt;&gt;"",ISNUMBER(A5210)),VLOOKUP(A5210,Studies!A:BR,3,FALSE),"")</f>
        <v>https://www.ncbi.nlm.nih.gov/pubmed/3783459</v>
      </c>
      <c r="D5210" s="254" t="str">
        <f>IF(AND(A5210&lt;&gt;"",ISNUMBER(A5210)),VLOOKUP(A5210,Studies!A:BR,4,FALSE),"")</f>
        <v>Treatment 1 - fasted with 50 mL of water</v>
      </c>
      <c r="E5210" s="254" t="str">
        <f>IF(AND(A5210&lt;&gt;"",ISNUMBER(A5210)),VLOOKUP(A5210,Studies!A:BR,5,FALSE),"")</f>
        <v>Mefenamic acid</v>
      </c>
      <c r="F5210" s="255" t="str">
        <f>IF(AND(A5210&lt;&gt;"",ISNUMBER(A5210)),VLOOKUP(A5210,Studies!A:BR,6,FALSE),"")</f>
        <v>Plasma</v>
      </c>
      <c r="G5210" s="194">
        <v>0.5</v>
      </c>
      <c r="H5210" s="50" t="s">
        <v>60</v>
      </c>
      <c r="I5210" s="187">
        <v>0.05</v>
      </c>
      <c r="J5210" s="41" t="s">
        <v>959</v>
      </c>
      <c r="K5210" s="41" t="s">
        <v>116</v>
      </c>
      <c r="L5210" s="195">
        <v>7.0000000000000007E-2</v>
      </c>
      <c r="M5210" s="52" t="s">
        <v>959</v>
      </c>
    </row>
    <row r="5211" spans="1:14" x14ac:dyDescent="0.2">
      <c r="A5211" s="30">
        <v>588</v>
      </c>
      <c r="B5211" s="253" t="str">
        <f>IF(AND(A5211&lt;&gt;"",ISNUMBER(A5211)),VLOOKUP(A5211,Studies!A:BR,2,FALSE),"")</f>
        <v>Hamaguchi 1987</v>
      </c>
      <c r="C5211" s="254" t="str">
        <f>IF(AND(A5211&lt;&gt;"",ISNUMBER(A5211)),VLOOKUP(A5211,Studies!A:BR,3,FALSE),"")</f>
        <v>https://www.ncbi.nlm.nih.gov/pubmed/3783459</v>
      </c>
      <c r="D5211" s="254" t="str">
        <f>IF(AND(A5211&lt;&gt;"",ISNUMBER(A5211)),VLOOKUP(A5211,Studies!A:BR,4,FALSE),"")</f>
        <v>Treatment 1 - fasted with 50 mL of water</v>
      </c>
      <c r="E5211" s="254" t="str">
        <f>IF(AND(A5211&lt;&gt;"",ISNUMBER(A5211)),VLOOKUP(A5211,Studies!A:BR,5,FALSE),"")</f>
        <v>Mefenamic acid</v>
      </c>
      <c r="F5211" s="255" t="str">
        <f>IF(AND(A5211&lt;&gt;"",ISNUMBER(A5211)),VLOOKUP(A5211,Studies!A:BR,6,FALSE),"")</f>
        <v>Plasma</v>
      </c>
      <c r="G5211" s="194">
        <v>1</v>
      </c>
      <c r="H5211" s="50" t="s">
        <v>60</v>
      </c>
      <c r="I5211" s="187">
        <v>0.44</v>
      </c>
      <c r="J5211" s="41" t="s">
        <v>959</v>
      </c>
      <c r="K5211" s="41" t="s">
        <v>116</v>
      </c>
      <c r="L5211" s="195">
        <v>0.28999999999999998</v>
      </c>
      <c r="M5211" s="52" t="s">
        <v>959</v>
      </c>
    </row>
    <row r="5212" spans="1:14" x14ac:dyDescent="0.2">
      <c r="A5212" s="30">
        <v>588</v>
      </c>
      <c r="B5212" s="253" t="str">
        <f>IF(AND(A5212&lt;&gt;"",ISNUMBER(A5212)),VLOOKUP(A5212,Studies!A:BR,2,FALSE),"")</f>
        <v>Hamaguchi 1987</v>
      </c>
      <c r="C5212" s="254" t="str">
        <f>IF(AND(A5212&lt;&gt;"",ISNUMBER(A5212)),VLOOKUP(A5212,Studies!A:BR,3,FALSE),"")</f>
        <v>https://www.ncbi.nlm.nih.gov/pubmed/3783459</v>
      </c>
      <c r="D5212" s="254" t="str">
        <f>IF(AND(A5212&lt;&gt;"",ISNUMBER(A5212)),VLOOKUP(A5212,Studies!A:BR,4,FALSE),"")</f>
        <v>Treatment 1 - fasted with 50 mL of water</v>
      </c>
      <c r="E5212" s="254" t="str">
        <f>IF(AND(A5212&lt;&gt;"",ISNUMBER(A5212)),VLOOKUP(A5212,Studies!A:BR,5,FALSE),"")</f>
        <v>Mefenamic acid</v>
      </c>
      <c r="F5212" s="255" t="str">
        <f>IF(AND(A5212&lt;&gt;"",ISNUMBER(A5212)),VLOOKUP(A5212,Studies!A:BR,6,FALSE),"")</f>
        <v>Plasma</v>
      </c>
      <c r="G5212" s="194">
        <v>2</v>
      </c>
      <c r="H5212" s="50" t="s">
        <v>60</v>
      </c>
      <c r="I5212" s="187">
        <v>2.2799999999999998</v>
      </c>
      <c r="J5212" s="41" t="s">
        <v>959</v>
      </c>
      <c r="K5212" s="41" t="s">
        <v>116</v>
      </c>
      <c r="L5212" s="195">
        <v>1.78</v>
      </c>
      <c r="M5212" s="52" t="s">
        <v>959</v>
      </c>
    </row>
    <row r="5213" spans="1:14" x14ac:dyDescent="0.2">
      <c r="A5213" s="30">
        <v>588</v>
      </c>
      <c r="B5213" s="253" t="str">
        <f>IF(AND(A5213&lt;&gt;"",ISNUMBER(A5213)),VLOOKUP(A5213,Studies!A:BR,2,FALSE),"")</f>
        <v>Hamaguchi 1987</v>
      </c>
      <c r="C5213" s="254" t="str">
        <f>IF(AND(A5213&lt;&gt;"",ISNUMBER(A5213)),VLOOKUP(A5213,Studies!A:BR,3,FALSE),"")</f>
        <v>https://www.ncbi.nlm.nih.gov/pubmed/3783459</v>
      </c>
      <c r="D5213" s="254" t="str">
        <f>IF(AND(A5213&lt;&gt;"",ISNUMBER(A5213)),VLOOKUP(A5213,Studies!A:BR,4,FALSE),"")</f>
        <v>Treatment 1 - fasted with 50 mL of water</v>
      </c>
      <c r="E5213" s="254" t="str">
        <f>IF(AND(A5213&lt;&gt;"",ISNUMBER(A5213)),VLOOKUP(A5213,Studies!A:BR,5,FALSE),"")</f>
        <v>Mefenamic acid</v>
      </c>
      <c r="F5213" s="255" t="str">
        <f>IF(AND(A5213&lt;&gt;"",ISNUMBER(A5213)),VLOOKUP(A5213,Studies!A:BR,6,FALSE),"")</f>
        <v>Plasma</v>
      </c>
      <c r="G5213" s="194">
        <v>3</v>
      </c>
      <c r="H5213" s="50" t="s">
        <v>60</v>
      </c>
      <c r="I5213" s="187">
        <v>2.68</v>
      </c>
      <c r="J5213" s="41" t="s">
        <v>959</v>
      </c>
      <c r="K5213" s="41" t="s">
        <v>116</v>
      </c>
      <c r="L5213" s="195">
        <v>1.03</v>
      </c>
      <c r="M5213" s="52" t="s">
        <v>959</v>
      </c>
    </row>
    <row r="5214" spans="1:14" x14ac:dyDescent="0.2">
      <c r="A5214" s="30">
        <v>588</v>
      </c>
      <c r="B5214" s="253" t="str">
        <f>IF(AND(A5214&lt;&gt;"",ISNUMBER(A5214)),VLOOKUP(A5214,Studies!A:BR,2,FALSE),"")</f>
        <v>Hamaguchi 1987</v>
      </c>
      <c r="C5214" s="254" t="str">
        <f>IF(AND(A5214&lt;&gt;"",ISNUMBER(A5214)),VLOOKUP(A5214,Studies!A:BR,3,FALSE),"")</f>
        <v>https://www.ncbi.nlm.nih.gov/pubmed/3783459</v>
      </c>
      <c r="D5214" s="254" t="str">
        <f>IF(AND(A5214&lt;&gt;"",ISNUMBER(A5214)),VLOOKUP(A5214,Studies!A:BR,4,FALSE),"")</f>
        <v>Treatment 1 - fasted with 50 mL of water</v>
      </c>
      <c r="E5214" s="254" t="str">
        <f>IF(AND(A5214&lt;&gt;"",ISNUMBER(A5214)),VLOOKUP(A5214,Studies!A:BR,5,FALSE),"")</f>
        <v>Mefenamic acid</v>
      </c>
      <c r="F5214" s="255" t="str">
        <f>IF(AND(A5214&lt;&gt;"",ISNUMBER(A5214)),VLOOKUP(A5214,Studies!A:BR,6,FALSE),"")</f>
        <v>Plasma</v>
      </c>
      <c r="G5214" s="194">
        <v>5</v>
      </c>
      <c r="H5214" s="50" t="s">
        <v>60</v>
      </c>
      <c r="I5214" s="187">
        <v>1.17</v>
      </c>
      <c r="J5214" s="41" t="s">
        <v>959</v>
      </c>
      <c r="K5214" s="41" t="s">
        <v>116</v>
      </c>
      <c r="L5214" s="195">
        <v>0.42</v>
      </c>
      <c r="M5214" s="52" t="s">
        <v>959</v>
      </c>
    </row>
    <row r="5215" spans="1:14" x14ac:dyDescent="0.2">
      <c r="A5215" s="30">
        <v>588</v>
      </c>
      <c r="B5215" s="253" t="str">
        <f>IF(AND(A5215&lt;&gt;"",ISNUMBER(A5215)),VLOOKUP(A5215,Studies!A:BR,2,FALSE),"")</f>
        <v>Hamaguchi 1987</v>
      </c>
      <c r="C5215" s="254" t="str">
        <f>IF(AND(A5215&lt;&gt;"",ISNUMBER(A5215)),VLOOKUP(A5215,Studies!A:BR,3,FALSE),"")</f>
        <v>https://www.ncbi.nlm.nih.gov/pubmed/3783459</v>
      </c>
      <c r="D5215" s="254" t="str">
        <f>IF(AND(A5215&lt;&gt;"",ISNUMBER(A5215)),VLOOKUP(A5215,Studies!A:BR,4,FALSE),"")</f>
        <v>Treatment 1 - fasted with 50 mL of water</v>
      </c>
      <c r="E5215" s="254" t="str">
        <f>IF(AND(A5215&lt;&gt;"",ISNUMBER(A5215)),VLOOKUP(A5215,Studies!A:BR,5,FALSE),"")</f>
        <v>Mefenamic acid</v>
      </c>
      <c r="F5215" s="255" t="str">
        <f>IF(AND(A5215&lt;&gt;"",ISNUMBER(A5215)),VLOOKUP(A5215,Studies!A:BR,6,FALSE),"")</f>
        <v>Plasma</v>
      </c>
      <c r="G5215" s="194">
        <v>7</v>
      </c>
      <c r="H5215" s="50" t="s">
        <v>60</v>
      </c>
      <c r="I5215" s="187">
        <v>0.3</v>
      </c>
      <c r="J5215" s="41" t="s">
        <v>959</v>
      </c>
      <c r="K5215" s="41" t="s">
        <v>116</v>
      </c>
      <c r="L5215" s="195">
        <v>0.06</v>
      </c>
      <c r="M5215" s="52" t="s">
        <v>959</v>
      </c>
    </row>
    <row r="5216" spans="1:14" x14ac:dyDescent="0.2">
      <c r="A5216" s="30">
        <v>588</v>
      </c>
      <c r="B5216" s="253" t="str">
        <f>IF(AND(A5216&lt;&gt;"",ISNUMBER(A5216)),VLOOKUP(A5216,Studies!A:BR,2,FALSE),"")</f>
        <v>Hamaguchi 1987</v>
      </c>
      <c r="C5216" s="254" t="str">
        <f>IF(AND(A5216&lt;&gt;"",ISNUMBER(A5216)),VLOOKUP(A5216,Studies!A:BR,3,FALSE),"")</f>
        <v>https://www.ncbi.nlm.nih.gov/pubmed/3783459</v>
      </c>
      <c r="D5216" s="254" t="str">
        <f>IF(AND(A5216&lt;&gt;"",ISNUMBER(A5216)),VLOOKUP(A5216,Studies!A:BR,4,FALSE),"")</f>
        <v>Treatment 1 - fasted with 50 mL of water</v>
      </c>
      <c r="E5216" s="254" t="str">
        <f>IF(AND(A5216&lt;&gt;"",ISNUMBER(A5216)),VLOOKUP(A5216,Studies!A:BR,5,FALSE),"")</f>
        <v>Mefenamic acid</v>
      </c>
      <c r="F5216" s="255" t="str">
        <f>IF(AND(A5216&lt;&gt;"",ISNUMBER(A5216)),VLOOKUP(A5216,Studies!A:BR,6,FALSE),"")</f>
        <v>Plasma</v>
      </c>
      <c r="G5216" s="194">
        <v>9</v>
      </c>
      <c r="H5216" s="50" t="s">
        <v>60</v>
      </c>
      <c r="I5216" s="187">
        <v>0.12</v>
      </c>
      <c r="J5216" s="41" t="s">
        <v>959</v>
      </c>
      <c r="K5216" s="41" t="s">
        <v>116</v>
      </c>
      <c r="L5216" s="195">
        <v>0.05</v>
      </c>
      <c r="M5216" s="52" t="s">
        <v>959</v>
      </c>
    </row>
    <row r="5217" spans="1:13" x14ac:dyDescent="0.2">
      <c r="A5217" s="30">
        <v>588</v>
      </c>
      <c r="B5217" s="253" t="str">
        <f>IF(AND(A5217&lt;&gt;"",ISNUMBER(A5217)),VLOOKUP(A5217,Studies!A:BR,2,FALSE),"")</f>
        <v>Hamaguchi 1987</v>
      </c>
      <c r="C5217" s="254" t="str">
        <f>IF(AND(A5217&lt;&gt;"",ISNUMBER(A5217)),VLOOKUP(A5217,Studies!A:BR,3,FALSE),"")</f>
        <v>https://www.ncbi.nlm.nih.gov/pubmed/3783459</v>
      </c>
      <c r="D5217" s="254" t="str">
        <f>IF(AND(A5217&lt;&gt;"",ISNUMBER(A5217)),VLOOKUP(A5217,Studies!A:BR,4,FALSE),"")</f>
        <v>Treatment 1 - fasted with 50 mL of water</v>
      </c>
      <c r="E5217" s="254" t="str">
        <f>IF(AND(A5217&lt;&gt;"",ISNUMBER(A5217)),VLOOKUP(A5217,Studies!A:BR,5,FALSE),"")</f>
        <v>Mefenamic acid</v>
      </c>
      <c r="F5217" s="255" t="str">
        <f>IF(AND(A5217&lt;&gt;"",ISNUMBER(A5217)),VLOOKUP(A5217,Studies!A:BR,6,FALSE),"")</f>
        <v>Plasma</v>
      </c>
      <c r="G5217" s="194">
        <v>24</v>
      </c>
      <c r="H5217" s="50" t="s">
        <v>60</v>
      </c>
      <c r="I5217" s="187">
        <v>0.01</v>
      </c>
      <c r="J5217" s="41" t="s">
        <v>959</v>
      </c>
      <c r="K5217" s="41" t="s">
        <v>116</v>
      </c>
      <c r="L5217" s="195">
        <v>0.02</v>
      </c>
      <c r="M5217" s="52" t="s">
        <v>959</v>
      </c>
    </row>
    <row r="5218" spans="1:13" x14ac:dyDescent="0.2">
      <c r="A5218" s="30">
        <v>589</v>
      </c>
      <c r="B5218" s="253" t="str">
        <f>IF(AND(A5218&lt;&gt;"",ISNUMBER(A5218)),VLOOKUP(A5218,Studies!A:BR,2,FALSE),"")</f>
        <v>Hamaguchi 1987</v>
      </c>
      <c r="C5218" s="254" t="str">
        <f>IF(AND(A5218&lt;&gt;"",ISNUMBER(A5218)),VLOOKUP(A5218,Studies!A:BR,3,FALSE),"")</f>
        <v>https://www.ncbi.nlm.nih.gov/pubmed/3783459</v>
      </c>
      <c r="D5218" s="254" t="str">
        <f>IF(AND(A5218&lt;&gt;"",ISNUMBER(A5218)),VLOOKUP(A5218,Studies!A:BR,4,FALSE),"")</f>
        <v>Treatment 2 - fasted with 200 mL of water</v>
      </c>
      <c r="E5218" s="254" t="str">
        <f>IF(AND(A5218&lt;&gt;"",ISNUMBER(A5218)),VLOOKUP(A5218,Studies!A:BR,5,FALSE),"")</f>
        <v>Mefenamic acid</v>
      </c>
      <c r="F5218" s="255" t="str">
        <f>IF(AND(A5218&lt;&gt;"",ISNUMBER(A5218)),VLOOKUP(A5218,Studies!A:BR,6,FALSE),"")</f>
        <v>Plasma</v>
      </c>
      <c r="G5218" s="194">
        <v>0.5</v>
      </c>
      <c r="H5218" s="50" t="s">
        <v>60</v>
      </c>
      <c r="I5218" s="187">
        <v>1.51</v>
      </c>
      <c r="J5218" s="41" t="s">
        <v>959</v>
      </c>
      <c r="K5218" s="41" t="s">
        <v>116</v>
      </c>
      <c r="L5218" s="195">
        <v>0.91</v>
      </c>
      <c r="M5218" s="52" t="s">
        <v>959</v>
      </c>
    </row>
    <row r="5219" spans="1:13" x14ac:dyDescent="0.2">
      <c r="A5219" s="30">
        <v>589</v>
      </c>
      <c r="B5219" s="253" t="str">
        <f>IF(AND(A5219&lt;&gt;"",ISNUMBER(A5219)),VLOOKUP(A5219,Studies!A:BR,2,FALSE),"")</f>
        <v>Hamaguchi 1987</v>
      </c>
      <c r="C5219" s="254" t="str">
        <f>IF(AND(A5219&lt;&gt;"",ISNUMBER(A5219)),VLOOKUP(A5219,Studies!A:BR,3,FALSE),"")</f>
        <v>https://www.ncbi.nlm.nih.gov/pubmed/3783459</v>
      </c>
      <c r="D5219" s="254" t="str">
        <f>IF(AND(A5219&lt;&gt;"",ISNUMBER(A5219)),VLOOKUP(A5219,Studies!A:BR,4,FALSE),"")</f>
        <v>Treatment 2 - fasted with 200 mL of water</v>
      </c>
      <c r="E5219" s="254" t="str">
        <f>IF(AND(A5219&lt;&gt;"",ISNUMBER(A5219)),VLOOKUP(A5219,Studies!A:BR,5,FALSE),"")</f>
        <v>Mefenamic acid</v>
      </c>
      <c r="F5219" s="255" t="str">
        <f>IF(AND(A5219&lt;&gt;"",ISNUMBER(A5219)),VLOOKUP(A5219,Studies!A:BR,6,FALSE),"")</f>
        <v>Plasma</v>
      </c>
      <c r="G5219" s="194">
        <v>1</v>
      </c>
      <c r="H5219" s="50" t="s">
        <v>60</v>
      </c>
      <c r="I5219" s="187">
        <v>2.13</v>
      </c>
      <c r="J5219" s="41" t="s">
        <v>959</v>
      </c>
      <c r="K5219" s="41" t="s">
        <v>116</v>
      </c>
      <c r="L5219" s="195">
        <v>1.1399999999999999</v>
      </c>
      <c r="M5219" s="52" t="s">
        <v>959</v>
      </c>
    </row>
    <row r="5220" spans="1:13" x14ac:dyDescent="0.2">
      <c r="A5220" s="30">
        <v>589</v>
      </c>
      <c r="B5220" s="253" t="str">
        <f>IF(AND(A5220&lt;&gt;"",ISNUMBER(A5220)),VLOOKUP(A5220,Studies!A:BR,2,FALSE),"")</f>
        <v>Hamaguchi 1987</v>
      </c>
      <c r="C5220" s="254" t="str">
        <f>IF(AND(A5220&lt;&gt;"",ISNUMBER(A5220)),VLOOKUP(A5220,Studies!A:BR,3,FALSE),"")</f>
        <v>https://www.ncbi.nlm.nih.gov/pubmed/3783459</v>
      </c>
      <c r="D5220" s="254" t="str">
        <f>IF(AND(A5220&lt;&gt;"",ISNUMBER(A5220)),VLOOKUP(A5220,Studies!A:BR,4,FALSE),"")</f>
        <v>Treatment 2 - fasted with 200 mL of water</v>
      </c>
      <c r="E5220" s="254" t="str">
        <f>IF(AND(A5220&lt;&gt;"",ISNUMBER(A5220)),VLOOKUP(A5220,Studies!A:BR,5,FALSE),"")</f>
        <v>Mefenamic acid</v>
      </c>
      <c r="F5220" s="255" t="str">
        <f>IF(AND(A5220&lt;&gt;"",ISNUMBER(A5220)),VLOOKUP(A5220,Studies!A:BR,6,FALSE),"")</f>
        <v>Plasma</v>
      </c>
      <c r="G5220" s="194">
        <v>2</v>
      </c>
      <c r="H5220" s="50" t="s">
        <v>60</v>
      </c>
      <c r="I5220" s="187">
        <v>2.13</v>
      </c>
      <c r="J5220" s="41" t="s">
        <v>959</v>
      </c>
      <c r="K5220" s="41" t="s">
        <v>116</v>
      </c>
      <c r="L5220" s="195">
        <v>0.82</v>
      </c>
      <c r="M5220" s="52" t="s">
        <v>959</v>
      </c>
    </row>
    <row r="5221" spans="1:13" x14ac:dyDescent="0.2">
      <c r="A5221" s="30">
        <v>589</v>
      </c>
      <c r="B5221" s="253" t="str">
        <f>IF(AND(A5221&lt;&gt;"",ISNUMBER(A5221)),VLOOKUP(A5221,Studies!A:BR,2,FALSE),"")</f>
        <v>Hamaguchi 1987</v>
      </c>
      <c r="C5221" s="254" t="str">
        <f>IF(AND(A5221&lt;&gt;"",ISNUMBER(A5221)),VLOOKUP(A5221,Studies!A:BR,3,FALSE),"")</f>
        <v>https://www.ncbi.nlm.nih.gov/pubmed/3783459</v>
      </c>
      <c r="D5221" s="254" t="str">
        <f>IF(AND(A5221&lt;&gt;"",ISNUMBER(A5221)),VLOOKUP(A5221,Studies!A:BR,4,FALSE),"")</f>
        <v>Treatment 2 - fasted with 200 mL of water</v>
      </c>
      <c r="E5221" s="254" t="str">
        <f>IF(AND(A5221&lt;&gt;"",ISNUMBER(A5221)),VLOOKUP(A5221,Studies!A:BR,5,FALSE),"")</f>
        <v>Mefenamic acid</v>
      </c>
      <c r="F5221" s="255" t="str">
        <f>IF(AND(A5221&lt;&gt;"",ISNUMBER(A5221)),VLOOKUP(A5221,Studies!A:BR,6,FALSE),"")</f>
        <v>Plasma</v>
      </c>
      <c r="G5221" s="194">
        <v>3</v>
      </c>
      <c r="H5221" s="50" t="s">
        <v>60</v>
      </c>
      <c r="I5221" s="187">
        <v>1.39</v>
      </c>
      <c r="J5221" s="41" t="s">
        <v>959</v>
      </c>
      <c r="K5221" s="41" t="s">
        <v>116</v>
      </c>
      <c r="L5221" s="195">
        <v>0.33</v>
      </c>
      <c r="M5221" s="52" t="s">
        <v>959</v>
      </c>
    </row>
    <row r="5222" spans="1:13" x14ac:dyDescent="0.2">
      <c r="A5222" s="30">
        <v>589</v>
      </c>
      <c r="B5222" s="253" t="str">
        <f>IF(AND(A5222&lt;&gt;"",ISNUMBER(A5222)),VLOOKUP(A5222,Studies!A:BR,2,FALSE),"")</f>
        <v>Hamaguchi 1987</v>
      </c>
      <c r="C5222" s="254" t="str">
        <f>IF(AND(A5222&lt;&gt;"",ISNUMBER(A5222)),VLOOKUP(A5222,Studies!A:BR,3,FALSE),"")</f>
        <v>https://www.ncbi.nlm.nih.gov/pubmed/3783459</v>
      </c>
      <c r="D5222" s="254" t="str">
        <f>IF(AND(A5222&lt;&gt;"",ISNUMBER(A5222)),VLOOKUP(A5222,Studies!A:BR,4,FALSE),"")</f>
        <v>Treatment 2 - fasted with 200 mL of water</v>
      </c>
      <c r="E5222" s="254" t="str">
        <f>IF(AND(A5222&lt;&gt;"",ISNUMBER(A5222)),VLOOKUP(A5222,Studies!A:BR,5,FALSE),"")</f>
        <v>Mefenamic acid</v>
      </c>
      <c r="F5222" s="255" t="str">
        <f>IF(AND(A5222&lt;&gt;"",ISNUMBER(A5222)),VLOOKUP(A5222,Studies!A:BR,6,FALSE),"")</f>
        <v>Plasma</v>
      </c>
      <c r="G5222" s="194">
        <v>5</v>
      </c>
      <c r="H5222" s="50" t="s">
        <v>60</v>
      </c>
      <c r="I5222" s="187">
        <v>0.7</v>
      </c>
      <c r="J5222" s="41" t="s">
        <v>959</v>
      </c>
      <c r="K5222" s="41" t="s">
        <v>116</v>
      </c>
      <c r="L5222" s="195">
        <v>0.13</v>
      </c>
      <c r="M5222" s="52" t="s">
        <v>959</v>
      </c>
    </row>
    <row r="5223" spans="1:13" x14ac:dyDescent="0.2">
      <c r="A5223" s="30">
        <v>589</v>
      </c>
      <c r="B5223" s="253" t="str">
        <f>IF(AND(A5223&lt;&gt;"",ISNUMBER(A5223)),VLOOKUP(A5223,Studies!A:BR,2,FALSE),"")</f>
        <v>Hamaguchi 1987</v>
      </c>
      <c r="C5223" s="254" t="str">
        <f>IF(AND(A5223&lt;&gt;"",ISNUMBER(A5223)),VLOOKUP(A5223,Studies!A:BR,3,FALSE),"")</f>
        <v>https://www.ncbi.nlm.nih.gov/pubmed/3783459</v>
      </c>
      <c r="D5223" s="254" t="str">
        <f>IF(AND(A5223&lt;&gt;"",ISNUMBER(A5223)),VLOOKUP(A5223,Studies!A:BR,4,FALSE),"")</f>
        <v>Treatment 2 - fasted with 200 mL of water</v>
      </c>
      <c r="E5223" s="254" t="str">
        <f>IF(AND(A5223&lt;&gt;"",ISNUMBER(A5223)),VLOOKUP(A5223,Studies!A:BR,5,FALSE),"")</f>
        <v>Mefenamic acid</v>
      </c>
      <c r="F5223" s="255" t="str">
        <f>IF(AND(A5223&lt;&gt;"",ISNUMBER(A5223)),VLOOKUP(A5223,Studies!A:BR,6,FALSE),"")</f>
        <v>Plasma</v>
      </c>
      <c r="G5223" s="194">
        <v>7</v>
      </c>
      <c r="H5223" s="50" t="s">
        <v>60</v>
      </c>
      <c r="I5223" s="187">
        <v>0.17</v>
      </c>
      <c r="J5223" s="41" t="s">
        <v>959</v>
      </c>
      <c r="K5223" s="41" t="s">
        <v>116</v>
      </c>
      <c r="L5223" s="195">
        <v>0.06</v>
      </c>
      <c r="M5223" s="52" t="s">
        <v>959</v>
      </c>
    </row>
    <row r="5224" spans="1:13" x14ac:dyDescent="0.2">
      <c r="A5224" s="30">
        <v>589</v>
      </c>
      <c r="B5224" s="253" t="str">
        <f>IF(AND(A5224&lt;&gt;"",ISNUMBER(A5224)),VLOOKUP(A5224,Studies!A:BR,2,FALSE),"")</f>
        <v>Hamaguchi 1987</v>
      </c>
      <c r="C5224" s="254" t="str">
        <f>IF(AND(A5224&lt;&gt;"",ISNUMBER(A5224)),VLOOKUP(A5224,Studies!A:BR,3,FALSE),"")</f>
        <v>https://www.ncbi.nlm.nih.gov/pubmed/3783459</v>
      </c>
      <c r="D5224" s="254" t="str">
        <f>IF(AND(A5224&lt;&gt;"",ISNUMBER(A5224)),VLOOKUP(A5224,Studies!A:BR,4,FALSE),"")</f>
        <v>Treatment 2 - fasted with 200 mL of water</v>
      </c>
      <c r="E5224" s="254" t="str">
        <f>IF(AND(A5224&lt;&gt;"",ISNUMBER(A5224)),VLOOKUP(A5224,Studies!A:BR,5,FALSE),"")</f>
        <v>Mefenamic acid</v>
      </c>
      <c r="F5224" s="255" t="str">
        <f>IF(AND(A5224&lt;&gt;"",ISNUMBER(A5224)),VLOOKUP(A5224,Studies!A:BR,6,FALSE),"")</f>
        <v>Plasma</v>
      </c>
      <c r="G5224" s="194">
        <v>9</v>
      </c>
      <c r="H5224" s="50" t="s">
        <v>60</v>
      </c>
      <c r="I5224" s="187">
        <v>0.08</v>
      </c>
      <c r="J5224" s="41" t="s">
        <v>959</v>
      </c>
      <c r="K5224" s="41" t="s">
        <v>116</v>
      </c>
      <c r="L5224" s="195">
        <v>0.02</v>
      </c>
      <c r="M5224" s="52" t="s">
        <v>959</v>
      </c>
    </row>
    <row r="5225" spans="1:13" x14ac:dyDescent="0.2">
      <c r="A5225" s="30">
        <v>589</v>
      </c>
      <c r="B5225" s="253" t="str">
        <f>IF(AND(A5225&lt;&gt;"",ISNUMBER(A5225)),VLOOKUP(A5225,Studies!A:BR,2,FALSE),"")</f>
        <v>Hamaguchi 1987</v>
      </c>
      <c r="C5225" s="254" t="str">
        <f>IF(AND(A5225&lt;&gt;"",ISNUMBER(A5225)),VLOOKUP(A5225,Studies!A:BR,3,FALSE),"")</f>
        <v>https://www.ncbi.nlm.nih.gov/pubmed/3783459</v>
      </c>
      <c r="D5225" s="254" t="str">
        <f>IF(AND(A5225&lt;&gt;"",ISNUMBER(A5225)),VLOOKUP(A5225,Studies!A:BR,4,FALSE),"")</f>
        <v>Treatment 2 - fasted with 200 mL of water</v>
      </c>
      <c r="E5225" s="254" t="str">
        <f>IF(AND(A5225&lt;&gt;"",ISNUMBER(A5225)),VLOOKUP(A5225,Studies!A:BR,5,FALSE),"")</f>
        <v>Mefenamic acid</v>
      </c>
      <c r="F5225" s="255" t="str">
        <f>IF(AND(A5225&lt;&gt;"",ISNUMBER(A5225)),VLOOKUP(A5225,Studies!A:BR,6,FALSE),"")</f>
        <v>Plasma</v>
      </c>
      <c r="G5225" s="194">
        <v>24</v>
      </c>
      <c r="H5225" s="50" t="s">
        <v>60</v>
      </c>
      <c r="I5225" s="187">
        <v>0.03</v>
      </c>
      <c r="J5225" s="41" t="s">
        <v>959</v>
      </c>
      <c r="K5225" s="41" t="s">
        <v>116</v>
      </c>
      <c r="L5225" s="195">
        <v>0.03</v>
      </c>
      <c r="M5225" s="52" t="s">
        <v>959</v>
      </c>
    </row>
    <row r="5226" spans="1:13" x14ac:dyDescent="0.2">
      <c r="A5226" s="30">
        <v>590</v>
      </c>
      <c r="B5226" s="253" t="str">
        <f>IF(AND(A5226&lt;&gt;"",ISNUMBER(A5226)),VLOOKUP(A5226,Studies!A:BR,2,FALSE),"")</f>
        <v>Hamaguchi 1987</v>
      </c>
      <c r="C5226" s="254" t="str">
        <f>IF(AND(A5226&lt;&gt;"",ISNUMBER(A5226)),VLOOKUP(A5226,Studies!A:BR,3,FALSE),"")</f>
        <v>https://www.ncbi.nlm.nih.gov/pubmed/3783459</v>
      </c>
      <c r="D5226" s="254" t="str">
        <f>IF(AND(A5226&lt;&gt;"",ISNUMBER(A5226)),VLOOKUP(A5226,Studies!A:BR,4,FALSE),"")</f>
        <v>Treatment 3 - fasted with 500 mL of water</v>
      </c>
      <c r="E5226" s="254" t="str">
        <f>IF(AND(A5226&lt;&gt;"",ISNUMBER(A5226)),VLOOKUP(A5226,Studies!A:BR,5,FALSE),"")</f>
        <v>Mefenamic acid</v>
      </c>
      <c r="F5226" s="255" t="str">
        <f>IF(AND(A5226&lt;&gt;"",ISNUMBER(A5226)),VLOOKUP(A5226,Studies!A:BR,6,FALSE),"")</f>
        <v>Plasma</v>
      </c>
      <c r="G5226" s="194">
        <v>0.5</v>
      </c>
      <c r="H5226" s="50" t="s">
        <v>60</v>
      </c>
      <c r="I5226" s="187">
        <v>0.01</v>
      </c>
      <c r="J5226" s="41" t="s">
        <v>959</v>
      </c>
      <c r="K5226" s="41" t="s">
        <v>116</v>
      </c>
      <c r="L5226" s="195">
        <v>0.02</v>
      </c>
      <c r="M5226" s="52" t="s">
        <v>959</v>
      </c>
    </row>
    <row r="5227" spans="1:13" x14ac:dyDescent="0.2">
      <c r="A5227" s="30">
        <v>590</v>
      </c>
      <c r="B5227" s="253" t="str">
        <f>IF(AND(A5227&lt;&gt;"",ISNUMBER(A5227)),VLOOKUP(A5227,Studies!A:BR,2,FALSE),"")</f>
        <v>Hamaguchi 1987</v>
      </c>
      <c r="C5227" s="254" t="str">
        <f>IF(AND(A5227&lt;&gt;"",ISNUMBER(A5227)),VLOOKUP(A5227,Studies!A:BR,3,FALSE),"")</f>
        <v>https://www.ncbi.nlm.nih.gov/pubmed/3783459</v>
      </c>
      <c r="D5227" s="254" t="str">
        <f>IF(AND(A5227&lt;&gt;"",ISNUMBER(A5227)),VLOOKUP(A5227,Studies!A:BR,4,FALSE),"")</f>
        <v>Treatment 3 - fasted with 500 mL of water</v>
      </c>
      <c r="E5227" s="254" t="str">
        <f>IF(AND(A5227&lt;&gt;"",ISNUMBER(A5227)),VLOOKUP(A5227,Studies!A:BR,5,FALSE),"")</f>
        <v>Mefenamic acid</v>
      </c>
      <c r="F5227" s="255" t="str">
        <f>IF(AND(A5227&lt;&gt;"",ISNUMBER(A5227)),VLOOKUP(A5227,Studies!A:BR,6,FALSE),"")</f>
        <v>Plasma</v>
      </c>
      <c r="G5227" s="194">
        <v>1</v>
      </c>
      <c r="H5227" s="50" t="s">
        <v>60</v>
      </c>
      <c r="I5227" s="187">
        <v>1.06</v>
      </c>
      <c r="J5227" s="41" t="s">
        <v>959</v>
      </c>
      <c r="K5227" s="41" t="s">
        <v>116</v>
      </c>
      <c r="L5227" s="195">
        <v>0.53</v>
      </c>
      <c r="M5227" s="52" t="s">
        <v>959</v>
      </c>
    </row>
    <row r="5228" spans="1:13" x14ac:dyDescent="0.2">
      <c r="A5228" s="30">
        <v>590</v>
      </c>
      <c r="B5228" s="253" t="str">
        <f>IF(AND(A5228&lt;&gt;"",ISNUMBER(A5228)),VLOOKUP(A5228,Studies!A:BR,2,FALSE),"")</f>
        <v>Hamaguchi 1987</v>
      </c>
      <c r="C5228" s="254" t="str">
        <f>IF(AND(A5228&lt;&gt;"",ISNUMBER(A5228)),VLOOKUP(A5228,Studies!A:BR,3,FALSE),"")</f>
        <v>https://www.ncbi.nlm.nih.gov/pubmed/3783459</v>
      </c>
      <c r="D5228" s="254" t="str">
        <f>IF(AND(A5228&lt;&gt;"",ISNUMBER(A5228)),VLOOKUP(A5228,Studies!A:BR,4,FALSE),"")</f>
        <v>Treatment 3 - fasted with 500 mL of water</v>
      </c>
      <c r="E5228" s="254" t="str">
        <f>IF(AND(A5228&lt;&gt;"",ISNUMBER(A5228)),VLOOKUP(A5228,Studies!A:BR,5,FALSE),"")</f>
        <v>Mefenamic acid</v>
      </c>
      <c r="F5228" s="255" t="str">
        <f>IF(AND(A5228&lt;&gt;"",ISNUMBER(A5228)),VLOOKUP(A5228,Studies!A:BR,6,FALSE),"")</f>
        <v>Plasma</v>
      </c>
      <c r="G5228" s="194">
        <v>2</v>
      </c>
      <c r="H5228" s="50" t="s">
        <v>60</v>
      </c>
      <c r="I5228" s="187">
        <v>1.08</v>
      </c>
      <c r="J5228" s="41" t="s">
        <v>959</v>
      </c>
      <c r="K5228" s="41" t="s">
        <v>116</v>
      </c>
      <c r="L5228" s="195">
        <v>0.39</v>
      </c>
      <c r="M5228" s="52" t="s">
        <v>959</v>
      </c>
    </row>
    <row r="5229" spans="1:13" x14ac:dyDescent="0.2">
      <c r="A5229" s="30">
        <v>590</v>
      </c>
      <c r="B5229" s="253" t="str">
        <f>IF(AND(A5229&lt;&gt;"",ISNUMBER(A5229)),VLOOKUP(A5229,Studies!A:BR,2,FALSE),"")</f>
        <v>Hamaguchi 1987</v>
      </c>
      <c r="C5229" s="254" t="str">
        <f>IF(AND(A5229&lt;&gt;"",ISNUMBER(A5229)),VLOOKUP(A5229,Studies!A:BR,3,FALSE),"")</f>
        <v>https://www.ncbi.nlm.nih.gov/pubmed/3783459</v>
      </c>
      <c r="D5229" s="254" t="str">
        <f>IF(AND(A5229&lt;&gt;"",ISNUMBER(A5229)),VLOOKUP(A5229,Studies!A:BR,4,FALSE),"")</f>
        <v>Treatment 3 - fasted with 500 mL of water</v>
      </c>
      <c r="E5229" s="254" t="str">
        <f>IF(AND(A5229&lt;&gt;"",ISNUMBER(A5229)),VLOOKUP(A5229,Studies!A:BR,5,FALSE),"")</f>
        <v>Mefenamic acid</v>
      </c>
      <c r="F5229" s="255" t="str">
        <f>IF(AND(A5229&lt;&gt;"",ISNUMBER(A5229)),VLOOKUP(A5229,Studies!A:BR,6,FALSE),"")</f>
        <v>Plasma</v>
      </c>
      <c r="G5229" s="194">
        <v>3</v>
      </c>
      <c r="H5229" s="50" t="s">
        <v>60</v>
      </c>
      <c r="I5229" s="187">
        <v>0.64</v>
      </c>
      <c r="J5229" s="41" t="s">
        <v>959</v>
      </c>
      <c r="K5229" s="41" t="s">
        <v>116</v>
      </c>
      <c r="L5229" s="195">
        <v>0.12</v>
      </c>
      <c r="M5229" s="52" t="s">
        <v>959</v>
      </c>
    </row>
    <row r="5230" spans="1:13" x14ac:dyDescent="0.2">
      <c r="A5230" s="30">
        <v>590</v>
      </c>
      <c r="B5230" s="253" t="str">
        <f>IF(AND(A5230&lt;&gt;"",ISNUMBER(A5230)),VLOOKUP(A5230,Studies!A:BR,2,FALSE),"")</f>
        <v>Hamaguchi 1987</v>
      </c>
      <c r="C5230" s="254" t="str">
        <f>IF(AND(A5230&lt;&gt;"",ISNUMBER(A5230)),VLOOKUP(A5230,Studies!A:BR,3,FALSE),"")</f>
        <v>https://www.ncbi.nlm.nih.gov/pubmed/3783459</v>
      </c>
      <c r="D5230" s="254" t="str">
        <f>IF(AND(A5230&lt;&gt;"",ISNUMBER(A5230)),VLOOKUP(A5230,Studies!A:BR,4,FALSE),"")</f>
        <v>Treatment 3 - fasted with 500 mL of water</v>
      </c>
      <c r="E5230" s="254" t="str">
        <f>IF(AND(A5230&lt;&gt;"",ISNUMBER(A5230)),VLOOKUP(A5230,Studies!A:BR,5,FALSE),"")</f>
        <v>Mefenamic acid</v>
      </c>
      <c r="F5230" s="255" t="str">
        <f>IF(AND(A5230&lt;&gt;"",ISNUMBER(A5230)),VLOOKUP(A5230,Studies!A:BR,6,FALSE),"")</f>
        <v>Plasma</v>
      </c>
      <c r="G5230" s="194">
        <v>5</v>
      </c>
      <c r="H5230" s="50" t="s">
        <v>60</v>
      </c>
      <c r="I5230" s="187">
        <v>0.42</v>
      </c>
      <c r="J5230" s="41" t="s">
        <v>959</v>
      </c>
      <c r="K5230" s="41" t="s">
        <v>116</v>
      </c>
      <c r="L5230" s="195">
        <v>0.23</v>
      </c>
      <c r="M5230" s="52" t="s">
        <v>959</v>
      </c>
    </row>
    <row r="5231" spans="1:13" x14ac:dyDescent="0.2">
      <c r="A5231" s="30">
        <v>590</v>
      </c>
      <c r="B5231" s="253" t="str">
        <f>IF(AND(A5231&lt;&gt;"",ISNUMBER(A5231)),VLOOKUP(A5231,Studies!A:BR,2,FALSE),"")</f>
        <v>Hamaguchi 1987</v>
      </c>
      <c r="C5231" s="254" t="str">
        <f>IF(AND(A5231&lt;&gt;"",ISNUMBER(A5231)),VLOOKUP(A5231,Studies!A:BR,3,FALSE),"")</f>
        <v>https://www.ncbi.nlm.nih.gov/pubmed/3783459</v>
      </c>
      <c r="D5231" s="254" t="str">
        <f>IF(AND(A5231&lt;&gt;"",ISNUMBER(A5231)),VLOOKUP(A5231,Studies!A:BR,4,FALSE),"")</f>
        <v>Treatment 3 - fasted with 500 mL of water</v>
      </c>
      <c r="E5231" s="254" t="str">
        <f>IF(AND(A5231&lt;&gt;"",ISNUMBER(A5231)),VLOOKUP(A5231,Studies!A:BR,5,FALSE),"")</f>
        <v>Mefenamic acid</v>
      </c>
      <c r="F5231" s="255" t="str">
        <f>IF(AND(A5231&lt;&gt;"",ISNUMBER(A5231)),VLOOKUP(A5231,Studies!A:BR,6,FALSE),"")</f>
        <v>Plasma</v>
      </c>
      <c r="G5231" s="194">
        <v>7</v>
      </c>
      <c r="H5231" s="50" t="s">
        <v>60</v>
      </c>
      <c r="I5231" s="187">
        <v>0.16</v>
      </c>
      <c r="J5231" s="41" t="s">
        <v>959</v>
      </c>
      <c r="K5231" s="41" t="s">
        <v>116</v>
      </c>
      <c r="L5231" s="195">
        <v>0.08</v>
      </c>
      <c r="M5231" s="52" t="s">
        <v>959</v>
      </c>
    </row>
    <row r="5232" spans="1:13" x14ac:dyDescent="0.2">
      <c r="A5232" s="30">
        <v>590</v>
      </c>
      <c r="B5232" s="253" t="str">
        <f>IF(AND(A5232&lt;&gt;"",ISNUMBER(A5232)),VLOOKUP(A5232,Studies!A:BR,2,FALSE),"")</f>
        <v>Hamaguchi 1987</v>
      </c>
      <c r="C5232" s="254" t="str">
        <f>IF(AND(A5232&lt;&gt;"",ISNUMBER(A5232)),VLOOKUP(A5232,Studies!A:BR,3,FALSE),"")</f>
        <v>https://www.ncbi.nlm.nih.gov/pubmed/3783459</v>
      </c>
      <c r="D5232" s="254" t="str">
        <f>IF(AND(A5232&lt;&gt;"",ISNUMBER(A5232)),VLOOKUP(A5232,Studies!A:BR,4,FALSE),"")</f>
        <v>Treatment 3 - fasted with 500 mL of water</v>
      </c>
      <c r="E5232" s="254" t="str">
        <f>IF(AND(A5232&lt;&gt;"",ISNUMBER(A5232)),VLOOKUP(A5232,Studies!A:BR,5,FALSE),"")</f>
        <v>Mefenamic acid</v>
      </c>
      <c r="F5232" s="255" t="str">
        <f>IF(AND(A5232&lt;&gt;"",ISNUMBER(A5232)),VLOOKUP(A5232,Studies!A:BR,6,FALSE),"")</f>
        <v>Plasma</v>
      </c>
      <c r="G5232" s="194">
        <v>9</v>
      </c>
      <c r="H5232" s="50" t="s">
        <v>60</v>
      </c>
      <c r="I5232" s="187">
        <v>0.12</v>
      </c>
      <c r="J5232" s="41" t="s">
        <v>959</v>
      </c>
      <c r="K5232" s="41" t="s">
        <v>116</v>
      </c>
      <c r="L5232" s="195">
        <v>7.0000000000000007E-2</v>
      </c>
      <c r="M5232" s="52" t="s">
        <v>959</v>
      </c>
    </row>
    <row r="5233" spans="1:17" x14ac:dyDescent="0.2">
      <c r="A5233" s="30">
        <v>590</v>
      </c>
      <c r="B5233" s="253" t="str">
        <f>IF(AND(A5233&lt;&gt;"",ISNUMBER(A5233)),VLOOKUP(A5233,Studies!A:BR,2,FALSE),"")</f>
        <v>Hamaguchi 1987</v>
      </c>
      <c r="C5233" s="254" t="str">
        <f>IF(AND(A5233&lt;&gt;"",ISNUMBER(A5233)),VLOOKUP(A5233,Studies!A:BR,3,FALSE),"")</f>
        <v>https://www.ncbi.nlm.nih.gov/pubmed/3783459</v>
      </c>
      <c r="D5233" s="254" t="str">
        <f>IF(AND(A5233&lt;&gt;"",ISNUMBER(A5233)),VLOOKUP(A5233,Studies!A:BR,4,FALSE),"")</f>
        <v>Treatment 3 - fasted with 500 mL of water</v>
      </c>
      <c r="E5233" s="254" t="str">
        <f>IF(AND(A5233&lt;&gt;"",ISNUMBER(A5233)),VLOOKUP(A5233,Studies!A:BR,5,FALSE),"")</f>
        <v>Mefenamic acid</v>
      </c>
      <c r="F5233" s="255" t="str">
        <f>IF(AND(A5233&lt;&gt;"",ISNUMBER(A5233)),VLOOKUP(A5233,Studies!A:BR,6,FALSE),"")</f>
        <v>Plasma</v>
      </c>
      <c r="G5233" s="194">
        <v>24</v>
      </c>
      <c r="H5233" s="50" t="s">
        <v>60</v>
      </c>
      <c r="I5233" s="187">
        <v>0.04</v>
      </c>
      <c r="J5233" s="41" t="s">
        <v>959</v>
      </c>
      <c r="K5233" s="41" t="s">
        <v>116</v>
      </c>
      <c r="L5233" s="195">
        <v>0.04</v>
      </c>
      <c r="M5233" s="52" t="s">
        <v>959</v>
      </c>
    </row>
    <row r="5234" spans="1:17" x14ac:dyDescent="0.2">
      <c r="A5234" s="30">
        <v>591</v>
      </c>
      <c r="B5234" s="253" t="str">
        <f>IF(AND(A5234&lt;&gt;"",ISNUMBER(A5234)),VLOOKUP(A5234,Studies!A:BR,2,FALSE),"")</f>
        <v>Hamaguchi 1987</v>
      </c>
      <c r="C5234" s="254" t="str">
        <f>IF(AND(A5234&lt;&gt;"",ISNUMBER(A5234)),VLOOKUP(A5234,Studies!A:BR,3,FALSE),"")</f>
        <v>https://www.ncbi.nlm.nih.gov/pubmed/3783459</v>
      </c>
      <c r="D5234" s="254" t="str">
        <f>IF(AND(A5234&lt;&gt;"",ISNUMBER(A5234)),VLOOKUP(A5234,Studies!A:BR,4,FALSE),"")</f>
        <v>Treatment 4 - fed with 50 mL of water</v>
      </c>
      <c r="E5234" s="254" t="str">
        <f>IF(AND(A5234&lt;&gt;"",ISNUMBER(A5234)),VLOOKUP(A5234,Studies!A:BR,5,FALSE),"")</f>
        <v>Mefenamic acid</v>
      </c>
      <c r="F5234" s="255" t="str">
        <f>IF(AND(A5234&lt;&gt;"",ISNUMBER(A5234)),VLOOKUP(A5234,Studies!A:BR,6,FALSE),"")</f>
        <v>Plasma</v>
      </c>
      <c r="G5234" s="194">
        <v>0.5</v>
      </c>
      <c r="H5234" s="50" t="s">
        <v>60</v>
      </c>
      <c r="I5234" s="187">
        <v>7.0000000000000007E-2</v>
      </c>
      <c r="J5234" s="41" t="s">
        <v>959</v>
      </c>
      <c r="K5234" s="41" t="s">
        <v>116</v>
      </c>
      <c r="L5234" s="195">
        <v>0.02</v>
      </c>
      <c r="M5234" s="52" t="s">
        <v>959</v>
      </c>
    </row>
    <row r="5235" spans="1:17" x14ac:dyDescent="0.2">
      <c r="A5235" s="30">
        <v>591</v>
      </c>
      <c r="B5235" s="253" t="str">
        <f>IF(AND(A5235&lt;&gt;"",ISNUMBER(A5235)),VLOOKUP(A5235,Studies!A:BR,2,FALSE),"")</f>
        <v>Hamaguchi 1987</v>
      </c>
      <c r="C5235" s="254" t="str">
        <f>IF(AND(A5235&lt;&gt;"",ISNUMBER(A5235)),VLOOKUP(A5235,Studies!A:BR,3,FALSE),"")</f>
        <v>https://www.ncbi.nlm.nih.gov/pubmed/3783459</v>
      </c>
      <c r="D5235" s="254" t="str">
        <f>IF(AND(A5235&lt;&gt;"",ISNUMBER(A5235)),VLOOKUP(A5235,Studies!A:BR,4,FALSE),"")</f>
        <v>Treatment 4 - fed with 50 mL of water</v>
      </c>
      <c r="E5235" s="254" t="str">
        <f>IF(AND(A5235&lt;&gt;"",ISNUMBER(A5235)),VLOOKUP(A5235,Studies!A:BR,5,FALSE),"")</f>
        <v>Mefenamic acid</v>
      </c>
      <c r="F5235" s="255" t="str">
        <f>IF(AND(A5235&lt;&gt;"",ISNUMBER(A5235)),VLOOKUP(A5235,Studies!A:BR,6,FALSE),"")</f>
        <v>Plasma</v>
      </c>
      <c r="G5235" s="194">
        <v>1</v>
      </c>
      <c r="H5235" s="50" t="s">
        <v>60</v>
      </c>
      <c r="I5235" s="187">
        <v>1.01</v>
      </c>
      <c r="J5235" s="41" t="s">
        <v>959</v>
      </c>
      <c r="K5235" s="41" t="s">
        <v>116</v>
      </c>
      <c r="L5235" s="195">
        <v>0.8</v>
      </c>
      <c r="M5235" s="52" t="s">
        <v>959</v>
      </c>
    </row>
    <row r="5236" spans="1:17" x14ac:dyDescent="0.2">
      <c r="A5236" s="30">
        <v>591</v>
      </c>
      <c r="B5236" s="253" t="str">
        <f>IF(AND(A5236&lt;&gt;"",ISNUMBER(A5236)),VLOOKUP(A5236,Studies!A:BR,2,FALSE),"")</f>
        <v>Hamaguchi 1987</v>
      </c>
      <c r="C5236" s="254" t="str">
        <f>IF(AND(A5236&lt;&gt;"",ISNUMBER(A5236)),VLOOKUP(A5236,Studies!A:BR,3,FALSE),"")</f>
        <v>https://www.ncbi.nlm.nih.gov/pubmed/3783459</v>
      </c>
      <c r="D5236" s="254" t="str">
        <f>IF(AND(A5236&lt;&gt;"",ISNUMBER(A5236)),VLOOKUP(A5236,Studies!A:BR,4,FALSE),"")</f>
        <v>Treatment 4 - fed with 50 mL of water</v>
      </c>
      <c r="E5236" s="254" t="str">
        <f>IF(AND(A5236&lt;&gt;"",ISNUMBER(A5236)),VLOOKUP(A5236,Studies!A:BR,5,FALSE),"")</f>
        <v>Mefenamic acid</v>
      </c>
      <c r="F5236" s="255" t="str">
        <f>IF(AND(A5236&lt;&gt;"",ISNUMBER(A5236)),VLOOKUP(A5236,Studies!A:BR,6,FALSE),"")</f>
        <v>Plasma</v>
      </c>
      <c r="G5236" s="194">
        <v>2</v>
      </c>
      <c r="H5236" s="50" t="s">
        <v>60</v>
      </c>
      <c r="I5236" s="187">
        <v>2.86</v>
      </c>
      <c r="J5236" s="41" t="s">
        <v>959</v>
      </c>
      <c r="K5236" s="41" t="s">
        <v>116</v>
      </c>
      <c r="L5236" s="195">
        <v>1.76</v>
      </c>
      <c r="M5236" s="52" t="s">
        <v>959</v>
      </c>
    </row>
    <row r="5237" spans="1:17" x14ac:dyDescent="0.2">
      <c r="A5237" s="30">
        <v>591</v>
      </c>
      <c r="B5237" s="253" t="str">
        <f>IF(AND(A5237&lt;&gt;"",ISNUMBER(A5237)),VLOOKUP(A5237,Studies!A:BR,2,FALSE),"")</f>
        <v>Hamaguchi 1987</v>
      </c>
      <c r="C5237" s="254" t="str">
        <f>IF(AND(A5237&lt;&gt;"",ISNUMBER(A5237)),VLOOKUP(A5237,Studies!A:BR,3,FALSE),"")</f>
        <v>https://www.ncbi.nlm.nih.gov/pubmed/3783459</v>
      </c>
      <c r="D5237" s="254" t="str">
        <f>IF(AND(A5237&lt;&gt;"",ISNUMBER(A5237)),VLOOKUP(A5237,Studies!A:BR,4,FALSE),"")</f>
        <v>Treatment 4 - fed with 50 mL of water</v>
      </c>
      <c r="E5237" s="254" t="str">
        <f>IF(AND(A5237&lt;&gt;"",ISNUMBER(A5237)),VLOOKUP(A5237,Studies!A:BR,5,FALSE),"")</f>
        <v>Mefenamic acid</v>
      </c>
      <c r="F5237" s="255" t="str">
        <f>IF(AND(A5237&lt;&gt;"",ISNUMBER(A5237)),VLOOKUP(A5237,Studies!A:BR,6,FALSE),"")</f>
        <v>Plasma</v>
      </c>
      <c r="G5237" s="194">
        <v>3</v>
      </c>
      <c r="H5237" s="50" t="s">
        <v>60</v>
      </c>
      <c r="I5237" s="187">
        <v>2.25</v>
      </c>
      <c r="J5237" s="41" t="s">
        <v>959</v>
      </c>
      <c r="K5237" s="41" t="s">
        <v>116</v>
      </c>
      <c r="L5237" s="195">
        <v>1.26</v>
      </c>
      <c r="M5237" s="52" t="s">
        <v>959</v>
      </c>
    </row>
    <row r="5238" spans="1:17" x14ac:dyDescent="0.2">
      <c r="A5238" s="30">
        <v>591</v>
      </c>
      <c r="B5238" s="253" t="str">
        <f>IF(AND(A5238&lt;&gt;"",ISNUMBER(A5238)),VLOOKUP(A5238,Studies!A:BR,2,FALSE),"")</f>
        <v>Hamaguchi 1987</v>
      </c>
      <c r="C5238" s="254" t="str">
        <f>IF(AND(A5238&lt;&gt;"",ISNUMBER(A5238)),VLOOKUP(A5238,Studies!A:BR,3,FALSE),"")</f>
        <v>https://www.ncbi.nlm.nih.gov/pubmed/3783459</v>
      </c>
      <c r="D5238" s="254" t="str">
        <f>IF(AND(A5238&lt;&gt;"",ISNUMBER(A5238)),VLOOKUP(A5238,Studies!A:BR,4,FALSE),"")</f>
        <v>Treatment 4 - fed with 50 mL of water</v>
      </c>
      <c r="E5238" s="254" t="str">
        <f>IF(AND(A5238&lt;&gt;"",ISNUMBER(A5238)),VLOOKUP(A5238,Studies!A:BR,5,FALSE),"")</f>
        <v>Mefenamic acid</v>
      </c>
      <c r="F5238" s="255" t="str">
        <f>IF(AND(A5238&lt;&gt;"",ISNUMBER(A5238)),VLOOKUP(A5238,Studies!A:BR,6,FALSE),"")</f>
        <v>Plasma</v>
      </c>
      <c r="G5238" s="194">
        <v>5</v>
      </c>
      <c r="H5238" s="50" t="s">
        <v>60</v>
      </c>
      <c r="I5238" s="187">
        <v>0.71</v>
      </c>
      <c r="J5238" s="41" t="s">
        <v>959</v>
      </c>
      <c r="K5238" s="41" t="s">
        <v>116</v>
      </c>
      <c r="L5238" s="195">
        <v>0.36</v>
      </c>
      <c r="M5238" s="52" t="s">
        <v>959</v>
      </c>
    </row>
    <row r="5239" spans="1:17" x14ac:dyDescent="0.2">
      <c r="A5239" s="30">
        <v>591</v>
      </c>
      <c r="B5239" s="253" t="str">
        <f>IF(AND(A5239&lt;&gt;"",ISNUMBER(A5239)),VLOOKUP(A5239,Studies!A:BR,2,FALSE),"")</f>
        <v>Hamaguchi 1987</v>
      </c>
      <c r="C5239" s="254" t="str">
        <f>IF(AND(A5239&lt;&gt;"",ISNUMBER(A5239)),VLOOKUP(A5239,Studies!A:BR,3,FALSE),"")</f>
        <v>https://www.ncbi.nlm.nih.gov/pubmed/3783459</v>
      </c>
      <c r="D5239" s="254" t="str">
        <f>IF(AND(A5239&lt;&gt;"",ISNUMBER(A5239)),VLOOKUP(A5239,Studies!A:BR,4,FALSE),"")</f>
        <v>Treatment 4 - fed with 50 mL of water</v>
      </c>
      <c r="E5239" s="254" t="str">
        <f>IF(AND(A5239&lt;&gt;"",ISNUMBER(A5239)),VLOOKUP(A5239,Studies!A:BR,5,FALSE),"")</f>
        <v>Mefenamic acid</v>
      </c>
      <c r="F5239" s="255" t="str">
        <f>IF(AND(A5239&lt;&gt;"",ISNUMBER(A5239)),VLOOKUP(A5239,Studies!A:BR,6,FALSE),"")</f>
        <v>Plasma</v>
      </c>
      <c r="G5239" s="194">
        <v>7</v>
      </c>
      <c r="H5239" s="50" t="s">
        <v>60</v>
      </c>
      <c r="I5239" s="187">
        <v>0.24</v>
      </c>
      <c r="J5239" s="41" t="s">
        <v>959</v>
      </c>
      <c r="K5239" s="41" t="s">
        <v>116</v>
      </c>
      <c r="L5239" s="195">
        <v>0.11</v>
      </c>
      <c r="M5239" s="52" t="s">
        <v>959</v>
      </c>
    </row>
    <row r="5240" spans="1:17" x14ac:dyDescent="0.2">
      <c r="A5240" s="30">
        <v>591</v>
      </c>
      <c r="B5240" s="253" t="str">
        <f>IF(AND(A5240&lt;&gt;"",ISNUMBER(A5240)),VLOOKUP(A5240,Studies!A:BR,2,FALSE),"")</f>
        <v>Hamaguchi 1987</v>
      </c>
      <c r="C5240" s="254" t="str">
        <f>IF(AND(A5240&lt;&gt;"",ISNUMBER(A5240)),VLOOKUP(A5240,Studies!A:BR,3,FALSE),"")</f>
        <v>https://www.ncbi.nlm.nih.gov/pubmed/3783459</v>
      </c>
      <c r="D5240" s="254" t="str">
        <f>IF(AND(A5240&lt;&gt;"",ISNUMBER(A5240)),VLOOKUP(A5240,Studies!A:BR,4,FALSE),"")</f>
        <v>Treatment 4 - fed with 50 mL of water</v>
      </c>
      <c r="E5240" s="254" t="str">
        <f>IF(AND(A5240&lt;&gt;"",ISNUMBER(A5240)),VLOOKUP(A5240,Studies!A:BR,5,FALSE),"")</f>
        <v>Mefenamic acid</v>
      </c>
      <c r="F5240" s="255" t="str">
        <f>IF(AND(A5240&lt;&gt;"",ISNUMBER(A5240)),VLOOKUP(A5240,Studies!A:BR,6,FALSE),"")</f>
        <v>Plasma</v>
      </c>
      <c r="G5240" s="194">
        <v>9</v>
      </c>
      <c r="H5240" s="50" t="s">
        <v>60</v>
      </c>
      <c r="I5240" s="187">
        <v>16</v>
      </c>
      <c r="J5240" s="41" t="s">
        <v>959</v>
      </c>
      <c r="K5240" s="41" t="s">
        <v>116</v>
      </c>
      <c r="L5240" s="195">
        <v>0.08</v>
      </c>
      <c r="M5240" s="52" t="s">
        <v>959</v>
      </c>
    </row>
    <row r="5241" spans="1:17" x14ac:dyDescent="0.2">
      <c r="A5241" s="183">
        <v>591</v>
      </c>
      <c r="B5241" s="253" t="str">
        <f>IF(AND(A5241&lt;&gt;"",ISNUMBER(A5241)),VLOOKUP(A5241,Studies!A:BR,2,FALSE),"")</f>
        <v>Hamaguchi 1987</v>
      </c>
      <c r="C5241" s="254" t="str">
        <f>IF(AND(A5241&lt;&gt;"",ISNUMBER(A5241)),VLOOKUP(A5241,Studies!A:BR,3,FALSE),"")</f>
        <v>https://www.ncbi.nlm.nih.gov/pubmed/3783459</v>
      </c>
      <c r="D5241" s="254" t="str">
        <f>IF(AND(A5241&lt;&gt;"",ISNUMBER(A5241)),VLOOKUP(A5241,Studies!A:BR,4,FALSE),"")</f>
        <v>Treatment 4 - fed with 50 mL of water</v>
      </c>
      <c r="E5241" s="254" t="str">
        <f>IF(AND(A5241&lt;&gt;"",ISNUMBER(A5241)),VLOOKUP(A5241,Studies!A:BR,5,FALSE),"")</f>
        <v>Mefenamic acid</v>
      </c>
      <c r="F5241" s="255"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x14ac:dyDescent="0.2">
      <c r="A5242" s="183">
        <v>592</v>
      </c>
      <c r="B5242" s="253" t="str">
        <f>IF(AND(A5242&lt;&gt;"",ISNUMBER(A5242)),VLOOKUP(A5242,Studies!A:BR,2,FALSE),"")</f>
        <v>Austin 1980</v>
      </c>
      <c r="C5242" s="254" t="str">
        <f>IF(AND(A5242&lt;&gt;"",ISNUMBER(A5242)),VLOOKUP(A5242,Studies!A:BR,3,FALSE),"")</f>
        <v>https://www.ncbi.nlm.nih.gov/pubmed/7437245</v>
      </c>
      <c r="D5242" s="254" t="str">
        <f>IF(AND(A5242&lt;&gt;"",ISNUMBER(A5242)),VLOOKUP(A5242,Studies!A:BR,4,FALSE),"")</f>
        <v>250 mg over 3 min (Regimen 1)</v>
      </c>
      <c r="E5242" s="254" t="str">
        <f>IF(AND(A5242&lt;&gt;"",ISNUMBER(A5242)),VLOOKUP(A5242,Studies!A:BR,5,FALSE),"")</f>
        <v>Erythromycin</v>
      </c>
      <c r="F5242" s="255"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x14ac:dyDescent="0.2">
      <c r="A5243" s="183">
        <v>592</v>
      </c>
      <c r="B5243" s="253" t="str">
        <f>IF(AND(A5243&lt;&gt;"",ISNUMBER(A5243)),VLOOKUP(A5243,Studies!A:BR,2,FALSE),"")</f>
        <v>Austin 1980</v>
      </c>
      <c r="C5243" s="254" t="str">
        <f>IF(AND(A5243&lt;&gt;"",ISNUMBER(A5243)),VLOOKUP(A5243,Studies!A:BR,3,FALSE),"")</f>
        <v>https://www.ncbi.nlm.nih.gov/pubmed/7437245</v>
      </c>
      <c r="D5243" s="254" t="str">
        <f>IF(AND(A5243&lt;&gt;"",ISNUMBER(A5243)),VLOOKUP(A5243,Studies!A:BR,4,FALSE),"")</f>
        <v>250 mg over 3 min (Regimen 1)</v>
      </c>
      <c r="E5243" s="254" t="str">
        <f>IF(AND(A5243&lt;&gt;"",ISNUMBER(A5243)),VLOOKUP(A5243,Studies!A:BR,5,FALSE),"")</f>
        <v>Erythromycin</v>
      </c>
      <c r="F5243" s="255"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x14ac:dyDescent="0.2">
      <c r="A5244" s="183">
        <v>592</v>
      </c>
      <c r="B5244" s="253" t="str">
        <f>IF(AND(A5244&lt;&gt;"",ISNUMBER(A5244)),VLOOKUP(A5244,Studies!A:BR,2,FALSE),"")</f>
        <v>Austin 1980</v>
      </c>
      <c r="C5244" s="254" t="str">
        <f>IF(AND(A5244&lt;&gt;"",ISNUMBER(A5244)),VLOOKUP(A5244,Studies!A:BR,3,FALSE),"")</f>
        <v>https://www.ncbi.nlm.nih.gov/pubmed/7437245</v>
      </c>
      <c r="D5244" s="254" t="str">
        <f>IF(AND(A5244&lt;&gt;"",ISNUMBER(A5244)),VLOOKUP(A5244,Studies!A:BR,4,FALSE),"")</f>
        <v>250 mg over 3 min (Regimen 1)</v>
      </c>
      <c r="E5244" s="254" t="str">
        <f>IF(AND(A5244&lt;&gt;"",ISNUMBER(A5244)),VLOOKUP(A5244,Studies!A:BR,5,FALSE),"")</f>
        <v>Erythromycin</v>
      </c>
      <c r="F5244" s="255"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x14ac:dyDescent="0.2">
      <c r="A5245" s="183">
        <v>592</v>
      </c>
      <c r="B5245" s="253" t="str">
        <f>IF(AND(A5245&lt;&gt;"",ISNUMBER(A5245)),VLOOKUP(A5245,Studies!A:BR,2,FALSE),"")</f>
        <v>Austin 1980</v>
      </c>
      <c r="C5245" s="254" t="str">
        <f>IF(AND(A5245&lt;&gt;"",ISNUMBER(A5245)),VLOOKUP(A5245,Studies!A:BR,3,FALSE),"")</f>
        <v>https://www.ncbi.nlm.nih.gov/pubmed/7437245</v>
      </c>
      <c r="D5245" s="254" t="str">
        <f>IF(AND(A5245&lt;&gt;"",ISNUMBER(A5245)),VLOOKUP(A5245,Studies!A:BR,4,FALSE),"")</f>
        <v>250 mg over 3 min (Regimen 1)</v>
      </c>
      <c r="E5245" s="254" t="str">
        <f>IF(AND(A5245&lt;&gt;"",ISNUMBER(A5245)),VLOOKUP(A5245,Studies!A:BR,5,FALSE),"")</f>
        <v>Erythromycin</v>
      </c>
      <c r="F5245" s="255"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x14ac:dyDescent="0.2">
      <c r="A5246" s="183">
        <v>592</v>
      </c>
      <c r="B5246" s="253" t="str">
        <f>IF(AND(A5246&lt;&gt;"",ISNUMBER(A5246)),VLOOKUP(A5246,Studies!A:BR,2,FALSE),"")</f>
        <v>Austin 1980</v>
      </c>
      <c r="C5246" s="254" t="str">
        <f>IF(AND(A5246&lt;&gt;"",ISNUMBER(A5246)),VLOOKUP(A5246,Studies!A:BR,3,FALSE),"")</f>
        <v>https://www.ncbi.nlm.nih.gov/pubmed/7437245</v>
      </c>
      <c r="D5246" s="254" t="str">
        <f>IF(AND(A5246&lt;&gt;"",ISNUMBER(A5246)),VLOOKUP(A5246,Studies!A:BR,4,FALSE),"")</f>
        <v>250 mg over 3 min (Regimen 1)</v>
      </c>
      <c r="E5246" s="254" t="str">
        <f>IF(AND(A5246&lt;&gt;"",ISNUMBER(A5246)),VLOOKUP(A5246,Studies!A:BR,5,FALSE),"")</f>
        <v>Erythromycin</v>
      </c>
      <c r="F5246" s="255"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x14ac:dyDescent="0.2">
      <c r="A5247" s="183">
        <v>592</v>
      </c>
      <c r="B5247" s="253" t="str">
        <f>IF(AND(A5247&lt;&gt;"",ISNUMBER(A5247)),VLOOKUP(A5247,Studies!A:BR,2,FALSE),"")</f>
        <v>Austin 1980</v>
      </c>
      <c r="C5247" s="254" t="str">
        <f>IF(AND(A5247&lt;&gt;"",ISNUMBER(A5247)),VLOOKUP(A5247,Studies!A:BR,3,FALSE),"")</f>
        <v>https://www.ncbi.nlm.nih.gov/pubmed/7437245</v>
      </c>
      <c r="D5247" s="254" t="str">
        <f>IF(AND(A5247&lt;&gt;"",ISNUMBER(A5247)),VLOOKUP(A5247,Studies!A:BR,4,FALSE),"")</f>
        <v>250 mg over 3 min (Regimen 1)</v>
      </c>
      <c r="E5247" s="254" t="str">
        <f>IF(AND(A5247&lt;&gt;"",ISNUMBER(A5247)),VLOOKUP(A5247,Studies!A:BR,5,FALSE),"")</f>
        <v>Erythromycin</v>
      </c>
      <c r="F5247" s="255"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x14ac:dyDescent="0.2">
      <c r="A5248" s="183">
        <v>592</v>
      </c>
      <c r="B5248" s="253" t="str">
        <f>IF(AND(A5248&lt;&gt;"",ISNUMBER(A5248)),VLOOKUP(A5248,Studies!A:BR,2,FALSE),"")</f>
        <v>Austin 1980</v>
      </c>
      <c r="C5248" s="254" t="str">
        <f>IF(AND(A5248&lt;&gt;"",ISNUMBER(A5248)),VLOOKUP(A5248,Studies!A:BR,3,FALSE),"")</f>
        <v>https://www.ncbi.nlm.nih.gov/pubmed/7437245</v>
      </c>
      <c r="D5248" s="254" t="str">
        <f>IF(AND(A5248&lt;&gt;"",ISNUMBER(A5248)),VLOOKUP(A5248,Studies!A:BR,4,FALSE),"")</f>
        <v>250 mg over 3 min (Regimen 1)</v>
      </c>
      <c r="E5248" s="254" t="str">
        <f>IF(AND(A5248&lt;&gt;"",ISNUMBER(A5248)),VLOOKUP(A5248,Studies!A:BR,5,FALSE),"")</f>
        <v>Erythromycin</v>
      </c>
      <c r="F5248" s="255"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x14ac:dyDescent="0.2">
      <c r="A5249" s="183">
        <v>592</v>
      </c>
      <c r="B5249" s="253" t="str">
        <f>IF(AND(A5249&lt;&gt;"",ISNUMBER(A5249)),VLOOKUP(A5249,Studies!A:BR,2,FALSE),"")</f>
        <v>Austin 1980</v>
      </c>
      <c r="C5249" s="254" t="str">
        <f>IF(AND(A5249&lt;&gt;"",ISNUMBER(A5249)),VLOOKUP(A5249,Studies!A:BR,3,FALSE),"")</f>
        <v>https://www.ncbi.nlm.nih.gov/pubmed/7437245</v>
      </c>
      <c r="D5249" s="254" t="str">
        <f>IF(AND(A5249&lt;&gt;"",ISNUMBER(A5249)),VLOOKUP(A5249,Studies!A:BR,4,FALSE),"")</f>
        <v>250 mg over 3 min (Regimen 1)</v>
      </c>
      <c r="E5249" s="254" t="str">
        <f>IF(AND(A5249&lt;&gt;"",ISNUMBER(A5249)),VLOOKUP(A5249,Studies!A:BR,5,FALSE),"")</f>
        <v>Erythromycin</v>
      </c>
      <c r="F5249" s="255"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x14ac:dyDescent="0.2">
      <c r="A5250" s="183">
        <v>592</v>
      </c>
      <c r="B5250" s="253" t="str">
        <f>IF(AND(A5250&lt;&gt;"",ISNUMBER(A5250)),VLOOKUP(A5250,Studies!A:BR,2,FALSE),"")</f>
        <v>Austin 1980</v>
      </c>
      <c r="C5250" s="254" t="str">
        <f>IF(AND(A5250&lt;&gt;"",ISNUMBER(A5250)),VLOOKUP(A5250,Studies!A:BR,3,FALSE),"")</f>
        <v>https://www.ncbi.nlm.nih.gov/pubmed/7437245</v>
      </c>
      <c r="D5250" s="254" t="str">
        <f>IF(AND(A5250&lt;&gt;"",ISNUMBER(A5250)),VLOOKUP(A5250,Studies!A:BR,4,FALSE),"")</f>
        <v>250 mg over 3 min (Regimen 1)</v>
      </c>
      <c r="E5250" s="254" t="str">
        <f>IF(AND(A5250&lt;&gt;"",ISNUMBER(A5250)),VLOOKUP(A5250,Studies!A:BR,5,FALSE),"")</f>
        <v>Erythromycin</v>
      </c>
      <c r="F5250" s="255"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x14ac:dyDescent="0.2">
      <c r="A5251" s="183">
        <v>592</v>
      </c>
      <c r="B5251" s="253" t="str">
        <f>IF(AND(A5251&lt;&gt;"",ISNUMBER(A5251)),VLOOKUP(A5251,Studies!A:BR,2,FALSE),"")</f>
        <v>Austin 1980</v>
      </c>
      <c r="C5251" s="254" t="str">
        <f>IF(AND(A5251&lt;&gt;"",ISNUMBER(A5251)),VLOOKUP(A5251,Studies!A:BR,3,FALSE),"")</f>
        <v>https://www.ncbi.nlm.nih.gov/pubmed/7437245</v>
      </c>
      <c r="D5251" s="254" t="str">
        <f>IF(AND(A5251&lt;&gt;"",ISNUMBER(A5251)),VLOOKUP(A5251,Studies!A:BR,4,FALSE),"")</f>
        <v>250 mg over 3 min (Regimen 1)</v>
      </c>
      <c r="E5251" s="254" t="str">
        <f>IF(AND(A5251&lt;&gt;"",ISNUMBER(A5251)),VLOOKUP(A5251,Studies!A:BR,5,FALSE),"")</f>
        <v>Erythromycin</v>
      </c>
      <c r="F5251" s="255"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x14ac:dyDescent="0.2">
      <c r="A5252" s="183">
        <v>592</v>
      </c>
      <c r="B5252" s="253" t="str">
        <f>IF(AND(A5252&lt;&gt;"",ISNUMBER(A5252)),VLOOKUP(A5252,Studies!A:BR,2,FALSE),"")</f>
        <v>Austin 1980</v>
      </c>
      <c r="C5252" s="254" t="str">
        <f>IF(AND(A5252&lt;&gt;"",ISNUMBER(A5252)),VLOOKUP(A5252,Studies!A:BR,3,FALSE),"")</f>
        <v>https://www.ncbi.nlm.nih.gov/pubmed/7437245</v>
      </c>
      <c r="D5252" s="254" t="str">
        <f>IF(AND(A5252&lt;&gt;"",ISNUMBER(A5252)),VLOOKUP(A5252,Studies!A:BR,4,FALSE),"")</f>
        <v>250 mg over 3 min (Regimen 1)</v>
      </c>
      <c r="E5252" s="254" t="str">
        <f>IF(AND(A5252&lt;&gt;"",ISNUMBER(A5252)),VLOOKUP(A5252,Studies!A:BR,5,FALSE),"")</f>
        <v>Erythromycin</v>
      </c>
      <c r="F5252" s="255"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x14ac:dyDescent="0.2">
      <c r="A5253" s="183">
        <v>592</v>
      </c>
      <c r="B5253" s="253" t="str">
        <f>IF(AND(A5253&lt;&gt;"",ISNUMBER(A5253)),VLOOKUP(A5253,Studies!A:BR,2,FALSE),"")</f>
        <v>Austin 1980</v>
      </c>
      <c r="C5253" s="254" t="str">
        <f>IF(AND(A5253&lt;&gt;"",ISNUMBER(A5253)),VLOOKUP(A5253,Studies!A:BR,3,FALSE),"")</f>
        <v>https://www.ncbi.nlm.nih.gov/pubmed/7437245</v>
      </c>
      <c r="D5253" s="254" t="str">
        <f>IF(AND(A5253&lt;&gt;"",ISNUMBER(A5253)),VLOOKUP(A5253,Studies!A:BR,4,FALSE),"")</f>
        <v>250 mg over 3 min (Regimen 1)</v>
      </c>
      <c r="E5253" s="254" t="str">
        <f>IF(AND(A5253&lt;&gt;"",ISNUMBER(A5253)),VLOOKUP(A5253,Studies!A:BR,5,FALSE),"")</f>
        <v>Erythromycin</v>
      </c>
      <c r="F5253" s="255"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x14ac:dyDescent="0.2">
      <c r="A5254" s="183">
        <v>592</v>
      </c>
      <c r="B5254" s="253" t="str">
        <f>IF(AND(A5254&lt;&gt;"",ISNUMBER(A5254)),VLOOKUP(A5254,Studies!A:BR,2,FALSE),"")</f>
        <v>Austin 1980</v>
      </c>
      <c r="C5254" s="254" t="str">
        <f>IF(AND(A5254&lt;&gt;"",ISNUMBER(A5254)),VLOOKUP(A5254,Studies!A:BR,3,FALSE),"")</f>
        <v>https://www.ncbi.nlm.nih.gov/pubmed/7437245</v>
      </c>
      <c r="D5254" s="254" t="str">
        <f>IF(AND(A5254&lt;&gt;"",ISNUMBER(A5254)),VLOOKUP(A5254,Studies!A:BR,4,FALSE),"")</f>
        <v>250 mg over 3 min (Regimen 1)</v>
      </c>
      <c r="E5254" s="254" t="str">
        <f>IF(AND(A5254&lt;&gt;"",ISNUMBER(A5254)),VLOOKUP(A5254,Studies!A:BR,5,FALSE),"")</f>
        <v>Erythromycin</v>
      </c>
      <c r="F5254" s="255"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x14ac:dyDescent="0.2">
      <c r="A5255" s="183">
        <v>592</v>
      </c>
      <c r="B5255" s="253" t="str">
        <f>IF(AND(A5255&lt;&gt;"",ISNUMBER(A5255)),VLOOKUP(A5255,Studies!A:BR,2,FALSE),"")</f>
        <v>Austin 1980</v>
      </c>
      <c r="C5255" s="254" t="str">
        <f>IF(AND(A5255&lt;&gt;"",ISNUMBER(A5255)),VLOOKUP(A5255,Studies!A:BR,3,FALSE),"")</f>
        <v>https://www.ncbi.nlm.nih.gov/pubmed/7437245</v>
      </c>
      <c r="D5255" s="254" t="str">
        <f>IF(AND(A5255&lt;&gt;"",ISNUMBER(A5255)),VLOOKUP(A5255,Studies!A:BR,4,FALSE),"")</f>
        <v>250 mg over 3 min (Regimen 1)</v>
      </c>
      <c r="E5255" s="254" t="str">
        <f>IF(AND(A5255&lt;&gt;"",ISNUMBER(A5255)),VLOOKUP(A5255,Studies!A:BR,5,FALSE),"")</f>
        <v>Erythromycin</v>
      </c>
      <c r="F5255" s="255"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x14ac:dyDescent="0.2">
      <c r="A5256" s="183">
        <v>592</v>
      </c>
      <c r="B5256" s="253" t="str">
        <f>IF(AND(A5256&lt;&gt;"",ISNUMBER(A5256)),VLOOKUP(A5256,Studies!A:BR,2,FALSE),"")</f>
        <v>Austin 1980</v>
      </c>
      <c r="C5256" s="254" t="str">
        <f>IF(AND(A5256&lt;&gt;"",ISNUMBER(A5256)),VLOOKUP(A5256,Studies!A:BR,3,FALSE),"")</f>
        <v>https://www.ncbi.nlm.nih.gov/pubmed/7437245</v>
      </c>
      <c r="D5256" s="254" t="str">
        <f>IF(AND(A5256&lt;&gt;"",ISNUMBER(A5256)),VLOOKUP(A5256,Studies!A:BR,4,FALSE),"")</f>
        <v>250 mg over 3 min (Regimen 1)</v>
      </c>
      <c r="E5256" s="254" t="str">
        <f>IF(AND(A5256&lt;&gt;"",ISNUMBER(A5256)),VLOOKUP(A5256,Studies!A:BR,5,FALSE),"")</f>
        <v>Erythromycin</v>
      </c>
      <c r="F5256" s="255"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x14ac:dyDescent="0.2">
      <c r="A5257" s="183">
        <v>592</v>
      </c>
      <c r="B5257" s="253" t="str">
        <f>IF(AND(A5257&lt;&gt;"",ISNUMBER(A5257)),VLOOKUP(A5257,Studies!A:BR,2,FALSE),"")</f>
        <v>Austin 1980</v>
      </c>
      <c r="C5257" s="254" t="str">
        <f>IF(AND(A5257&lt;&gt;"",ISNUMBER(A5257)),VLOOKUP(A5257,Studies!A:BR,3,FALSE),"")</f>
        <v>https://www.ncbi.nlm.nih.gov/pubmed/7437245</v>
      </c>
      <c r="D5257" s="254" t="str">
        <f>IF(AND(A5257&lt;&gt;"",ISNUMBER(A5257)),VLOOKUP(A5257,Studies!A:BR,4,FALSE),"")</f>
        <v>250 mg over 3 min (Regimen 1)</v>
      </c>
      <c r="E5257" s="254" t="str">
        <f>IF(AND(A5257&lt;&gt;"",ISNUMBER(A5257)),VLOOKUP(A5257,Studies!A:BR,5,FALSE),"")</f>
        <v>Erythromycin</v>
      </c>
      <c r="F5257" s="255"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x14ac:dyDescent="0.2">
      <c r="A5258" s="183">
        <v>592</v>
      </c>
      <c r="B5258" s="253" t="str">
        <f>IF(AND(A5258&lt;&gt;"",ISNUMBER(A5258)),VLOOKUP(A5258,Studies!A:BR,2,FALSE),"")</f>
        <v>Austin 1980</v>
      </c>
      <c r="C5258" s="254" t="str">
        <f>IF(AND(A5258&lt;&gt;"",ISNUMBER(A5258)),VLOOKUP(A5258,Studies!A:BR,3,FALSE),"")</f>
        <v>https://www.ncbi.nlm.nih.gov/pubmed/7437245</v>
      </c>
      <c r="D5258" s="254" t="str">
        <f>IF(AND(A5258&lt;&gt;"",ISNUMBER(A5258)),VLOOKUP(A5258,Studies!A:BR,4,FALSE),"")</f>
        <v>250 mg over 3 min (Regimen 1)</v>
      </c>
      <c r="E5258" s="254" t="str">
        <f>IF(AND(A5258&lt;&gt;"",ISNUMBER(A5258)),VLOOKUP(A5258,Studies!A:BR,5,FALSE),"")</f>
        <v>Erythromycin</v>
      </c>
      <c r="F5258" s="255"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x14ac:dyDescent="0.2">
      <c r="A5259" s="183">
        <v>593</v>
      </c>
      <c r="B5259" s="253" t="str">
        <f>IF(AND(A5259&lt;&gt;"",ISNUMBER(A5259)),VLOOKUP(A5259,Studies!A:BR,2,FALSE),"")</f>
        <v>Austin 1980</v>
      </c>
      <c r="C5259" s="254" t="str">
        <f>IF(AND(A5259&lt;&gt;"",ISNUMBER(A5259)),VLOOKUP(A5259,Studies!A:BR,3,FALSE),"")</f>
        <v>https://www.ncbi.nlm.nih.gov/pubmed/7437245</v>
      </c>
      <c r="D5259" s="254" t="str">
        <f>IF(AND(A5259&lt;&gt;"",ISNUMBER(A5259)),VLOOKUP(A5259,Studies!A:BR,4,FALSE),"")</f>
        <v>125 mg over 15 min (Regimen 2)</v>
      </c>
      <c r="E5259" s="254" t="str">
        <f>IF(AND(A5259&lt;&gt;"",ISNUMBER(A5259)),VLOOKUP(A5259,Studies!A:BR,5,FALSE),"")</f>
        <v>Erythromycin</v>
      </c>
      <c r="F5259" s="255"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x14ac:dyDescent="0.2">
      <c r="A5260" s="183">
        <v>593</v>
      </c>
      <c r="B5260" s="253" t="str">
        <f>IF(AND(A5260&lt;&gt;"",ISNUMBER(A5260)),VLOOKUP(A5260,Studies!A:BR,2,FALSE),"")</f>
        <v>Austin 1980</v>
      </c>
      <c r="C5260" s="254" t="str">
        <f>IF(AND(A5260&lt;&gt;"",ISNUMBER(A5260)),VLOOKUP(A5260,Studies!A:BR,3,FALSE),"")</f>
        <v>https://www.ncbi.nlm.nih.gov/pubmed/7437245</v>
      </c>
      <c r="D5260" s="254" t="str">
        <f>IF(AND(A5260&lt;&gt;"",ISNUMBER(A5260)),VLOOKUP(A5260,Studies!A:BR,4,FALSE),"")</f>
        <v>125 mg over 15 min (Regimen 2)</v>
      </c>
      <c r="E5260" s="254" t="str">
        <f>IF(AND(A5260&lt;&gt;"",ISNUMBER(A5260)),VLOOKUP(A5260,Studies!A:BR,5,FALSE),"")</f>
        <v>Erythromycin</v>
      </c>
      <c r="F5260" s="255"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x14ac:dyDescent="0.2">
      <c r="A5261" s="183">
        <v>593</v>
      </c>
      <c r="B5261" s="253" t="str">
        <f>IF(AND(A5261&lt;&gt;"",ISNUMBER(A5261)),VLOOKUP(A5261,Studies!A:BR,2,FALSE),"")</f>
        <v>Austin 1980</v>
      </c>
      <c r="C5261" s="254" t="str">
        <f>IF(AND(A5261&lt;&gt;"",ISNUMBER(A5261)),VLOOKUP(A5261,Studies!A:BR,3,FALSE),"")</f>
        <v>https://www.ncbi.nlm.nih.gov/pubmed/7437245</v>
      </c>
      <c r="D5261" s="254" t="str">
        <f>IF(AND(A5261&lt;&gt;"",ISNUMBER(A5261)),VLOOKUP(A5261,Studies!A:BR,4,FALSE),"")</f>
        <v>125 mg over 15 min (Regimen 2)</v>
      </c>
      <c r="E5261" s="254" t="str">
        <f>IF(AND(A5261&lt;&gt;"",ISNUMBER(A5261)),VLOOKUP(A5261,Studies!A:BR,5,FALSE),"")</f>
        <v>Erythromycin</v>
      </c>
      <c r="F5261" s="255"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x14ac:dyDescent="0.2">
      <c r="A5262" s="183">
        <v>593</v>
      </c>
      <c r="B5262" s="253" t="str">
        <f>IF(AND(A5262&lt;&gt;"",ISNUMBER(A5262)),VLOOKUP(A5262,Studies!A:BR,2,FALSE),"")</f>
        <v>Austin 1980</v>
      </c>
      <c r="C5262" s="254" t="str">
        <f>IF(AND(A5262&lt;&gt;"",ISNUMBER(A5262)),VLOOKUP(A5262,Studies!A:BR,3,FALSE),"")</f>
        <v>https://www.ncbi.nlm.nih.gov/pubmed/7437245</v>
      </c>
      <c r="D5262" s="254" t="str">
        <f>IF(AND(A5262&lt;&gt;"",ISNUMBER(A5262)),VLOOKUP(A5262,Studies!A:BR,4,FALSE),"")</f>
        <v>125 mg over 15 min (Regimen 2)</v>
      </c>
      <c r="E5262" s="254" t="str">
        <f>IF(AND(A5262&lt;&gt;"",ISNUMBER(A5262)),VLOOKUP(A5262,Studies!A:BR,5,FALSE),"")</f>
        <v>Erythromycin</v>
      </c>
      <c r="F5262" s="255"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x14ac:dyDescent="0.2">
      <c r="A5263" s="183">
        <v>593</v>
      </c>
      <c r="B5263" s="253" t="str">
        <f>IF(AND(A5263&lt;&gt;"",ISNUMBER(A5263)),VLOOKUP(A5263,Studies!A:BR,2,FALSE),"")</f>
        <v>Austin 1980</v>
      </c>
      <c r="C5263" s="254" t="str">
        <f>IF(AND(A5263&lt;&gt;"",ISNUMBER(A5263)),VLOOKUP(A5263,Studies!A:BR,3,FALSE),"")</f>
        <v>https://www.ncbi.nlm.nih.gov/pubmed/7437245</v>
      </c>
      <c r="D5263" s="254" t="str">
        <f>IF(AND(A5263&lt;&gt;"",ISNUMBER(A5263)),VLOOKUP(A5263,Studies!A:BR,4,FALSE),"")</f>
        <v>125 mg over 15 min (Regimen 2)</v>
      </c>
      <c r="E5263" s="254" t="str">
        <f>IF(AND(A5263&lt;&gt;"",ISNUMBER(A5263)),VLOOKUP(A5263,Studies!A:BR,5,FALSE),"")</f>
        <v>Erythromycin</v>
      </c>
      <c r="F5263" s="255"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x14ac:dyDescent="0.2">
      <c r="A5264" s="183">
        <v>593</v>
      </c>
      <c r="B5264" s="253" t="str">
        <f>IF(AND(A5264&lt;&gt;"",ISNUMBER(A5264)),VLOOKUP(A5264,Studies!A:BR,2,FALSE),"")</f>
        <v>Austin 1980</v>
      </c>
      <c r="C5264" s="254" t="str">
        <f>IF(AND(A5264&lt;&gt;"",ISNUMBER(A5264)),VLOOKUP(A5264,Studies!A:BR,3,FALSE),"")</f>
        <v>https://www.ncbi.nlm.nih.gov/pubmed/7437245</v>
      </c>
      <c r="D5264" s="254" t="str">
        <f>IF(AND(A5264&lt;&gt;"",ISNUMBER(A5264)),VLOOKUP(A5264,Studies!A:BR,4,FALSE),"")</f>
        <v>125 mg over 15 min (Regimen 2)</v>
      </c>
      <c r="E5264" s="254" t="str">
        <f>IF(AND(A5264&lt;&gt;"",ISNUMBER(A5264)),VLOOKUP(A5264,Studies!A:BR,5,FALSE),"")</f>
        <v>Erythromycin</v>
      </c>
      <c r="F5264" s="255"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x14ac:dyDescent="0.2">
      <c r="A5265" s="183">
        <v>593</v>
      </c>
      <c r="B5265" s="253" t="str">
        <f>IF(AND(A5265&lt;&gt;"",ISNUMBER(A5265)),VLOOKUP(A5265,Studies!A:BR,2,FALSE),"")</f>
        <v>Austin 1980</v>
      </c>
      <c r="C5265" s="254" t="str">
        <f>IF(AND(A5265&lt;&gt;"",ISNUMBER(A5265)),VLOOKUP(A5265,Studies!A:BR,3,FALSE),"")</f>
        <v>https://www.ncbi.nlm.nih.gov/pubmed/7437245</v>
      </c>
      <c r="D5265" s="254" t="str">
        <f>IF(AND(A5265&lt;&gt;"",ISNUMBER(A5265)),VLOOKUP(A5265,Studies!A:BR,4,FALSE),"")</f>
        <v>125 mg over 15 min (Regimen 2)</v>
      </c>
      <c r="E5265" s="254" t="str">
        <f>IF(AND(A5265&lt;&gt;"",ISNUMBER(A5265)),VLOOKUP(A5265,Studies!A:BR,5,FALSE),"")</f>
        <v>Erythromycin</v>
      </c>
      <c r="F5265" s="255"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x14ac:dyDescent="0.2">
      <c r="A5266" s="183">
        <v>593</v>
      </c>
      <c r="B5266" s="253" t="str">
        <f>IF(AND(A5266&lt;&gt;"",ISNUMBER(A5266)),VLOOKUP(A5266,Studies!A:BR,2,FALSE),"")</f>
        <v>Austin 1980</v>
      </c>
      <c r="C5266" s="254" t="str">
        <f>IF(AND(A5266&lt;&gt;"",ISNUMBER(A5266)),VLOOKUP(A5266,Studies!A:BR,3,FALSE),"")</f>
        <v>https://www.ncbi.nlm.nih.gov/pubmed/7437245</v>
      </c>
      <c r="D5266" s="254" t="str">
        <f>IF(AND(A5266&lt;&gt;"",ISNUMBER(A5266)),VLOOKUP(A5266,Studies!A:BR,4,FALSE),"")</f>
        <v>125 mg over 15 min (Regimen 2)</v>
      </c>
      <c r="E5266" s="254" t="str">
        <f>IF(AND(A5266&lt;&gt;"",ISNUMBER(A5266)),VLOOKUP(A5266,Studies!A:BR,5,FALSE),"")</f>
        <v>Erythromycin</v>
      </c>
      <c r="F5266" s="255"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x14ac:dyDescent="0.2">
      <c r="A5267" s="183">
        <v>593</v>
      </c>
      <c r="B5267" s="253" t="str">
        <f>IF(AND(A5267&lt;&gt;"",ISNUMBER(A5267)),VLOOKUP(A5267,Studies!A:BR,2,FALSE),"")</f>
        <v>Austin 1980</v>
      </c>
      <c r="C5267" s="254" t="str">
        <f>IF(AND(A5267&lt;&gt;"",ISNUMBER(A5267)),VLOOKUP(A5267,Studies!A:BR,3,FALSE),"")</f>
        <v>https://www.ncbi.nlm.nih.gov/pubmed/7437245</v>
      </c>
      <c r="D5267" s="254" t="str">
        <f>IF(AND(A5267&lt;&gt;"",ISNUMBER(A5267)),VLOOKUP(A5267,Studies!A:BR,4,FALSE),"")</f>
        <v>125 mg over 15 min (Regimen 2)</v>
      </c>
      <c r="E5267" s="254" t="str">
        <f>IF(AND(A5267&lt;&gt;"",ISNUMBER(A5267)),VLOOKUP(A5267,Studies!A:BR,5,FALSE),"")</f>
        <v>Erythromycin</v>
      </c>
      <c r="F5267" s="255"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x14ac:dyDescent="0.2">
      <c r="A5268" s="183">
        <v>593</v>
      </c>
      <c r="B5268" s="253" t="str">
        <f>IF(AND(A5268&lt;&gt;"",ISNUMBER(A5268)),VLOOKUP(A5268,Studies!A:BR,2,FALSE),"")</f>
        <v>Austin 1980</v>
      </c>
      <c r="C5268" s="254" t="str">
        <f>IF(AND(A5268&lt;&gt;"",ISNUMBER(A5268)),VLOOKUP(A5268,Studies!A:BR,3,FALSE),"")</f>
        <v>https://www.ncbi.nlm.nih.gov/pubmed/7437245</v>
      </c>
      <c r="D5268" s="254" t="str">
        <f>IF(AND(A5268&lt;&gt;"",ISNUMBER(A5268)),VLOOKUP(A5268,Studies!A:BR,4,FALSE),"")</f>
        <v>125 mg over 15 min (Regimen 2)</v>
      </c>
      <c r="E5268" s="254" t="str">
        <f>IF(AND(A5268&lt;&gt;"",ISNUMBER(A5268)),VLOOKUP(A5268,Studies!A:BR,5,FALSE),"")</f>
        <v>Erythromycin</v>
      </c>
      <c r="F5268" s="255"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x14ac:dyDescent="0.2">
      <c r="A5269" s="183">
        <v>593</v>
      </c>
      <c r="B5269" s="253" t="str">
        <f>IF(AND(A5269&lt;&gt;"",ISNUMBER(A5269)),VLOOKUP(A5269,Studies!A:BR,2,FALSE),"")</f>
        <v>Austin 1980</v>
      </c>
      <c r="C5269" s="254" t="str">
        <f>IF(AND(A5269&lt;&gt;"",ISNUMBER(A5269)),VLOOKUP(A5269,Studies!A:BR,3,FALSE),"")</f>
        <v>https://www.ncbi.nlm.nih.gov/pubmed/7437245</v>
      </c>
      <c r="D5269" s="254" t="str">
        <f>IF(AND(A5269&lt;&gt;"",ISNUMBER(A5269)),VLOOKUP(A5269,Studies!A:BR,4,FALSE),"")</f>
        <v>125 mg over 15 min (Regimen 2)</v>
      </c>
      <c r="E5269" s="254" t="str">
        <f>IF(AND(A5269&lt;&gt;"",ISNUMBER(A5269)),VLOOKUP(A5269,Studies!A:BR,5,FALSE),"")</f>
        <v>Erythromycin</v>
      </c>
      <c r="F5269" s="255"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x14ac:dyDescent="0.2">
      <c r="A5270" s="183">
        <v>593</v>
      </c>
      <c r="B5270" s="253" t="str">
        <f>IF(AND(A5270&lt;&gt;"",ISNUMBER(A5270)),VLOOKUP(A5270,Studies!A:BR,2,FALSE),"")</f>
        <v>Austin 1980</v>
      </c>
      <c r="C5270" s="254" t="str">
        <f>IF(AND(A5270&lt;&gt;"",ISNUMBER(A5270)),VLOOKUP(A5270,Studies!A:BR,3,FALSE),"")</f>
        <v>https://www.ncbi.nlm.nih.gov/pubmed/7437245</v>
      </c>
      <c r="D5270" s="254" t="str">
        <f>IF(AND(A5270&lt;&gt;"",ISNUMBER(A5270)),VLOOKUP(A5270,Studies!A:BR,4,FALSE),"")</f>
        <v>125 mg over 15 min (Regimen 2)</v>
      </c>
      <c r="E5270" s="254" t="str">
        <f>IF(AND(A5270&lt;&gt;"",ISNUMBER(A5270)),VLOOKUP(A5270,Studies!A:BR,5,FALSE),"")</f>
        <v>Erythromycin</v>
      </c>
      <c r="F5270" s="255"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x14ac:dyDescent="0.2">
      <c r="A5271" s="183">
        <v>593</v>
      </c>
      <c r="B5271" s="253" t="str">
        <f>IF(AND(A5271&lt;&gt;"",ISNUMBER(A5271)),VLOOKUP(A5271,Studies!A:BR,2,FALSE),"")</f>
        <v>Austin 1980</v>
      </c>
      <c r="C5271" s="254" t="str">
        <f>IF(AND(A5271&lt;&gt;"",ISNUMBER(A5271)),VLOOKUP(A5271,Studies!A:BR,3,FALSE),"")</f>
        <v>https://www.ncbi.nlm.nih.gov/pubmed/7437245</v>
      </c>
      <c r="D5271" s="254" t="str">
        <f>IF(AND(A5271&lt;&gt;"",ISNUMBER(A5271)),VLOOKUP(A5271,Studies!A:BR,4,FALSE),"")</f>
        <v>125 mg over 15 min (Regimen 2)</v>
      </c>
      <c r="E5271" s="254" t="str">
        <f>IF(AND(A5271&lt;&gt;"",ISNUMBER(A5271)),VLOOKUP(A5271,Studies!A:BR,5,FALSE),"")</f>
        <v>Erythromycin</v>
      </c>
      <c r="F5271" s="255"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x14ac:dyDescent="0.2">
      <c r="A5272" s="183">
        <v>593</v>
      </c>
      <c r="B5272" s="253" t="str">
        <f>IF(AND(A5272&lt;&gt;"",ISNUMBER(A5272)),VLOOKUP(A5272,Studies!A:BR,2,FALSE),"")</f>
        <v>Austin 1980</v>
      </c>
      <c r="C5272" s="254" t="str">
        <f>IF(AND(A5272&lt;&gt;"",ISNUMBER(A5272)),VLOOKUP(A5272,Studies!A:BR,3,FALSE),"")</f>
        <v>https://www.ncbi.nlm.nih.gov/pubmed/7437245</v>
      </c>
      <c r="D5272" s="254" t="str">
        <f>IF(AND(A5272&lt;&gt;"",ISNUMBER(A5272)),VLOOKUP(A5272,Studies!A:BR,4,FALSE),"")</f>
        <v>125 mg over 15 min (Regimen 2)</v>
      </c>
      <c r="E5272" s="254" t="str">
        <f>IF(AND(A5272&lt;&gt;"",ISNUMBER(A5272)),VLOOKUP(A5272,Studies!A:BR,5,FALSE),"")</f>
        <v>Erythromycin</v>
      </c>
      <c r="F5272" s="255"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x14ac:dyDescent="0.2">
      <c r="A5273" s="183">
        <v>593</v>
      </c>
      <c r="B5273" s="253" t="str">
        <f>IF(AND(A5273&lt;&gt;"",ISNUMBER(A5273)),VLOOKUP(A5273,Studies!A:BR,2,FALSE),"")</f>
        <v>Austin 1980</v>
      </c>
      <c r="C5273" s="254" t="str">
        <f>IF(AND(A5273&lt;&gt;"",ISNUMBER(A5273)),VLOOKUP(A5273,Studies!A:BR,3,FALSE),"")</f>
        <v>https://www.ncbi.nlm.nih.gov/pubmed/7437245</v>
      </c>
      <c r="D5273" s="254" t="str">
        <f>IF(AND(A5273&lt;&gt;"",ISNUMBER(A5273)),VLOOKUP(A5273,Studies!A:BR,4,FALSE),"")</f>
        <v>125 mg over 15 min (Regimen 2)</v>
      </c>
      <c r="E5273" s="254" t="str">
        <f>IF(AND(A5273&lt;&gt;"",ISNUMBER(A5273)),VLOOKUP(A5273,Studies!A:BR,5,FALSE),"")</f>
        <v>Erythromycin</v>
      </c>
      <c r="F5273" s="255"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x14ac:dyDescent="0.2">
      <c r="A5274" s="30">
        <v>593</v>
      </c>
      <c r="B5274" s="253" t="str">
        <f>IF(AND(A5274&lt;&gt;"",ISNUMBER(A5274)),VLOOKUP(A5274,Studies!A:BR,2,FALSE),"")</f>
        <v>Austin 1980</v>
      </c>
      <c r="C5274" s="254" t="str">
        <f>IF(AND(A5274&lt;&gt;"",ISNUMBER(A5274)),VLOOKUP(A5274,Studies!A:BR,3,FALSE),"")</f>
        <v>https://www.ncbi.nlm.nih.gov/pubmed/7437245</v>
      </c>
      <c r="D5274" s="254" t="str">
        <f>IF(AND(A5274&lt;&gt;"",ISNUMBER(A5274)),VLOOKUP(A5274,Studies!A:BR,4,FALSE),"")</f>
        <v>125 mg over 15 min (Regimen 2)</v>
      </c>
      <c r="E5274" s="254" t="str">
        <f>IF(AND(A5274&lt;&gt;"",ISNUMBER(A5274)),VLOOKUP(A5274,Studies!A:BR,5,FALSE),"")</f>
        <v>Erythromycin</v>
      </c>
      <c r="F5274" s="255" t="str">
        <f>IF(AND(A5274&lt;&gt;"",ISNUMBER(A5274)),VLOOKUP(A5274,Studies!A:BR,6,FALSE),"")</f>
        <v>Serum</v>
      </c>
      <c r="G5274" s="194">
        <v>7</v>
      </c>
      <c r="H5274" s="194" t="s">
        <v>60</v>
      </c>
      <c r="I5274" s="187">
        <v>2.0469786294055398E-2</v>
      </c>
      <c r="J5274" s="41" t="s">
        <v>962</v>
      </c>
      <c r="K5274" s="41" t="s">
        <v>116</v>
      </c>
    </row>
    <row r="5275" spans="1:17" x14ac:dyDescent="0.2">
      <c r="A5275" s="30">
        <v>594</v>
      </c>
      <c r="B5275" s="253" t="str">
        <f>IF(AND(A5275&lt;&gt;"",ISNUMBER(A5275)),VLOOKUP(A5275,Studies!A:BR,2,FALSE),"")</f>
        <v>Austin 1980</v>
      </c>
      <c r="C5275" s="254" t="str">
        <f>IF(AND(A5275&lt;&gt;"",ISNUMBER(A5275)),VLOOKUP(A5275,Studies!A:BR,3,FALSE),"")</f>
        <v>https://www.ncbi.nlm.nih.gov/pubmed/7437245</v>
      </c>
      <c r="D5275" s="254" t="str">
        <f>IF(AND(A5275&lt;&gt;"",ISNUMBER(A5275)),VLOOKUP(A5275,Studies!A:BR,4,FALSE),"")</f>
        <v>250 mg over 15 min (Regimen 2)</v>
      </c>
      <c r="E5275" s="254" t="str">
        <f>IF(AND(A5275&lt;&gt;"",ISNUMBER(A5275)),VLOOKUP(A5275,Studies!A:BR,5,FALSE),"")</f>
        <v>Erythromycin</v>
      </c>
      <c r="F5275" s="255" t="str">
        <f>IF(AND(A5275&lt;&gt;"",ISNUMBER(A5275)),VLOOKUP(A5275,Studies!A:BR,6,FALSE),"")</f>
        <v>Serum</v>
      </c>
      <c r="G5275" s="194">
        <v>0.25</v>
      </c>
      <c r="H5275" s="194" t="s">
        <v>60</v>
      </c>
      <c r="I5275" s="187">
        <v>10.229380009212299</v>
      </c>
      <c r="J5275" s="187" t="s">
        <v>962</v>
      </c>
      <c r="K5275" s="187" t="s">
        <v>116</v>
      </c>
    </row>
    <row r="5276" spans="1:17" x14ac:dyDescent="0.2">
      <c r="A5276" s="183">
        <v>594</v>
      </c>
      <c r="B5276" s="253" t="str">
        <f>IF(AND(A5276&lt;&gt;"",ISNUMBER(A5276)),VLOOKUP(A5276,Studies!A:BR,2,FALSE),"")</f>
        <v>Austin 1980</v>
      </c>
      <c r="C5276" s="254" t="str">
        <f>IF(AND(A5276&lt;&gt;"",ISNUMBER(A5276)),VLOOKUP(A5276,Studies!A:BR,3,FALSE),"")</f>
        <v>https://www.ncbi.nlm.nih.gov/pubmed/7437245</v>
      </c>
      <c r="D5276" s="254" t="str">
        <f>IF(AND(A5276&lt;&gt;"",ISNUMBER(A5276)),VLOOKUP(A5276,Studies!A:BR,4,FALSE),"")</f>
        <v>250 mg over 15 min (Regimen 2)</v>
      </c>
      <c r="E5276" s="254" t="str">
        <f>IF(AND(A5276&lt;&gt;"",ISNUMBER(A5276)),VLOOKUP(A5276,Studies!A:BR,5,FALSE),"")</f>
        <v>Erythromycin</v>
      </c>
      <c r="F5276" s="255"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x14ac:dyDescent="0.2">
      <c r="A5277" s="183">
        <v>594</v>
      </c>
      <c r="B5277" s="253" t="str">
        <f>IF(AND(A5277&lt;&gt;"",ISNUMBER(A5277)),VLOOKUP(A5277,Studies!A:BR,2,FALSE),"")</f>
        <v>Austin 1980</v>
      </c>
      <c r="C5277" s="254" t="str">
        <f>IF(AND(A5277&lt;&gt;"",ISNUMBER(A5277)),VLOOKUP(A5277,Studies!A:BR,3,FALSE),"")</f>
        <v>https://www.ncbi.nlm.nih.gov/pubmed/7437245</v>
      </c>
      <c r="D5277" s="254" t="str">
        <f>IF(AND(A5277&lt;&gt;"",ISNUMBER(A5277)),VLOOKUP(A5277,Studies!A:BR,4,FALSE),"")</f>
        <v>250 mg over 15 min (Regimen 2)</v>
      </c>
      <c r="E5277" s="254" t="str">
        <f>IF(AND(A5277&lt;&gt;"",ISNUMBER(A5277)),VLOOKUP(A5277,Studies!A:BR,5,FALSE),"")</f>
        <v>Erythromycin</v>
      </c>
      <c r="F5277" s="255" t="str">
        <f>IF(AND(A5277&lt;&gt;"",ISNUMBER(A5277)),VLOOKUP(A5277,Studies!A:BR,6,FALSE),"")</f>
        <v>Serum</v>
      </c>
      <c r="G5277" s="194">
        <v>0.75</v>
      </c>
      <c r="H5277" s="194" t="s">
        <v>60</v>
      </c>
      <c r="I5277" s="187">
        <v>3.3499770988844002</v>
      </c>
      <c r="J5277" s="187" t="s">
        <v>962</v>
      </c>
      <c r="K5277" s="187" t="s">
        <v>116</v>
      </c>
    </row>
    <row r="5278" spans="1:17" x14ac:dyDescent="0.2">
      <c r="A5278" s="183">
        <v>594</v>
      </c>
      <c r="B5278" s="253" t="str">
        <f>IF(AND(A5278&lt;&gt;"",ISNUMBER(A5278)),VLOOKUP(A5278,Studies!A:BR,2,FALSE),"")</f>
        <v>Austin 1980</v>
      </c>
      <c r="C5278" s="254" t="str">
        <f>IF(AND(A5278&lt;&gt;"",ISNUMBER(A5278)),VLOOKUP(A5278,Studies!A:BR,3,FALSE),"")</f>
        <v>https://www.ncbi.nlm.nih.gov/pubmed/7437245</v>
      </c>
      <c r="D5278" s="254" t="str">
        <f>IF(AND(A5278&lt;&gt;"",ISNUMBER(A5278)),VLOOKUP(A5278,Studies!A:BR,4,FALSE),"")</f>
        <v>250 mg over 15 min (Regimen 2)</v>
      </c>
      <c r="E5278" s="254" t="str">
        <f>IF(AND(A5278&lt;&gt;"",ISNUMBER(A5278)),VLOOKUP(A5278,Studies!A:BR,5,FALSE),"")</f>
        <v>Erythromycin</v>
      </c>
      <c r="F5278" s="255" t="str">
        <f>IF(AND(A5278&lt;&gt;"",ISNUMBER(A5278)),VLOOKUP(A5278,Studies!A:BR,6,FALSE),"")</f>
        <v>Serum</v>
      </c>
      <c r="G5278" s="194">
        <v>1</v>
      </c>
      <c r="H5278" s="194" t="s">
        <v>60</v>
      </c>
      <c r="I5278" s="187">
        <v>2.61648377564843</v>
      </c>
      <c r="J5278" s="187" t="s">
        <v>962</v>
      </c>
      <c r="K5278" s="187" t="s">
        <v>116</v>
      </c>
    </row>
    <row r="5279" spans="1:17" x14ac:dyDescent="0.2">
      <c r="A5279" s="183">
        <v>594</v>
      </c>
      <c r="B5279" s="253" t="str">
        <f>IF(AND(A5279&lt;&gt;"",ISNUMBER(A5279)),VLOOKUP(A5279,Studies!A:BR,2,FALSE),"")</f>
        <v>Austin 1980</v>
      </c>
      <c r="C5279" s="254" t="str">
        <f>IF(AND(A5279&lt;&gt;"",ISNUMBER(A5279)),VLOOKUP(A5279,Studies!A:BR,3,FALSE),"")</f>
        <v>https://www.ncbi.nlm.nih.gov/pubmed/7437245</v>
      </c>
      <c r="D5279" s="254" t="str">
        <f>IF(AND(A5279&lt;&gt;"",ISNUMBER(A5279)),VLOOKUP(A5279,Studies!A:BR,4,FALSE),"")</f>
        <v>250 mg over 15 min (Regimen 2)</v>
      </c>
      <c r="E5279" s="254" t="str">
        <f>IF(AND(A5279&lt;&gt;"",ISNUMBER(A5279)),VLOOKUP(A5279,Studies!A:BR,5,FALSE),"")</f>
        <v>Erythromycin</v>
      </c>
      <c r="F5279" s="255"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x14ac:dyDescent="0.2">
      <c r="A5280" s="183">
        <v>594</v>
      </c>
      <c r="B5280" s="253" t="str">
        <f>IF(AND(A5280&lt;&gt;"",ISNUMBER(A5280)),VLOOKUP(A5280,Studies!A:BR,2,FALSE),"")</f>
        <v>Austin 1980</v>
      </c>
      <c r="C5280" s="254" t="str">
        <f>IF(AND(A5280&lt;&gt;"",ISNUMBER(A5280)),VLOOKUP(A5280,Studies!A:BR,3,FALSE),"")</f>
        <v>https://www.ncbi.nlm.nih.gov/pubmed/7437245</v>
      </c>
      <c r="D5280" s="254" t="str">
        <f>IF(AND(A5280&lt;&gt;"",ISNUMBER(A5280)),VLOOKUP(A5280,Studies!A:BR,4,FALSE),"")</f>
        <v>250 mg over 15 min (Regimen 2)</v>
      </c>
      <c r="E5280" s="254" t="str">
        <f>IF(AND(A5280&lt;&gt;"",ISNUMBER(A5280)),VLOOKUP(A5280,Studies!A:BR,5,FALSE),"")</f>
        <v>Erythromycin</v>
      </c>
      <c r="F5280" s="255"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x14ac:dyDescent="0.2">
      <c r="A5281" s="183">
        <v>594</v>
      </c>
      <c r="B5281" s="253" t="str">
        <f>IF(AND(A5281&lt;&gt;"",ISNUMBER(A5281)),VLOOKUP(A5281,Studies!A:BR,2,FALSE),"")</f>
        <v>Austin 1980</v>
      </c>
      <c r="C5281" s="254" t="str">
        <f>IF(AND(A5281&lt;&gt;"",ISNUMBER(A5281)),VLOOKUP(A5281,Studies!A:BR,3,FALSE),"")</f>
        <v>https://www.ncbi.nlm.nih.gov/pubmed/7437245</v>
      </c>
      <c r="D5281" s="254" t="str">
        <f>IF(AND(A5281&lt;&gt;"",ISNUMBER(A5281)),VLOOKUP(A5281,Studies!A:BR,4,FALSE),"")</f>
        <v>250 mg over 15 min (Regimen 2)</v>
      </c>
      <c r="E5281" s="254" t="str">
        <f>IF(AND(A5281&lt;&gt;"",ISNUMBER(A5281)),VLOOKUP(A5281,Studies!A:BR,5,FALSE),"")</f>
        <v>Erythromycin</v>
      </c>
      <c r="F5281" s="255"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x14ac:dyDescent="0.2">
      <c r="A5282" s="183">
        <v>594</v>
      </c>
      <c r="B5282" s="253" t="str">
        <f>IF(AND(A5282&lt;&gt;"",ISNUMBER(A5282)),VLOOKUP(A5282,Studies!A:BR,2,FALSE),"")</f>
        <v>Austin 1980</v>
      </c>
      <c r="C5282" s="254" t="str">
        <f>IF(AND(A5282&lt;&gt;"",ISNUMBER(A5282)),VLOOKUP(A5282,Studies!A:BR,3,FALSE),"")</f>
        <v>https://www.ncbi.nlm.nih.gov/pubmed/7437245</v>
      </c>
      <c r="D5282" s="254" t="str">
        <f>IF(AND(A5282&lt;&gt;"",ISNUMBER(A5282)),VLOOKUP(A5282,Studies!A:BR,4,FALSE),"")</f>
        <v>250 mg over 15 min (Regimen 2)</v>
      </c>
      <c r="E5282" s="254" t="str">
        <f>IF(AND(A5282&lt;&gt;"",ISNUMBER(A5282)),VLOOKUP(A5282,Studies!A:BR,5,FALSE),"")</f>
        <v>Erythromycin</v>
      </c>
      <c r="F5282" s="255"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x14ac:dyDescent="0.2">
      <c r="A5283" s="183">
        <v>594</v>
      </c>
      <c r="B5283" s="253" t="str">
        <f>IF(AND(A5283&lt;&gt;"",ISNUMBER(A5283)),VLOOKUP(A5283,Studies!A:BR,2,FALSE),"")</f>
        <v>Austin 1980</v>
      </c>
      <c r="C5283" s="254" t="str">
        <f>IF(AND(A5283&lt;&gt;"",ISNUMBER(A5283)),VLOOKUP(A5283,Studies!A:BR,3,FALSE),"")</f>
        <v>https://www.ncbi.nlm.nih.gov/pubmed/7437245</v>
      </c>
      <c r="D5283" s="254" t="str">
        <f>IF(AND(A5283&lt;&gt;"",ISNUMBER(A5283)),VLOOKUP(A5283,Studies!A:BR,4,FALSE),"")</f>
        <v>250 mg over 15 min (Regimen 2)</v>
      </c>
      <c r="E5283" s="254" t="str">
        <f>IF(AND(A5283&lt;&gt;"",ISNUMBER(A5283)),VLOOKUP(A5283,Studies!A:BR,5,FALSE),"")</f>
        <v>Erythromycin</v>
      </c>
      <c r="F5283" s="255"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x14ac:dyDescent="0.2">
      <c r="A5284" s="183">
        <v>594</v>
      </c>
      <c r="B5284" s="253" t="str">
        <f>IF(AND(A5284&lt;&gt;"",ISNUMBER(A5284)),VLOOKUP(A5284,Studies!A:BR,2,FALSE),"")</f>
        <v>Austin 1980</v>
      </c>
      <c r="C5284" s="254" t="str">
        <f>IF(AND(A5284&lt;&gt;"",ISNUMBER(A5284)),VLOOKUP(A5284,Studies!A:BR,3,FALSE),"")</f>
        <v>https://www.ncbi.nlm.nih.gov/pubmed/7437245</v>
      </c>
      <c r="D5284" s="254" t="str">
        <f>IF(AND(A5284&lt;&gt;"",ISNUMBER(A5284)),VLOOKUP(A5284,Studies!A:BR,4,FALSE),"")</f>
        <v>250 mg over 15 min (Regimen 2)</v>
      </c>
      <c r="E5284" s="254" t="str">
        <f>IF(AND(A5284&lt;&gt;"",ISNUMBER(A5284)),VLOOKUP(A5284,Studies!A:BR,5,FALSE),"")</f>
        <v>Erythromycin</v>
      </c>
      <c r="F5284" s="255"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x14ac:dyDescent="0.2">
      <c r="A5285" s="183">
        <v>594</v>
      </c>
      <c r="B5285" s="253" t="str">
        <f>IF(AND(A5285&lt;&gt;"",ISNUMBER(A5285)),VLOOKUP(A5285,Studies!A:BR,2,FALSE),"")</f>
        <v>Austin 1980</v>
      </c>
      <c r="C5285" s="254" t="str">
        <f>IF(AND(A5285&lt;&gt;"",ISNUMBER(A5285)),VLOOKUP(A5285,Studies!A:BR,3,FALSE),"")</f>
        <v>https://www.ncbi.nlm.nih.gov/pubmed/7437245</v>
      </c>
      <c r="D5285" s="254" t="str">
        <f>IF(AND(A5285&lt;&gt;"",ISNUMBER(A5285)),VLOOKUP(A5285,Studies!A:BR,4,FALSE),"")</f>
        <v>250 mg over 15 min (Regimen 2)</v>
      </c>
      <c r="E5285" s="254" t="str">
        <f>IF(AND(A5285&lt;&gt;"",ISNUMBER(A5285)),VLOOKUP(A5285,Studies!A:BR,5,FALSE),"")</f>
        <v>Erythromycin</v>
      </c>
      <c r="F5285" s="255"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x14ac:dyDescent="0.2">
      <c r="A5286" s="183">
        <v>594</v>
      </c>
      <c r="B5286" s="253" t="str">
        <f>IF(AND(A5286&lt;&gt;"",ISNUMBER(A5286)),VLOOKUP(A5286,Studies!A:BR,2,FALSE),"")</f>
        <v>Austin 1980</v>
      </c>
      <c r="C5286" s="254" t="str">
        <f>IF(AND(A5286&lt;&gt;"",ISNUMBER(A5286)),VLOOKUP(A5286,Studies!A:BR,3,FALSE),"")</f>
        <v>https://www.ncbi.nlm.nih.gov/pubmed/7437245</v>
      </c>
      <c r="D5286" s="254" t="str">
        <f>IF(AND(A5286&lt;&gt;"",ISNUMBER(A5286)),VLOOKUP(A5286,Studies!A:BR,4,FALSE),"")</f>
        <v>250 mg over 15 min (Regimen 2)</v>
      </c>
      <c r="E5286" s="254" t="str">
        <f>IF(AND(A5286&lt;&gt;"",ISNUMBER(A5286)),VLOOKUP(A5286,Studies!A:BR,5,FALSE),"")</f>
        <v>Erythromycin</v>
      </c>
      <c r="F5286" s="255"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x14ac:dyDescent="0.2">
      <c r="A5287" s="183">
        <v>594</v>
      </c>
      <c r="B5287" s="253" t="str">
        <f>IF(AND(A5287&lt;&gt;"",ISNUMBER(A5287)),VLOOKUP(A5287,Studies!A:BR,2,FALSE),"")</f>
        <v>Austin 1980</v>
      </c>
      <c r="C5287" s="254" t="str">
        <f>IF(AND(A5287&lt;&gt;"",ISNUMBER(A5287)),VLOOKUP(A5287,Studies!A:BR,3,FALSE),"")</f>
        <v>https://www.ncbi.nlm.nih.gov/pubmed/7437245</v>
      </c>
      <c r="D5287" s="254" t="str">
        <f>IF(AND(A5287&lt;&gt;"",ISNUMBER(A5287)),VLOOKUP(A5287,Studies!A:BR,4,FALSE),"")</f>
        <v>250 mg over 15 min (Regimen 2)</v>
      </c>
      <c r="E5287" s="254" t="str">
        <f>IF(AND(A5287&lt;&gt;"",ISNUMBER(A5287)),VLOOKUP(A5287,Studies!A:BR,5,FALSE),"")</f>
        <v>Erythromycin</v>
      </c>
      <c r="F5287" s="255"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x14ac:dyDescent="0.2">
      <c r="A5288" s="183">
        <v>594</v>
      </c>
      <c r="B5288" s="253" t="str">
        <f>IF(AND(A5288&lt;&gt;"",ISNUMBER(A5288)),VLOOKUP(A5288,Studies!A:BR,2,FALSE),"")</f>
        <v>Austin 1980</v>
      </c>
      <c r="C5288" s="254" t="str">
        <f>IF(AND(A5288&lt;&gt;"",ISNUMBER(A5288)),VLOOKUP(A5288,Studies!A:BR,3,FALSE),"")</f>
        <v>https://www.ncbi.nlm.nih.gov/pubmed/7437245</v>
      </c>
      <c r="D5288" s="254" t="str">
        <f>IF(AND(A5288&lt;&gt;"",ISNUMBER(A5288)),VLOOKUP(A5288,Studies!A:BR,4,FALSE),"")</f>
        <v>250 mg over 15 min (Regimen 2)</v>
      </c>
      <c r="E5288" s="254" t="str">
        <f>IF(AND(A5288&lt;&gt;"",ISNUMBER(A5288)),VLOOKUP(A5288,Studies!A:BR,5,FALSE),"")</f>
        <v>Erythromycin</v>
      </c>
      <c r="F5288" s="255"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x14ac:dyDescent="0.2">
      <c r="A5289" s="183">
        <v>594</v>
      </c>
      <c r="B5289" s="253" t="str">
        <f>IF(AND(A5289&lt;&gt;"",ISNUMBER(A5289)),VLOOKUP(A5289,Studies!A:BR,2,FALSE),"")</f>
        <v>Austin 1980</v>
      </c>
      <c r="C5289" s="254" t="str">
        <f>IF(AND(A5289&lt;&gt;"",ISNUMBER(A5289)),VLOOKUP(A5289,Studies!A:BR,3,FALSE),"")</f>
        <v>https://www.ncbi.nlm.nih.gov/pubmed/7437245</v>
      </c>
      <c r="D5289" s="254" t="str">
        <f>IF(AND(A5289&lt;&gt;"",ISNUMBER(A5289)),VLOOKUP(A5289,Studies!A:BR,4,FALSE),"")</f>
        <v>250 mg over 15 min (Regimen 2)</v>
      </c>
      <c r="E5289" s="254" t="str">
        <f>IF(AND(A5289&lt;&gt;"",ISNUMBER(A5289)),VLOOKUP(A5289,Studies!A:BR,5,FALSE),"")</f>
        <v>Erythromycin</v>
      </c>
      <c r="F5289" s="255"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x14ac:dyDescent="0.2">
      <c r="A5290" s="183">
        <v>595</v>
      </c>
      <c r="B5290" s="253" t="str">
        <f>IF(AND(A5290&lt;&gt;"",ISNUMBER(A5290)),VLOOKUP(A5290,Studies!A:BR,2,FALSE),"")</f>
        <v>Austin 1980</v>
      </c>
      <c r="C5290" s="254" t="str">
        <f>IF(AND(A5290&lt;&gt;"",ISNUMBER(A5290)),VLOOKUP(A5290,Studies!A:BR,3,FALSE),"")</f>
        <v>https://www.ncbi.nlm.nih.gov/pubmed/7437245</v>
      </c>
      <c r="D5290" s="254" t="str">
        <f>IF(AND(A5290&lt;&gt;"",ISNUMBER(A5290)),VLOOKUP(A5290,Studies!A:BR,4,FALSE),"")</f>
        <v>500 mg over 15 min (Regimen 2)</v>
      </c>
      <c r="E5290" s="254" t="str">
        <f>IF(AND(A5290&lt;&gt;"",ISNUMBER(A5290)),VLOOKUP(A5290,Studies!A:BR,5,FALSE),"")</f>
        <v>Erythromycin</v>
      </c>
      <c r="F5290" s="255" t="str">
        <f>IF(AND(A5290&lt;&gt;"",ISNUMBER(A5290)),VLOOKUP(A5290,Studies!A:BR,6,FALSE),"")</f>
        <v>Serum</v>
      </c>
      <c r="G5290" s="194">
        <v>0.13333333333333333</v>
      </c>
      <c r="H5290" s="194" t="s">
        <v>60</v>
      </c>
      <c r="I5290" s="187">
        <v>20.498809999999999</v>
      </c>
      <c r="J5290" s="187" t="s">
        <v>962</v>
      </c>
      <c r="K5290" s="187" t="s">
        <v>116</v>
      </c>
    </row>
    <row r="5291" spans="1:16" x14ac:dyDescent="0.2">
      <c r="A5291" s="30">
        <v>595</v>
      </c>
      <c r="B5291" s="253" t="str">
        <f>IF(AND(A5291&lt;&gt;"",ISNUMBER(A5291)),VLOOKUP(A5291,Studies!A:BR,2,FALSE),"")</f>
        <v>Austin 1980</v>
      </c>
      <c r="C5291" s="254" t="str">
        <f>IF(AND(A5291&lt;&gt;"",ISNUMBER(A5291)),VLOOKUP(A5291,Studies!A:BR,3,FALSE),"")</f>
        <v>https://www.ncbi.nlm.nih.gov/pubmed/7437245</v>
      </c>
      <c r="D5291" s="254" t="str">
        <f>IF(AND(A5291&lt;&gt;"",ISNUMBER(A5291)),VLOOKUP(A5291,Studies!A:BR,4,FALSE),"")</f>
        <v>500 mg over 15 min (Regimen 2)</v>
      </c>
      <c r="E5291" s="254" t="str">
        <f>IF(AND(A5291&lt;&gt;"",ISNUMBER(A5291)),VLOOKUP(A5291,Studies!A:BR,5,FALSE),"")</f>
        <v>Erythromycin</v>
      </c>
      <c r="F5291" s="255" t="str">
        <f>IF(AND(A5291&lt;&gt;"",ISNUMBER(A5291)),VLOOKUP(A5291,Studies!A:BR,6,FALSE),"")</f>
        <v>Serum</v>
      </c>
      <c r="G5291" s="194">
        <v>0.25</v>
      </c>
      <c r="H5291" s="194" t="s">
        <v>60</v>
      </c>
      <c r="I5291" s="187">
        <v>18.2807448965908</v>
      </c>
      <c r="J5291" s="187" t="s">
        <v>962</v>
      </c>
      <c r="K5291" s="187" t="s">
        <v>116</v>
      </c>
    </row>
    <row r="5292" spans="1:16" x14ac:dyDescent="0.2">
      <c r="A5292" s="183">
        <v>595</v>
      </c>
      <c r="B5292" s="253" t="str">
        <f>IF(AND(A5292&lt;&gt;"",ISNUMBER(A5292)),VLOOKUP(A5292,Studies!A:BR,2,FALSE),"")</f>
        <v>Austin 1980</v>
      </c>
      <c r="C5292" s="254" t="str">
        <f>IF(AND(A5292&lt;&gt;"",ISNUMBER(A5292)),VLOOKUP(A5292,Studies!A:BR,3,FALSE),"")</f>
        <v>https://www.ncbi.nlm.nih.gov/pubmed/7437245</v>
      </c>
      <c r="D5292" s="254" t="str">
        <f>IF(AND(A5292&lt;&gt;"",ISNUMBER(A5292)),VLOOKUP(A5292,Studies!A:BR,4,FALSE),"")</f>
        <v>500 mg over 15 min (Regimen 2)</v>
      </c>
      <c r="E5292" s="254" t="str">
        <f>IF(AND(A5292&lt;&gt;"",ISNUMBER(A5292)),VLOOKUP(A5292,Studies!A:BR,5,FALSE),"")</f>
        <v>Erythromycin</v>
      </c>
      <c r="F5292" s="255" t="str">
        <f>IF(AND(A5292&lt;&gt;"",ISNUMBER(A5292)),VLOOKUP(A5292,Studies!A:BR,6,FALSE),"")</f>
        <v>Serum</v>
      </c>
      <c r="G5292" s="194">
        <v>0.5</v>
      </c>
      <c r="H5292" s="194" t="s">
        <v>60</v>
      </c>
      <c r="I5292" s="187">
        <v>7.6643493564167198</v>
      </c>
      <c r="J5292" s="187" t="s">
        <v>962</v>
      </c>
      <c r="K5292" s="187" t="s">
        <v>116</v>
      </c>
      <c r="M5292" s="195"/>
      <c r="N5292" s="195"/>
    </row>
    <row r="5293" spans="1:16" x14ac:dyDescent="0.2">
      <c r="A5293" s="183">
        <v>595</v>
      </c>
      <c r="B5293" s="253" t="str">
        <f>IF(AND(A5293&lt;&gt;"",ISNUMBER(A5293)),VLOOKUP(A5293,Studies!A:BR,2,FALSE),"")</f>
        <v>Austin 1980</v>
      </c>
      <c r="C5293" s="254" t="str">
        <f>IF(AND(A5293&lt;&gt;"",ISNUMBER(A5293)),VLOOKUP(A5293,Studies!A:BR,3,FALSE),"")</f>
        <v>https://www.ncbi.nlm.nih.gov/pubmed/7437245</v>
      </c>
      <c r="D5293" s="254" t="str">
        <f>IF(AND(A5293&lt;&gt;"",ISNUMBER(A5293)),VLOOKUP(A5293,Studies!A:BR,4,FALSE),"")</f>
        <v>500 mg over 15 min (Regimen 2)</v>
      </c>
      <c r="E5293" s="254" t="str">
        <f>IF(AND(A5293&lt;&gt;"",ISNUMBER(A5293)),VLOOKUP(A5293,Studies!A:BR,5,FALSE),"")</f>
        <v>Erythromycin</v>
      </c>
      <c r="F5293" s="255" t="str">
        <f>IF(AND(A5293&lt;&gt;"",ISNUMBER(A5293)),VLOOKUP(A5293,Studies!A:BR,6,FALSE),"")</f>
        <v>Serum</v>
      </c>
      <c r="G5293" s="194">
        <v>0.75</v>
      </c>
      <c r="H5293" s="194" t="s">
        <v>60</v>
      </c>
      <c r="I5293" s="187">
        <v>5.4343884699506599</v>
      </c>
      <c r="J5293" s="187" t="s">
        <v>962</v>
      </c>
      <c r="K5293" s="187" t="s">
        <v>116</v>
      </c>
      <c r="M5293" s="195"/>
      <c r="N5293" s="195"/>
    </row>
    <row r="5294" spans="1:16" x14ac:dyDescent="0.2">
      <c r="A5294" s="183">
        <v>595</v>
      </c>
      <c r="B5294" s="253" t="str">
        <f>IF(AND(A5294&lt;&gt;"",ISNUMBER(A5294)),VLOOKUP(A5294,Studies!A:BR,2,FALSE),"")</f>
        <v>Austin 1980</v>
      </c>
      <c r="C5294" s="254" t="str">
        <f>IF(AND(A5294&lt;&gt;"",ISNUMBER(A5294)),VLOOKUP(A5294,Studies!A:BR,3,FALSE),"")</f>
        <v>https://www.ncbi.nlm.nih.gov/pubmed/7437245</v>
      </c>
      <c r="D5294" s="254" t="str">
        <f>IF(AND(A5294&lt;&gt;"",ISNUMBER(A5294)),VLOOKUP(A5294,Studies!A:BR,4,FALSE),"")</f>
        <v>500 mg over 15 min (Regimen 2)</v>
      </c>
      <c r="E5294" s="254" t="str">
        <f>IF(AND(A5294&lt;&gt;"",ISNUMBER(A5294)),VLOOKUP(A5294,Studies!A:BR,5,FALSE),"")</f>
        <v>Erythromycin</v>
      </c>
      <c r="F5294" s="255"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x14ac:dyDescent="0.2">
      <c r="A5295" s="183">
        <v>595</v>
      </c>
      <c r="B5295" s="253" t="str">
        <f>IF(AND(A5295&lt;&gt;"",ISNUMBER(A5295)),VLOOKUP(A5295,Studies!A:BR,2,FALSE),"")</f>
        <v>Austin 1980</v>
      </c>
      <c r="C5295" s="254" t="str">
        <f>IF(AND(A5295&lt;&gt;"",ISNUMBER(A5295)),VLOOKUP(A5295,Studies!A:BR,3,FALSE),"")</f>
        <v>https://www.ncbi.nlm.nih.gov/pubmed/7437245</v>
      </c>
      <c r="D5295" s="254" t="str">
        <f>IF(AND(A5295&lt;&gt;"",ISNUMBER(A5295)),VLOOKUP(A5295,Studies!A:BR,4,FALSE),"")</f>
        <v>500 mg over 15 min (Regimen 2)</v>
      </c>
      <c r="E5295" s="254" t="str">
        <f>IF(AND(A5295&lt;&gt;"",ISNUMBER(A5295)),VLOOKUP(A5295,Studies!A:BR,5,FALSE),"")</f>
        <v>Erythromycin</v>
      </c>
      <c r="F5295" s="255" t="str">
        <f>IF(AND(A5295&lt;&gt;"",ISNUMBER(A5295)),VLOOKUP(A5295,Studies!A:BR,6,FALSE),"")</f>
        <v>Serum</v>
      </c>
      <c r="G5295" s="194">
        <v>1.25</v>
      </c>
      <c r="H5295" s="194" t="s">
        <v>60</v>
      </c>
      <c r="I5295" s="187">
        <v>3.4569490404916299</v>
      </c>
      <c r="J5295" s="187" t="s">
        <v>962</v>
      </c>
      <c r="K5295" s="187" t="s">
        <v>116</v>
      </c>
      <c r="M5295" s="195"/>
      <c r="N5295" s="195"/>
    </row>
    <row r="5296" spans="1:16" x14ac:dyDescent="0.2">
      <c r="A5296" s="183">
        <v>595</v>
      </c>
      <c r="B5296" s="253" t="str">
        <f>IF(AND(A5296&lt;&gt;"",ISNUMBER(A5296)),VLOOKUP(A5296,Studies!A:BR,2,FALSE),"")</f>
        <v>Austin 1980</v>
      </c>
      <c r="C5296" s="254" t="str">
        <f>IF(AND(A5296&lt;&gt;"",ISNUMBER(A5296)),VLOOKUP(A5296,Studies!A:BR,3,FALSE),"")</f>
        <v>https://www.ncbi.nlm.nih.gov/pubmed/7437245</v>
      </c>
      <c r="D5296" s="254" t="str">
        <f>IF(AND(A5296&lt;&gt;"",ISNUMBER(A5296)),VLOOKUP(A5296,Studies!A:BR,4,FALSE),"")</f>
        <v>500 mg over 15 min (Regimen 2)</v>
      </c>
      <c r="E5296" s="254" t="str">
        <f>IF(AND(A5296&lt;&gt;"",ISNUMBER(A5296)),VLOOKUP(A5296,Studies!A:BR,5,FALSE),"")</f>
        <v>Erythromycin</v>
      </c>
      <c r="F5296" s="255"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x14ac:dyDescent="0.2">
      <c r="A5297" s="183">
        <v>595</v>
      </c>
      <c r="B5297" s="253" t="str">
        <f>IF(AND(A5297&lt;&gt;"",ISNUMBER(A5297)),VLOOKUP(A5297,Studies!A:BR,2,FALSE),"")</f>
        <v>Austin 1980</v>
      </c>
      <c r="C5297" s="254" t="str">
        <f>IF(AND(A5297&lt;&gt;"",ISNUMBER(A5297)),VLOOKUP(A5297,Studies!A:BR,3,FALSE),"")</f>
        <v>https://www.ncbi.nlm.nih.gov/pubmed/7437245</v>
      </c>
      <c r="D5297" s="254" t="str">
        <f>IF(AND(A5297&lt;&gt;"",ISNUMBER(A5297)),VLOOKUP(A5297,Studies!A:BR,4,FALSE),"")</f>
        <v>500 mg over 15 min (Regimen 2)</v>
      </c>
      <c r="E5297" s="254" t="str">
        <f>IF(AND(A5297&lt;&gt;"",ISNUMBER(A5297)),VLOOKUP(A5297,Studies!A:BR,5,FALSE),"")</f>
        <v>Erythromycin</v>
      </c>
      <c r="F5297" s="255" t="str">
        <f>IF(AND(A5297&lt;&gt;"",ISNUMBER(A5297)),VLOOKUP(A5297,Studies!A:BR,6,FALSE),"")</f>
        <v>Serum</v>
      </c>
      <c r="G5297" s="194">
        <v>1.75</v>
      </c>
      <c r="H5297" s="194" t="s">
        <v>60</v>
      </c>
      <c r="I5297" s="187">
        <v>3.7175317923675801</v>
      </c>
      <c r="J5297" s="187" t="s">
        <v>962</v>
      </c>
      <c r="K5297" s="187" t="s">
        <v>116</v>
      </c>
      <c r="M5297" s="195"/>
      <c r="N5297" s="195"/>
    </row>
    <row r="5298" spans="1:16" x14ac:dyDescent="0.2">
      <c r="A5298" s="183">
        <v>595</v>
      </c>
      <c r="B5298" s="253" t="str">
        <f>IF(AND(A5298&lt;&gt;"",ISNUMBER(A5298)),VLOOKUP(A5298,Studies!A:BR,2,FALSE),"")</f>
        <v>Austin 1980</v>
      </c>
      <c r="C5298" s="254" t="str">
        <f>IF(AND(A5298&lt;&gt;"",ISNUMBER(A5298)),VLOOKUP(A5298,Studies!A:BR,3,FALSE),"")</f>
        <v>https://www.ncbi.nlm.nih.gov/pubmed/7437245</v>
      </c>
      <c r="D5298" s="254" t="str">
        <f>IF(AND(A5298&lt;&gt;"",ISNUMBER(A5298)),VLOOKUP(A5298,Studies!A:BR,4,FALSE),"")</f>
        <v>500 mg over 15 min (Regimen 2)</v>
      </c>
      <c r="E5298" s="254" t="str">
        <f>IF(AND(A5298&lt;&gt;"",ISNUMBER(A5298)),VLOOKUP(A5298,Studies!A:BR,5,FALSE),"")</f>
        <v>Erythromycin</v>
      </c>
      <c r="F5298" s="255" t="str">
        <f>IF(AND(A5298&lt;&gt;"",ISNUMBER(A5298)),VLOOKUP(A5298,Studies!A:BR,6,FALSE),"")</f>
        <v>Serum</v>
      </c>
      <c r="G5298" s="194">
        <v>2</v>
      </c>
      <c r="H5298" s="194" t="s">
        <v>60</v>
      </c>
      <c r="I5298" s="187">
        <v>2.4942763737598899</v>
      </c>
      <c r="J5298" s="187" t="s">
        <v>962</v>
      </c>
      <c r="K5298" s="187" t="s">
        <v>116</v>
      </c>
      <c r="M5298" s="195"/>
      <c r="N5298" s="195"/>
    </row>
    <row r="5299" spans="1:16" x14ac:dyDescent="0.2">
      <c r="A5299" s="183">
        <v>595</v>
      </c>
      <c r="B5299" s="253" t="str">
        <f>IF(AND(A5299&lt;&gt;"",ISNUMBER(A5299)),VLOOKUP(A5299,Studies!A:BR,2,FALSE),"")</f>
        <v>Austin 1980</v>
      </c>
      <c r="C5299" s="254" t="str">
        <f>IF(AND(A5299&lt;&gt;"",ISNUMBER(A5299)),VLOOKUP(A5299,Studies!A:BR,3,FALSE),"")</f>
        <v>https://www.ncbi.nlm.nih.gov/pubmed/7437245</v>
      </c>
      <c r="D5299" s="254" t="str">
        <f>IF(AND(A5299&lt;&gt;"",ISNUMBER(A5299)),VLOOKUP(A5299,Studies!A:BR,4,FALSE),"")</f>
        <v>500 mg over 15 min (Regimen 2)</v>
      </c>
      <c r="E5299" s="254" t="str">
        <f>IF(AND(A5299&lt;&gt;"",ISNUMBER(A5299)),VLOOKUP(A5299,Studies!A:BR,5,FALSE),"")</f>
        <v>Erythromycin</v>
      </c>
      <c r="F5299" s="255"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x14ac:dyDescent="0.2">
      <c r="A5300" s="183">
        <v>595</v>
      </c>
      <c r="B5300" s="253" t="str">
        <f>IF(AND(A5300&lt;&gt;"",ISNUMBER(A5300)),VLOOKUP(A5300,Studies!A:BR,2,FALSE),"")</f>
        <v>Austin 1980</v>
      </c>
      <c r="C5300" s="254" t="str">
        <f>IF(AND(A5300&lt;&gt;"",ISNUMBER(A5300)),VLOOKUP(A5300,Studies!A:BR,3,FALSE),"")</f>
        <v>https://www.ncbi.nlm.nih.gov/pubmed/7437245</v>
      </c>
      <c r="D5300" s="254" t="str">
        <f>IF(AND(A5300&lt;&gt;"",ISNUMBER(A5300)),VLOOKUP(A5300,Studies!A:BR,4,FALSE),"")</f>
        <v>500 mg over 15 min (Regimen 2)</v>
      </c>
      <c r="E5300" s="254" t="str">
        <f>IF(AND(A5300&lt;&gt;"",ISNUMBER(A5300)),VLOOKUP(A5300,Studies!A:BR,5,FALSE),"")</f>
        <v>Erythromycin</v>
      </c>
      <c r="F5300" s="255" t="str">
        <f>IF(AND(A5300&lt;&gt;"",ISNUMBER(A5300)),VLOOKUP(A5300,Studies!A:BR,6,FALSE),"")</f>
        <v>Serum</v>
      </c>
      <c r="G5300" s="194">
        <v>3</v>
      </c>
      <c r="H5300" s="194" t="s">
        <v>60</v>
      </c>
      <c r="I5300" s="187">
        <v>2.1582435554381099</v>
      </c>
      <c r="J5300" s="187" t="s">
        <v>962</v>
      </c>
      <c r="K5300" s="187" t="s">
        <v>116</v>
      </c>
      <c r="M5300" s="195"/>
      <c r="N5300" s="195"/>
    </row>
    <row r="5301" spans="1:16" x14ac:dyDescent="0.2">
      <c r="A5301" s="183">
        <v>595</v>
      </c>
      <c r="B5301" s="253" t="str">
        <f>IF(AND(A5301&lt;&gt;"",ISNUMBER(A5301)),VLOOKUP(A5301,Studies!A:BR,2,FALSE),"")</f>
        <v>Austin 1980</v>
      </c>
      <c r="C5301" s="254" t="str">
        <f>IF(AND(A5301&lt;&gt;"",ISNUMBER(A5301)),VLOOKUP(A5301,Studies!A:BR,3,FALSE),"")</f>
        <v>https://www.ncbi.nlm.nih.gov/pubmed/7437245</v>
      </c>
      <c r="D5301" s="254" t="str">
        <f>IF(AND(A5301&lt;&gt;"",ISNUMBER(A5301)),VLOOKUP(A5301,Studies!A:BR,4,FALSE),"")</f>
        <v>500 mg over 15 min (Regimen 2)</v>
      </c>
      <c r="E5301" s="254" t="str">
        <f>IF(AND(A5301&lt;&gt;"",ISNUMBER(A5301)),VLOOKUP(A5301,Studies!A:BR,5,FALSE),"")</f>
        <v>Erythromycin</v>
      </c>
      <c r="F5301" s="255"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x14ac:dyDescent="0.2">
      <c r="A5302" s="183">
        <v>595</v>
      </c>
      <c r="B5302" s="253" t="str">
        <f>IF(AND(A5302&lt;&gt;"",ISNUMBER(A5302)),VLOOKUP(A5302,Studies!A:BR,2,FALSE),"")</f>
        <v>Austin 1980</v>
      </c>
      <c r="C5302" s="254" t="str">
        <f>IF(AND(A5302&lt;&gt;"",ISNUMBER(A5302)),VLOOKUP(A5302,Studies!A:BR,3,FALSE),"")</f>
        <v>https://www.ncbi.nlm.nih.gov/pubmed/7437245</v>
      </c>
      <c r="D5302" s="254" t="str">
        <f>IF(AND(A5302&lt;&gt;"",ISNUMBER(A5302)),VLOOKUP(A5302,Studies!A:BR,4,FALSE),"")</f>
        <v>500 mg over 15 min (Regimen 2)</v>
      </c>
      <c r="E5302" s="254" t="str">
        <f>IF(AND(A5302&lt;&gt;"",ISNUMBER(A5302)),VLOOKUP(A5302,Studies!A:BR,5,FALSE),"")</f>
        <v>Erythromycin</v>
      </c>
      <c r="F5302" s="255"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x14ac:dyDescent="0.2">
      <c r="A5303" s="30">
        <v>595</v>
      </c>
      <c r="B5303" s="253" t="str">
        <f>IF(AND(A5303&lt;&gt;"",ISNUMBER(A5303)),VLOOKUP(A5303,Studies!A:BR,2,FALSE),"")</f>
        <v>Austin 1980</v>
      </c>
      <c r="C5303" s="254" t="str">
        <f>IF(AND(A5303&lt;&gt;"",ISNUMBER(A5303)),VLOOKUP(A5303,Studies!A:BR,3,FALSE),"")</f>
        <v>https://www.ncbi.nlm.nih.gov/pubmed/7437245</v>
      </c>
      <c r="D5303" s="254" t="str">
        <f>IF(AND(A5303&lt;&gt;"",ISNUMBER(A5303)),VLOOKUP(A5303,Studies!A:BR,4,FALSE),"")</f>
        <v>500 mg over 15 min (Regimen 2)</v>
      </c>
      <c r="E5303" s="254" t="str">
        <f>IF(AND(A5303&lt;&gt;"",ISNUMBER(A5303)),VLOOKUP(A5303,Studies!A:BR,5,FALSE),"")</f>
        <v>Erythromycin</v>
      </c>
      <c r="F5303" s="255"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x14ac:dyDescent="0.2">
      <c r="A5304" s="183">
        <v>595</v>
      </c>
      <c r="B5304" s="253" t="str">
        <f>IF(AND(A5304&lt;&gt;"",ISNUMBER(A5304)),VLOOKUP(A5304,Studies!A:BR,2,FALSE),"")</f>
        <v>Austin 1980</v>
      </c>
      <c r="C5304" s="254" t="str">
        <f>IF(AND(A5304&lt;&gt;"",ISNUMBER(A5304)),VLOOKUP(A5304,Studies!A:BR,3,FALSE),"")</f>
        <v>https://www.ncbi.nlm.nih.gov/pubmed/7437245</v>
      </c>
      <c r="D5304" s="254" t="str">
        <f>IF(AND(A5304&lt;&gt;"",ISNUMBER(A5304)),VLOOKUP(A5304,Studies!A:BR,4,FALSE),"")</f>
        <v>500 mg over 15 min (Regimen 2)</v>
      </c>
      <c r="E5304" s="254" t="str">
        <f>IF(AND(A5304&lt;&gt;"",ISNUMBER(A5304)),VLOOKUP(A5304,Studies!A:BR,5,FALSE),"")</f>
        <v>Erythromycin</v>
      </c>
      <c r="F5304" s="255" t="str">
        <f>IF(AND(A5304&lt;&gt;"",ISNUMBER(A5304)),VLOOKUP(A5304,Studies!A:BR,6,FALSE),"")</f>
        <v>Serum</v>
      </c>
      <c r="G5304" s="194">
        <v>5</v>
      </c>
      <c r="H5304" s="194" t="s">
        <v>60</v>
      </c>
      <c r="I5304" s="187">
        <v>1.20866239730512</v>
      </c>
      <c r="J5304" s="187" t="s">
        <v>962</v>
      </c>
      <c r="K5304" s="187" t="s">
        <v>116</v>
      </c>
    </row>
    <row r="5305" spans="1:16" x14ac:dyDescent="0.2">
      <c r="A5305" s="183">
        <v>595</v>
      </c>
      <c r="B5305" s="253" t="str">
        <f>IF(AND(A5305&lt;&gt;"",ISNUMBER(A5305)),VLOOKUP(A5305,Studies!A:BR,2,FALSE),"")</f>
        <v>Austin 1980</v>
      </c>
      <c r="C5305" s="254" t="str">
        <f>IF(AND(A5305&lt;&gt;"",ISNUMBER(A5305)),VLOOKUP(A5305,Studies!A:BR,3,FALSE),"")</f>
        <v>https://www.ncbi.nlm.nih.gov/pubmed/7437245</v>
      </c>
      <c r="D5305" s="254" t="str">
        <f>IF(AND(A5305&lt;&gt;"",ISNUMBER(A5305)),VLOOKUP(A5305,Studies!A:BR,4,FALSE),"")</f>
        <v>500 mg over 15 min (Regimen 2)</v>
      </c>
      <c r="E5305" s="254" t="str">
        <f>IF(AND(A5305&lt;&gt;"",ISNUMBER(A5305)),VLOOKUP(A5305,Studies!A:BR,5,FALSE),"")</f>
        <v>Erythromycin</v>
      </c>
      <c r="F5305" s="255"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x14ac:dyDescent="0.2">
      <c r="A5306" s="183">
        <v>595</v>
      </c>
      <c r="B5306" s="253" t="str">
        <f>IF(AND(A5306&lt;&gt;"",ISNUMBER(A5306)),VLOOKUP(A5306,Studies!A:BR,2,FALSE),"")</f>
        <v>Austin 1980</v>
      </c>
      <c r="C5306" s="254" t="str">
        <f>IF(AND(A5306&lt;&gt;"",ISNUMBER(A5306)),VLOOKUP(A5306,Studies!A:BR,3,FALSE),"")</f>
        <v>https://www.ncbi.nlm.nih.gov/pubmed/7437245</v>
      </c>
      <c r="D5306" s="254" t="str">
        <f>IF(AND(A5306&lt;&gt;"",ISNUMBER(A5306)),VLOOKUP(A5306,Studies!A:BR,4,FALSE),"")</f>
        <v>500 mg over 15 min (Regimen 2)</v>
      </c>
      <c r="E5306" s="254" t="str">
        <f>IF(AND(A5306&lt;&gt;"",ISNUMBER(A5306)),VLOOKUP(A5306,Studies!A:BR,5,FALSE),"")</f>
        <v>Erythromycin</v>
      </c>
      <c r="F5306" s="255" t="str">
        <f>IF(AND(A5306&lt;&gt;"",ISNUMBER(A5306)),VLOOKUP(A5306,Studies!A:BR,6,FALSE),"")</f>
        <v>Serum</v>
      </c>
      <c r="G5306" s="194">
        <v>7</v>
      </c>
      <c r="H5306" s="194" t="s">
        <v>60</v>
      </c>
      <c r="I5306" s="187">
        <v>0.42878182638944001</v>
      </c>
      <c r="J5306" s="187" t="s">
        <v>962</v>
      </c>
      <c r="K5306" s="187" t="s">
        <v>116</v>
      </c>
    </row>
    <row r="5307" spans="1:16" x14ac:dyDescent="0.2">
      <c r="A5307" s="183">
        <v>596</v>
      </c>
      <c r="B5307" s="253" t="str">
        <f>IF(AND(A5307&lt;&gt;"",ISNUMBER(A5307)),VLOOKUP(A5307,Studies!A:BR,2,FALSE),"")</f>
        <v>Austin 1980</v>
      </c>
      <c r="C5307" s="254" t="str">
        <f>IF(AND(A5307&lt;&gt;"",ISNUMBER(A5307)),VLOOKUP(A5307,Studies!A:BR,3,FALSE),"")</f>
        <v>https://www.ncbi.nlm.nih.gov/pubmed/7437245</v>
      </c>
      <c r="D5307" s="254" t="str">
        <f>IF(AND(A5307&lt;&gt;"",ISNUMBER(A5307)),VLOOKUP(A5307,Studies!A:BR,4,FALSE),"")</f>
        <v>900 mg over 15 min (Regimen 2)</v>
      </c>
      <c r="E5307" s="254" t="str">
        <f>IF(AND(A5307&lt;&gt;"",ISNUMBER(A5307)),VLOOKUP(A5307,Studies!A:BR,5,FALSE),"")</f>
        <v>Erythromycin</v>
      </c>
      <c r="F5307" s="255" t="str">
        <f>IF(AND(A5307&lt;&gt;"",ISNUMBER(A5307)),VLOOKUP(A5307,Studies!A:BR,6,FALSE),"")</f>
        <v>Serum</v>
      </c>
      <c r="G5307" s="194">
        <v>0.13333333333333333</v>
      </c>
      <c r="H5307" s="194" t="s">
        <v>60</v>
      </c>
      <c r="I5307" s="187">
        <v>20.865029712976799</v>
      </c>
      <c r="J5307" s="187" t="s">
        <v>962</v>
      </c>
      <c r="K5307" s="187" t="s">
        <v>116</v>
      </c>
    </row>
    <row r="5308" spans="1:16" x14ac:dyDescent="0.2">
      <c r="A5308" s="183">
        <v>596</v>
      </c>
      <c r="B5308" s="253" t="str">
        <f>IF(AND(A5308&lt;&gt;"",ISNUMBER(A5308)),VLOOKUP(A5308,Studies!A:BR,2,FALSE),"")</f>
        <v>Austin 1980</v>
      </c>
      <c r="C5308" s="254" t="str">
        <f>IF(AND(A5308&lt;&gt;"",ISNUMBER(A5308)),VLOOKUP(A5308,Studies!A:BR,3,FALSE),"")</f>
        <v>https://www.ncbi.nlm.nih.gov/pubmed/7437245</v>
      </c>
      <c r="D5308" s="254" t="str">
        <f>IF(AND(A5308&lt;&gt;"",ISNUMBER(A5308)),VLOOKUP(A5308,Studies!A:BR,4,FALSE),"")</f>
        <v>900 mg over 15 min (Regimen 2)</v>
      </c>
      <c r="E5308" s="254" t="str">
        <f>IF(AND(A5308&lt;&gt;"",ISNUMBER(A5308)),VLOOKUP(A5308,Studies!A:BR,5,FALSE),"")</f>
        <v>Erythromycin</v>
      </c>
      <c r="F5308" s="255" t="str">
        <f>IF(AND(A5308&lt;&gt;"",ISNUMBER(A5308)),VLOOKUP(A5308,Studies!A:BR,6,FALSE),"")</f>
        <v>Serum</v>
      </c>
      <c r="G5308" s="194">
        <v>0.25</v>
      </c>
      <c r="H5308" s="194" t="s">
        <v>60</v>
      </c>
      <c r="I5308" s="187">
        <v>29.259856537098099</v>
      </c>
      <c r="J5308" s="187" t="s">
        <v>962</v>
      </c>
      <c r="K5308" s="187" t="s">
        <v>116</v>
      </c>
    </row>
    <row r="5309" spans="1:16" x14ac:dyDescent="0.2">
      <c r="A5309" s="183">
        <v>596</v>
      </c>
      <c r="B5309" s="253" t="str">
        <f>IF(AND(A5309&lt;&gt;"",ISNUMBER(A5309)),VLOOKUP(A5309,Studies!A:BR,2,FALSE),"")</f>
        <v>Austin 1980</v>
      </c>
      <c r="C5309" s="254" t="str">
        <f>IF(AND(A5309&lt;&gt;"",ISNUMBER(A5309)),VLOOKUP(A5309,Studies!A:BR,3,FALSE),"")</f>
        <v>https://www.ncbi.nlm.nih.gov/pubmed/7437245</v>
      </c>
      <c r="D5309" s="254" t="str">
        <f>IF(AND(A5309&lt;&gt;"",ISNUMBER(A5309)),VLOOKUP(A5309,Studies!A:BR,4,FALSE),"")</f>
        <v>900 mg over 15 min (Regimen 2)</v>
      </c>
      <c r="E5309" s="254" t="str">
        <f>IF(AND(A5309&lt;&gt;"",ISNUMBER(A5309)),VLOOKUP(A5309,Studies!A:BR,5,FALSE),"")</f>
        <v>Erythromycin</v>
      </c>
      <c r="F5309" s="255"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x14ac:dyDescent="0.2">
      <c r="A5310" s="183">
        <v>596</v>
      </c>
      <c r="B5310" s="253" t="str">
        <f>IF(AND(A5310&lt;&gt;"",ISNUMBER(A5310)),VLOOKUP(A5310,Studies!A:BR,2,FALSE),"")</f>
        <v>Austin 1980</v>
      </c>
      <c r="C5310" s="254" t="str">
        <f>IF(AND(A5310&lt;&gt;"",ISNUMBER(A5310)),VLOOKUP(A5310,Studies!A:BR,3,FALSE),"")</f>
        <v>https://www.ncbi.nlm.nih.gov/pubmed/7437245</v>
      </c>
      <c r="D5310" s="254" t="str">
        <f>IF(AND(A5310&lt;&gt;"",ISNUMBER(A5310)),VLOOKUP(A5310,Studies!A:BR,4,FALSE),"")</f>
        <v>900 mg over 15 min (Regimen 2)</v>
      </c>
      <c r="E5310" s="254" t="str">
        <f>IF(AND(A5310&lt;&gt;"",ISNUMBER(A5310)),VLOOKUP(A5310,Studies!A:BR,5,FALSE),"")</f>
        <v>Erythromycin</v>
      </c>
      <c r="F5310" s="255" t="str">
        <f>IF(AND(A5310&lt;&gt;"",ISNUMBER(A5310)),VLOOKUP(A5310,Studies!A:BR,6,FALSE),"")</f>
        <v>Serum</v>
      </c>
      <c r="G5310" s="194">
        <v>0.75</v>
      </c>
      <c r="H5310" s="194" t="s">
        <v>60</v>
      </c>
      <c r="I5310" s="187">
        <v>8.1158429320625807</v>
      </c>
      <c r="J5310" s="187" t="s">
        <v>962</v>
      </c>
      <c r="K5310" s="187" t="s">
        <v>116</v>
      </c>
    </row>
    <row r="5311" spans="1:16" x14ac:dyDescent="0.2">
      <c r="A5311" s="30">
        <v>596</v>
      </c>
      <c r="B5311" s="253" t="str">
        <f>IF(AND(A5311&lt;&gt;"",ISNUMBER(A5311)),VLOOKUP(A5311,Studies!A:BR,2,FALSE),"")</f>
        <v>Austin 1980</v>
      </c>
      <c r="C5311" s="254" t="str">
        <f>IF(AND(A5311&lt;&gt;"",ISNUMBER(A5311)),VLOOKUP(A5311,Studies!A:BR,3,FALSE),"")</f>
        <v>https://www.ncbi.nlm.nih.gov/pubmed/7437245</v>
      </c>
      <c r="D5311" s="254" t="str">
        <f>IF(AND(A5311&lt;&gt;"",ISNUMBER(A5311)),VLOOKUP(A5311,Studies!A:BR,4,FALSE),"")</f>
        <v>900 mg over 15 min (Regimen 2)</v>
      </c>
      <c r="E5311" s="254" t="str">
        <f>IF(AND(A5311&lt;&gt;"",ISNUMBER(A5311)),VLOOKUP(A5311,Studies!A:BR,5,FALSE),"")</f>
        <v>Erythromycin</v>
      </c>
      <c r="F5311" s="255" t="str">
        <f>IF(AND(A5311&lt;&gt;"",ISNUMBER(A5311)),VLOOKUP(A5311,Studies!A:BR,6,FALSE),"")</f>
        <v>Serum</v>
      </c>
      <c r="G5311" s="194">
        <v>1</v>
      </c>
      <c r="H5311" s="194" t="s">
        <v>60</v>
      </c>
      <c r="I5311" s="187">
        <v>9.0841065685648097</v>
      </c>
      <c r="J5311" s="187" t="s">
        <v>962</v>
      </c>
      <c r="K5311" s="187" t="s">
        <v>116</v>
      </c>
    </row>
    <row r="5312" spans="1:16" x14ac:dyDescent="0.2">
      <c r="A5312" s="183">
        <v>596</v>
      </c>
      <c r="B5312" s="253" t="str">
        <f>IF(AND(A5312&lt;&gt;"",ISNUMBER(A5312)),VLOOKUP(A5312,Studies!A:BR,2,FALSE),"")</f>
        <v>Austin 1980</v>
      </c>
      <c r="C5312" s="254" t="str">
        <f>IF(AND(A5312&lt;&gt;"",ISNUMBER(A5312)),VLOOKUP(A5312,Studies!A:BR,3,FALSE),"")</f>
        <v>https://www.ncbi.nlm.nih.gov/pubmed/7437245</v>
      </c>
      <c r="D5312" s="254" t="str">
        <f>IF(AND(A5312&lt;&gt;"",ISNUMBER(A5312)),VLOOKUP(A5312,Studies!A:BR,4,FALSE),"")</f>
        <v>900 mg over 15 min (Regimen 2)</v>
      </c>
      <c r="E5312" s="254" t="str">
        <f>IF(AND(A5312&lt;&gt;"",ISNUMBER(A5312)),VLOOKUP(A5312,Studies!A:BR,5,FALSE),"")</f>
        <v>Erythromycin</v>
      </c>
      <c r="F5312" s="255"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x14ac:dyDescent="0.2">
      <c r="A5313" s="183">
        <v>596</v>
      </c>
      <c r="B5313" s="253" t="str">
        <f>IF(AND(A5313&lt;&gt;"",ISNUMBER(A5313)),VLOOKUP(A5313,Studies!A:BR,2,FALSE),"")</f>
        <v>Austin 1980</v>
      </c>
      <c r="C5313" s="254" t="str">
        <f>IF(AND(A5313&lt;&gt;"",ISNUMBER(A5313)),VLOOKUP(A5313,Studies!A:BR,3,FALSE),"")</f>
        <v>https://www.ncbi.nlm.nih.gov/pubmed/7437245</v>
      </c>
      <c r="D5313" s="254" t="str">
        <f>IF(AND(A5313&lt;&gt;"",ISNUMBER(A5313)),VLOOKUP(A5313,Studies!A:BR,4,FALSE),"")</f>
        <v>900 mg over 15 min (Regimen 2)</v>
      </c>
      <c r="E5313" s="254" t="str">
        <f>IF(AND(A5313&lt;&gt;"",ISNUMBER(A5313)),VLOOKUP(A5313,Studies!A:BR,5,FALSE),"")</f>
        <v>Erythromycin</v>
      </c>
      <c r="F5313" s="255" t="str">
        <f>IF(AND(A5313&lt;&gt;"",ISNUMBER(A5313)),VLOOKUP(A5313,Studies!A:BR,6,FALSE),"")</f>
        <v>Serum</v>
      </c>
      <c r="G5313" s="194">
        <v>1.5</v>
      </c>
      <c r="H5313" s="194" t="s">
        <v>60</v>
      </c>
      <c r="I5313" s="187">
        <v>7.4092926896525899</v>
      </c>
      <c r="J5313" s="187" t="s">
        <v>962</v>
      </c>
      <c r="K5313" s="187" t="s">
        <v>116</v>
      </c>
    </row>
    <row r="5314" spans="1:16" x14ac:dyDescent="0.2">
      <c r="A5314" s="183">
        <v>596</v>
      </c>
      <c r="B5314" s="253" t="str">
        <f>IF(AND(A5314&lt;&gt;"",ISNUMBER(A5314)),VLOOKUP(A5314,Studies!A:BR,2,FALSE),"")</f>
        <v>Austin 1980</v>
      </c>
      <c r="C5314" s="254" t="str">
        <f>IF(AND(A5314&lt;&gt;"",ISNUMBER(A5314)),VLOOKUP(A5314,Studies!A:BR,3,FALSE),"")</f>
        <v>https://www.ncbi.nlm.nih.gov/pubmed/7437245</v>
      </c>
      <c r="D5314" s="254" t="str">
        <f>IF(AND(A5314&lt;&gt;"",ISNUMBER(A5314)),VLOOKUP(A5314,Studies!A:BR,4,FALSE),"")</f>
        <v>900 mg over 15 min (Regimen 2)</v>
      </c>
      <c r="E5314" s="254" t="str">
        <f>IF(AND(A5314&lt;&gt;"",ISNUMBER(A5314)),VLOOKUP(A5314,Studies!A:BR,5,FALSE),"")</f>
        <v>Erythromycin</v>
      </c>
      <c r="F5314" s="255" t="str">
        <f>IF(AND(A5314&lt;&gt;"",ISNUMBER(A5314)),VLOOKUP(A5314,Studies!A:BR,6,FALSE),"")</f>
        <v>Serum</v>
      </c>
      <c r="G5314" s="194">
        <v>1.75</v>
      </c>
      <c r="H5314" s="194" t="s">
        <v>60</v>
      </c>
      <c r="I5314" s="187">
        <v>7.6299227713130602</v>
      </c>
      <c r="J5314" s="187" t="s">
        <v>962</v>
      </c>
      <c r="K5314" s="187" t="s">
        <v>116</v>
      </c>
    </row>
    <row r="5315" spans="1:16" x14ac:dyDescent="0.2">
      <c r="A5315" s="183">
        <v>596</v>
      </c>
      <c r="B5315" s="253" t="str">
        <f>IF(AND(A5315&lt;&gt;"",ISNUMBER(A5315)),VLOOKUP(A5315,Studies!A:BR,2,FALSE),"")</f>
        <v>Austin 1980</v>
      </c>
      <c r="C5315" s="254" t="str">
        <f>IF(AND(A5315&lt;&gt;"",ISNUMBER(A5315)),VLOOKUP(A5315,Studies!A:BR,3,FALSE),"")</f>
        <v>https://www.ncbi.nlm.nih.gov/pubmed/7437245</v>
      </c>
      <c r="D5315" s="254" t="str">
        <f>IF(AND(A5315&lt;&gt;"",ISNUMBER(A5315)),VLOOKUP(A5315,Studies!A:BR,4,FALSE),"")</f>
        <v>900 mg over 15 min (Regimen 2)</v>
      </c>
      <c r="E5315" s="254" t="str">
        <f>IF(AND(A5315&lt;&gt;"",ISNUMBER(A5315)),VLOOKUP(A5315,Studies!A:BR,5,FALSE),"")</f>
        <v>Erythromycin</v>
      </c>
      <c r="F5315" s="255"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x14ac:dyDescent="0.2">
      <c r="A5316" s="183">
        <v>596</v>
      </c>
      <c r="B5316" s="253" t="str">
        <f>IF(AND(A5316&lt;&gt;"",ISNUMBER(A5316)),VLOOKUP(A5316,Studies!A:BR,2,FALSE),"")</f>
        <v>Austin 1980</v>
      </c>
      <c r="C5316" s="254" t="str">
        <f>IF(AND(A5316&lt;&gt;"",ISNUMBER(A5316)),VLOOKUP(A5316,Studies!A:BR,3,FALSE),"")</f>
        <v>https://www.ncbi.nlm.nih.gov/pubmed/7437245</v>
      </c>
      <c r="D5316" s="254" t="str">
        <f>IF(AND(A5316&lt;&gt;"",ISNUMBER(A5316)),VLOOKUP(A5316,Studies!A:BR,4,FALSE),"")</f>
        <v>900 mg over 15 min (Regimen 2)</v>
      </c>
      <c r="E5316" s="254" t="str">
        <f>IF(AND(A5316&lt;&gt;"",ISNUMBER(A5316)),VLOOKUP(A5316,Studies!A:BR,5,FALSE),"")</f>
        <v>Erythromycin</v>
      </c>
      <c r="F5316" s="255" t="str">
        <f>IF(AND(A5316&lt;&gt;"",ISNUMBER(A5316)),VLOOKUP(A5316,Studies!A:BR,6,FALSE),"")</f>
        <v>Serum</v>
      </c>
      <c r="G5316" s="194">
        <v>2.5</v>
      </c>
      <c r="H5316" s="194" t="s">
        <v>60</v>
      </c>
      <c r="I5316" s="187">
        <v>6.2362342654022296</v>
      </c>
      <c r="J5316" s="187" t="s">
        <v>962</v>
      </c>
      <c r="K5316" s="187" t="s">
        <v>116</v>
      </c>
    </row>
    <row r="5317" spans="1:16" x14ac:dyDescent="0.2">
      <c r="A5317" s="183">
        <v>596</v>
      </c>
      <c r="B5317" s="253" t="str">
        <f>IF(AND(A5317&lt;&gt;"",ISNUMBER(A5317)),VLOOKUP(A5317,Studies!A:BR,2,FALSE),"")</f>
        <v>Austin 1980</v>
      </c>
      <c r="C5317" s="254" t="str">
        <f>IF(AND(A5317&lt;&gt;"",ISNUMBER(A5317)),VLOOKUP(A5317,Studies!A:BR,3,FALSE),"")</f>
        <v>https://www.ncbi.nlm.nih.gov/pubmed/7437245</v>
      </c>
      <c r="D5317" s="254" t="str">
        <f>IF(AND(A5317&lt;&gt;"",ISNUMBER(A5317)),VLOOKUP(A5317,Studies!A:BR,4,FALSE),"")</f>
        <v>900 mg over 15 min (Regimen 2)</v>
      </c>
      <c r="E5317" s="254" t="str">
        <f>IF(AND(A5317&lt;&gt;"",ISNUMBER(A5317)),VLOOKUP(A5317,Studies!A:BR,5,FALSE),"")</f>
        <v>Erythromycin</v>
      </c>
      <c r="F5317" s="255"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x14ac:dyDescent="0.2">
      <c r="A5318" s="183">
        <v>596</v>
      </c>
      <c r="B5318" s="253" t="str">
        <f>IF(AND(A5318&lt;&gt;"",ISNUMBER(A5318)),VLOOKUP(A5318,Studies!A:BR,2,FALSE),"")</f>
        <v>Austin 1980</v>
      </c>
      <c r="C5318" s="254" t="str">
        <f>IF(AND(A5318&lt;&gt;"",ISNUMBER(A5318)),VLOOKUP(A5318,Studies!A:BR,3,FALSE),"")</f>
        <v>https://www.ncbi.nlm.nih.gov/pubmed/7437245</v>
      </c>
      <c r="D5318" s="254" t="str">
        <f>IF(AND(A5318&lt;&gt;"",ISNUMBER(A5318)),VLOOKUP(A5318,Studies!A:BR,4,FALSE),"")</f>
        <v>900 mg over 15 min (Regimen 2)</v>
      </c>
      <c r="E5318" s="254" t="str">
        <f>IF(AND(A5318&lt;&gt;"",ISNUMBER(A5318)),VLOOKUP(A5318,Studies!A:BR,5,FALSE),"")</f>
        <v>Erythromycin</v>
      </c>
      <c r="F5318" s="255" t="str">
        <f>IF(AND(A5318&lt;&gt;"",ISNUMBER(A5318)),VLOOKUP(A5318,Studies!A:BR,6,FALSE),"")</f>
        <v>Serum</v>
      </c>
      <c r="G5318" s="194">
        <v>3.5</v>
      </c>
      <c r="H5318" s="194" t="s">
        <v>60</v>
      </c>
      <c r="I5318" s="187">
        <v>4.5714287624529701</v>
      </c>
      <c r="J5318" s="187" t="s">
        <v>962</v>
      </c>
      <c r="K5318" s="187" t="s">
        <v>116</v>
      </c>
    </row>
    <row r="5319" spans="1:16" x14ac:dyDescent="0.2">
      <c r="A5319" s="183">
        <v>596</v>
      </c>
      <c r="B5319" s="253" t="str">
        <f>IF(AND(A5319&lt;&gt;"",ISNUMBER(A5319)),VLOOKUP(A5319,Studies!A:BR,2,FALSE),"")</f>
        <v>Austin 1980</v>
      </c>
      <c r="C5319" s="254" t="str">
        <f>IF(AND(A5319&lt;&gt;"",ISNUMBER(A5319)),VLOOKUP(A5319,Studies!A:BR,3,FALSE),"")</f>
        <v>https://www.ncbi.nlm.nih.gov/pubmed/7437245</v>
      </c>
      <c r="D5319" s="254" t="str">
        <f>IF(AND(A5319&lt;&gt;"",ISNUMBER(A5319)),VLOOKUP(A5319,Studies!A:BR,4,FALSE),"")</f>
        <v>900 mg over 15 min (Regimen 2)</v>
      </c>
      <c r="E5319" s="254" t="str">
        <f>IF(AND(A5319&lt;&gt;"",ISNUMBER(A5319)),VLOOKUP(A5319,Studies!A:BR,5,FALSE),"")</f>
        <v>Erythromycin</v>
      </c>
      <c r="F5319" s="255"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x14ac:dyDescent="0.2">
      <c r="A5320" s="183">
        <v>596</v>
      </c>
      <c r="B5320" s="253" t="str">
        <f>IF(AND(A5320&lt;&gt;"",ISNUMBER(A5320)),VLOOKUP(A5320,Studies!A:BR,2,FALSE),"")</f>
        <v>Austin 1980</v>
      </c>
      <c r="C5320" s="254" t="str">
        <f>IF(AND(A5320&lt;&gt;"",ISNUMBER(A5320)),VLOOKUP(A5320,Studies!A:BR,3,FALSE),"")</f>
        <v>https://www.ncbi.nlm.nih.gov/pubmed/7437245</v>
      </c>
      <c r="D5320" s="254" t="str">
        <f>IF(AND(A5320&lt;&gt;"",ISNUMBER(A5320)),VLOOKUP(A5320,Studies!A:BR,4,FALSE),"")</f>
        <v>900 mg over 15 min (Regimen 2)</v>
      </c>
      <c r="E5320" s="254" t="str">
        <f>IF(AND(A5320&lt;&gt;"",ISNUMBER(A5320)),VLOOKUP(A5320,Studies!A:BR,5,FALSE),"")</f>
        <v>Erythromycin</v>
      </c>
      <c r="F5320" s="255" t="str">
        <f>IF(AND(A5320&lt;&gt;"",ISNUMBER(A5320)),VLOOKUP(A5320,Studies!A:BR,6,FALSE),"")</f>
        <v>Serum</v>
      </c>
      <c r="G5320" s="194">
        <v>4.5</v>
      </c>
      <c r="H5320" s="194" t="s">
        <v>60</v>
      </c>
      <c r="I5320" s="187">
        <v>3.59035332203845</v>
      </c>
      <c r="J5320" s="187" t="s">
        <v>962</v>
      </c>
      <c r="K5320" s="187" t="s">
        <v>116</v>
      </c>
    </row>
    <row r="5321" spans="1:16" x14ac:dyDescent="0.2">
      <c r="A5321" s="183">
        <v>596</v>
      </c>
      <c r="B5321" s="253" t="str">
        <f>IF(AND(A5321&lt;&gt;"",ISNUMBER(A5321)),VLOOKUP(A5321,Studies!A:BR,2,FALSE),"")</f>
        <v>Austin 1980</v>
      </c>
      <c r="C5321" s="254" t="str">
        <f>IF(AND(A5321&lt;&gt;"",ISNUMBER(A5321)),VLOOKUP(A5321,Studies!A:BR,3,FALSE),"")</f>
        <v>https://www.ncbi.nlm.nih.gov/pubmed/7437245</v>
      </c>
      <c r="D5321" s="254" t="str">
        <f>IF(AND(A5321&lt;&gt;"",ISNUMBER(A5321)),VLOOKUP(A5321,Studies!A:BR,4,FALSE),"")</f>
        <v>900 mg over 15 min (Regimen 2)</v>
      </c>
      <c r="E5321" s="254" t="str">
        <f>IF(AND(A5321&lt;&gt;"",ISNUMBER(A5321)),VLOOKUP(A5321,Studies!A:BR,5,FALSE),"")</f>
        <v>Erythromycin</v>
      </c>
      <c r="F5321" s="255"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x14ac:dyDescent="0.2">
      <c r="A5322" s="183">
        <v>596</v>
      </c>
      <c r="B5322" s="253" t="str">
        <f>IF(AND(A5322&lt;&gt;"",ISNUMBER(A5322)),VLOOKUP(A5322,Studies!A:BR,2,FALSE),"")</f>
        <v>Austin 1980</v>
      </c>
      <c r="C5322" s="254" t="str">
        <f>IF(AND(A5322&lt;&gt;"",ISNUMBER(A5322)),VLOOKUP(A5322,Studies!A:BR,3,FALSE),"")</f>
        <v>https://www.ncbi.nlm.nih.gov/pubmed/7437245</v>
      </c>
      <c r="D5322" s="254" t="str">
        <f>IF(AND(A5322&lt;&gt;"",ISNUMBER(A5322)),VLOOKUP(A5322,Studies!A:BR,4,FALSE),"")</f>
        <v>900 mg over 15 min (Regimen 2)</v>
      </c>
      <c r="E5322" s="254" t="str">
        <f>IF(AND(A5322&lt;&gt;"",ISNUMBER(A5322)),VLOOKUP(A5322,Studies!A:BR,5,FALSE),"")</f>
        <v>Erythromycin</v>
      </c>
      <c r="F5322" s="255" t="str">
        <f>IF(AND(A5322&lt;&gt;"",ISNUMBER(A5322)),VLOOKUP(A5322,Studies!A:BR,6,FALSE),"")</f>
        <v>Serum</v>
      </c>
      <c r="G5322" s="194">
        <v>6</v>
      </c>
      <c r="H5322" s="194" t="s">
        <v>60</v>
      </c>
      <c r="I5322" s="187">
        <v>2.0027696000703101</v>
      </c>
      <c r="J5322" s="187" t="s">
        <v>962</v>
      </c>
      <c r="K5322" s="187" t="s">
        <v>116</v>
      </c>
    </row>
    <row r="5323" spans="1:16" x14ac:dyDescent="0.2">
      <c r="A5323" s="30">
        <v>596</v>
      </c>
      <c r="B5323" s="253" t="str">
        <f>IF(AND(A5323&lt;&gt;"",ISNUMBER(A5323)),VLOOKUP(A5323,Studies!A:BR,2,FALSE),"")</f>
        <v>Austin 1980</v>
      </c>
      <c r="C5323" s="254" t="str">
        <f>IF(AND(A5323&lt;&gt;"",ISNUMBER(A5323)),VLOOKUP(A5323,Studies!A:BR,3,FALSE),"")</f>
        <v>https://www.ncbi.nlm.nih.gov/pubmed/7437245</v>
      </c>
      <c r="D5323" s="254" t="str">
        <f>IF(AND(A5323&lt;&gt;"",ISNUMBER(A5323)),VLOOKUP(A5323,Studies!A:BR,4,FALSE),"")</f>
        <v>900 mg over 15 min (Regimen 2)</v>
      </c>
      <c r="E5323" s="254" t="str">
        <f>IF(AND(A5323&lt;&gt;"",ISNUMBER(A5323)),VLOOKUP(A5323,Studies!A:BR,5,FALSE),"")</f>
        <v>Erythromycin</v>
      </c>
      <c r="F5323" s="255"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x14ac:dyDescent="0.2">
      <c r="A5324" s="183">
        <v>597</v>
      </c>
      <c r="B5324" s="253" t="str">
        <f>IF(AND(A5324&lt;&gt;"",ISNUMBER(A5324)),VLOOKUP(A5324,Studies!A:BR,2,FALSE),"")</f>
        <v>Barre 1987</v>
      </c>
      <c r="C5324" s="254" t="str">
        <f>IF(AND(A5324&lt;&gt;"",ISNUMBER(A5324)),VLOOKUP(A5324,Studies!A:BR,3,FALSE),"")</f>
        <v>https://www.ncbi.nlm.nih.gov/pubmed/3606934</v>
      </c>
      <c r="D5324" s="254" t="str">
        <f>IF(AND(A5324&lt;&gt;"",ISNUMBER(A5324)),VLOOKUP(A5324,Studies!A:BR,4,FALSE),"")</f>
        <v>500 mg over 30 min, total concentrations</v>
      </c>
      <c r="E5324" s="254" t="str">
        <f>IF(AND(A5324&lt;&gt;"",ISNUMBER(A5324)),VLOOKUP(A5324,Studies!A:BR,5,FALSE),"")</f>
        <v>Erythromycin</v>
      </c>
      <c r="F5324" s="255"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x14ac:dyDescent="0.2">
      <c r="A5325" s="183">
        <v>597</v>
      </c>
      <c r="B5325" s="253" t="str">
        <f>IF(AND(A5325&lt;&gt;"",ISNUMBER(A5325)),VLOOKUP(A5325,Studies!A:BR,2,FALSE),"")</f>
        <v>Barre 1987</v>
      </c>
      <c r="C5325" s="254" t="str">
        <f>IF(AND(A5325&lt;&gt;"",ISNUMBER(A5325)),VLOOKUP(A5325,Studies!A:BR,3,FALSE),"")</f>
        <v>https://www.ncbi.nlm.nih.gov/pubmed/3606934</v>
      </c>
      <c r="D5325" s="254" t="str">
        <f>IF(AND(A5325&lt;&gt;"",ISNUMBER(A5325)),VLOOKUP(A5325,Studies!A:BR,4,FALSE),"")</f>
        <v>500 mg over 30 min, total concentrations</v>
      </c>
      <c r="E5325" s="254" t="str">
        <f>IF(AND(A5325&lt;&gt;"",ISNUMBER(A5325)),VLOOKUP(A5325,Studies!A:BR,5,FALSE),"")</f>
        <v>Erythromycin</v>
      </c>
      <c r="F5325" s="255"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x14ac:dyDescent="0.2">
      <c r="A5326" s="183">
        <v>597</v>
      </c>
      <c r="B5326" s="253" t="str">
        <f>IF(AND(A5326&lt;&gt;"",ISNUMBER(A5326)),VLOOKUP(A5326,Studies!A:BR,2,FALSE),"")</f>
        <v>Barre 1987</v>
      </c>
      <c r="C5326" s="254" t="str">
        <f>IF(AND(A5326&lt;&gt;"",ISNUMBER(A5326)),VLOOKUP(A5326,Studies!A:BR,3,FALSE),"")</f>
        <v>https://www.ncbi.nlm.nih.gov/pubmed/3606934</v>
      </c>
      <c r="D5326" s="254" t="str">
        <f>IF(AND(A5326&lt;&gt;"",ISNUMBER(A5326)),VLOOKUP(A5326,Studies!A:BR,4,FALSE),"")</f>
        <v>500 mg over 30 min, total concentrations</v>
      </c>
      <c r="E5326" s="254" t="str">
        <f>IF(AND(A5326&lt;&gt;"",ISNUMBER(A5326)),VLOOKUP(A5326,Studies!A:BR,5,FALSE),"")</f>
        <v>Erythromycin</v>
      </c>
      <c r="F5326" s="255"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x14ac:dyDescent="0.2">
      <c r="A5327" s="183">
        <v>597</v>
      </c>
      <c r="B5327" s="253" t="str">
        <f>IF(AND(A5327&lt;&gt;"",ISNUMBER(A5327)),VLOOKUP(A5327,Studies!A:BR,2,FALSE),"")</f>
        <v>Barre 1987</v>
      </c>
      <c r="C5327" s="254" t="str">
        <f>IF(AND(A5327&lt;&gt;"",ISNUMBER(A5327)),VLOOKUP(A5327,Studies!A:BR,3,FALSE),"")</f>
        <v>https://www.ncbi.nlm.nih.gov/pubmed/3606934</v>
      </c>
      <c r="D5327" s="254" t="str">
        <f>IF(AND(A5327&lt;&gt;"",ISNUMBER(A5327)),VLOOKUP(A5327,Studies!A:BR,4,FALSE),"")</f>
        <v>500 mg over 30 min, total concentrations</v>
      </c>
      <c r="E5327" s="254" t="str">
        <f>IF(AND(A5327&lt;&gt;"",ISNUMBER(A5327)),VLOOKUP(A5327,Studies!A:BR,5,FALSE),"")</f>
        <v>Erythromycin</v>
      </c>
      <c r="F5327" s="255"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x14ac:dyDescent="0.2">
      <c r="A5328" s="183">
        <v>597</v>
      </c>
      <c r="B5328" s="253" t="str">
        <f>IF(AND(A5328&lt;&gt;"",ISNUMBER(A5328)),VLOOKUP(A5328,Studies!A:BR,2,FALSE),"")</f>
        <v>Barre 1987</v>
      </c>
      <c r="C5328" s="254" t="str">
        <f>IF(AND(A5328&lt;&gt;"",ISNUMBER(A5328)),VLOOKUP(A5328,Studies!A:BR,3,FALSE),"")</f>
        <v>https://www.ncbi.nlm.nih.gov/pubmed/3606934</v>
      </c>
      <c r="D5328" s="254" t="str">
        <f>IF(AND(A5328&lt;&gt;"",ISNUMBER(A5328)),VLOOKUP(A5328,Studies!A:BR,4,FALSE),"")</f>
        <v>500 mg over 30 min, total concentrations</v>
      </c>
      <c r="E5328" s="254" t="str">
        <f>IF(AND(A5328&lt;&gt;"",ISNUMBER(A5328)),VLOOKUP(A5328,Studies!A:BR,5,FALSE),"")</f>
        <v>Erythromycin</v>
      </c>
      <c r="F5328" s="255"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x14ac:dyDescent="0.2">
      <c r="A5329" s="183">
        <v>597</v>
      </c>
      <c r="B5329" s="253" t="str">
        <f>IF(AND(A5329&lt;&gt;"",ISNUMBER(A5329)),VLOOKUP(A5329,Studies!A:BR,2,FALSE),"")</f>
        <v>Barre 1987</v>
      </c>
      <c r="C5329" s="254" t="str">
        <f>IF(AND(A5329&lt;&gt;"",ISNUMBER(A5329)),VLOOKUP(A5329,Studies!A:BR,3,FALSE),"")</f>
        <v>https://www.ncbi.nlm.nih.gov/pubmed/3606934</v>
      </c>
      <c r="D5329" s="254" t="str">
        <f>IF(AND(A5329&lt;&gt;"",ISNUMBER(A5329)),VLOOKUP(A5329,Studies!A:BR,4,FALSE),"")</f>
        <v>500 mg over 30 min, total concentrations</v>
      </c>
      <c r="E5329" s="254" t="str">
        <f>IF(AND(A5329&lt;&gt;"",ISNUMBER(A5329)),VLOOKUP(A5329,Studies!A:BR,5,FALSE),"")</f>
        <v>Erythromycin</v>
      </c>
      <c r="F5329" s="255"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x14ac:dyDescent="0.2">
      <c r="A5330" s="183">
        <v>597</v>
      </c>
      <c r="B5330" s="253" t="str">
        <f>IF(AND(A5330&lt;&gt;"",ISNUMBER(A5330)),VLOOKUP(A5330,Studies!A:BR,2,FALSE),"")</f>
        <v>Barre 1987</v>
      </c>
      <c r="C5330" s="254" t="str">
        <f>IF(AND(A5330&lt;&gt;"",ISNUMBER(A5330)),VLOOKUP(A5330,Studies!A:BR,3,FALSE),"")</f>
        <v>https://www.ncbi.nlm.nih.gov/pubmed/3606934</v>
      </c>
      <c r="D5330" s="254" t="str">
        <f>IF(AND(A5330&lt;&gt;"",ISNUMBER(A5330)),VLOOKUP(A5330,Studies!A:BR,4,FALSE),"")</f>
        <v>500 mg over 30 min, total concentrations</v>
      </c>
      <c r="E5330" s="254" t="str">
        <f>IF(AND(A5330&lt;&gt;"",ISNUMBER(A5330)),VLOOKUP(A5330,Studies!A:BR,5,FALSE),"")</f>
        <v>Erythromycin</v>
      </c>
      <c r="F5330" s="255"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x14ac:dyDescent="0.2">
      <c r="A5331" s="183">
        <v>597</v>
      </c>
      <c r="B5331" s="253" t="str">
        <f>IF(AND(A5331&lt;&gt;"",ISNUMBER(A5331)),VLOOKUP(A5331,Studies!A:BR,2,FALSE),"")</f>
        <v>Barre 1987</v>
      </c>
      <c r="C5331" s="254" t="str">
        <f>IF(AND(A5331&lt;&gt;"",ISNUMBER(A5331)),VLOOKUP(A5331,Studies!A:BR,3,FALSE),"")</f>
        <v>https://www.ncbi.nlm.nih.gov/pubmed/3606934</v>
      </c>
      <c r="D5331" s="254" t="str">
        <f>IF(AND(A5331&lt;&gt;"",ISNUMBER(A5331)),VLOOKUP(A5331,Studies!A:BR,4,FALSE),"")</f>
        <v>500 mg over 30 min, total concentrations</v>
      </c>
      <c r="E5331" s="254" t="str">
        <f>IF(AND(A5331&lt;&gt;"",ISNUMBER(A5331)),VLOOKUP(A5331,Studies!A:BR,5,FALSE),"")</f>
        <v>Erythromycin</v>
      </c>
      <c r="F5331" s="255"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x14ac:dyDescent="0.2">
      <c r="A5332" s="183">
        <v>597</v>
      </c>
      <c r="B5332" s="253" t="str">
        <f>IF(AND(A5332&lt;&gt;"",ISNUMBER(A5332)),VLOOKUP(A5332,Studies!A:BR,2,FALSE),"")</f>
        <v>Barre 1987</v>
      </c>
      <c r="C5332" s="254" t="str">
        <f>IF(AND(A5332&lt;&gt;"",ISNUMBER(A5332)),VLOOKUP(A5332,Studies!A:BR,3,FALSE),"")</f>
        <v>https://www.ncbi.nlm.nih.gov/pubmed/3606934</v>
      </c>
      <c r="D5332" s="254" t="str">
        <f>IF(AND(A5332&lt;&gt;"",ISNUMBER(A5332)),VLOOKUP(A5332,Studies!A:BR,4,FALSE),"")</f>
        <v>500 mg over 30 min, total concentrations</v>
      </c>
      <c r="E5332" s="254" t="str">
        <f>IF(AND(A5332&lt;&gt;"",ISNUMBER(A5332)),VLOOKUP(A5332,Studies!A:BR,5,FALSE),"")</f>
        <v>Erythromycin</v>
      </c>
      <c r="F5332" s="255"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x14ac:dyDescent="0.2">
      <c r="A5333" s="183">
        <v>597</v>
      </c>
      <c r="B5333" s="253" t="str">
        <f>IF(AND(A5333&lt;&gt;"",ISNUMBER(A5333)),VLOOKUP(A5333,Studies!A:BR,2,FALSE),"")</f>
        <v>Barre 1987</v>
      </c>
      <c r="C5333" s="254" t="str">
        <f>IF(AND(A5333&lt;&gt;"",ISNUMBER(A5333)),VLOOKUP(A5333,Studies!A:BR,3,FALSE),"")</f>
        <v>https://www.ncbi.nlm.nih.gov/pubmed/3606934</v>
      </c>
      <c r="D5333" s="254" t="str">
        <f>IF(AND(A5333&lt;&gt;"",ISNUMBER(A5333)),VLOOKUP(A5333,Studies!A:BR,4,FALSE),"")</f>
        <v>500 mg over 30 min, total concentrations</v>
      </c>
      <c r="E5333" s="254" t="str">
        <f>IF(AND(A5333&lt;&gt;"",ISNUMBER(A5333)),VLOOKUP(A5333,Studies!A:BR,5,FALSE),"")</f>
        <v>Erythromycin</v>
      </c>
      <c r="F5333" s="255"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x14ac:dyDescent="0.2">
      <c r="A5334" s="183">
        <v>597</v>
      </c>
      <c r="B5334" s="253" t="str">
        <f>IF(AND(A5334&lt;&gt;"",ISNUMBER(A5334)),VLOOKUP(A5334,Studies!A:BR,2,FALSE),"")</f>
        <v>Barre 1987</v>
      </c>
      <c r="C5334" s="254" t="str">
        <f>IF(AND(A5334&lt;&gt;"",ISNUMBER(A5334)),VLOOKUP(A5334,Studies!A:BR,3,FALSE),"")</f>
        <v>https://www.ncbi.nlm.nih.gov/pubmed/3606934</v>
      </c>
      <c r="D5334" s="254" t="str">
        <f>IF(AND(A5334&lt;&gt;"",ISNUMBER(A5334)),VLOOKUP(A5334,Studies!A:BR,4,FALSE),"")</f>
        <v>500 mg over 30 min, total concentrations</v>
      </c>
      <c r="E5334" s="254" t="str">
        <f>IF(AND(A5334&lt;&gt;"",ISNUMBER(A5334)),VLOOKUP(A5334,Studies!A:BR,5,FALSE),"")</f>
        <v>Erythromycin</v>
      </c>
      <c r="F5334" s="255"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x14ac:dyDescent="0.2">
      <c r="A5335" s="183">
        <v>597</v>
      </c>
      <c r="B5335" s="253" t="str">
        <f>IF(AND(A5335&lt;&gt;"",ISNUMBER(A5335)),VLOOKUP(A5335,Studies!A:BR,2,FALSE),"")</f>
        <v>Barre 1987</v>
      </c>
      <c r="C5335" s="254" t="str">
        <f>IF(AND(A5335&lt;&gt;"",ISNUMBER(A5335)),VLOOKUP(A5335,Studies!A:BR,3,FALSE),"")</f>
        <v>https://www.ncbi.nlm.nih.gov/pubmed/3606934</v>
      </c>
      <c r="D5335" s="254" t="str">
        <f>IF(AND(A5335&lt;&gt;"",ISNUMBER(A5335)),VLOOKUP(A5335,Studies!A:BR,4,FALSE),"")</f>
        <v>500 mg over 30 min, total concentrations</v>
      </c>
      <c r="E5335" s="254" t="str">
        <f>IF(AND(A5335&lt;&gt;"",ISNUMBER(A5335)),VLOOKUP(A5335,Studies!A:BR,5,FALSE),"")</f>
        <v>Erythromycin</v>
      </c>
      <c r="F5335" s="255"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x14ac:dyDescent="0.2">
      <c r="A5336" s="183">
        <v>597</v>
      </c>
      <c r="B5336" s="253" t="str">
        <f>IF(AND(A5336&lt;&gt;"",ISNUMBER(A5336)),VLOOKUP(A5336,Studies!A:BR,2,FALSE),"")</f>
        <v>Barre 1987</v>
      </c>
      <c r="C5336" s="254" t="str">
        <f>IF(AND(A5336&lt;&gt;"",ISNUMBER(A5336)),VLOOKUP(A5336,Studies!A:BR,3,FALSE),"")</f>
        <v>https://www.ncbi.nlm.nih.gov/pubmed/3606934</v>
      </c>
      <c r="D5336" s="254" t="str">
        <f>IF(AND(A5336&lt;&gt;"",ISNUMBER(A5336)),VLOOKUP(A5336,Studies!A:BR,4,FALSE),"")</f>
        <v>500 mg over 30 min, total concentrations</v>
      </c>
      <c r="E5336" s="254" t="str">
        <f>IF(AND(A5336&lt;&gt;"",ISNUMBER(A5336)),VLOOKUP(A5336,Studies!A:BR,5,FALSE),"")</f>
        <v>Erythromycin</v>
      </c>
      <c r="F5336" s="255"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x14ac:dyDescent="0.2">
      <c r="A5337" s="183">
        <v>598</v>
      </c>
      <c r="B5337" s="253" t="str">
        <f>IF(AND(A5337&lt;&gt;"",ISNUMBER(A5337)),VLOOKUP(A5337,Studies!A:BR,2,FALSE),"")</f>
        <v>Barre 1987</v>
      </c>
      <c r="C5337" s="254" t="str">
        <f>IF(AND(A5337&lt;&gt;"",ISNUMBER(A5337)),VLOOKUP(A5337,Studies!A:BR,3,FALSE),"")</f>
        <v>https://www.ncbi.nlm.nih.gov/pubmed/3606934</v>
      </c>
      <c r="D5337" s="254" t="str">
        <f>IF(AND(A5337&lt;&gt;"",ISNUMBER(A5337)),VLOOKUP(A5337,Studies!A:BR,4,FALSE),"")</f>
        <v>500 mg over 30 min, unbound concentrations</v>
      </c>
      <c r="E5337" s="254" t="str">
        <f>IF(AND(A5337&lt;&gt;"",ISNUMBER(A5337)),VLOOKUP(A5337,Studies!A:BR,5,FALSE),"")</f>
        <v>Erythromycin</v>
      </c>
      <c r="F5337" s="255"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x14ac:dyDescent="0.2">
      <c r="A5338" s="183">
        <v>598</v>
      </c>
      <c r="B5338" s="253" t="str">
        <f>IF(AND(A5338&lt;&gt;"",ISNUMBER(A5338)),VLOOKUP(A5338,Studies!A:BR,2,FALSE),"")</f>
        <v>Barre 1987</v>
      </c>
      <c r="C5338" s="254" t="str">
        <f>IF(AND(A5338&lt;&gt;"",ISNUMBER(A5338)),VLOOKUP(A5338,Studies!A:BR,3,FALSE),"")</f>
        <v>https://www.ncbi.nlm.nih.gov/pubmed/3606934</v>
      </c>
      <c r="D5338" s="254" t="str">
        <f>IF(AND(A5338&lt;&gt;"",ISNUMBER(A5338)),VLOOKUP(A5338,Studies!A:BR,4,FALSE),"")</f>
        <v>500 mg over 30 min, unbound concentrations</v>
      </c>
      <c r="E5338" s="254" t="str">
        <f>IF(AND(A5338&lt;&gt;"",ISNUMBER(A5338)),VLOOKUP(A5338,Studies!A:BR,5,FALSE),"")</f>
        <v>Erythromycin</v>
      </c>
      <c r="F5338" s="255"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x14ac:dyDescent="0.2">
      <c r="A5339" s="183">
        <v>598</v>
      </c>
      <c r="B5339" s="253" t="str">
        <f>IF(AND(A5339&lt;&gt;"",ISNUMBER(A5339)),VLOOKUP(A5339,Studies!A:BR,2,FALSE),"")</f>
        <v>Barre 1987</v>
      </c>
      <c r="C5339" s="254" t="str">
        <f>IF(AND(A5339&lt;&gt;"",ISNUMBER(A5339)),VLOOKUP(A5339,Studies!A:BR,3,FALSE),"")</f>
        <v>https://www.ncbi.nlm.nih.gov/pubmed/3606934</v>
      </c>
      <c r="D5339" s="254" t="str">
        <f>IF(AND(A5339&lt;&gt;"",ISNUMBER(A5339)),VLOOKUP(A5339,Studies!A:BR,4,FALSE),"")</f>
        <v>500 mg over 30 min, unbound concentrations</v>
      </c>
      <c r="E5339" s="254" t="str">
        <f>IF(AND(A5339&lt;&gt;"",ISNUMBER(A5339)),VLOOKUP(A5339,Studies!A:BR,5,FALSE),"")</f>
        <v>Erythromycin</v>
      </c>
      <c r="F5339" s="255"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x14ac:dyDescent="0.2">
      <c r="A5340" s="30">
        <v>598</v>
      </c>
      <c r="B5340" s="253" t="str">
        <f>IF(AND(A5340&lt;&gt;"",ISNUMBER(A5340)),VLOOKUP(A5340,Studies!A:BR,2,FALSE),"")</f>
        <v>Barre 1987</v>
      </c>
      <c r="C5340" s="254" t="str">
        <f>IF(AND(A5340&lt;&gt;"",ISNUMBER(A5340)),VLOOKUP(A5340,Studies!A:BR,3,FALSE),"")</f>
        <v>https://www.ncbi.nlm.nih.gov/pubmed/3606934</v>
      </c>
      <c r="D5340" s="254" t="str">
        <f>IF(AND(A5340&lt;&gt;"",ISNUMBER(A5340)),VLOOKUP(A5340,Studies!A:BR,4,FALSE),"")</f>
        <v>500 mg over 30 min, unbound concentrations</v>
      </c>
      <c r="E5340" s="254" t="str">
        <f>IF(AND(A5340&lt;&gt;"",ISNUMBER(A5340)),VLOOKUP(A5340,Studies!A:BR,5,FALSE),"")</f>
        <v>Erythromycin</v>
      </c>
      <c r="F5340" s="255"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x14ac:dyDescent="0.2">
      <c r="A5341" s="183">
        <v>598</v>
      </c>
      <c r="B5341" s="253" t="str">
        <f>IF(AND(A5341&lt;&gt;"",ISNUMBER(A5341)),VLOOKUP(A5341,Studies!A:BR,2,FALSE),"")</f>
        <v>Barre 1987</v>
      </c>
      <c r="C5341" s="254" t="str">
        <f>IF(AND(A5341&lt;&gt;"",ISNUMBER(A5341)),VLOOKUP(A5341,Studies!A:BR,3,FALSE),"")</f>
        <v>https://www.ncbi.nlm.nih.gov/pubmed/3606934</v>
      </c>
      <c r="D5341" s="254" t="str">
        <f>IF(AND(A5341&lt;&gt;"",ISNUMBER(A5341)),VLOOKUP(A5341,Studies!A:BR,4,FALSE),"")</f>
        <v>500 mg over 30 min, unbound concentrations</v>
      </c>
      <c r="E5341" s="254" t="str">
        <f>IF(AND(A5341&lt;&gt;"",ISNUMBER(A5341)),VLOOKUP(A5341,Studies!A:BR,5,FALSE),"")</f>
        <v>Erythromycin</v>
      </c>
      <c r="F5341" s="255"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x14ac:dyDescent="0.2">
      <c r="A5342" s="183">
        <v>598</v>
      </c>
      <c r="B5342" s="253" t="str">
        <f>IF(AND(A5342&lt;&gt;"",ISNUMBER(A5342)),VLOOKUP(A5342,Studies!A:BR,2,FALSE),"")</f>
        <v>Barre 1987</v>
      </c>
      <c r="C5342" s="254" t="str">
        <f>IF(AND(A5342&lt;&gt;"",ISNUMBER(A5342)),VLOOKUP(A5342,Studies!A:BR,3,FALSE),"")</f>
        <v>https://www.ncbi.nlm.nih.gov/pubmed/3606934</v>
      </c>
      <c r="D5342" s="254" t="str">
        <f>IF(AND(A5342&lt;&gt;"",ISNUMBER(A5342)),VLOOKUP(A5342,Studies!A:BR,4,FALSE),"")</f>
        <v>500 mg over 30 min, unbound concentrations</v>
      </c>
      <c r="E5342" s="254" t="str">
        <f>IF(AND(A5342&lt;&gt;"",ISNUMBER(A5342)),VLOOKUP(A5342,Studies!A:BR,5,FALSE),"")</f>
        <v>Erythromycin</v>
      </c>
      <c r="F5342" s="255"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x14ac:dyDescent="0.2">
      <c r="A5343" s="183">
        <v>598</v>
      </c>
      <c r="B5343" s="253" t="str">
        <f>IF(AND(A5343&lt;&gt;"",ISNUMBER(A5343)),VLOOKUP(A5343,Studies!A:BR,2,FALSE),"")</f>
        <v>Barre 1987</v>
      </c>
      <c r="C5343" s="254" t="str">
        <f>IF(AND(A5343&lt;&gt;"",ISNUMBER(A5343)),VLOOKUP(A5343,Studies!A:BR,3,FALSE),"")</f>
        <v>https://www.ncbi.nlm.nih.gov/pubmed/3606934</v>
      </c>
      <c r="D5343" s="254" t="str">
        <f>IF(AND(A5343&lt;&gt;"",ISNUMBER(A5343)),VLOOKUP(A5343,Studies!A:BR,4,FALSE),"")</f>
        <v>500 mg over 30 min, unbound concentrations</v>
      </c>
      <c r="E5343" s="254" t="str">
        <f>IF(AND(A5343&lt;&gt;"",ISNUMBER(A5343)),VLOOKUP(A5343,Studies!A:BR,5,FALSE),"")</f>
        <v>Erythromycin</v>
      </c>
      <c r="F5343" s="255"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x14ac:dyDescent="0.2">
      <c r="A5344" s="183">
        <v>598</v>
      </c>
      <c r="B5344" s="253" t="str">
        <f>IF(AND(A5344&lt;&gt;"",ISNUMBER(A5344)),VLOOKUP(A5344,Studies!A:BR,2,FALSE),"")</f>
        <v>Barre 1987</v>
      </c>
      <c r="C5344" s="254" t="str">
        <f>IF(AND(A5344&lt;&gt;"",ISNUMBER(A5344)),VLOOKUP(A5344,Studies!A:BR,3,FALSE),"")</f>
        <v>https://www.ncbi.nlm.nih.gov/pubmed/3606934</v>
      </c>
      <c r="D5344" s="254" t="str">
        <f>IF(AND(A5344&lt;&gt;"",ISNUMBER(A5344)),VLOOKUP(A5344,Studies!A:BR,4,FALSE),"")</f>
        <v>500 mg over 30 min, unbound concentrations</v>
      </c>
      <c r="E5344" s="254" t="str">
        <f>IF(AND(A5344&lt;&gt;"",ISNUMBER(A5344)),VLOOKUP(A5344,Studies!A:BR,5,FALSE),"")</f>
        <v>Erythromycin</v>
      </c>
      <c r="F5344" s="255"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x14ac:dyDescent="0.2">
      <c r="A5345" s="183">
        <v>598</v>
      </c>
      <c r="B5345" s="253" t="str">
        <f>IF(AND(A5345&lt;&gt;"",ISNUMBER(A5345)),VLOOKUP(A5345,Studies!A:BR,2,FALSE),"")</f>
        <v>Barre 1987</v>
      </c>
      <c r="C5345" s="254" t="str">
        <f>IF(AND(A5345&lt;&gt;"",ISNUMBER(A5345)),VLOOKUP(A5345,Studies!A:BR,3,FALSE),"")</f>
        <v>https://www.ncbi.nlm.nih.gov/pubmed/3606934</v>
      </c>
      <c r="D5345" s="254" t="str">
        <f>IF(AND(A5345&lt;&gt;"",ISNUMBER(A5345)),VLOOKUP(A5345,Studies!A:BR,4,FALSE),"")</f>
        <v>500 mg over 30 min, unbound concentrations</v>
      </c>
      <c r="E5345" s="254" t="str">
        <f>IF(AND(A5345&lt;&gt;"",ISNUMBER(A5345)),VLOOKUP(A5345,Studies!A:BR,5,FALSE),"")</f>
        <v>Erythromycin</v>
      </c>
      <c r="F5345" s="255"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x14ac:dyDescent="0.2">
      <c r="A5346" s="183">
        <v>598</v>
      </c>
      <c r="B5346" s="253" t="str">
        <f>IF(AND(A5346&lt;&gt;"",ISNUMBER(A5346)),VLOOKUP(A5346,Studies!A:BR,2,FALSE),"")</f>
        <v>Barre 1987</v>
      </c>
      <c r="C5346" s="254" t="str">
        <f>IF(AND(A5346&lt;&gt;"",ISNUMBER(A5346)),VLOOKUP(A5346,Studies!A:BR,3,FALSE),"")</f>
        <v>https://www.ncbi.nlm.nih.gov/pubmed/3606934</v>
      </c>
      <c r="D5346" s="254" t="str">
        <f>IF(AND(A5346&lt;&gt;"",ISNUMBER(A5346)),VLOOKUP(A5346,Studies!A:BR,4,FALSE),"")</f>
        <v>500 mg over 30 min, unbound concentrations</v>
      </c>
      <c r="E5346" s="254" t="str">
        <f>IF(AND(A5346&lt;&gt;"",ISNUMBER(A5346)),VLOOKUP(A5346,Studies!A:BR,5,FALSE),"")</f>
        <v>Erythromycin</v>
      </c>
      <c r="F5346" s="255"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x14ac:dyDescent="0.2">
      <c r="A5347" s="183">
        <v>598</v>
      </c>
      <c r="B5347" s="253" t="str">
        <f>IF(AND(A5347&lt;&gt;"",ISNUMBER(A5347)),VLOOKUP(A5347,Studies!A:BR,2,FALSE),"")</f>
        <v>Barre 1987</v>
      </c>
      <c r="C5347" s="254" t="str">
        <f>IF(AND(A5347&lt;&gt;"",ISNUMBER(A5347)),VLOOKUP(A5347,Studies!A:BR,3,FALSE),"")</f>
        <v>https://www.ncbi.nlm.nih.gov/pubmed/3606934</v>
      </c>
      <c r="D5347" s="254" t="str">
        <f>IF(AND(A5347&lt;&gt;"",ISNUMBER(A5347)),VLOOKUP(A5347,Studies!A:BR,4,FALSE),"")</f>
        <v>500 mg over 30 min, unbound concentrations</v>
      </c>
      <c r="E5347" s="254" t="str">
        <f>IF(AND(A5347&lt;&gt;"",ISNUMBER(A5347)),VLOOKUP(A5347,Studies!A:BR,5,FALSE),"")</f>
        <v>Erythromycin</v>
      </c>
      <c r="F5347" s="255"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x14ac:dyDescent="0.2">
      <c r="A5348" s="183">
        <v>598</v>
      </c>
      <c r="B5348" s="253" t="str">
        <f>IF(AND(A5348&lt;&gt;"",ISNUMBER(A5348)),VLOOKUP(A5348,Studies!A:BR,2,FALSE),"")</f>
        <v>Barre 1987</v>
      </c>
      <c r="C5348" s="254" t="str">
        <f>IF(AND(A5348&lt;&gt;"",ISNUMBER(A5348)),VLOOKUP(A5348,Studies!A:BR,3,FALSE),"")</f>
        <v>https://www.ncbi.nlm.nih.gov/pubmed/3606934</v>
      </c>
      <c r="D5348" s="254" t="str">
        <f>IF(AND(A5348&lt;&gt;"",ISNUMBER(A5348)),VLOOKUP(A5348,Studies!A:BR,4,FALSE),"")</f>
        <v>500 mg over 30 min, unbound concentrations</v>
      </c>
      <c r="E5348" s="254" t="str">
        <f>IF(AND(A5348&lt;&gt;"",ISNUMBER(A5348)),VLOOKUP(A5348,Studies!A:BR,5,FALSE),"")</f>
        <v>Erythromycin</v>
      </c>
      <c r="F5348" s="255"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x14ac:dyDescent="0.2">
      <c r="A5349" s="183">
        <v>599</v>
      </c>
      <c r="B5349" s="253" t="str">
        <f>IF(AND(A5349&lt;&gt;"",ISNUMBER(A5349)),VLOOKUP(A5349,Studies!A:BR,2,FALSE),"")</f>
        <v>Birkett 1990</v>
      </c>
      <c r="C5349" s="254" t="str">
        <f>IF(AND(A5349&lt;&gt;"",ISNUMBER(A5349)),VLOOKUP(A5349,Studies!A:BR,3,FALSE),"")</f>
        <v>https://www.ncbi.nlm.nih.gov/pubmed/2305423</v>
      </c>
      <c r="D5349" s="254" t="str">
        <f>IF(AND(A5349&lt;&gt;"",ISNUMBER(A5349)),VLOOKUP(A5349,Studies!A:BR,4,FALSE),"")</f>
        <v>250 mg erythromycin, single dose</v>
      </c>
      <c r="E5349" s="254" t="str">
        <f>IF(AND(A5349&lt;&gt;"",ISNUMBER(A5349)),VLOOKUP(A5349,Studies!A:BR,5,FALSE),"")</f>
        <v>Erythromycin</v>
      </c>
      <c r="F5349" s="255"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x14ac:dyDescent="0.2">
      <c r="A5350" s="183">
        <v>599</v>
      </c>
      <c r="B5350" s="253" t="str">
        <f>IF(AND(A5350&lt;&gt;"",ISNUMBER(A5350)),VLOOKUP(A5350,Studies!A:BR,2,FALSE),"")</f>
        <v>Birkett 1990</v>
      </c>
      <c r="C5350" s="254" t="str">
        <f>IF(AND(A5350&lt;&gt;"",ISNUMBER(A5350)),VLOOKUP(A5350,Studies!A:BR,3,FALSE),"")</f>
        <v>https://www.ncbi.nlm.nih.gov/pubmed/2305423</v>
      </c>
      <c r="D5350" s="254" t="str">
        <f>IF(AND(A5350&lt;&gt;"",ISNUMBER(A5350)),VLOOKUP(A5350,Studies!A:BR,4,FALSE),"")</f>
        <v>250 mg erythromycin, single dose</v>
      </c>
      <c r="E5350" s="254" t="str">
        <f>IF(AND(A5350&lt;&gt;"",ISNUMBER(A5350)),VLOOKUP(A5350,Studies!A:BR,5,FALSE),"")</f>
        <v>Erythromycin</v>
      </c>
      <c r="F5350" s="255"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x14ac:dyDescent="0.2">
      <c r="A5351" s="183">
        <v>599</v>
      </c>
      <c r="B5351" s="253" t="str">
        <f>IF(AND(A5351&lt;&gt;"",ISNUMBER(A5351)),VLOOKUP(A5351,Studies!A:BR,2,FALSE),"")</f>
        <v>Birkett 1990</v>
      </c>
      <c r="C5351" s="254" t="str">
        <f>IF(AND(A5351&lt;&gt;"",ISNUMBER(A5351)),VLOOKUP(A5351,Studies!A:BR,3,FALSE),"")</f>
        <v>https://www.ncbi.nlm.nih.gov/pubmed/2305423</v>
      </c>
      <c r="D5351" s="254" t="str">
        <f>IF(AND(A5351&lt;&gt;"",ISNUMBER(A5351)),VLOOKUP(A5351,Studies!A:BR,4,FALSE),"")</f>
        <v>250 mg erythromycin, single dose</v>
      </c>
      <c r="E5351" s="254" t="str">
        <f>IF(AND(A5351&lt;&gt;"",ISNUMBER(A5351)),VLOOKUP(A5351,Studies!A:BR,5,FALSE),"")</f>
        <v>Erythromycin</v>
      </c>
      <c r="F5351" s="255"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x14ac:dyDescent="0.2">
      <c r="A5352" s="183">
        <v>599</v>
      </c>
      <c r="B5352" s="253" t="str">
        <f>IF(AND(A5352&lt;&gt;"",ISNUMBER(A5352)),VLOOKUP(A5352,Studies!A:BR,2,FALSE),"")</f>
        <v>Birkett 1990</v>
      </c>
      <c r="C5352" s="254" t="str">
        <f>IF(AND(A5352&lt;&gt;"",ISNUMBER(A5352)),VLOOKUP(A5352,Studies!A:BR,3,FALSE),"")</f>
        <v>https://www.ncbi.nlm.nih.gov/pubmed/2305423</v>
      </c>
      <c r="D5352" s="254" t="str">
        <f>IF(AND(A5352&lt;&gt;"",ISNUMBER(A5352)),VLOOKUP(A5352,Studies!A:BR,4,FALSE),"")</f>
        <v>250 mg erythromycin, single dose</v>
      </c>
      <c r="E5352" s="254" t="str">
        <f>IF(AND(A5352&lt;&gt;"",ISNUMBER(A5352)),VLOOKUP(A5352,Studies!A:BR,5,FALSE),"")</f>
        <v>Erythromycin</v>
      </c>
      <c r="F5352" s="255"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x14ac:dyDescent="0.2">
      <c r="A5353" s="183">
        <v>599</v>
      </c>
      <c r="B5353" s="253" t="str">
        <f>IF(AND(A5353&lt;&gt;"",ISNUMBER(A5353)),VLOOKUP(A5353,Studies!A:BR,2,FALSE),"")</f>
        <v>Birkett 1990</v>
      </c>
      <c r="C5353" s="254" t="str">
        <f>IF(AND(A5353&lt;&gt;"",ISNUMBER(A5353)),VLOOKUP(A5353,Studies!A:BR,3,FALSE),"")</f>
        <v>https://www.ncbi.nlm.nih.gov/pubmed/2305423</v>
      </c>
      <c r="D5353" s="254" t="str">
        <f>IF(AND(A5353&lt;&gt;"",ISNUMBER(A5353)),VLOOKUP(A5353,Studies!A:BR,4,FALSE),"")</f>
        <v>250 mg erythromycin, single dose</v>
      </c>
      <c r="E5353" s="254" t="str">
        <f>IF(AND(A5353&lt;&gt;"",ISNUMBER(A5353)),VLOOKUP(A5353,Studies!A:BR,5,FALSE),"")</f>
        <v>Erythromycin</v>
      </c>
      <c r="F5353" s="255"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x14ac:dyDescent="0.2">
      <c r="A5354" s="183">
        <v>599</v>
      </c>
      <c r="B5354" s="253" t="str">
        <f>IF(AND(A5354&lt;&gt;"",ISNUMBER(A5354)),VLOOKUP(A5354,Studies!A:BR,2,FALSE),"")</f>
        <v>Birkett 1990</v>
      </c>
      <c r="C5354" s="254" t="str">
        <f>IF(AND(A5354&lt;&gt;"",ISNUMBER(A5354)),VLOOKUP(A5354,Studies!A:BR,3,FALSE),"")</f>
        <v>https://www.ncbi.nlm.nih.gov/pubmed/2305423</v>
      </c>
      <c r="D5354" s="254" t="str">
        <f>IF(AND(A5354&lt;&gt;"",ISNUMBER(A5354)),VLOOKUP(A5354,Studies!A:BR,4,FALSE),"")</f>
        <v>250 mg erythromycin, single dose</v>
      </c>
      <c r="E5354" s="254" t="str">
        <f>IF(AND(A5354&lt;&gt;"",ISNUMBER(A5354)),VLOOKUP(A5354,Studies!A:BR,5,FALSE),"")</f>
        <v>Erythromycin</v>
      </c>
      <c r="F5354" s="255"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x14ac:dyDescent="0.2">
      <c r="A5355" s="183">
        <v>600</v>
      </c>
      <c r="B5355" s="253" t="str">
        <f>IF(AND(A5355&lt;&gt;"",ISNUMBER(A5355)),VLOOKUP(A5355,Studies!A:BR,2,FALSE),"")</f>
        <v>Birkett 1990</v>
      </c>
      <c r="C5355" s="254" t="str">
        <f>IF(AND(A5355&lt;&gt;"",ISNUMBER(A5355)),VLOOKUP(A5355,Studies!A:BR,3,FALSE),"")</f>
        <v>https://www.ncbi.nlm.nih.gov/pubmed/2305423</v>
      </c>
      <c r="D5355" s="254" t="str">
        <f>IF(AND(A5355&lt;&gt;"",ISNUMBER(A5355)),VLOOKUP(A5355,Studies!A:BR,4,FALSE),"")</f>
        <v>250 mg erythromycin, multiple dose</v>
      </c>
      <c r="E5355" s="254" t="str">
        <f>IF(AND(A5355&lt;&gt;"",ISNUMBER(A5355)),VLOOKUP(A5355,Studies!A:BR,5,FALSE),"")</f>
        <v>Erythromycin</v>
      </c>
      <c r="F5355" s="255"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x14ac:dyDescent="0.2">
      <c r="A5356" s="183">
        <v>600</v>
      </c>
      <c r="B5356" s="253" t="str">
        <f>IF(AND(A5356&lt;&gt;"",ISNUMBER(A5356)),VLOOKUP(A5356,Studies!A:BR,2,FALSE),"")</f>
        <v>Birkett 1990</v>
      </c>
      <c r="C5356" s="254" t="str">
        <f>IF(AND(A5356&lt;&gt;"",ISNUMBER(A5356)),VLOOKUP(A5356,Studies!A:BR,3,FALSE),"")</f>
        <v>https://www.ncbi.nlm.nih.gov/pubmed/2305423</v>
      </c>
      <c r="D5356" s="254" t="str">
        <f>IF(AND(A5356&lt;&gt;"",ISNUMBER(A5356)),VLOOKUP(A5356,Studies!A:BR,4,FALSE),"")</f>
        <v>250 mg erythromycin, multiple dose</v>
      </c>
      <c r="E5356" s="254" t="str">
        <f>IF(AND(A5356&lt;&gt;"",ISNUMBER(A5356)),VLOOKUP(A5356,Studies!A:BR,5,FALSE),"")</f>
        <v>Erythromycin</v>
      </c>
      <c r="F5356" s="255"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x14ac:dyDescent="0.2">
      <c r="A5357" s="30">
        <v>600</v>
      </c>
      <c r="B5357" s="253" t="str">
        <f>IF(AND(A5357&lt;&gt;"",ISNUMBER(A5357)),VLOOKUP(A5357,Studies!A:BR,2,FALSE),"")</f>
        <v>Birkett 1990</v>
      </c>
      <c r="C5357" s="254" t="str">
        <f>IF(AND(A5357&lt;&gt;"",ISNUMBER(A5357)),VLOOKUP(A5357,Studies!A:BR,3,FALSE),"")</f>
        <v>https://www.ncbi.nlm.nih.gov/pubmed/2305423</v>
      </c>
      <c r="D5357" s="254" t="str">
        <f>IF(AND(A5357&lt;&gt;"",ISNUMBER(A5357)),VLOOKUP(A5357,Studies!A:BR,4,FALSE),"")</f>
        <v>250 mg erythromycin, multiple dose</v>
      </c>
      <c r="E5357" s="254" t="str">
        <f>IF(AND(A5357&lt;&gt;"",ISNUMBER(A5357)),VLOOKUP(A5357,Studies!A:BR,5,FALSE),"")</f>
        <v>Erythromycin</v>
      </c>
      <c r="F5357" s="255" t="str">
        <f>IF(AND(A5357&lt;&gt;"",ISNUMBER(A5357)),VLOOKUP(A5357,Studies!A:BR,6,FALSE),"")</f>
        <v>Plasma</v>
      </c>
      <c r="G5357" s="194">
        <v>96.5</v>
      </c>
      <c r="H5357" s="194" t="s">
        <v>60</v>
      </c>
      <c r="I5357" s="187">
        <v>0.80481664108676398</v>
      </c>
      <c r="J5357" s="187" t="s">
        <v>962</v>
      </c>
      <c r="K5357" s="187" t="s">
        <v>116</v>
      </c>
      <c r="O5357" s="59" t="s">
        <v>1961</v>
      </c>
    </row>
    <row r="5358" spans="1:16" x14ac:dyDescent="0.2">
      <c r="A5358" s="183">
        <v>600</v>
      </c>
      <c r="B5358" s="253" t="str">
        <f>IF(AND(A5358&lt;&gt;"",ISNUMBER(A5358)),VLOOKUP(A5358,Studies!A:BR,2,FALSE),"")</f>
        <v>Birkett 1990</v>
      </c>
      <c r="C5358" s="254" t="str">
        <f>IF(AND(A5358&lt;&gt;"",ISNUMBER(A5358)),VLOOKUP(A5358,Studies!A:BR,3,FALSE),"")</f>
        <v>https://www.ncbi.nlm.nih.gov/pubmed/2305423</v>
      </c>
      <c r="D5358" s="254" t="str">
        <f>IF(AND(A5358&lt;&gt;"",ISNUMBER(A5358)),VLOOKUP(A5358,Studies!A:BR,4,FALSE),"")</f>
        <v>250 mg erythromycin, multiple dose</v>
      </c>
      <c r="E5358" s="254" t="str">
        <f>IF(AND(A5358&lt;&gt;"",ISNUMBER(A5358)),VLOOKUP(A5358,Studies!A:BR,5,FALSE),"")</f>
        <v>Erythromycin</v>
      </c>
      <c r="F5358" s="255" t="str">
        <f>IF(AND(A5358&lt;&gt;"",ISNUMBER(A5358)),VLOOKUP(A5358,Studies!A:BR,6,FALSE),"")</f>
        <v>Plasma</v>
      </c>
      <c r="G5358" s="194">
        <v>96.75</v>
      </c>
      <c r="H5358" s="194" t="s">
        <v>60</v>
      </c>
      <c r="I5358" s="187">
        <v>0.78339483394833898</v>
      </c>
      <c r="J5358" s="187" t="s">
        <v>962</v>
      </c>
      <c r="K5358" s="187" t="s">
        <v>116</v>
      </c>
      <c r="O5358" s="59" t="s">
        <v>1961</v>
      </c>
    </row>
    <row r="5359" spans="1:16" x14ac:dyDescent="0.2">
      <c r="A5359" s="183">
        <v>600</v>
      </c>
      <c r="B5359" s="253" t="str">
        <f>IF(AND(A5359&lt;&gt;"",ISNUMBER(A5359)),VLOOKUP(A5359,Studies!A:BR,2,FALSE),"")</f>
        <v>Birkett 1990</v>
      </c>
      <c r="C5359" s="254" t="str">
        <f>IF(AND(A5359&lt;&gt;"",ISNUMBER(A5359)),VLOOKUP(A5359,Studies!A:BR,3,FALSE),"")</f>
        <v>https://www.ncbi.nlm.nih.gov/pubmed/2305423</v>
      </c>
      <c r="D5359" s="254" t="str">
        <f>IF(AND(A5359&lt;&gt;"",ISNUMBER(A5359)),VLOOKUP(A5359,Studies!A:BR,4,FALSE),"")</f>
        <v>250 mg erythromycin, multiple dose</v>
      </c>
      <c r="E5359" s="254" t="str">
        <f>IF(AND(A5359&lt;&gt;"",ISNUMBER(A5359)),VLOOKUP(A5359,Studies!A:BR,5,FALSE),"")</f>
        <v>Erythromycin</v>
      </c>
      <c r="F5359" s="255" t="str">
        <f>IF(AND(A5359&lt;&gt;"",ISNUMBER(A5359)),VLOOKUP(A5359,Studies!A:BR,6,FALSE),"")</f>
        <v>Plasma</v>
      </c>
      <c r="G5359" s="194">
        <v>97</v>
      </c>
      <c r="H5359" s="194" t="s">
        <v>60</v>
      </c>
      <c r="I5359" s="187">
        <v>0.77864023772980995</v>
      </c>
      <c r="J5359" s="187" t="s">
        <v>962</v>
      </c>
      <c r="K5359" s="187" t="s">
        <v>116</v>
      </c>
      <c r="O5359" s="59" t="s">
        <v>1961</v>
      </c>
    </row>
    <row r="5360" spans="1:16" x14ac:dyDescent="0.2">
      <c r="A5360" s="183">
        <v>600</v>
      </c>
      <c r="B5360" s="253" t="str">
        <f>IF(AND(A5360&lt;&gt;"",ISNUMBER(A5360)),VLOOKUP(A5360,Studies!A:BR,2,FALSE),"")</f>
        <v>Birkett 1990</v>
      </c>
      <c r="C5360" s="254" t="str">
        <f>IF(AND(A5360&lt;&gt;"",ISNUMBER(A5360)),VLOOKUP(A5360,Studies!A:BR,3,FALSE),"")</f>
        <v>https://www.ncbi.nlm.nih.gov/pubmed/2305423</v>
      </c>
      <c r="D5360" s="254" t="str">
        <f>IF(AND(A5360&lt;&gt;"",ISNUMBER(A5360)),VLOOKUP(A5360,Studies!A:BR,4,FALSE),"")</f>
        <v>250 mg erythromycin, multiple dose</v>
      </c>
      <c r="E5360" s="254" t="str">
        <f>IF(AND(A5360&lt;&gt;"",ISNUMBER(A5360)),VLOOKUP(A5360,Studies!A:BR,5,FALSE),"")</f>
        <v>Erythromycin</v>
      </c>
      <c r="F5360" s="255" t="str">
        <f>IF(AND(A5360&lt;&gt;"",ISNUMBER(A5360)),VLOOKUP(A5360,Studies!A:BR,6,FALSE),"")</f>
        <v>Plasma</v>
      </c>
      <c r="G5360" s="194">
        <v>97.5</v>
      </c>
      <c r="H5360" s="194" t="s">
        <v>60</v>
      </c>
      <c r="I5360" s="187">
        <v>1.0921039741370799</v>
      </c>
      <c r="J5360" s="187" t="s">
        <v>962</v>
      </c>
      <c r="K5360" s="187" t="s">
        <v>116</v>
      </c>
      <c r="O5360" s="59" t="s">
        <v>1961</v>
      </c>
    </row>
    <row r="5361" spans="1:15" x14ac:dyDescent="0.2">
      <c r="A5361" s="183">
        <v>600</v>
      </c>
      <c r="B5361" s="253" t="str">
        <f>IF(AND(A5361&lt;&gt;"",ISNUMBER(A5361)),VLOOKUP(A5361,Studies!A:BR,2,FALSE),"")</f>
        <v>Birkett 1990</v>
      </c>
      <c r="C5361" s="254" t="str">
        <f>IF(AND(A5361&lt;&gt;"",ISNUMBER(A5361)),VLOOKUP(A5361,Studies!A:BR,3,FALSE),"")</f>
        <v>https://www.ncbi.nlm.nih.gov/pubmed/2305423</v>
      </c>
      <c r="D5361" s="254" t="str">
        <f>IF(AND(A5361&lt;&gt;"",ISNUMBER(A5361)),VLOOKUP(A5361,Studies!A:BR,4,FALSE),"")</f>
        <v>250 mg erythromycin, multiple dose</v>
      </c>
      <c r="E5361" s="254" t="str">
        <f>IF(AND(A5361&lt;&gt;"",ISNUMBER(A5361)),VLOOKUP(A5361,Studies!A:BR,5,FALSE),"")</f>
        <v>Erythromycin</v>
      </c>
      <c r="F5361" s="255" t="str">
        <f>IF(AND(A5361&lt;&gt;"",ISNUMBER(A5361)),VLOOKUP(A5361,Studies!A:BR,6,FALSE),"")</f>
        <v>Plasma</v>
      </c>
      <c r="G5361" s="194">
        <v>98</v>
      </c>
      <c r="H5361" s="194" t="s">
        <v>60</v>
      </c>
      <c r="I5361" s="187">
        <v>2.01345067432975</v>
      </c>
      <c r="J5361" s="187" t="s">
        <v>962</v>
      </c>
      <c r="K5361" s="187" t="s">
        <v>116</v>
      </c>
      <c r="O5361" s="59" t="s">
        <v>1961</v>
      </c>
    </row>
    <row r="5362" spans="1:15" x14ac:dyDescent="0.2">
      <c r="A5362" s="183">
        <v>600</v>
      </c>
      <c r="B5362" s="253" t="str">
        <f>IF(AND(A5362&lt;&gt;"",ISNUMBER(A5362)),VLOOKUP(A5362,Studies!A:BR,2,FALSE),"")</f>
        <v>Birkett 1990</v>
      </c>
      <c r="C5362" s="254" t="str">
        <f>IF(AND(A5362&lt;&gt;"",ISNUMBER(A5362)),VLOOKUP(A5362,Studies!A:BR,3,FALSE),"")</f>
        <v>https://www.ncbi.nlm.nih.gov/pubmed/2305423</v>
      </c>
      <c r="D5362" s="254" t="str">
        <f>IF(AND(A5362&lt;&gt;"",ISNUMBER(A5362)),VLOOKUP(A5362,Studies!A:BR,4,FALSE),"")</f>
        <v>250 mg erythromycin, multiple dose</v>
      </c>
      <c r="E5362" s="254" t="str">
        <f>IF(AND(A5362&lt;&gt;"",ISNUMBER(A5362)),VLOOKUP(A5362,Studies!A:BR,5,FALSE),"")</f>
        <v>Erythromycin</v>
      </c>
      <c r="F5362" s="255" t="str">
        <f>IF(AND(A5362&lt;&gt;"",ISNUMBER(A5362)),VLOOKUP(A5362,Studies!A:BR,6,FALSE),"")</f>
        <v>Plasma</v>
      </c>
      <c r="G5362" s="194">
        <v>98.5</v>
      </c>
      <c r="H5362" s="194" t="s">
        <v>60</v>
      </c>
      <c r="I5362" s="187">
        <v>2.4904254971753201</v>
      </c>
      <c r="J5362" s="187" t="s">
        <v>962</v>
      </c>
      <c r="K5362" s="187" t="s">
        <v>116</v>
      </c>
      <c r="O5362" s="59" t="s">
        <v>1961</v>
      </c>
    </row>
    <row r="5363" spans="1:15" x14ac:dyDescent="0.2">
      <c r="A5363" s="183">
        <v>600</v>
      </c>
      <c r="B5363" s="253" t="str">
        <f>IF(AND(A5363&lt;&gt;"",ISNUMBER(A5363)),VLOOKUP(A5363,Studies!A:BR,2,FALSE),"")</f>
        <v>Birkett 1990</v>
      </c>
      <c r="C5363" s="254" t="str">
        <f>IF(AND(A5363&lt;&gt;"",ISNUMBER(A5363)),VLOOKUP(A5363,Studies!A:BR,3,FALSE),"")</f>
        <v>https://www.ncbi.nlm.nih.gov/pubmed/2305423</v>
      </c>
      <c r="D5363" s="254" t="str">
        <f>IF(AND(A5363&lt;&gt;"",ISNUMBER(A5363)),VLOOKUP(A5363,Studies!A:BR,4,FALSE),"")</f>
        <v>250 mg erythromycin, multiple dose</v>
      </c>
      <c r="E5363" s="254" t="str">
        <f>IF(AND(A5363&lt;&gt;"",ISNUMBER(A5363)),VLOOKUP(A5363,Studies!A:BR,5,FALSE),"")</f>
        <v>Erythromycin</v>
      </c>
      <c r="F5363" s="255" t="str">
        <f>IF(AND(A5363&lt;&gt;"",ISNUMBER(A5363)),VLOOKUP(A5363,Studies!A:BR,6,FALSE),"")</f>
        <v>Plasma</v>
      </c>
      <c r="G5363" s="194">
        <v>99</v>
      </c>
      <c r="H5363" s="194" t="s">
        <v>60</v>
      </c>
      <c r="I5363" s="187">
        <v>2.5690069555562798</v>
      </c>
      <c r="J5363" s="187" t="s">
        <v>962</v>
      </c>
      <c r="K5363" s="187" t="s">
        <v>116</v>
      </c>
      <c r="O5363" s="59" t="s">
        <v>1961</v>
      </c>
    </row>
    <row r="5364" spans="1:15" x14ac:dyDescent="0.2">
      <c r="A5364" s="183">
        <v>600</v>
      </c>
      <c r="B5364" s="253" t="str">
        <f>IF(AND(A5364&lt;&gt;"",ISNUMBER(A5364)),VLOOKUP(A5364,Studies!A:BR,2,FALSE),"")</f>
        <v>Birkett 1990</v>
      </c>
      <c r="C5364" s="254" t="str">
        <f>IF(AND(A5364&lt;&gt;"",ISNUMBER(A5364)),VLOOKUP(A5364,Studies!A:BR,3,FALSE),"")</f>
        <v>https://www.ncbi.nlm.nih.gov/pubmed/2305423</v>
      </c>
      <c r="D5364" s="254" t="str">
        <f>IF(AND(A5364&lt;&gt;"",ISNUMBER(A5364)),VLOOKUP(A5364,Studies!A:BR,4,FALSE),"")</f>
        <v>250 mg erythromycin, multiple dose</v>
      </c>
      <c r="E5364" s="254" t="str">
        <f>IF(AND(A5364&lt;&gt;"",ISNUMBER(A5364)),VLOOKUP(A5364,Studies!A:BR,5,FALSE),"")</f>
        <v>Erythromycin</v>
      </c>
      <c r="F5364" s="255" t="str">
        <f>IF(AND(A5364&lt;&gt;"",ISNUMBER(A5364)),VLOOKUP(A5364,Studies!A:BR,6,FALSE),"")</f>
        <v>Plasma</v>
      </c>
      <c r="G5364" s="194">
        <v>100</v>
      </c>
      <c r="H5364" s="194" t="s">
        <v>60</v>
      </c>
      <c r="I5364" s="187">
        <v>2.2607941743134199</v>
      </c>
      <c r="J5364" s="187" t="s">
        <v>962</v>
      </c>
      <c r="K5364" s="187" t="s">
        <v>116</v>
      </c>
      <c r="O5364" s="59" t="s">
        <v>1961</v>
      </c>
    </row>
    <row r="5365" spans="1:15" x14ac:dyDescent="0.2">
      <c r="A5365" s="183">
        <v>600</v>
      </c>
      <c r="B5365" s="253" t="str">
        <f>IF(AND(A5365&lt;&gt;"",ISNUMBER(A5365)),VLOOKUP(A5365,Studies!A:BR,2,FALSE),"")</f>
        <v>Birkett 1990</v>
      </c>
      <c r="C5365" s="254" t="str">
        <f>IF(AND(A5365&lt;&gt;"",ISNUMBER(A5365)),VLOOKUP(A5365,Studies!A:BR,3,FALSE),"")</f>
        <v>https://www.ncbi.nlm.nih.gov/pubmed/2305423</v>
      </c>
      <c r="D5365" s="254" t="str">
        <f>IF(AND(A5365&lt;&gt;"",ISNUMBER(A5365)),VLOOKUP(A5365,Studies!A:BR,4,FALSE),"")</f>
        <v>250 mg erythromycin, multiple dose</v>
      </c>
      <c r="E5365" s="254" t="str">
        <f>IF(AND(A5365&lt;&gt;"",ISNUMBER(A5365)),VLOOKUP(A5365,Studies!A:BR,5,FALSE),"")</f>
        <v>Erythromycin</v>
      </c>
      <c r="F5365" s="255" t="str">
        <f>IF(AND(A5365&lt;&gt;"",ISNUMBER(A5365)),VLOOKUP(A5365,Studies!A:BR,6,FALSE),"")</f>
        <v>Plasma</v>
      </c>
      <c r="G5365" s="194">
        <v>101</v>
      </c>
      <c r="H5365" s="194" t="s">
        <v>60</v>
      </c>
      <c r="I5365" s="187">
        <v>1.88115795317245</v>
      </c>
      <c r="J5365" s="187" t="s">
        <v>962</v>
      </c>
      <c r="K5365" s="187" t="s">
        <v>116</v>
      </c>
      <c r="O5365" s="59" t="s">
        <v>1961</v>
      </c>
    </row>
    <row r="5366" spans="1:15" x14ac:dyDescent="0.2">
      <c r="A5366" s="183">
        <v>600</v>
      </c>
      <c r="B5366" s="253" t="str">
        <f>IF(AND(A5366&lt;&gt;"",ISNUMBER(A5366)),VLOOKUP(A5366,Studies!A:BR,2,FALSE),"")</f>
        <v>Birkett 1990</v>
      </c>
      <c r="C5366" s="254" t="str">
        <f>IF(AND(A5366&lt;&gt;"",ISNUMBER(A5366)),VLOOKUP(A5366,Studies!A:BR,3,FALSE),"")</f>
        <v>https://www.ncbi.nlm.nih.gov/pubmed/2305423</v>
      </c>
      <c r="D5366" s="254" t="str">
        <f>IF(AND(A5366&lt;&gt;"",ISNUMBER(A5366)),VLOOKUP(A5366,Studies!A:BR,4,FALSE),"")</f>
        <v>250 mg erythromycin, multiple dose</v>
      </c>
      <c r="E5366" s="254" t="str">
        <f>IF(AND(A5366&lt;&gt;"",ISNUMBER(A5366)),VLOOKUP(A5366,Studies!A:BR,5,FALSE),"")</f>
        <v>Erythromycin</v>
      </c>
      <c r="F5366" s="255" t="str">
        <f>IF(AND(A5366&lt;&gt;"",ISNUMBER(A5366)),VLOOKUP(A5366,Studies!A:BR,6,FALSE),"")</f>
        <v>Plasma</v>
      </c>
      <c r="G5366" s="194">
        <v>102</v>
      </c>
      <c r="H5366" s="194" t="s">
        <v>60</v>
      </c>
      <c r="I5366" s="187">
        <v>1.3677660581915501</v>
      </c>
      <c r="J5366" s="187" t="s">
        <v>962</v>
      </c>
      <c r="K5366" s="187" t="s">
        <v>116</v>
      </c>
      <c r="O5366" s="59" t="s">
        <v>1961</v>
      </c>
    </row>
    <row r="5367" spans="1:15" x14ac:dyDescent="0.2">
      <c r="A5367" s="183">
        <v>601</v>
      </c>
      <c r="B5367" s="253" t="str">
        <f>IF(AND(A5367&lt;&gt;"",ISNUMBER(A5367)),VLOOKUP(A5367,Studies!A:BR,2,FALSE),"")</f>
        <v>DiSanto 1981</v>
      </c>
      <c r="C5367" s="254" t="str">
        <f>IF(AND(A5367&lt;&gt;"",ISNUMBER(A5367)),VLOOKUP(A5367,Studies!A:BR,3,FALSE),"")</f>
        <v>https://www.ncbi.nlm.nih.gov/pubmed/7283417</v>
      </c>
      <c r="D5367" s="254" t="str">
        <f>IF(AND(A5367&lt;&gt;"",ISNUMBER(A5367)),VLOOKUP(A5367,Studies!A:BR,4,FALSE),"")</f>
        <v xml:space="preserve">Overnight fast, enteric-coated erythromycin tablets (study 1) </v>
      </c>
      <c r="E5367" s="254" t="str">
        <f>IF(AND(A5367&lt;&gt;"",ISNUMBER(A5367)),VLOOKUP(A5367,Studies!A:BR,5,FALSE),"")</f>
        <v>Erythromycin</v>
      </c>
      <c r="F5367" s="255" t="str">
        <f>IF(AND(A5367&lt;&gt;"",ISNUMBER(A5367)),VLOOKUP(A5367,Studies!A:BR,6,FALSE),"")</f>
        <v>Serum</v>
      </c>
      <c r="G5367" s="194">
        <v>1.5</v>
      </c>
      <c r="H5367" s="194" t="s">
        <v>60</v>
      </c>
      <c r="I5367" s="187">
        <v>3.9790399999999997E-3</v>
      </c>
      <c r="J5367" s="187" t="s">
        <v>959</v>
      </c>
      <c r="K5367" s="187" t="s">
        <v>116</v>
      </c>
    </row>
    <row r="5368" spans="1:15" x14ac:dyDescent="0.2">
      <c r="A5368" s="183">
        <v>601</v>
      </c>
      <c r="B5368" s="253" t="str">
        <f>IF(AND(A5368&lt;&gt;"",ISNUMBER(A5368)),VLOOKUP(A5368,Studies!A:BR,2,FALSE),"")</f>
        <v>DiSanto 1981</v>
      </c>
      <c r="C5368" s="254" t="str">
        <f>IF(AND(A5368&lt;&gt;"",ISNUMBER(A5368)),VLOOKUP(A5368,Studies!A:BR,3,FALSE),"")</f>
        <v>https://www.ncbi.nlm.nih.gov/pubmed/7283417</v>
      </c>
      <c r="D5368" s="254" t="str">
        <f>IF(AND(A5368&lt;&gt;"",ISNUMBER(A5368)),VLOOKUP(A5368,Studies!A:BR,4,FALSE),"")</f>
        <v xml:space="preserve">Overnight fast, enteric-coated erythromycin tablets (study 1) </v>
      </c>
      <c r="E5368" s="254" t="str">
        <f>IF(AND(A5368&lt;&gt;"",ISNUMBER(A5368)),VLOOKUP(A5368,Studies!A:BR,5,FALSE),"")</f>
        <v>Erythromycin</v>
      </c>
      <c r="F5368" s="255" t="str">
        <f>IF(AND(A5368&lt;&gt;"",ISNUMBER(A5368)),VLOOKUP(A5368,Studies!A:BR,6,FALSE),"")</f>
        <v>Serum</v>
      </c>
      <c r="G5368" s="194">
        <v>3</v>
      </c>
      <c r="H5368" s="194" t="s">
        <v>60</v>
      </c>
      <c r="I5368" s="187">
        <v>0.30327229999999999</v>
      </c>
      <c r="J5368" s="187" t="s">
        <v>959</v>
      </c>
      <c r="K5368" s="187" t="s">
        <v>116</v>
      </c>
    </row>
    <row r="5369" spans="1:15" x14ac:dyDescent="0.2">
      <c r="A5369" s="183">
        <v>601</v>
      </c>
      <c r="B5369" s="253" t="str">
        <f>IF(AND(A5369&lt;&gt;"",ISNUMBER(A5369)),VLOOKUP(A5369,Studies!A:BR,2,FALSE),"")</f>
        <v>DiSanto 1981</v>
      </c>
      <c r="C5369" s="254" t="str">
        <f>IF(AND(A5369&lt;&gt;"",ISNUMBER(A5369)),VLOOKUP(A5369,Studies!A:BR,3,FALSE),"")</f>
        <v>https://www.ncbi.nlm.nih.gov/pubmed/7283417</v>
      </c>
      <c r="D5369" s="254" t="str">
        <f>IF(AND(A5369&lt;&gt;"",ISNUMBER(A5369)),VLOOKUP(A5369,Studies!A:BR,4,FALSE),"")</f>
        <v xml:space="preserve">Overnight fast, enteric-coated erythromycin tablets (study 1) </v>
      </c>
      <c r="E5369" s="254" t="str">
        <f>IF(AND(A5369&lt;&gt;"",ISNUMBER(A5369)),VLOOKUP(A5369,Studies!A:BR,5,FALSE),"")</f>
        <v>Erythromycin</v>
      </c>
      <c r="F5369" s="255" t="str">
        <f>IF(AND(A5369&lt;&gt;"",ISNUMBER(A5369)),VLOOKUP(A5369,Studies!A:BR,6,FALSE),"")</f>
        <v>Serum</v>
      </c>
      <c r="G5369" s="194">
        <v>4.5</v>
      </c>
      <c r="H5369" s="194" t="s">
        <v>60</v>
      </c>
      <c r="I5369" s="187">
        <v>1.014211</v>
      </c>
      <c r="J5369" s="187" t="s">
        <v>959</v>
      </c>
      <c r="K5369" s="187" t="s">
        <v>116</v>
      </c>
    </row>
    <row r="5370" spans="1:15" x14ac:dyDescent="0.2">
      <c r="A5370" s="183">
        <v>601</v>
      </c>
      <c r="B5370" s="253" t="str">
        <f>IF(AND(A5370&lt;&gt;"",ISNUMBER(A5370)),VLOOKUP(A5370,Studies!A:BR,2,FALSE),"")</f>
        <v>DiSanto 1981</v>
      </c>
      <c r="C5370" s="254" t="str">
        <f>IF(AND(A5370&lt;&gt;"",ISNUMBER(A5370)),VLOOKUP(A5370,Studies!A:BR,3,FALSE),"")</f>
        <v>https://www.ncbi.nlm.nih.gov/pubmed/7283417</v>
      </c>
      <c r="D5370" s="254" t="str">
        <f>IF(AND(A5370&lt;&gt;"",ISNUMBER(A5370)),VLOOKUP(A5370,Studies!A:BR,4,FALSE),"")</f>
        <v xml:space="preserve">Overnight fast, enteric-coated erythromycin tablets (study 1) </v>
      </c>
      <c r="E5370" s="254" t="str">
        <f>IF(AND(A5370&lt;&gt;"",ISNUMBER(A5370)),VLOOKUP(A5370,Studies!A:BR,5,FALSE),"")</f>
        <v>Erythromycin</v>
      </c>
      <c r="F5370" s="255" t="str">
        <f>IF(AND(A5370&lt;&gt;"",ISNUMBER(A5370)),VLOOKUP(A5370,Studies!A:BR,6,FALSE),"")</f>
        <v>Serum</v>
      </c>
      <c r="G5370" s="194">
        <v>6</v>
      </c>
      <c r="H5370" s="194" t="s">
        <v>60</v>
      </c>
      <c r="I5370" s="187">
        <v>0.66921310000000001</v>
      </c>
      <c r="J5370" s="187" t="s">
        <v>959</v>
      </c>
      <c r="K5370" s="187" t="s">
        <v>116</v>
      </c>
    </row>
    <row r="5371" spans="1:15" x14ac:dyDescent="0.2">
      <c r="A5371" s="30">
        <v>601</v>
      </c>
      <c r="B5371" s="253" t="str">
        <f>IF(AND(A5371&lt;&gt;"",ISNUMBER(A5371)),VLOOKUP(A5371,Studies!A:BR,2,FALSE),"")</f>
        <v>DiSanto 1981</v>
      </c>
      <c r="C5371" s="254" t="str">
        <f>IF(AND(A5371&lt;&gt;"",ISNUMBER(A5371)),VLOOKUP(A5371,Studies!A:BR,3,FALSE),"")</f>
        <v>https://www.ncbi.nlm.nih.gov/pubmed/7283417</v>
      </c>
      <c r="D5371" s="254" t="str">
        <f>IF(AND(A5371&lt;&gt;"",ISNUMBER(A5371)),VLOOKUP(A5371,Studies!A:BR,4,FALSE),"")</f>
        <v xml:space="preserve">Overnight fast, enteric-coated erythromycin tablets (study 1) </v>
      </c>
      <c r="E5371" s="254" t="str">
        <f>IF(AND(A5371&lt;&gt;"",ISNUMBER(A5371)),VLOOKUP(A5371,Studies!A:BR,5,FALSE),"")</f>
        <v>Erythromycin</v>
      </c>
      <c r="F5371" s="255" t="str">
        <f>IF(AND(A5371&lt;&gt;"",ISNUMBER(A5371)),VLOOKUP(A5371,Studies!A:BR,6,FALSE),"")</f>
        <v>Serum</v>
      </c>
      <c r="G5371" s="194">
        <v>8</v>
      </c>
      <c r="H5371" s="194" t="s">
        <v>60</v>
      </c>
      <c r="I5371" s="187">
        <v>0.40011839999999999</v>
      </c>
      <c r="J5371" s="187" t="s">
        <v>959</v>
      </c>
      <c r="K5371" s="187" t="s">
        <v>116</v>
      </c>
    </row>
    <row r="5372" spans="1:15" x14ac:dyDescent="0.2">
      <c r="A5372" s="183">
        <v>601</v>
      </c>
      <c r="B5372" s="253" t="str">
        <f>IF(AND(A5372&lt;&gt;"",ISNUMBER(A5372)),VLOOKUP(A5372,Studies!A:BR,2,FALSE),"")</f>
        <v>DiSanto 1981</v>
      </c>
      <c r="C5372" s="254" t="str">
        <f>IF(AND(A5372&lt;&gt;"",ISNUMBER(A5372)),VLOOKUP(A5372,Studies!A:BR,3,FALSE),"")</f>
        <v>https://www.ncbi.nlm.nih.gov/pubmed/7283417</v>
      </c>
      <c r="D5372" s="254" t="str">
        <f>IF(AND(A5372&lt;&gt;"",ISNUMBER(A5372)),VLOOKUP(A5372,Studies!A:BR,4,FALSE),"")</f>
        <v xml:space="preserve">Overnight fast, enteric-coated erythromycin tablets (study 1) </v>
      </c>
      <c r="E5372" s="254" t="str">
        <f>IF(AND(A5372&lt;&gt;"",ISNUMBER(A5372)),VLOOKUP(A5372,Studies!A:BR,5,FALSE),"")</f>
        <v>Erythromycin</v>
      </c>
      <c r="F5372" s="255" t="str">
        <f>IF(AND(A5372&lt;&gt;"",ISNUMBER(A5372)),VLOOKUP(A5372,Studies!A:BR,6,FALSE),"")</f>
        <v>Serum</v>
      </c>
      <c r="G5372" s="194">
        <v>10</v>
      </c>
      <c r="H5372" s="194" t="s">
        <v>60</v>
      </c>
      <c r="I5372" s="187">
        <v>0.229458</v>
      </c>
      <c r="J5372" s="187" t="s">
        <v>959</v>
      </c>
      <c r="K5372" s="187" t="s">
        <v>116</v>
      </c>
    </row>
    <row r="5373" spans="1:15" x14ac:dyDescent="0.2">
      <c r="A5373" s="183">
        <v>601</v>
      </c>
      <c r="B5373" s="253" t="str">
        <f>IF(AND(A5373&lt;&gt;"",ISNUMBER(A5373)),VLOOKUP(A5373,Studies!A:BR,2,FALSE),"")</f>
        <v>DiSanto 1981</v>
      </c>
      <c r="C5373" s="254" t="str">
        <f>IF(AND(A5373&lt;&gt;"",ISNUMBER(A5373)),VLOOKUP(A5373,Studies!A:BR,3,FALSE),"")</f>
        <v>https://www.ncbi.nlm.nih.gov/pubmed/7283417</v>
      </c>
      <c r="D5373" s="254" t="str">
        <f>IF(AND(A5373&lt;&gt;"",ISNUMBER(A5373)),VLOOKUP(A5373,Studies!A:BR,4,FALSE),"")</f>
        <v xml:space="preserve">Overnight fast, enteric-coated erythromycin tablets (study 1) </v>
      </c>
      <c r="E5373" s="254" t="str">
        <f>IF(AND(A5373&lt;&gt;"",ISNUMBER(A5373)),VLOOKUP(A5373,Studies!A:BR,5,FALSE),"")</f>
        <v>Erythromycin</v>
      </c>
      <c r="F5373" s="255" t="str">
        <f>IF(AND(A5373&lt;&gt;"",ISNUMBER(A5373)),VLOOKUP(A5373,Studies!A:BR,6,FALSE),"")</f>
        <v>Serum</v>
      </c>
      <c r="G5373" s="194">
        <v>12</v>
      </c>
      <c r="H5373" s="194" t="s">
        <v>60</v>
      </c>
      <c r="I5373" s="187">
        <v>0.16171179999999999</v>
      </c>
      <c r="J5373" s="187" t="s">
        <v>959</v>
      </c>
      <c r="K5373" s="187" t="s">
        <v>116</v>
      </c>
    </row>
    <row r="5374" spans="1:15" x14ac:dyDescent="0.2">
      <c r="A5374" s="183">
        <v>601</v>
      </c>
      <c r="B5374" s="253" t="str">
        <f>IF(AND(A5374&lt;&gt;"",ISNUMBER(A5374)),VLOOKUP(A5374,Studies!A:BR,2,FALSE),"")</f>
        <v>DiSanto 1981</v>
      </c>
      <c r="C5374" s="254" t="str">
        <f>IF(AND(A5374&lt;&gt;"",ISNUMBER(A5374)),VLOOKUP(A5374,Studies!A:BR,3,FALSE),"")</f>
        <v>https://www.ncbi.nlm.nih.gov/pubmed/7283417</v>
      </c>
      <c r="D5374" s="254" t="str">
        <f>IF(AND(A5374&lt;&gt;"",ISNUMBER(A5374)),VLOOKUP(A5374,Studies!A:BR,4,FALSE),"")</f>
        <v xml:space="preserve">Overnight fast, enteric-coated erythromycin tablets (study 1) </v>
      </c>
      <c r="E5374" s="254" t="str">
        <f>IF(AND(A5374&lt;&gt;"",ISNUMBER(A5374)),VLOOKUP(A5374,Studies!A:BR,5,FALSE),"")</f>
        <v>Erythromycin</v>
      </c>
      <c r="F5374" s="255" t="str">
        <f>IF(AND(A5374&lt;&gt;"",ISNUMBER(A5374)),VLOOKUP(A5374,Studies!A:BR,6,FALSE),"")</f>
        <v>Serum</v>
      </c>
      <c r="G5374" s="194">
        <v>14</v>
      </c>
      <c r="H5374" s="194" t="s">
        <v>60</v>
      </c>
      <c r="I5374" s="187">
        <v>0.1163314</v>
      </c>
      <c r="J5374" s="187" t="s">
        <v>959</v>
      </c>
      <c r="K5374" s="187" t="s">
        <v>116</v>
      </c>
    </row>
    <row r="5375" spans="1:15" x14ac:dyDescent="0.2">
      <c r="A5375" s="183">
        <v>602</v>
      </c>
      <c r="B5375" s="253" t="str">
        <f>IF(AND(A5375&lt;&gt;"",ISNUMBER(A5375)),VLOOKUP(A5375,Studies!A:BR,2,FALSE),"")</f>
        <v>DiSanto 1981</v>
      </c>
      <c r="C5375" s="254" t="str">
        <f>IF(AND(A5375&lt;&gt;"",ISNUMBER(A5375)),VLOOKUP(A5375,Studies!A:BR,3,FALSE),"")</f>
        <v>https://www.ncbi.nlm.nih.gov/pubmed/7283417</v>
      </c>
      <c r="D5375" s="254" t="str">
        <f>IF(AND(A5375&lt;&gt;"",ISNUMBER(A5375)),VLOOKUP(A5375,Studies!A:BR,4,FALSE),"")</f>
        <v>2h fast, enteric-coated erythromycin tablets (study 2)</v>
      </c>
      <c r="E5375" s="254" t="str">
        <f>IF(AND(A5375&lt;&gt;"",ISNUMBER(A5375)),VLOOKUP(A5375,Studies!A:BR,5,FALSE),"")</f>
        <v>Erythromycin</v>
      </c>
      <c r="F5375" s="255" t="str">
        <f>IF(AND(A5375&lt;&gt;"",ISNUMBER(A5375)),VLOOKUP(A5375,Studies!A:BR,6,FALSE),"")</f>
        <v>Serum</v>
      </c>
      <c r="G5375" s="194">
        <v>1.5</v>
      </c>
      <c r="H5375" s="194" t="s">
        <v>60</v>
      </c>
      <c r="I5375" s="187">
        <v>2.7736759999999999E-2</v>
      </c>
      <c r="J5375" s="187" t="s">
        <v>959</v>
      </c>
      <c r="K5375" s="187" t="s">
        <v>116</v>
      </c>
    </row>
    <row r="5376" spans="1:15" x14ac:dyDescent="0.2">
      <c r="A5376" s="183">
        <v>602</v>
      </c>
      <c r="B5376" s="253" t="str">
        <f>IF(AND(A5376&lt;&gt;"",ISNUMBER(A5376)),VLOOKUP(A5376,Studies!A:BR,2,FALSE),"")</f>
        <v>DiSanto 1981</v>
      </c>
      <c r="C5376" s="254" t="str">
        <f>IF(AND(A5376&lt;&gt;"",ISNUMBER(A5376)),VLOOKUP(A5376,Studies!A:BR,3,FALSE),"")</f>
        <v>https://www.ncbi.nlm.nih.gov/pubmed/7283417</v>
      </c>
      <c r="D5376" s="254" t="str">
        <f>IF(AND(A5376&lt;&gt;"",ISNUMBER(A5376)),VLOOKUP(A5376,Studies!A:BR,4,FALSE),"")</f>
        <v>2h fast, enteric-coated erythromycin tablets (study 2)</v>
      </c>
      <c r="E5376" s="254" t="str">
        <f>IF(AND(A5376&lt;&gt;"",ISNUMBER(A5376)),VLOOKUP(A5376,Studies!A:BR,5,FALSE),"")</f>
        <v>Erythromycin</v>
      </c>
      <c r="F5376" s="255" t="str">
        <f>IF(AND(A5376&lt;&gt;"",ISNUMBER(A5376)),VLOOKUP(A5376,Studies!A:BR,6,FALSE),"")</f>
        <v>Serum</v>
      </c>
      <c r="G5376" s="194">
        <v>3</v>
      </c>
      <c r="H5376" s="194" t="s">
        <v>60</v>
      </c>
      <c r="I5376" s="187">
        <v>0.48376970000000002</v>
      </c>
      <c r="J5376" s="187" t="s">
        <v>959</v>
      </c>
      <c r="K5376" s="187" t="s">
        <v>116</v>
      </c>
    </row>
    <row r="5377" spans="1:14" x14ac:dyDescent="0.2">
      <c r="A5377" s="183">
        <v>602</v>
      </c>
      <c r="B5377" s="253" t="str">
        <f>IF(AND(A5377&lt;&gt;"",ISNUMBER(A5377)),VLOOKUP(A5377,Studies!A:BR,2,FALSE),"")</f>
        <v>DiSanto 1981</v>
      </c>
      <c r="C5377" s="254" t="str">
        <f>IF(AND(A5377&lt;&gt;"",ISNUMBER(A5377)),VLOOKUP(A5377,Studies!A:BR,3,FALSE),"")</f>
        <v>https://www.ncbi.nlm.nih.gov/pubmed/7283417</v>
      </c>
      <c r="D5377" s="254" t="str">
        <f>IF(AND(A5377&lt;&gt;"",ISNUMBER(A5377)),VLOOKUP(A5377,Studies!A:BR,4,FALSE),"")</f>
        <v>2h fast, enteric-coated erythromycin tablets (study 2)</v>
      </c>
      <c r="E5377" s="254" t="str">
        <f>IF(AND(A5377&lt;&gt;"",ISNUMBER(A5377)),VLOOKUP(A5377,Studies!A:BR,5,FALSE),"")</f>
        <v>Erythromycin</v>
      </c>
      <c r="F5377" s="255" t="str">
        <f>IF(AND(A5377&lt;&gt;"",ISNUMBER(A5377)),VLOOKUP(A5377,Studies!A:BR,6,FALSE),"")</f>
        <v>Serum</v>
      </c>
      <c r="G5377" s="194">
        <v>4.5</v>
      </c>
      <c r="H5377" s="194" t="s">
        <v>60</v>
      </c>
      <c r="I5377" s="187">
        <v>0.78299609999999997</v>
      </c>
      <c r="J5377" s="187" t="s">
        <v>959</v>
      </c>
      <c r="K5377" s="187" t="s">
        <v>116</v>
      </c>
    </row>
    <row r="5378" spans="1:14" x14ac:dyDescent="0.2">
      <c r="A5378" s="183">
        <v>602</v>
      </c>
      <c r="B5378" s="253" t="str">
        <f>IF(AND(A5378&lt;&gt;"",ISNUMBER(A5378)),VLOOKUP(A5378,Studies!A:BR,2,FALSE),"")</f>
        <v>DiSanto 1981</v>
      </c>
      <c r="C5378" s="254" t="str">
        <f>IF(AND(A5378&lt;&gt;"",ISNUMBER(A5378)),VLOOKUP(A5378,Studies!A:BR,3,FALSE),"")</f>
        <v>https://www.ncbi.nlm.nih.gov/pubmed/7283417</v>
      </c>
      <c r="D5378" s="254" t="str">
        <f>IF(AND(A5378&lt;&gt;"",ISNUMBER(A5378)),VLOOKUP(A5378,Studies!A:BR,4,FALSE),"")</f>
        <v>2h fast, enteric-coated erythromycin tablets (study 2)</v>
      </c>
      <c r="E5378" s="254" t="str">
        <f>IF(AND(A5378&lt;&gt;"",ISNUMBER(A5378)),VLOOKUP(A5378,Studies!A:BR,5,FALSE),"")</f>
        <v>Erythromycin</v>
      </c>
      <c r="F5378" s="255" t="str">
        <f>IF(AND(A5378&lt;&gt;"",ISNUMBER(A5378)),VLOOKUP(A5378,Studies!A:BR,6,FALSE),"")</f>
        <v>Serum</v>
      </c>
      <c r="G5378" s="194">
        <v>6</v>
      </c>
      <c r="H5378" s="194" t="s">
        <v>60</v>
      </c>
      <c r="I5378" s="187">
        <v>0.72275959999999995</v>
      </c>
      <c r="J5378" s="187" t="s">
        <v>959</v>
      </c>
      <c r="K5378" s="187" t="s">
        <v>116</v>
      </c>
    </row>
    <row r="5379" spans="1:14" x14ac:dyDescent="0.2">
      <c r="A5379" s="183">
        <v>602</v>
      </c>
      <c r="B5379" s="253" t="str">
        <f>IF(AND(A5379&lt;&gt;"",ISNUMBER(A5379)),VLOOKUP(A5379,Studies!A:BR,2,FALSE),"")</f>
        <v>DiSanto 1981</v>
      </c>
      <c r="C5379" s="254" t="str">
        <f>IF(AND(A5379&lt;&gt;"",ISNUMBER(A5379)),VLOOKUP(A5379,Studies!A:BR,3,FALSE),"")</f>
        <v>https://www.ncbi.nlm.nih.gov/pubmed/7283417</v>
      </c>
      <c r="D5379" s="254" t="str">
        <f>IF(AND(A5379&lt;&gt;"",ISNUMBER(A5379)),VLOOKUP(A5379,Studies!A:BR,4,FALSE),"")</f>
        <v>2h fast, enteric-coated erythromycin tablets (study 2)</v>
      </c>
      <c r="E5379" s="254" t="str">
        <f>IF(AND(A5379&lt;&gt;"",ISNUMBER(A5379)),VLOOKUP(A5379,Studies!A:BR,5,FALSE),"")</f>
        <v>Erythromycin</v>
      </c>
      <c r="F5379" s="255" t="str">
        <f>IF(AND(A5379&lt;&gt;"",ISNUMBER(A5379)),VLOOKUP(A5379,Studies!A:BR,6,FALSE),"")</f>
        <v>Serum</v>
      </c>
      <c r="G5379" s="194">
        <v>8</v>
      </c>
      <c r="H5379" s="194" t="s">
        <v>60</v>
      </c>
      <c r="I5379" s="187">
        <v>0.51369719999999996</v>
      </c>
      <c r="J5379" s="187" t="s">
        <v>959</v>
      </c>
      <c r="K5379" s="187" t="s">
        <v>116</v>
      </c>
    </row>
    <row r="5380" spans="1:14" x14ac:dyDescent="0.2">
      <c r="A5380" s="183">
        <v>602</v>
      </c>
      <c r="B5380" s="253" t="str">
        <f>IF(AND(A5380&lt;&gt;"",ISNUMBER(A5380)),VLOOKUP(A5380,Studies!A:BR,2,FALSE),"")</f>
        <v>DiSanto 1981</v>
      </c>
      <c r="C5380" s="254" t="str">
        <f>IF(AND(A5380&lt;&gt;"",ISNUMBER(A5380)),VLOOKUP(A5380,Studies!A:BR,3,FALSE),"")</f>
        <v>https://www.ncbi.nlm.nih.gov/pubmed/7283417</v>
      </c>
      <c r="D5380" s="254" t="str">
        <f>IF(AND(A5380&lt;&gt;"",ISNUMBER(A5380)),VLOOKUP(A5380,Studies!A:BR,4,FALSE),"")</f>
        <v>2h fast, enteric-coated erythromycin tablets (study 2)</v>
      </c>
      <c r="E5380" s="254" t="str">
        <f>IF(AND(A5380&lt;&gt;"",ISNUMBER(A5380)),VLOOKUP(A5380,Studies!A:BR,5,FALSE),"")</f>
        <v>Erythromycin</v>
      </c>
      <c r="F5380" s="255" t="str">
        <f>IF(AND(A5380&lt;&gt;"",ISNUMBER(A5380)),VLOOKUP(A5380,Studies!A:BR,6,FALSE),"")</f>
        <v>Serum</v>
      </c>
      <c r="G5380" s="194">
        <v>10</v>
      </c>
      <c r="H5380" s="194" t="s">
        <v>60</v>
      </c>
      <c r="I5380" s="187">
        <v>0.2816806</v>
      </c>
      <c r="J5380" s="187" t="s">
        <v>959</v>
      </c>
      <c r="K5380" s="187" t="s">
        <v>116</v>
      </c>
    </row>
    <row r="5381" spans="1:14" x14ac:dyDescent="0.2">
      <c r="A5381" s="183">
        <v>602</v>
      </c>
      <c r="B5381" s="253" t="str">
        <f>IF(AND(A5381&lt;&gt;"",ISNUMBER(A5381)),VLOOKUP(A5381,Studies!A:BR,2,FALSE),"")</f>
        <v>DiSanto 1981</v>
      </c>
      <c r="C5381" s="254" t="str">
        <f>IF(AND(A5381&lt;&gt;"",ISNUMBER(A5381)),VLOOKUP(A5381,Studies!A:BR,3,FALSE),"")</f>
        <v>https://www.ncbi.nlm.nih.gov/pubmed/7283417</v>
      </c>
      <c r="D5381" s="254" t="str">
        <f>IF(AND(A5381&lt;&gt;"",ISNUMBER(A5381)),VLOOKUP(A5381,Studies!A:BR,4,FALSE),"")</f>
        <v>2h fast, enteric-coated erythromycin tablets (study 2)</v>
      </c>
      <c r="E5381" s="254" t="str">
        <f>IF(AND(A5381&lt;&gt;"",ISNUMBER(A5381)),VLOOKUP(A5381,Studies!A:BR,5,FALSE),"")</f>
        <v>Erythromycin</v>
      </c>
      <c r="F5381" s="255" t="str">
        <f>IF(AND(A5381&lt;&gt;"",ISNUMBER(A5381)),VLOOKUP(A5381,Studies!A:BR,6,FALSE),"")</f>
        <v>Serum</v>
      </c>
      <c r="G5381" s="194">
        <v>12</v>
      </c>
      <c r="H5381" s="194" t="s">
        <v>60</v>
      </c>
      <c r="I5381" s="187">
        <v>0.17589759999999999</v>
      </c>
      <c r="J5381" s="187" t="s">
        <v>959</v>
      </c>
      <c r="K5381" s="187" t="s">
        <v>116</v>
      </c>
    </row>
    <row r="5382" spans="1:14" x14ac:dyDescent="0.2">
      <c r="A5382" s="183">
        <v>603</v>
      </c>
      <c r="B5382" s="253" t="str">
        <f>IF(AND(A5382&lt;&gt;"",ISNUMBER(A5382)),VLOOKUP(A5382,Studies!A:BR,2,FALSE),"")</f>
        <v>Huppertz 2011</v>
      </c>
      <c r="C5382" s="254" t="str">
        <f>IF(AND(A5382&lt;&gt;"",ISNUMBER(A5382)),VLOOKUP(A5382,Studies!A:BR,3,FALSE),"")</f>
        <v>https://www.ncbi.nlm.nih.gov/pubmed/21274983</v>
      </c>
      <c r="D5382" s="254" t="str">
        <f>IF(AND(A5382&lt;&gt;"",ISNUMBER(A5382)),VLOOKUP(A5382,Studies!A:BR,4,FALSE),"")</f>
        <v>Treatment group, erythromycin</v>
      </c>
      <c r="E5382" s="254" t="str">
        <f>IF(AND(A5382&lt;&gt;"",ISNUMBER(A5382)),VLOOKUP(A5382,Studies!A:BR,5,FALSE),"")</f>
        <v>Erythromycin</v>
      </c>
      <c r="F5382" s="255"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x14ac:dyDescent="0.2">
      <c r="A5383" s="183">
        <v>603</v>
      </c>
      <c r="B5383" s="253" t="str">
        <f>IF(AND(A5383&lt;&gt;"",ISNUMBER(A5383)),VLOOKUP(A5383,Studies!A:BR,2,FALSE),"")</f>
        <v>Huppertz 2011</v>
      </c>
      <c r="C5383" s="254" t="str">
        <f>IF(AND(A5383&lt;&gt;"",ISNUMBER(A5383)),VLOOKUP(A5383,Studies!A:BR,3,FALSE),"")</f>
        <v>https://www.ncbi.nlm.nih.gov/pubmed/21274983</v>
      </c>
      <c r="D5383" s="254" t="str">
        <f>IF(AND(A5383&lt;&gt;"",ISNUMBER(A5383)),VLOOKUP(A5383,Studies!A:BR,4,FALSE),"")</f>
        <v>Treatment group, erythromycin</v>
      </c>
      <c r="E5383" s="254" t="str">
        <f>IF(AND(A5383&lt;&gt;"",ISNUMBER(A5383)),VLOOKUP(A5383,Studies!A:BR,5,FALSE),"")</f>
        <v>Erythromycin</v>
      </c>
      <c r="F5383" s="255"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x14ac:dyDescent="0.2">
      <c r="A5384" s="30">
        <v>603</v>
      </c>
      <c r="B5384" s="253" t="str">
        <f>IF(AND(A5384&lt;&gt;"",ISNUMBER(A5384)),VLOOKUP(A5384,Studies!A:BR,2,FALSE),"")</f>
        <v>Huppertz 2011</v>
      </c>
      <c r="C5384" s="254" t="str">
        <f>IF(AND(A5384&lt;&gt;"",ISNUMBER(A5384)),VLOOKUP(A5384,Studies!A:BR,3,FALSE),"")</f>
        <v>https://www.ncbi.nlm.nih.gov/pubmed/21274983</v>
      </c>
      <c r="D5384" s="254" t="str">
        <f>IF(AND(A5384&lt;&gt;"",ISNUMBER(A5384)),VLOOKUP(A5384,Studies!A:BR,4,FALSE),"")</f>
        <v>Treatment group, erythromycin</v>
      </c>
      <c r="E5384" s="254" t="str">
        <f>IF(AND(A5384&lt;&gt;"",ISNUMBER(A5384)),VLOOKUP(A5384,Studies!A:BR,5,FALSE),"")</f>
        <v>Erythromycin</v>
      </c>
      <c r="F5384" s="255"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x14ac:dyDescent="0.2">
      <c r="A5385" s="183">
        <v>603</v>
      </c>
      <c r="B5385" s="253" t="str">
        <f>IF(AND(A5385&lt;&gt;"",ISNUMBER(A5385)),VLOOKUP(A5385,Studies!A:BR,2,FALSE),"")</f>
        <v>Huppertz 2011</v>
      </c>
      <c r="C5385" s="254" t="str">
        <f>IF(AND(A5385&lt;&gt;"",ISNUMBER(A5385)),VLOOKUP(A5385,Studies!A:BR,3,FALSE),"")</f>
        <v>https://www.ncbi.nlm.nih.gov/pubmed/21274983</v>
      </c>
      <c r="D5385" s="254" t="str">
        <f>IF(AND(A5385&lt;&gt;"",ISNUMBER(A5385)),VLOOKUP(A5385,Studies!A:BR,4,FALSE),"")</f>
        <v>Treatment group, erythromycin</v>
      </c>
      <c r="E5385" s="254" t="str">
        <f>IF(AND(A5385&lt;&gt;"",ISNUMBER(A5385)),VLOOKUP(A5385,Studies!A:BR,5,FALSE),"")</f>
        <v>Erythromycin</v>
      </c>
      <c r="F5385" s="255"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x14ac:dyDescent="0.2">
      <c r="A5386" s="183">
        <v>603</v>
      </c>
      <c r="B5386" s="253" t="str">
        <f>IF(AND(A5386&lt;&gt;"",ISNUMBER(A5386)),VLOOKUP(A5386,Studies!A:BR,2,FALSE),"")</f>
        <v>Huppertz 2011</v>
      </c>
      <c r="C5386" s="254" t="str">
        <f>IF(AND(A5386&lt;&gt;"",ISNUMBER(A5386)),VLOOKUP(A5386,Studies!A:BR,3,FALSE),"")</f>
        <v>https://www.ncbi.nlm.nih.gov/pubmed/21274983</v>
      </c>
      <c r="D5386" s="254" t="str">
        <f>IF(AND(A5386&lt;&gt;"",ISNUMBER(A5386)),VLOOKUP(A5386,Studies!A:BR,4,FALSE),"")</f>
        <v>Treatment group, erythromycin</v>
      </c>
      <c r="E5386" s="254" t="str">
        <f>IF(AND(A5386&lt;&gt;"",ISNUMBER(A5386)),VLOOKUP(A5386,Studies!A:BR,5,FALSE),"")</f>
        <v>Erythromycin</v>
      </c>
      <c r="F5386" s="255"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x14ac:dyDescent="0.2">
      <c r="A5387" s="183">
        <v>604</v>
      </c>
      <c r="B5387" s="253" t="str">
        <f>IF(AND(A5387&lt;&gt;"",ISNUMBER(A5387)),VLOOKUP(A5387,Studies!A:BR,2,FALSE),"")</f>
        <v>Iliopoulou 1982</v>
      </c>
      <c r="C5387" s="254" t="str">
        <f>IF(AND(A5387&lt;&gt;"",ISNUMBER(A5387)),VLOOKUP(A5387,Studies!A:BR,3,FALSE),"")</f>
        <v>https://www.ncbi.nlm.nih.gov/pubmed/7138734</v>
      </c>
      <c r="D5387" s="254" t="str">
        <f>IF(AND(A5387&lt;&gt;"",ISNUMBER(A5387)),VLOOKUP(A5387,Studies!A:BR,4,FALSE),"")</f>
        <v>fourth day, before theophylline administration</v>
      </c>
      <c r="E5387" s="254" t="str">
        <f>IF(AND(A5387&lt;&gt;"",ISNUMBER(A5387)),VLOOKUP(A5387,Studies!A:BR,5,FALSE),"")</f>
        <v>Erythromycin</v>
      </c>
      <c r="F5387" s="255" t="str">
        <f>IF(AND(A5387&lt;&gt;"",ISNUMBER(A5387)),VLOOKUP(A5387,Studies!A:BR,6,FALSE),"")</f>
        <v>Serum</v>
      </c>
      <c r="G5387" s="194">
        <v>72</v>
      </c>
      <c r="H5387" s="194" t="s">
        <v>60</v>
      </c>
      <c r="I5387" s="187">
        <v>0.244621709092985</v>
      </c>
      <c r="J5387" s="187" t="s">
        <v>959</v>
      </c>
      <c r="K5387" s="187" t="s">
        <v>116</v>
      </c>
    </row>
    <row r="5388" spans="1:14" x14ac:dyDescent="0.2">
      <c r="A5388" s="183">
        <v>604</v>
      </c>
      <c r="B5388" s="253" t="str">
        <f>IF(AND(A5388&lt;&gt;"",ISNUMBER(A5388)),VLOOKUP(A5388,Studies!A:BR,2,FALSE),"")</f>
        <v>Iliopoulou 1982</v>
      </c>
      <c r="C5388" s="254" t="str">
        <f>IF(AND(A5388&lt;&gt;"",ISNUMBER(A5388)),VLOOKUP(A5388,Studies!A:BR,3,FALSE),"")</f>
        <v>https://www.ncbi.nlm.nih.gov/pubmed/7138734</v>
      </c>
      <c r="D5388" s="254" t="str">
        <f>IF(AND(A5388&lt;&gt;"",ISNUMBER(A5388)),VLOOKUP(A5388,Studies!A:BR,4,FALSE),"")</f>
        <v>fourth day, before theophylline administration</v>
      </c>
      <c r="E5388" s="254" t="str">
        <f>IF(AND(A5388&lt;&gt;"",ISNUMBER(A5388)),VLOOKUP(A5388,Studies!A:BR,5,FALSE),"")</f>
        <v>Erythromycin</v>
      </c>
      <c r="F5388" s="255"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x14ac:dyDescent="0.2">
      <c r="A5389" s="183">
        <v>604</v>
      </c>
      <c r="B5389" s="253" t="str">
        <f>IF(AND(A5389&lt;&gt;"",ISNUMBER(A5389)),VLOOKUP(A5389,Studies!A:BR,2,FALSE),"")</f>
        <v>Iliopoulou 1982</v>
      </c>
      <c r="C5389" s="254" t="str">
        <f>IF(AND(A5389&lt;&gt;"",ISNUMBER(A5389)),VLOOKUP(A5389,Studies!A:BR,3,FALSE),"")</f>
        <v>https://www.ncbi.nlm.nih.gov/pubmed/7138734</v>
      </c>
      <c r="D5389" s="254" t="str">
        <f>IF(AND(A5389&lt;&gt;"",ISNUMBER(A5389)),VLOOKUP(A5389,Studies!A:BR,4,FALSE),"")</f>
        <v>fourth day, before theophylline administration</v>
      </c>
      <c r="E5389" s="254" t="str">
        <f>IF(AND(A5389&lt;&gt;"",ISNUMBER(A5389)),VLOOKUP(A5389,Studies!A:BR,5,FALSE),"")</f>
        <v>Erythromycin</v>
      </c>
      <c r="F5389" s="255"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x14ac:dyDescent="0.2">
      <c r="A5390" s="183">
        <v>604</v>
      </c>
      <c r="B5390" s="253" t="str">
        <f>IF(AND(A5390&lt;&gt;"",ISNUMBER(A5390)),VLOOKUP(A5390,Studies!A:BR,2,FALSE),"")</f>
        <v>Iliopoulou 1982</v>
      </c>
      <c r="C5390" s="254" t="str">
        <f>IF(AND(A5390&lt;&gt;"",ISNUMBER(A5390)),VLOOKUP(A5390,Studies!A:BR,3,FALSE),"")</f>
        <v>https://www.ncbi.nlm.nih.gov/pubmed/7138734</v>
      </c>
      <c r="D5390" s="254" t="str">
        <f>IF(AND(A5390&lt;&gt;"",ISNUMBER(A5390)),VLOOKUP(A5390,Studies!A:BR,4,FALSE),"")</f>
        <v>fourth day, before theophylline administration</v>
      </c>
      <c r="E5390" s="254" t="str">
        <f>IF(AND(A5390&lt;&gt;"",ISNUMBER(A5390)),VLOOKUP(A5390,Studies!A:BR,5,FALSE),"")</f>
        <v>Erythromycin</v>
      </c>
      <c r="F5390" s="255"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x14ac:dyDescent="0.2">
      <c r="A5391" s="183">
        <v>604</v>
      </c>
      <c r="B5391" s="253" t="str">
        <f>IF(AND(A5391&lt;&gt;"",ISNUMBER(A5391)),VLOOKUP(A5391,Studies!A:BR,2,FALSE),"")</f>
        <v>Iliopoulou 1982</v>
      </c>
      <c r="C5391" s="254" t="str">
        <f>IF(AND(A5391&lt;&gt;"",ISNUMBER(A5391)),VLOOKUP(A5391,Studies!A:BR,3,FALSE),"")</f>
        <v>https://www.ncbi.nlm.nih.gov/pubmed/7138734</v>
      </c>
      <c r="D5391" s="254" t="str">
        <f>IF(AND(A5391&lt;&gt;"",ISNUMBER(A5391)),VLOOKUP(A5391,Studies!A:BR,4,FALSE),"")</f>
        <v>fourth day, before theophylline administration</v>
      </c>
      <c r="E5391" s="254" t="str">
        <f>IF(AND(A5391&lt;&gt;"",ISNUMBER(A5391)),VLOOKUP(A5391,Studies!A:BR,5,FALSE),"")</f>
        <v>Erythromycin</v>
      </c>
      <c r="F5391" s="255"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x14ac:dyDescent="0.2">
      <c r="A5392" s="183">
        <v>604</v>
      </c>
      <c r="B5392" s="253" t="str">
        <f>IF(AND(A5392&lt;&gt;"",ISNUMBER(A5392)),VLOOKUP(A5392,Studies!A:BR,2,FALSE),"")</f>
        <v>Iliopoulou 1982</v>
      </c>
      <c r="C5392" s="254" t="str">
        <f>IF(AND(A5392&lt;&gt;"",ISNUMBER(A5392)),VLOOKUP(A5392,Studies!A:BR,3,FALSE),"")</f>
        <v>https://www.ncbi.nlm.nih.gov/pubmed/7138734</v>
      </c>
      <c r="D5392" s="254" t="str">
        <f>IF(AND(A5392&lt;&gt;"",ISNUMBER(A5392)),VLOOKUP(A5392,Studies!A:BR,4,FALSE),"")</f>
        <v>fourth day, before theophylline administration</v>
      </c>
      <c r="E5392" s="254" t="str">
        <f>IF(AND(A5392&lt;&gt;"",ISNUMBER(A5392)),VLOOKUP(A5392,Studies!A:BR,5,FALSE),"")</f>
        <v>Erythromycin</v>
      </c>
      <c r="F5392" s="255"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x14ac:dyDescent="0.2">
      <c r="A5393" s="183">
        <v>604</v>
      </c>
      <c r="B5393" s="253" t="str">
        <f>IF(AND(A5393&lt;&gt;"",ISNUMBER(A5393)),VLOOKUP(A5393,Studies!A:BR,2,FALSE),"")</f>
        <v>Iliopoulou 1982</v>
      </c>
      <c r="C5393" s="254" t="str">
        <f>IF(AND(A5393&lt;&gt;"",ISNUMBER(A5393)),VLOOKUP(A5393,Studies!A:BR,3,FALSE),"")</f>
        <v>https://www.ncbi.nlm.nih.gov/pubmed/7138734</v>
      </c>
      <c r="D5393" s="254" t="str">
        <f>IF(AND(A5393&lt;&gt;"",ISNUMBER(A5393)),VLOOKUP(A5393,Studies!A:BR,4,FALSE),"")</f>
        <v>fourth day, before theophylline administration</v>
      </c>
      <c r="E5393" s="254" t="str">
        <f>IF(AND(A5393&lt;&gt;"",ISNUMBER(A5393)),VLOOKUP(A5393,Studies!A:BR,5,FALSE),"")</f>
        <v>Erythromycin</v>
      </c>
      <c r="F5393" s="255"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x14ac:dyDescent="0.2">
      <c r="A5394" s="183">
        <v>604</v>
      </c>
      <c r="B5394" s="253" t="str">
        <f>IF(AND(A5394&lt;&gt;"",ISNUMBER(A5394)),VLOOKUP(A5394,Studies!A:BR,2,FALSE),"")</f>
        <v>Iliopoulou 1982</v>
      </c>
      <c r="C5394" s="254" t="str">
        <f>IF(AND(A5394&lt;&gt;"",ISNUMBER(A5394)),VLOOKUP(A5394,Studies!A:BR,3,FALSE),"")</f>
        <v>https://www.ncbi.nlm.nih.gov/pubmed/7138734</v>
      </c>
      <c r="D5394" s="254" t="str">
        <f>IF(AND(A5394&lt;&gt;"",ISNUMBER(A5394)),VLOOKUP(A5394,Studies!A:BR,4,FALSE),"")</f>
        <v>fourth day, before theophylline administration</v>
      </c>
      <c r="E5394" s="254" t="str">
        <f>IF(AND(A5394&lt;&gt;"",ISNUMBER(A5394)),VLOOKUP(A5394,Studies!A:BR,5,FALSE),"")</f>
        <v>Erythromycin</v>
      </c>
      <c r="F5394" s="255"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x14ac:dyDescent="0.2">
      <c r="A5395" s="183">
        <v>604</v>
      </c>
      <c r="B5395" s="253" t="str">
        <f>IF(AND(A5395&lt;&gt;"",ISNUMBER(A5395)),VLOOKUP(A5395,Studies!A:BR,2,FALSE),"")</f>
        <v>Iliopoulou 1982</v>
      </c>
      <c r="C5395" s="254" t="str">
        <f>IF(AND(A5395&lt;&gt;"",ISNUMBER(A5395)),VLOOKUP(A5395,Studies!A:BR,3,FALSE),"")</f>
        <v>https://www.ncbi.nlm.nih.gov/pubmed/7138734</v>
      </c>
      <c r="D5395" s="254" t="str">
        <f>IF(AND(A5395&lt;&gt;"",ISNUMBER(A5395)),VLOOKUP(A5395,Studies!A:BR,4,FALSE),"")</f>
        <v>fourth day, before theophylline administration</v>
      </c>
      <c r="E5395" s="254" t="str">
        <f>IF(AND(A5395&lt;&gt;"",ISNUMBER(A5395)),VLOOKUP(A5395,Studies!A:BR,5,FALSE),"")</f>
        <v>Erythromycin</v>
      </c>
      <c r="F5395" s="255"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x14ac:dyDescent="0.2">
      <c r="A5396" s="183">
        <v>604</v>
      </c>
      <c r="B5396" s="253" t="str">
        <f>IF(AND(A5396&lt;&gt;"",ISNUMBER(A5396)),VLOOKUP(A5396,Studies!A:BR,2,FALSE),"")</f>
        <v>Iliopoulou 1982</v>
      </c>
      <c r="C5396" s="254" t="str">
        <f>IF(AND(A5396&lt;&gt;"",ISNUMBER(A5396)),VLOOKUP(A5396,Studies!A:BR,3,FALSE),"")</f>
        <v>https://www.ncbi.nlm.nih.gov/pubmed/7138734</v>
      </c>
      <c r="D5396" s="254" t="str">
        <f>IF(AND(A5396&lt;&gt;"",ISNUMBER(A5396)),VLOOKUP(A5396,Studies!A:BR,4,FALSE),"")</f>
        <v>fourth day, before theophylline administration</v>
      </c>
      <c r="E5396" s="254" t="str">
        <f>IF(AND(A5396&lt;&gt;"",ISNUMBER(A5396)),VLOOKUP(A5396,Studies!A:BR,5,FALSE),"")</f>
        <v>Erythromycin</v>
      </c>
      <c r="F5396" s="255"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x14ac:dyDescent="0.2">
      <c r="A5397" s="183">
        <v>604</v>
      </c>
      <c r="B5397" s="253" t="str">
        <f>IF(AND(A5397&lt;&gt;"",ISNUMBER(A5397)),VLOOKUP(A5397,Studies!A:BR,2,FALSE),"")</f>
        <v>Iliopoulou 1982</v>
      </c>
      <c r="C5397" s="254" t="str">
        <f>IF(AND(A5397&lt;&gt;"",ISNUMBER(A5397)),VLOOKUP(A5397,Studies!A:BR,3,FALSE),"")</f>
        <v>https://www.ncbi.nlm.nih.gov/pubmed/7138734</v>
      </c>
      <c r="D5397" s="254" t="str">
        <f>IF(AND(A5397&lt;&gt;"",ISNUMBER(A5397)),VLOOKUP(A5397,Studies!A:BR,4,FALSE),"")</f>
        <v>fourth day, before theophylline administration</v>
      </c>
      <c r="E5397" s="254" t="str">
        <f>IF(AND(A5397&lt;&gt;"",ISNUMBER(A5397)),VLOOKUP(A5397,Studies!A:BR,5,FALSE),"")</f>
        <v>Erythromycin</v>
      </c>
      <c r="F5397" s="255"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x14ac:dyDescent="0.2">
      <c r="A5398" s="30">
        <v>604</v>
      </c>
      <c r="B5398" s="253" t="str">
        <f>IF(AND(A5398&lt;&gt;"",ISNUMBER(A5398)),VLOOKUP(A5398,Studies!A:BR,2,FALSE),"")</f>
        <v>Iliopoulou 1982</v>
      </c>
      <c r="C5398" s="254" t="str">
        <f>IF(AND(A5398&lt;&gt;"",ISNUMBER(A5398)),VLOOKUP(A5398,Studies!A:BR,3,FALSE),"")</f>
        <v>https://www.ncbi.nlm.nih.gov/pubmed/7138734</v>
      </c>
      <c r="D5398" s="254" t="str">
        <f>IF(AND(A5398&lt;&gt;"",ISNUMBER(A5398)),VLOOKUP(A5398,Studies!A:BR,4,FALSE),"")</f>
        <v>fourth day, before theophylline administration</v>
      </c>
      <c r="E5398" s="254" t="str">
        <f>IF(AND(A5398&lt;&gt;"",ISNUMBER(A5398)),VLOOKUP(A5398,Studies!A:BR,5,FALSE),"")</f>
        <v>Erythromycin</v>
      </c>
      <c r="F5398" s="255"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x14ac:dyDescent="0.2">
      <c r="A5399" s="183">
        <v>604</v>
      </c>
      <c r="B5399" s="253" t="str">
        <f>IF(AND(A5399&lt;&gt;"",ISNUMBER(A5399)),VLOOKUP(A5399,Studies!A:BR,2,FALSE),"")</f>
        <v>Iliopoulou 1982</v>
      </c>
      <c r="C5399" s="254" t="str">
        <f>IF(AND(A5399&lt;&gt;"",ISNUMBER(A5399)),VLOOKUP(A5399,Studies!A:BR,3,FALSE),"")</f>
        <v>https://www.ncbi.nlm.nih.gov/pubmed/7138734</v>
      </c>
      <c r="D5399" s="254" t="str">
        <f>IF(AND(A5399&lt;&gt;"",ISNUMBER(A5399)),VLOOKUP(A5399,Studies!A:BR,4,FALSE),"")</f>
        <v>fourth day, before theophylline administration</v>
      </c>
      <c r="E5399" s="254" t="str">
        <f>IF(AND(A5399&lt;&gt;"",ISNUMBER(A5399)),VLOOKUP(A5399,Studies!A:BR,5,FALSE),"")</f>
        <v>Erythromycin</v>
      </c>
      <c r="F5399" s="255"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x14ac:dyDescent="0.2">
      <c r="A5400" s="183">
        <v>604</v>
      </c>
      <c r="B5400" s="253" t="str">
        <f>IF(AND(A5400&lt;&gt;"",ISNUMBER(A5400)),VLOOKUP(A5400,Studies!A:BR,2,FALSE),"")</f>
        <v>Iliopoulou 1982</v>
      </c>
      <c r="C5400" s="254" t="str">
        <f>IF(AND(A5400&lt;&gt;"",ISNUMBER(A5400)),VLOOKUP(A5400,Studies!A:BR,3,FALSE),"")</f>
        <v>https://www.ncbi.nlm.nih.gov/pubmed/7138734</v>
      </c>
      <c r="D5400" s="254" t="str">
        <f>IF(AND(A5400&lt;&gt;"",ISNUMBER(A5400)),VLOOKUP(A5400,Studies!A:BR,4,FALSE),"")</f>
        <v>fourth day, before theophylline administration</v>
      </c>
      <c r="E5400" s="254" t="str">
        <f>IF(AND(A5400&lt;&gt;"",ISNUMBER(A5400)),VLOOKUP(A5400,Studies!A:BR,5,FALSE),"")</f>
        <v>Erythromycin</v>
      </c>
      <c r="F5400" s="255"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x14ac:dyDescent="0.2">
      <c r="A5401" s="183">
        <v>605</v>
      </c>
      <c r="B5401" s="253" t="str">
        <f>IF(AND(A5401&lt;&gt;"",ISNUMBER(A5401)),VLOOKUP(A5401,Studies!A:BR,2,FALSE),"")</f>
        <v>Josefsson 1982a</v>
      </c>
      <c r="C5401" s="254" t="str">
        <f>IF(AND(A5401&lt;&gt;"",ISNUMBER(A5401)),VLOOKUP(A5401,Studies!A:BR,3,FALSE),"")</f>
        <v>https://www.ncbi.nlm.nih.gov/pubmed/7082537</v>
      </c>
      <c r="D5401" s="254" t="str">
        <f>IF(AND(A5401&lt;&gt;"",ISNUMBER(A5401)),VLOOKUP(A5401,Studies!A:BR,4,FALSE),"")</f>
        <v>erythromycin base 250 mg</v>
      </c>
      <c r="E5401" s="254" t="str">
        <f>IF(AND(A5401&lt;&gt;"",ISNUMBER(A5401)),VLOOKUP(A5401,Studies!A:BR,5,FALSE),"")</f>
        <v>Erythromycin</v>
      </c>
      <c r="F5401" s="255" t="str">
        <f>IF(AND(A5401&lt;&gt;"",ISNUMBER(A5401)),VLOOKUP(A5401,Studies!A:BR,6,FALSE),"")</f>
        <v>Serum</v>
      </c>
      <c r="G5401" s="194">
        <v>1</v>
      </c>
      <c r="H5401" s="194" t="s">
        <v>60</v>
      </c>
      <c r="I5401" s="187">
        <v>7.6784246094611305E-2</v>
      </c>
      <c r="J5401" s="187" t="s">
        <v>962</v>
      </c>
      <c r="K5401" s="187" t="s">
        <v>116</v>
      </c>
      <c r="O5401" s="59" t="s">
        <v>1964</v>
      </c>
    </row>
    <row r="5402" spans="1:16" x14ac:dyDescent="0.2">
      <c r="A5402" s="183">
        <v>605</v>
      </c>
      <c r="B5402" s="253" t="str">
        <f>IF(AND(A5402&lt;&gt;"",ISNUMBER(A5402)),VLOOKUP(A5402,Studies!A:BR,2,FALSE),"")</f>
        <v>Josefsson 1982a</v>
      </c>
      <c r="C5402" s="254" t="str">
        <f>IF(AND(A5402&lt;&gt;"",ISNUMBER(A5402)),VLOOKUP(A5402,Studies!A:BR,3,FALSE),"")</f>
        <v>https://www.ncbi.nlm.nih.gov/pubmed/7082537</v>
      </c>
      <c r="D5402" s="254" t="str">
        <f>IF(AND(A5402&lt;&gt;"",ISNUMBER(A5402)),VLOOKUP(A5402,Studies!A:BR,4,FALSE),"")</f>
        <v>erythromycin base 250 mg</v>
      </c>
      <c r="E5402" s="254" t="str">
        <f>IF(AND(A5402&lt;&gt;"",ISNUMBER(A5402)),VLOOKUP(A5402,Studies!A:BR,5,FALSE),"")</f>
        <v>Erythromycin</v>
      </c>
      <c r="F5402" s="255"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x14ac:dyDescent="0.2">
      <c r="A5403" s="183">
        <v>605</v>
      </c>
      <c r="B5403" s="253" t="str">
        <f>IF(AND(A5403&lt;&gt;"",ISNUMBER(A5403)),VLOOKUP(A5403,Studies!A:BR,2,FALSE),"")</f>
        <v>Josefsson 1982a</v>
      </c>
      <c r="C5403" s="254" t="str">
        <f>IF(AND(A5403&lt;&gt;"",ISNUMBER(A5403)),VLOOKUP(A5403,Studies!A:BR,3,FALSE),"")</f>
        <v>https://www.ncbi.nlm.nih.gov/pubmed/7082537</v>
      </c>
      <c r="D5403" s="254" t="str">
        <f>IF(AND(A5403&lt;&gt;"",ISNUMBER(A5403)),VLOOKUP(A5403,Studies!A:BR,4,FALSE),"")</f>
        <v>erythromycin base 250 mg</v>
      </c>
      <c r="E5403" s="254" t="str">
        <f>IF(AND(A5403&lt;&gt;"",ISNUMBER(A5403)),VLOOKUP(A5403,Studies!A:BR,5,FALSE),"")</f>
        <v>Erythromycin</v>
      </c>
      <c r="F5403" s="255"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x14ac:dyDescent="0.2">
      <c r="A5404" s="183">
        <v>605</v>
      </c>
      <c r="B5404" s="253" t="str">
        <f>IF(AND(A5404&lt;&gt;"",ISNUMBER(A5404)),VLOOKUP(A5404,Studies!A:BR,2,FALSE),"")</f>
        <v>Josefsson 1982a</v>
      </c>
      <c r="C5404" s="254" t="str">
        <f>IF(AND(A5404&lt;&gt;"",ISNUMBER(A5404)),VLOOKUP(A5404,Studies!A:BR,3,FALSE),"")</f>
        <v>https://www.ncbi.nlm.nih.gov/pubmed/7082537</v>
      </c>
      <c r="D5404" s="254" t="str">
        <f>IF(AND(A5404&lt;&gt;"",ISNUMBER(A5404)),VLOOKUP(A5404,Studies!A:BR,4,FALSE),"")</f>
        <v>erythromycin base 250 mg</v>
      </c>
      <c r="E5404" s="254" t="str">
        <f>IF(AND(A5404&lt;&gt;"",ISNUMBER(A5404)),VLOOKUP(A5404,Studies!A:BR,5,FALSE),"")</f>
        <v>Erythromycin</v>
      </c>
      <c r="F5404" s="255"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x14ac:dyDescent="0.2">
      <c r="A5405" s="183">
        <v>605</v>
      </c>
      <c r="B5405" s="253" t="str">
        <f>IF(AND(A5405&lt;&gt;"",ISNUMBER(A5405)),VLOOKUP(A5405,Studies!A:BR,2,FALSE),"")</f>
        <v>Josefsson 1982a</v>
      </c>
      <c r="C5405" s="254" t="str">
        <f>IF(AND(A5405&lt;&gt;"",ISNUMBER(A5405)),VLOOKUP(A5405,Studies!A:BR,3,FALSE),"")</f>
        <v>https://www.ncbi.nlm.nih.gov/pubmed/7082537</v>
      </c>
      <c r="D5405" s="254" t="str">
        <f>IF(AND(A5405&lt;&gt;"",ISNUMBER(A5405)),VLOOKUP(A5405,Studies!A:BR,4,FALSE),"")</f>
        <v>erythromycin base 250 mg</v>
      </c>
      <c r="E5405" s="254" t="str">
        <f>IF(AND(A5405&lt;&gt;"",ISNUMBER(A5405)),VLOOKUP(A5405,Studies!A:BR,5,FALSE),"")</f>
        <v>Erythromycin</v>
      </c>
      <c r="F5405" s="255"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x14ac:dyDescent="0.2">
      <c r="A5406" s="183">
        <v>605</v>
      </c>
      <c r="B5406" s="253" t="str">
        <f>IF(AND(A5406&lt;&gt;"",ISNUMBER(A5406)),VLOOKUP(A5406,Studies!A:BR,2,FALSE),"")</f>
        <v>Josefsson 1982a</v>
      </c>
      <c r="C5406" s="254" t="str">
        <f>IF(AND(A5406&lt;&gt;"",ISNUMBER(A5406)),VLOOKUP(A5406,Studies!A:BR,3,FALSE),"")</f>
        <v>https://www.ncbi.nlm.nih.gov/pubmed/7082537</v>
      </c>
      <c r="D5406" s="254" t="str">
        <f>IF(AND(A5406&lt;&gt;"",ISNUMBER(A5406)),VLOOKUP(A5406,Studies!A:BR,4,FALSE),"")</f>
        <v>erythromycin base 250 mg</v>
      </c>
      <c r="E5406" s="254" t="str">
        <f>IF(AND(A5406&lt;&gt;"",ISNUMBER(A5406)),VLOOKUP(A5406,Studies!A:BR,5,FALSE),"")</f>
        <v>Erythromycin</v>
      </c>
      <c r="F5406" s="255"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x14ac:dyDescent="0.2">
      <c r="A5407" s="183">
        <v>605</v>
      </c>
      <c r="B5407" s="253" t="str">
        <f>IF(AND(A5407&lt;&gt;"",ISNUMBER(A5407)),VLOOKUP(A5407,Studies!A:BR,2,FALSE),"")</f>
        <v>Josefsson 1982a</v>
      </c>
      <c r="C5407" s="254" t="str">
        <f>IF(AND(A5407&lt;&gt;"",ISNUMBER(A5407)),VLOOKUP(A5407,Studies!A:BR,3,FALSE),"")</f>
        <v>https://www.ncbi.nlm.nih.gov/pubmed/7082537</v>
      </c>
      <c r="D5407" s="254" t="str">
        <f>IF(AND(A5407&lt;&gt;"",ISNUMBER(A5407)),VLOOKUP(A5407,Studies!A:BR,4,FALSE),"")</f>
        <v>erythromycin base 250 mg</v>
      </c>
      <c r="E5407" s="254" t="str">
        <f>IF(AND(A5407&lt;&gt;"",ISNUMBER(A5407)),VLOOKUP(A5407,Studies!A:BR,5,FALSE),"")</f>
        <v>Erythromycin</v>
      </c>
      <c r="F5407" s="255"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x14ac:dyDescent="0.2">
      <c r="A5408" s="183">
        <v>605</v>
      </c>
      <c r="B5408" s="253" t="str">
        <f>IF(AND(A5408&lt;&gt;"",ISNUMBER(A5408)),VLOOKUP(A5408,Studies!A:BR,2,FALSE),"")</f>
        <v>Josefsson 1982a</v>
      </c>
      <c r="C5408" s="254" t="str">
        <f>IF(AND(A5408&lt;&gt;"",ISNUMBER(A5408)),VLOOKUP(A5408,Studies!A:BR,3,FALSE),"")</f>
        <v>https://www.ncbi.nlm.nih.gov/pubmed/7082537</v>
      </c>
      <c r="D5408" s="254" t="str">
        <f>IF(AND(A5408&lt;&gt;"",ISNUMBER(A5408)),VLOOKUP(A5408,Studies!A:BR,4,FALSE),"")</f>
        <v>erythromycin base 250 mg</v>
      </c>
      <c r="E5408" s="254" t="str">
        <f>IF(AND(A5408&lt;&gt;"",ISNUMBER(A5408)),VLOOKUP(A5408,Studies!A:BR,5,FALSE),"")</f>
        <v>Erythromycin</v>
      </c>
      <c r="F5408" s="255" t="str">
        <f>IF(AND(A5408&lt;&gt;"",ISNUMBER(A5408)),VLOOKUP(A5408,Studies!A:BR,6,FALSE),"")</f>
        <v>Serum</v>
      </c>
      <c r="G5408" s="194">
        <v>5</v>
      </c>
      <c r="H5408" s="194" t="s">
        <v>60</v>
      </c>
      <c r="I5408" s="187">
        <v>0.34673631860749499</v>
      </c>
      <c r="J5408" s="187" t="s">
        <v>962</v>
      </c>
      <c r="K5408" s="187" t="s">
        <v>116</v>
      </c>
      <c r="O5408" s="59" t="s">
        <v>1964</v>
      </c>
    </row>
    <row r="5409" spans="1:15" x14ac:dyDescent="0.2">
      <c r="A5409" s="30">
        <v>605</v>
      </c>
      <c r="B5409" s="253" t="str">
        <f>IF(AND(A5409&lt;&gt;"",ISNUMBER(A5409)),VLOOKUP(A5409,Studies!A:BR,2,FALSE),"")</f>
        <v>Josefsson 1982a</v>
      </c>
      <c r="C5409" s="254" t="str">
        <f>IF(AND(A5409&lt;&gt;"",ISNUMBER(A5409)),VLOOKUP(A5409,Studies!A:BR,3,FALSE),"")</f>
        <v>https://www.ncbi.nlm.nih.gov/pubmed/7082537</v>
      </c>
      <c r="D5409" s="254" t="str">
        <f>IF(AND(A5409&lt;&gt;"",ISNUMBER(A5409)),VLOOKUP(A5409,Studies!A:BR,4,FALSE),"")</f>
        <v>erythromycin base 250 mg</v>
      </c>
      <c r="E5409" s="254" t="str">
        <f>IF(AND(A5409&lt;&gt;"",ISNUMBER(A5409)),VLOOKUP(A5409,Studies!A:BR,5,FALSE),"")</f>
        <v>Erythromycin</v>
      </c>
      <c r="F5409" s="255" t="str">
        <f>IF(AND(A5409&lt;&gt;"",ISNUMBER(A5409)),VLOOKUP(A5409,Studies!A:BR,6,FALSE),"")</f>
        <v>Serum</v>
      </c>
      <c r="G5409" s="194">
        <v>6</v>
      </c>
      <c r="H5409" s="194" t="s">
        <v>60</v>
      </c>
      <c r="I5409" s="187">
        <v>0.26783243427517101</v>
      </c>
      <c r="J5409" s="187" t="s">
        <v>962</v>
      </c>
      <c r="K5409" s="187" t="s">
        <v>116</v>
      </c>
      <c r="O5409" s="59" t="s">
        <v>1964</v>
      </c>
    </row>
    <row r="5410" spans="1:15" x14ac:dyDescent="0.2">
      <c r="A5410" s="183">
        <v>605</v>
      </c>
      <c r="B5410" s="253" t="str">
        <f>IF(AND(A5410&lt;&gt;"",ISNUMBER(A5410)),VLOOKUP(A5410,Studies!A:BR,2,FALSE),"")</f>
        <v>Josefsson 1982a</v>
      </c>
      <c r="C5410" s="254" t="str">
        <f>IF(AND(A5410&lt;&gt;"",ISNUMBER(A5410)),VLOOKUP(A5410,Studies!A:BR,3,FALSE),"")</f>
        <v>https://www.ncbi.nlm.nih.gov/pubmed/7082537</v>
      </c>
      <c r="D5410" s="254" t="str">
        <f>IF(AND(A5410&lt;&gt;"",ISNUMBER(A5410)),VLOOKUP(A5410,Studies!A:BR,4,FALSE),"")</f>
        <v>erythromycin base 250 mg</v>
      </c>
      <c r="E5410" s="254" t="str">
        <f>IF(AND(A5410&lt;&gt;"",ISNUMBER(A5410)),VLOOKUP(A5410,Studies!A:BR,5,FALSE),"")</f>
        <v>Erythromycin</v>
      </c>
      <c r="F5410" s="255" t="str">
        <f>IF(AND(A5410&lt;&gt;"",ISNUMBER(A5410)),VLOOKUP(A5410,Studies!A:BR,6,FALSE),"")</f>
        <v>Serum</v>
      </c>
      <c r="G5410" s="194">
        <v>7</v>
      </c>
      <c r="H5410" s="194" t="s">
        <v>60</v>
      </c>
      <c r="I5410" s="187">
        <v>0.201042773778249</v>
      </c>
      <c r="J5410" s="187" t="s">
        <v>962</v>
      </c>
      <c r="K5410" s="187" t="s">
        <v>116</v>
      </c>
      <c r="M5410" s="195"/>
      <c r="N5410" s="195"/>
      <c r="O5410" s="59" t="s">
        <v>1964</v>
      </c>
    </row>
    <row r="5411" spans="1:15" x14ac:dyDescent="0.2">
      <c r="A5411" s="183">
        <v>605</v>
      </c>
      <c r="B5411" s="253" t="str">
        <f>IF(AND(A5411&lt;&gt;"",ISNUMBER(A5411)),VLOOKUP(A5411,Studies!A:BR,2,FALSE),"")</f>
        <v>Josefsson 1982a</v>
      </c>
      <c r="C5411" s="254" t="str">
        <f>IF(AND(A5411&lt;&gt;"",ISNUMBER(A5411)),VLOOKUP(A5411,Studies!A:BR,3,FALSE),"")</f>
        <v>https://www.ncbi.nlm.nih.gov/pubmed/7082537</v>
      </c>
      <c r="D5411" s="254" t="str">
        <f>IF(AND(A5411&lt;&gt;"",ISNUMBER(A5411)),VLOOKUP(A5411,Studies!A:BR,4,FALSE),"")</f>
        <v>erythromycin base 250 mg</v>
      </c>
      <c r="E5411" s="254" t="str">
        <f>IF(AND(A5411&lt;&gt;"",ISNUMBER(A5411)),VLOOKUP(A5411,Studies!A:BR,5,FALSE),"")</f>
        <v>Erythromycin</v>
      </c>
      <c r="F5411" s="255" t="str">
        <f>IF(AND(A5411&lt;&gt;"",ISNUMBER(A5411)),VLOOKUP(A5411,Studies!A:BR,6,FALSE),"")</f>
        <v>Serum</v>
      </c>
      <c r="G5411" s="194">
        <v>9</v>
      </c>
      <c r="H5411" s="194" t="s">
        <v>60</v>
      </c>
      <c r="I5411" s="187">
        <v>0.115078107766658</v>
      </c>
      <c r="J5411" s="187" t="s">
        <v>962</v>
      </c>
      <c r="K5411" s="187" t="s">
        <v>116</v>
      </c>
      <c r="M5411" s="195"/>
      <c r="N5411" s="195"/>
      <c r="O5411" s="59" t="s">
        <v>1964</v>
      </c>
    </row>
    <row r="5412" spans="1:15" x14ac:dyDescent="0.2">
      <c r="A5412" s="183">
        <v>606</v>
      </c>
      <c r="B5412" s="253" t="str">
        <f>IF(AND(A5412&lt;&gt;"",ISNUMBER(A5412)),VLOOKUP(A5412,Studies!A:BR,2,FALSE),"")</f>
        <v>Josefsson 1982a</v>
      </c>
      <c r="C5412" s="254" t="str">
        <f>IF(AND(A5412&lt;&gt;"",ISNUMBER(A5412)),VLOOKUP(A5412,Studies!A:BR,3,FALSE),"")</f>
        <v>https://www.ncbi.nlm.nih.gov/pubmed/7082537</v>
      </c>
      <c r="D5412" s="254" t="str">
        <f>IF(AND(A5412&lt;&gt;"",ISNUMBER(A5412)),VLOOKUP(A5412,Studies!A:BR,4,FALSE),"")</f>
        <v>erythromycin base 500 mg</v>
      </c>
      <c r="E5412" s="254" t="str">
        <f>IF(AND(A5412&lt;&gt;"",ISNUMBER(A5412)),VLOOKUP(A5412,Studies!A:BR,5,FALSE),"")</f>
        <v>Erythromycin</v>
      </c>
      <c r="F5412" s="255"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x14ac:dyDescent="0.2">
      <c r="A5413" s="183">
        <v>606</v>
      </c>
      <c r="B5413" s="253" t="str">
        <f>IF(AND(A5413&lt;&gt;"",ISNUMBER(A5413)),VLOOKUP(A5413,Studies!A:BR,2,FALSE),"")</f>
        <v>Josefsson 1982a</v>
      </c>
      <c r="C5413" s="254" t="str">
        <f>IF(AND(A5413&lt;&gt;"",ISNUMBER(A5413)),VLOOKUP(A5413,Studies!A:BR,3,FALSE),"")</f>
        <v>https://www.ncbi.nlm.nih.gov/pubmed/7082537</v>
      </c>
      <c r="D5413" s="254" t="str">
        <f>IF(AND(A5413&lt;&gt;"",ISNUMBER(A5413)),VLOOKUP(A5413,Studies!A:BR,4,FALSE),"")</f>
        <v>erythromycin base 500 mg</v>
      </c>
      <c r="E5413" s="254" t="str">
        <f>IF(AND(A5413&lt;&gt;"",ISNUMBER(A5413)),VLOOKUP(A5413,Studies!A:BR,5,FALSE),"")</f>
        <v>Erythromycin</v>
      </c>
      <c r="F5413" s="255"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x14ac:dyDescent="0.2">
      <c r="A5414" s="183">
        <v>606</v>
      </c>
      <c r="B5414" s="253" t="str">
        <f>IF(AND(A5414&lt;&gt;"",ISNUMBER(A5414)),VLOOKUP(A5414,Studies!A:BR,2,FALSE),"")</f>
        <v>Josefsson 1982a</v>
      </c>
      <c r="C5414" s="254" t="str">
        <f>IF(AND(A5414&lt;&gt;"",ISNUMBER(A5414)),VLOOKUP(A5414,Studies!A:BR,3,FALSE),"")</f>
        <v>https://www.ncbi.nlm.nih.gov/pubmed/7082537</v>
      </c>
      <c r="D5414" s="254" t="str">
        <f>IF(AND(A5414&lt;&gt;"",ISNUMBER(A5414)),VLOOKUP(A5414,Studies!A:BR,4,FALSE),"")</f>
        <v>erythromycin base 500 mg</v>
      </c>
      <c r="E5414" s="254" t="str">
        <f>IF(AND(A5414&lt;&gt;"",ISNUMBER(A5414)),VLOOKUP(A5414,Studies!A:BR,5,FALSE),"")</f>
        <v>Erythromycin</v>
      </c>
      <c r="F5414" s="255"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x14ac:dyDescent="0.2">
      <c r="A5415" s="183">
        <v>606</v>
      </c>
      <c r="B5415" s="253" t="str">
        <f>IF(AND(A5415&lt;&gt;"",ISNUMBER(A5415)),VLOOKUP(A5415,Studies!A:BR,2,FALSE),"")</f>
        <v>Josefsson 1982a</v>
      </c>
      <c r="C5415" s="254" t="str">
        <f>IF(AND(A5415&lt;&gt;"",ISNUMBER(A5415)),VLOOKUP(A5415,Studies!A:BR,3,FALSE),"")</f>
        <v>https://www.ncbi.nlm.nih.gov/pubmed/7082537</v>
      </c>
      <c r="D5415" s="254" t="str">
        <f>IF(AND(A5415&lt;&gt;"",ISNUMBER(A5415)),VLOOKUP(A5415,Studies!A:BR,4,FALSE),"")</f>
        <v>erythromycin base 500 mg</v>
      </c>
      <c r="E5415" s="254" t="str">
        <f>IF(AND(A5415&lt;&gt;"",ISNUMBER(A5415)),VLOOKUP(A5415,Studies!A:BR,5,FALSE),"")</f>
        <v>Erythromycin</v>
      </c>
      <c r="F5415" s="255"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x14ac:dyDescent="0.2">
      <c r="A5416" s="183">
        <v>606</v>
      </c>
      <c r="B5416" s="253" t="str">
        <f>IF(AND(A5416&lt;&gt;"",ISNUMBER(A5416)),VLOOKUP(A5416,Studies!A:BR,2,FALSE),"")</f>
        <v>Josefsson 1982a</v>
      </c>
      <c r="C5416" s="254" t="str">
        <f>IF(AND(A5416&lt;&gt;"",ISNUMBER(A5416)),VLOOKUP(A5416,Studies!A:BR,3,FALSE),"")</f>
        <v>https://www.ncbi.nlm.nih.gov/pubmed/7082537</v>
      </c>
      <c r="D5416" s="254" t="str">
        <f>IF(AND(A5416&lt;&gt;"",ISNUMBER(A5416)),VLOOKUP(A5416,Studies!A:BR,4,FALSE),"")</f>
        <v>erythromycin base 500 mg</v>
      </c>
      <c r="E5416" s="254" t="str">
        <f>IF(AND(A5416&lt;&gt;"",ISNUMBER(A5416)),VLOOKUP(A5416,Studies!A:BR,5,FALSE),"")</f>
        <v>Erythromycin</v>
      </c>
      <c r="F5416" s="255"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x14ac:dyDescent="0.2">
      <c r="A5417" s="30">
        <v>606</v>
      </c>
      <c r="B5417" s="253" t="str">
        <f>IF(AND(A5417&lt;&gt;"",ISNUMBER(A5417)),VLOOKUP(A5417,Studies!A:BR,2,FALSE),"")</f>
        <v>Josefsson 1982a</v>
      </c>
      <c r="C5417" s="254" t="str">
        <f>IF(AND(A5417&lt;&gt;"",ISNUMBER(A5417)),VLOOKUP(A5417,Studies!A:BR,3,FALSE),"")</f>
        <v>https://www.ncbi.nlm.nih.gov/pubmed/7082537</v>
      </c>
      <c r="D5417" s="254" t="str">
        <f>IF(AND(A5417&lt;&gt;"",ISNUMBER(A5417)),VLOOKUP(A5417,Studies!A:BR,4,FALSE),"")</f>
        <v>erythromycin base 500 mg</v>
      </c>
      <c r="E5417" s="254" t="str">
        <f>IF(AND(A5417&lt;&gt;"",ISNUMBER(A5417)),VLOOKUP(A5417,Studies!A:BR,5,FALSE),"")</f>
        <v>Erythromycin</v>
      </c>
      <c r="F5417" s="255"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x14ac:dyDescent="0.2">
      <c r="A5418" s="183">
        <v>606</v>
      </c>
      <c r="B5418" s="253" t="str">
        <f>IF(AND(A5418&lt;&gt;"",ISNUMBER(A5418)),VLOOKUP(A5418,Studies!A:BR,2,FALSE),"")</f>
        <v>Josefsson 1982a</v>
      </c>
      <c r="C5418" s="254" t="str">
        <f>IF(AND(A5418&lt;&gt;"",ISNUMBER(A5418)),VLOOKUP(A5418,Studies!A:BR,3,FALSE),"")</f>
        <v>https://www.ncbi.nlm.nih.gov/pubmed/7082537</v>
      </c>
      <c r="D5418" s="254" t="str">
        <f>IF(AND(A5418&lt;&gt;"",ISNUMBER(A5418)),VLOOKUP(A5418,Studies!A:BR,4,FALSE),"")</f>
        <v>erythromycin base 500 mg</v>
      </c>
      <c r="E5418" s="254" t="str">
        <f>IF(AND(A5418&lt;&gt;"",ISNUMBER(A5418)),VLOOKUP(A5418,Studies!A:BR,5,FALSE),"")</f>
        <v>Erythromycin</v>
      </c>
      <c r="F5418" s="255"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x14ac:dyDescent="0.2">
      <c r="A5419" s="183">
        <v>606</v>
      </c>
      <c r="B5419" s="253" t="str">
        <f>IF(AND(A5419&lt;&gt;"",ISNUMBER(A5419)),VLOOKUP(A5419,Studies!A:BR,2,FALSE),"")</f>
        <v>Josefsson 1982a</v>
      </c>
      <c r="C5419" s="254" t="str">
        <f>IF(AND(A5419&lt;&gt;"",ISNUMBER(A5419)),VLOOKUP(A5419,Studies!A:BR,3,FALSE),"")</f>
        <v>https://www.ncbi.nlm.nih.gov/pubmed/7082537</v>
      </c>
      <c r="D5419" s="254" t="str">
        <f>IF(AND(A5419&lt;&gt;"",ISNUMBER(A5419)),VLOOKUP(A5419,Studies!A:BR,4,FALSE),"")</f>
        <v>erythromycin base 500 mg</v>
      </c>
      <c r="E5419" s="254" t="str">
        <f>IF(AND(A5419&lt;&gt;"",ISNUMBER(A5419)),VLOOKUP(A5419,Studies!A:BR,5,FALSE),"")</f>
        <v>Erythromycin</v>
      </c>
      <c r="F5419" s="255"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x14ac:dyDescent="0.2">
      <c r="A5420" s="183">
        <v>606</v>
      </c>
      <c r="B5420" s="253" t="str">
        <f>IF(AND(A5420&lt;&gt;"",ISNUMBER(A5420)),VLOOKUP(A5420,Studies!A:BR,2,FALSE),"")</f>
        <v>Josefsson 1982a</v>
      </c>
      <c r="C5420" s="254" t="str">
        <f>IF(AND(A5420&lt;&gt;"",ISNUMBER(A5420)),VLOOKUP(A5420,Studies!A:BR,3,FALSE),"")</f>
        <v>https://www.ncbi.nlm.nih.gov/pubmed/7082537</v>
      </c>
      <c r="D5420" s="254" t="str">
        <f>IF(AND(A5420&lt;&gt;"",ISNUMBER(A5420)),VLOOKUP(A5420,Studies!A:BR,4,FALSE),"")</f>
        <v>erythromycin base 500 mg</v>
      </c>
      <c r="E5420" s="254" t="str">
        <f>IF(AND(A5420&lt;&gt;"",ISNUMBER(A5420)),VLOOKUP(A5420,Studies!A:BR,5,FALSE),"")</f>
        <v>Erythromycin</v>
      </c>
      <c r="F5420" s="255"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x14ac:dyDescent="0.2">
      <c r="A5421" s="183">
        <v>606</v>
      </c>
      <c r="B5421" s="253" t="str">
        <f>IF(AND(A5421&lt;&gt;"",ISNUMBER(A5421)),VLOOKUP(A5421,Studies!A:BR,2,FALSE),"")</f>
        <v>Josefsson 1982a</v>
      </c>
      <c r="C5421" s="254" t="str">
        <f>IF(AND(A5421&lt;&gt;"",ISNUMBER(A5421)),VLOOKUP(A5421,Studies!A:BR,3,FALSE),"")</f>
        <v>https://www.ncbi.nlm.nih.gov/pubmed/7082537</v>
      </c>
      <c r="D5421" s="254" t="str">
        <f>IF(AND(A5421&lt;&gt;"",ISNUMBER(A5421)),VLOOKUP(A5421,Studies!A:BR,4,FALSE),"")</f>
        <v>erythromycin base 500 mg</v>
      </c>
      <c r="E5421" s="254" t="str">
        <f>IF(AND(A5421&lt;&gt;"",ISNUMBER(A5421)),VLOOKUP(A5421,Studies!A:BR,5,FALSE),"")</f>
        <v>Erythromycin</v>
      </c>
      <c r="F5421" s="255"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x14ac:dyDescent="0.2">
      <c r="A5422" s="183">
        <v>606</v>
      </c>
      <c r="B5422" s="253" t="str">
        <f>IF(AND(A5422&lt;&gt;"",ISNUMBER(A5422)),VLOOKUP(A5422,Studies!A:BR,2,FALSE),"")</f>
        <v>Josefsson 1982a</v>
      </c>
      <c r="C5422" s="254" t="str">
        <f>IF(AND(A5422&lt;&gt;"",ISNUMBER(A5422)),VLOOKUP(A5422,Studies!A:BR,3,FALSE),"")</f>
        <v>https://www.ncbi.nlm.nih.gov/pubmed/7082537</v>
      </c>
      <c r="D5422" s="254" t="str">
        <f>IF(AND(A5422&lt;&gt;"",ISNUMBER(A5422)),VLOOKUP(A5422,Studies!A:BR,4,FALSE),"")</f>
        <v>erythromycin base 500 mg</v>
      </c>
      <c r="E5422" s="254" t="str">
        <f>IF(AND(A5422&lt;&gt;"",ISNUMBER(A5422)),VLOOKUP(A5422,Studies!A:BR,5,FALSE),"")</f>
        <v>Erythromycin</v>
      </c>
      <c r="F5422" s="255"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x14ac:dyDescent="0.2">
      <c r="A5423" s="183">
        <v>607</v>
      </c>
      <c r="B5423" s="253" t="str">
        <f>IF(AND(A5423&lt;&gt;"",ISNUMBER(A5423)),VLOOKUP(A5423,Studies!A:BR,2,FALSE),"")</f>
        <v>Josefsson 1982a</v>
      </c>
      <c r="C5423" s="254" t="str">
        <f>IF(AND(A5423&lt;&gt;"",ISNUMBER(A5423)),VLOOKUP(A5423,Studies!A:BR,3,FALSE),"")</f>
        <v>https://www.ncbi.nlm.nih.gov/pubmed/7082537</v>
      </c>
      <c r="D5423" s="254" t="str">
        <f>IF(AND(A5423&lt;&gt;"",ISNUMBER(A5423)),VLOOKUP(A5423,Studies!A:BR,4,FALSE),"")</f>
        <v>erythromycin base 1000 mg</v>
      </c>
      <c r="E5423" s="254" t="str">
        <f>IF(AND(A5423&lt;&gt;"",ISNUMBER(A5423)),VLOOKUP(A5423,Studies!A:BR,5,FALSE),"")</f>
        <v>Erythromycin</v>
      </c>
      <c r="F5423" s="255"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x14ac:dyDescent="0.2">
      <c r="A5424" s="183">
        <v>607</v>
      </c>
      <c r="B5424" s="253" t="str">
        <f>IF(AND(A5424&lt;&gt;"",ISNUMBER(A5424)),VLOOKUP(A5424,Studies!A:BR,2,FALSE),"")</f>
        <v>Josefsson 1982a</v>
      </c>
      <c r="C5424" s="254" t="str">
        <f>IF(AND(A5424&lt;&gt;"",ISNUMBER(A5424)),VLOOKUP(A5424,Studies!A:BR,3,FALSE),"")</f>
        <v>https://www.ncbi.nlm.nih.gov/pubmed/7082537</v>
      </c>
      <c r="D5424" s="254" t="str">
        <f>IF(AND(A5424&lt;&gt;"",ISNUMBER(A5424)),VLOOKUP(A5424,Studies!A:BR,4,FALSE),"")</f>
        <v>erythromycin base 1000 mg</v>
      </c>
      <c r="E5424" s="254" t="str">
        <f>IF(AND(A5424&lt;&gt;"",ISNUMBER(A5424)),VLOOKUP(A5424,Studies!A:BR,5,FALSE),"")</f>
        <v>Erythromycin</v>
      </c>
      <c r="F5424" s="255"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x14ac:dyDescent="0.2">
      <c r="A5425" s="30">
        <v>607</v>
      </c>
      <c r="B5425" s="253" t="str">
        <f>IF(AND(A5425&lt;&gt;"",ISNUMBER(A5425)),VLOOKUP(A5425,Studies!A:BR,2,FALSE),"")</f>
        <v>Josefsson 1982a</v>
      </c>
      <c r="C5425" s="254" t="str">
        <f>IF(AND(A5425&lt;&gt;"",ISNUMBER(A5425)),VLOOKUP(A5425,Studies!A:BR,3,FALSE),"")</f>
        <v>https://www.ncbi.nlm.nih.gov/pubmed/7082537</v>
      </c>
      <c r="D5425" s="254" t="str">
        <f>IF(AND(A5425&lt;&gt;"",ISNUMBER(A5425)),VLOOKUP(A5425,Studies!A:BR,4,FALSE),"")</f>
        <v>erythromycin base 1000 mg</v>
      </c>
      <c r="E5425" s="254" t="str">
        <f>IF(AND(A5425&lt;&gt;"",ISNUMBER(A5425)),VLOOKUP(A5425,Studies!A:BR,5,FALSE),"")</f>
        <v>Erythromycin</v>
      </c>
      <c r="F5425" s="255"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x14ac:dyDescent="0.2">
      <c r="A5426" s="183">
        <v>607</v>
      </c>
      <c r="B5426" s="253" t="str">
        <f>IF(AND(A5426&lt;&gt;"",ISNUMBER(A5426)),VLOOKUP(A5426,Studies!A:BR,2,FALSE),"")</f>
        <v>Josefsson 1982a</v>
      </c>
      <c r="C5426" s="254" t="str">
        <f>IF(AND(A5426&lt;&gt;"",ISNUMBER(A5426)),VLOOKUP(A5426,Studies!A:BR,3,FALSE),"")</f>
        <v>https://www.ncbi.nlm.nih.gov/pubmed/7082537</v>
      </c>
      <c r="D5426" s="254" t="str">
        <f>IF(AND(A5426&lt;&gt;"",ISNUMBER(A5426)),VLOOKUP(A5426,Studies!A:BR,4,FALSE),"")</f>
        <v>erythromycin base 1000 mg</v>
      </c>
      <c r="E5426" s="254" t="str">
        <f>IF(AND(A5426&lt;&gt;"",ISNUMBER(A5426)),VLOOKUP(A5426,Studies!A:BR,5,FALSE),"")</f>
        <v>Erythromycin</v>
      </c>
      <c r="F5426" s="255"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x14ac:dyDescent="0.2">
      <c r="A5427" s="183">
        <v>607</v>
      </c>
      <c r="B5427" s="253" t="str">
        <f>IF(AND(A5427&lt;&gt;"",ISNUMBER(A5427)),VLOOKUP(A5427,Studies!A:BR,2,FALSE),"")</f>
        <v>Josefsson 1982a</v>
      </c>
      <c r="C5427" s="254" t="str">
        <f>IF(AND(A5427&lt;&gt;"",ISNUMBER(A5427)),VLOOKUP(A5427,Studies!A:BR,3,FALSE),"")</f>
        <v>https://www.ncbi.nlm.nih.gov/pubmed/7082537</v>
      </c>
      <c r="D5427" s="254" t="str">
        <f>IF(AND(A5427&lt;&gt;"",ISNUMBER(A5427)),VLOOKUP(A5427,Studies!A:BR,4,FALSE),"")</f>
        <v>erythromycin base 1000 mg</v>
      </c>
      <c r="E5427" s="254" t="str">
        <f>IF(AND(A5427&lt;&gt;"",ISNUMBER(A5427)),VLOOKUP(A5427,Studies!A:BR,5,FALSE),"")</f>
        <v>Erythromycin</v>
      </c>
      <c r="F5427" s="255"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x14ac:dyDescent="0.2">
      <c r="A5428" s="183">
        <v>607</v>
      </c>
      <c r="B5428" s="253" t="str">
        <f>IF(AND(A5428&lt;&gt;"",ISNUMBER(A5428)),VLOOKUP(A5428,Studies!A:BR,2,FALSE),"")</f>
        <v>Josefsson 1982a</v>
      </c>
      <c r="C5428" s="254" t="str">
        <f>IF(AND(A5428&lt;&gt;"",ISNUMBER(A5428)),VLOOKUP(A5428,Studies!A:BR,3,FALSE),"")</f>
        <v>https://www.ncbi.nlm.nih.gov/pubmed/7082537</v>
      </c>
      <c r="D5428" s="254" t="str">
        <f>IF(AND(A5428&lt;&gt;"",ISNUMBER(A5428)),VLOOKUP(A5428,Studies!A:BR,4,FALSE),"")</f>
        <v>erythromycin base 1000 mg</v>
      </c>
      <c r="E5428" s="254" t="str">
        <f>IF(AND(A5428&lt;&gt;"",ISNUMBER(A5428)),VLOOKUP(A5428,Studies!A:BR,5,FALSE),"")</f>
        <v>Erythromycin</v>
      </c>
      <c r="F5428" s="255"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x14ac:dyDescent="0.2">
      <c r="A5429" s="183">
        <v>607</v>
      </c>
      <c r="B5429" s="253" t="str">
        <f>IF(AND(A5429&lt;&gt;"",ISNUMBER(A5429)),VLOOKUP(A5429,Studies!A:BR,2,FALSE),"")</f>
        <v>Josefsson 1982a</v>
      </c>
      <c r="C5429" s="254" t="str">
        <f>IF(AND(A5429&lt;&gt;"",ISNUMBER(A5429)),VLOOKUP(A5429,Studies!A:BR,3,FALSE),"")</f>
        <v>https://www.ncbi.nlm.nih.gov/pubmed/7082537</v>
      </c>
      <c r="D5429" s="254" t="str">
        <f>IF(AND(A5429&lt;&gt;"",ISNUMBER(A5429)),VLOOKUP(A5429,Studies!A:BR,4,FALSE),"")</f>
        <v>erythromycin base 1000 mg</v>
      </c>
      <c r="E5429" s="254" t="str">
        <f>IF(AND(A5429&lt;&gt;"",ISNUMBER(A5429)),VLOOKUP(A5429,Studies!A:BR,5,FALSE),"")</f>
        <v>Erythromycin</v>
      </c>
      <c r="F5429" s="255"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x14ac:dyDescent="0.2">
      <c r="A5430" s="183">
        <v>607</v>
      </c>
      <c r="B5430" s="253" t="str">
        <f>IF(AND(A5430&lt;&gt;"",ISNUMBER(A5430)),VLOOKUP(A5430,Studies!A:BR,2,FALSE),"")</f>
        <v>Josefsson 1982a</v>
      </c>
      <c r="C5430" s="254" t="str">
        <f>IF(AND(A5430&lt;&gt;"",ISNUMBER(A5430)),VLOOKUP(A5430,Studies!A:BR,3,FALSE),"")</f>
        <v>https://www.ncbi.nlm.nih.gov/pubmed/7082537</v>
      </c>
      <c r="D5430" s="254" t="str">
        <f>IF(AND(A5430&lt;&gt;"",ISNUMBER(A5430)),VLOOKUP(A5430,Studies!A:BR,4,FALSE),"")</f>
        <v>erythromycin base 1000 mg</v>
      </c>
      <c r="E5430" s="254" t="str">
        <f>IF(AND(A5430&lt;&gt;"",ISNUMBER(A5430)),VLOOKUP(A5430,Studies!A:BR,5,FALSE),"")</f>
        <v>Erythromycin</v>
      </c>
      <c r="F5430" s="255"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x14ac:dyDescent="0.2">
      <c r="A5431" s="183">
        <v>607</v>
      </c>
      <c r="B5431" s="253" t="str">
        <f>IF(AND(A5431&lt;&gt;"",ISNUMBER(A5431)),VLOOKUP(A5431,Studies!A:BR,2,FALSE),"")</f>
        <v>Josefsson 1982a</v>
      </c>
      <c r="C5431" s="254" t="str">
        <f>IF(AND(A5431&lt;&gt;"",ISNUMBER(A5431)),VLOOKUP(A5431,Studies!A:BR,3,FALSE),"")</f>
        <v>https://www.ncbi.nlm.nih.gov/pubmed/7082537</v>
      </c>
      <c r="D5431" s="254" t="str">
        <f>IF(AND(A5431&lt;&gt;"",ISNUMBER(A5431)),VLOOKUP(A5431,Studies!A:BR,4,FALSE),"")</f>
        <v>erythromycin base 1000 mg</v>
      </c>
      <c r="E5431" s="254" t="str">
        <f>IF(AND(A5431&lt;&gt;"",ISNUMBER(A5431)),VLOOKUP(A5431,Studies!A:BR,5,FALSE),"")</f>
        <v>Erythromycin</v>
      </c>
      <c r="F5431" s="255"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x14ac:dyDescent="0.2">
      <c r="A5432" s="183">
        <v>607</v>
      </c>
      <c r="B5432" s="253" t="str">
        <f>IF(AND(A5432&lt;&gt;"",ISNUMBER(A5432)),VLOOKUP(A5432,Studies!A:BR,2,FALSE),"")</f>
        <v>Josefsson 1982a</v>
      </c>
      <c r="C5432" s="254" t="str">
        <f>IF(AND(A5432&lt;&gt;"",ISNUMBER(A5432)),VLOOKUP(A5432,Studies!A:BR,3,FALSE),"")</f>
        <v>https://www.ncbi.nlm.nih.gov/pubmed/7082537</v>
      </c>
      <c r="D5432" s="254" t="str">
        <f>IF(AND(A5432&lt;&gt;"",ISNUMBER(A5432)),VLOOKUP(A5432,Studies!A:BR,4,FALSE),"")</f>
        <v>erythromycin base 1000 mg</v>
      </c>
      <c r="E5432" s="254" t="str">
        <f>IF(AND(A5432&lt;&gt;"",ISNUMBER(A5432)),VLOOKUP(A5432,Studies!A:BR,5,FALSE),"")</f>
        <v>Erythromycin</v>
      </c>
      <c r="F5432" s="255"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x14ac:dyDescent="0.2">
      <c r="A5433" s="30">
        <v>607</v>
      </c>
      <c r="B5433" s="253" t="str">
        <f>IF(AND(A5433&lt;&gt;"",ISNUMBER(A5433)),VLOOKUP(A5433,Studies!A:BR,2,FALSE),"")</f>
        <v>Josefsson 1982a</v>
      </c>
      <c r="C5433" s="254" t="str">
        <f>IF(AND(A5433&lt;&gt;"",ISNUMBER(A5433)),VLOOKUP(A5433,Studies!A:BR,3,FALSE),"")</f>
        <v>https://www.ncbi.nlm.nih.gov/pubmed/7082537</v>
      </c>
      <c r="D5433" s="254" t="str">
        <f>IF(AND(A5433&lt;&gt;"",ISNUMBER(A5433)),VLOOKUP(A5433,Studies!A:BR,4,FALSE),"")</f>
        <v>erythromycin base 1000 mg</v>
      </c>
      <c r="E5433" s="254" t="str">
        <f>IF(AND(A5433&lt;&gt;"",ISNUMBER(A5433)),VLOOKUP(A5433,Studies!A:BR,5,FALSE),"")</f>
        <v>Erythromycin</v>
      </c>
      <c r="F5433" s="255"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x14ac:dyDescent="0.2">
      <c r="A5434" s="183">
        <v>607</v>
      </c>
      <c r="B5434" s="253" t="str">
        <f>IF(AND(A5434&lt;&gt;"",ISNUMBER(A5434)),VLOOKUP(A5434,Studies!A:BR,2,FALSE),"")</f>
        <v>Josefsson 1982a</v>
      </c>
      <c r="C5434" s="254" t="str">
        <f>IF(AND(A5434&lt;&gt;"",ISNUMBER(A5434)),VLOOKUP(A5434,Studies!A:BR,3,FALSE),"")</f>
        <v>https://www.ncbi.nlm.nih.gov/pubmed/7082537</v>
      </c>
      <c r="D5434" s="254" t="str">
        <f>IF(AND(A5434&lt;&gt;"",ISNUMBER(A5434)),VLOOKUP(A5434,Studies!A:BR,4,FALSE),"")</f>
        <v>erythromycin base 1000 mg</v>
      </c>
      <c r="E5434" s="254" t="str">
        <f>IF(AND(A5434&lt;&gt;"",ISNUMBER(A5434)),VLOOKUP(A5434,Studies!A:BR,5,FALSE),"")</f>
        <v>Erythromycin</v>
      </c>
      <c r="F5434" s="255" t="str">
        <f>IF(AND(A5434&lt;&gt;"",ISNUMBER(A5434)),VLOOKUP(A5434,Studies!A:BR,6,FALSE),"")</f>
        <v>Serum</v>
      </c>
      <c r="G5434" s="194">
        <v>11</v>
      </c>
      <c r="H5434" s="194" t="s">
        <v>60</v>
      </c>
      <c r="I5434" s="187">
        <v>0.62623378185974499</v>
      </c>
      <c r="J5434" s="187" t="s">
        <v>962</v>
      </c>
      <c r="K5434" s="187" t="s">
        <v>116</v>
      </c>
      <c r="O5434" s="59" t="s">
        <v>1964</v>
      </c>
    </row>
    <row r="5435" spans="1:15" x14ac:dyDescent="0.2">
      <c r="A5435" s="183">
        <v>608</v>
      </c>
      <c r="B5435" s="253" t="str">
        <f>IF(AND(A5435&lt;&gt;"",ISNUMBER(A5435)),VLOOKUP(A5435,Studies!A:BR,2,FALSE),"")</f>
        <v>Josefsson 1982a</v>
      </c>
      <c r="C5435" s="254" t="str">
        <f>IF(AND(A5435&lt;&gt;"",ISNUMBER(A5435)),VLOOKUP(A5435,Studies!A:BR,3,FALSE),"")</f>
        <v>https://www.ncbi.nlm.nih.gov/pubmed/7082537</v>
      </c>
      <c r="D5435" s="254" t="str">
        <f>IF(AND(A5435&lt;&gt;"",ISNUMBER(A5435)),VLOOKUP(A5435,Studies!A:BR,4,FALSE),"")</f>
        <v>erythromycin stearate 500 mg (base equivalent)</v>
      </c>
      <c r="E5435" s="254" t="str">
        <f>IF(AND(A5435&lt;&gt;"",ISNUMBER(A5435)),VLOOKUP(A5435,Studies!A:BR,5,FALSE),"")</f>
        <v>Erythromycin</v>
      </c>
      <c r="F5435" s="255" t="str">
        <f>IF(AND(A5435&lt;&gt;"",ISNUMBER(A5435)),VLOOKUP(A5435,Studies!A:BR,6,FALSE),"")</f>
        <v>Serum</v>
      </c>
      <c r="G5435" s="194">
        <v>1</v>
      </c>
      <c r="H5435" s="194" t="s">
        <v>60</v>
      </c>
      <c r="I5435" s="187">
        <v>0.44710329476407201</v>
      </c>
      <c r="J5435" s="187" t="s">
        <v>962</v>
      </c>
      <c r="K5435" s="187" t="s">
        <v>116</v>
      </c>
      <c r="O5435" s="59" t="s">
        <v>1964</v>
      </c>
    </row>
    <row r="5436" spans="1:15" x14ac:dyDescent="0.2">
      <c r="A5436" s="183">
        <v>608</v>
      </c>
      <c r="B5436" s="253" t="str">
        <f>IF(AND(A5436&lt;&gt;"",ISNUMBER(A5436)),VLOOKUP(A5436,Studies!A:BR,2,FALSE),"")</f>
        <v>Josefsson 1982a</v>
      </c>
      <c r="C5436" s="254" t="str">
        <f>IF(AND(A5436&lt;&gt;"",ISNUMBER(A5436)),VLOOKUP(A5436,Studies!A:BR,3,FALSE),"")</f>
        <v>https://www.ncbi.nlm.nih.gov/pubmed/7082537</v>
      </c>
      <c r="D5436" s="254" t="str">
        <f>IF(AND(A5436&lt;&gt;"",ISNUMBER(A5436)),VLOOKUP(A5436,Studies!A:BR,4,FALSE),"")</f>
        <v>erythromycin stearate 500 mg (base equivalent)</v>
      </c>
      <c r="E5436" s="254" t="str">
        <f>IF(AND(A5436&lt;&gt;"",ISNUMBER(A5436)),VLOOKUP(A5436,Studies!A:BR,5,FALSE),"")</f>
        <v>Erythromycin</v>
      </c>
      <c r="F5436" s="255"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x14ac:dyDescent="0.2">
      <c r="A5437" s="183">
        <v>608</v>
      </c>
      <c r="B5437" s="253" t="str">
        <f>IF(AND(A5437&lt;&gt;"",ISNUMBER(A5437)),VLOOKUP(A5437,Studies!A:BR,2,FALSE),"")</f>
        <v>Josefsson 1982a</v>
      </c>
      <c r="C5437" s="254" t="str">
        <f>IF(AND(A5437&lt;&gt;"",ISNUMBER(A5437)),VLOOKUP(A5437,Studies!A:BR,3,FALSE),"")</f>
        <v>https://www.ncbi.nlm.nih.gov/pubmed/7082537</v>
      </c>
      <c r="D5437" s="254" t="str">
        <f>IF(AND(A5437&lt;&gt;"",ISNUMBER(A5437)),VLOOKUP(A5437,Studies!A:BR,4,FALSE),"")</f>
        <v>erythromycin stearate 500 mg (base equivalent)</v>
      </c>
      <c r="E5437" s="254" t="str">
        <f>IF(AND(A5437&lt;&gt;"",ISNUMBER(A5437)),VLOOKUP(A5437,Studies!A:BR,5,FALSE),"")</f>
        <v>Erythromycin</v>
      </c>
      <c r="F5437" s="255"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x14ac:dyDescent="0.2">
      <c r="A5438" s="183">
        <v>608</v>
      </c>
      <c r="B5438" s="253" t="str">
        <f>IF(AND(A5438&lt;&gt;"",ISNUMBER(A5438)),VLOOKUP(A5438,Studies!A:BR,2,FALSE),"")</f>
        <v>Josefsson 1982a</v>
      </c>
      <c r="C5438" s="254" t="str">
        <f>IF(AND(A5438&lt;&gt;"",ISNUMBER(A5438)),VLOOKUP(A5438,Studies!A:BR,3,FALSE),"")</f>
        <v>https://www.ncbi.nlm.nih.gov/pubmed/7082537</v>
      </c>
      <c r="D5438" s="254" t="str">
        <f>IF(AND(A5438&lt;&gt;"",ISNUMBER(A5438)),VLOOKUP(A5438,Studies!A:BR,4,FALSE),"")</f>
        <v>erythromycin stearate 500 mg (base equivalent)</v>
      </c>
      <c r="E5438" s="254" t="str">
        <f>IF(AND(A5438&lt;&gt;"",ISNUMBER(A5438)),VLOOKUP(A5438,Studies!A:BR,5,FALSE),"")</f>
        <v>Erythromycin</v>
      </c>
      <c r="F5438" s="255"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x14ac:dyDescent="0.2">
      <c r="A5439" s="183">
        <v>608</v>
      </c>
      <c r="B5439" s="253" t="str">
        <f>IF(AND(A5439&lt;&gt;"",ISNUMBER(A5439)),VLOOKUP(A5439,Studies!A:BR,2,FALSE),"")</f>
        <v>Josefsson 1982a</v>
      </c>
      <c r="C5439" s="254" t="str">
        <f>IF(AND(A5439&lt;&gt;"",ISNUMBER(A5439)),VLOOKUP(A5439,Studies!A:BR,3,FALSE),"")</f>
        <v>https://www.ncbi.nlm.nih.gov/pubmed/7082537</v>
      </c>
      <c r="D5439" s="254" t="str">
        <f>IF(AND(A5439&lt;&gt;"",ISNUMBER(A5439)),VLOOKUP(A5439,Studies!A:BR,4,FALSE),"")</f>
        <v>erythromycin stearate 500 mg (base equivalent)</v>
      </c>
      <c r="E5439" s="254" t="str">
        <f>IF(AND(A5439&lt;&gt;"",ISNUMBER(A5439)),VLOOKUP(A5439,Studies!A:BR,5,FALSE),"")</f>
        <v>Erythromycin</v>
      </c>
      <c r="F5439" s="255"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x14ac:dyDescent="0.2">
      <c r="A5440" s="183">
        <v>608</v>
      </c>
      <c r="B5440" s="253" t="str">
        <f>IF(AND(A5440&lt;&gt;"",ISNUMBER(A5440)),VLOOKUP(A5440,Studies!A:BR,2,FALSE),"")</f>
        <v>Josefsson 1982a</v>
      </c>
      <c r="C5440" s="254" t="str">
        <f>IF(AND(A5440&lt;&gt;"",ISNUMBER(A5440)),VLOOKUP(A5440,Studies!A:BR,3,FALSE),"")</f>
        <v>https://www.ncbi.nlm.nih.gov/pubmed/7082537</v>
      </c>
      <c r="D5440" s="254" t="str">
        <f>IF(AND(A5440&lt;&gt;"",ISNUMBER(A5440)),VLOOKUP(A5440,Studies!A:BR,4,FALSE),"")</f>
        <v>erythromycin stearate 500 mg (base equivalent)</v>
      </c>
      <c r="E5440" s="254" t="str">
        <f>IF(AND(A5440&lt;&gt;"",ISNUMBER(A5440)),VLOOKUP(A5440,Studies!A:BR,5,FALSE),"")</f>
        <v>Erythromycin</v>
      </c>
      <c r="F5440" s="255"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x14ac:dyDescent="0.2">
      <c r="A5441" s="183">
        <v>608</v>
      </c>
      <c r="B5441" s="253" t="str">
        <f>IF(AND(A5441&lt;&gt;"",ISNUMBER(A5441)),VLOOKUP(A5441,Studies!A:BR,2,FALSE),"")</f>
        <v>Josefsson 1982a</v>
      </c>
      <c r="C5441" s="254" t="str">
        <f>IF(AND(A5441&lt;&gt;"",ISNUMBER(A5441)),VLOOKUP(A5441,Studies!A:BR,3,FALSE),"")</f>
        <v>https://www.ncbi.nlm.nih.gov/pubmed/7082537</v>
      </c>
      <c r="D5441" s="254" t="str">
        <f>IF(AND(A5441&lt;&gt;"",ISNUMBER(A5441)),VLOOKUP(A5441,Studies!A:BR,4,FALSE),"")</f>
        <v>erythromycin stearate 500 mg (base equivalent)</v>
      </c>
      <c r="E5441" s="254" t="str">
        <f>IF(AND(A5441&lt;&gt;"",ISNUMBER(A5441)),VLOOKUP(A5441,Studies!A:BR,5,FALSE),"")</f>
        <v>Erythromycin</v>
      </c>
      <c r="F5441" s="255"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x14ac:dyDescent="0.2">
      <c r="A5442" s="183">
        <v>608</v>
      </c>
      <c r="B5442" s="253" t="str">
        <f>IF(AND(A5442&lt;&gt;"",ISNUMBER(A5442)),VLOOKUP(A5442,Studies!A:BR,2,FALSE),"")</f>
        <v>Josefsson 1982a</v>
      </c>
      <c r="C5442" s="254" t="str">
        <f>IF(AND(A5442&lt;&gt;"",ISNUMBER(A5442)),VLOOKUP(A5442,Studies!A:BR,3,FALSE),"")</f>
        <v>https://www.ncbi.nlm.nih.gov/pubmed/7082537</v>
      </c>
      <c r="D5442" s="254" t="str">
        <f>IF(AND(A5442&lt;&gt;"",ISNUMBER(A5442)),VLOOKUP(A5442,Studies!A:BR,4,FALSE),"")</f>
        <v>erythromycin stearate 500 mg (base equivalent)</v>
      </c>
      <c r="E5442" s="254" t="str">
        <f>IF(AND(A5442&lt;&gt;"",ISNUMBER(A5442)),VLOOKUP(A5442,Studies!A:BR,5,FALSE),"")</f>
        <v>Erythromycin</v>
      </c>
      <c r="F5442" s="255"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x14ac:dyDescent="0.2">
      <c r="A5443" s="183">
        <v>608</v>
      </c>
      <c r="B5443" s="253" t="str">
        <f>IF(AND(A5443&lt;&gt;"",ISNUMBER(A5443)),VLOOKUP(A5443,Studies!A:BR,2,FALSE),"")</f>
        <v>Josefsson 1982a</v>
      </c>
      <c r="C5443" s="254" t="str">
        <f>IF(AND(A5443&lt;&gt;"",ISNUMBER(A5443)),VLOOKUP(A5443,Studies!A:BR,3,FALSE),"")</f>
        <v>https://www.ncbi.nlm.nih.gov/pubmed/7082537</v>
      </c>
      <c r="D5443" s="254" t="str">
        <f>IF(AND(A5443&lt;&gt;"",ISNUMBER(A5443)),VLOOKUP(A5443,Studies!A:BR,4,FALSE),"")</f>
        <v>erythromycin stearate 500 mg (base equivalent)</v>
      </c>
      <c r="E5443" s="254" t="str">
        <f>IF(AND(A5443&lt;&gt;"",ISNUMBER(A5443)),VLOOKUP(A5443,Studies!A:BR,5,FALSE),"")</f>
        <v>Erythromycin</v>
      </c>
      <c r="F5443" s="255"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x14ac:dyDescent="0.2">
      <c r="A5444" s="183">
        <v>608</v>
      </c>
      <c r="B5444" s="253" t="str">
        <f>IF(AND(A5444&lt;&gt;"",ISNUMBER(A5444)),VLOOKUP(A5444,Studies!A:BR,2,FALSE),"")</f>
        <v>Josefsson 1982a</v>
      </c>
      <c r="C5444" s="254" t="str">
        <f>IF(AND(A5444&lt;&gt;"",ISNUMBER(A5444)),VLOOKUP(A5444,Studies!A:BR,3,FALSE),"")</f>
        <v>https://www.ncbi.nlm.nih.gov/pubmed/7082537</v>
      </c>
      <c r="D5444" s="254" t="str">
        <f>IF(AND(A5444&lt;&gt;"",ISNUMBER(A5444)),VLOOKUP(A5444,Studies!A:BR,4,FALSE),"")</f>
        <v>erythromycin stearate 500 mg (base equivalent)</v>
      </c>
      <c r="E5444" s="254" t="str">
        <f>IF(AND(A5444&lt;&gt;"",ISNUMBER(A5444)),VLOOKUP(A5444,Studies!A:BR,5,FALSE),"")</f>
        <v>Erythromycin</v>
      </c>
      <c r="F5444" s="255" t="str">
        <f>IF(AND(A5444&lt;&gt;"",ISNUMBER(A5444)),VLOOKUP(A5444,Studies!A:BR,6,FALSE),"")</f>
        <v>Serum</v>
      </c>
      <c r="G5444" s="194">
        <v>7</v>
      </c>
      <c r="H5444" s="194" t="s">
        <v>60</v>
      </c>
      <c r="I5444" s="187">
        <v>0.27271742835943502</v>
      </c>
      <c r="J5444" s="187" t="s">
        <v>962</v>
      </c>
      <c r="K5444" s="187" t="s">
        <v>116</v>
      </c>
      <c r="O5444" s="59" t="s">
        <v>1964</v>
      </c>
    </row>
    <row r="5445" spans="1:15" x14ac:dyDescent="0.2">
      <c r="A5445" s="183">
        <v>608</v>
      </c>
      <c r="B5445" s="253" t="str">
        <f>IF(AND(A5445&lt;&gt;"",ISNUMBER(A5445)),VLOOKUP(A5445,Studies!A:BR,2,FALSE),"")</f>
        <v>Josefsson 1982a</v>
      </c>
      <c r="C5445" s="254" t="str">
        <f>IF(AND(A5445&lt;&gt;"",ISNUMBER(A5445)),VLOOKUP(A5445,Studies!A:BR,3,FALSE),"")</f>
        <v>https://www.ncbi.nlm.nih.gov/pubmed/7082537</v>
      </c>
      <c r="D5445" s="254" t="str">
        <f>IF(AND(A5445&lt;&gt;"",ISNUMBER(A5445)),VLOOKUP(A5445,Studies!A:BR,4,FALSE),"")</f>
        <v>erythromycin stearate 500 mg (base equivalent)</v>
      </c>
      <c r="E5445" s="254" t="str">
        <f>IF(AND(A5445&lt;&gt;"",ISNUMBER(A5445)),VLOOKUP(A5445,Studies!A:BR,5,FALSE),"")</f>
        <v>Erythromycin</v>
      </c>
      <c r="F5445" s="255" t="str">
        <f>IF(AND(A5445&lt;&gt;"",ISNUMBER(A5445)),VLOOKUP(A5445,Studies!A:BR,6,FALSE),"")</f>
        <v>Serum</v>
      </c>
      <c r="G5445" s="194">
        <v>9</v>
      </c>
      <c r="H5445" s="194" t="s">
        <v>60</v>
      </c>
      <c r="I5445" s="187">
        <v>0.17480698658431301</v>
      </c>
      <c r="J5445" s="187" t="s">
        <v>962</v>
      </c>
      <c r="K5445" s="187" t="s">
        <v>116</v>
      </c>
      <c r="O5445" s="59" t="s">
        <v>1964</v>
      </c>
    </row>
    <row r="5446" spans="1:15" x14ac:dyDescent="0.2">
      <c r="A5446" s="183">
        <v>609</v>
      </c>
      <c r="B5446" s="253" t="str">
        <f>IF(AND(A5446&lt;&gt;"",ISNUMBER(A5446)),VLOOKUP(A5446,Studies!A:BR,2,FALSE),"")</f>
        <v>Kavi 1988</v>
      </c>
      <c r="C5446" s="254" t="str">
        <f>IF(AND(A5446&lt;&gt;"",ISNUMBER(A5446)),VLOOKUP(A5446,Studies!A:BR,3,FALSE),"")</f>
        <v>https://www.ncbi.nlm.nih.gov/pubmed/3182434</v>
      </c>
      <c r="D5446" s="254" t="str">
        <f>IF(AND(A5446&lt;&gt;"",ISNUMBER(A5446)),VLOOKUP(A5446,Studies!A:BR,4,FALSE),"")</f>
        <v>Serum levels</v>
      </c>
      <c r="E5446" s="254" t="str">
        <f>IF(AND(A5446&lt;&gt;"",ISNUMBER(A5446)),VLOOKUP(A5446,Studies!A:BR,5,FALSE),"")</f>
        <v>Erythromycin</v>
      </c>
      <c r="F5446" s="255"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x14ac:dyDescent="0.2">
      <c r="A5447" s="183">
        <v>609</v>
      </c>
      <c r="B5447" s="253" t="str">
        <f>IF(AND(A5447&lt;&gt;"",ISNUMBER(A5447)),VLOOKUP(A5447,Studies!A:BR,2,FALSE),"")</f>
        <v>Kavi 1988</v>
      </c>
      <c r="C5447" s="254" t="str">
        <f>IF(AND(A5447&lt;&gt;"",ISNUMBER(A5447)),VLOOKUP(A5447,Studies!A:BR,3,FALSE),"")</f>
        <v>https://www.ncbi.nlm.nih.gov/pubmed/3182434</v>
      </c>
      <c r="D5447" s="254" t="str">
        <f>IF(AND(A5447&lt;&gt;"",ISNUMBER(A5447)),VLOOKUP(A5447,Studies!A:BR,4,FALSE),"")</f>
        <v>Serum levels</v>
      </c>
      <c r="E5447" s="254" t="str">
        <f>IF(AND(A5447&lt;&gt;"",ISNUMBER(A5447)),VLOOKUP(A5447,Studies!A:BR,5,FALSE),"")</f>
        <v>Erythromycin</v>
      </c>
      <c r="F5447" s="255"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x14ac:dyDescent="0.2">
      <c r="A5448" s="183">
        <v>609</v>
      </c>
      <c r="B5448" s="253" t="str">
        <f>IF(AND(A5448&lt;&gt;"",ISNUMBER(A5448)),VLOOKUP(A5448,Studies!A:BR,2,FALSE),"")</f>
        <v>Kavi 1988</v>
      </c>
      <c r="C5448" s="254" t="str">
        <f>IF(AND(A5448&lt;&gt;"",ISNUMBER(A5448)),VLOOKUP(A5448,Studies!A:BR,3,FALSE),"")</f>
        <v>https://www.ncbi.nlm.nih.gov/pubmed/3182434</v>
      </c>
      <c r="D5448" s="254" t="str">
        <f>IF(AND(A5448&lt;&gt;"",ISNUMBER(A5448)),VLOOKUP(A5448,Studies!A:BR,4,FALSE),"")</f>
        <v>Serum levels</v>
      </c>
      <c r="E5448" s="254" t="str">
        <f>IF(AND(A5448&lt;&gt;"",ISNUMBER(A5448)),VLOOKUP(A5448,Studies!A:BR,5,FALSE),"")</f>
        <v>Erythromycin</v>
      </c>
      <c r="F5448" s="255"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x14ac:dyDescent="0.2">
      <c r="A5449" s="30">
        <v>609</v>
      </c>
      <c r="B5449" s="253" t="str">
        <f>IF(AND(A5449&lt;&gt;"",ISNUMBER(A5449)),VLOOKUP(A5449,Studies!A:BR,2,FALSE),"")</f>
        <v>Kavi 1988</v>
      </c>
      <c r="C5449" s="254" t="str">
        <f>IF(AND(A5449&lt;&gt;"",ISNUMBER(A5449)),VLOOKUP(A5449,Studies!A:BR,3,FALSE),"")</f>
        <v>https://www.ncbi.nlm.nih.gov/pubmed/3182434</v>
      </c>
      <c r="D5449" s="254" t="str">
        <f>IF(AND(A5449&lt;&gt;"",ISNUMBER(A5449)),VLOOKUP(A5449,Studies!A:BR,4,FALSE),"")</f>
        <v>Serum levels</v>
      </c>
      <c r="E5449" s="254" t="str">
        <f>IF(AND(A5449&lt;&gt;"",ISNUMBER(A5449)),VLOOKUP(A5449,Studies!A:BR,5,FALSE),"")</f>
        <v>Erythromycin</v>
      </c>
      <c r="F5449" s="255"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x14ac:dyDescent="0.2">
      <c r="A5450" s="183">
        <v>609</v>
      </c>
      <c r="B5450" s="253" t="str">
        <f>IF(AND(A5450&lt;&gt;"",ISNUMBER(A5450)),VLOOKUP(A5450,Studies!A:BR,2,FALSE),"")</f>
        <v>Kavi 1988</v>
      </c>
      <c r="C5450" s="254" t="str">
        <f>IF(AND(A5450&lt;&gt;"",ISNUMBER(A5450)),VLOOKUP(A5450,Studies!A:BR,3,FALSE),"")</f>
        <v>https://www.ncbi.nlm.nih.gov/pubmed/3182434</v>
      </c>
      <c r="D5450" s="254" t="str">
        <f>IF(AND(A5450&lt;&gt;"",ISNUMBER(A5450)),VLOOKUP(A5450,Studies!A:BR,4,FALSE),"")</f>
        <v>Serum levels</v>
      </c>
      <c r="E5450" s="254" t="str">
        <f>IF(AND(A5450&lt;&gt;"",ISNUMBER(A5450)),VLOOKUP(A5450,Studies!A:BR,5,FALSE),"")</f>
        <v>Erythromycin</v>
      </c>
      <c r="F5450" s="255"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x14ac:dyDescent="0.2">
      <c r="A5451" s="183">
        <v>609</v>
      </c>
      <c r="B5451" s="253" t="str">
        <f>IF(AND(A5451&lt;&gt;"",ISNUMBER(A5451)),VLOOKUP(A5451,Studies!A:BR,2,FALSE),"")</f>
        <v>Kavi 1988</v>
      </c>
      <c r="C5451" s="254" t="str">
        <f>IF(AND(A5451&lt;&gt;"",ISNUMBER(A5451)),VLOOKUP(A5451,Studies!A:BR,3,FALSE),"")</f>
        <v>https://www.ncbi.nlm.nih.gov/pubmed/3182434</v>
      </c>
      <c r="D5451" s="254" t="str">
        <f>IF(AND(A5451&lt;&gt;"",ISNUMBER(A5451)),VLOOKUP(A5451,Studies!A:BR,4,FALSE),"")</f>
        <v>Serum levels</v>
      </c>
      <c r="E5451" s="254" t="str">
        <f>IF(AND(A5451&lt;&gt;"",ISNUMBER(A5451)),VLOOKUP(A5451,Studies!A:BR,5,FALSE),"")</f>
        <v>Erythromycin</v>
      </c>
      <c r="F5451" s="255"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x14ac:dyDescent="0.2">
      <c r="A5452" s="183">
        <v>609</v>
      </c>
      <c r="B5452" s="253" t="str">
        <f>IF(AND(A5452&lt;&gt;"",ISNUMBER(A5452)),VLOOKUP(A5452,Studies!A:BR,2,FALSE),"")</f>
        <v>Kavi 1988</v>
      </c>
      <c r="C5452" s="254" t="str">
        <f>IF(AND(A5452&lt;&gt;"",ISNUMBER(A5452)),VLOOKUP(A5452,Studies!A:BR,3,FALSE),"")</f>
        <v>https://www.ncbi.nlm.nih.gov/pubmed/3182434</v>
      </c>
      <c r="D5452" s="254" t="str">
        <f>IF(AND(A5452&lt;&gt;"",ISNUMBER(A5452)),VLOOKUP(A5452,Studies!A:BR,4,FALSE),"")</f>
        <v>Serum levels</v>
      </c>
      <c r="E5452" s="254" t="str">
        <f>IF(AND(A5452&lt;&gt;"",ISNUMBER(A5452)),VLOOKUP(A5452,Studies!A:BR,5,FALSE),"")</f>
        <v>Erythromycin</v>
      </c>
      <c r="F5452" s="255"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x14ac:dyDescent="0.2">
      <c r="A5453" s="183">
        <v>609</v>
      </c>
      <c r="B5453" s="253" t="str">
        <f>IF(AND(A5453&lt;&gt;"",ISNUMBER(A5453)),VLOOKUP(A5453,Studies!A:BR,2,FALSE),"")</f>
        <v>Kavi 1988</v>
      </c>
      <c r="C5453" s="254" t="str">
        <f>IF(AND(A5453&lt;&gt;"",ISNUMBER(A5453)),VLOOKUP(A5453,Studies!A:BR,3,FALSE),"")</f>
        <v>https://www.ncbi.nlm.nih.gov/pubmed/3182434</v>
      </c>
      <c r="D5453" s="254" t="str">
        <f>IF(AND(A5453&lt;&gt;"",ISNUMBER(A5453)),VLOOKUP(A5453,Studies!A:BR,4,FALSE),"")</f>
        <v>Serum levels</v>
      </c>
      <c r="E5453" s="254" t="str">
        <f>IF(AND(A5453&lt;&gt;"",ISNUMBER(A5453)),VLOOKUP(A5453,Studies!A:BR,5,FALSE),"")</f>
        <v>Erythromycin</v>
      </c>
      <c r="F5453" s="255"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x14ac:dyDescent="0.2">
      <c r="A5454" s="183">
        <v>609</v>
      </c>
      <c r="B5454" s="253" t="str">
        <f>IF(AND(A5454&lt;&gt;"",ISNUMBER(A5454)),VLOOKUP(A5454,Studies!A:BR,2,FALSE),"")</f>
        <v>Kavi 1988</v>
      </c>
      <c r="C5454" s="254" t="str">
        <f>IF(AND(A5454&lt;&gt;"",ISNUMBER(A5454)),VLOOKUP(A5454,Studies!A:BR,3,FALSE),"")</f>
        <v>https://www.ncbi.nlm.nih.gov/pubmed/3182434</v>
      </c>
      <c r="D5454" s="254" t="str">
        <f>IF(AND(A5454&lt;&gt;"",ISNUMBER(A5454)),VLOOKUP(A5454,Studies!A:BR,4,FALSE),"")</f>
        <v>Serum levels</v>
      </c>
      <c r="E5454" s="254" t="str">
        <f>IF(AND(A5454&lt;&gt;"",ISNUMBER(A5454)),VLOOKUP(A5454,Studies!A:BR,5,FALSE),"")</f>
        <v>Erythromycin</v>
      </c>
      <c r="F5454" s="255"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x14ac:dyDescent="0.2">
      <c r="A5455" s="183">
        <v>609</v>
      </c>
      <c r="B5455" s="253" t="str">
        <f>IF(AND(A5455&lt;&gt;"",ISNUMBER(A5455)),VLOOKUP(A5455,Studies!A:BR,2,FALSE),"")</f>
        <v>Kavi 1988</v>
      </c>
      <c r="C5455" s="254" t="str">
        <f>IF(AND(A5455&lt;&gt;"",ISNUMBER(A5455)),VLOOKUP(A5455,Studies!A:BR,3,FALSE),"")</f>
        <v>https://www.ncbi.nlm.nih.gov/pubmed/3182434</v>
      </c>
      <c r="D5455" s="254" t="str">
        <f>IF(AND(A5455&lt;&gt;"",ISNUMBER(A5455)),VLOOKUP(A5455,Studies!A:BR,4,FALSE),"")</f>
        <v>Serum levels</v>
      </c>
      <c r="E5455" s="254" t="str">
        <f>IF(AND(A5455&lt;&gt;"",ISNUMBER(A5455)),VLOOKUP(A5455,Studies!A:BR,5,FALSE),"")</f>
        <v>Erythromycin</v>
      </c>
      <c r="F5455" s="255"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x14ac:dyDescent="0.2">
      <c r="A5456" s="183">
        <v>609</v>
      </c>
      <c r="B5456" s="253" t="str">
        <f>IF(AND(A5456&lt;&gt;"",ISNUMBER(A5456)),VLOOKUP(A5456,Studies!A:BR,2,FALSE),"")</f>
        <v>Kavi 1988</v>
      </c>
      <c r="C5456" s="254" t="str">
        <f>IF(AND(A5456&lt;&gt;"",ISNUMBER(A5456)),VLOOKUP(A5456,Studies!A:BR,3,FALSE),"")</f>
        <v>https://www.ncbi.nlm.nih.gov/pubmed/3182434</v>
      </c>
      <c r="D5456" s="254" t="str">
        <f>IF(AND(A5456&lt;&gt;"",ISNUMBER(A5456)),VLOOKUP(A5456,Studies!A:BR,4,FALSE),"")</f>
        <v>Serum levels</v>
      </c>
      <c r="E5456" s="254" t="str">
        <f>IF(AND(A5456&lt;&gt;"",ISNUMBER(A5456)),VLOOKUP(A5456,Studies!A:BR,5,FALSE),"")</f>
        <v>Erythromycin</v>
      </c>
      <c r="F5456" s="255"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x14ac:dyDescent="0.2">
      <c r="A5457" s="183">
        <v>609</v>
      </c>
      <c r="B5457" s="253" t="str">
        <f>IF(AND(A5457&lt;&gt;"",ISNUMBER(A5457)),VLOOKUP(A5457,Studies!A:BR,2,FALSE),"")</f>
        <v>Kavi 1988</v>
      </c>
      <c r="C5457" s="254" t="str">
        <f>IF(AND(A5457&lt;&gt;"",ISNUMBER(A5457)),VLOOKUP(A5457,Studies!A:BR,3,FALSE),"")</f>
        <v>https://www.ncbi.nlm.nih.gov/pubmed/3182434</v>
      </c>
      <c r="D5457" s="254" t="str">
        <f>IF(AND(A5457&lt;&gt;"",ISNUMBER(A5457)),VLOOKUP(A5457,Studies!A:BR,4,FALSE),"")</f>
        <v>Serum levels</v>
      </c>
      <c r="E5457" s="254" t="str">
        <f>IF(AND(A5457&lt;&gt;"",ISNUMBER(A5457)),VLOOKUP(A5457,Studies!A:BR,5,FALSE),"")</f>
        <v>Erythromycin</v>
      </c>
      <c r="F5457" s="255"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x14ac:dyDescent="0.2">
      <c r="A5458" s="183">
        <v>609</v>
      </c>
      <c r="B5458" s="253" t="str">
        <f>IF(AND(A5458&lt;&gt;"",ISNUMBER(A5458)),VLOOKUP(A5458,Studies!A:BR,2,FALSE),"")</f>
        <v>Kavi 1988</v>
      </c>
      <c r="C5458" s="254" t="str">
        <f>IF(AND(A5458&lt;&gt;"",ISNUMBER(A5458)),VLOOKUP(A5458,Studies!A:BR,3,FALSE),"")</f>
        <v>https://www.ncbi.nlm.nih.gov/pubmed/3182434</v>
      </c>
      <c r="D5458" s="254" t="str">
        <f>IF(AND(A5458&lt;&gt;"",ISNUMBER(A5458)),VLOOKUP(A5458,Studies!A:BR,4,FALSE),"")</f>
        <v>Serum levels</v>
      </c>
      <c r="E5458" s="254" t="str">
        <f>IF(AND(A5458&lt;&gt;"",ISNUMBER(A5458)),VLOOKUP(A5458,Studies!A:BR,5,FALSE),"")</f>
        <v>Erythromycin</v>
      </c>
      <c r="F5458" s="255" t="str">
        <f>IF(AND(A5458&lt;&gt;"",ISNUMBER(A5458)),VLOOKUP(A5458,Studies!A:BR,6,FALSE),"")</f>
        <v>Serum</v>
      </c>
      <c r="G5458" s="194">
        <v>24</v>
      </c>
      <c r="H5458" s="194" t="s">
        <v>60</v>
      </c>
      <c r="I5458" s="187">
        <v>9.8550249999999999E-3</v>
      </c>
      <c r="J5458" s="187" t="s">
        <v>962</v>
      </c>
      <c r="K5458" s="187" t="s">
        <v>116</v>
      </c>
    </row>
    <row r="5459" spans="1:16" x14ac:dyDescent="0.2">
      <c r="A5459" s="183">
        <v>610</v>
      </c>
      <c r="B5459" s="253" t="str">
        <f>IF(AND(A5459&lt;&gt;"",ISNUMBER(A5459)),VLOOKUP(A5459,Studies!A:BR,2,FALSE),"")</f>
        <v>Kroboth 1982</v>
      </c>
      <c r="C5459" s="254" t="str">
        <f>IF(AND(A5459&lt;&gt;"",ISNUMBER(A5459)),VLOOKUP(A5459,Studies!A:BR,3,FALSE),"")</f>
        <v>https://www.ncbi.nlm.nih.gov/pubmed/7081971</v>
      </c>
      <c r="D5459" s="254" t="str">
        <f>IF(AND(A5459&lt;&gt;"",ISNUMBER(A5459)),VLOOKUP(A5459,Studies!A:BR,4,FALSE),"")</f>
        <v>Normal subjects</v>
      </c>
      <c r="E5459" s="254" t="str">
        <f>IF(AND(A5459&lt;&gt;"",ISNUMBER(A5459)),VLOOKUP(A5459,Studies!A:BR,5,FALSE),"")</f>
        <v>Erythromycin</v>
      </c>
      <c r="F5459" s="255"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x14ac:dyDescent="0.2">
      <c r="A5460" s="183">
        <v>610</v>
      </c>
      <c r="B5460" s="253" t="str">
        <f>IF(AND(A5460&lt;&gt;"",ISNUMBER(A5460)),VLOOKUP(A5460,Studies!A:BR,2,FALSE),"")</f>
        <v>Kroboth 1982</v>
      </c>
      <c r="C5460" s="254" t="str">
        <f>IF(AND(A5460&lt;&gt;"",ISNUMBER(A5460)),VLOOKUP(A5460,Studies!A:BR,3,FALSE),"")</f>
        <v>https://www.ncbi.nlm.nih.gov/pubmed/7081971</v>
      </c>
      <c r="D5460" s="254" t="str">
        <f>IF(AND(A5460&lt;&gt;"",ISNUMBER(A5460)),VLOOKUP(A5460,Studies!A:BR,4,FALSE),"")</f>
        <v>Normal subjects</v>
      </c>
      <c r="E5460" s="254" t="str">
        <f>IF(AND(A5460&lt;&gt;"",ISNUMBER(A5460)),VLOOKUP(A5460,Studies!A:BR,5,FALSE),"")</f>
        <v>Erythromycin</v>
      </c>
      <c r="F5460" s="255"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x14ac:dyDescent="0.2">
      <c r="A5461" s="183">
        <v>610</v>
      </c>
      <c r="B5461" s="253" t="str">
        <f>IF(AND(A5461&lt;&gt;"",ISNUMBER(A5461)),VLOOKUP(A5461,Studies!A:BR,2,FALSE),"")</f>
        <v>Kroboth 1982</v>
      </c>
      <c r="C5461" s="254" t="str">
        <f>IF(AND(A5461&lt;&gt;"",ISNUMBER(A5461)),VLOOKUP(A5461,Studies!A:BR,3,FALSE),"")</f>
        <v>https://www.ncbi.nlm.nih.gov/pubmed/7081971</v>
      </c>
      <c r="D5461" s="254" t="str">
        <f>IF(AND(A5461&lt;&gt;"",ISNUMBER(A5461)),VLOOKUP(A5461,Studies!A:BR,4,FALSE),"")</f>
        <v>Normal subjects</v>
      </c>
      <c r="E5461" s="254" t="str">
        <f>IF(AND(A5461&lt;&gt;"",ISNUMBER(A5461)),VLOOKUP(A5461,Studies!A:BR,5,FALSE),"")</f>
        <v>Erythromycin</v>
      </c>
      <c r="F5461" s="255"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x14ac:dyDescent="0.2">
      <c r="A5462" s="30">
        <v>610</v>
      </c>
      <c r="B5462" s="253" t="str">
        <f>IF(AND(A5462&lt;&gt;"",ISNUMBER(A5462)),VLOOKUP(A5462,Studies!A:BR,2,FALSE),"")</f>
        <v>Kroboth 1982</v>
      </c>
      <c r="C5462" s="254" t="str">
        <f>IF(AND(A5462&lt;&gt;"",ISNUMBER(A5462)),VLOOKUP(A5462,Studies!A:BR,3,FALSE),"")</f>
        <v>https://www.ncbi.nlm.nih.gov/pubmed/7081971</v>
      </c>
      <c r="D5462" s="254" t="str">
        <f>IF(AND(A5462&lt;&gt;"",ISNUMBER(A5462)),VLOOKUP(A5462,Studies!A:BR,4,FALSE),"")</f>
        <v>Normal subjects</v>
      </c>
      <c r="E5462" s="254" t="str">
        <f>IF(AND(A5462&lt;&gt;"",ISNUMBER(A5462)),VLOOKUP(A5462,Studies!A:BR,5,FALSE),"")</f>
        <v>Erythromycin</v>
      </c>
      <c r="F5462" s="255"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x14ac:dyDescent="0.2">
      <c r="A5463" s="183">
        <v>610</v>
      </c>
      <c r="B5463" s="253" t="str">
        <f>IF(AND(A5463&lt;&gt;"",ISNUMBER(A5463)),VLOOKUP(A5463,Studies!A:BR,2,FALSE),"")</f>
        <v>Kroboth 1982</v>
      </c>
      <c r="C5463" s="254" t="str">
        <f>IF(AND(A5463&lt;&gt;"",ISNUMBER(A5463)),VLOOKUP(A5463,Studies!A:BR,3,FALSE),"")</f>
        <v>https://www.ncbi.nlm.nih.gov/pubmed/7081971</v>
      </c>
      <c r="D5463" s="254" t="str">
        <f>IF(AND(A5463&lt;&gt;"",ISNUMBER(A5463)),VLOOKUP(A5463,Studies!A:BR,4,FALSE),"")</f>
        <v>Normal subjects</v>
      </c>
      <c r="E5463" s="254" t="str">
        <f>IF(AND(A5463&lt;&gt;"",ISNUMBER(A5463)),VLOOKUP(A5463,Studies!A:BR,5,FALSE),"")</f>
        <v>Erythromycin</v>
      </c>
      <c r="F5463" s="255"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x14ac:dyDescent="0.2">
      <c r="A5464" s="183">
        <v>610</v>
      </c>
      <c r="B5464" s="253" t="str">
        <f>IF(AND(A5464&lt;&gt;"",ISNUMBER(A5464)),VLOOKUP(A5464,Studies!A:BR,2,FALSE),"")</f>
        <v>Kroboth 1982</v>
      </c>
      <c r="C5464" s="254" t="str">
        <f>IF(AND(A5464&lt;&gt;"",ISNUMBER(A5464)),VLOOKUP(A5464,Studies!A:BR,3,FALSE),"")</f>
        <v>https://www.ncbi.nlm.nih.gov/pubmed/7081971</v>
      </c>
      <c r="D5464" s="254" t="str">
        <f>IF(AND(A5464&lt;&gt;"",ISNUMBER(A5464)),VLOOKUP(A5464,Studies!A:BR,4,FALSE),"")</f>
        <v>Normal subjects</v>
      </c>
      <c r="E5464" s="254" t="str">
        <f>IF(AND(A5464&lt;&gt;"",ISNUMBER(A5464)),VLOOKUP(A5464,Studies!A:BR,5,FALSE),"")</f>
        <v>Erythromycin</v>
      </c>
      <c r="F5464" s="255"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x14ac:dyDescent="0.2">
      <c r="A5465" s="183">
        <v>610</v>
      </c>
      <c r="B5465" s="253" t="str">
        <f>IF(AND(A5465&lt;&gt;"",ISNUMBER(A5465)),VLOOKUP(A5465,Studies!A:BR,2,FALSE),"")</f>
        <v>Kroboth 1982</v>
      </c>
      <c r="C5465" s="254" t="str">
        <f>IF(AND(A5465&lt;&gt;"",ISNUMBER(A5465)),VLOOKUP(A5465,Studies!A:BR,3,FALSE),"")</f>
        <v>https://www.ncbi.nlm.nih.gov/pubmed/7081971</v>
      </c>
      <c r="D5465" s="254" t="str">
        <f>IF(AND(A5465&lt;&gt;"",ISNUMBER(A5465)),VLOOKUP(A5465,Studies!A:BR,4,FALSE),"")</f>
        <v>Normal subjects</v>
      </c>
      <c r="E5465" s="254" t="str">
        <f>IF(AND(A5465&lt;&gt;"",ISNUMBER(A5465)),VLOOKUP(A5465,Studies!A:BR,5,FALSE),"")</f>
        <v>Erythromycin</v>
      </c>
      <c r="F5465" s="255"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x14ac:dyDescent="0.2">
      <c r="A5466" s="183">
        <v>610</v>
      </c>
      <c r="B5466" s="253" t="str">
        <f>IF(AND(A5466&lt;&gt;"",ISNUMBER(A5466)),VLOOKUP(A5466,Studies!A:BR,2,FALSE),"")</f>
        <v>Kroboth 1982</v>
      </c>
      <c r="C5466" s="254" t="str">
        <f>IF(AND(A5466&lt;&gt;"",ISNUMBER(A5466)),VLOOKUP(A5466,Studies!A:BR,3,FALSE),"")</f>
        <v>https://www.ncbi.nlm.nih.gov/pubmed/7081971</v>
      </c>
      <c r="D5466" s="254" t="str">
        <f>IF(AND(A5466&lt;&gt;"",ISNUMBER(A5466)),VLOOKUP(A5466,Studies!A:BR,4,FALSE),"")</f>
        <v>Normal subjects</v>
      </c>
      <c r="E5466" s="254" t="str">
        <f>IF(AND(A5466&lt;&gt;"",ISNUMBER(A5466)),VLOOKUP(A5466,Studies!A:BR,5,FALSE),"")</f>
        <v>Erythromycin</v>
      </c>
      <c r="F5466" s="255"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x14ac:dyDescent="0.2">
      <c r="A5467" s="183">
        <v>610</v>
      </c>
      <c r="B5467" s="253" t="str">
        <f>IF(AND(A5467&lt;&gt;"",ISNUMBER(A5467)),VLOOKUP(A5467,Studies!A:BR,2,FALSE),"")</f>
        <v>Kroboth 1982</v>
      </c>
      <c r="C5467" s="254" t="str">
        <f>IF(AND(A5467&lt;&gt;"",ISNUMBER(A5467)),VLOOKUP(A5467,Studies!A:BR,3,FALSE),"")</f>
        <v>https://www.ncbi.nlm.nih.gov/pubmed/7081971</v>
      </c>
      <c r="D5467" s="254" t="str">
        <f>IF(AND(A5467&lt;&gt;"",ISNUMBER(A5467)),VLOOKUP(A5467,Studies!A:BR,4,FALSE),"")</f>
        <v>Normal subjects</v>
      </c>
      <c r="E5467" s="254" t="str">
        <f>IF(AND(A5467&lt;&gt;"",ISNUMBER(A5467)),VLOOKUP(A5467,Studies!A:BR,5,FALSE),"")</f>
        <v>Erythromycin</v>
      </c>
      <c r="F5467" s="255" t="str">
        <f>IF(AND(A5467&lt;&gt;"",ISNUMBER(A5467)),VLOOKUP(A5467,Studies!A:BR,6,FALSE),"")</f>
        <v>Serum</v>
      </c>
      <c r="G5467" s="194">
        <v>24</v>
      </c>
      <c r="H5467" s="194" t="s">
        <v>60</v>
      </c>
      <c r="I5467" s="187">
        <v>1.8579089999999999E-2</v>
      </c>
      <c r="J5467" s="187" t="s">
        <v>959</v>
      </c>
      <c r="K5467" s="187" t="s">
        <v>116</v>
      </c>
      <c r="O5467" s="199"/>
    </row>
    <row r="5468" spans="1:16" x14ac:dyDescent="0.2">
      <c r="A5468" s="183">
        <v>611</v>
      </c>
      <c r="B5468" s="253" t="str">
        <f>IF(AND(A5468&lt;&gt;"",ISNUMBER(A5468)),VLOOKUP(A5468,Studies!A:BR,2,FALSE),"")</f>
        <v>Malmborg 1978</v>
      </c>
      <c r="C5468" s="254" t="str">
        <f>IF(AND(A5468&lt;&gt;"",ISNUMBER(A5468)),VLOOKUP(A5468,Studies!A:BR,3,FALSE),"")</f>
        <v>https://www.tandfonline.com/doi/abs/10.1185/03007997809110243</v>
      </c>
      <c r="D5468" s="254" t="str">
        <f>IF(AND(A5468&lt;&gt;"",ISNUMBER(A5468)),VLOOKUP(A5468,Studies!A:BR,4,FALSE),"")</f>
        <v>Single dose after overnight fast</v>
      </c>
      <c r="E5468" s="254" t="str">
        <f>IF(AND(A5468&lt;&gt;"",ISNUMBER(A5468)),VLOOKUP(A5468,Studies!A:BR,5,FALSE),"")</f>
        <v>Erythromycin</v>
      </c>
      <c r="F5468" s="255" t="str">
        <f>IF(AND(A5468&lt;&gt;"",ISNUMBER(A5468)),VLOOKUP(A5468,Studies!A:BR,6,FALSE),"")</f>
        <v>Plasma</v>
      </c>
      <c r="G5468" s="194">
        <v>0.5</v>
      </c>
      <c r="H5468" s="194" t="s">
        <v>60</v>
      </c>
      <c r="I5468" s="187">
        <v>0.47363250000000001</v>
      </c>
      <c r="J5468" s="187" t="s">
        <v>959</v>
      </c>
      <c r="K5468" s="187" t="s">
        <v>116</v>
      </c>
      <c r="O5468" s="199"/>
    </row>
    <row r="5469" spans="1:16" x14ac:dyDescent="0.2">
      <c r="A5469" s="183">
        <v>611</v>
      </c>
      <c r="B5469" s="253" t="str">
        <f>IF(AND(A5469&lt;&gt;"",ISNUMBER(A5469)),VLOOKUP(A5469,Studies!A:BR,2,FALSE),"")</f>
        <v>Malmborg 1978</v>
      </c>
      <c r="C5469" s="254" t="str">
        <f>IF(AND(A5469&lt;&gt;"",ISNUMBER(A5469)),VLOOKUP(A5469,Studies!A:BR,3,FALSE),"")</f>
        <v>https://www.tandfonline.com/doi/abs/10.1185/03007997809110243</v>
      </c>
      <c r="D5469" s="254" t="str">
        <f>IF(AND(A5469&lt;&gt;"",ISNUMBER(A5469)),VLOOKUP(A5469,Studies!A:BR,4,FALSE),"")</f>
        <v>Single dose after overnight fast</v>
      </c>
      <c r="E5469" s="254" t="str">
        <f>IF(AND(A5469&lt;&gt;"",ISNUMBER(A5469)),VLOOKUP(A5469,Studies!A:BR,5,FALSE),"")</f>
        <v>Erythromycin</v>
      </c>
      <c r="F5469" s="255" t="str">
        <f>IF(AND(A5469&lt;&gt;"",ISNUMBER(A5469)),VLOOKUP(A5469,Studies!A:BR,6,FALSE),"")</f>
        <v>Plasma</v>
      </c>
      <c r="G5469" s="194">
        <v>1</v>
      </c>
      <c r="H5469" s="194" t="s">
        <v>60</v>
      </c>
      <c r="I5469" s="187">
        <v>0.79122769999999998</v>
      </c>
      <c r="J5469" s="187" t="s">
        <v>959</v>
      </c>
      <c r="K5469" s="187" t="s">
        <v>116</v>
      </c>
      <c r="O5469" s="199"/>
    </row>
    <row r="5470" spans="1:16" x14ac:dyDescent="0.2">
      <c r="A5470" s="183">
        <v>611</v>
      </c>
      <c r="B5470" s="253" t="str">
        <f>IF(AND(A5470&lt;&gt;"",ISNUMBER(A5470)),VLOOKUP(A5470,Studies!A:BR,2,FALSE),"")</f>
        <v>Malmborg 1978</v>
      </c>
      <c r="C5470" s="254" t="str">
        <f>IF(AND(A5470&lt;&gt;"",ISNUMBER(A5470)),VLOOKUP(A5470,Studies!A:BR,3,FALSE),"")</f>
        <v>https://www.tandfonline.com/doi/abs/10.1185/03007997809110243</v>
      </c>
      <c r="D5470" s="254" t="str">
        <f>IF(AND(A5470&lt;&gt;"",ISNUMBER(A5470)),VLOOKUP(A5470,Studies!A:BR,4,FALSE),"")</f>
        <v>Single dose after overnight fast</v>
      </c>
      <c r="E5470" s="254" t="str">
        <f>IF(AND(A5470&lt;&gt;"",ISNUMBER(A5470)),VLOOKUP(A5470,Studies!A:BR,5,FALSE),"")</f>
        <v>Erythromycin</v>
      </c>
      <c r="F5470" s="255" t="str">
        <f>IF(AND(A5470&lt;&gt;"",ISNUMBER(A5470)),VLOOKUP(A5470,Studies!A:BR,6,FALSE),"")</f>
        <v>Plasma</v>
      </c>
      <c r="G5470" s="194">
        <v>1.5</v>
      </c>
      <c r="H5470" s="194" t="s">
        <v>60</v>
      </c>
      <c r="I5470" s="187">
        <v>1.1780980000000001</v>
      </c>
      <c r="J5470" s="187" t="s">
        <v>959</v>
      </c>
      <c r="K5470" s="187" t="s">
        <v>116</v>
      </c>
      <c r="O5470" s="199"/>
    </row>
    <row r="5471" spans="1:16" x14ac:dyDescent="0.2">
      <c r="A5471" s="183">
        <v>611</v>
      </c>
      <c r="B5471" s="253" t="str">
        <f>IF(AND(A5471&lt;&gt;"",ISNUMBER(A5471)),VLOOKUP(A5471,Studies!A:BR,2,FALSE),"")</f>
        <v>Malmborg 1978</v>
      </c>
      <c r="C5471" s="254" t="str">
        <f>IF(AND(A5471&lt;&gt;"",ISNUMBER(A5471)),VLOOKUP(A5471,Studies!A:BR,3,FALSE),"")</f>
        <v>https://www.tandfonline.com/doi/abs/10.1185/03007997809110243</v>
      </c>
      <c r="D5471" s="254" t="str">
        <f>IF(AND(A5471&lt;&gt;"",ISNUMBER(A5471)),VLOOKUP(A5471,Studies!A:BR,4,FALSE),"")</f>
        <v>Single dose after overnight fast</v>
      </c>
      <c r="E5471" s="254" t="str">
        <f>IF(AND(A5471&lt;&gt;"",ISNUMBER(A5471)),VLOOKUP(A5471,Studies!A:BR,5,FALSE),"")</f>
        <v>Erythromycin</v>
      </c>
      <c r="F5471" s="255" t="str">
        <f>IF(AND(A5471&lt;&gt;"",ISNUMBER(A5471)),VLOOKUP(A5471,Studies!A:BR,6,FALSE),"")</f>
        <v>Plasma</v>
      </c>
      <c r="G5471" s="194">
        <v>2</v>
      </c>
      <c r="H5471" s="194" t="s">
        <v>60</v>
      </c>
      <c r="I5471" s="187">
        <v>1.2991280000000001</v>
      </c>
      <c r="J5471" s="187" t="s">
        <v>959</v>
      </c>
      <c r="K5471" s="187" t="s">
        <v>116</v>
      </c>
      <c r="O5471" s="199"/>
    </row>
    <row r="5472" spans="1:16" x14ac:dyDescent="0.2">
      <c r="A5472" s="183">
        <v>611</v>
      </c>
      <c r="B5472" s="253" t="str">
        <f>IF(AND(A5472&lt;&gt;"",ISNUMBER(A5472)),VLOOKUP(A5472,Studies!A:BR,2,FALSE),"")</f>
        <v>Malmborg 1978</v>
      </c>
      <c r="C5472" s="254" t="str">
        <f>IF(AND(A5472&lt;&gt;"",ISNUMBER(A5472)),VLOOKUP(A5472,Studies!A:BR,3,FALSE),"")</f>
        <v>https://www.tandfonline.com/doi/abs/10.1185/03007997809110243</v>
      </c>
      <c r="D5472" s="254" t="str">
        <f>IF(AND(A5472&lt;&gt;"",ISNUMBER(A5472)),VLOOKUP(A5472,Studies!A:BR,4,FALSE),"")</f>
        <v>Single dose after overnight fast</v>
      </c>
      <c r="E5472" s="254" t="str">
        <f>IF(AND(A5472&lt;&gt;"",ISNUMBER(A5472)),VLOOKUP(A5472,Studies!A:BR,5,FALSE),"")</f>
        <v>Erythromycin</v>
      </c>
      <c r="F5472" s="255" t="str">
        <f>IF(AND(A5472&lt;&gt;"",ISNUMBER(A5472)),VLOOKUP(A5472,Studies!A:BR,6,FALSE),"")</f>
        <v>Plasma</v>
      </c>
      <c r="G5472" s="194">
        <v>2.5</v>
      </c>
      <c r="H5472" s="194" t="s">
        <v>60</v>
      </c>
      <c r="I5472" s="187">
        <v>1.1542619999999999</v>
      </c>
      <c r="J5472" s="187" t="s">
        <v>959</v>
      </c>
      <c r="K5472" s="187" t="s">
        <v>116</v>
      </c>
      <c r="O5472" s="199"/>
    </row>
    <row r="5473" spans="1:15" x14ac:dyDescent="0.2">
      <c r="A5473" s="183">
        <v>611</v>
      </c>
      <c r="B5473" s="253" t="str">
        <f>IF(AND(A5473&lt;&gt;"",ISNUMBER(A5473)),VLOOKUP(A5473,Studies!A:BR,2,FALSE),"")</f>
        <v>Malmborg 1978</v>
      </c>
      <c r="C5473" s="254" t="str">
        <f>IF(AND(A5473&lt;&gt;"",ISNUMBER(A5473)),VLOOKUP(A5473,Studies!A:BR,3,FALSE),"")</f>
        <v>https://www.tandfonline.com/doi/abs/10.1185/03007997809110243</v>
      </c>
      <c r="D5473" s="254" t="str">
        <f>IF(AND(A5473&lt;&gt;"",ISNUMBER(A5473)),VLOOKUP(A5473,Studies!A:BR,4,FALSE),"")</f>
        <v>Single dose after overnight fast</v>
      </c>
      <c r="E5473" s="254" t="str">
        <f>IF(AND(A5473&lt;&gt;"",ISNUMBER(A5473)),VLOOKUP(A5473,Studies!A:BR,5,FALSE),"")</f>
        <v>Erythromycin</v>
      </c>
      <c r="F5473" s="255" t="str">
        <f>IF(AND(A5473&lt;&gt;"",ISNUMBER(A5473)),VLOOKUP(A5473,Studies!A:BR,6,FALSE),"")</f>
        <v>Plasma</v>
      </c>
      <c r="G5473" s="194">
        <v>3</v>
      </c>
      <c r="H5473" s="194" t="s">
        <v>60</v>
      </c>
      <c r="I5473" s="187">
        <v>0.9920466</v>
      </c>
      <c r="J5473" s="187" t="s">
        <v>959</v>
      </c>
      <c r="K5473" s="187" t="s">
        <v>116</v>
      </c>
      <c r="O5473" s="199"/>
    </row>
    <row r="5474" spans="1:15" x14ac:dyDescent="0.2">
      <c r="A5474" s="30">
        <v>611</v>
      </c>
      <c r="B5474" s="253" t="str">
        <f>IF(AND(A5474&lt;&gt;"",ISNUMBER(A5474)),VLOOKUP(A5474,Studies!A:BR,2,FALSE),"")</f>
        <v>Malmborg 1978</v>
      </c>
      <c r="C5474" s="254" t="str">
        <f>IF(AND(A5474&lt;&gt;"",ISNUMBER(A5474)),VLOOKUP(A5474,Studies!A:BR,3,FALSE),"")</f>
        <v>https://www.tandfonline.com/doi/abs/10.1185/03007997809110243</v>
      </c>
      <c r="D5474" s="254" t="str">
        <f>IF(AND(A5474&lt;&gt;"",ISNUMBER(A5474)),VLOOKUP(A5474,Studies!A:BR,4,FALSE),"")</f>
        <v>Single dose after overnight fast</v>
      </c>
      <c r="E5474" s="254" t="str">
        <f>IF(AND(A5474&lt;&gt;"",ISNUMBER(A5474)),VLOOKUP(A5474,Studies!A:BR,5,FALSE),"")</f>
        <v>Erythromycin</v>
      </c>
      <c r="F5474" s="255" t="str">
        <f>IF(AND(A5474&lt;&gt;"",ISNUMBER(A5474)),VLOOKUP(A5474,Studies!A:BR,6,FALSE),"")</f>
        <v>Plasma</v>
      </c>
      <c r="G5474" s="194">
        <v>4</v>
      </c>
      <c r="H5474" s="194" t="s">
        <v>60</v>
      </c>
      <c r="I5474" s="187">
        <v>0.67344470000000001</v>
      </c>
      <c r="J5474" s="187" t="s">
        <v>959</v>
      </c>
      <c r="K5474" s="187" t="s">
        <v>116</v>
      </c>
      <c r="O5474" s="199"/>
    </row>
    <row r="5475" spans="1:15" x14ac:dyDescent="0.2">
      <c r="A5475" s="183">
        <v>611</v>
      </c>
      <c r="B5475" s="253" t="str">
        <f>IF(AND(A5475&lt;&gt;"",ISNUMBER(A5475)),VLOOKUP(A5475,Studies!A:BR,2,FALSE),"")</f>
        <v>Malmborg 1978</v>
      </c>
      <c r="C5475" s="254" t="str">
        <f>IF(AND(A5475&lt;&gt;"",ISNUMBER(A5475)),VLOOKUP(A5475,Studies!A:BR,3,FALSE),"")</f>
        <v>https://www.tandfonline.com/doi/abs/10.1185/03007997809110243</v>
      </c>
      <c r="D5475" s="254" t="str">
        <f>IF(AND(A5475&lt;&gt;"",ISNUMBER(A5475)),VLOOKUP(A5475,Studies!A:BR,4,FALSE),"")</f>
        <v>Single dose after overnight fast</v>
      </c>
      <c r="E5475" s="254" t="str">
        <f>IF(AND(A5475&lt;&gt;"",ISNUMBER(A5475)),VLOOKUP(A5475,Studies!A:BR,5,FALSE),"")</f>
        <v>Erythromycin</v>
      </c>
      <c r="F5475" s="255" t="str">
        <f>IF(AND(A5475&lt;&gt;"",ISNUMBER(A5475)),VLOOKUP(A5475,Studies!A:BR,6,FALSE),"")</f>
        <v>Plasma</v>
      </c>
      <c r="G5475" s="194">
        <v>6</v>
      </c>
      <c r="H5475" s="194" t="s">
        <v>60</v>
      </c>
      <c r="I5475" s="187">
        <v>0.35970580000000002</v>
      </c>
      <c r="J5475" s="187" t="s">
        <v>959</v>
      </c>
      <c r="K5475" s="187" t="s">
        <v>116</v>
      </c>
      <c r="M5475" s="195"/>
      <c r="N5475" s="195"/>
    </row>
    <row r="5476" spans="1:15" x14ac:dyDescent="0.2">
      <c r="A5476" s="183">
        <v>611</v>
      </c>
      <c r="B5476" s="253" t="str">
        <f>IF(AND(A5476&lt;&gt;"",ISNUMBER(A5476)),VLOOKUP(A5476,Studies!A:BR,2,FALSE),"")</f>
        <v>Malmborg 1978</v>
      </c>
      <c r="C5476" s="254" t="str">
        <f>IF(AND(A5476&lt;&gt;"",ISNUMBER(A5476)),VLOOKUP(A5476,Studies!A:BR,3,FALSE),"")</f>
        <v>https://www.tandfonline.com/doi/abs/10.1185/03007997809110243</v>
      </c>
      <c r="D5476" s="254" t="str">
        <f>IF(AND(A5476&lt;&gt;"",ISNUMBER(A5476)),VLOOKUP(A5476,Studies!A:BR,4,FALSE),"")</f>
        <v>Single dose after overnight fast</v>
      </c>
      <c r="E5476" s="254" t="str">
        <f>IF(AND(A5476&lt;&gt;"",ISNUMBER(A5476)),VLOOKUP(A5476,Studies!A:BR,5,FALSE),"")</f>
        <v>Erythromycin</v>
      </c>
      <c r="F5476" s="255" t="str">
        <f>IF(AND(A5476&lt;&gt;"",ISNUMBER(A5476)),VLOOKUP(A5476,Studies!A:BR,6,FALSE),"")</f>
        <v>Plasma</v>
      </c>
      <c r="G5476" s="194">
        <v>7.5</v>
      </c>
      <c r="H5476" s="194" t="s">
        <v>60</v>
      </c>
      <c r="I5476" s="187">
        <v>0.28361120000000001</v>
      </c>
      <c r="J5476" s="187" t="s">
        <v>959</v>
      </c>
      <c r="K5476" s="187" t="s">
        <v>116</v>
      </c>
      <c r="M5476" s="195"/>
      <c r="N5476" s="195"/>
    </row>
    <row r="5477" spans="1:15" x14ac:dyDescent="0.2">
      <c r="A5477" s="183">
        <v>612</v>
      </c>
      <c r="B5477" s="253" t="str">
        <f>IF(AND(A5477&lt;&gt;"",ISNUMBER(A5477)),VLOOKUP(A5477,Studies!A:BR,2,FALSE),"")</f>
        <v>Malmborg 1978</v>
      </c>
      <c r="C5477" s="254" t="str">
        <f>IF(AND(A5477&lt;&gt;"",ISNUMBER(A5477)),VLOOKUP(A5477,Studies!A:BR,3,FALSE),"")</f>
        <v>https://www.tandfonline.com/doi/abs/10.1185/03007997809110243</v>
      </c>
      <c r="D5477" s="254" t="str">
        <f>IF(AND(A5477&lt;&gt;"",ISNUMBER(A5477)),VLOOKUP(A5477,Studies!A:BR,4,FALSE),"")</f>
        <v>Single dose before standardized breakfast</v>
      </c>
      <c r="E5477" s="254" t="str">
        <f>IF(AND(A5477&lt;&gt;"",ISNUMBER(A5477)),VLOOKUP(A5477,Studies!A:BR,5,FALSE),"")</f>
        <v>Erythromycin</v>
      </c>
      <c r="F5477" s="255" t="str">
        <f>IF(AND(A5477&lt;&gt;"",ISNUMBER(A5477)),VLOOKUP(A5477,Studies!A:BR,6,FALSE),"")</f>
        <v>Plasma</v>
      </c>
      <c r="G5477" s="194">
        <v>0.5</v>
      </c>
      <c r="H5477" s="194" t="s">
        <v>60</v>
      </c>
      <c r="I5477" s="187">
        <v>1.9707220000000001</v>
      </c>
      <c r="J5477" s="187" t="s">
        <v>959</v>
      </c>
      <c r="K5477" s="187" t="s">
        <v>116</v>
      </c>
      <c r="M5477" s="195"/>
      <c r="N5477" s="195"/>
    </row>
    <row r="5478" spans="1:15" x14ac:dyDescent="0.2">
      <c r="A5478" s="183">
        <v>612</v>
      </c>
      <c r="B5478" s="253" t="str">
        <f>IF(AND(A5478&lt;&gt;"",ISNUMBER(A5478)),VLOOKUP(A5478,Studies!A:BR,2,FALSE),"")</f>
        <v>Malmborg 1978</v>
      </c>
      <c r="C5478" s="254" t="str">
        <f>IF(AND(A5478&lt;&gt;"",ISNUMBER(A5478)),VLOOKUP(A5478,Studies!A:BR,3,FALSE),"")</f>
        <v>https://www.tandfonline.com/doi/abs/10.1185/03007997809110243</v>
      </c>
      <c r="D5478" s="254" t="str">
        <f>IF(AND(A5478&lt;&gt;"",ISNUMBER(A5478)),VLOOKUP(A5478,Studies!A:BR,4,FALSE),"")</f>
        <v>Single dose before standardized breakfast</v>
      </c>
      <c r="E5478" s="254" t="str">
        <f>IF(AND(A5478&lt;&gt;"",ISNUMBER(A5478)),VLOOKUP(A5478,Studies!A:BR,5,FALSE),"")</f>
        <v>Erythromycin</v>
      </c>
      <c r="F5478" s="255" t="str">
        <f>IF(AND(A5478&lt;&gt;"",ISNUMBER(A5478)),VLOOKUP(A5478,Studies!A:BR,6,FALSE),"")</f>
        <v>Plasma</v>
      </c>
      <c r="G5478" s="194">
        <v>1</v>
      </c>
      <c r="H5478" s="194" t="s">
        <v>60</v>
      </c>
      <c r="I5478" s="187">
        <v>2.733365</v>
      </c>
      <c r="J5478" s="187" t="s">
        <v>959</v>
      </c>
      <c r="K5478" s="187" t="s">
        <v>116</v>
      </c>
      <c r="M5478" s="195"/>
      <c r="N5478" s="195"/>
    </row>
    <row r="5479" spans="1:15" x14ac:dyDescent="0.2">
      <c r="A5479" s="183">
        <v>612</v>
      </c>
      <c r="B5479" s="253" t="str">
        <f>IF(AND(A5479&lt;&gt;"",ISNUMBER(A5479)),VLOOKUP(A5479,Studies!A:BR,2,FALSE),"")</f>
        <v>Malmborg 1978</v>
      </c>
      <c r="C5479" s="254" t="str">
        <f>IF(AND(A5479&lt;&gt;"",ISNUMBER(A5479)),VLOOKUP(A5479,Studies!A:BR,3,FALSE),"")</f>
        <v>https://www.tandfonline.com/doi/abs/10.1185/03007997809110243</v>
      </c>
      <c r="D5479" s="254" t="str">
        <f>IF(AND(A5479&lt;&gt;"",ISNUMBER(A5479)),VLOOKUP(A5479,Studies!A:BR,4,FALSE),"")</f>
        <v>Single dose before standardized breakfast</v>
      </c>
      <c r="E5479" s="254" t="str">
        <f>IF(AND(A5479&lt;&gt;"",ISNUMBER(A5479)),VLOOKUP(A5479,Studies!A:BR,5,FALSE),"")</f>
        <v>Erythromycin</v>
      </c>
      <c r="F5479" s="255" t="str">
        <f>IF(AND(A5479&lt;&gt;"",ISNUMBER(A5479)),VLOOKUP(A5479,Studies!A:BR,6,FALSE),"")</f>
        <v>Plasma</v>
      </c>
      <c r="G5479" s="194">
        <v>1.5</v>
      </c>
      <c r="H5479" s="194" t="s">
        <v>60</v>
      </c>
      <c r="I5479" s="187">
        <v>2.259026</v>
      </c>
      <c r="J5479" s="187" t="s">
        <v>959</v>
      </c>
      <c r="K5479" s="187" t="s">
        <v>116</v>
      </c>
      <c r="M5479" s="195"/>
      <c r="N5479" s="195"/>
    </row>
    <row r="5480" spans="1:15" x14ac:dyDescent="0.2">
      <c r="A5480" s="183">
        <v>612</v>
      </c>
      <c r="B5480" s="253" t="str">
        <f>IF(AND(A5480&lt;&gt;"",ISNUMBER(A5480)),VLOOKUP(A5480,Studies!A:BR,2,FALSE),"")</f>
        <v>Malmborg 1978</v>
      </c>
      <c r="C5480" s="254" t="str">
        <f>IF(AND(A5480&lt;&gt;"",ISNUMBER(A5480)),VLOOKUP(A5480,Studies!A:BR,3,FALSE),"")</f>
        <v>https://www.tandfonline.com/doi/abs/10.1185/03007997809110243</v>
      </c>
      <c r="D5480" s="254" t="str">
        <f>IF(AND(A5480&lt;&gt;"",ISNUMBER(A5480)),VLOOKUP(A5480,Studies!A:BR,4,FALSE),"")</f>
        <v>Single dose before standardized breakfast</v>
      </c>
      <c r="E5480" s="254" t="str">
        <f>IF(AND(A5480&lt;&gt;"",ISNUMBER(A5480)),VLOOKUP(A5480,Studies!A:BR,5,FALSE),"")</f>
        <v>Erythromycin</v>
      </c>
      <c r="F5480" s="255" t="str">
        <f>IF(AND(A5480&lt;&gt;"",ISNUMBER(A5480)),VLOOKUP(A5480,Studies!A:BR,6,FALSE),"")</f>
        <v>Plasma</v>
      </c>
      <c r="G5480" s="194">
        <v>2</v>
      </c>
      <c r="H5480" s="194" t="s">
        <v>60</v>
      </c>
      <c r="I5480" s="187">
        <v>1.6575029999999999</v>
      </c>
      <c r="J5480" s="187" t="s">
        <v>959</v>
      </c>
      <c r="K5480" s="187" t="s">
        <v>116</v>
      </c>
      <c r="M5480" s="195"/>
      <c r="N5480" s="195"/>
    </row>
    <row r="5481" spans="1:15" x14ac:dyDescent="0.2">
      <c r="A5481" s="183">
        <v>612</v>
      </c>
      <c r="B5481" s="253" t="str">
        <f>IF(AND(A5481&lt;&gt;"",ISNUMBER(A5481)),VLOOKUP(A5481,Studies!A:BR,2,FALSE),"")</f>
        <v>Malmborg 1978</v>
      </c>
      <c r="C5481" s="254" t="str">
        <f>IF(AND(A5481&lt;&gt;"",ISNUMBER(A5481)),VLOOKUP(A5481,Studies!A:BR,3,FALSE),"")</f>
        <v>https://www.tandfonline.com/doi/abs/10.1185/03007997809110243</v>
      </c>
      <c r="D5481" s="254" t="str">
        <f>IF(AND(A5481&lt;&gt;"",ISNUMBER(A5481)),VLOOKUP(A5481,Studies!A:BR,4,FALSE),"")</f>
        <v>Single dose before standardized breakfast</v>
      </c>
      <c r="E5481" s="254" t="str">
        <f>IF(AND(A5481&lt;&gt;"",ISNUMBER(A5481)),VLOOKUP(A5481,Studies!A:BR,5,FALSE),"")</f>
        <v>Erythromycin</v>
      </c>
      <c r="F5481" s="255" t="str">
        <f>IF(AND(A5481&lt;&gt;"",ISNUMBER(A5481)),VLOOKUP(A5481,Studies!A:BR,6,FALSE),"")</f>
        <v>Plasma</v>
      </c>
      <c r="G5481" s="194">
        <v>2.5</v>
      </c>
      <c r="H5481" s="194" t="s">
        <v>60</v>
      </c>
      <c r="I5481" s="187">
        <v>1.2062280000000001</v>
      </c>
      <c r="J5481" s="187" t="s">
        <v>959</v>
      </c>
      <c r="K5481" s="187" t="s">
        <v>116</v>
      </c>
      <c r="M5481" s="195"/>
      <c r="N5481" s="195"/>
    </row>
    <row r="5482" spans="1:15" x14ac:dyDescent="0.2">
      <c r="A5482" s="183">
        <v>612</v>
      </c>
      <c r="B5482" s="253" t="str">
        <f>IF(AND(A5482&lt;&gt;"",ISNUMBER(A5482)),VLOOKUP(A5482,Studies!A:BR,2,FALSE),"")</f>
        <v>Malmborg 1978</v>
      </c>
      <c r="C5482" s="254" t="str">
        <f>IF(AND(A5482&lt;&gt;"",ISNUMBER(A5482)),VLOOKUP(A5482,Studies!A:BR,3,FALSE),"")</f>
        <v>https://www.tandfonline.com/doi/abs/10.1185/03007997809110243</v>
      </c>
      <c r="D5482" s="254" t="str">
        <f>IF(AND(A5482&lt;&gt;"",ISNUMBER(A5482)),VLOOKUP(A5482,Studies!A:BR,4,FALSE),"")</f>
        <v>Single dose before standardized breakfast</v>
      </c>
      <c r="E5482" s="254" t="str">
        <f>IF(AND(A5482&lt;&gt;"",ISNUMBER(A5482)),VLOOKUP(A5482,Studies!A:BR,5,FALSE),"")</f>
        <v>Erythromycin</v>
      </c>
      <c r="F5482" s="255" t="str">
        <f>IF(AND(A5482&lt;&gt;"",ISNUMBER(A5482)),VLOOKUP(A5482,Studies!A:BR,6,FALSE),"")</f>
        <v>Plasma</v>
      </c>
      <c r="G5482" s="194">
        <v>3</v>
      </c>
      <c r="H5482" s="194" t="s">
        <v>60</v>
      </c>
      <c r="I5482" s="187">
        <v>0.87643930000000003</v>
      </c>
      <c r="J5482" s="187" t="s">
        <v>959</v>
      </c>
      <c r="K5482" s="187" t="s">
        <v>116</v>
      </c>
      <c r="M5482" s="195"/>
      <c r="N5482" s="195"/>
    </row>
    <row r="5483" spans="1:15" x14ac:dyDescent="0.2">
      <c r="A5483" s="183">
        <v>612</v>
      </c>
      <c r="B5483" s="253" t="str">
        <f>IF(AND(A5483&lt;&gt;"",ISNUMBER(A5483)),VLOOKUP(A5483,Studies!A:BR,2,FALSE),"")</f>
        <v>Malmborg 1978</v>
      </c>
      <c r="C5483" s="254" t="str">
        <f>IF(AND(A5483&lt;&gt;"",ISNUMBER(A5483)),VLOOKUP(A5483,Studies!A:BR,3,FALSE),"")</f>
        <v>https://www.tandfonline.com/doi/abs/10.1185/03007997809110243</v>
      </c>
      <c r="D5483" s="254" t="str">
        <f>IF(AND(A5483&lt;&gt;"",ISNUMBER(A5483)),VLOOKUP(A5483,Studies!A:BR,4,FALSE),"")</f>
        <v>Single dose before standardized breakfast</v>
      </c>
      <c r="E5483" s="254" t="str">
        <f>IF(AND(A5483&lt;&gt;"",ISNUMBER(A5483)),VLOOKUP(A5483,Studies!A:BR,5,FALSE),"")</f>
        <v>Erythromycin</v>
      </c>
      <c r="F5483" s="255" t="str">
        <f>IF(AND(A5483&lt;&gt;"",ISNUMBER(A5483)),VLOOKUP(A5483,Studies!A:BR,6,FALSE),"")</f>
        <v>Plasma</v>
      </c>
      <c r="G5483" s="194">
        <v>4</v>
      </c>
      <c r="H5483" s="194" t="s">
        <v>60</v>
      </c>
      <c r="I5483" s="187">
        <v>0.71968759999999998</v>
      </c>
      <c r="J5483" s="187" t="s">
        <v>959</v>
      </c>
      <c r="K5483" s="187" t="s">
        <v>116</v>
      </c>
      <c r="M5483" s="195"/>
      <c r="N5483" s="195"/>
    </row>
    <row r="5484" spans="1:15" x14ac:dyDescent="0.2">
      <c r="A5484" s="183">
        <v>612</v>
      </c>
      <c r="B5484" s="253" t="str">
        <f>IF(AND(A5484&lt;&gt;"",ISNUMBER(A5484)),VLOOKUP(A5484,Studies!A:BR,2,FALSE),"")</f>
        <v>Malmborg 1978</v>
      </c>
      <c r="C5484" s="254" t="str">
        <f>IF(AND(A5484&lt;&gt;"",ISNUMBER(A5484)),VLOOKUP(A5484,Studies!A:BR,3,FALSE),"")</f>
        <v>https://www.tandfonline.com/doi/abs/10.1185/03007997809110243</v>
      </c>
      <c r="D5484" s="254" t="str">
        <f>IF(AND(A5484&lt;&gt;"",ISNUMBER(A5484)),VLOOKUP(A5484,Studies!A:BR,4,FALSE),"")</f>
        <v>Single dose before standardized breakfast</v>
      </c>
      <c r="E5484" s="254" t="str">
        <f>IF(AND(A5484&lt;&gt;"",ISNUMBER(A5484)),VLOOKUP(A5484,Studies!A:BR,5,FALSE),"")</f>
        <v>Erythromycin</v>
      </c>
      <c r="F5484" s="255" t="str">
        <f>IF(AND(A5484&lt;&gt;"",ISNUMBER(A5484)),VLOOKUP(A5484,Studies!A:BR,6,FALSE),"")</f>
        <v>Plasma</v>
      </c>
      <c r="G5484" s="194">
        <v>6</v>
      </c>
      <c r="H5484" s="194" t="s">
        <v>60</v>
      </c>
      <c r="I5484" s="187">
        <v>0.37710369999999999</v>
      </c>
      <c r="J5484" s="187" t="s">
        <v>959</v>
      </c>
      <c r="K5484" s="187" t="s">
        <v>116</v>
      </c>
      <c r="M5484" s="195"/>
      <c r="N5484" s="195"/>
    </row>
    <row r="5485" spans="1:15" x14ac:dyDescent="0.2">
      <c r="A5485" s="183">
        <v>612</v>
      </c>
      <c r="B5485" s="253" t="str">
        <f>IF(AND(A5485&lt;&gt;"",ISNUMBER(A5485)),VLOOKUP(A5485,Studies!A:BR,2,FALSE),"")</f>
        <v>Malmborg 1978</v>
      </c>
      <c r="C5485" s="254" t="str">
        <f>IF(AND(A5485&lt;&gt;"",ISNUMBER(A5485)),VLOOKUP(A5485,Studies!A:BR,3,FALSE),"")</f>
        <v>https://www.tandfonline.com/doi/abs/10.1185/03007997809110243</v>
      </c>
      <c r="D5485" s="254" t="str">
        <f>IF(AND(A5485&lt;&gt;"",ISNUMBER(A5485)),VLOOKUP(A5485,Studies!A:BR,4,FALSE),"")</f>
        <v>Single dose before standardized breakfast</v>
      </c>
      <c r="E5485" s="254" t="str">
        <f>IF(AND(A5485&lt;&gt;"",ISNUMBER(A5485)),VLOOKUP(A5485,Studies!A:BR,5,FALSE),"")</f>
        <v>Erythromycin</v>
      </c>
      <c r="F5485" s="255" t="str">
        <f>IF(AND(A5485&lt;&gt;"",ISNUMBER(A5485)),VLOOKUP(A5485,Studies!A:BR,6,FALSE),"")</f>
        <v>Plasma</v>
      </c>
      <c r="G5485" s="194">
        <v>7.5</v>
      </c>
      <c r="H5485" s="194" t="s">
        <v>60</v>
      </c>
      <c r="I5485" s="187">
        <v>0.38769019999999998</v>
      </c>
      <c r="J5485" s="187" t="s">
        <v>959</v>
      </c>
      <c r="K5485" s="187" t="s">
        <v>116</v>
      </c>
      <c r="M5485" s="195"/>
      <c r="N5485" s="195"/>
    </row>
    <row r="5486" spans="1:15" x14ac:dyDescent="0.2">
      <c r="A5486" s="30">
        <v>613</v>
      </c>
      <c r="B5486" s="253" t="str">
        <f>IF(AND(A5486&lt;&gt;"",ISNUMBER(A5486)),VLOOKUP(A5486,Studies!A:BR,2,FALSE),"")</f>
        <v>Malmborg 1978</v>
      </c>
      <c r="C5486" s="254" t="str">
        <f>IF(AND(A5486&lt;&gt;"",ISNUMBER(A5486)),VLOOKUP(A5486,Studies!A:BR,3,FALSE),"")</f>
        <v>https://www.tandfonline.com/doi/abs/10.1185/03007997809110243</v>
      </c>
      <c r="D5486" s="254" t="str">
        <f>IF(AND(A5486&lt;&gt;"",ISNUMBER(A5486)),VLOOKUP(A5486,Studies!A:BR,4,FALSE),"")</f>
        <v>Day 7, every 8 h</v>
      </c>
      <c r="E5486" s="254" t="str">
        <f>IF(AND(A5486&lt;&gt;"",ISNUMBER(A5486)),VLOOKUP(A5486,Studies!A:BR,5,FALSE),"")</f>
        <v>Erythromycin</v>
      </c>
      <c r="F5486" s="255" t="str">
        <f>IF(AND(A5486&lt;&gt;"",ISNUMBER(A5486)),VLOOKUP(A5486,Studies!A:BR,6,FALSE),"")</f>
        <v>Plasma</v>
      </c>
      <c r="G5486" s="194">
        <v>144</v>
      </c>
      <c r="H5486" s="194" t="s">
        <v>60</v>
      </c>
      <c r="I5486" s="187">
        <v>0.51444409999999996</v>
      </c>
      <c r="J5486" s="187" t="s">
        <v>959</v>
      </c>
      <c r="K5486" s="187" t="s">
        <v>116</v>
      </c>
      <c r="M5486" s="195"/>
      <c r="N5486" s="195"/>
    </row>
    <row r="5487" spans="1:15" x14ac:dyDescent="0.2">
      <c r="A5487" s="183">
        <v>613</v>
      </c>
      <c r="B5487" s="253" t="str">
        <f>IF(AND(A5487&lt;&gt;"",ISNUMBER(A5487)),VLOOKUP(A5487,Studies!A:BR,2,FALSE),"")</f>
        <v>Malmborg 1978</v>
      </c>
      <c r="C5487" s="254" t="str">
        <f>IF(AND(A5487&lt;&gt;"",ISNUMBER(A5487)),VLOOKUP(A5487,Studies!A:BR,3,FALSE),"")</f>
        <v>https://www.tandfonline.com/doi/abs/10.1185/03007997809110243</v>
      </c>
      <c r="D5487" s="254" t="str">
        <f>IF(AND(A5487&lt;&gt;"",ISNUMBER(A5487)),VLOOKUP(A5487,Studies!A:BR,4,FALSE),"")</f>
        <v>Day 7, every 8 h</v>
      </c>
      <c r="E5487" s="254" t="str">
        <f>IF(AND(A5487&lt;&gt;"",ISNUMBER(A5487)),VLOOKUP(A5487,Studies!A:BR,5,FALSE),"")</f>
        <v>Erythromycin</v>
      </c>
      <c r="F5487" s="255" t="str">
        <f>IF(AND(A5487&lt;&gt;"",ISNUMBER(A5487)),VLOOKUP(A5487,Studies!A:BR,6,FALSE),"")</f>
        <v>Plasma</v>
      </c>
      <c r="G5487" s="194">
        <v>144.5</v>
      </c>
      <c r="H5487" s="194" t="s">
        <v>60</v>
      </c>
      <c r="I5487" s="187">
        <v>1.2481770000000001</v>
      </c>
      <c r="J5487" s="187" t="s">
        <v>959</v>
      </c>
      <c r="K5487" s="187" t="s">
        <v>116</v>
      </c>
      <c r="M5487" s="195"/>
      <c r="N5487" s="195"/>
    </row>
    <row r="5488" spans="1:15" x14ac:dyDescent="0.2">
      <c r="A5488" s="183">
        <v>613</v>
      </c>
      <c r="B5488" s="253" t="str">
        <f>IF(AND(A5488&lt;&gt;"",ISNUMBER(A5488)),VLOOKUP(A5488,Studies!A:BR,2,FALSE),"")</f>
        <v>Malmborg 1978</v>
      </c>
      <c r="C5488" s="254" t="str">
        <f>IF(AND(A5488&lt;&gt;"",ISNUMBER(A5488)),VLOOKUP(A5488,Studies!A:BR,3,FALSE),"")</f>
        <v>https://www.tandfonline.com/doi/abs/10.1185/03007997809110243</v>
      </c>
      <c r="D5488" s="254" t="str">
        <f>IF(AND(A5488&lt;&gt;"",ISNUMBER(A5488)),VLOOKUP(A5488,Studies!A:BR,4,FALSE),"")</f>
        <v>Day 7, every 8 h</v>
      </c>
      <c r="E5488" s="254" t="str">
        <f>IF(AND(A5488&lt;&gt;"",ISNUMBER(A5488)),VLOOKUP(A5488,Studies!A:BR,5,FALSE),"")</f>
        <v>Erythromycin</v>
      </c>
      <c r="F5488" s="255" t="str">
        <f>IF(AND(A5488&lt;&gt;"",ISNUMBER(A5488)),VLOOKUP(A5488,Studies!A:BR,6,FALSE),"")</f>
        <v>Plasma</v>
      </c>
      <c r="G5488" s="194">
        <v>145</v>
      </c>
      <c r="H5488" s="194" t="s">
        <v>60</v>
      </c>
      <c r="I5488" s="187">
        <v>2.6235460000000002</v>
      </c>
      <c r="J5488" s="187" t="s">
        <v>959</v>
      </c>
      <c r="K5488" s="187" t="s">
        <v>116</v>
      </c>
      <c r="M5488" s="195"/>
      <c r="N5488" s="195"/>
    </row>
    <row r="5489" spans="1:14" x14ac:dyDescent="0.2">
      <c r="A5489" s="183">
        <v>613</v>
      </c>
      <c r="B5489" s="253" t="str">
        <f>IF(AND(A5489&lt;&gt;"",ISNUMBER(A5489)),VLOOKUP(A5489,Studies!A:BR,2,FALSE),"")</f>
        <v>Malmborg 1978</v>
      </c>
      <c r="C5489" s="254" t="str">
        <f>IF(AND(A5489&lt;&gt;"",ISNUMBER(A5489)),VLOOKUP(A5489,Studies!A:BR,3,FALSE),"")</f>
        <v>https://www.tandfonline.com/doi/abs/10.1185/03007997809110243</v>
      </c>
      <c r="D5489" s="254" t="str">
        <f>IF(AND(A5489&lt;&gt;"",ISNUMBER(A5489)),VLOOKUP(A5489,Studies!A:BR,4,FALSE),"")</f>
        <v>Day 7, every 8 h</v>
      </c>
      <c r="E5489" s="254" t="str">
        <f>IF(AND(A5489&lt;&gt;"",ISNUMBER(A5489)),VLOOKUP(A5489,Studies!A:BR,5,FALSE),"")</f>
        <v>Erythromycin</v>
      </c>
      <c r="F5489" s="255" t="str">
        <f>IF(AND(A5489&lt;&gt;"",ISNUMBER(A5489)),VLOOKUP(A5489,Studies!A:BR,6,FALSE),"")</f>
        <v>Plasma</v>
      </c>
      <c r="G5489" s="194">
        <v>145.5</v>
      </c>
      <c r="H5489" s="194" t="s">
        <v>60</v>
      </c>
      <c r="I5489" s="187">
        <v>2.8485819999999999</v>
      </c>
      <c r="J5489" s="187" t="s">
        <v>959</v>
      </c>
      <c r="K5489" s="187" t="s">
        <v>116</v>
      </c>
      <c r="M5489" s="195"/>
      <c r="N5489" s="195"/>
    </row>
    <row r="5490" spans="1:14" x14ac:dyDescent="0.2">
      <c r="A5490" s="183">
        <v>613</v>
      </c>
      <c r="B5490" s="253" t="str">
        <f>IF(AND(A5490&lt;&gt;"",ISNUMBER(A5490)),VLOOKUP(A5490,Studies!A:BR,2,FALSE),"")</f>
        <v>Malmborg 1978</v>
      </c>
      <c r="C5490" s="254" t="str">
        <f>IF(AND(A5490&lt;&gt;"",ISNUMBER(A5490)),VLOOKUP(A5490,Studies!A:BR,3,FALSE),"")</f>
        <v>https://www.tandfonline.com/doi/abs/10.1185/03007997809110243</v>
      </c>
      <c r="D5490" s="254" t="str">
        <f>IF(AND(A5490&lt;&gt;"",ISNUMBER(A5490)),VLOOKUP(A5490,Studies!A:BR,4,FALSE),"")</f>
        <v>Day 7, every 8 h</v>
      </c>
      <c r="E5490" s="254" t="str">
        <f>IF(AND(A5490&lt;&gt;"",ISNUMBER(A5490)),VLOOKUP(A5490,Studies!A:BR,5,FALSE),"")</f>
        <v>Erythromycin</v>
      </c>
      <c r="F5490" s="255" t="str">
        <f>IF(AND(A5490&lt;&gt;"",ISNUMBER(A5490)),VLOOKUP(A5490,Studies!A:BR,6,FALSE),"")</f>
        <v>Plasma</v>
      </c>
      <c r="G5490" s="194">
        <v>146</v>
      </c>
      <c r="H5490" s="194" t="s">
        <v>60</v>
      </c>
      <c r="I5490" s="187">
        <v>2.570776</v>
      </c>
      <c r="J5490" s="187" t="s">
        <v>959</v>
      </c>
      <c r="K5490" s="187" t="s">
        <v>116</v>
      </c>
      <c r="M5490" s="195"/>
      <c r="N5490" s="195"/>
    </row>
    <row r="5491" spans="1:14" x14ac:dyDescent="0.2">
      <c r="A5491" s="183">
        <v>613</v>
      </c>
      <c r="B5491" s="253" t="str">
        <f>IF(AND(A5491&lt;&gt;"",ISNUMBER(A5491)),VLOOKUP(A5491,Studies!A:BR,2,FALSE),"")</f>
        <v>Malmborg 1978</v>
      </c>
      <c r="C5491" s="254" t="str">
        <f>IF(AND(A5491&lt;&gt;"",ISNUMBER(A5491)),VLOOKUP(A5491,Studies!A:BR,3,FALSE),"")</f>
        <v>https://www.tandfonline.com/doi/abs/10.1185/03007997809110243</v>
      </c>
      <c r="D5491" s="254" t="str">
        <f>IF(AND(A5491&lt;&gt;"",ISNUMBER(A5491)),VLOOKUP(A5491,Studies!A:BR,4,FALSE),"")</f>
        <v>Day 7, every 8 h</v>
      </c>
      <c r="E5491" s="254" t="str">
        <f>IF(AND(A5491&lt;&gt;"",ISNUMBER(A5491)),VLOOKUP(A5491,Studies!A:BR,5,FALSE),"")</f>
        <v>Erythromycin</v>
      </c>
      <c r="F5491" s="255" t="str">
        <f>IF(AND(A5491&lt;&gt;"",ISNUMBER(A5491)),VLOOKUP(A5491,Studies!A:BR,6,FALSE),"")</f>
        <v>Plasma</v>
      </c>
      <c r="G5491" s="194">
        <v>146.5</v>
      </c>
      <c r="H5491" s="194" t="s">
        <v>60</v>
      </c>
      <c r="I5491" s="187">
        <v>2.0905999999999998</v>
      </c>
      <c r="J5491" s="187" t="s">
        <v>959</v>
      </c>
      <c r="K5491" s="187" t="s">
        <v>116</v>
      </c>
      <c r="M5491" s="195"/>
      <c r="N5491" s="195"/>
    </row>
    <row r="5492" spans="1:14" x14ac:dyDescent="0.2">
      <c r="A5492" s="183">
        <v>613</v>
      </c>
      <c r="B5492" s="253" t="str">
        <f>IF(AND(A5492&lt;&gt;"",ISNUMBER(A5492)),VLOOKUP(A5492,Studies!A:BR,2,FALSE),"")</f>
        <v>Malmborg 1978</v>
      </c>
      <c r="C5492" s="254" t="str">
        <f>IF(AND(A5492&lt;&gt;"",ISNUMBER(A5492)),VLOOKUP(A5492,Studies!A:BR,3,FALSE),"")</f>
        <v>https://www.tandfonline.com/doi/abs/10.1185/03007997809110243</v>
      </c>
      <c r="D5492" s="254" t="str">
        <f>IF(AND(A5492&lt;&gt;"",ISNUMBER(A5492)),VLOOKUP(A5492,Studies!A:BR,4,FALSE),"")</f>
        <v>Day 7, every 8 h</v>
      </c>
      <c r="E5492" s="254" t="str">
        <f>IF(AND(A5492&lt;&gt;"",ISNUMBER(A5492)),VLOOKUP(A5492,Studies!A:BR,5,FALSE),"")</f>
        <v>Erythromycin</v>
      </c>
      <c r="F5492" s="255" t="str">
        <f>IF(AND(A5492&lt;&gt;"",ISNUMBER(A5492)),VLOOKUP(A5492,Studies!A:BR,6,FALSE),"")</f>
        <v>Plasma</v>
      </c>
      <c r="G5492" s="194">
        <v>147</v>
      </c>
      <c r="H5492" s="194" t="s">
        <v>60</v>
      </c>
      <c r="I5492" s="187">
        <v>1.679902</v>
      </c>
      <c r="J5492" s="187" t="s">
        <v>959</v>
      </c>
      <c r="K5492" s="187" t="s">
        <v>116</v>
      </c>
      <c r="M5492" s="195"/>
      <c r="N5492" s="195"/>
    </row>
    <row r="5493" spans="1:14" x14ac:dyDescent="0.2">
      <c r="A5493" s="183">
        <v>613</v>
      </c>
      <c r="B5493" s="253" t="str">
        <f>IF(AND(A5493&lt;&gt;"",ISNUMBER(A5493)),VLOOKUP(A5493,Studies!A:BR,2,FALSE),"")</f>
        <v>Malmborg 1978</v>
      </c>
      <c r="C5493" s="254" t="str">
        <f>IF(AND(A5493&lt;&gt;"",ISNUMBER(A5493)),VLOOKUP(A5493,Studies!A:BR,3,FALSE),"")</f>
        <v>https://www.tandfonline.com/doi/abs/10.1185/03007997809110243</v>
      </c>
      <c r="D5493" s="254" t="str">
        <f>IF(AND(A5493&lt;&gt;"",ISNUMBER(A5493)),VLOOKUP(A5493,Studies!A:BR,4,FALSE),"")</f>
        <v>Day 7, every 8 h</v>
      </c>
      <c r="E5493" s="254" t="str">
        <f>IF(AND(A5493&lt;&gt;"",ISNUMBER(A5493)),VLOOKUP(A5493,Studies!A:BR,5,FALSE),"")</f>
        <v>Erythromycin</v>
      </c>
      <c r="F5493" s="255" t="str">
        <f>IF(AND(A5493&lt;&gt;"",ISNUMBER(A5493)),VLOOKUP(A5493,Studies!A:BR,6,FALSE),"")</f>
        <v>Plasma</v>
      </c>
      <c r="G5493" s="194">
        <v>148</v>
      </c>
      <c r="H5493" s="194" t="s">
        <v>60</v>
      </c>
      <c r="I5493" s="187">
        <v>1.390193</v>
      </c>
      <c r="J5493" s="187" t="s">
        <v>959</v>
      </c>
      <c r="K5493" s="187" t="s">
        <v>116</v>
      </c>
      <c r="M5493" s="195"/>
      <c r="N5493" s="195"/>
    </row>
    <row r="5494" spans="1:14" x14ac:dyDescent="0.2">
      <c r="A5494" s="183">
        <v>613</v>
      </c>
      <c r="B5494" s="253" t="str">
        <f>IF(AND(A5494&lt;&gt;"",ISNUMBER(A5494)),VLOOKUP(A5494,Studies!A:BR,2,FALSE),"")</f>
        <v>Malmborg 1978</v>
      </c>
      <c r="C5494" s="254" t="str">
        <f>IF(AND(A5494&lt;&gt;"",ISNUMBER(A5494)),VLOOKUP(A5494,Studies!A:BR,3,FALSE),"")</f>
        <v>https://www.tandfonline.com/doi/abs/10.1185/03007997809110243</v>
      </c>
      <c r="D5494" s="254" t="str">
        <f>IF(AND(A5494&lt;&gt;"",ISNUMBER(A5494)),VLOOKUP(A5494,Studies!A:BR,4,FALSE),"")</f>
        <v>Day 7, every 8 h</v>
      </c>
      <c r="E5494" s="254" t="str">
        <f>IF(AND(A5494&lt;&gt;"",ISNUMBER(A5494)),VLOOKUP(A5494,Studies!A:BR,5,FALSE),"")</f>
        <v>Erythromycin</v>
      </c>
      <c r="F5494" s="255" t="str">
        <f>IF(AND(A5494&lt;&gt;"",ISNUMBER(A5494)),VLOOKUP(A5494,Studies!A:BR,6,FALSE),"")</f>
        <v>Plasma</v>
      </c>
      <c r="G5494" s="194">
        <v>150</v>
      </c>
      <c r="H5494" s="194" t="s">
        <v>60</v>
      </c>
      <c r="I5494" s="187">
        <v>0.77598929999999999</v>
      </c>
      <c r="J5494" s="187" t="s">
        <v>959</v>
      </c>
      <c r="K5494" s="187" t="s">
        <v>116</v>
      </c>
      <c r="M5494" s="195"/>
      <c r="N5494" s="195"/>
    </row>
    <row r="5495" spans="1:14" x14ac:dyDescent="0.2">
      <c r="A5495" s="183">
        <v>613</v>
      </c>
      <c r="B5495" s="253" t="str">
        <f>IF(AND(A5495&lt;&gt;"",ISNUMBER(A5495)),VLOOKUP(A5495,Studies!A:BR,2,FALSE),"")</f>
        <v>Malmborg 1978</v>
      </c>
      <c r="C5495" s="254" t="str">
        <f>IF(AND(A5495&lt;&gt;"",ISNUMBER(A5495)),VLOOKUP(A5495,Studies!A:BR,3,FALSE),"")</f>
        <v>https://www.tandfonline.com/doi/abs/10.1185/03007997809110243</v>
      </c>
      <c r="D5495" s="254" t="str">
        <f>IF(AND(A5495&lt;&gt;"",ISNUMBER(A5495)),VLOOKUP(A5495,Studies!A:BR,4,FALSE),"")</f>
        <v>Day 7, every 8 h</v>
      </c>
      <c r="E5495" s="254" t="str">
        <f>IF(AND(A5495&lt;&gt;"",ISNUMBER(A5495)),VLOOKUP(A5495,Studies!A:BR,5,FALSE),"")</f>
        <v>Erythromycin</v>
      </c>
      <c r="F5495" s="255" t="str">
        <f>IF(AND(A5495&lt;&gt;"",ISNUMBER(A5495)),VLOOKUP(A5495,Studies!A:BR,6,FALSE),"")</f>
        <v>Plasma</v>
      </c>
      <c r="G5495" s="194">
        <v>151.5</v>
      </c>
      <c r="H5495" s="194" t="s">
        <v>60</v>
      </c>
      <c r="I5495" s="187">
        <v>0.57840970000000003</v>
      </c>
      <c r="J5495" s="187" t="s">
        <v>959</v>
      </c>
      <c r="K5495" s="187" t="s">
        <v>116</v>
      </c>
      <c r="M5495" s="195"/>
      <c r="N5495" s="195"/>
    </row>
    <row r="5496" spans="1:14" x14ac:dyDescent="0.2">
      <c r="A5496" s="183">
        <v>614</v>
      </c>
      <c r="B5496" s="253" t="str">
        <f>IF(AND(A5496&lt;&gt;"",ISNUMBER(A5496)),VLOOKUP(A5496,Studies!A:BR,2,FALSE),"")</f>
        <v>Miglioli 1990</v>
      </c>
      <c r="C5496" s="254" t="str">
        <f>IF(AND(A5496&lt;&gt;"",ISNUMBER(A5496)),VLOOKUP(A5496,Studies!A:BR,3,FALSE),"")</f>
        <v>https://www.ncbi.nlm.nih.gov/pubmed/2253666</v>
      </c>
      <c r="D5496" s="254" t="str">
        <f>IF(AND(A5496&lt;&gt;"",ISNUMBER(A5496)),VLOOKUP(A5496,Studies!A:BR,4,FALSE),"")</f>
        <v>First dose, young subjects</v>
      </c>
      <c r="E5496" s="254" t="str">
        <f>IF(AND(A5496&lt;&gt;"",ISNUMBER(A5496)),VLOOKUP(A5496,Studies!A:BR,5,FALSE),"")</f>
        <v>Erythromycin</v>
      </c>
      <c r="F5496" s="255"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x14ac:dyDescent="0.2">
      <c r="A5497" s="183">
        <v>614</v>
      </c>
      <c r="B5497" s="253" t="str">
        <f>IF(AND(A5497&lt;&gt;"",ISNUMBER(A5497)),VLOOKUP(A5497,Studies!A:BR,2,FALSE),"")</f>
        <v>Miglioli 1990</v>
      </c>
      <c r="C5497" s="254" t="str">
        <f>IF(AND(A5497&lt;&gt;"",ISNUMBER(A5497)),VLOOKUP(A5497,Studies!A:BR,3,FALSE),"")</f>
        <v>https://www.ncbi.nlm.nih.gov/pubmed/2253666</v>
      </c>
      <c r="D5497" s="254" t="str">
        <f>IF(AND(A5497&lt;&gt;"",ISNUMBER(A5497)),VLOOKUP(A5497,Studies!A:BR,4,FALSE),"")</f>
        <v>First dose, young subjects</v>
      </c>
      <c r="E5497" s="254" t="str">
        <f>IF(AND(A5497&lt;&gt;"",ISNUMBER(A5497)),VLOOKUP(A5497,Studies!A:BR,5,FALSE),"")</f>
        <v>Erythromycin</v>
      </c>
      <c r="F5497" s="255"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x14ac:dyDescent="0.2">
      <c r="A5498" s="183">
        <v>614</v>
      </c>
      <c r="B5498" s="253" t="str">
        <f>IF(AND(A5498&lt;&gt;"",ISNUMBER(A5498)),VLOOKUP(A5498,Studies!A:BR,2,FALSE),"")</f>
        <v>Miglioli 1990</v>
      </c>
      <c r="C5498" s="254" t="str">
        <f>IF(AND(A5498&lt;&gt;"",ISNUMBER(A5498)),VLOOKUP(A5498,Studies!A:BR,3,FALSE),"")</f>
        <v>https://www.ncbi.nlm.nih.gov/pubmed/2253666</v>
      </c>
      <c r="D5498" s="254" t="str">
        <f>IF(AND(A5498&lt;&gt;"",ISNUMBER(A5498)),VLOOKUP(A5498,Studies!A:BR,4,FALSE),"")</f>
        <v>First dose, young subjects</v>
      </c>
      <c r="E5498" s="254" t="str">
        <f>IF(AND(A5498&lt;&gt;"",ISNUMBER(A5498)),VLOOKUP(A5498,Studies!A:BR,5,FALSE),"")</f>
        <v>Erythromycin</v>
      </c>
      <c r="F5498" s="255"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x14ac:dyDescent="0.2">
      <c r="A5499" s="30">
        <v>614</v>
      </c>
      <c r="B5499" s="253" t="str">
        <f>IF(AND(A5499&lt;&gt;"",ISNUMBER(A5499)),VLOOKUP(A5499,Studies!A:BR,2,FALSE),"")</f>
        <v>Miglioli 1990</v>
      </c>
      <c r="C5499" s="254" t="str">
        <f>IF(AND(A5499&lt;&gt;"",ISNUMBER(A5499)),VLOOKUP(A5499,Studies!A:BR,3,FALSE),"")</f>
        <v>https://www.ncbi.nlm.nih.gov/pubmed/2253666</v>
      </c>
      <c r="D5499" s="254" t="str">
        <f>IF(AND(A5499&lt;&gt;"",ISNUMBER(A5499)),VLOOKUP(A5499,Studies!A:BR,4,FALSE),"")</f>
        <v>First dose, young subjects</v>
      </c>
      <c r="E5499" s="254" t="str">
        <f>IF(AND(A5499&lt;&gt;"",ISNUMBER(A5499)),VLOOKUP(A5499,Studies!A:BR,5,FALSE),"")</f>
        <v>Erythromycin</v>
      </c>
      <c r="F5499" s="255"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x14ac:dyDescent="0.2">
      <c r="A5500" s="183">
        <v>614</v>
      </c>
      <c r="B5500" s="253" t="str">
        <f>IF(AND(A5500&lt;&gt;"",ISNUMBER(A5500)),VLOOKUP(A5500,Studies!A:BR,2,FALSE),"")</f>
        <v>Miglioli 1990</v>
      </c>
      <c r="C5500" s="254" t="str">
        <f>IF(AND(A5500&lt;&gt;"",ISNUMBER(A5500)),VLOOKUP(A5500,Studies!A:BR,3,FALSE),"")</f>
        <v>https://www.ncbi.nlm.nih.gov/pubmed/2253666</v>
      </c>
      <c r="D5500" s="254" t="str">
        <f>IF(AND(A5500&lt;&gt;"",ISNUMBER(A5500)),VLOOKUP(A5500,Studies!A:BR,4,FALSE),"")</f>
        <v>First dose, young subjects</v>
      </c>
      <c r="E5500" s="254" t="str">
        <f>IF(AND(A5500&lt;&gt;"",ISNUMBER(A5500)),VLOOKUP(A5500,Studies!A:BR,5,FALSE),"")</f>
        <v>Erythromycin</v>
      </c>
      <c r="F5500" s="255"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x14ac:dyDescent="0.2">
      <c r="A5501" s="183">
        <v>614</v>
      </c>
      <c r="B5501" s="253" t="str">
        <f>IF(AND(A5501&lt;&gt;"",ISNUMBER(A5501)),VLOOKUP(A5501,Studies!A:BR,2,FALSE),"")</f>
        <v>Miglioli 1990</v>
      </c>
      <c r="C5501" s="254" t="str">
        <f>IF(AND(A5501&lt;&gt;"",ISNUMBER(A5501)),VLOOKUP(A5501,Studies!A:BR,3,FALSE),"")</f>
        <v>https://www.ncbi.nlm.nih.gov/pubmed/2253666</v>
      </c>
      <c r="D5501" s="254" t="str">
        <f>IF(AND(A5501&lt;&gt;"",ISNUMBER(A5501)),VLOOKUP(A5501,Studies!A:BR,4,FALSE),"")</f>
        <v>First dose, young subjects</v>
      </c>
      <c r="E5501" s="254" t="str">
        <f>IF(AND(A5501&lt;&gt;"",ISNUMBER(A5501)),VLOOKUP(A5501,Studies!A:BR,5,FALSE),"")</f>
        <v>Erythromycin</v>
      </c>
      <c r="F5501" s="255"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x14ac:dyDescent="0.2">
      <c r="A5502" s="183">
        <v>614</v>
      </c>
      <c r="B5502" s="253" t="str">
        <f>IF(AND(A5502&lt;&gt;"",ISNUMBER(A5502)),VLOOKUP(A5502,Studies!A:BR,2,FALSE),"")</f>
        <v>Miglioli 1990</v>
      </c>
      <c r="C5502" s="254" t="str">
        <f>IF(AND(A5502&lt;&gt;"",ISNUMBER(A5502)),VLOOKUP(A5502,Studies!A:BR,3,FALSE),"")</f>
        <v>https://www.ncbi.nlm.nih.gov/pubmed/2253666</v>
      </c>
      <c r="D5502" s="254" t="str">
        <f>IF(AND(A5502&lt;&gt;"",ISNUMBER(A5502)),VLOOKUP(A5502,Studies!A:BR,4,FALSE),"")</f>
        <v>First dose, young subjects</v>
      </c>
      <c r="E5502" s="254" t="str">
        <f>IF(AND(A5502&lt;&gt;"",ISNUMBER(A5502)),VLOOKUP(A5502,Studies!A:BR,5,FALSE),"")</f>
        <v>Erythromycin</v>
      </c>
      <c r="F5502" s="255"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x14ac:dyDescent="0.2">
      <c r="A5503" s="183">
        <v>614</v>
      </c>
      <c r="B5503" s="253" t="str">
        <f>IF(AND(A5503&lt;&gt;"",ISNUMBER(A5503)),VLOOKUP(A5503,Studies!A:BR,2,FALSE),"")</f>
        <v>Miglioli 1990</v>
      </c>
      <c r="C5503" s="254" t="str">
        <f>IF(AND(A5503&lt;&gt;"",ISNUMBER(A5503)),VLOOKUP(A5503,Studies!A:BR,3,FALSE),"")</f>
        <v>https://www.ncbi.nlm.nih.gov/pubmed/2253666</v>
      </c>
      <c r="D5503" s="254" t="str">
        <f>IF(AND(A5503&lt;&gt;"",ISNUMBER(A5503)),VLOOKUP(A5503,Studies!A:BR,4,FALSE),"")</f>
        <v>First dose, young subjects</v>
      </c>
      <c r="E5503" s="254" t="str">
        <f>IF(AND(A5503&lt;&gt;"",ISNUMBER(A5503)),VLOOKUP(A5503,Studies!A:BR,5,FALSE),"")</f>
        <v>Erythromycin</v>
      </c>
      <c r="F5503" s="255"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x14ac:dyDescent="0.2">
      <c r="A5504" s="183">
        <v>614</v>
      </c>
      <c r="B5504" s="253" t="str">
        <f>IF(AND(A5504&lt;&gt;"",ISNUMBER(A5504)),VLOOKUP(A5504,Studies!A:BR,2,FALSE),"")</f>
        <v>Miglioli 1990</v>
      </c>
      <c r="C5504" s="254" t="str">
        <f>IF(AND(A5504&lt;&gt;"",ISNUMBER(A5504)),VLOOKUP(A5504,Studies!A:BR,3,FALSE),"")</f>
        <v>https://www.ncbi.nlm.nih.gov/pubmed/2253666</v>
      </c>
      <c r="D5504" s="254" t="str">
        <f>IF(AND(A5504&lt;&gt;"",ISNUMBER(A5504)),VLOOKUP(A5504,Studies!A:BR,4,FALSE),"")</f>
        <v>First dose, young subjects</v>
      </c>
      <c r="E5504" s="254" t="str">
        <f>IF(AND(A5504&lt;&gt;"",ISNUMBER(A5504)),VLOOKUP(A5504,Studies!A:BR,5,FALSE),"")</f>
        <v>Erythromycin</v>
      </c>
      <c r="F5504" s="255"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x14ac:dyDescent="0.2">
      <c r="A5505" s="183">
        <v>615</v>
      </c>
      <c r="B5505" s="253" t="str">
        <f>IF(AND(A5505&lt;&gt;"",ISNUMBER(A5505)),VLOOKUP(A5505,Studies!A:BR,2,FALSE),"")</f>
        <v>Miglioli 1990</v>
      </c>
      <c r="C5505" s="254" t="str">
        <f>IF(AND(A5505&lt;&gt;"",ISNUMBER(A5505)),VLOOKUP(A5505,Studies!A:BR,3,FALSE),"")</f>
        <v>https://www.ncbi.nlm.nih.gov/pubmed/2253666</v>
      </c>
      <c r="D5505" s="254" t="str">
        <f>IF(AND(A5505&lt;&gt;"",ISNUMBER(A5505)),VLOOKUP(A5505,Studies!A:BR,4,FALSE),"")</f>
        <v>Seventh dose, young subjects</v>
      </c>
      <c r="E5505" s="254" t="str">
        <f>IF(AND(A5505&lt;&gt;"",ISNUMBER(A5505)),VLOOKUP(A5505,Studies!A:BR,5,FALSE),"")</f>
        <v>Erythromycin</v>
      </c>
      <c r="F5505" s="255"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x14ac:dyDescent="0.2">
      <c r="A5506" s="183">
        <v>615</v>
      </c>
      <c r="B5506" s="253" t="str">
        <f>IF(AND(A5506&lt;&gt;"",ISNUMBER(A5506)),VLOOKUP(A5506,Studies!A:BR,2,FALSE),"")</f>
        <v>Miglioli 1990</v>
      </c>
      <c r="C5506" s="254" t="str">
        <f>IF(AND(A5506&lt;&gt;"",ISNUMBER(A5506)),VLOOKUP(A5506,Studies!A:BR,3,FALSE),"")</f>
        <v>https://www.ncbi.nlm.nih.gov/pubmed/2253666</v>
      </c>
      <c r="D5506" s="254" t="str">
        <f>IF(AND(A5506&lt;&gt;"",ISNUMBER(A5506)),VLOOKUP(A5506,Studies!A:BR,4,FALSE),"")</f>
        <v>Seventh dose, young subjects</v>
      </c>
      <c r="E5506" s="254" t="str">
        <f>IF(AND(A5506&lt;&gt;"",ISNUMBER(A5506)),VLOOKUP(A5506,Studies!A:BR,5,FALSE),"")</f>
        <v>Erythromycin</v>
      </c>
      <c r="F5506" s="255"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x14ac:dyDescent="0.2">
      <c r="A5507" s="183">
        <v>615</v>
      </c>
      <c r="B5507" s="253" t="str">
        <f>IF(AND(A5507&lt;&gt;"",ISNUMBER(A5507)),VLOOKUP(A5507,Studies!A:BR,2,FALSE),"")</f>
        <v>Miglioli 1990</v>
      </c>
      <c r="C5507" s="254" t="str">
        <f>IF(AND(A5507&lt;&gt;"",ISNUMBER(A5507)),VLOOKUP(A5507,Studies!A:BR,3,FALSE),"")</f>
        <v>https://www.ncbi.nlm.nih.gov/pubmed/2253666</v>
      </c>
      <c r="D5507" s="254" t="str">
        <f>IF(AND(A5507&lt;&gt;"",ISNUMBER(A5507)),VLOOKUP(A5507,Studies!A:BR,4,FALSE),"")</f>
        <v>Seventh dose, young subjects</v>
      </c>
      <c r="E5507" s="254" t="str">
        <f>IF(AND(A5507&lt;&gt;"",ISNUMBER(A5507)),VLOOKUP(A5507,Studies!A:BR,5,FALSE),"")</f>
        <v>Erythromycin</v>
      </c>
      <c r="F5507" s="255"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x14ac:dyDescent="0.2">
      <c r="A5508" s="183">
        <v>615</v>
      </c>
      <c r="B5508" s="253" t="str">
        <f>IF(AND(A5508&lt;&gt;"",ISNUMBER(A5508)),VLOOKUP(A5508,Studies!A:BR,2,FALSE),"")</f>
        <v>Miglioli 1990</v>
      </c>
      <c r="C5508" s="254" t="str">
        <f>IF(AND(A5508&lt;&gt;"",ISNUMBER(A5508)),VLOOKUP(A5508,Studies!A:BR,3,FALSE),"")</f>
        <v>https://www.ncbi.nlm.nih.gov/pubmed/2253666</v>
      </c>
      <c r="D5508" s="254" t="str">
        <f>IF(AND(A5508&lt;&gt;"",ISNUMBER(A5508)),VLOOKUP(A5508,Studies!A:BR,4,FALSE),"")</f>
        <v>Seventh dose, young subjects</v>
      </c>
      <c r="E5508" s="254" t="str">
        <f>IF(AND(A5508&lt;&gt;"",ISNUMBER(A5508)),VLOOKUP(A5508,Studies!A:BR,5,FALSE),"")</f>
        <v>Erythromycin</v>
      </c>
      <c r="F5508" s="255"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x14ac:dyDescent="0.2">
      <c r="A5509" s="183">
        <v>615</v>
      </c>
      <c r="B5509" s="253" t="str">
        <f>IF(AND(A5509&lt;&gt;"",ISNUMBER(A5509)),VLOOKUP(A5509,Studies!A:BR,2,FALSE),"")</f>
        <v>Miglioli 1990</v>
      </c>
      <c r="C5509" s="254" t="str">
        <f>IF(AND(A5509&lt;&gt;"",ISNUMBER(A5509)),VLOOKUP(A5509,Studies!A:BR,3,FALSE),"")</f>
        <v>https://www.ncbi.nlm.nih.gov/pubmed/2253666</v>
      </c>
      <c r="D5509" s="254" t="str">
        <f>IF(AND(A5509&lt;&gt;"",ISNUMBER(A5509)),VLOOKUP(A5509,Studies!A:BR,4,FALSE),"")</f>
        <v>Seventh dose, young subjects</v>
      </c>
      <c r="E5509" s="254" t="str">
        <f>IF(AND(A5509&lt;&gt;"",ISNUMBER(A5509)),VLOOKUP(A5509,Studies!A:BR,5,FALSE),"")</f>
        <v>Erythromycin</v>
      </c>
      <c r="F5509" s="255"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x14ac:dyDescent="0.2">
      <c r="A5510" s="183">
        <v>615</v>
      </c>
      <c r="B5510" s="253" t="str">
        <f>IF(AND(A5510&lt;&gt;"",ISNUMBER(A5510)),VLOOKUP(A5510,Studies!A:BR,2,FALSE),"")</f>
        <v>Miglioli 1990</v>
      </c>
      <c r="C5510" s="254" t="str">
        <f>IF(AND(A5510&lt;&gt;"",ISNUMBER(A5510)),VLOOKUP(A5510,Studies!A:BR,3,FALSE),"")</f>
        <v>https://www.ncbi.nlm.nih.gov/pubmed/2253666</v>
      </c>
      <c r="D5510" s="254" t="str">
        <f>IF(AND(A5510&lt;&gt;"",ISNUMBER(A5510)),VLOOKUP(A5510,Studies!A:BR,4,FALSE),"")</f>
        <v>Seventh dose, young subjects</v>
      </c>
      <c r="E5510" s="254" t="str">
        <f>IF(AND(A5510&lt;&gt;"",ISNUMBER(A5510)),VLOOKUP(A5510,Studies!A:BR,5,FALSE),"")</f>
        <v>Erythromycin</v>
      </c>
      <c r="F5510" s="255"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x14ac:dyDescent="0.2">
      <c r="A5511" s="183">
        <v>615</v>
      </c>
      <c r="B5511" s="253" t="str">
        <f>IF(AND(A5511&lt;&gt;"",ISNUMBER(A5511)),VLOOKUP(A5511,Studies!A:BR,2,FALSE),"")</f>
        <v>Miglioli 1990</v>
      </c>
      <c r="C5511" s="254" t="str">
        <f>IF(AND(A5511&lt;&gt;"",ISNUMBER(A5511)),VLOOKUP(A5511,Studies!A:BR,3,FALSE),"")</f>
        <v>https://www.ncbi.nlm.nih.gov/pubmed/2253666</v>
      </c>
      <c r="D5511" s="254" t="str">
        <f>IF(AND(A5511&lt;&gt;"",ISNUMBER(A5511)),VLOOKUP(A5511,Studies!A:BR,4,FALSE),"")</f>
        <v>Seventh dose, young subjects</v>
      </c>
      <c r="E5511" s="254" t="str">
        <f>IF(AND(A5511&lt;&gt;"",ISNUMBER(A5511)),VLOOKUP(A5511,Studies!A:BR,5,FALSE),"")</f>
        <v>Erythromycin</v>
      </c>
      <c r="F5511" s="255"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x14ac:dyDescent="0.2">
      <c r="A5512" s="183">
        <v>615</v>
      </c>
      <c r="B5512" s="253" t="str">
        <f>IF(AND(A5512&lt;&gt;"",ISNUMBER(A5512)),VLOOKUP(A5512,Studies!A:BR,2,FALSE),"")</f>
        <v>Miglioli 1990</v>
      </c>
      <c r="C5512" s="254" t="str">
        <f>IF(AND(A5512&lt;&gt;"",ISNUMBER(A5512)),VLOOKUP(A5512,Studies!A:BR,3,FALSE),"")</f>
        <v>https://www.ncbi.nlm.nih.gov/pubmed/2253666</v>
      </c>
      <c r="D5512" s="254" t="str">
        <f>IF(AND(A5512&lt;&gt;"",ISNUMBER(A5512)),VLOOKUP(A5512,Studies!A:BR,4,FALSE),"")</f>
        <v>Seventh dose, young subjects</v>
      </c>
      <c r="E5512" s="254" t="str">
        <f>IF(AND(A5512&lt;&gt;"",ISNUMBER(A5512)),VLOOKUP(A5512,Studies!A:BR,5,FALSE),"")</f>
        <v>Erythromycin</v>
      </c>
      <c r="F5512" s="255"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x14ac:dyDescent="0.2">
      <c r="A5513" s="183">
        <v>615</v>
      </c>
      <c r="B5513" s="253" t="str">
        <f>IF(AND(A5513&lt;&gt;"",ISNUMBER(A5513)),VLOOKUP(A5513,Studies!A:BR,2,FALSE),"")</f>
        <v>Miglioli 1990</v>
      </c>
      <c r="C5513" s="254" t="str">
        <f>IF(AND(A5513&lt;&gt;"",ISNUMBER(A5513)),VLOOKUP(A5513,Studies!A:BR,3,FALSE),"")</f>
        <v>https://www.ncbi.nlm.nih.gov/pubmed/2253666</v>
      </c>
      <c r="D5513" s="254" t="str">
        <f>IF(AND(A5513&lt;&gt;"",ISNUMBER(A5513)),VLOOKUP(A5513,Studies!A:BR,4,FALSE),"")</f>
        <v>Seventh dose, young subjects</v>
      </c>
      <c r="E5513" s="254" t="str">
        <f>IF(AND(A5513&lt;&gt;"",ISNUMBER(A5513)),VLOOKUP(A5513,Studies!A:BR,5,FALSE),"")</f>
        <v>Erythromycin</v>
      </c>
      <c r="F5513" s="255"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x14ac:dyDescent="0.2">
      <c r="A5514" s="183">
        <v>615</v>
      </c>
      <c r="B5514" s="253" t="str">
        <f>IF(AND(A5514&lt;&gt;"",ISNUMBER(A5514)),VLOOKUP(A5514,Studies!A:BR,2,FALSE),"")</f>
        <v>Miglioli 1990</v>
      </c>
      <c r="C5514" s="254" t="str">
        <f>IF(AND(A5514&lt;&gt;"",ISNUMBER(A5514)),VLOOKUP(A5514,Studies!A:BR,3,FALSE),"")</f>
        <v>https://www.ncbi.nlm.nih.gov/pubmed/2253666</v>
      </c>
      <c r="D5514" s="254" t="str">
        <f>IF(AND(A5514&lt;&gt;"",ISNUMBER(A5514)),VLOOKUP(A5514,Studies!A:BR,4,FALSE),"")</f>
        <v>Seventh dose, young subjects</v>
      </c>
      <c r="E5514" s="254" t="str">
        <f>IF(AND(A5514&lt;&gt;"",ISNUMBER(A5514)),VLOOKUP(A5514,Studies!A:BR,5,FALSE),"")</f>
        <v>Erythromycin</v>
      </c>
      <c r="F5514" s="255"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x14ac:dyDescent="0.2">
      <c r="A5515" s="30">
        <v>616</v>
      </c>
      <c r="B5515" s="253" t="str">
        <f>IF(AND(A5515&lt;&gt;"",ISNUMBER(A5515)),VLOOKUP(A5515,Studies!A:BR,2,FALSE),"")</f>
        <v>Pasic 1987</v>
      </c>
      <c r="C5515" s="254" t="str">
        <f>IF(AND(A5515&lt;&gt;"",ISNUMBER(A5515)),VLOOKUP(A5515,Studies!A:BR,3,FALSE),"")</f>
        <v>https://www.ncbi.nlm.nih.gov/pubmed/3604256</v>
      </c>
      <c r="D5515" s="254" t="str">
        <f>IF(AND(A5515&lt;&gt;"",ISNUMBER(A5515)),VLOOKUP(A5515,Studies!A:BR,4,FALSE),"")</f>
        <v>Without oral theophylline co-administration</v>
      </c>
      <c r="E5515" s="254" t="str">
        <f>IF(AND(A5515&lt;&gt;"",ISNUMBER(A5515)),VLOOKUP(A5515,Studies!A:BR,5,FALSE),"")</f>
        <v>Erythromycin</v>
      </c>
      <c r="F5515" s="255" t="str">
        <f>IF(AND(A5515&lt;&gt;"",ISNUMBER(A5515)),VLOOKUP(A5515,Studies!A:BR,6,FALSE),"")</f>
        <v>Serum</v>
      </c>
      <c r="G5515" s="194">
        <v>8.3333333333333329E-2</v>
      </c>
      <c r="H5515" s="194" t="s">
        <v>60</v>
      </c>
      <c r="I5515" s="187">
        <v>7.312716</v>
      </c>
      <c r="J5515" s="187" t="s">
        <v>962</v>
      </c>
      <c r="K5515" s="187" t="s">
        <v>116</v>
      </c>
      <c r="P5515" s="42" t="s">
        <v>1341</v>
      </c>
    </row>
    <row r="5516" spans="1:16" x14ac:dyDescent="0.2">
      <c r="A5516" s="183">
        <v>616</v>
      </c>
      <c r="B5516" s="253" t="str">
        <f>IF(AND(A5516&lt;&gt;"",ISNUMBER(A5516)),VLOOKUP(A5516,Studies!A:BR,2,FALSE),"")</f>
        <v>Pasic 1987</v>
      </c>
      <c r="C5516" s="254" t="str">
        <f>IF(AND(A5516&lt;&gt;"",ISNUMBER(A5516)),VLOOKUP(A5516,Studies!A:BR,3,FALSE),"")</f>
        <v>https://www.ncbi.nlm.nih.gov/pubmed/3604256</v>
      </c>
      <c r="D5516" s="254" t="str">
        <f>IF(AND(A5516&lt;&gt;"",ISNUMBER(A5516)),VLOOKUP(A5516,Studies!A:BR,4,FALSE),"")</f>
        <v>Without oral theophylline co-administration</v>
      </c>
      <c r="E5516" s="254" t="str">
        <f>IF(AND(A5516&lt;&gt;"",ISNUMBER(A5516)),VLOOKUP(A5516,Studies!A:BR,5,FALSE),"")</f>
        <v>Erythromycin</v>
      </c>
      <c r="F5516" s="255" t="str">
        <f>IF(AND(A5516&lt;&gt;"",ISNUMBER(A5516)),VLOOKUP(A5516,Studies!A:BR,6,FALSE),"")</f>
        <v>Serum</v>
      </c>
      <c r="G5516" s="194">
        <v>0.16666666666666666</v>
      </c>
      <c r="H5516" s="194" t="s">
        <v>60</v>
      </c>
      <c r="I5516" s="187">
        <v>9.9968400000000006</v>
      </c>
      <c r="J5516" s="187" t="s">
        <v>962</v>
      </c>
      <c r="K5516" s="187" t="s">
        <v>116</v>
      </c>
    </row>
    <row r="5517" spans="1:16" x14ac:dyDescent="0.2">
      <c r="A5517" s="183">
        <v>616</v>
      </c>
      <c r="B5517" s="253" t="str">
        <f>IF(AND(A5517&lt;&gt;"",ISNUMBER(A5517)),VLOOKUP(A5517,Studies!A:BR,2,FALSE),"")</f>
        <v>Pasic 1987</v>
      </c>
      <c r="C5517" s="254" t="str">
        <f>IF(AND(A5517&lt;&gt;"",ISNUMBER(A5517)),VLOOKUP(A5517,Studies!A:BR,3,FALSE),"")</f>
        <v>https://www.ncbi.nlm.nih.gov/pubmed/3604256</v>
      </c>
      <c r="D5517" s="254" t="str">
        <f>IF(AND(A5517&lt;&gt;"",ISNUMBER(A5517)),VLOOKUP(A5517,Studies!A:BR,4,FALSE),"")</f>
        <v>Without oral theophylline co-administration</v>
      </c>
      <c r="E5517" s="254" t="str">
        <f>IF(AND(A5517&lt;&gt;"",ISNUMBER(A5517)),VLOOKUP(A5517,Studies!A:BR,5,FALSE),"")</f>
        <v>Erythromycin</v>
      </c>
      <c r="F5517" s="255" t="str">
        <f>IF(AND(A5517&lt;&gt;"",ISNUMBER(A5517)),VLOOKUP(A5517,Studies!A:BR,6,FALSE),"")</f>
        <v>Serum</v>
      </c>
      <c r="G5517" s="194">
        <v>0.25</v>
      </c>
      <c r="H5517" s="194" t="s">
        <v>60</v>
      </c>
      <c r="I5517" s="187">
        <v>10.74197</v>
      </c>
      <c r="J5517" s="187" t="s">
        <v>962</v>
      </c>
      <c r="K5517" s="187" t="s">
        <v>116</v>
      </c>
    </row>
    <row r="5518" spans="1:16" x14ac:dyDescent="0.2">
      <c r="A5518" s="183">
        <v>616</v>
      </c>
      <c r="B5518" s="253" t="str">
        <f>IF(AND(A5518&lt;&gt;"",ISNUMBER(A5518)),VLOOKUP(A5518,Studies!A:BR,2,FALSE),"")</f>
        <v>Pasic 1987</v>
      </c>
      <c r="C5518" s="254" t="str">
        <f>IF(AND(A5518&lt;&gt;"",ISNUMBER(A5518)),VLOOKUP(A5518,Studies!A:BR,3,FALSE),"")</f>
        <v>https://www.ncbi.nlm.nih.gov/pubmed/3604256</v>
      </c>
      <c r="D5518" s="254" t="str">
        <f>IF(AND(A5518&lt;&gt;"",ISNUMBER(A5518)),VLOOKUP(A5518,Studies!A:BR,4,FALSE),"")</f>
        <v>Without oral theophylline co-administration</v>
      </c>
      <c r="E5518" s="254" t="str">
        <f>IF(AND(A5518&lt;&gt;"",ISNUMBER(A5518)),VLOOKUP(A5518,Studies!A:BR,5,FALSE),"")</f>
        <v>Erythromycin</v>
      </c>
      <c r="F5518" s="255" t="str">
        <f>IF(AND(A5518&lt;&gt;"",ISNUMBER(A5518)),VLOOKUP(A5518,Studies!A:BR,6,FALSE),"")</f>
        <v>Serum</v>
      </c>
      <c r="G5518" s="194">
        <v>0.33333333333333331</v>
      </c>
      <c r="H5518" s="194" t="s">
        <v>60</v>
      </c>
      <c r="I5518" s="187">
        <v>7.0467320000000004</v>
      </c>
      <c r="J5518" s="187" t="s">
        <v>962</v>
      </c>
      <c r="K5518" s="187" t="s">
        <v>116</v>
      </c>
    </row>
    <row r="5519" spans="1:16" x14ac:dyDescent="0.2">
      <c r="A5519" s="183">
        <v>616</v>
      </c>
      <c r="B5519" s="253" t="str">
        <f>IF(AND(A5519&lt;&gt;"",ISNUMBER(A5519)),VLOOKUP(A5519,Studies!A:BR,2,FALSE),"")</f>
        <v>Pasic 1987</v>
      </c>
      <c r="C5519" s="254" t="str">
        <f>IF(AND(A5519&lt;&gt;"",ISNUMBER(A5519)),VLOOKUP(A5519,Studies!A:BR,3,FALSE),"")</f>
        <v>https://www.ncbi.nlm.nih.gov/pubmed/3604256</v>
      </c>
      <c r="D5519" s="254" t="str">
        <f>IF(AND(A5519&lt;&gt;"",ISNUMBER(A5519)),VLOOKUP(A5519,Studies!A:BR,4,FALSE),"")</f>
        <v>Without oral theophylline co-administration</v>
      </c>
      <c r="E5519" s="254" t="str">
        <f>IF(AND(A5519&lt;&gt;"",ISNUMBER(A5519)),VLOOKUP(A5519,Studies!A:BR,5,FALSE),"")</f>
        <v>Erythromycin</v>
      </c>
      <c r="F5519" s="255" t="str">
        <f>IF(AND(A5519&lt;&gt;"",ISNUMBER(A5519)),VLOOKUP(A5519,Studies!A:BR,6,FALSE),"")</f>
        <v>Serum</v>
      </c>
      <c r="G5519" s="194">
        <v>0.5</v>
      </c>
      <c r="H5519" s="194" t="s">
        <v>60</v>
      </c>
      <c r="I5519" s="187">
        <v>5.4059160000000004</v>
      </c>
      <c r="J5519" s="187" t="s">
        <v>962</v>
      </c>
      <c r="K5519" s="187" t="s">
        <v>116</v>
      </c>
    </row>
    <row r="5520" spans="1:16" x14ac:dyDescent="0.2">
      <c r="A5520" s="183">
        <v>616</v>
      </c>
      <c r="B5520" s="253" t="str">
        <f>IF(AND(A5520&lt;&gt;"",ISNUMBER(A5520)),VLOOKUP(A5520,Studies!A:BR,2,FALSE),"")</f>
        <v>Pasic 1987</v>
      </c>
      <c r="C5520" s="254" t="str">
        <f>IF(AND(A5520&lt;&gt;"",ISNUMBER(A5520)),VLOOKUP(A5520,Studies!A:BR,3,FALSE),"")</f>
        <v>https://www.ncbi.nlm.nih.gov/pubmed/3604256</v>
      </c>
      <c r="D5520" s="254" t="str">
        <f>IF(AND(A5520&lt;&gt;"",ISNUMBER(A5520)),VLOOKUP(A5520,Studies!A:BR,4,FALSE),"")</f>
        <v>Without oral theophylline co-administration</v>
      </c>
      <c r="E5520" s="254" t="str">
        <f>IF(AND(A5520&lt;&gt;"",ISNUMBER(A5520)),VLOOKUP(A5520,Studies!A:BR,5,FALSE),"")</f>
        <v>Erythromycin</v>
      </c>
      <c r="F5520" s="255" t="str">
        <f>IF(AND(A5520&lt;&gt;"",ISNUMBER(A5520)),VLOOKUP(A5520,Studies!A:BR,6,FALSE),"")</f>
        <v>Serum</v>
      </c>
      <c r="G5520" s="194">
        <v>0.66666666666666663</v>
      </c>
      <c r="H5520" s="194" t="s">
        <v>60</v>
      </c>
      <c r="I5520" s="187">
        <v>3.5465599999999999</v>
      </c>
      <c r="J5520" s="187" t="s">
        <v>962</v>
      </c>
      <c r="K5520" s="187" t="s">
        <v>116</v>
      </c>
    </row>
    <row r="5521" spans="1:14" x14ac:dyDescent="0.2">
      <c r="A5521" s="183">
        <v>616</v>
      </c>
      <c r="B5521" s="253" t="str">
        <f>IF(AND(A5521&lt;&gt;"",ISNUMBER(A5521)),VLOOKUP(A5521,Studies!A:BR,2,FALSE),"")</f>
        <v>Pasic 1987</v>
      </c>
      <c r="C5521" s="254" t="str">
        <f>IF(AND(A5521&lt;&gt;"",ISNUMBER(A5521)),VLOOKUP(A5521,Studies!A:BR,3,FALSE),"")</f>
        <v>https://www.ncbi.nlm.nih.gov/pubmed/3604256</v>
      </c>
      <c r="D5521" s="254" t="str">
        <f>IF(AND(A5521&lt;&gt;"",ISNUMBER(A5521)),VLOOKUP(A5521,Studies!A:BR,4,FALSE),"")</f>
        <v>Without oral theophylline co-administration</v>
      </c>
      <c r="E5521" s="254" t="str">
        <f>IF(AND(A5521&lt;&gt;"",ISNUMBER(A5521)),VLOOKUP(A5521,Studies!A:BR,5,FALSE),"")</f>
        <v>Erythromycin</v>
      </c>
      <c r="F5521" s="255" t="str">
        <f>IF(AND(A5521&lt;&gt;"",ISNUMBER(A5521)),VLOOKUP(A5521,Studies!A:BR,6,FALSE),"")</f>
        <v>Serum</v>
      </c>
      <c r="G5521" s="194">
        <v>1</v>
      </c>
      <c r="H5521" s="194" t="s">
        <v>60</v>
      </c>
      <c r="I5521" s="187">
        <v>2.352665</v>
      </c>
      <c r="J5521" s="187" t="s">
        <v>962</v>
      </c>
      <c r="K5521" s="187" t="s">
        <v>116</v>
      </c>
    </row>
    <row r="5522" spans="1:14" x14ac:dyDescent="0.2">
      <c r="A5522" s="183">
        <v>616</v>
      </c>
      <c r="B5522" s="253" t="str">
        <f>IF(AND(A5522&lt;&gt;"",ISNUMBER(A5522)),VLOOKUP(A5522,Studies!A:BR,2,FALSE),"")</f>
        <v>Pasic 1987</v>
      </c>
      <c r="C5522" s="254" t="str">
        <f>IF(AND(A5522&lt;&gt;"",ISNUMBER(A5522)),VLOOKUP(A5522,Studies!A:BR,3,FALSE),"")</f>
        <v>https://www.ncbi.nlm.nih.gov/pubmed/3604256</v>
      </c>
      <c r="D5522" s="254" t="str">
        <f>IF(AND(A5522&lt;&gt;"",ISNUMBER(A5522)),VLOOKUP(A5522,Studies!A:BR,4,FALSE),"")</f>
        <v>Without oral theophylline co-administration</v>
      </c>
      <c r="E5522" s="254" t="str">
        <f>IF(AND(A5522&lt;&gt;"",ISNUMBER(A5522)),VLOOKUP(A5522,Studies!A:BR,5,FALSE),"")</f>
        <v>Erythromycin</v>
      </c>
      <c r="F5522" s="255" t="str">
        <f>IF(AND(A5522&lt;&gt;"",ISNUMBER(A5522)),VLOOKUP(A5522,Studies!A:BR,6,FALSE),"")</f>
        <v>Serum</v>
      </c>
      <c r="G5522" s="194">
        <v>1.5</v>
      </c>
      <c r="H5522" s="194" t="s">
        <v>60</v>
      </c>
      <c r="I5522" s="187">
        <v>1.8692820000000001</v>
      </c>
      <c r="J5522" s="187" t="s">
        <v>962</v>
      </c>
      <c r="K5522" s="187" t="s">
        <v>116</v>
      </c>
    </row>
    <row r="5523" spans="1:14" x14ac:dyDescent="0.2">
      <c r="A5523" s="183">
        <v>616</v>
      </c>
      <c r="B5523" s="253" t="str">
        <f>IF(AND(A5523&lt;&gt;"",ISNUMBER(A5523)),VLOOKUP(A5523,Studies!A:BR,2,FALSE),"")</f>
        <v>Pasic 1987</v>
      </c>
      <c r="C5523" s="254" t="str">
        <f>IF(AND(A5523&lt;&gt;"",ISNUMBER(A5523)),VLOOKUP(A5523,Studies!A:BR,3,FALSE),"")</f>
        <v>https://www.ncbi.nlm.nih.gov/pubmed/3604256</v>
      </c>
      <c r="D5523" s="254" t="str">
        <f>IF(AND(A5523&lt;&gt;"",ISNUMBER(A5523)),VLOOKUP(A5523,Studies!A:BR,4,FALSE),"")</f>
        <v>Without oral theophylline co-administration</v>
      </c>
      <c r="E5523" s="254" t="str">
        <f>IF(AND(A5523&lt;&gt;"",ISNUMBER(A5523)),VLOOKUP(A5523,Studies!A:BR,5,FALSE),"")</f>
        <v>Erythromycin</v>
      </c>
      <c r="F5523" s="255" t="str">
        <f>IF(AND(A5523&lt;&gt;"",ISNUMBER(A5523)),VLOOKUP(A5523,Studies!A:BR,6,FALSE),"")</f>
        <v>Serum</v>
      </c>
      <c r="G5523" s="194">
        <v>2</v>
      </c>
      <c r="H5523" s="194" t="s">
        <v>60</v>
      </c>
      <c r="I5523" s="187">
        <v>1.300654</v>
      </c>
      <c r="J5523" s="187" t="s">
        <v>962</v>
      </c>
      <c r="K5523" s="187" t="s">
        <v>116</v>
      </c>
    </row>
    <row r="5524" spans="1:14" x14ac:dyDescent="0.2">
      <c r="A5524" s="183">
        <v>616</v>
      </c>
      <c r="B5524" s="253" t="str">
        <f>IF(AND(A5524&lt;&gt;"",ISNUMBER(A5524)),VLOOKUP(A5524,Studies!A:BR,2,FALSE),"")</f>
        <v>Pasic 1987</v>
      </c>
      <c r="C5524" s="254" t="str">
        <f>IF(AND(A5524&lt;&gt;"",ISNUMBER(A5524)),VLOOKUP(A5524,Studies!A:BR,3,FALSE),"")</f>
        <v>https://www.ncbi.nlm.nih.gov/pubmed/3604256</v>
      </c>
      <c r="D5524" s="254" t="str">
        <f>IF(AND(A5524&lt;&gt;"",ISNUMBER(A5524)),VLOOKUP(A5524,Studies!A:BR,4,FALSE),"")</f>
        <v>Without oral theophylline co-administration</v>
      </c>
      <c r="E5524" s="254" t="str">
        <f>IF(AND(A5524&lt;&gt;"",ISNUMBER(A5524)),VLOOKUP(A5524,Studies!A:BR,5,FALSE),"")</f>
        <v>Erythromycin</v>
      </c>
      <c r="F5524" s="255" t="str">
        <f>IF(AND(A5524&lt;&gt;"",ISNUMBER(A5524)),VLOOKUP(A5524,Studies!A:BR,6,FALSE),"")</f>
        <v>Serum</v>
      </c>
      <c r="G5524" s="194">
        <v>2.5</v>
      </c>
      <c r="H5524" s="194" t="s">
        <v>60</v>
      </c>
      <c r="I5524" s="187">
        <v>1.0971630000000001</v>
      </c>
      <c r="J5524" s="187" t="s">
        <v>962</v>
      </c>
      <c r="K5524" s="187" t="s">
        <v>116</v>
      </c>
    </row>
    <row r="5525" spans="1:14" x14ac:dyDescent="0.2">
      <c r="A5525" s="183">
        <v>616</v>
      </c>
      <c r="B5525" s="253" t="str">
        <f>IF(AND(A5525&lt;&gt;"",ISNUMBER(A5525)),VLOOKUP(A5525,Studies!A:BR,2,FALSE),"")</f>
        <v>Pasic 1987</v>
      </c>
      <c r="C5525" s="254" t="str">
        <f>IF(AND(A5525&lt;&gt;"",ISNUMBER(A5525)),VLOOKUP(A5525,Studies!A:BR,3,FALSE),"")</f>
        <v>https://www.ncbi.nlm.nih.gov/pubmed/3604256</v>
      </c>
      <c r="D5525" s="254" t="str">
        <f>IF(AND(A5525&lt;&gt;"",ISNUMBER(A5525)),VLOOKUP(A5525,Studies!A:BR,4,FALSE),"")</f>
        <v>Without oral theophylline co-administration</v>
      </c>
      <c r="E5525" s="254" t="str">
        <f>IF(AND(A5525&lt;&gt;"",ISNUMBER(A5525)),VLOOKUP(A5525,Studies!A:BR,5,FALSE),"")</f>
        <v>Erythromycin</v>
      </c>
      <c r="F5525" s="255" t="str">
        <f>IF(AND(A5525&lt;&gt;"",ISNUMBER(A5525)),VLOOKUP(A5525,Studies!A:BR,6,FALSE),"")</f>
        <v>Serum</v>
      </c>
      <c r="G5525" s="194">
        <v>3</v>
      </c>
      <c r="H5525" s="194" t="s">
        <v>60</v>
      </c>
      <c r="I5525" s="187">
        <v>0.92565569999999997</v>
      </c>
      <c r="J5525" s="187" t="s">
        <v>962</v>
      </c>
      <c r="K5525" s="187" t="s">
        <v>116</v>
      </c>
    </row>
    <row r="5526" spans="1:14" x14ac:dyDescent="0.2">
      <c r="A5526" s="183">
        <v>616</v>
      </c>
      <c r="B5526" s="253" t="str">
        <f>IF(AND(A5526&lt;&gt;"",ISNUMBER(A5526)),VLOOKUP(A5526,Studies!A:BR,2,FALSE),"")</f>
        <v>Pasic 1987</v>
      </c>
      <c r="C5526" s="254" t="str">
        <f>IF(AND(A5526&lt;&gt;"",ISNUMBER(A5526)),VLOOKUP(A5526,Studies!A:BR,3,FALSE),"")</f>
        <v>https://www.ncbi.nlm.nih.gov/pubmed/3604256</v>
      </c>
      <c r="D5526" s="254" t="str">
        <f>IF(AND(A5526&lt;&gt;"",ISNUMBER(A5526)),VLOOKUP(A5526,Studies!A:BR,4,FALSE),"")</f>
        <v>Without oral theophylline co-administration</v>
      </c>
      <c r="E5526" s="254" t="str">
        <f>IF(AND(A5526&lt;&gt;"",ISNUMBER(A5526)),VLOOKUP(A5526,Studies!A:BR,5,FALSE),"")</f>
        <v>Erythromycin</v>
      </c>
      <c r="F5526" s="255" t="str">
        <f>IF(AND(A5526&lt;&gt;"",ISNUMBER(A5526)),VLOOKUP(A5526,Studies!A:BR,6,FALSE),"")</f>
        <v>Serum</v>
      </c>
      <c r="G5526" s="194">
        <v>4</v>
      </c>
      <c r="H5526" s="194" t="s">
        <v>60</v>
      </c>
      <c r="I5526" s="187">
        <v>0.57723100000000005</v>
      </c>
      <c r="J5526" s="187" t="s">
        <v>962</v>
      </c>
      <c r="K5526" s="187" t="s">
        <v>116</v>
      </c>
    </row>
    <row r="5527" spans="1:14" x14ac:dyDescent="0.2">
      <c r="A5527" s="30">
        <v>616</v>
      </c>
      <c r="B5527" s="253" t="str">
        <f>IF(AND(A5527&lt;&gt;"",ISNUMBER(A5527)),VLOOKUP(A5527,Studies!A:BR,2,FALSE),"")</f>
        <v>Pasic 1987</v>
      </c>
      <c r="C5527" s="254" t="str">
        <f>IF(AND(A5527&lt;&gt;"",ISNUMBER(A5527)),VLOOKUP(A5527,Studies!A:BR,3,FALSE),"")</f>
        <v>https://www.ncbi.nlm.nih.gov/pubmed/3604256</v>
      </c>
      <c r="D5527" s="254" t="str">
        <f>IF(AND(A5527&lt;&gt;"",ISNUMBER(A5527)),VLOOKUP(A5527,Studies!A:BR,4,FALSE),"")</f>
        <v>Without oral theophylline co-administration</v>
      </c>
      <c r="E5527" s="254" t="str">
        <f>IF(AND(A5527&lt;&gt;"",ISNUMBER(A5527)),VLOOKUP(A5527,Studies!A:BR,5,FALSE),"")</f>
        <v>Erythromycin</v>
      </c>
      <c r="F5527" s="255" t="str">
        <f>IF(AND(A5527&lt;&gt;"",ISNUMBER(A5527)),VLOOKUP(A5527,Studies!A:BR,6,FALSE),"")</f>
        <v>Serum</v>
      </c>
      <c r="G5527" s="194">
        <v>6</v>
      </c>
      <c r="H5527" s="194" t="s">
        <v>60</v>
      </c>
      <c r="I5527" s="187">
        <v>0.21905839999999999</v>
      </c>
      <c r="J5527" s="187" t="s">
        <v>962</v>
      </c>
      <c r="K5527" s="187" t="s">
        <v>116</v>
      </c>
    </row>
    <row r="5528" spans="1:14" x14ac:dyDescent="0.2">
      <c r="A5528" s="183">
        <v>616</v>
      </c>
      <c r="B5528" s="253" t="str">
        <f>IF(AND(A5528&lt;&gt;"",ISNUMBER(A5528)),VLOOKUP(A5528,Studies!A:BR,2,FALSE),"")</f>
        <v>Pasic 1987</v>
      </c>
      <c r="C5528" s="254" t="str">
        <f>IF(AND(A5528&lt;&gt;"",ISNUMBER(A5528)),VLOOKUP(A5528,Studies!A:BR,3,FALSE),"")</f>
        <v>https://www.ncbi.nlm.nih.gov/pubmed/3604256</v>
      </c>
      <c r="D5528" s="254" t="str">
        <f>IF(AND(A5528&lt;&gt;"",ISNUMBER(A5528)),VLOOKUP(A5528,Studies!A:BR,4,FALSE),"")</f>
        <v>Without oral theophylline co-administration</v>
      </c>
      <c r="E5528" s="254" t="str">
        <f>IF(AND(A5528&lt;&gt;"",ISNUMBER(A5528)),VLOOKUP(A5528,Studies!A:BR,5,FALSE),"")</f>
        <v>Erythromycin</v>
      </c>
      <c r="F5528" s="255" t="str">
        <f>IF(AND(A5528&lt;&gt;"",ISNUMBER(A5528)),VLOOKUP(A5528,Studies!A:BR,6,FALSE),"")</f>
        <v>Serum</v>
      </c>
      <c r="G5528" s="194">
        <v>8</v>
      </c>
      <c r="H5528" s="194" t="s">
        <v>60</v>
      </c>
      <c r="I5528" s="187">
        <v>8.8295070000000003E-2</v>
      </c>
      <c r="J5528" s="187" t="s">
        <v>962</v>
      </c>
      <c r="K5528" s="187" t="s">
        <v>116</v>
      </c>
    </row>
    <row r="5529" spans="1:14" x14ac:dyDescent="0.2">
      <c r="A5529" s="183">
        <v>616</v>
      </c>
      <c r="B5529" s="253" t="str">
        <f>IF(AND(A5529&lt;&gt;"",ISNUMBER(A5529)),VLOOKUP(A5529,Studies!A:BR,2,FALSE),"")</f>
        <v>Pasic 1987</v>
      </c>
      <c r="C5529" s="254" t="str">
        <f>IF(AND(A5529&lt;&gt;"",ISNUMBER(A5529)),VLOOKUP(A5529,Studies!A:BR,3,FALSE),"")</f>
        <v>https://www.ncbi.nlm.nih.gov/pubmed/3604256</v>
      </c>
      <c r="D5529" s="254" t="str">
        <f>IF(AND(A5529&lt;&gt;"",ISNUMBER(A5529)),VLOOKUP(A5529,Studies!A:BR,4,FALSE),"")</f>
        <v>Without oral theophylline co-administration</v>
      </c>
      <c r="E5529" s="254" t="str">
        <f>IF(AND(A5529&lt;&gt;"",ISNUMBER(A5529)),VLOOKUP(A5529,Studies!A:BR,5,FALSE),"")</f>
        <v>Erythromycin</v>
      </c>
      <c r="F5529" s="255" t="str">
        <f>IF(AND(A5529&lt;&gt;"",ISNUMBER(A5529)),VLOOKUP(A5529,Studies!A:BR,6,FALSE),"")</f>
        <v>Serum</v>
      </c>
      <c r="G5529" s="194">
        <v>12</v>
      </c>
      <c r="H5529" s="194" t="s">
        <v>60</v>
      </c>
      <c r="I5529" s="187">
        <v>1.5607859999999999E-2</v>
      </c>
      <c r="J5529" s="187" t="s">
        <v>962</v>
      </c>
      <c r="K5529" s="187" t="s">
        <v>116</v>
      </c>
    </row>
    <row r="5530" spans="1:14" x14ac:dyDescent="0.2">
      <c r="A5530" s="183">
        <v>617</v>
      </c>
      <c r="B5530" s="253" t="str">
        <f>IF(AND(A5530&lt;&gt;"",ISNUMBER(A5530)),VLOOKUP(A5530,Studies!A:BR,2,FALSE),"")</f>
        <v>Posti 1983</v>
      </c>
      <c r="C5530" s="254" t="str">
        <f>IF(AND(A5530&lt;&gt;"",ISNUMBER(A5530)),VLOOKUP(A5530,Studies!A:BR,3,FALSE),"")</f>
        <v>https://www.sciencedirect.com/science/article/pii/0378517383900352</v>
      </c>
      <c r="D5530" s="254" t="str">
        <f>IF(AND(A5530&lt;&gt;"",ISNUMBER(A5530)),VLOOKUP(A5530,Studies!A:BR,4,FALSE),"")</f>
        <v>Formulation A1 (film-coated tabet, ery stearate), fasted</v>
      </c>
      <c r="E5530" s="254" t="str">
        <f>IF(AND(A5530&lt;&gt;"",ISNUMBER(A5530)),VLOOKUP(A5530,Studies!A:BR,5,FALSE),"")</f>
        <v>Erythromycin</v>
      </c>
      <c r="F5530" s="255"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x14ac:dyDescent="0.2">
      <c r="A5531" s="183">
        <v>617</v>
      </c>
      <c r="B5531" s="253" t="str">
        <f>IF(AND(A5531&lt;&gt;"",ISNUMBER(A5531)),VLOOKUP(A5531,Studies!A:BR,2,FALSE),"")</f>
        <v>Posti 1983</v>
      </c>
      <c r="C5531" s="254" t="str">
        <f>IF(AND(A5531&lt;&gt;"",ISNUMBER(A5531)),VLOOKUP(A5531,Studies!A:BR,3,FALSE),"")</f>
        <v>https://www.sciencedirect.com/science/article/pii/0378517383900352</v>
      </c>
      <c r="D5531" s="254" t="str">
        <f>IF(AND(A5531&lt;&gt;"",ISNUMBER(A5531)),VLOOKUP(A5531,Studies!A:BR,4,FALSE),"")</f>
        <v>Formulation A1 (film-coated tabet, ery stearate), fasted</v>
      </c>
      <c r="E5531" s="254" t="str">
        <f>IF(AND(A5531&lt;&gt;"",ISNUMBER(A5531)),VLOOKUP(A5531,Studies!A:BR,5,FALSE),"")</f>
        <v>Erythromycin</v>
      </c>
      <c r="F5531" s="255"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x14ac:dyDescent="0.2">
      <c r="A5532" s="183">
        <v>617</v>
      </c>
      <c r="B5532" s="253" t="str">
        <f>IF(AND(A5532&lt;&gt;"",ISNUMBER(A5532)),VLOOKUP(A5532,Studies!A:BR,2,FALSE),"")</f>
        <v>Posti 1983</v>
      </c>
      <c r="C5532" s="254" t="str">
        <f>IF(AND(A5532&lt;&gt;"",ISNUMBER(A5532)),VLOOKUP(A5532,Studies!A:BR,3,FALSE),"")</f>
        <v>https://www.sciencedirect.com/science/article/pii/0378517383900352</v>
      </c>
      <c r="D5532" s="254" t="str">
        <f>IF(AND(A5532&lt;&gt;"",ISNUMBER(A5532)),VLOOKUP(A5532,Studies!A:BR,4,FALSE),"")</f>
        <v>Formulation A1 (film-coated tabet, ery stearate), fasted</v>
      </c>
      <c r="E5532" s="254" t="str">
        <f>IF(AND(A5532&lt;&gt;"",ISNUMBER(A5532)),VLOOKUP(A5532,Studies!A:BR,5,FALSE),"")</f>
        <v>Erythromycin</v>
      </c>
      <c r="F5532" s="255"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x14ac:dyDescent="0.2">
      <c r="A5533" s="183">
        <v>617</v>
      </c>
      <c r="B5533" s="253" t="str">
        <f>IF(AND(A5533&lt;&gt;"",ISNUMBER(A5533)),VLOOKUP(A5533,Studies!A:BR,2,FALSE),"")</f>
        <v>Posti 1983</v>
      </c>
      <c r="C5533" s="254" t="str">
        <f>IF(AND(A5533&lt;&gt;"",ISNUMBER(A5533)),VLOOKUP(A5533,Studies!A:BR,3,FALSE),"")</f>
        <v>https://www.sciencedirect.com/science/article/pii/0378517383900352</v>
      </c>
      <c r="D5533" s="254" t="str">
        <f>IF(AND(A5533&lt;&gt;"",ISNUMBER(A5533)),VLOOKUP(A5533,Studies!A:BR,4,FALSE),"")</f>
        <v>Formulation A1 (film-coated tabet, ery stearate), fasted</v>
      </c>
      <c r="E5533" s="254" t="str">
        <f>IF(AND(A5533&lt;&gt;"",ISNUMBER(A5533)),VLOOKUP(A5533,Studies!A:BR,5,FALSE),"")</f>
        <v>Erythromycin</v>
      </c>
      <c r="F5533" s="255"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x14ac:dyDescent="0.2">
      <c r="A5534" s="183">
        <v>617</v>
      </c>
      <c r="B5534" s="253" t="str">
        <f>IF(AND(A5534&lt;&gt;"",ISNUMBER(A5534)),VLOOKUP(A5534,Studies!A:BR,2,FALSE),"")</f>
        <v>Posti 1983</v>
      </c>
      <c r="C5534" s="254" t="str">
        <f>IF(AND(A5534&lt;&gt;"",ISNUMBER(A5534)),VLOOKUP(A5534,Studies!A:BR,3,FALSE),"")</f>
        <v>https://www.sciencedirect.com/science/article/pii/0378517383900352</v>
      </c>
      <c r="D5534" s="254" t="str">
        <f>IF(AND(A5534&lt;&gt;"",ISNUMBER(A5534)),VLOOKUP(A5534,Studies!A:BR,4,FALSE),"")</f>
        <v>Formulation A1 (film-coated tabet, ery stearate), fasted</v>
      </c>
      <c r="E5534" s="254" t="str">
        <f>IF(AND(A5534&lt;&gt;"",ISNUMBER(A5534)),VLOOKUP(A5534,Studies!A:BR,5,FALSE),"")</f>
        <v>Erythromycin</v>
      </c>
      <c r="F5534" s="255"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x14ac:dyDescent="0.2">
      <c r="A5535" s="183">
        <v>617</v>
      </c>
      <c r="B5535" s="253" t="str">
        <f>IF(AND(A5535&lt;&gt;"",ISNUMBER(A5535)),VLOOKUP(A5535,Studies!A:BR,2,FALSE),"")</f>
        <v>Posti 1983</v>
      </c>
      <c r="C5535" s="254" t="str">
        <f>IF(AND(A5535&lt;&gt;"",ISNUMBER(A5535)),VLOOKUP(A5535,Studies!A:BR,3,FALSE),"")</f>
        <v>https://www.sciencedirect.com/science/article/pii/0378517383900352</v>
      </c>
      <c r="D5535" s="254" t="str">
        <f>IF(AND(A5535&lt;&gt;"",ISNUMBER(A5535)),VLOOKUP(A5535,Studies!A:BR,4,FALSE),"")</f>
        <v>Formulation A1 (film-coated tabet, ery stearate), fasted</v>
      </c>
      <c r="E5535" s="254" t="str">
        <f>IF(AND(A5535&lt;&gt;"",ISNUMBER(A5535)),VLOOKUP(A5535,Studies!A:BR,5,FALSE),"")</f>
        <v>Erythromycin</v>
      </c>
      <c r="F5535" s="255"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x14ac:dyDescent="0.2">
      <c r="A5536" s="183">
        <v>617</v>
      </c>
      <c r="B5536" s="253" t="str">
        <f>IF(AND(A5536&lt;&gt;"",ISNUMBER(A5536)),VLOOKUP(A5536,Studies!A:BR,2,FALSE),"")</f>
        <v>Posti 1983</v>
      </c>
      <c r="C5536" s="254" t="str">
        <f>IF(AND(A5536&lt;&gt;"",ISNUMBER(A5536)),VLOOKUP(A5536,Studies!A:BR,3,FALSE),"")</f>
        <v>https://www.sciencedirect.com/science/article/pii/0378517383900352</v>
      </c>
      <c r="D5536" s="254" t="str">
        <f>IF(AND(A5536&lt;&gt;"",ISNUMBER(A5536)),VLOOKUP(A5536,Studies!A:BR,4,FALSE),"")</f>
        <v>Formulation A1 (film-coated tabet, ery stearate), fasted</v>
      </c>
      <c r="E5536" s="254" t="str">
        <f>IF(AND(A5536&lt;&gt;"",ISNUMBER(A5536)),VLOOKUP(A5536,Studies!A:BR,5,FALSE),"")</f>
        <v>Erythromycin</v>
      </c>
      <c r="F5536" s="255"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x14ac:dyDescent="0.2">
      <c r="A5537" s="183">
        <v>617</v>
      </c>
      <c r="B5537" s="253" t="str">
        <f>IF(AND(A5537&lt;&gt;"",ISNUMBER(A5537)),VLOOKUP(A5537,Studies!A:BR,2,FALSE),"")</f>
        <v>Posti 1983</v>
      </c>
      <c r="C5537" s="254" t="str">
        <f>IF(AND(A5537&lt;&gt;"",ISNUMBER(A5537)),VLOOKUP(A5537,Studies!A:BR,3,FALSE),"")</f>
        <v>https://www.sciencedirect.com/science/article/pii/0378517383900352</v>
      </c>
      <c r="D5537" s="254" t="str">
        <f>IF(AND(A5537&lt;&gt;"",ISNUMBER(A5537)),VLOOKUP(A5537,Studies!A:BR,4,FALSE),"")</f>
        <v>Formulation A1 (film-coated tabet, ery stearate), fasted</v>
      </c>
      <c r="E5537" s="254" t="str">
        <f>IF(AND(A5537&lt;&gt;"",ISNUMBER(A5537)),VLOOKUP(A5537,Studies!A:BR,5,FALSE),"")</f>
        <v>Erythromycin</v>
      </c>
      <c r="F5537" s="255"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x14ac:dyDescent="0.2">
      <c r="A5538" s="183">
        <v>617</v>
      </c>
      <c r="B5538" s="253" t="str">
        <f>IF(AND(A5538&lt;&gt;"",ISNUMBER(A5538)),VLOOKUP(A5538,Studies!A:BR,2,FALSE),"")</f>
        <v>Posti 1983</v>
      </c>
      <c r="C5538" s="254" t="str">
        <f>IF(AND(A5538&lt;&gt;"",ISNUMBER(A5538)),VLOOKUP(A5538,Studies!A:BR,3,FALSE),"")</f>
        <v>https://www.sciencedirect.com/science/article/pii/0378517383900352</v>
      </c>
      <c r="D5538" s="254" t="str">
        <f>IF(AND(A5538&lt;&gt;"",ISNUMBER(A5538)),VLOOKUP(A5538,Studies!A:BR,4,FALSE),"")</f>
        <v>Formulation A1 (film-coated tabet, ery stearate), fasted</v>
      </c>
      <c r="E5538" s="254" t="str">
        <f>IF(AND(A5538&lt;&gt;"",ISNUMBER(A5538)),VLOOKUP(A5538,Studies!A:BR,5,FALSE),"")</f>
        <v>Erythromycin</v>
      </c>
      <c r="F5538" s="255"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x14ac:dyDescent="0.2">
      <c r="A5539" s="183">
        <v>618</v>
      </c>
      <c r="B5539" s="253" t="str">
        <f>IF(AND(A5539&lt;&gt;"",ISNUMBER(A5539)),VLOOKUP(A5539,Studies!A:BR,2,FALSE),"")</f>
        <v>Posti 1983</v>
      </c>
      <c r="C5539" s="254" t="str">
        <f>IF(AND(A5539&lt;&gt;"",ISNUMBER(A5539)),VLOOKUP(A5539,Studies!A:BR,3,FALSE),"")</f>
        <v>https://www.sciencedirect.com/science/article/pii/0378517383900352</v>
      </c>
      <c r="D5539" s="254" t="str">
        <f>IF(AND(A5539&lt;&gt;"",ISNUMBER(A5539)),VLOOKUP(A5539,Studies!A:BR,4,FALSE),"")</f>
        <v>Formulation E (enteric-coated tablets, ery base), fasted</v>
      </c>
      <c r="E5539" s="254" t="str">
        <f>IF(AND(A5539&lt;&gt;"",ISNUMBER(A5539)),VLOOKUP(A5539,Studies!A:BR,5,FALSE),"")</f>
        <v>Erythromycin</v>
      </c>
      <c r="F5539" s="255"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x14ac:dyDescent="0.2">
      <c r="A5540" s="183">
        <v>618</v>
      </c>
      <c r="B5540" s="253" t="str">
        <f>IF(AND(A5540&lt;&gt;"",ISNUMBER(A5540)),VLOOKUP(A5540,Studies!A:BR,2,FALSE),"")</f>
        <v>Posti 1983</v>
      </c>
      <c r="C5540" s="254" t="str">
        <f>IF(AND(A5540&lt;&gt;"",ISNUMBER(A5540)),VLOOKUP(A5540,Studies!A:BR,3,FALSE),"")</f>
        <v>https://www.sciencedirect.com/science/article/pii/0378517383900352</v>
      </c>
      <c r="D5540" s="254" t="str">
        <f>IF(AND(A5540&lt;&gt;"",ISNUMBER(A5540)),VLOOKUP(A5540,Studies!A:BR,4,FALSE),"")</f>
        <v>Formulation E (enteric-coated tablets, ery base), fasted</v>
      </c>
      <c r="E5540" s="254" t="str">
        <f>IF(AND(A5540&lt;&gt;"",ISNUMBER(A5540)),VLOOKUP(A5540,Studies!A:BR,5,FALSE),"")</f>
        <v>Erythromycin</v>
      </c>
      <c r="F5540" s="255"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x14ac:dyDescent="0.2">
      <c r="A5541" s="183">
        <v>618</v>
      </c>
      <c r="B5541" s="253" t="str">
        <f>IF(AND(A5541&lt;&gt;"",ISNUMBER(A5541)),VLOOKUP(A5541,Studies!A:BR,2,FALSE),"")</f>
        <v>Posti 1983</v>
      </c>
      <c r="C5541" s="254" t="str">
        <f>IF(AND(A5541&lt;&gt;"",ISNUMBER(A5541)),VLOOKUP(A5541,Studies!A:BR,3,FALSE),"")</f>
        <v>https://www.sciencedirect.com/science/article/pii/0378517383900352</v>
      </c>
      <c r="D5541" s="254" t="str">
        <f>IF(AND(A5541&lt;&gt;"",ISNUMBER(A5541)),VLOOKUP(A5541,Studies!A:BR,4,FALSE),"")</f>
        <v>Formulation E (enteric-coated tablets, ery base), fasted</v>
      </c>
      <c r="E5541" s="254" t="str">
        <f>IF(AND(A5541&lt;&gt;"",ISNUMBER(A5541)),VLOOKUP(A5541,Studies!A:BR,5,FALSE),"")</f>
        <v>Erythromycin</v>
      </c>
      <c r="F5541" s="255"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x14ac:dyDescent="0.2">
      <c r="A5542" s="183">
        <v>618</v>
      </c>
      <c r="B5542" s="253" t="str">
        <f>IF(AND(A5542&lt;&gt;"",ISNUMBER(A5542)),VLOOKUP(A5542,Studies!A:BR,2,FALSE),"")</f>
        <v>Posti 1983</v>
      </c>
      <c r="C5542" s="254" t="str">
        <f>IF(AND(A5542&lt;&gt;"",ISNUMBER(A5542)),VLOOKUP(A5542,Studies!A:BR,3,FALSE),"")</f>
        <v>https://www.sciencedirect.com/science/article/pii/0378517383900352</v>
      </c>
      <c r="D5542" s="254" t="str">
        <f>IF(AND(A5542&lt;&gt;"",ISNUMBER(A5542)),VLOOKUP(A5542,Studies!A:BR,4,FALSE),"")</f>
        <v>Formulation E (enteric-coated tablets, ery base), fasted</v>
      </c>
      <c r="E5542" s="254" t="str">
        <f>IF(AND(A5542&lt;&gt;"",ISNUMBER(A5542)),VLOOKUP(A5542,Studies!A:BR,5,FALSE),"")</f>
        <v>Erythromycin</v>
      </c>
      <c r="F5542" s="255"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x14ac:dyDescent="0.2">
      <c r="A5543" s="183">
        <v>618</v>
      </c>
      <c r="B5543" s="253" t="str">
        <f>IF(AND(A5543&lt;&gt;"",ISNUMBER(A5543)),VLOOKUP(A5543,Studies!A:BR,2,FALSE),"")</f>
        <v>Posti 1983</v>
      </c>
      <c r="C5543" s="254" t="str">
        <f>IF(AND(A5543&lt;&gt;"",ISNUMBER(A5543)),VLOOKUP(A5543,Studies!A:BR,3,FALSE),"")</f>
        <v>https://www.sciencedirect.com/science/article/pii/0378517383900352</v>
      </c>
      <c r="D5543" s="254" t="str">
        <f>IF(AND(A5543&lt;&gt;"",ISNUMBER(A5543)),VLOOKUP(A5543,Studies!A:BR,4,FALSE),"")</f>
        <v>Formulation E (enteric-coated tablets, ery base), fasted</v>
      </c>
      <c r="E5543" s="254" t="str">
        <f>IF(AND(A5543&lt;&gt;"",ISNUMBER(A5543)),VLOOKUP(A5543,Studies!A:BR,5,FALSE),"")</f>
        <v>Erythromycin</v>
      </c>
      <c r="F5543" s="255"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x14ac:dyDescent="0.2">
      <c r="A5544" s="183">
        <v>618</v>
      </c>
      <c r="B5544" s="253" t="str">
        <f>IF(AND(A5544&lt;&gt;"",ISNUMBER(A5544)),VLOOKUP(A5544,Studies!A:BR,2,FALSE),"")</f>
        <v>Posti 1983</v>
      </c>
      <c r="C5544" s="254" t="str">
        <f>IF(AND(A5544&lt;&gt;"",ISNUMBER(A5544)),VLOOKUP(A5544,Studies!A:BR,3,FALSE),"")</f>
        <v>https://www.sciencedirect.com/science/article/pii/0378517383900352</v>
      </c>
      <c r="D5544" s="254" t="str">
        <f>IF(AND(A5544&lt;&gt;"",ISNUMBER(A5544)),VLOOKUP(A5544,Studies!A:BR,4,FALSE),"")</f>
        <v>Formulation E (enteric-coated tablets, ery base), fasted</v>
      </c>
      <c r="E5544" s="254" t="str">
        <f>IF(AND(A5544&lt;&gt;"",ISNUMBER(A5544)),VLOOKUP(A5544,Studies!A:BR,5,FALSE),"")</f>
        <v>Erythromycin</v>
      </c>
      <c r="F5544" s="255"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x14ac:dyDescent="0.2">
      <c r="A5545" s="30">
        <v>618</v>
      </c>
      <c r="B5545" s="253" t="str">
        <f>IF(AND(A5545&lt;&gt;"",ISNUMBER(A5545)),VLOOKUP(A5545,Studies!A:BR,2,FALSE),"")</f>
        <v>Posti 1983</v>
      </c>
      <c r="C5545" s="254" t="str">
        <f>IF(AND(A5545&lt;&gt;"",ISNUMBER(A5545)),VLOOKUP(A5545,Studies!A:BR,3,FALSE),"")</f>
        <v>https://www.sciencedirect.com/science/article/pii/0378517383900352</v>
      </c>
      <c r="D5545" s="254" t="str">
        <f>IF(AND(A5545&lt;&gt;"",ISNUMBER(A5545)),VLOOKUP(A5545,Studies!A:BR,4,FALSE),"")</f>
        <v>Formulation E (enteric-coated tablets, ery base), fasted</v>
      </c>
      <c r="E5545" s="254" t="str">
        <f>IF(AND(A5545&lt;&gt;"",ISNUMBER(A5545)),VLOOKUP(A5545,Studies!A:BR,5,FALSE),"")</f>
        <v>Erythromycin</v>
      </c>
      <c r="F5545" s="255"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x14ac:dyDescent="0.2">
      <c r="A5546" s="183">
        <v>619</v>
      </c>
      <c r="B5546" s="253" t="str">
        <f>IF(AND(A5546&lt;&gt;"",ISNUMBER(A5546)),VLOOKUP(A5546,Studies!A:BR,2,FALSE),"")</f>
        <v>Posti 1983</v>
      </c>
      <c r="C5546" s="254" t="str">
        <f>IF(AND(A5546&lt;&gt;"",ISNUMBER(A5546)),VLOOKUP(A5546,Studies!A:BR,3,FALSE),"")</f>
        <v>https://www.sciencedirect.com/science/article/pii/0378517383900352</v>
      </c>
      <c r="D5546" s="254" t="str">
        <f>IF(AND(A5546&lt;&gt;"",ISNUMBER(A5546)),VLOOKUP(A5546,Studies!A:BR,4,FALSE),"")</f>
        <v>Formulation A2 (film-coated tabet, ery stearate), study 2</v>
      </c>
      <c r="E5546" s="254" t="str">
        <f>IF(AND(A5546&lt;&gt;"",ISNUMBER(A5546)),VLOOKUP(A5546,Studies!A:BR,5,FALSE),"")</f>
        <v>Erythromycin</v>
      </c>
      <c r="F5546" s="255"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x14ac:dyDescent="0.2">
      <c r="A5547" s="183">
        <v>619</v>
      </c>
      <c r="B5547" s="253" t="str">
        <f>IF(AND(A5547&lt;&gt;"",ISNUMBER(A5547)),VLOOKUP(A5547,Studies!A:BR,2,FALSE),"")</f>
        <v>Posti 1983</v>
      </c>
      <c r="C5547" s="254" t="str">
        <f>IF(AND(A5547&lt;&gt;"",ISNUMBER(A5547)),VLOOKUP(A5547,Studies!A:BR,3,FALSE),"")</f>
        <v>https://www.sciencedirect.com/science/article/pii/0378517383900352</v>
      </c>
      <c r="D5547" s="254" t="str">
        <f>IF(AND(A5547&lt;&gt;"",ISNUMBER(A5547)),VLOOKUP(A5547,Studies!A:BR,4,FALSE),"")</f>
        <v>Formulation A2 (film-coated tabet, ery stearate), study 2</v>
      </c>
      <c r="E5547" s="254" t="str">
        <f>IF(AND(A5547&lt;&gt;"",ISNUMBER(A5547)),VLOOKUP(A5547,Studies!A:BR,5,FALSE),"")</f>
        <v>Erythromycin</v>
      </c>
      <c r="F5547" s="255"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x14ac:dyDescent="0.2">
      <c r="A5548" s="183">
        <v>619</v>
      </c>
      <c r="B5548" s="253" t="str">
        <f>IF(AND(A5548&lt;&gt;"",ISNUMBER(A5548)),VLOOKUP(A5548,Studies!A:BR,2,FALSE),"")</f>
        <v>Posti 1983</v>
      </c>
      <c r="C5548" s="254" t="str">
        <f>IF(AND(A5548&lt;&gt;"",ISNUMBER(A5548)),VLOOKUP(A5548,Studies!A:BR,3,FALSE),"")</f>
        <v>https://www.sciencedirect.com/science/article/pii/0378517383900352</v>
      </c>
      <c r="D5548" s="254" t="str">
        <f>IF(AND(A5548&lt;&gt;"",ISNUMBER(A5548)),VLOOKUP(A5548,Studies!A:BR,4,FALSE),"")</f>
        <v>Formulation A2 (film-coated tabet, ery stearate), study 2</v>
      </c>
      <c r="E5548" s="254" t="str">
        <f>IF(AND(A5548&lt;&gt;"",ISNUMBER(A5548)),VLOOKUP(A5548,Studies!A:BR,5,FALSE),"")</f>
        <v>Erythromycin</v>
      </c>
      <c r="F5548" s="255"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x14ac:dyDescent="0.2">
      <c r="A5549" s="183">
        <v>619</v>
      </c>
      <c r="B5549" s="253" t="str">
        <f>IF(AND(A5549&lt;&gt;"",ISNUMBER(A5549)),VLOOKUP(A5549,Studies!A:BR,2,FALSE),"")</f>
        <v>Posti 1983</v>
      </c>
      <c r="C5549" s="254" t="str">
        <f>IF(AND(A5549&lt;&gt;"",ISNUMBER(A5549)),VLOOKUP(A5549,Studies!A:BR,3,FALSE),"")</f>
        <v>https://www.sciencedirect.com/science/article/pii/0378517383900352</v>
      </c>
      <c r="D5549" s="254" t="str">
        <f>IF(AND(A5549&lt;&gt;"",ISNUMBER(A5549)),VLOOKUP(A5549,Studies!A:BR,4,FALSE),"")</f>
        <v>Formulation A2 (film-coated tabet, ery stearate), study 2</v>
      </c>
      <c r="E5549" s="254" t="str">
        <f>IF(AND(A5549&lt;&gt;"",ISNUMBER(A5549)),VLOOKUP(A5549,Studies!A:BR,5,FALSE),"")</f>
        <v>Erythromycin</v>
      </c>
      <c r="F5549" s="255"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x14ac:dyDescent="0.2">
      <c r="A5550" s="30">
        <v>619</v>
      </c>
      <c r="B5550" s="253" t="str">
        <f>IF(AND(A5550&lt;&gt;"",ISNUMBER(A5550)),VLOOKUP(A5550,Studies!A:BR,2,FALSE),"")</f>
        <v>Posti 1983</v>
      </c>
      <c r="C5550" s="254" t="str">
        <f>IF(AND(A5550&lt;&gt;"",ISNUMBER(A5550)),VLOOKUP(A5550,Studies!A:BR,3,FALSE),"")</f>
        <v>https://www.sciencedirect.com/science/article/pii/0378517383900352</v>
      </c>
      <c r="D5550" s="254" t="str">
        <f>IF(AND(A5550&lt;&gt;"",ISNUMBER(A5550)),VLOOKUP(A5550,Studies!A:BR,4,FALSE),"")</f>
        <v>Formulation A2 (film-coated tabet, ery stearate), study 2</v>
      </c>
      <c r="E5550" s="254" t="str">
        <f>IF(AND(A5550&lt;&gt;"",ISNUMBER(A5550)),VLOOKUP(A5550,Studies!A:BR,5,FALSE),"")</f>
        <v>Erythromycin</v>
      </c>
      <c r="F5550" s="255"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x14ac:dyDescent="0.2">
      <c r="A5551" s="183">
        <v>619</v>
      </c>
      <c r="B5551" s="253" t="str">
        <f>IF(AND(A5551&lt;&gt;"",ISNUMBER(A5551)),VLOOKUP(A5551,Studies!A:BR,2,FALSE),"")</f>
        <v>Posti 1983</v>
      </c>
      <c r="C5551" s="254" t="str">
        <f>IF(AND(A5551&lt;&gt;"",ISNUMBER(A5551)),VLOOKUP(A5551,Studies!A:BR,3,FALSE),"")</f>
        <v>https://www.sciencedirect.com/science/article/pii/0378517383900352</v>
      </c>
      <c r="D5551" s="254" t="str">
        <f>IF(AND(A5551&lt;&gt;"",ISNUMBER(A5551)),VLOOKUP(A5551,Studies!A:BR,4,FALSE),"")</f>
        <v>Formulation A2 (film-coated tabet, ery stearate), study 2</v>
      </c>
      <c r="E5551" s="254" t="str">
        <f>IF(AND(A5551&lt;&gt;"",ISNUMBER(A5551)),VLOOKUP(A5551,Studies!A:BR,5,FALSE),"")</f>
        <v>Erythromycin</v>
      </c>
      <c r="F5551" s="255"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x14ac:dyDescent="0.2">
      <c r="A5552" s="183">
        <v>619</v>
      </c>
      <c r="B5552" s="253" t="str">
        <f>IF(AND(A5552&lt;&gt;"",ISNUMBER(A5552)),VLOOKUP(A5552,Studies!A:BR,2,FALSE),"")</f>
        <v>Posti 1983</v>
      </c>
      <c r="C5552" s="254" t="str">
        <f>IF(AND(A5552&lt;&gt;"",ISNUMBER(A5552)),VLOOKUP(A5552,Studies!A:BR,3,FALSE),"")</f>
        <v>https://www.sciencedirect.com/science/article/pii/0378517383900352</v>
      </c>
      <c r="D5552" s="254" t="str">
        <f>IF(AND(A5552&lt;&gt;"",ISNUMBER(A5552)),VLOOKUP(A5552,Studies!A:BR,4,FALSE),"")</f>
        <v>Formulation A2 (film-coated tabet, ery stearate), study 2</v>
      </c>
      <c r="E5552" s="254" t="str">
        <f>IF(AND(A5552&lt;&gt;"",ISNUMBER(A5552)),VLOOKUP(A5552,Studies!A:BR,5,FALSE),"")</f>
        <v>Erythromycin</v>
      </c>
      <c r="F5552" s="255"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x14ac:dyDescent="0.2">
      <c r="A5553" s="183">
        <v>619</v>
      </c>
      <c r="B5553" s="253" t="str">
        <f>IF(AND(A5553&lt;&gt;"",ISNUMBER(A5553)),VLOOKUP(A5553,Studies!A:BR,2,FALSE),"")</f>
        <v>Posti 1983</v>
      </c>
      <c r="C5553" s="254" t="str">
        <f>IF(AND(A5553&lt;&gt;"",ISNUMBER(A5553)),VLOOKUP(A5553,Studies!A:BR,3,FALSE),"")</f>
        <v>https://www.sciencedirect.com/science/article/pii/0378517383900352</v>
      </c>
      <c r="D5553" s="254" t="str">
        <f>IF(AND(A5553&lt;&gt;"",ISNUMBER(A5553)),VLOOKUP(A5553,Studies!A:BR,4,FALSE),"")</f>
        <v>Formulation A2 (film-coated tabet, ery stearate), study 2</v>
      </c>
      <c r="E5553" s="254" t="str">
        <f>IF(AND(A5553&lt;&gt;"",ISNUMBER(A5553)),VLOOKUP(A5553,Studies!A:BR,5,FALSE),"")</f>
        <v>Erythromycin</v>
      </c>
      <c r="F5553" s="255"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x14ac:dyDescent="0.2">
      <c r="A5554" s="183">
        <v>620</v>
      </c>
      <c r="B5554" s="253" t="str">
        <f>IF(AND(A5554&lt;&gt;"",ISNUMBER(A5554)),VLOOKUP(A5554,Studies!A:BR,2,FALSE),"")</f>
        <v>Posti 1983</v>
      </c>
      <c r="C5554" s="254" t="str">
        <f>IF(AND(A5554&lt;&gt;"",ISNUMBER(A5554)),VLOOKUP(A5554,Studies!A:BR,3,FALSE),"")</f>
        <v>https://www.sciencedirect.com/science/article/pii/0378517383900352</v>
      </c>
      <c r="D5554" s="254" t="str">
        <f>IF(AND(A5554&lt;&gt;"",ISNUMBER(A5554)),VLOOKUP(A5554,Studies!A:BR,4,FALSE),"")</f>
        <v>Formulation RN (film-coated tabet, ery stearate), study 2</v>
      </c>
      <c r="E5554" s="254" t="str">
        <f>IF(AND(A5554&lt;&gt;"",ISNUMBER(A5554)),VLOOKUP(A5554,Studies!A:BR,5,FALSE),"")</f>
        <v>Erythromycin</v>
      </c>
      <c r="F5554" s="255"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x14ac:dyDescent="0.2">
      <c r="A5555" s="183">
        <v>620</v>
      </c>
      <c r="B5555" s="253" t="str">
        <f>IF(AND(A5555&lt;&gt;"",ISNUMBER(A5555)),VLOOKUP(A5555,Studies!A:BR,2,FALSE),"")</f>
        <v>Posti 1983</v>
      </c>
      <c r="C5555" s="254" t="str">
        <f>IF(AND(A5555&lt;&gt;"",ISNUMBER(A5555)),VLOOKUP(A5555,Studies!A:BR,3,FALSE),"")</f>
        <v>https://www.sciencedirect.com/science/article/pii/0378517383900352</v>
      </c>
      <c r="D5555" s="254" t="str">
        <f>IF(AND(A5555&lt;&gt;"",ISNUMBER(A5555)),VLOOKUP(A5555,Studies!A:BR,4,FALSE),"")</f>
        <v>Formulation RN (film-coated tabet, ery stearate), study 2</v>
      </c>
      <c r="E5555" s="254" t="str">
        <f>IF(AND(A5555&lt;&gt;"",ISNUMBER(A5555)),VLOOKUP(A5555,Studies!A:BR,5,FALSE),"")</f>
        <v>Erythromycin</v>
      </c>
      <c r="F5555" s="255"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x14ac:dyDescent="0.2">
      <c r="A5556" s="183">
        <v>620</v>
      </c>
      <c r="B5556" s="253" t="str">
        <f>IF(AND(A5556&lt;&gt;"",ISNUMBER(A5556)),VLOOKUP(A5556,Studies!A:BR,2,FALSE),"")</f>
        <v>Posti 1983</v>
      </c>
      <c r="C5556" s="254" t="str">
        <f>IF(AND(A5556&lt;&gt;"",ISNUMBER(A5556)),VLOOKUP(A5556,Studies!A:BR,3,FALSE),"")</f>
        <v>https://www.sciencedirect.com/science/article/pii/0378517383900352</v>
      </c>
      <c r="D5556" s="254" t="str">
        <f>IF(AND(A5556&lt;&gt;"",ISNUMBER(A5556)),VLOOKUP(A5556,Studies!A:BR,4,FALSE),"")</f>
        <v>Formulation RN (film-coated tabet, ery stearate), study 2</v>
      </c>
      <c r="E5556" s="254" t="str">
        <f>IF(AND(A5556&lt;&gt;"",ISNUMBER(A5556)),VLOOKUP(A5556,Studies!A:BR,5,FALSE),"")</f>
        <v>Erythromycin</v>
      </c>
      <c r="F5556" s="255"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x14ac:dyDescent="0.2">
      <c r="A5557" s="30">
        <v>620</v>
      </c>
      <c r="B5557" s="253" t="str">
        <f>IF(AND(A5557&lt;&gt;"",ISNUMBER(A5557)),VLOOKUP(A5557,Studies!A:BR,2,FALSE),"")</f>
        <v>Posti 1983</v>
      </c>
      <c r="C5557" s="254" t="str">
        <f>IF(AND(A5557&lt;&gt;"",ISNUMBER(A5557)),VLOOKUP(A5557,Studies!A:BR,3,FALSE),"")</f>
        <v>https://www.sciencedirect.com/science/article/pii/0378517383900352</v>
      </c>
      <c r="D5557" s="254" t="str">
        <f>IF(AND(A5557&lt;&gt;"",ISNUMBER(A5557)),VLOOKUP(A5557,Studies!A:BR,4,FALSE),"")</f>
        <v>Formulation RN (film-coated tabet, ery stearate), study 2</v>
      </c>
      <c r="E5557" s="254" t="str">
        <f>IF(AND(A5557&lt;&gt;"",ISNUMBER(A5557)),VLOOKUP(A5557,Studies!A:BR,5,FALSE),"")</f>
        <v>Erythromycin</v>
      </c>
      <c r="F5557" s="255"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x14ac:dyDescent="0.2">
      <c r="A5558" s="183">
        <v>620</v>
      </c>
      <c r="B5558" s="253" t="str">
        <f>IF(AND(A5558&lt;&gt;"",ISNUMBER(A5558)),VLOOKUP(A5558,Studies!A:BR,2,FALSE),"")</f>
        <v>Posti 1983</v>
      </c>
      <c r="C5558" s="254" t="str">
        <f>IF(AND(A5558&lt;&gt;"",ISNUMBER(A5558)),VLOOKUP(A5558,Studies!A:BR,3,FALSE),"")</f>
        <v>https://www.sciencedirect.com/science/article/pii/0378517383900352</v>
      </c>
      <c r="D5558" s="254" t="str">
        <f>IF(AND(A5558&lt;&gt;"",ISNUMBER(A5558)),VLOOKUP(A5558,Studies!A:BR,4,FALSE),"")</f>
        <v>Formulation RN (film-coated tabet, ery stearate), study 2</v>
      </c>
      <c r="E5558" s="254" t="str">
        <f>IF(AND(A5558&lt;&gt;"",ISNUMBER(A5558)),VLOOKUP(A5558,Studies!A:BR,5,FALSE),"")</f>
        <v>Erythromycin</v>
      </c>
      <c r="F5558" s="255"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x14ac:dyDescent="0.2">
      <c r="A5559" s="183">
        <v>620</v>
      </c>
      <c r="B5559" s="253" t="str">
        <f>IF(AND(A5559&lt;&gt;"",ISNUMBER(A5559)),VLOOKUP(A5559,Studies!A:BR,2,FALSE),"")</f>
        <v>Posti 1983</v>
      </c>
      <c r="C5559" s="254" t="str">
        <f>IF(AND(A5559&lt;&gt;"",ISNUMBER(A5559)),VLOOKUP(A5559,Studies!A:BR,3,FALSE),"")</f>
        <v>https://www.sciencedirect.com/science/article/pii/0378517383900352</v>
      </c>
      <c r="D5559" s="254" t="str">
        <f>IF(AND(A5559&lt;&gt;"",ISNUMBER(A5559)),VLOOKUP(A5559,Studies!A:BR,4,FALSE),"")</f>
        <v>Formulation RN (film-coated tabet, ery stearate), study 2</v>
      </c>
      <c r="E5559" s="254" t="str">
        <f>IF(AND(A5559&lt;&gt;"",ISNUMBER(A5559)),VLOOKUP(A5559,Studies!A:BR,5,FALSE),"")</f>
        <v>Erythromycin</v>
      </c>
      <c r="F5559" s="255"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x14ac:dyDescent="0.2">
      <c r="A5560" s="183">
        <v>620</v>
      </c>
      <c r="B5560" s="253" t="str">
        <f>IF(AND(A5560&lt;&gt;"",ISNUMBER(A5560)),VLOOKUP(A5560,Studies!A:BR,2,FALSE),"")</f>
        <v>Posti 1983</v>
      </c>
      <c r="C5560" s="254" t="str">
        <f>IF(AND(A5560&lt;&gt;"",ISNUMBER(A5560)),VLOOKUP(A5560,Studies!A:BR,3,FALSE),"")</f>
        <v>https://www.sciencedirect.com/science/article/pii/0378517383900352</v>
      </c>
      <c r="D5560" s="254" t="str">
        <f>IF(AND(A5560&lt;&gt;"",ISNUMBER(A5560)),VLOOKUP(A5560,Studies!A:BR,4,FALSE),"")</f>
        <v>Formulation RN (film-coated tabet, ery stearate), study 2</v>
      </c>
      <c r="E5560" s="254" t="str">
        <f>IF(AND(A5560&lt;&gt;"",ISNUMBER(A5560)),VLOOKUP(A5560,Studies!A:BR,5,FALSE),"")</f>
        <v>Erythromycin</v>
      </c>
      <c r="F5560" s="255"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x14ac:dyDescent="0.2">
      <c r="A5561" s="183">
        <v>620</v>
      </c>
      <c r="B5561" s="253" t="str">
        <f>IF(AND(A5561&lt;&gt;"",ISNUMBER(A5561)),VLOOKUP(A5561,Studies!A:BR,2,FALSE),"")</f>
        <v>Posti 1983</v>
      </c>
      <c r="C5561" s="254" t="str">
        <f>IF(AND(A5561&lt;&gt;"",ISNUMBER(A5561)),VLOOKUP(A5561,Studies!A:BR,3,FALSE),"")</f>
        <v>https://www.sciencedirect.com/science/article/pii/0378517383900352</v>
      </c>
      <c r="D5561" s="254" t="str">
        <f>IF(AND(A5561&lt;&gt;"",ISNUMBER(A5561)),VLOOKUP(A5561,Studies!A:BR,4,FALSE),"")</f>
        <v>Formulation RN (film-coated tabet, ery stearate), study 2</v>
      </c>
      <c r="E5561" s="254" t="str">
        <f>IF(AND(A5561&lt;&gt;"",ISNUMBER(A5561)),VLOOKUP(A5561,Studies!A:BR,5,FALSE),"")</f>
        <v>Erythromycin</v>
      </c>
      <c r="F5561" s="255"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x14ac:dyDescent="0.2">
      <c r="A5562" s="183">
        <v>621</v>
      </c>
      <c r="B5562" s="253" t="str">
        <f>IF(AND(A5562&lt;&gt;"",ISNUMBER(A5562)),VLOOKUP(A5562,Studies!A:BR,2,FALSE),"")</f>
        <v>Schreiner 1984</v>
      </c>
      <c r="C5562" s="254" t="str">
        <f>IF(AND(A5562&lt;&gt;"",ISNUMBER(A5562)),VLOOKUP(A5562,Studies!A:BR,3,FALSE),"")</f>
        <v>https://www.ncbi.nlm.nih.gov/pubmed/6511088</v>
      </c>
      <c r="D5562" s="254" t="str">
        <f>IF(AND(A5562&lt;&gt;"",ISNUMBER(A5562)),VLOOKUP(A5562,Studies!A:BR,4,FALSE),"")</f>
        <v>Part I, stearate tablet</v>
      </c>
      <c r="E5562" s="254" t="str">
        <f>IF(AND(A5562&lt;&gt;"",ISNUMBER(A5562)),VLOOKUP(A5562,Studies!A:BR,5,FALSE),"")</f>
        <v>Erythromycin</v>
      </c>
      <c r="F5562" s="255"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x14ac:dyDescent="0.2">
      <c r="A5563" s="183">
        <v>621</v>
      </c>
      <c r="B5563" s="253" t="str">
        <f>IF(AND(A5563&lt;&gt;"",ISNUMBER(A5563)),VLOOKUP(A5563,Studies!A:BR,2,FALSE),"")</f>
        <v>Schreiner 1984</v>
      </c>
      <c r="C5563" s="254" t="str">
        <f>IF(AND(A5563&lt;&gt;"",ISNUMBER(A5563)),VLOOKUP(A5563,Studies!A:BR,3,FALSE),"")</f>
        <v>https://www.ncbi.nlm.nih.gov/pubmed/6511088</v>
      </c>
      <c r="D5563" s="254" t="str">
        <f>IF(AND(A5563&lt;&gt;"",ISNUMBER(A5563)),VLOOKUP(A5563,Studies!A:BR,4,FALSE),"")</f>
        <v>Part I, stearate tablet</v>
      </c>
      <c r="E5563" s="254" t="str">
        <f>IF(AND(A5563&lt;&gt;"",ISNUMBER(A5563)),VLOOKUP(A5563,Studies!A:BR,5,FALSE),"")</f>
        <v>Erythromycin</v>
      </c>
      <c r="F5563" s="255"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x14ac:dyDescent="0.2">
      <c r="A5564" s="183">
        <v>621</v>
      </c>
      <c r="B5564" s="253" t="str">
        <f>IF(AND(A5564&lt;&gt;"",ISNUMBER(A5564)),VLOOKUP(A5564,Studies!A:BR,2,FALSE),"")</f>
        <v>Schreiner 1984</v>
      </c>
      <c r="C5564" s="254" t="str">
        <f>IF(AND(A5564&lt;&gt;"",ISNUMBER(A5564)),VLOOKUP(A5564,Studies!A:BR,3,FALSE),"")</f>
        <v>https://www.ncbi.nlm.nih.gov/pubmed/6511088</v>
      </c>
      <c r="D5564" s="254" t="str">
        <f>IF(AND(A5564&lt;&gt;"",ISNUMBER(A5564)),VLOOKUP(A5564,Studies!A:BR,4,FALSE),"")</f>
        <v>Part I, stearate tablet</v>
      </c>
      <c r="E5564" s="254" t="str">
        <f>IF(AND(A5564&lt;&gt;"",ISNUMBER(A5564)),VLOOKUP(A5564,Studies!A:BR,5,FALSE),"")</f>
        <v>Erythromycin</v>
      </c>
      <c r="F5564" s="255"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x14ac:dyDescent="0.2">
      <c r="A5565" s="183">
        <v>621</v>
      </c>
      <c r="B5565" s="253" t="str">
        <f>IF(AND(A5565&lt;&gt;"",ISNUMBER(A5565)),VLOOKUP(A5565,Studies!A:BR,2,FALSE),"")</f>
        <v>Schreiner 1984</v>
      </c>
      <c r="C5565" s="254" t="str">
        <f>IF(AND(A5565&lt;&gt;"",ISNUMBER(A5565)),VLOOKUP(A5565,Studies!A:BR,3,FALSE),"")</f>
        <v>https://www.ncbi.nlm.nih.gov/pubmed/6511088</v>
      </c>
      <c r="D5565" s="254" t="str">
        <f>IF(AND(A5565&lt;&gt;"",ISNUMBER(A5565)),VLOOKUP(A5565,Studies!A:BR,4,FALSE),"")</f>
        <v>Part I, stearate tablet</v>
      </c>
      <c r="E5565" s="254" t="str">
        <f>IF(AND(A5565&lt;&gt;"",ISNUMBER(A5565)),VLOOKUP(A5565,Studies!A:BR,5,FALSE),"")</f>
        <v>Erythromycin</v>
      </c>
      <c r="F5565" s="255"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x14ac:dyDescent="0.2">
      <c r="A5566" s="30">
        <v>621</v>
      </c>
      <c r="B5566" s="253" t="str">
        <f>IF(AND(A5566&lt;&gt;"",ISNUMBER(A5566)),VLOOKUP(A5566,Studies!A:BR,2,FALSE),"")</f>
        <v>Schreiner 1984</v>
      </c>
      <c r="C5566" s="254" t="str">
        <f>IF(AND(A5566&lt;&gt;"",ISNUMBER(A5566)),VLOOKUP(A5566,Studies!A:BR,3,FALSE),"")</f>
        <v>https://www.ncbi.nlm.nih.gov/pubmed/6511088</v>
      </c>
      <c r="D5566" s="254" t="str">
        <f>IF(AND(A5566&lt;&gt;"",ISNUMBER(A5566)),VLOOKUP(A5566,Studies!A:BR,4,FALSE),"")</f>
        <v>Part I, stearate tablet</v>
      </c>
      <c r="E5566" s="254" t="str">
        <f>IF(AND(A5566&lt;&gt;"",ISNUMBER(A5566)),VLOOKUP(A5566,Studies!A:BR,5,FALSE),"")</f>
        <v>Erythromycin</v>
      </c>
      <c r="F5566" s="255"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x14ac:dyDescent="0.2">
      <c r="A5567" s="183">
        <v>621</v>
      </c>
      <c r="B5567" s="253" t="str">
        <f>IF(AND(A5567&lt;&gt;"",ISNUMBER(A5567)),VLOOKUP(A5567,Studies!A:BR,2,FALSE),"")</f>
        <v>Schreiner 1984</v>
      </c>
      <c r="C5567" s="254" t="str">
        <f>IF(AND(A5567&lt;&gt;"",ISNUMBER(A5567)),VLOOKUP(A5567,Studies!A:BR,3,FALSE),"")</f>
        <v>https://www.ncbi.nlm.nih.gov/pubmed/6511088</v>
      </c>
      <c r="D5567" s="254" t="str">
        <f>IF(AND(A5567&lt;&gt;"",ISNUMBER(A5567)),VLOOKUP(A5567,Studies!A:BR,4,FALSE),"")</f>
        <v>Part I, stearate tablet</v>
      </c>
      <c r="E5567" s="254" t="str">
        <f>IF(AND(A5567&lt;&gt;"",ISNUMBER(A5567)),VLOOKUP(A5567,Studies!A:BR,5,FALSE),"")</f>
        <v>Erythromycin</v>
      </c>
      <c r="F5567" s="255"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x14ac:dyDescent="0.2">
      <c r="A5568" s="183">
        <v>621</v>
      </c>
      <c r="B5568" s="253" t="str">
        <f>IF(AND(A5568&lt;&gt;"",ISNUMBER(A5568)),VLOOKUP(A5568,Studies!A:BR,2,FALSE),"")</f>
        <v>Schreiner 1984</v>
      </c>
      <c r="C5568" s="254" t="str">
        <f>IF(AND(A5568&lt;&gt;"",ISNUMBER(A5568)),VLOOKUP(A5568,Studies!A:BR,3,FALSE),"")</f>
        <v>https://www.ncbi.nlm.nih.gov/pubmed/6511088</v>
      </c>
      <c r="D5568" s="254" t="str">
        <f>IF(AND(A5568&lt;&gt;"",ISNUMBER(A5568)),VLOOKUP(A5568,Studies!A:BR,4,FALSE),"")</f>
        <v>Part I, stearate tablet</v>
      </c>
      <c r="E5568" s="254" t="str">
        <f>IF(AND(A5568&lt;&gt;"",ISNUMBER(A5568)),VLOOKUP(A5568,Studies!A:BR,5,FALSE),"")</f>
        <v>Erythromycin</v>
      </c>
      <c r="F5568" s="255"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x14ac:dyDescent="0.2">
      <c r="A5569" s="183">
        <v>621</v>
      </c>
      <c r="B5569" s="253" t="str">
        <f>IF(AND(A5569&lt;&gt;"",ISNUMBER(A5569)),VLOOKUP(A5569,Studies!A:BR,2,FALSE),"")</f>
        <v>Schreiner 1984</v>
      </c>
      <c r="C5569" s="254" t="str">
        <f>IF(AND(A5569&lt;&gt;"",ISNUMBER(A5569)),VLOOKUP(A5569,Studies!A:BR,3,FALSE),"")</f>
        <v>https://www.ncbi.nlm.nih.gov/pubmed/6511088</v>
      </c>
      <c r="D5569" s="254" t="str">
        <f>IF(AND(A5569&lt;&gt;"",ISNUMBER(A5569)),VLOOKUP(A5569,Studies!A:BR,4,FALSE),"")</f>
        <v>Part I, stearate tablet</v>
      </c>
      <c r="E5569" s="254" t="str">
        <f>IF(AND(A5569&lt;&gt;"",ISNUMBER(A5569)),VLOOKUP(A5569,Studies!A:BR,5,FALSE),"")</f>
        <v>Erythromycin</v>
      </c>
      <c r="F5569" s="255"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x14ac:dyDescent="0.2">
      <c r="A5570" s="183">
        <v>621</v>
      </c>
      <c r="B5570" s="253" t="str">
        <f>IF(AND(A5570&lt;&gt;"",ISNUMBER(A5570)),VLOOKUP(A5570,Studies!A:BR,2,FALSE),"")</f>
        <v>Schreiner 1984</v>
      </c>
      <c r="C5570" s="254" t="str">
        <f>IF(AND(A5570&lt;&gt;"",ISNUMBER(A5570)),VLOOKUP(A5570,Studies!A:BR,3,FALSE),"")</f>
        <v>https://www.ncbi.nlm.nih.gov/pubmed/6511088</v>
      </c>
      <c r="D5570" s="254" t="str">
        <f>IF(AND(A5570&lt;&gt;"",ISNUMBER(A5570)),VLOOKUP(A5570,Studies!A:BR,4,FALSE),"")</f>
        <v>Part I, stearate tablet</v>
      </c>
      <c r="E5570" s="254" t="str">
        <f>IF(AND(A5570&lt;&gt;"",ISNUMBER(A5570)),VLOOKUP(A5570,Studies!A:BR,5,FALSE),"")</f>
        <v>Erythromycin</v>
      </c>
      <c r="F5570" s="255"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x14ac:dyDescent="0.2">
      <c r="A5571" s="183">
        <v>621</v>
      </c>
      <c r="B5571" s="253" t="str">
        <f>IF(AND(A5571&lt;&gt;"",ISNUMBER(A5571)),VLOOKUP(A5571,Studies!A:BR,2,FALSE),"")</f>
        <v>Schreiner 1984</v>
      </c>
      <c r="C5571" s="254" t="str">
        <f>IF(AND(A5571&lt;&gt;"",ISNUMBER(A5571)),VLOOKUP(A5571,Studies!A:BR,3,FALSE),"")</f>
        <v>https://www.ncbi.nlm.nih.gov/pubmed/6511088</v>
      </c>
      <c r="D5571" s="254" t="str">
        <f>IF(AND(A5571&lt;&gt;"",ISNUMBER(A5571)),VLOOKUP(A5571,Studies!A:BR,4,FALSE),"")</f>
        <v>Part I, stearate tablet</v>
      </c>
      <c r="E5571" s="254" t="str">
        <f>IF(AND(A5571&lt;&gt;"",ISNUMBER(A5571)),VLOOKUP(A5571,Studies!A:BR,5,FALSE),"")</f>
        <v>Erythromycin</v>
      </c>
      <c r="F5571" s="255"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x14ac:dyDescent="0.2">
      <c r="A5572" s="183">
        <v>621</v>
      </c>
      <c r="B5572" s="253" t="str">
        <f>IF(AND(A5572&lt;&gt;"",ISNUMBER(A5572)),VLOOKUP(A5572,Studies!A:BR,2,FALSE),"")</f>
        <v>Schreiner 1984</v>
      </c>
      <c r="C5572" s="254" t="str">
        <f>IF(AND(A5572&lt;&gt;"",ISNUMBER(A5572)),VLOOKUP(A5572,Studies!A:BR,3,FALSE),"")</f>
        <v>https://www.ncbi.nlm.nih.gov/pubmed/6511088</v>
      </c>
      <c r="D5572" s="254" t="str">
        <f>IF(AND(A5572&lt;&gt;"",ISNUMBER(A5572)),VLOOKUP(A5572,Studies!A:BR,4,FALSE),"")</f>
        <v>Part I, stearate tablet</v>
      </c>
      <c r="E5572" s="254" t="str">
        <f>IF(AND(A5572&lt;&gt;"",ISNUMBER(A5572)),VLOOKUP(A5572,Studies!A:BR,5,FALSE),"")</f>
        <v>Erythromycin</v>
      </c>
      <c r="F5572" s="255"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x14ac:dyDescent="0.2">
      <c r="A5573" s="183">
        <v>621</v>
      </c>
      <c r="B5573" s="253" t="str">
        <f>IF(AND(A5573&lt;&gt;"",ISNUMBER(A5573)),VLOOKUP(A5573,Studies!A:BR,2,FALSE),"")</f>
        <v>Schreiner 1984</v>
      </c>
      <c r="C5573" s="254" t="str">
        <f>IF(AND(A5573&lt;&gt;"",ISNUMBER(A5573)),VLOOKUP(A5573,Studies!A:BR,3,FALSE),"")</f>
        <v>https://www.ncbi.nlm.nih.gov/pubmed/6511088</v>
      </c>
      <c r="D5573" s="254" t="str">
        <f>IF(AND(A5573&lt;&gt;"",ISNUMBER(A5573)),VLOOKUP(A5573,Studies!A:BR,4,FALSE),"")</f>
        <v>Part I, stearate tablet</v>
      </c>
      <c r="E5573" s="254" t="str">
        <f>IF(AND(A5573&lt;&gt;"",ISNUMBER(A5573)),VLOOKUP(A5573,Studies!A:BR,5,FALSE),"")</f>
        <v>Erythromycin</v>
      </c>
      <c r="F5573" s="255"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x14ac:dyDescent="0.2">
      <c r="A5574" s="183">
        <v>621</v>
      </c>
      <c r="B5574" s="253" t="str">
        <f>IF(AND(A5574&lt;&gt;"",ISNUMBER(A5574)),VLOOKUP(A5574,Studies!A:BR,2,FALSE),"")</f>
        <v>Schreiner 1984</v>
      </c>
      <c r="C5574" s="254" t="str">
        <f>IF(AND(A5574&lt;&gt;"",ISNUMBER(A5574)),VLOOKUP(A5574,Studies!A:BR,3,FALSE),"")</f>
        <v>https://www.ncbi.nlm.nih.gov/pubmed/6511088</v>
      </c>
      <c r="D5574" s="254" t="str">
        <f>IF(AND(A5574&lt;&gt;"",ISNUMBER(A5574)),VLOOKUP(A5574,Studies!A:BR,4,FALSE),"")</f>
        <v>Part I, stearate tablet</v>
      </c>
      <c r="E5574" s="254" t="str">
        <f>IF(AND(A5574&lt;&gt;"",ISNUMBER(A5574)),VLOOKUP(A5574,Studies!A:BR,5,FALSE),"")</f>
        <v>Erythromycin</v>
      </c>
      <c r="F5574" s="255"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x14ac:dyDescent="0.2">
      <c r="A5575" s="183">
        <v>621</v>
      </c>
      <c r="B5575" s="253" t="str">
        <f>IF(AND(A5575&lt;&gt;"",ISNUMBER(A5575)),VLOOKUP(A5575,Studies!A:BR,2,FALSE),"")</f>
        <v>Schreiner 1984</v>
      </c>
      <c r="C5575" s="254" t="str">
        <f>IF(AND(A5575&lt;&gt;"",ISNUMBER(A5575)),VLOOKUP(A5575,Studies!A:BR,3,FALSE),"")</f>
        <v>https://www.ncbi.nlm.nih.gov/pubmed/6511088</v>
      </c>
      <c r="D5575" s="254" t="str">
        <f>IF(AND(A5575&lt;&gt;"",ISNUMBER(A5575)),VLOOKUP(A5575,Studies!A:BR,4,FALSE),"")</f>
        <v>Part I, stearate tablet</v>
      </c>
      <c r="E5575" s="254" t="str">
        <f>IF(AND(A5575&lt;&gt;"",ISNUMBER(A5575)),VLOOKUP(A5575,Studies!A:BR,5,FALSE),"")</f>
        <v>Erythromycin</v>
      </c>
      <c r="F5575" s="255"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x14ac:dyDescent="0.2">
      <c r="A5576" s="183">
        <v>622</v>
      </c>
      <c r="B5576" s="253" t="str">
        <f>IF(AND(A5576&lt;&gt;"",ISNUMBER(A5576)),VLOOKUP(A5576,Studies!A:BR,2,FALSE),"")</f>
        <v>Schreiner 1984</v>
      </c>
      <c r="C5576" s="254" t="str">
        <f>IF(AND(A5576&lt;&gt;"",ISNUMBER(A5576)),VLOOKUP(A5576,Studies!A:BR,3,FALSE),"")</f>
        <v>https://www.ncbi.nlm.nih.gov/pubmed/6511088</v>
      </c>
      <c r="D5576" s="254" t="str">
        <f>IF(AND(A5576&lt;&gt;"",ISNUMBER(A5576)),VLOOKUP(A5576,Studies!A:BR,4,FALSE),"")</f>
        <v>Part I, base (enteric-coated pellets)</v>
      </c>
      <c r="E5576" s="254" t="str">
        <f>IF(AND(A5576&lt;&gt;"",ISNUMBER(A5576)),VLOOKUP(A5576,Studies!A:BR,5,FALSE),"")</f>
        <v>Erythromycin</v>
      </c>
      <c r="F5576" s="255"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x14ac:dyDescent="0.2">
      <c r="A5577" s="183">
        <v>622</v>
      </c>
      <c r="B5577" s="253" t="str">
        <f>IF(AND(A5577&lt;&gt;"",ISNUMBER(A5577)),VLOOKUP(A5577,Studies!A:BR,2,FALSE),"")</f>
        <v>Schreiner 1984</v>
      </c>
      <c r="C5577" s="254" t="str">
        <f>IF(AND(A5577&lt;&gt;"",ISNUMBER(A5577)),VLOOKUP(A5577,Studies!A:BR,3,FALSE),"")</f>
        <v>https://www.ncbi.nlm.nih.gov/pubmed/6511088</v>
      </c>
      <c r="D5577" s="254" t="str">
        <f>IF(AND(A5577&lt;&gt;"",ISNUMBER(A5577)),VLOOKUP(A5577,Studies!A:BR,4,FALSE),"")</f>
        <v>Part I, base (enteric-coated pellets)</v>
      </c>
      <c r="E5577" s="254" t="str">
        <f>IF(AND(A5577&lt;&gt;"",ISNUMBER(A5577)),VLOOKUP(A5577,Studies!A:BR,5,FALSE),"")</f>
        <v>Erythromycin</v>
      </c>
      <c r="F5577" s="255"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x14ac:dyDescent="0.2">
      <c r="A5578" s="30">
        <v>622</v>
      </c>
      <c r="B5578" s="253" t="str">
        <f>IF(AND(A5578&lt;&gt;"",ISNUMBER(A5578)),VLOOKUP(A5578,Studies!A:BR,2,FALSE),"")</f>
        <v>Schreiner 1984</v>
      </c>
      <c r="C5578" s="254" t="str">
        <f>IF(AND(A5578&lt;&gt;"",ISNUMBER(A5578)),VLOOKUP(A5578,Studies!A:BR,3,FALSE),"")</f>
        <v>https://www.ncbi.nlm.nih.gov/pubmed/6511088</v>
      </c>
      <c r="D5578" s="254" t="str">
        <f>IF(AND(A5578&lt;&gt;"",ISNUMBER(A5578)),VLOOKUP(A5578,Studies!A:BR,4,FALSE),"")</f>
        <v>Part I, base (enteric-coated pellets)</v>
      </c>
      <c r="E5578" s="254" t="str">
        <f>IF(AND(A5578&lt;&gt;"",ISNUMBER(A5578)),VLOOKUP(A5578,Studies!A:BR,5,FALSE),"")</f>
        <v>Erythromycin</v>
      </c>
      <c r="F5578" s="255"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x14ac:dyDescent="0.2">
      <c r="A5579" s="183">
        <v>622</v>
      </c>
      <c r="B5579" s="253" t="str">
        <f>IF(AND(A5579&lt;&gt;"",ISNUMBER(A5579)),VLOOKUP(A5579,Studies!A:BR,2,FALSE),"")</f>
        <v>Schreiner 1984</v>
      </c>
      <c r="C5579" s="254" t="str">
        <f>IF(AND(A5579&lt;&gt;"",ISNUMBER(A5579)),VLOOKUP(A5579,Studies!A:BR,3,FALSE),"")</f>
        <v>https://www.ncbi.nlm.nih.gov/pubmed/6511088</v>
      </c>
      <c r="D5579" s="254" t="str">
        <f>IF(AND(A5579&lt;&gt;"",ISNUMBER(A5579)),VLOOKUP(A5579,Studies!A:BR,4,FALSE),"")</f>
        <v>Part I, base (enteric-coated pellets)</v>
      </c>
      <c r="E5579" s="254" t="str">
        <f>IF(AND(A5579&lt;&gt;"",ISNUMBER(A5579)),VLOOKUP(A5579,Studies!A:BR,5,FALSE),"")</f>
        <v>Erythromycin</v>
      </c>
      <c r="F5579" s="255"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x14ac:dyDescent="0.2">
      <c r="A5580" s="183">
        <v>622</v>
      </c>
      <c r="B5580" s="253" t="str">
        <f>IF(AND(A5580&lt;&gt;"",ISNUMBER(A5580)),VLOOKUP(A5580,Studies!A:BR,2,FALSE),"")</f>
        <v>Schreiner 1984</v>
      </c>
      <c r="C5580" s="254" t="str">
        <f>IF(AND(A5580&lt;&gt;"",ISNUMBER(A5580)),VLOOKUP(A5580,Studies!A:BR,3,FALSE),"")</f>
        <v>https://www.ncbi.nlm.nih.gov/pubmed/6511088</v>
      </c>
      <c r="D5580" s="254" t="str">
        <f>IF(AND(A5580&lt;&gt;"",ISNUMBER(A5580)),VLOOKUP(A5580,Studies!A:BR,4,FALSE),"")</f>
        <v>Part I, base (enteric-coated pellets)</v>
      </c>
      <c r="E5580" s="254" t="str">
        <f>IF(AND(A5580&lt;&gt;"",ISNUMBER(A5580)),VLOOKUP(A5580,Studies!A:BR,5,FALSE),"")</f>
        <v>Erythromycin</v>
      </c>
      <c r="F5580" s="255"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x14ac:dyDescent="0.2">
      <c r="A5581" s="183">
        <v>622</v>
      </c>
      <c r="B5581" s="253" t="str">
        <f>IF(AND(A5581&lt;&gt;"",ISNUMBER(A5581)),VLOOKUP(A5581,Studies!A:BR,2,FALSE),"")</f>
        <v>Schreiner 1984</v>
      </c>
      <c r="C5581" s="254" t="str">
        <f>IF(AND(A5581&lt;&gt;"",ISNUMBER(A5581)),VLOOKUP(A5581,Studies!A:BR,3,FALSE),"")</f>
        <v>https://www.ncbi.nlm.nih.gov/pubmed/6511088</v>
      </c>
      <c r="D5581" s="254" t="str">
        <f>IF(AND(A5581&lt;&gt;"",ISNUMBER(A5581)),VLOOKUP(A5581,Studies!A:BR,4,FALSE),"")</f>
        <v>Part I, base (enteric-coated pellets)</v>
      </c>
      <c r="E5581" s="254" t="str">
        <f>IF(AND(A5581&lt;&gt;"",ISNUMBER(A5581)),VLOOKUP(A5581,Studies!A:BR,5,FALSE),"")</f>
        <v>Erythromycin</v>
      </c>
      <c r="F5581" s="255"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x14ac:dyDescent="0.2">
      <c r="A5582" s="183">
        <v>622</v>
      </c>
      <c r="B5582" s="253" t="str">
        <f>IF(AND(A5582&lt;&gt;"",ISNUMBER(A5582)),VLOOKUP(A5582,Studies!A:BR,2,FALSE),"")</f>
        <v>Schreiner 1984</v>
      </c>
      <c r="C5582" s="254" t="str">
        <f>IF(AND(A5582&lt;&gt;"",ISNUMBER(A5582)),VLOOKUP(A5582,Studies!A:BR,3,FALSE),"")</f>
        <v>https://www.ncbi.nlm.nih.gov/pubmed/6511088</v>
      </c>
      <c r="D5582" s="254" t="str">
        <f>IF(AND(A5582&lt;&gt;"",ISNUMBER(A5582)),VLOOKUP(A5582,Studies!A:BR,4,FALSE),"")</f>
        <v>Part I, base (enteric-coated pellets)</v>
      </c>
      <c r="E5582" s="254" t="str">
        <f>IF(AND(A5582&lt;&gt;"",ISNUMBER(A5582)),VLOOKUP(A5582,Studies!A:BR,5,FALSE),"")</f>
        <v>Erythromycin</v>
      </c>
      <c r="F5582" s="255"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x14ac:dyDescent="0.2">
      <c r="A5583" s="183">
        <v>622</v>
      </c>
      <c r="B5583" s="253" t="str">
        <f>IF(AND(A5583&lt;&gt;"",ISNUMBER(A5583)),VLOOKUP(A5583,Studies!A:BR,2,FALSE),"")</f>
        <v>Schreiner 1984</v>
      </c>
      <c r="C5583" s="254" t="str">
        <f>IF(AND(A5583&lt;&gt;"",ISNUMBER(A5583)),VLOOKUP(A5583,Studies!A:BR,3,FALSE),"")</f>
        <v>https://www.ncbi.nlm.nih.gov/pubmed/6511088</v>
      </c>
      <c r="D5583" s="254" t="str">
        <f>IF(AND(A5583&lt;&gt;"",ISNUMBER(A5583)),VLOOKUP(A5583,Studies!A:BR,4,FALSE),"")</f>
        <v>Part I, base (enteric-coated pellets)</v>
      </c>
      <c r="E5583" s="254" t="str">
        <f>IF(AND(A5583&lt;&gt;"",ISNUMBER(A5583)),VLOOKUP(A5583,Studies!A:BR,5,FALSE),"")</f>
        <v>Erythromycin</v>
      </c>
      <c r="F5583" s="255"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x14ac:dyDescent="0.2">
      <c r="A5584" s="183">
        <v>622</v>
      </c>
      <c r="B5584" s="253" t="str">
        <f>IF(AND(A5584&lt;&gt;"",ISNUMBER(A5584)),VLOOKUP(A5584,Studies!A:BR,2,FALSE),"")</f>
        <v>Schreiner 1984</v>
      </c>
      <c r="C5584" s="254" t="str">
        <f>IF(AND(A5584&lt;&gt;"",ISNUMBER(A5584)),VLOOKUP(A5584,Studies!A:BR,3,FALSE),"")</f>
        <v>https://www.ncbi.nlm.nih.gov/pubmed/6511088</v>
      </c>
      <c r="D5584" s="254" t="str">
        <f>IF(AND(A5584&lt;&gt;"",ISNUMBER(A5584)),VLOOKUP(A5584,Studies!A:BR,4,FALSE),"")</f>
        <v>Part I, base (enteric-coated pellets)</v>
      </c>
      <c r="E5584" s="254" t="str">
        <f>IF(AND(A5584&lt;&gt;"",ISNUMBER(A5584)),VLOOKUP(A5584,Studies!A:BR,5,FALSE),"")</f>
        <v>Erythromycin</v>
      </c>
      <c r="F5584" s="255"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x14ac:dyDescent="0.2">
      <c r="A5585" s="183">
        <v>622</v>
      </c>
      <c r="B5585" s="253" t="str">
        <f>IF(AND(A5585&lt;&gt;"",ISNUMBER(A5585)),VLOOKUP(A5585,Studies!A:BR,2,FALSE),"")</f>
        <v>Schreiner 1984</v>
      </c>
      <c r="C5585" s="254" t="str">
        <f>IF(AND(A5585&lt;&gt;"",ISNUMBER(A5585)),VLOOKUP(A5585,Studies!A:BR,3,FALSE),"")</f>
        <v>https://www.ncbi.nlm.nih.gov/pubmed/6511088</v>
      </c>
      <c r="D5585" s="254" t="str">
        <f>IF(AND(A5585&lt;&gt;"",ISNUMBER(A5585)),VLOOKUP(A5585,Studies!A:BR,4,FALSE),"")</f>
        <v>Part I, base (enteric-coated pellets)</v>
      </c>
      <c r="E5585" s="254" t="str">
        <f>IF(AND(A5585&lt;&gt;"",ISNUMBER(A5585)),VLOOKUP(A5585,Studies!A:BR,5,FALSE),"")</f>
        <v>Erythromycin</v>
      </c>
      <c r="F5585" s="255"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x14ac:dyDescent="0.2">
      <c r="A5586" s="183">
        <v>622</v>
      </c>
      <c r="B5586" s="253" t="str">
        <f>IF(AND(A5586&lt;&gt;"",ISNUMBER(A5586)),VLOOKUP(A5586,Studies!A:BR,2,FALSE),"")</f>
        <v>Schreiner 1984</v>
      </c>
      <c r="C5586" s="254" t="str">
        <f>IF(AND(A5586&lt;&gt;"",ISNUMBER(A5586)),VLOOKUP(A5586,Studies!A:BR,3,FALSE),"")</f>
        <v>https://www.ncbi.nlm.nih.gov/pubmed/6511088</v>
      </c>
      <c r="D5586" s="254" t="str">
        <f>IF(AND(A5586&lt;&gt;"",ISNUMBER(A5586)),VLOOKUP(A5586,Studies!A:BR,4,FALSE),"")</f>
        <v>Part I, base (enteric-coated pellets)</v>
      </c>
      <c r="E5586" s="254" t="str">
        <f>IF(AND(A5586&lt;&gt;"",ISNUMBER(A5586)),VLOOKUP(A5586,Studies!A:BR,5,FALSE),"")</f>
        <v>Erythromycin</v>
      </c>
      <c r="F5586" s="255"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x14ac:dyDescent="0.2">
      <c r="A5587" s="183">
        <v>622</v>
      </c>
      <c r="B5587" s="253" t="str">
        <f>IF(AND(A5587&lt;&gt;"",ISNUMBER(A5587)),VLOOKUP(A5587,Studies!A:BR,2,FALSE),"")</f>
        <v>Schreiner 1984</v>
      </c>
      <c r="C5587" s="254" t="str">
        <f>IF(AND(A5587&lt;&gt;"",ISNUMBER(A5587)),VLOOKUP(A5587,Studies!A:BR,3,FALSE),"")</f>
        <v>https://www.ncbi.nlm.nih.gov/pubmed/6511088</v>
      </c>
      <c r="D5587" s="254" t="str">
        <f>IF(AND(A5587&lt;&gt;"",ISNUMBER(A5587)),VLOOKUP(A5587,Studies!A:BR,4,FALSE),"")</f>
        <v>Part I, base (enteric-coated pellets)</v>
      </c>
      <c r="E5587" s="254" t="str">
        <f>IF(AND(A5587&lt;&gt;"",ISNUMBER(A5587)),VLOOKUP(A5587,Studies!A:BR,5,FALSE),"")</f>
        <v>Erythromycin</v>
      </c>
      <c r="F5587" s="255"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x14ac:dyDescent="0.2">
      <c r="A5588" s="183">
        <v>622</v>
      </c>
      <c r="B5588" s="253" t="str">
        <f>IF(AND(A5588&lt;&gt;"",ISNUMBER(A5588)),VLOOKUP(A5588,Studies!A:BR,2,FALSE),"")</f>
        <v>Schreiner 1984</v>
      </c>
      <c r="C5588" s="254" t="str">
        <f>IF(AND(A5588&lt;&gt;"",ISNUMBER(A5588)),VLOOKUP(A5588,Studies!A:BR,3,FALSE),"")</f>
        <v>https://www.ncbi.nlm.nih.gov/pubmed/6511088</v>
      </c>
      <c r="D5588" s="254" t="str">
        <f>IF(AND(A5588&lt;&gt;"",ISNUMBER(A5588)),VLOOKUP(A5588,Studies!A:BR,4,FALSE),"")</f>
        <v>Part I, base (enteric-coated pellets)</v>
      </c>
      <c r="E5588" s="254" t="str">
        <f>IF(AND(A5588&lt;&gt;"",ISNUMBER(A5588)),VLOOKUP(A5588,Studies!A:BR,5,FALSE),"")</f>
        <v>Erythromycin</v>
      </c>
      <c r="F5588" s="255"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x14ac:dyDescent="0.2">
      <c r="A5589" s="183">
        <v>622</v>
      </c>
      <c r="B5589" s="253" t="str">
        <f>IF(AND(A5589&lt;&gt;"",ISNUMBER(A5589)),VLOOKUP(A5589,Studies!A:BR,2,FALSE),"")</f>
        <v>Schreiner 1984</v>
      </c>
      <c r="C5589" s="254" t="str">
        <f>IF(AND(A5589&lt;&gt;"",ISNUMBER(A5589)),VLOOKUP(A5589,Studies!A:BR,3,FALSE),"")</f>
        <v>https://www.ncbi.nlm.nih.gov/pubmed/6511088</v>
      </c>
      <c r="D5589" s="254" t="str">
        <f>IF(AND(A5589&lt;&gt;"",ISNUMBER(A5589)),VLOOKUP(A5589,Studies!A:BR,4,FALSE),"")</f>
        <v>Part I, base (enteric-coated pellets)</v>
      </c>
      <c r="E5589" s="254" t="str">
        <f>IF(AND(A5589&lt;&gt;"",ISNUMBER(A5589)),VLOOKUP(A5589,Studies!A:BR,5,FALSE),"")</f>
        <v>Erythromycin</v>
      </c>
      <c r="F5589" s="255"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x14ac:dyDescent="0.2">
      <c r="A5590" s="183">
        <v>623</v>
      </c>
      <c r="B5590" s="253" t="str">
        <f>IF(AND(A5590&lt;&gt;"",ISNUMBER(A5590)),VLOOKUP(A5590,Studies!A:BR,2,FALSE),"")</f>
        <v>Schreiner 1984</v>
      </c>
      <c r="C5590" s="254" t="str">
        <f>IF(AND(A5590&lt;&gt;"",ISNUMBER(A5590)),VLOOKUP(A5590,Studies!A:BR,3,FALSE),"")</f>
        <v>https://www.ncbi.nlm.nih.gov/pubmed/6511088</v>
      </c>
      <c r="D5590" s="254" t="str">
        <f>IF(AND(A5590&lt;&gt;"",ISNUMBER(A5590)),VLOOKUP(A5590,Studies!A:BR,4,FALSE),"")</f>
        <v>Part II, stearate tablet</v>
      </c>
      <c r="E5590" s="254" t="str">
        <f>IF(AND(A5590&lt;&gt;"",ISNUMBER(A5590)),VLOOKUP(A5590,Studies!A:BR,5,FALSE),"")</f>
        <v>Erythromycin</v>
      </c>
      <c r="F5590" s="255"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x14ac:dyDescent="0.2">
      <c r="A5591" s="30">
        <v>623</v>
      </c>
      <c r="B5591" s="253" t="str">
        <f>IF(AND(A5591&lt;&gt;"",ISNUMBER(A5591)),VLOOKUP(A5591,Studies!A:BR,2,FALSE),"")</f>
        <v>Schreiner 1984</v>
      </c>
      <c r="C5591" s="254" t="str">
        <f>IF(AND(A5591&lt;&gt;"",ISNUMBER(A5591)),VLOOKUP(A5591,Studies!A:BR,3,FALSE),"")</f>
        <v>https://www.ncbi.nlm.nih.gov/pubmed/6511088</v>
      </c>
      <c r="D5591" s="254" t="str">
        <f>IF(AND(A5591&lt;&gt;"",ISNUMBER(A5591)),VLOOKUP(A5591,Studies!A:BR,4,FALSE),"")</f>
        <v>Part II, stearate tablet</v>
      </c>
      <c r="E5591" s="254" t="str">
        <f>IF(AND(A5591&lt;&gt;"",ISNUMBER(A5591)),VLOOKUP(A5591,Studies!A:BR,5,FALSE),"")</f>
        <v>Erythromycin</v>
      </c>
      <c r="F5591" s="255"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x14ac:dyDescent="0.2">
      <c r="A5592" s="183">
        <v>623</v>
      </c>
      <c r="B5592" s="253" t="str">
        <f>IF(AND(A5592&lt;&gt;"",ISNUMBER(A5592)),VLOOKUP(A5592,Studies!A:BR,2,FALSE),"")</f>
        <v>Schreiner 1984</v>
      </c>
      <c r="C5592" s="254" t="str">
        <f>IF(AND(A5592&lt;&gt;"",ISNUMBER(A5592)),VLOOKUP(A5592,Studies!A:BR,3,FALSE),"")</f>
        <v>https://www.ncbi.nlm.nih.gov/pubmed/6511088</v>
      </c>
      <c r="D5592" s="254" t="str">
        <f>IF(AND(A5592&lt;&gt;"",ISNUMBER(A5592)),VLOOKUP(A5592,Studies!A:BR,4,FALSE),"")</f>
        <v>Part II, stearate tablet</v>
      </c>
      <c r="E5592" s="254" t="str">
        <f>IF(AND(A5592&lt;&gt;"",ISNUMBER(A5592)),VLOOKUP(A5592,Studies!A:BR,5,FALSE),"")</f>
        <v>Erythromycin</v>
      </c>
      <c r="F5592" s="255"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x14ac:dyDescent="0.2">
      <c r="A5593" s="183">
        <v>623</v>
      </c>
      <c r="B5593" s="253" t="str">
        <f>IF(AND(A5593&lt;&gt;"",ISNUMBER(A5593)),VLOOKUP(A5593,Studies!A:BR,2,FALSE),"")</f>
        <v>Schreiner 1984</v>
      </c>
      <c r="C5593" s="254" t="str">
        <f>IF(AND(A5593&lt;&gt;"",ISNUMBER(A5593)),VLOOKUP(A5593,Studies!A:BR,3,FALSE),"")</f>
        <v>https://www.ncbi.nlm.nih.gov/pubmed/6511088</v>
      </c>
      <c r="D5593" s="254" t="str">
        <f>IF(AND(A5593&lt;&gt;"",ISNUMBER(A5593)),VLOOKUP(A5593,Studies!A:BR,4,FALSE),"")</f>
        <v>Part II, stearate tablet</v>
      </c>
      <c r="E5593" s="254" t="str">
        <f>IF(AND(A5593&lt;&gt;"",ISNUMBER(A5593)),VLOOKUP(A5593,Studies!A:BR,5,FALSE),"")</f>
        <v>Erythromycin</v>
      </c>
      <c r="F5593" s="255"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x14ac:dyDescent="0.2">
      <c r="A5594" s="183">
        <v>623</v>
      </c>
      <c r="B5594" s="253" t="str">
        <f>IF(AND(A5594&lt;&gt;"",ISNUMBER(A5594)),VLOOKUP(A5594,Studies!A:BR,2,FALSE),"")</f>
        <v>Schreiner 1984</v>
      </c>
      <c r="C5594" s="254" t="str">
        <f>IF(AND(A5594&lt;&gt;"",ISNUMBER(A5594)),VLOOKUP(A5594,Studies!A:BR,3,FALSE),"")</f>
        <v>https://www.ncbi.nlm.nih.gov/pubmed/6511088</v>
      </c>
      <c r="D5594" s="254" t="str">
        <f>IF(AND(A5594&lt;&gt;"",ISNUMBER(A5594)),VLOOKUP(A5594,Studies!A:BR,4,FALSE),"")</f>
        <v>Part II, stearate tablet</v>
      </c>
      <c r="E5594" s="254" t="str">
        <f>IF(AND(A5594&lt;&gt;"",ISNUMBER(A5594)),VLOOKUP(A5594,Studies!A:BR,5,FALSE),"")</f>
        <v>Erythromycin</v>
      </c>
      <c r="F5594" s="255"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x14ac:dyDescent="0.2">
      <c r="A5595" s="183">
        <v>623</v>
      </c>
      <c r="B5595" s="253" t="str">
        <f>IF(AND(A5595&lt;&gt;"",ISNUMBER(A5595)),VLOOKUP(A5595,Studies!A:BR,2,FALSE),"")</f>
        <v>Schreiner 1984</v>
      </c>
      <c r="C5595" s="254" t="str">
        <f>IF(AND(A5595&lt;&gt;"",ISNUMBER(A5595)),VLOOKUP(A5595,Studies!A:BR,3,FALSE),"")</f>
        <v>https://www.ncbi.nlm.nih.gov/pubmed/6511088</v>
      </c>
      <c r="D5595" s="254" t="str">
        <f>IF(AND(A5595&lt;&gt;"",ISNUMBER(A5595)),VLOOKUP(A5595,Studies!A:BR,4,FALSE),"")</f>
        <v>Part II, stearate tablet</v>
      </c>
      <c r="E5595" s="254" t="str">
        <f>IF(AND(A5595&lt;&gt;"",ISNUMBER(A5595)),VLOOKUP(A5595,Studies!A:BR,5,FALSE),"")</f>
        <v>Erythromycin</v>
      </c>
      <c r="F5595" s="255"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x14ac:dyDescent="0.2">
      <c r="A5596" s="183">
        <v>623</v>
      </c>
      <c r="B5596" s="253" t="str">
        <f>IF(AND(A5596&lt;&gt;"",ISNUMBER(A5596)),VLOOKUP(A5596,Studies!A:BR,2,FALSE),"")</f>
        <v>Schreiner 1984</v>
      </c>
      <c r="C5596" s="254" t="str">
        <f>IF(AND(A5596&lt;&gt;"",ISNUMBER(A5596)),VLOOKUP(A5596,Studies!A:BR,3,FALSE),"")</f>
        <v>https://www.ncbi.nlm.nih.gov/pubmed/6511088</v>
      </c>
      <c r="D5596" s="254" t="str">
        <f>IF(AND(A5596&lt;&gt;"",ISNUMBER(A5596)),VLOOKUP(A5596,Studies!A:BR,4,FALSE),"")</f>
        <v>Part II, stearate tablet</v>
      </c>
      <c r="E5596" s="254" t="str">
        <f>IF(AND(A5596&lt;&gt;"",ISNUMBER(A5596)),VLOOKUP(A5596,Studies!A:BR,5,FALSE),"")</f>
        <v>Erythromycin</v>
      </c>
      <c r="F5596" s="255"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x14ac:dyDescent="0.2">
      <c r="A5597" s="183">
        <v>623</v>
      </c>
      <c r="B5597" s="253" t="str">
        <f>IF(AND(A5597&lt;&gt;"",ISNUMBER(A5597)),VLOOKUP(A5597,Studies!A:BR,2,FALSE),"")</f>
        <v>Schreiner 1984</v>
      </c>
      <c r="C5597" s="254" t="str">
        <f>IF(AND(A5597&lt;&gt;"",ISNUMBER(A5597)),VLOOKUP(A5597,Studies!A:BR,3,FALSE),"")</f>
        <v>https://www.ncbi.nlm.nih.gov/pubmed/6511088</v>
      </c>
      <c r="D5597" s="254" t="str">
        <f>IF(AND(A5597&lt;&gt;"",ISNUMBER(A5597)),VLOOKUP(A5597,Studies!A:BR,4,FALSE),"")</f>
        <v>Part II, stearate tablet</v>
      </c>
      <c r="E5597" s="254" t="str">
        <f>IF(AND(A5597&lt;&gt;"",ISNUMBER(A5597)),VLOOKUP(A5597,Studies!A:BR,5,FALSE),"")</f>
        <v>Erythromycin</v>
      </c>
      <c r="F5597" s="255"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x14ac:dyDescent="0.2">
      <c r="A5598" s="183">
        <v>623</v>
      </c>
      <c r="B5598" s="253" t="str">
        <f>IF(AND(A5598&lt;&gt;"",ISNUMBER(A5598)),VLOOKUP(A5598,Studies!A:BR,2,FALSE),"")</f>
        <v>Schreiner 1984</v>
      </c>
      <c r="C5598" s="254" t="str">
        <f>IF(AND(A5598&lt;&gt;"",ISNUMBER(A5598)),VLOOKUP(A5598,Studies!A:BR,3,FALSE),"")</f>
        <v>https://www.ncbi.nlm.nih.gov/pubmed/6511088</v>
      </c>
      <c r="D5598" s="254" t="str">
        <f>IF(AND(A5598&lt;&gt;"",ISNUMBER(A5598)),VLOOKUP(A5598,Studies!A:BR,4,FALSE),"")</f>
        <v>Part II, stearate tablet</v>
      </c>
      <c r="E5598" s="254" t="str">
        <f>IF(AND(A5598&lt;&gt;"",ISNUMBER(A5598)),VLOOKUP(A5598,Studies!A:BR,5,FALSE),"")</f>
        <v>Erythromycin</v>
      </c>
      <c r="F5598" s="255"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x14ac:dyDescent="0.2">
      <c r="A5599" s="183">
        <v>623</v>
      </c>
      <c r="B5599" s="253" t="str">
        <f>IF(AND(A5599&lt;&gt;"",ISNUMBER(A5599)),VLOOKUP(A5599,Studies!A:BR,2,FALSE),"")</f>
        <v>Schreiner 1984</v>
      </c>
      <c r="C5599" s="254" t="str">
        <f>IF(AND(A5599&lt;&gt;"",ISNUMBER(A5599)),VLOOKUP(A5599,Studies!A:BR,3,FALSE),"")</f>
        <v>https://www.ncbi.nlm.nih.gov/pubmed/6511088</v>
      </c>
      <c r="D5599" s="254" t="str">
        <f>IF(AND(A5599&lt;&gt;"",ISNUMBER(A5599)),VLOOKUP(A5599,Studies!A:BR,4,FALSE),"")</f>
        <v>Part II, stearate tablet</v>
      </c>
      <c r="E5599" s="254" t="str">
        <f>IF(AND(A5599&lt;&gt;"",ISNUMBER(A5599)),VLOOKUP(A5599,Studies!A:BR,5,FALSE),"")</f>
        <v>Erythromycin</v>
      </c>
      <c r="F5599" s="255"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x14ac:dyDescent="0.2">
      <c r="A5600" s="183">
        <v>623</v>
      </c>
      <c r="B5600" s="253" t="str">
        <f>IF(AND(A5600&lt;&gt;"",ISNUMBER(A5600)),VLOOKUP(A5600,Studies!A:BR,2,FALSE),"")</f>
        <v>Schreiner 1984</v>
      </c>
      <c r="C5600" s="254" t="str">
        <f>IF(AND(A5600&lt;&gt;"",ISNUMBER(A5600)),VLOOKUP(A5600,Studies!A:BR,3,FALSE),"")</f>
        <v>https://www.ncbi.nlm.nih.gov/pubmed/6511088</v>
      </c>
      <c r="D5600" s="254" t="str">
        <f>IF(AND(A5600&lt;&gt;"",ISNUMBER(A5600)),VLOOKUP(A5600,Studies!A:BR,4,FALSE),"")</f>
        <v>Part II, stearate tablet</v>
      </c>
      <c r="E5600" s="254" t="str">
        <f>IF(AND(A5600&lt;&gt;"",ISNUMBER(A5600)),VLOOKUP(A5600,Studies!A:BR,5,FALSE),"")</f>
        <v>Erythromycin</v>
      </c>
      <c r="F5600" s="255"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x14ac:dyDescent="0.2">
      <c r="A5601" s="183">
        <v>623</v>
      </c>
      <c r="B5601" s="253" t="str">
        <f>IF(AND(A5601&lt;&gt;"",ISNUMBER(A5601)),VLOOKUP(A5601,Studies!A:BR,2,FALSE),"")</f>
        <v>Schreiner 1984</v>
      </c>
      <c r="C5601" s="254" t="str">
        <f>IF(AND(A5601&lt;&gt;"",ISNUMBER(A5601)),VLOOKUP(A5601,Studies!A:BR,3,FALSE),"")</f>
        <v>https://www.ncbi.nlm.nih.gov/pubmed/6511088</v>
      </c>
      <c r="D5601" s="254" t="str">
        <f>IF(AND(A5601&lt;&gt;"",ISNUMBER(A5601)),VLOOKUP(A5601,Studies!A:BR,4,FALSE),"")</f>
        <v>Part II, stearate tablet</v>
      </c>
      <c r="E5601" s="254" t="str">
        <f>IF(AND(A5601&lt;&gt;"",ISNUMBER(A5601)),VLOOKUP(A5601,Studies!A:BR,5,FALSE),"")</f>
        <v>Erythromycin</v>
      </c>
      <c r="F5601" s="255"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x14ac:dyDescent="0.2">
      <c r="A5602" s="183">
        <v>623</v>
      </c>
      <c r="B5602" s="253" t="str">
        <f>IF(AND(A5602&lt;&gt;"",ISNUMBER(A5602)),VLOOKUP(A5602,Studies!A:BR,2,FALSE),"")</f>
        <v>Schreiner 1984</v>
      </c>
      <c r="C5602" s="254" t="str">
        <f>IF(AND(A5602&lt;&gt;"",ISNUMBER(A5602)),VLOOKUP(A5602,Studies!A:BR,3,FALSE),"")</f>
        <v>https://www.ncbi.nlm.nih.gov/pubmed/6511088</v>
      </c>
      <c r="D5602" s="254" t="str">
        <f>IF(AND(A5602&lt;&gt;"",ISNUMBER(A5602)),VLOOKUP(A5602,Studies!A:BR,4,FALSE),"")</f>
        <v>Part II, stearate tablet</v>
      </c>
      <c r="E5602" s="254" t="str">
        <f>IF(AND(A5602&lt;&gt;"",ISNUMBER(A5602)),VLOOKUP(A5602,Studies!A:BR,5,FALSE),"")</f>
        <v>Erythromycin</v>
      </c>
      <c r="F5602" s="255"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x14ac:dyDescent="0.2">
      <c r="A5603" s="183">
        <v>623</v>
      </c>
      <c r="B5603" s="253" t="str">
        <f>IF(AND(A5603&lt;&gt;"",ISNUMBER(A5603)),VLOOKUP(A5603,Studies!A:BR,2,FALSE),"")</f>
        <v>Schreiner 1984</v>
      </c>
      <c r="C5603" s="254" t="str">
        <f>IF(AND(A5603&lt;&gt;"",ISNUMBER(A5603)),VLOOKUP(A5603,Studies!A:BR,3,FALSE),"")</f>
        <v>https://www.ncbi.nlm.nih.gov/pubmed/6511088</v>
      </c>
      <c r="D5603" s="254" t="str">
        <f>IF(AND(A5603&lt;&gt;"",ISNUMBER(A5603)),VLOOKUP(A5603,Studies!A:BR,4,FALSE),"")</f>
        <v>Part II, stearate tablet</v>
      </c>
      <c r="E5603" s="254" t="str">
        <f>IF(AND(A5603&lt;&gt;"",ISNUMBER(A5603)),VLOOKUP(A5603,Studies!A:BR,5,FALSE),"")</f>
        <v>Erythromycin</v>
      </c>
      <c r="F5603" s="255"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x14ac:dyDescent="0.2">
      <c r="A5604" s="30">
        <v>624</v>
      </c>
      <c r="B5604" s="253" t="str">
        <f>IF(AND(A5604&lt;&gt;"",ISNUMBER(A5604)),VLOOKUP(A5604,Studies!A:BR,2,FALSE),"")</f>
        <v>Schreiner 1984</v>
      </c>
      <c r="C5604" s="254" t="str">
        <f>IF(AND(A5604&lt;&gt;"",ISNUMBER(A5604)),VLOOKUP(A5604,Studies!A:BR,3,FALSE),"")</f>
        <v>https://www.ncbi.nlm.nih.gov/pubmed/6511088</v>
      </c>
      <c r="D5604" s="254" t="str">
        <f>IF(AND(A5604&lt;&gt;"",ISNUMBER(A5604)),VLOOKUP(A5604,Studies!A:BR,4,FALSE),"")</f>
        <v>Part II, base (enteric-coated pellets)</v>
      </c>
      <c r="E5604" s="254" t="str">
        <f>IF(AND(A5604&lt;&gt;"",ISNUMBER(A5604)),VLOOKUP(A5604,Studies!A:BR,5,FALSE),"")</f>
        <v>Erythromycin</v>
      </c>
      <c r="F5604" s="255"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x14ac:dyDescent="0.2">
      <c r="A5605" s="183">
        <v>624</v>
      </c>
      <c r="B5605" s="253" t="str">
        <f>IF(AND(A5605&lt;&gt;"",ISNUMBER(A5605)),VLOOKUP(A5605,Studies!A:BR,2,FALSE),"")</f>
        <v>Schreiner 1984</v>
      </c>
      <c r="C5605" s="254" t="str">
        <f>IF(AND(A5605&lt;&gt;"",ISNUMBER(A5605)),VLOOKUP(A5605,Studies!A:BR,3,FALSE),"")</f>
        <v>https://www.ncbi.nlm.nih.gov/pubmed/6511088</v>
      </c>
      <c r="D5605" s="254" t="str">
        <f>IF(AND(A5605&lt;&gt;"",ISNUMBER(A5605)),VLOOKUP(A5605,Studies!A:BR,4,FALSE),"")</f>
        <v>Part II, base (enteric-coated pellets)</v>
      </c>
      <c r="E5605" s="254" t="str">
        <f>IF(AND(A5605&lt;&gt;"",ISNUMBER(A5605)),VLOOKUP(A5605,Studies!A:BR,5,FALSE),"")</f>
        <v>Erythromycin</v>
      </c>
      <c r="F5605" s="255"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x14ac:dyDescent="0.2">
      <c r="A5606" s="183">
        <v>624</v>
      </c>
      <c r="B5606" s="253" t="str">
        <f>IF(AND(A5606&lt;&gt;"",ISNUMBER(A5606)),VLOOKUP(A5606,Studies!A:BR,2,FALSE),"")</f>
        <v>Schreiner 1984</v>
      </c>
      <c r="C5606" s="254" t="str">
        <f>IF(AND(A5606&lt;&gt;"",ISNUMBER(A5606)),VLOOKUP(A5606,Studies!A:BR,3,FALSE),"")</f>
        <v>https://www.ncbi.nlm.nih.gov/pubmed/6511088</v>
      </c>
      <c r="D5606" s="254" t="str">
        <f>IF(AND(A5606&lt;&gt;"",ISNUMBER(A5606)),VLOOKUP(A5606,Studies!A:BR,4,FALSE),"")</f>
        <v>Part II, base (enteric-coated pellets)</v>
      </c>
      <c r="E5606" s="254" t="str">
        <f>IF(AND(A5606&lt;&gt;"",ISNUMBER(A5606)),VLOOKUP(A5606,Studies!A:BR,5,FALSE),"")</f>
        <v>Erythromycin</v>
      </c>
      <c r="F5606" s="255"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x14ac:dyDescent="0.2">
      <c r="A5607" s="183">
        <v>624</v>
      </c>
      <c r="B5607" s="253" t="str">
        <f>IF(AND(A5607&lt;&gt;"",ISNUMBER(A5607)),VLOOKUP(A5607,Studies!A:BR,2,FALSE),"")</f>
        <v>Schreiner 1984</v>
      </c>
      <c r="C5607" s="254" t="str">
        <f>IF(AND(A5607&lt;&gt;"",ISNUMBER(A5607)),VLOOKUP(A5607,Studies!A:BR,3,FALSE),"")</f>
        <v>https://www.ncbi.nlm.nih.gov/pubmed/6511088</v>
      </c>
      <c r="D5607" s="254" t="str">
        <f>IF(AND(A5607&lt;&gt;"",ISNUMBER(A5607)),VLOOKUP(A5607,Studies!A:BR,4,FALSE),"")</f>
        <v>Part II, base (enteric-coated pellets)</v>
      </c>
      <c r="E5607" s="254" t="str">
        <f>IF(AND(A5607&lt;&gt;"",ISNUMBER(A5607)),VLOOKUP(A5607,Studies!A:BR,5,FALSE),"")</f>
        <v>Erythromycin</v>
      </c>
      <c r="F5607" s="255"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x14ac:dyDescent="0.2">
      <c r="A5608" s="183">
        <v>624</v>
      </c>
      <c r="B5608" s="253" t="str">
        <f>IF(AND(A5608&lt;&gt;"",ISNUMBER(A5608)),VLOOKUP(A5608,Studies!A:BR,2,FALSE),"")</f>
        <v>Schreiner 1984</v>
      </c>
      <c r="C5608" s="254" t="str">
        <f>IF(AND(A5608&lt;&gt;"",ISNUMBER(A5608)),VLOOKUP(A5608,Studies!A:BR,3,FALSE),"")</f>
        <v>https://www.ncbi.nlm.nih.gov/pubmed/6511088</v>
      </c>
      <c r="D5608" s="254" t="str">
        <f>IF(AND(A5608&lt;&gt;"",ISNUMBER(A5608)),VLOOKUP(A5608,Studies!A:BR,4,FALSE),"")</f>
        <v>Part II, base (enteric-coated pellets)</v>
      </c>
      <c r="E5608" s="254" t="str">
        <f>IF(AND(A5608&lt;&gt;"",ISNUMBER(A5608)),VLOOKUP(A5608,Studies!A:BR,5,FALSE),"")</f>
        <v>Erythromycin</v>
      </c>
      <c r="F5608" s="255"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x14ac:dyDescent="0.2">
      <c r="A5609" s="183">
        <v>624</v>
      </c>
      <c r="B5609" s="253" t="str">
        <f>IF(AND(A5609&lt;&gt;"",ISNUMBER(A5609)),VLOOKUP(A5609,Studies!A:BR,2,FALSE),"")</f>
        <v>Schreiner 1984</v>
      </c>
      <c r="C5609" s="254" t="str">
        <f>IF(AND(A5609&lt;&gt;"",ISNUMBER(A5609)),VLOOKUP(A5609,Studies!A:BR,3,FALSE),"")</f>
        <v>https://www.ncbi.nlm.nih.gov/pubmed/6511088</v>
      </c>
      <c r="D5609" s="254" t="str">
        <f>IF(AND(A5609&lt;&gt;"",ISNUMBER(A5609)),VLOOKUP(A5609,Studies!A:BR,4,FALSE),"")</f>
        <v>Part II, base (enteric-coated pellets)</v>
      </c>
      <c r="E5609" s="254" t="str">
        <f>IF(AND(A5609&lt;&gt;"",ISNUMBER(A5609)),VLOOKUP(A5609,Studies!A:BR,5,FALSE),"")</f>
        <v>Erythromycin</v>
      </c>
      <c r="F5609" s="255"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x14ac:dyDescent="0.2">
      <c r="A5610" s="183">
        <v>624</v>
      </c>
      <c r="B5610" s="253" t="str">
        <f>IF(AND(A5610&lt;&gt;"",ISNUMBER(A5610)),VLOOKUP(A5610,Studies!A:BR,2,FALSE),"")</f>
        <v>Schreiner 1984</v>
      </c>
      <c r="C5610" s="254" t="str">
        <f>IF(AND(A5610&lt;&gt;"",ISNUMBER(A5610)),VLOOKUP(A5610,Studies!A:BR,3,FALSE),"")</f>
        <v>https://www.ncbi.nlm.nih.gov/pubmed/6511088</v>
      </c>
      <c r="D5610" s="254" t="str">
        <f>IF(AND(A5610&lt;&gt;"",ISNUMBER(A5610)),VLOOKUP(A5610,Studies!A:BR,4,FALSE),"")</f>
        <v>Part II, base (enteric-coated pellets)</v>
      </c>
      <c r="E5610" s="254" t="str">
        <f>IF(AND(A5610&lt;&gt;"",ISNUMBER(A5610)),VLOOKUP(A5610,Studies!A:BR,5,FALSE),"")</f>
        <v>Erythromycin</v>
      </c>
      <c r="F5610" s="255"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x14ac:dyDescent="0.2">
      <c r="A5611" s="183">
        <v>624</v>
      </c>
      <c r="B5611" s="253" t="str">
        <f>IF(AND(A5611&lt;&gt;"",ISNUMBER(A5611)),VLOOKUP(A5611,Studies!A:BR,2,FALSE),"")</f>
        <v>Schreiner 1984</v>
      </c>
      <c r="C5611" s="254" t="str">
        <f>IF(AND(A5611&lt;&gt;"",ISNUMBER(A5611)),VLOOKUP(A5611,Studies!A:BR,3,FALSE),"")</f>
        <v>https://www.ncbi.nlm.nih.gov/pubmed/6511088</v>
      </c>
      <c r="D5611" s="254" t="str">
        <f>IF(AND(A5611&lt;&gt;"",ISNUMBER(A5611)),VLOOKUP(A5611,Studies!A:BR,4,FALSE),"")</f>
        <v>Part II, base (enteric-coated pellets)</v>
      </c>
      <c r="E5611" s="254" t="str">
        <f>IF(AND(A5611&lt;&gt;"",ISNUMBER(A5611)),VLOOKUP(A5611,Studies!A:BR,5,FALSE),"")</f>
        <v>Erythromycin</v>
      </c>
      <c r="F5611" s="255"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x14ac:dyDescent="0.2">
      <c r="A5612" s="183">
        <v>624</v>
      </c>
      <c r="B5612" s="253" t="str">
        <f>IF(AND(A5612&lt;&gt;"",ISNUMBER(A5612)),VLOOKUP(A5612,Studies!A:BR,2,FALSE),"")</f>
        <v>Schreiner 1984</v>
      </c>
      <c r="C5612" s="254" t="str">
        <f>IF(AND(A5612&lt;&gt;"",ISNUMBER(A5612)),VLOOKUP(A5612,Studies!A:BR,3,FALSE),"")</f>
        <v>https://www.ncbi.nlm.nih.gov/pubmed/6511088</v>
      </c>
      <c r="D5612" s="254" t="str">
        <f>IF(AND(A5612&lt;&gt;"",ISNUMBER(A5612)),VLOOKUP(A5612,Studies!A:BR,4,FALSE),"")</f>
        <v>Part II, base (enteric-coated pellets)</v>
      </c>
      <c r="E5612" s="254" t="str">
        <f>IF(AND(A5612&lt;&gt;"",ISNUMBER(A5612)),VLOOKUP(A5612,Studies!A:BR,5,FALSE),"")</f>
        <v>Erythromycin</v>
      </c>
      <c r="F5612" s="255"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x14ac:dyDescent="0.2">
      <c r="A5613" s="183">
        <v>624</v>
      </c>
      <c r="B5613" s="253" t="str">
        <f>IF(AND(A5613&lt;&gt;"",ISNUMBER(A5613)),VLOOKUP(A5613,Studies!A:BR,2,FALSE),"")</f>
        <v>Schreiner 1984</v>
      </c>
      <c r="C5613" s="254" t="str">
        <f>IF(AND(A5613&lt;&gt;"",ISNUMBER(A5613)),VLOOKUP(A5613,Studies!A:BR,3,FALSE),"")</f>
        <v>https://www.ncbi.nlm.nih.gov/pubmed/6511088</v>
      </c>
      <c r="D5613" s="254" t="str">
        <f>IF(AND(A5613&lt;&gt;"",ISNUMBER(A5613)),VLOOKUP(A5613,Studies!A:BR,4,FALSE),"")</f>
        <v>Part II, base (enteric-coated pellets)</v>
      </c>
      <c r="E5613" s="254" t="str">
        <f>IF(AND(A5613&lt;&gt;"",ISNUMBER(A5613)),VLOOKUP(A5613,Studies!A:BR,5,FALSE),"")</f>
        <v>Erythromycin</v>
      </c>
      <c r="F5613" s="255"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x14ac:dyDescent="0.2">
      <c r="A5614" s="183">
        <v>624</v>
      </c>
      <c r="B5614" s="253" t="str">
        <f>IF(AND(A5614&lt;&gt;"",ISNUMBER(A5614)),VLOOKUP(A5614,Studies!A:BR,2,FALSE),"")</f>
        <v>Schreiner 1984</v>
      </c>
      <c r="C5614" s="254" t="str">
        <f>IF(AND(A5614&lt;&gt;"",ISNUMBER(A5614)),VLOOKUP(A5614,Studies!A:BR,3,FALSE),"")</f>
        <v>https://www.ncbi.nlm.nih.gov/pubmed/6511088</v>
      </c>
      <c r="D5614" s="254" t="str">
        <f>IF(AND(A5614&lt;&gt;"",ISNUMBER(A5614)),VLOOKUP(A5614,Studies!A:BR,4,FALSE),"")</f>
        <v>Part II, base (enteric-coated pellets)</v>
      </c>
      <c r="E5614" s="254" t="str">
        <f>IF(AND(A5614&lt;&gt;"",ISNUMBER(A5614)),VLOOKUP(A5614,Studies!A:BR,5,FALSE),"")</f>
        <v>Erythromycin</v>
      </c>
      <c r="F5614" s="255"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x14ac:dyDescent="0.2">
      <c r="A5615" s="183">
        <v>624</v>
      </c>
      <c r="B5615" s="253" t="str">
        <f>IF(AND(A5615&lt;&gt;"",ISNUMBER(A5615)),VLOOKUP(A5615,Studies!A:BR,2,FALSE),"")</f>
        <v>Schreiner 1984</v>
      </c>
      <c r="C5615" s="254" t="str">
        <f>IF(AND(A5615&lt;&gt;"",ISNUMBER(A5615)),VLOOKUP(A5615,Studies!A:BR,3,FALSE),"")</f>
        <v>https://www.ncbi.nlm.nih.gov/pubmed/6511088</v>
      </c>
      <c r="D5615" s="254" t="str">
        <f>IF(AND(A5615&lt;&gt;"",ISNUMBER(A5615)),VLOOKUP(A5615,Studies!A:BR,4,FALSE),"")</f>
        <v>Part II, base (enteric-coated pellets)</v>
      </c>
      <c r="E5615" s="254" t="str">
        <f>IF(AND(A5615&lt;&gt;"",ISNUMBER(A5615)),VLOOKUP(A5615,Studies!A:BR,5,FALSE),"")</f>
        <v>Erythromycin</v>
      </c>
      <c r="F5615" s="255"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x14ac:dyDescent="0.2">
      <c r="A5616" s="183">
        <v>624</v>
      </c>
      <c r="B5616" s="253" t="str">
        <f>IF(AND(A5616&lt;&gt;"",ISNUMBER(A5616)),VLOOKUP(A5616,Studies!A:BR,2,FALSE),"")</f>
        <v>Schreiner 1984</v>
      </c>
      <c r="C5616" s="254" t="str">
        <f>IF(AND(A5616&lt;&gt;"",ISNUMBER(A5616)),VLOOKUP(A5616,Studies!A:BR,3,FALSE),"")</f>
        <v>https://www.ncbi.nlm.nih.gov/pubmed/6511088</v>
      </c>
      <c r="D5616" s="254" t="str">
        <f>IF(AND(A5616&lt;&gt;"",ISNUMBER(A5616)),VLOOKUP(A5616,Studies!A:BR,4,FALSE),"")</f>
        <v>Part II, base (enteric-coated pellets)</v>
      </c>
      <c r="E5616" s="254" t="str">
        <f>IF(AND(A5616&lt;&gt;"",ISNUMBER(A5616)),VLOOKUP(A5616,Studies!A:BR,5,FALSE),"")</f>
        <v>Erythromycin</v>
      </c>
      <c r="F5616" s="255"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x14ac:dyDescent="0.2">
      <c r="A5617" s="30">
        <v>625</v>
      </c>
      <c r="B5617" s="253" t="str">
        <f>IF(AND(A5617&lt;&gt;"",ISNUMBER(A5617)),VLOOKUP(A5617,Studies!A:BR,2,FALSE),"")</f>
        <v>Sun 2010</v>
      </c>
      <c r="C5617" s="254" t="str">
        <f>IF(AND(A5617&lt;&gt;"",ISNUMBER(A5617)),VLOOKUP(A5617,Studies!A:BR,3,FALSE),"")</f>
        <v>https://www.ncbi.nlm.nih.gov/pubmed/20090676</v>
      </c>
      <c r="D5617" s="254" t="str">
        <f>IF(AND(A5617&lt;&gt;"",ISNUMBER(A5617)),VLOOKUP(A5617,Studies!A:BR,4,FALSE),"")</f>
        <v>Subjects with normal renal function</v>
      </c>
      <c r="E5617" s="254" t="str">
        <f>IF(AND(A5617&lt;&gt;"",ISNUMBER(A5617)),VLOOKUP(A5617,Studies!A:BR,5,FALSE),"")</f>
        <v>Erythromycin</v>
      </c>
      <c r="F5617" s="255"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x14ac:dyDescent="0.2">
      <c r="A5618" s="183">
        <v>625</v>
      </c>
      <c r="B5618" s="253" t="str">
        <f>IF(AND(A5618&lt;&gt;"",ISNUMBER(A5618)),VLOOKUP(A5618,Studies!A:BR,2,FALSE),"")</f>
        <v>Sun 2010</v>
      </c>
      <c r="C5618" s="254" t="str">
        <f>IF(AND(A5618&lt;&gt;"",ISNUMBER(A5618)),VLOOKUP(A5618,Studies!A:BR,3,FALSE),"")</f>
        <v>https://www.ncbi.nlm.nih.gov/pubmed/20090676</v>
      </c>
      <c r="D5618" s="254" t="str">
        <f>IF(AND(A5618&lt;&gt;"",ISNUMBER(A5618)),VLOOKUP(A5618,Studies!A:BR,4,FALSE),"")</f>
        <v>Subjects with normal renal function</v>
      </c>
      <c r="E5618" s="254" t="str">
        <f>IF(AND(A5618&lt;&gt;"",ISNUMBER(A5618)),VLOOKUP(A5618,Studies!A:BR,5,FALSE),"")</f>
        <v>Erythromycin</v>
      </c>
      <c r="F5618" s="255"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x14ac:dyDescent="0.2">
      <c r="A5619" s="183">
        <v>625</v>
      </c>
      <c r="B5619" s="253" t="str">
        <f>IF(AND(A5619&lt;&gt;"",ISNUMBER(A5619)),VLOOKUP(A5619,Studies!A:BR,2,FALSE),"")</f>
        <v>Sun 2010</v>
      </c>
      <c r="C5619" s="254" t="str">
        <f>IF(AND(A5619&lt;&gt;"",ISNUMBER(A5619)),VLOOKUP(A5619,Studies!A:BR,3,FALSE),"")</f>
        <v>https://www.ncbi.nlm.nih.gov/pubmed/20090676</v>
      </c>
      <c r="D5619" s="254" t="str">
        <f>IF(AND(A5619&lt;&gt;"",ISNUMBER(A5619)),VLOOKUP(A5619,Studies!A:BR,4,FALSE),"")</f>
        <v>Subjects with normal renal function</v>
      </c>
      <c r="E5619" s="254" t="str">
        <f>IF(AND(A5619&lt;&gt;"",ISNUMBER(A5619)),VLOOKUP(A5619,Studies!A:BR,5,FALSE),"")</f>
        <v>Erythromycin</v>
      </c>
      <c r="F5619" s="255"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x14ac:dyDescent="0.2">
      <c r="A5620" s="183">
        <v>625</v>
      </c>
      <c r="B5620" s="253" t="str">
        <f>IF(AND(A5620&lt;&gt;"",ISNUMBER(A5620)),VLOOKUP(A5620,Studies!A:BR,2,FALSE),"")</f>
        <v>Sun 2010</v>
      </c>
      <c r="C5620" s="254" t="str">
        <f>IF(AND(A5620&lt;&gt;"",ISNUMBER(A5620)),VLOOKUP(A5620,Studies!A:BR,3,FALSE),"")</f>
        <v>https://www.ncbi.nlm.nih.gov/pubmed/20090676</v>
      </c>
      <c r="D5620" s="254" t="str">
        <f>IF(AND(A5620&lt;&gt;"",ISNUMBER(A5620)),VLOOKUP(A5620,Studies!A:BR,4,FALSE),"")</f>
        <v>Subjects with normal renal function</v>
      </c>
      <c r="E5620" s="254" t="str">
        <f>IF(AND(A5620&lt;&gt;"",ISNUMBER(A5620)),VLOOKUP(A5620,Studies!A:BR,5,FALSE),"")</f>
        <v>Erythromycin</v>
      </c>
      <c r="F5620" s="255"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x14ac:dyDescent="0.2">
      <c r="A5621" s="183">
        <v>625</v>
      </c>
      <c r="B5621" s="253" t="str">
        <f>IF(AND(A5621&lt;&gt;"",ISNUMBER(A5621)),VLOOKUP(A5621,Studies!A:BR,2,FALSE),"")</f>
        <v>Sun 2010</v>
      </c>
      <c r="C5621" s="254" t="str">
        <f>IF(AND(A5621&lt;&gt;"",ISNUMBER(A5621)),VLOOKUP(A5621,Studies!A:BR,3,FALSE),"")</f>
        <v>https://www.ncbi.nlm.nih.gov/pubmed/20090676</v>
      </c>
      <c r="D5621" s="254" t="str">
        <f>IF(AND(A5621&lt;&gt;"",ISNUMBER(A5621)),VLOOKUP(A5621,Studies!A:BR,4,FALSE),"")</f>
        <v>Subjects with normal renal function</v>
      </c>
      <c r="E5621" s="254" t="str">
        <f>IF(AND(A5621&lt;&gt;"",ISNUMBER(A5621)),VLOOKUP(A5621,Studies!A:BR,5,FALSE),"")</f>
        <v>Erythromycin</v>
      </c>
      <c r="F5621" s="255"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x14ac:dyDescent="0.2">
      <c r="A5622" s="183">
        <v>625</v>
      </c>
      <c r="B5622" s="253" t="str">
        <f>IF(AND(A5622&lt;&gt;"",ISNUMBER(A5622)),VLOOKUP(A5622,Studies!A:BR,2,FALSE),"")</f>
        <v>Sun 2010</v>
      </c>
      <c r="C5622" s="254" t="str">
        <f>IF(AND(A5622&lt;&gt;"",ISNUMBER(A5622)),VLOOKUP(A5622,Studies!A:BR,3,FALSE),"")</f>
        <v>https://www.ncbi.nlm.nih.gov/pubmed/20090676</v>
      </c>
      <c r="D5622" s="254" t="str">
        <f>IF(AND(A5622&lt;&gt;"",ISNUMBER(A5622)),VLOOKUP(A5622,Studies!A:BR,4,FALSE),"")</f>
        <v>Subjects with normal renal function</v>
      </c>
      <c r="E5622" s="254" t="str">
        <f>IF(AND(A5622&lt;&gt;"",ISNUMBER(A5622)),VLOOKUP(A5622,Studies!A:BR,5,FALSE),"")</f>
        <v>Erythromycin</v>
      </c>
      <c r="F5622" s="255"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x14ac:dyDescent="0.2">
      <c r="A5623" s="183">
        <v>625</v>
      </c>
      <c r="B5623" s="253" t="str">
        <f>IF(AND(A5623&lt;&gt;"",ISNUMBER(A5623)),VLOOKUP(A5623,Studies!A:BR,2,FALSE),"")</f>
        <v>Sun 2010</v>
      </c>
      <c r="C5623" s="254" t="str">
        <f>IF(AND(A5623&lt;&gt;"",ISNUMBER(A5623)),VLOOKUP(A5623,Studies!A:BR,3,FALSE),"")</f>
        <v>https://www.ncbi.nlm.nih.gov/pubmed/20090676</v>
      </c>
      <c r="D5623" s="254" t="str">
        <f>IF(AND(A5623&lt;&gt;"",ISNUMBER(A5623)),VLOOKUP(A5623,Studies!A:BR,4,FALSE),"")</f>
        <v>Subjects with normal renal function</v>
      </c>
      <c r="E5623" s="254" t="str">
        <f>IF(AND(A5623&lt;&gt;"",ISNUMBER(A5623)),VLOOKUP(A5623,Studies!A:BR,5,FALSE),"")</f>
        <v>Erythromycin</v>
      </c>
      <c r="F5623" s="255"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x14ac:dyDescent="0.2">
      <c r="A5624" s="183">
        <v>625</v>
      </c>
      <c r="B5624" s="253" t="str">
        <f>IF(AND(A5624&lt;&gt;"",ISNUMBER(A5624)),VLOOKUP(A5624,Studies!A:BR,2,FALSE),"")</f>
        <v>Sun 2010</v>
      </c>
      <c r="C5624" s="254" t="str">
        <f>IF(AND(A5624&lt;&gt;"",ISNUMBER(A5624)),VLOOKUP(A5624,Studies!A:BR,3,FALSE),"")</f>
        <v>https://www.ncbi.nlm.nih.gov/pubmed/20090676</v>
      </c>
      <c r="D5624" s="254" t="str">
        <f>IF(AND(A5624&lt;&gt;"",ISNUMBER(A5624)),VLOOKUP(A5624,Studies!A:BR,4,FALSE),"")</f>
        <v>Subjects with normal renal function</v>
      </c>
      <c r="E5624" s="254" t="str">
        <f>IF(AND(A5624&lt;&gt;"",ISNUMBER(A5624)),VLOOKUP(A5624,Studies!A:BR,5,FALSE),"")</f>
        <v>Erythromycin</v>
      </c>
      <c r="F5624" s="255"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x14ac:dyDescent="0.2">
      <c r="A5625" s="183">
        <v>625</v>
      </c>
      <c r="B5625" s="253" t="str">
        <f>IF(AND(A5625&lt;&gt;"",ISNUMBER(A5625)),VLOOKUP(A5625,Studies!A:BR,2,FALSE),"")</f>
        <v>Sun 2010</v>
      </c>
      <c r="C5625" s="254" t="str">
        <f>IF(AND(A5625&lt;&gt;"",ISNUMBER(A5625)),VLOOKUP(A5625,Studies!A:BR,3,FALSE),"")</f>
        <v>https://www.ncbi.nlm.nih.gov/pubmed/20090676</v>
      </c>
      <c r="D5625" s="254" t="str">
        <f>IF(AND(A5625&lt;&gt;"",ISNUMBER(A5625)),VLOOKUP(A5625,Studies!A:BR,4,FALSE),"")</f>
        <v>Subjects with normal renal function</v>
      </c>
      <c r="E5625" s="254" t="str">
        <f>IF(AND(A5625&lt;&gt;"",ISNUMBER(A5625)),VLOOKUP(A5625,Studies!A:BR,5,FALSE),"")</f>
        <v>Erythromycin</v>
      </c>
      <c r="F5625" s="255"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x14ac:dyDescent="0.2">
      <c r="A5626" s="183">
        <v>625</v>
      </c>
      <c r="B5626" s="253" t="str">
        <f>IF(AND(A5626&lt;&gt;"",ISNUMBER(A5626)),VLOOKUP(A5626,Studies!A:BR,2,FALSE),"")</f>
        <v>Sun 2010</v>
      </c>
      <c r="C5626" s="254" t="str">
        <f>IF(AND(A5626&lt;&gt;"",ISNUMBER(A5626)),VLOOKUP(A5626,Studies!A:BR,3,FALSE),"")</f>
        <v>https://www.ncbi.nlm.nih.gov/pubmed/20090676</v>
      </c>
      <c r="D5626" s="254" t="str">
        <f>IF(AND(A5626&lt;&gt;"",ISNUMBER(A5626)),VLOOKUP(A5626,Studies!A:BR,4,FALSE),"")</f>
        <v>Subjects with normal renal function</v>
      </c>
      <c r="E5626" s="254" t="str">
        <f>IF(AND(A5626&lt;&gt;"",ISNUMBER(A5626)),VLOOKUP(A5626,Studies!A:BR,5,FALSE),"")</f>
        <v>Erythromycin</v>
      </c>
      <c r="F5626" s="255"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x14ac:dyDescent="0.2">
      <c r="A5627" s="183">
        <v>625</v>
      </c>
      <c r="B5627" s="253" t="str">
        <f>IF(AND(A5627&lt;&gt;"",ISNUMBER(A5627)),VLOOKUP(A5627,Studies!A:BR,2,FALSE),"")</f>
        <v>Sun 2010</v>
      </c>
      <c r="C5627" s="254" t="str">
        <f>IF(AND(A5627&lt;&gt;"",ISNUMBER(A5627)),VLOOKUP(A5627,Studies!A:BR,3,FALSE),"")</f>
        <v>https://www.ncbi.nlm.nih.gov/pubmed/20090676</v>
      </c>
      <c r="D5627" s="254" t="str">
        <f>IF(AND(A5627&lt;&gt;"",ISNUMBER(A5627)),VLOOKUP(A5627,Studies!A:BR,4,FALSE),"")</f>
        <v>Subjects with normal renal function</v>
      </c>
      <c r="E5627" s="254" t="str">
        <f>IF(AND(A5627&lt;&gt;"",ISNUMBER(A5627)),VLOOKUP(A5627,Studies!A:BR,5,FALSE),"")</f>
        <v>Erythromycin</v>
      </c>
      <c r="F5627" s="255"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x14ac:dyDescent="0.2">
      <c r="A5628" s="183">
        <v>626</v>
      </c>
      <c r="B5628" s="253" t="str">
        <f>IF(AND(A5628&lt;&gt;"",ISNUMBER(A5628)),VLOOKUP(A5628,Studies!A:BR,2,FALSE),"")</f>
        <v>Yakatan 1980</v>
      </c>
      <c r="C5628" s="254" t="str">
        <f>IF(AND(A5628&lt;&gt;"",ISNUMBER(A5628)),VLOOKUP(A5628,Studies!A:BR,3,FALSE),"")</f>
        <v>https://www.ncbi.nlm.nih.gov/pubmed/7229110</v>
      </c>
      <c r="D5628" s="254" t="str">
        <f>IF(AND(A5628&lt;&gt;"",ISNUMBER(A5628)),VLOOKUP(A5628,Studies!A:BR,4,FALSE),"")</f>
        <v>Stearate, single dose</v>
      </c>
      <c r="E5628" s="254" t="str">
        <f>IF(AND(A5628&lt;&gt;"",ISNUMBER(A5628)),VLOOKUP(A5628,Studies!A:BR,5,FALSE),"")</f>
        <v>Erythromycin</v>
      </c>
      <c r="F5628" s="255"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x14ac:dyDescent="0.2">
      <c r="A5629" s="183">
        <v>626</v>
      </c>
      <c r="B5629" s="253" t="str">
        <f>IF(AND(A5629&lt;&gt;"",ISNUMBER(A5629)),VLOOKUP(A5629,Studies!A:BR,2,FALSE),"")</f>
        <v>Yakatan 1980</v>
      </c>
      <c r="C5629" s="254" t="str">
        <f>IF(AND(A5629&lt;&gt;"",ISNUMBER(A5629)),VLOOKUP(A5629,Studies!A:BR,3,FALSE),"")</f>
        <v>https://www.ncbi.nlm.nih.gov/pubmed/7229110</v>
      </c>
      <c r="D5629" s="254" t="str">
        <f>IF(AND(A5629&lt;&gt;"",ISNUMBER(A5629)),VLOOKUP(A5629,Studies!A:BR,4,FALSE),"")</f>
        <v>Stearate, single dose</v>
      </c>
      <c r="E5629" s="254" t="str">
        <f>IF(AND(A5629&lt;&gt;"",ISNUMBER(A5629)),VLOOKUP(A5629,Studies!A:BR,5,FALSE),"")</f>
        <v>Erythromycin</v>
      </c>
      <c r="F5629" s="255"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x14ac:dyDescent="0.2">
      <c r="A5630" s="183">
        <v>626</v>
      </c>
      <c r="B5630" s="253" t="str">
        <f>IF(AND(A5630&lt;&gt;"",ISNUMBER(A5630)),VLOOKUP(A5630,Studies!A:BR,2,FALSE),"")</f>
        <v>Yakatan 1980</v>
      </c>
      <c r="C5630" s="254" t="str">
        <f>IF(AND(A5630&lt;&gt;"",ISNUMBER(A5630)),VLOOKUP(A5630,Studies!A:BR,3,FALSE),"")</f>
        <v>https://www.ncbi.nlm.nih.gov/pubmed/7229110</v>
      </c>
      <c r="D5630" s="254" t="str">
        <f>IF(AND(A5630&lt;&gt;"",ISNUMBER(A5630)),VLOOKUP(A5630,Studies!A:BR,4,FALSE),"")</f>
        <v>Stearate, single dose</v>
      </c>
      <c r="E5630" s="254" t="str">
        <f>IF(AND(A5630&lt;&gt;"",ISNUMBER(A5630)),VLOOKUP(A5630,Studies!A:BR,5,FALSE),"")</f>
        <v>Erythromycin</v>
      </c>
      <c r="F5630" s="255"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x14ac:dyDescent="0.2">
      <c r="A5631" s="183">
        <v>626</v>
      </c>
      <c r="B5631" s="253" t="str">
        <f>IF(AND(A5631&lt;&gt;"",ISNUMBER(A5631)),VLOOKUP(A5631,Studies!A:BR,2,FALSE),"")</f>
        <v>Yakatan 1980</v>
      </c>
      <c r="C5631" s="254" t="str">
        <f>IF(AND(A5631&lt;&gt;"",ISNUMBER(A5631)),VLOOKUP(A5631,Studies!A:BR,3,FALSE),"")</f>
        <v>https://www.ncbi.nlm.nih.gov/pubmed/7229110</v>
      </c>
      <c r="D5631" s="254" t="str">
        <f>IF(AND(A5631&lt;&gt;"",ISNUMBER(A5631)),VLOOKUP(A5631,Studies!A:BR,4,FALSE),"")</f>
        <v>Stearate, single dose</v>
      </c>
      <c r="E5631" s="254" t="str">
        <f>IF(AND(A5631&lt;&gt;"",ISNUMBER(A5631)),VLOOKUP(A5631,Studies!A:BR,5,FALSE),"")</f>
        <v>Erythromycin</v>
      </c>
      <c r="F5631" s="255"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x14ac:dyDescent="0.2">
      <c r="A5632" s="183">
        <v>626</v>
      </c>
      <c r="B5632" s="253" t="str">
        <f>IF(AND(A5632&lt;&gt;"",ISNUMBER(A5632)),VLOOKUP(A5632,Studies!A:BR,2,FALSE),"")</f>
        <v>Yakatan 1980</v>
      </c>
      <c r="C5632" s="254" t="str">
        <f>IF(AND(A5632&lt;&gt;"",ISNUMBER(A5632)),VLOOKUP(A5632,Studies!A:BR,3,FALSE),"")</f>
        <v>https://www.ncbi.nlm.nih.gov/pubmed/7229110</v>
      </c>
      <c r="D5632" s="254" t="str">
        <f>IF(AND(A5632&lt;&gt;"",ISNUMBER(A5632)),VLOOKUP(A5632,Studies!A:BR,4,FALSE),"")</f>
        <v>Stearate, single dose</v>
      </c>
      <c r="E5632" s="254" t="str">
        <f>IF(AND(A5632&lt;&gt;"",ISNUMBER(A5632)),VLOOKUP(A5632,Studies!A:BR,5,FALSE),"")</f>
        <v>Erythromycin</v>
      </c>
      <c r="F5632" s="255"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x14ac:dyDescent="0.2">
      <c r="A5633" s="183">
        <v>626</v>
      </c>
      <c r="B5633" s="253" t="str">
        <f>IF(AND(A5633&lt;&gt;"",ISNUMBER(A5633)),VLOOKUP(A5633,Studies!A:BR,2,FALSE),"")</f>
        <v>Yakatan 1980</v>
      </c>
      <c r="C5633" s="254" t="str">
        <f>IF(AND(A5633&lt;&gt;"",ISNUMBER(A5633)),VLOOKUP(A5633,Studies!A:BR,3,FALSE),"")</f>
        <v>https://www.ncbi.nlm.nih.gov/pubmed/7229110</v>
      </c>
      <c r="D5633" s="254" t="str">
        <f>IF(AND(A5633&lt;&gt;"",ISNUMBER(A5633)),VLOOKUP(A5633,Studies!A:BR,4,FALSE),"")</f>
        <v>Stearate, single dose</v>
      </c>
      <c r="E5633" s="254" t="str">
        <f>IF(AND(A5633&lt;&gt;"",ISNUMBER(A5633)),VLOOKUP(A5633,Studies!A:BR,5,FALSE),"")</f>
        <v>Erythromycin</v>
      </c>
      <c r="F5633" s="255"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x14ac:dyDescent="0.2">
      <c r="A5634" s="183">
        <v>626</v>
      </c>
      <c r="B5634" s="253" t="str">
        <f>IF(AND(A5634&lt;&gt;"",ISNUMBER(A5634)),VLOOKUP(A5634,Studies!A:BR,2,FALSE),"")</f>
        <v>Yakatan 1980</v>
      </c>
      <c r="C5634" s="254" t="str">
        <f>IF(AND(A5634&lt;&gt;"",ISNUMBER(A5634)),VLOOKUP(A5634,Studies!A:BR,3,FALSE),"")</f>
        <v>https://www.ncbi.nlm.nih.gov/pubmed/7229110</v>
      </c>
      <c r="D5634" s="254" t="str">
        <f>IF(AND(A5634&lt;&gt;"",ISNUMBER(A5634)),VLOOKUP(A5634,Studies!A:BR,4,FALSE),"")</f>
        <v>Stearate, single dose</v>
      </c>
      <c r="E5634" s="254" t="str">
        <f>IF(AND(A5634&lt;&gt;"",ISNUMBER(A5634)),VLOOKUP(A5634,Studies!A:BR,5,FALSE),"")</f>
        <v>Erythromycin</v>
      </c>
      <c r="F5634" s="255"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x14ac:dyDescent="0.2">
      <c r="A5635" s="183">
        <v>626</v>
      </c>
      <c r="B5635" s="253" t="str">
        <f>IF(AND(A5635&lt;&gt;"",ISNUMBER(A5635)),VLOOKUP(A5635,Studies!A:BR,2,FALSE),"")</f>
        <v>Yakatan 1980</v>
      </c>
      <c r="C5635" s="254" t="str">
        <f>IF(AND(A5635&lt;&gt;"",ISNUMBER(A5635)),VLOOKUP(A5635,Studies!A:BR,3,FALSE),"")</f>
        <v>https://www.ncbi.nlm.nih.gov/pubmed/7229110</v>
      </c>
      <c r="D5635" s="254" t="str">
        <f>IF(AND(A5635&lt;&gt;"",ISNUMBER(A5635)),VLOOKUP(A5635,Studies!A:BR,4,FALSE),"")</f>
        <v>Stearate, single dose</v>
      </c>
      <c r="E5635" s="254" t="str">
        <f>IF(AND(A5635&lt;&gt;"",ISNUMBER(A5635)),VLOOKUP(A5635,Studies!A:BR,5,FALSE),"")</f>
        <v>Erythromycin</v>
      </c>
      <c r="F5635" s="255"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x14ac:dyDescent="0.2">
      <c r="A5636" s="183">
        <v>626</v>
      </c>
      <c r="B5636" s="253" t="str">
        <f>IF(AND(A5636&lt;&gt;"",ISNUMBER(A5636)),VLOOKUP(A5636,Studies!A:BR,2,FALSE),"")</f>
        <v>Yakatan 1980</v>
      </c>
      <c r="C5636" s="254" t="str">
        <f>IF(AND(A5636&lt;&gt;"",ISNUMBER(A5636)),VLOOKUP(A5636,Studies!A:BR,3,FALSE),"")</f>
        <v>https://www.ncbi.nlm.nih.gov/pubmed/7229110</v>
      </c>
      <c r="D5636" s="254" t="str">
        <f>IF(AND(A5636&lt;&gt;"",ISNUMBER(A5636)),VLOOKUP(A5636,Studies!A:BR,4,FALSE),"")</f>
        <v>Stearate, single dose</v>
      </c>
      <c r="E5636" s="254" t="str">
        <f>IF(AND(A5636&lt;&gt;"",ISNUMBER(A5636)),VLOOKUP(A5636,Studies!A:BR,5,FALSE),"")</f>
        <v>Erythromycin</v>
      </c>
      <c r="F5636" s="255"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x14ac:dyDescent="0.2">
      <c r="A5637" s="183">
        <v>626</v>
      </c>
      <c r="B5637" s="253" t="str">
        <f>IF(AND(A5637&lt;&gt;"",ISNUMBER(A5637)),VLOOKUP(A5637,Studies!A:BR,2,FALSE),"")</f>
        <v>Yakatan 1980</v>
      </c>
      <c r="C5637" s="254" t="str">
        <f>IF(AND(A5637&lt;&gt;"",ISNUMBER(A5637)),VLOOKUP(A5637,Studies!A:BR,3,FALSE),"")</f>
        <v>https://www.ncbi.nlm.nih.gov/pubmed/7229110</v>
      </c>
      <c r="D5637" s="254" t="str">
        <f>IF(AND(A5637&lt;&gt;"",ISNUMBER(A5637)),VLOOKUP(A5637,Studies!A:BR,4,FALSE),"")</f>
        <v>Stearate, single dose</v>
      </c>
      <c r="E5637" s="254" t="str">
        <f>IF(AND(A5637&lt;&gt;"",ISNUMBER(A5637)),VLOOKUP(A5637,Studies!A:BR,5,FALSE),"")</f>
        <v>Erythromycin</v>
      </c>
      <c r="F5637" s="255"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x14ac:dyDescent="0.2">
      <c r="A5638" s="30">
        <v>626</v>
      </c>
      <c r="B5638" s="253" t="str">
        <f>IF(AND(A5638&lt;&gt;"",ISNUMBER(A5638)),VLOOKUP(A5638,Studies!A:BR,2,FALSE),"")</f>
        <v>Yakatan 1980</v>
      </c>
      <c r="C5638" s="254" t="str">
        <f>IF(AND(A5638&lt;&gt;"",ISNUMBER(A5638)),VLOOKUP(A5638,Studies!A:BR,3,FALSE),"")</f>
        <v>https://www.ncbi.nlm.nih.gov/pubmed/7229110</v>
      </c>
      <c r="D5638" s="254" t="str">
        <f>IF(AND(A5638&lt;&gt;"",ISNUMBER(A5638)),VLOOKUP(A5638,Studies!A:BR,4,FALSE),"")</f>
        <v>Stearate, single dose</v>
      </c>
      <c r="E5638" s="254" t="str">
        <f>IF(AND(A5638&lt;&gt;"",ISNUMBER(A5638)),VLOOKUP(A5638,Studies!A:BR,5,FALSE),"")</f>
        <v>Erythromycin</v>
      </c>
      <c r="F5638" s="255"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x14ac:dyDescent="0.2">
      <c r="A5639" s="183">
        <v>626</v>
      </c>
      <c r="B5639" s="253" t="str">
        <f>IF(AND(A5639&lt;&gt;"",ISNUMBER(A5639)),VLOOKUP(A5639,Studies!A:BR,2,FALSE),"")</f>
        <v>Yakatan 1980</v>
      </c>
      <c r="C5639" s="254" t="str">
        <f>IF(AND(A5639&lt;&gt;"",ISNUMBER(A5639)),VLOOKUP(A5639,Studies!A:BR,3,FALSE),"")</f>
        <v>https://www.ncbi.nlm.nih.gov/pubmed/7229110</v>
      </c>
      <c r="D5639" s="254" t="str">
        <f>IF(AND(A5639&lt;&gt;"",ISNUMBER(A5639)),VLOOKUP(A5639,Studies!A:BR,4,FALSE),"")</f>
        <v>Stearate, single dose</v>
      </c>
      <c r="E5639" s="254" t="str">
        <f>IF(AND(A5639&lt;&gt;"",ISNUMBER(A5639)),VLOOKUP(A5639,Studies!A:BR,5,FALSE),"")</f>
        <v>Erythromycin</v>
      </c>
      <c r="F5639" s="255"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x14ac:dyDescent="0.2">
      <c r="A5640" s="183">
        <v>627</v>
      </c>
      <c r="B5640" s="253" t="str">
        <f>IF(AND(A5640&lt;&gt;"",ISNUMBER(A5640)),VLOOKUP(A5640,Studies!A:BR,2,FALSE),"")</f>
        <v>Yakatan 1980</v>
      </c>
      <c r="C5640" s="254" t="str">
        <f>IF(AND(A5640&lt;&gt;"",ISNUMBER(A5640)),VLOOKUP(A5640,Studies!A:BR,3,FALSE),"")</f>
        <v>https://www.ncbi.nlm.nih.gov/pubmed/7229110</v>
      </c>
      <c r="D5640" s="254" t="str">
        <f>IF(AND(A5640&lt;&gt;"",ISNUMBER(A5640)),VLOOKUP(A5640,Studies!A:BR,4,FALSE),"")</f>
        <v>Stearate, five doses, every 6 h</v>
      </c>
      <c r="E5640" s="254" t="str">
        <f>IF(AND(A5640&lt;&gt;"",ISNUMBER(A5640)),VLOOKUP(A5640,Studies!A:BR,5,FALSE),"")</f>
        <v>Erythromycin</v>
      </c>
      <c r="F5640" s="255"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x14ac:dyDescent="0.2">
      <c r="A5641" s="183">
        <v>627</v>
      </c>
      <c r="B5641" s="253" t="str">
        <f>IF(AND(A5641&lt;&gt;"",ISNUMBER(A5641)),VLOOKUP(A5641,Studies!A:BR,2,FALSE),"")</f>
        <v>Yakatan 1980</v>
      </c>
      <c r="C5641" s="254" t="str">
        <f>IF(AND(A5641&lt;&gt;"",ISNUMBER(A5641)),VLOOKUP(A5641,Studies!A:BR,3,FALSE),"")</f>
        <v>https://www.ncbi.nlm.nih.gov/pubmed/7229110</v>
      </c>
      <c r="D5641" s="254" t="str">
        <f>IF(AND(A5641&lt;&gt;"",ISNUMBER(A5641)),VLOOKUP(A5641,Studies!A:BR,4,FALSE),"")</f>
        <v>Stearate, five doses, every 6 h</v>
      </c>
      <c r="E5641" s="254" t="str">
        <f>IF(AND(A5641&lt;&gt;"",ISNUMBER(A5641)),VLOOKUP(A5641,Studies!A:BR,5,FALSE),"")</f>
        <v>Erythromycin</v>
      </c>
      <c r="F5641" s="255"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x14ac:dyDescent="0.2">
      <c r="A5642" s="183">
        <v>627</v>
      </c>
      <c r="B5642" s="253" t="str">
        <f>IF(AND(A5642&lt;&gt;"",ISNUMBER(A5642)),VLOOKUP(A5642,Studies!A:BR,2,FALSE),"")</f>
        <v>Yakatan 1980</v>
      </c>
      <c r="C5642" s="254" t="str">
        <f>IF(AND(A5642&lt;&gt;"",ISNUMBER(A5642)),VLOOKUP(A5642,Studies!A:BR,3,FALSE),"")</f>
        <v>https://www.ncbi.nlm.nih.gov/pubmed/7229110</v>
      </c>
      <c r="D5642" s="254" t="str">
        <f>IF(AND(A5642&lt;&gt;"",ISNUMBER(A5642)),VLOOKUP(A5642,Studies!A:BR,4,FALSE),"")</f>
        <v>Stearate, five doses, every 6 h</v>
      </c>
      <c r="E5642" s="254" t="str">
        <f>IF(AND(A5642&lt;&gt;"",ISNUMBER(A5642)),VLOOKUP(A5642,Studies!A:BR,5,FALSE),"")</f>
        <v>Erythromycin</v>
      </c>
      <c r="F5642" s="255"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x14ac:dyDescent="0.2">
      <c r="A5643" s="183">
        <v>627</v>
      </c>
      <c r="B5643" s="253" t="str">
        <f>IF(AND(A5643&lt;&gt;"",ISNUMBER(A5643)),VLOOKUP(A5643,Studies!A:BR,2,FALSE),"")</f>
        <v>Yakatan 1980</v>
      </c>
      <c r="C5643" s="254" t="str">
        <f>IF(AND(A5643&lt;&gt;"",ISNUMBER(A5643)),VLOOKUP(A5643,Studies!A:BR,3,FALSE),"")</f>
        <v>https://www.ncbi.nlm.nih.gov/pubmed/7229110</v>
      </c>
      <c r="D5643" s="254" t="str">
        <f>IF(AND(A5643&lt;&gt;"",ISNUMBER(A5643)),VLOOKUP(A5643,Studies!A:BR,4,FALSE),"")</f>
        <v>Stearate, five doses, every 6 h</v>
      </c>
      <c r="E5643" s="254" t="str">
        <f>IF(AND(A5643&lt;&gt;"",ISNUMBER(A5643)),VLOOKUP(A5643,Studies!A:BR,5,FALSE),"")</f>
        <v>Erythromycin</v>
      </c>
      <c r="F5643" s="255"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x14ac:dyDescent="0.2">
      <c r="A5644" s="183">
        <v>627</v>
      </c>
      <c r="B5644" s="253" t="str">
        <f>IF(AND(A5644&lt;&gt;"",ISNUMBER(A5644)),VLOOKUP(A5644,Studies!A:BR,2,FALSE),"")</f>
        <v>Yakatan 1980</v>
      </c>
      <c r="C5644" s="254" t="str">
        <f>IF(AND(A5644&lt;&gt;"",ISNUMBER(A5644)),VLOOKUP(A5644,Studies!A:BR,3,FALSE),"")</f>
        <v>https://www.ncbi.nlm.nih.gov/pubmed/7229110</v>
      </c>
      <c r="D5644" s="254" t="str">
        <f>IF(AND(A5644&lt;&gt;"",ISNUMBER(A5644)),VLOOKUP(A5644,Studies!A:BR,4,FALSE),"")</f>
        <v>Stearate, five doses, every 6 h</v>
      </c>
      <c r="E5644" s="254" t="str">
        <f>IF(AND(A5644&lt;&gt;"",ISNUMBER(A5644)),VLOOKUP(A5644,Studies!A:BR,5,FALSE),"")</f>
        <v>Erythromycin</v>
      </c>
      <c r="F5644" s="255"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x14ac:dyDescent="0.2">
      <c r="A5645" s="183">
        <v>627</v>
      </c>
      <c r="B5645" s="253" t="str">
        <f>IF(AND(A5645&lt;&gt;"",ISNUMBER(A5645)),VLOOKUP(A5645,Studies!A:BR,2,FALSE),"")</f>
        <v>Yakatan 1980</v>
      </c>
      <c r="C5645" s="254" t="str">
        <f>IF(AND(A5645&lt;&gt;"",ISNUMBER(A5645)),VLOOKUP(A5645,Studies!A:BR,3,FALSE),"")</f>
        <v>https://www.ncbi.nlm.nih.gov/pubmed/7229110</v>
      </c>
      <c r="D5645" s="254" t="str">
        <f>IF(AND(A5645&lt;&gt;"",ISNUMBER(A5645)),VLOOKUP(A5645,Studies!A:BR,4,FALSE),"")</f>
        <v>Stearate, five doses, every 6 h</v>
      </c>
      <c r="E5645" s="254" t="str">
        <f>IF(AND(A5645&lt;&gt;"",ISNUMBER(A5645)),VLOOKUP(A5645,Studies!A:BR,5,FALSE),"")</f>
        <v>Erythromycin</v>
      </c>
      <c r="F5645" s="255"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x14ac:dyDescent="0.2">
      <c r="A5646" s="183">
        <v>627</v>
      </c>
      <c r="B5646" s="253" t="str">
        <f>IF(AND(A5646&lt;&gt;"",ISNUMBER(A5646)),VLOOKUP(A5646,Studies!A:BR,2,FALSE),"")</f>
        <v>Yakatan 1980</v>
      </c>
      <c r="C5646" s="254" t="str">
        <f>IF(AND(A5646&lt;&gt;"",ISNUMBER(A5646)),VLOOKUP(A5646,Studies!A:BR,3,FALSE),"")</f>
        <v>https://www.ncbi.nlm.nih.gov/pubmed/7229110</v>
      </c>
      <c r="D5646" s="254" t="str">
        <f>IF(AND(A5646&lt;&gt;"",ISNUMBER(A5646)),VLOOKUP(A5646,Studies!A:BR,4,FALSE),"")</f>
        <v>Stearate, five doses, every 6 h</v>
      </c>
      <c r="E5646" s="254" t="str">
        <f>IF(AND(A5646&lt;&gt;"",ISNUMBER(A5646)),VLOOKUP(A5646,Studies!A:BR,5,FALSE),"")</f>
        <v>Erythromycin</v>
      </c>
      <c r="F5646" s="255"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x14ac:dyDescent="0.2">
      <c r="A5647" s="183">
        <v>627</v>
      </c>
      <c r="B5647" s="253" t="str">
        <f>IF(AND(A5647&lt;&gt;"",ISNUMBER(A5647)),VLOOKUP(A5647,Studies!A:BR,2,FALSE),"")</f>
        <v>Yakatan 1980</v>
      </c>
      <c r="C5647" s="254" t="str">
        <f>IF(AND(A5647&lt;&gt;"",ISNUMBER(A5647)),VLOOKUP(A5647,Studies!A:BR,3,FALSE),"")</f>
        <v>https://www.ncbi.nlm.nih.gov/pubmed/7229110</v>
      </c>
      <c r="D5647" s="254" t="str">
        <f>IF(AND(A5647&lt;&gt;"",ISNUMBER(A5647)),VLOOKUP(A5647,Studies!A:BR,4,FALSE),"")</f>
        <v>Stearate, five doses, every 6 h</v>
      </c>
      <c r="E5647" s="254" t="str">
        <f>IF(AND(A5647&lt;&gt;"",ISNUMBER(A5647)),VLOOKUP(A5647,Studies!A:BR,5,FALSE),"")</f>
        <v>Erythromycin</v>
      </c>
      <c r="F5647" s="255"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x14ac:dyDescent="0.2">
      <c r="A5648" s="183">
        <v>627</v>
      </c>
      <c r="B5648" s="253" t="str">
        <f>IF(AND(A5648&lt;&gt;"",ISNUMBER(A5648)),VLOOKUP(A5648,Studies!A:BR,2,FALSE),"")</f>
        <v>Yakatan 1980</v>
      </c>
      <c r="C5648" s="254" t="str">
        <f>IF(AND(A5648&lt;&gt;"",ISNUMBER(A5648)),VLOOKUP(A5648,Studies!A:BR,3,FALSE),"")</f>
        <v>https://www.ncbi.nlm.nih.gov/pubmed/7229110</v>
      </c>
      <c r="D5648" s="254" t="str">
        <f>IF(AND(A5648&lt;&gt;"",ISNUMBER(A5648)),VLOOKUP(A5648,Studies!A:BR,4,FALSE),"")</f>
        <v>Stearate, five doses, every 6 h</v>
      </c>
      <c r="E5648" s="254" t="str">
        <f>IF(AND(A5648&lt;&gt;"",ISNUMBER(A5648)),VLOOKUP(A5648,Studies!A:BR,5,FALSE),"")</f>
        <v>Erythromycin</v>
      </c>
      <c r="F5648" s="255"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x14ac:dyDescent="0.2">
      <c r="A5649" s="183">
        <v>627</v>
      </c>
      <c r="B5649" s="253" t="str">
        <f>IF(AND(A5649&lt;&gt;"",ISNUMBER(A5649)),VLOOKUP(A5649,Studies!A:BR,2,FALSE),"")</f>
        <v>Yakatan 1980</v>
      </c>
      <c r="C5649" s="254" t="str">
        <f>IF(AND(A5649&lt;&gt;"",ISNUMBER(A5649)),VLOOKUP(A5649,Studies!A:BR,3,FALSE),"")</f>
        <v>https://www.ncbi.nlm.nih.gov/pubmed/7229110</v>
      </c>
      <c r="D5649" s="254" t="str">
        <f>IF(AND(A5649&lt;&gt;"",ISNUMBER(A5649)),VLOOKUP(A5649,Studies!A:BR,4,FALSE),"")</f>
        <v>Stearate, five doses, every 6 h</v>
      </c>
      <c r="E5649" s="254" t="str">
        <f>IF(AND(A5649&lt;&gt;"",ISNUMBER(A5649)),VLOOKUP(A5649,Studies!A:BR,5,FALSE),"")</f>
        <v>Erythromycin</v>
      </c>
      <c r="F5649" s="255"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x14ac:dyDescent="0.2">
      <c r="A5650" s="183">
        <v>627</v>
      </c>
      <c r="B5650" s="253" t="str">
        <f>IF(AND(A5650&lt;&gt;"",ISNUMBER(A5650)),VLOOKUP(A5650,Studies!A:BR,2,FALSE),"")</f>
        <v>Yakatan 1980</v>
      </c>
      <c r="C5650" s="254" t="str">
        <f>IF(AND(A5650&lt;&gt;"",ISNUMBER(A5650)),VLOOKUP(A5650,Studies!A:BR,3,FALSE),"")</f>
        <v>https://www.ncbi.nlm.nih.gov/pubmed/7229110</v>
      </c>
      <c r="D5650" s="254" t="str">
        <f>IF(AND(A5650&lt;&gt;"",ISNUMBER(A5650)),VLOOKUP(A5650,Studies!A:BR,4,FALSE),"")</f>
        <v>Stearate, five doses, every 6 h</v>
      </c>
      <c r="E5650" s="254" t="str">
        <f>IF(AND(A5650&lt;&gt;"",ISNUMBER(A5650)),VLOOKUP(A5650,Studies!A:BR,5,FALSE),"")</f>
        <v>Erythromycin</v>
      </c>
      <c r="F5650" s="255"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x14ac:dyDescent="0.2">
      <c r="A5651" s="30">
        <v>627</v>
      </c>
      <c r="B5651" s="253" t="str">
        <f>IF(AND(A5651&lt;&gt;"",ISNUMBER(A5651)),VLOOKUP(A5651,Studies!A:BR,2,FALSE),"")</f>
        <v>Yakatan 1980</v>
      </c>
      <c r="C5651" s="254" t="str">
        <f>IF(AND(A5651&lt;&gt;"",ISNUMBER(A5651)),VLOOKUP(A5651,Studies!A:BR,3,FALSE),"")</f>
        <v>https://www.ncbi.nlm.nih.gov/pubmed/7229110</v>
      </c>
      <c r="D5651" s="254" t="str">
        <f>IF(AND(A5651&lt;&gt;"",ISNUMBER(A5651)),VLOOKUP(A5651,Studies!A:BR,4,FALSE),"")</f>
        <v>Stearate, five doses, every 6 h</v>
      </c>
      <c r="E5651" s="254" t="str">
        <f>IF(AND(A5651&lt;&gt;"",ISNUMBER(A5651)),VLOOKUP(A5651,Studies!A:BR,5,FALSE),"")</f>
        <v>Erythromycin</v>
      </c>
      <c r="F5651" s="255"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x14ac:dyDescent="0.2">
      <c r="A5652" s="183">
        <v>627</v>
      </c>
      <c r="B5652" s="253" t="str">
        <f>IF(AND(A5652&lt;&gt;"",ISNUMBER(A5652)),VLOOKUP(A5652,Studies!A:BR,2,FALSE),"")</f>
        <v>Yakatan 1980</v>
      </c>
      <c r="C5652" s="254" t="str">
        <f>IF(AND(A5652&lt;&gt;"",ISNUMBER(A5652)),VLOOKUP(A5652,Studies!A:BR,3,FALSE),"")</f>
        <v>https://www.ncbi.nlm.nih.gov/pubmed/7229110</v>
      </c>
      <c r="D5652" s="254" t="str">
        <f>IF(AND(A5652&lt;&gt;"",ISNUMBER(A5652)),VLOOKUP(A5652,Studies!A:BR,4,FALSE),"")</f>
        <v>Stearate, five doses, every 6 h</v>
      </c>
      <c r="E5652" s="254" t="str">
        <f>IF(AND(A5652&lt;&gt;"",ISNUMBER(A5652)),VLOOKUP(A5652,Studies!A:BR,5,FALSE),"")</f>
        <v>Erythromycin</v>
      </c>
      <c r="F5652" s="255"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x14ac:dyDescent="0.2">
      <c r="A5653" s="183">
        <v>627</v>
      </c>
      <c r="B5653" s="253" t="str">
        <f>IF(AND(A5653&lt;&gt;"",ISNUMBER(A5653)),VLOOKUP(A5653,Studies!A:BR,2,FALSE),"")</f>
        <v>Yakatan 1980</v>
      </c>
      <c r="C5653" s="254" t="str">
        <f>IF(AND(A5653&lt;&gt;"",ISNUMBER(A5653)),VLOOKUP(A5653,Studies!A:BR,3,FALSE),"")</f>
        <v>https://www.ncbi.nlm.nih.gov/pubmed/7229110</v>
      </c>
      <c r="D5653" s="254" t="str">
        <f>IF(AND(A5653&lt;&gt;"",ISNUMBER(A5653)),VLOOKUP(A5653,Studies!A:BR,4,FALSE),"")</f>
        <v>Stearate, five doses, every 6 h</v>
      </c>
      <c r="E5653" s="254" t="str">
        <f>IF(AND(A5653&lt;&gt;"",ISNUMBER(A5653)),VLOOKUP(A5653,Studies!A:BR,5,FALSE),"")</f>
        <v>Erythromycin</v>
      </c>
      <c r="F5653" s="255"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x14ac:dyDescent="0.2">
      <c r="A5654" s="183">
        <v>627</v>
      </c>
      <c r="B5654" s="253" t="str">
        <f>IF(AND(A5654&lt;&gt;"",ISNUMBER(A5654)),VLOOKUP(A5654,Studies!A:BR,2,FALSE),"")</f>
        <v>Yakatan 1980</v>
      </c>
      <c r="C5654" s="254" t="str">
        <f>IF(AND(A5654&lt;&gt;"",ISNUMBER(A5654)),VLOOKUP(A5654,Studies!A:BR,3,FALSE),"")</f>
        <v>https://www.ncbi.nlm.nih.gov/pubmed/7229110</v>
      </c>
      <c r="D5654" s="254" t="str">
        <f>IF(AND(A5654&lt;&gt;"",ISNUMBER(A5654)),VLOOKUP(A5654,Studies!A:BR,4,FALSE),"")</f>
        <v>Stearate, five doses, every 6 h</v>
      </c>
      <c r="E5654" s="254" t="str">
        <f>IF(AND(A5654&lt;&gt;"",ISNUMBER(A5654)),VLOOKUP(A5654,Studies!A:BR,5,FALSE),"")</f>
        <v>Erythromycin</v>
      </c>
      <c r="F5654" s="255"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x14ac:dyDescent="0.2">
      <c r="A5655" s="183">
        <v>627</v>
      </c>
      <c r="B5655" s="253" t="str">
        <f>IF(AND(A5655&lt;&gt;"",ISNUMBER(A5655)),VLOOKUP(A5655,Studies!A:BR,2,FALSE),"")</f>
        <v>Yakatan 1980</v>
      </c>
      <c r="C5655" s="254" t="str">
        <f>IF(AND(A5655&lt;&gt;"",ISNUMBER(A5655)),VLOOKUP(A5655,Studies!A:BR,3,FALSE),"")</f>
        <v>https://www.ncbi.nlm.nih.gov/pubmed/7229110</v>
      </c>
      <c r="D5655" s="254" t="str">
        <f>IF(AND(A5655&lt;&gt;"",ISNUMBER(A5655)),VLOOKUP(A5655,Studies!A:BR,4,FALSE),"")</f>
        <v>Stearate, five doses, every 6 h</v>
      </c>
      <c r="E5655" s="254" t="str">
        <f>IF(AND(A5655&lt;&gt;"",ISNUMBER(A5655)),VLOOKUP(A5655,Studies!A:BR,5,FALSE),"")</f>
        <v>Erythromycin</v>
      </c>
      <c r="F5655" s="255"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x14ac:dyDescent="0.2">
      <c r="A5656" s="183">
        <v>627</v>
      </c>
      <c r="B5656" s="253" t="str">
        <f>IF(AND(A5656&lt;&gt;"",ISNUMBER(A5656)),VLOOKUP(A5656,Studies!A:BR,2,FALSE),"")</f>
        <v>Yakatan 1980</v>
      </c>
      <c r="C5656" s="254" t="str">
        <f>IF(AND(A5656&lt;&gt;"",ISNUMBER(A5656)),VLOOKUP(A5656,Studies!A:BR,3,FALSE),"")</f>
        <v>https://www.ncbi.nlm.nih.gov/pubmed/7229110</v>
      </c>
      <c r="D5656" s="254" t="str">
        <f>IF(AND(A5656&lt;&gt;"",ISNUMBER(A5656)),VLOOKUP(A5656,Studies!A:BR,4,FALSE),"")</f>
        <v>Stearate, five doses, every 6 h</v>
      </c>
      <c r="E5656" s="254" t="str">
        <f>IF(AND(A5656&lt;&gt;"",ISNUMBER(A5656)),VLOOKUP(A5656,Studies!A:BR,5,FALSE),"")</f>
        <v>Erythromycin</v>
      </c>
      <c r="F5656" s="255"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x14ac:dyDescent="0.2">
      <c r="A5657" s="183">
        <v>627</v>
      </c>
      <c r="B5657" s="253" t="str">
        <f>IF(AND(A5657&lt;&gt;"",ISNUMBER(A5657)),VLOOKUP(A5657,Studies!A:BR,2,FALSE),"")</f>
        <v>Yakatan 1980</v>
      </c>
      <c r="C5657" s="254" t="str">
        <f>IF(AND(A5657&lt;&gt;"",ISNUMBER(A5657)),VLOOKUP(A5657,Studies!A:BR,3,FALSE),"")</f>
        <v>https://www.ncbi.nlm.nih.gov/pubmed/7229110</v>
      </c>
      <c r="D5657" s="254" t="str">
        <f>IF(AND(A5657&lt;&gt;"",ISNUMBER(A5657)),VLOOKUP(A5657,Studies!A:BR,4,FALSE),"")</f>
        <v>Stearate, five doses, every 6 h</v>
      </c>
      <c r="E5657" s="254" t="str">
        <f>IF(AND(A5657&lt;&gt;"",ISNUMBER(A5657)),VLOOKUP(A5657,Studies!A:BR,5,FALSE),"")</f>
        <v>Erythromycin</v>
      </c>
      <c r="F5657" s="255"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x14ac:dyDescent="0.2">
      <c r="A5658" s="183">
        <v>627</v>
      </c>
      <c r="B5658" s="253" t="str">
        <f>IF(AND(A5658&lt;&gt;"",ISNUMBER(A5658)),VLOOKUP(A5658,Studies!A:BR,2,FALSE),"")</f>
        <v>Yakatan 1980</v>
      </c>
      <c r="C5658" s="254" t="str">
        <f>IF(AND(A5658&lt;&gt;"",ISNUMBER(A5658)),VLOOKUP(A5658,Studies!A:BR,3,FALSE),"")</f>
        <v>https://www.ncbi.nlm.nih.gov/pubmed/7229110</v>
      </c>
      <c r="D5658" s="254" t="str">
        <f>IF(AND(A5658&lt;&gt;"",ISNUMBER(A5658)),VLOOKUP(A5658,Studies!A:BR,4,FALSE),"")</f>
        <v>Stearate, five doses, every 6 h</v>
      </c>
      <c r="E5658" s="254" t="str">
        <f>IF(AND(A5658&lt;&gt;"",ISNUMBER(A5658)),VLOOKUP(A5658,Studies!A:BR,5,FALSE),"")</f>
        <v>Erythromycin</v>
      </c>
      <c r="F5658" s="255"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x14ac:dyDescent="0.2">
      <c r="A5659" s="183">
        <v>627</v>
      </c>
      <c r="B5659" s="253" t="str">
        <f>IF(AND(A5659&lt;&gt;"",ISNUMBER(A5659)),VLOOKUP(A5659,Studies!A:BR,2,FALSE),"")</f>
        <v>Yakatan 1980</v>
      </c>
      <c r="C5659" s="254" t="str">
        <f>IF(AND(A5659&lt;&gt;"",ISNUMBER(A5659)),VLOOKUP(A5659,Studies!A:BR,3,FALSE),"")</f>
        <v>https://www.ncbi.nlm.nih.gov/pubmed/7229110</v>
      </c>
      <c r="D5659" s="254" t="str">
        <f>IF(AND(A5659&lt;&gt;"",ISNUMBER(A5659)),VLOOKUP(A5659,Studies!A:BR,4,FALSE),"")</f>
        <v>Stearate, five doses, every 6 h</v>
      </c>
      <c r="E5659" s="254" t="str">
        <f>IF(AND(A5659&lt;&gt;"",ISNUMBER(A5659)),VLOOKUP(A5659,Studies!A:BR,5,FALSE),"")</f>
        <v>Erythromycin</v>
      </c>
      <c r="F5659" s="255"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x14ac:dyDescent="0.2">
      <c r="A5660" s="183">
        <v>627</v>
      </c>
      <c r="B5660" s="253" t="str">
        <f>IF(AND(A5660&lt;&gt;"",ISNUMBER(A5660)),VLOOKUP(A5660,Studies!A:BR,2,FALSE),"")</f>
        <v>Yakatan 1980</v>
      </c>
      <c r="C5660" s="254" t="str">
        <f>IF(AND(A5660&lt;&gt;"",ISNUMBER(A5660)),VLOOKUP(A5660,Studies!A:BR,3,FALSE),"")</f>
        <v>https://www.ncbi.nlm.nih.gov/pubmed/7229110</v>
      </c>
      <c r="D5660" s="254" t="str">
        <f>IF(AND(A5660&lt;&gt;"",ISNUMBER(A5660)),VLOOKUP(A5660,Studies!A:BR,4,FALSE),"")</f>
        <v>Stearate, five doses, every 6 h</v>
      </c>
      <c r="E5660" s="254" t="str">
        <f>IF(AND(A5660&lt;&gt;"",ISNUMBER(A5660)),VLOOKUP(A5660,Studies!A:BR,5,FALSE),"")</f>
        <v>Erythromycin</v>
      </c>
      <c r="F5660" s="255"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x14ac:dyDescent="0.2">
      <c r="A5661" s="183">
        <v>627</v>
      </c>
      <c r="B5661" s="253" t="str">
        <f>IF(AND(A5661&lt;&gt;"",ISNUMBER(A5661)),VLOOKUP(A5661,Studies!A:BR,2,FALSE),"")</f>
        <v>Yakatan 1980</v>
      </c>
      <c r="C5661" s="254" t="str">
        <f>IF(AND(A5661&lt;&gt;"",ISNUMBER(A5661)),VLOOKUP(A5661,Studies!A:BR,3,FALSE),"")</f>
        <v>https://www.ncbi.nlm.nih.gov/pubmed/7229110</v>
      </c>
      <c r="D5661" s="254" t="str">
        <f>IF(AND(A5661&lt;&gt;"",ISNUMBER(A5661)),VLOOKUP(A5661,Studies!A:BR,4,FALSE),"")</f>
        <v>Stearate, five doses, every 6 h</v>
      </c>
      <c r="E5661" s="254" t="str">
        <f>IF(AND(A5661&lt;&gt;"",ISNUMBER(A5661)),VLOOKUP(A5661,Studies!A:BR,5,FALSE),"")</f>
        <v>Erythromycin</v>
      </c>
      <c r="F5661" s="255"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x14ac:dyDescent="0.2">
      <c r="A5662" s="183">
        <v>628</v>
      </c>
      <c r="B5662" s="253" t="str">
        <f>IF(AND(A5662&lt;&gt;"",ISNUMBER(A5662)),VLOOKUP(A5662,Studies!A:BR,2,FALSE),"")</f>
        <v>Yakatan 1980</v>
      </c>
      <c r="C5662" s="254" t="str">
        <f>IF(AND(A5662&lt;&gt;"",ISNUMBER(A5662)),VLOOKUP(A5662,Studies!A:BR,3,FALSE),"")</f>
        <v>https://www.ncbi.nlm.nih.gov/pubmed/7229110</v>
      </c>
      <c r="D5662" s="254" t="str">
        <f>IF(AND(A5662&lt;&gt;"",ISNUMBER(A5662)),VLOOKUP(A5662,Studies!A:BR,4,FALSE),"")</f>
        <v>Base, five doses, every 6 h</v>
      </c>
      <c r="E5662" s="254" t="str">
        <f>IF(AND(A5662&lt;&gt;"",ISNUMBER(A5662)),VLOOKUP(A5662,Studies!A:BR,5,FALSE),"")</f>
        <v>Erythromycin</v>
      </c>
      <c r="F5662" s="255"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x14ac:dyDescent="0.2">
      <c r="A5663" s="183">
        <v>628</v>
      </c>
      <c r="B5663" s="253" t="str">
        <f>IF(AND(A5663&lt;&gt;"",ISNUMBER(A5663)),VLOOKUP(A5663,Studies!A:BR,2,FALSE),"")</f>
        <v>Yakatan 1980</v>
      </c>
      <c r="C5663" s="254" t="str">
        <f>IF(AND(A5663&lt;&gt;"",ISNUMBER(A5663)),VLOOKUP(A5663,Studies!A:BR,3,FALSE),"")</f>
        <v>https://www.ncbi.nlm.nih.gov/pubmed/7229110</v>
      </c>
      <c r="D5663" s="254" t="str">
        <f>IF(AND(A5663&lt;&gt;"",ISNUMBER(A5663)),VLOOKUP(A5663,Studies!A:BR,4,FALSE),"")</f>
        <v>Base, five doses, every 6 h</v>
      </c>
      <c r="E5663" s="254" t="str">
        <f>IF(AND(A5663&lt;&gt;"",ISNUMBER(A5663)),VLOOKUP(A5663,Studies!A:BR,5,FALSE),"")</f>
        <v>Erythromycin</v>
      </c>
      <c r="F5663" s="255"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x14ac:dyDescent="0.2">
      <c r="A5664" s="30">
        <v>628</v>
      </c>
      <c r="B5664" s="253" t="str">
        <f>IF(AND(A5664&lt;&gt;"",ISNUMBER(A5664)),VLOOKUP(A5664,Studies!A:BR,2,FALSE),"")</f>
        <v>Yakatan 1980</v>
      </c>
      <c r="C5664" s="254" t="str">
        <f>IF(AND(A5664&lt;&gt;"",ISNUMBER(A5664)),VLOOKUP(A5664,Studies!A:BR,3,FALSE),"")</f>
        <v>https://www.ncbi.nlm.nih.gov/pubmed/7229110</v>
      </c>
      <c r="D5664" s="254" t="str">
        <f>IF(AND(A5664&lt;&gt;"",ISNUMBER(A5664)),VLOOKUP(A5664,Studies!A:BR,4,FALSE),"")</f>
        <v>Base, five doses, every 6 h</v>
      </c>
      <c r="E5664" s="254" t="str">
        <f>IF(AND(A5664&lt;&gt;"",ISNUMBER(A5664)),VLOOKUP(A5664,Studies!A:BR,5,FALSE),"")</f>
        <v>Erythromycin</v>
      </c>
      <c r="F5664" s="255"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x14ac:dyDescent="0.2">
      <c r="A5665" s="183">
        <v>628</v>
      </c>
      <c r="B5665" s="253" t="str">
        <f>IF(AND(A5665&lt;&gt;"",ISNUMBER(A5665)),VLOOKUP(A5665,Studies!A:BR,2,FALSE),"")</f>
        <v>Yakatan 1980</v>
      </c>
      <c r="C5665" s="254" t="str">
        <f>IF(AND(A5665&lt;&gt;"",ISNUMBER(A5665)),VLOOKUP(A5665,Studies!A:BR,3,FALSE),"")</f>
        <v>https://www.ncbi.nlm.nih.gov/pubmed/7229110</v>
      </c>
      <c r="D5665" s="254" t="str">
        <f>IF(AND(A5665&lt;&gt;"",ISNUMBER(A5665)),VLOOKUP(A5665,Studies!A:BR,4,FALSE),"")</f>
        <v>Base, five doses, every 6 h</v>
      </c>
      <c r="E5665" s="254" t="str">
        <f>IF(AND(A5665&lt;&gt;"",ISNUMBER(A5665)),VLOOKUP(A5665,Studies!A:BR,5,FALSE),"")</f>
        <v>Erythromycin</v>
      </c>
      <c r="F5665" s="255"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x14ac:dyDescent="0.2">
      <c r="A5666" s="183">
        <v>628</v>
      </c>
      <c r="B5666" s="253" t="str">
        <f>IF(AND(A5666&lt;&gt;"",ISNUMBER(A5666)),VLOOKUP(A5666,Studies!A:BR,2,FALSE),"")</f>
        <v>Yakatan 1980</v>
      </c>
      <c r="C5666" s="254" t="str">
        <f>IF(AND(A5666&lt;&gt;"",ISNUMBER(A5666)),VLOOKUP(A5666,Studies!A:BR,3,FALSE),"")</f>
        <v>https://www.ncbi.nlm.nih.gov/pubmed/7229110</v>
      </c>
      <c r="D5666" s="254" t="str">
        <f>IF(AND(A5666&lt;&gt;"",ISNUMBER(A5666)),VLOOKUP(A5666,Studies!A:BR,4,FALSE),"")</f>
        <v>Base, five doses, every 6 h</v>
      </c>
      <c r="E5666" s="254" t="str">
        <f>IF(AND(A5666&lt;&gt;"",ISNUMBER(A5666)),VLOOKUP(A5666,Studies!A:BR,5,FALSE),"")</f>
        <v>Erythromycin</v>
      </c>
      <c r="F5666" s="255"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x14ac:dyDescent="0.2">
      <c r="A5667" s="183">
        <v>628</v>
      </c>
      <c r="B5667" s="253" t="str">
        <f>IF(AND(A5667&lt;&gt;"",ISNUMBER(A5667)),VLOOKUP(A5667,Studies!A:BR,2,FALSE),"")</f>
        <v>Yakatan 1980</v>
      </c>
      <c r="C5667" s="254" t="str">
        <f>IF(AND(A5667&lt;&gt;"",ISNUMBER(A5667)),VLOOKUP(A5667,Studies!A:BR,3,FALSE),"")</f>
        <v>https://www.ncbi.nlm.nih.gov/pubmed/7229110</v>
      </c>
      <c r="D5667" s="254" t="str">
        <f>IF(AND(A5667&lt;&gt;"",ISNUMBER(A5667)),VLOOKUP(A5667,Studies!A:BR,4,FALSE),"")</f>
        <v>Base, five doses, every 6 h</v>
      </c>
      <c r="E5667" s="254" t="str">
        <f>IF(AND(A5667&lt;&gt;"",ISNUMBER(A5667)),VLOOKUP(A5667,Studies!A:BR,5,FALSE),"")</f>
        <v>Erythromycin</v>
      </c>
      <c r="F5667" s="255"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x14ac:dyDescent="0.2">
      <c r="A5668" s="183">
        <v>628</v>
      </c>
      <c r="B5668" s="253" t="str">
        <f>IF(AND(A5668&lt;&gt;"",ISNUMBER(A5668)),VLOOKUP(A5668,Studies!A:BR,2,FALSE),"")</f>
        <v>Yakatan 1980</v>
      </c>
      <c r="C5668" s="254" t="str">
        <f>IF(AND(A5668&lt;&gt;"",ISNUMBER(A5668)),VLOOKUP(A5668,Studies!A:BR,3,FALSE),"")</f>
        <v>https://www.ncbi.nlm.nih.gov/pubmed/7229110</v>
      </c>
      <c r="D5668" s="254" t="str">
        <f>IF(AND(A5668&lt;&gt;"",ISNUMBER(A5668)),VLOOKUP(A5668,Studies!A:BR,4,FALSE),"")</f>
        <v>Base, five doses, every 6 h</v>
      </c>
      <c r="E5668" s="254" t="str">
        <f>IF(AND(A5668&lt;&gt;"",ISNUMBER(A5668)),VLOOKUP(A5668,Studies!A:BR,5,FALSE),"")</f>
        <v>Erythromycin</v>
      </c>
      <c r="F5668" s="255"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x14ac:dyDescent="0.2">
      <c r="A5669" s="183">
        <v>628</v>
      </c>
      <c r="B5669" s="253" t="str">
        <f>IF(AND(A5669&lt;&gt;"",ISNUMBER(A5669)),VLOOKUP(A5669,Studies!A:BR,2,FALSE),"")</f>
        <v>Yakatan 1980</v>
      </c>
      <c r="C5669" s="254" t="str">
        <f>IF(AND(A5669&lt;&gt;"",ISNUMBER(A5669)),VLOOKUP(A5669,Studies!A:BR,3,FALSE),"")</f>
        <v>https://www.ncbi.nlm.nih.gov/pubmed/7229110</v>
      </c>
      <c r="D5669" s="254" t="str">
        <f>IF(AND(A5669&lt;&gt;"",ISNUMBER(A5669)),VLOOKUP(A5669,Studies!A:BR,4,FALSE),"")</f>
        <v>Base, five doses, every 6 h</v>
      </c>
      <c r="E5669" s="254" t="str">
        <f>IF(AND(A5669&lt;&gt;"",ISNUMBER(A5669)),VLOOKUP(A5669,Studies!A:BR,5,FALSE),"")</f>
        <v>Erythromycin</v>
      </c>
      <c r="F5669" s="255"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x14ac:dyDescent="0.2">
      <c r="A5670" s="183">
        <v>628</v>
      </c>
      <c r="B5670" s="253" t="str">
        <f>IF(AND(A5670&lt;&gt;"",ISNUMBER(A5670)),VLOOKUP(A5670,Studies!A:BR,2,FALSE),"")</f>
        <v>Yakatan 1980</v>
      </c>
      <c r="C5670" s="254" t="str">
        <f>IF(AND(A5670&lt;&gt;"",ISNUMBER(A5670)),VLOOKUP(A5670,Studies!A:BR,3,FALSE),"")</f>
        <v>https://www.ncbi.nlm.nih.gov/pubmed/7229110</v>
      </c>
      <c r="D5670" s="254" t="str">
        <f>IF(AND(A5670&lt;&gt;"",ISNUMBER(A5670)),VLOOKUP(A5670,Studies!A:BR,4,FALSE),"")</f>
        <v>Base, five doses, every 6 h</v>
      </c>
      <c r="E5670" s="254" t="str">
        <f>IF(AND(A5670&lt;&gt;"",ISNUMBER(A5670)),VLOOKUP(A5670,Studies!A:BR,5,FALSE),"")</f>
        <v>Erythromycin</v>
      </c>
      <c r="F5670" s="255"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x14ac:dyDescent="0.2">
      <c r="A5671" s="183">
        <v>628</v>
      </c>
      <c r="B5671" s="253" t="str">
        <f>IF(AND(A5671&lt;&gt;"",ISNUMBER(A5671)),VLOOKUP(A5671,Studies!A:BR,2,FALSE),"")</f>
        <v>Yakatan 1980</v>
      </c>
      <c r="C5671" s="254" t="str">
        <f>IF(AND(A5671&lt;&gt;"",ISNUMBER(A5671)),VLOOKUP(A5671,Studies!A:BR,3,FALSE),"")</f>
        <v>https://www.ncbi.nlm.nih.gov/pubmed/7229110</v>
      </c>
      <c r="D5671" s="254" t="str">
        <f>IF(AND(A5671&lt;&gt;"",ISNUMBER(A5671)),VLOOKUP(A5671,Studies!A:BR,4,FALSE),"")</f>
        <v>Base, five doses, every 6 h</v>
      </c>
      <c r="E5671" s="254" t="str">
        <f>IF(AND(A5671&lt;&gt;"",ISNUMBER(A5671)),VLOOKUP(A5671,Studies!A:BR,5,FALSE),"")</f>
        <v>Erythromycin</v>
      </c>
      <c r="F5671" s="255"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x14ac:dyDescent="0.2">
      <c r="A5672" s="183">
        <v>628</v>
      </c>
      <c r="B5672" s="253" t="str">
        <f>IF(AND(A5672&lt;&gt;"",ISNUMBER(A5672)),VLOOKUP(A5672,Studies!A:BR,2,FALSE),"")</f>
        <v>Yakatan 1980</v>
      </c>
      <c r="C5672" s="254" t="str">
        <f>IF(AND(A5672&lt;&gt;"",ISNUMBER(A5672)),VLOOKUP(A5672,Studies!A:BR,3,FALSE),"")</f>
        <v>https://www.ncbi.nlm.nih.gov/pubmed/7229110</v>
      </c>
      <c r="D5672" s="254" t="str">
        <f>IF(AND(A5672&lt;&gt;"",ISNUMBER(A5672)),VLOOKUP(A5672,Studies!A:BR,4,FALSE),"")</f>
        <v>Base, five doses, every 6 h</v>
      </c>
      <c r="E5672" s="254" t="str">
        <f>IF(AND(A5672&lt;&gt;"",ISNUMBER(A5672)),VLOOKUP(A5672,Studies!A:BR,5,FALSE),"")</f>
        <v>Erythromycin</v>
      </c>
      <c r="F5672" s="255"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x14ac:dyDescent="0.2">
      <c r="A5673" s="183">
        <v>628</v>
      </c>
      <c r="B5673" s="253" t="str">
        <f>IF(AND(A5673&lt;&gt;"",ISNUMBER(A5673)),VLOOKUP(A5673,Studies!A:BR,2,FALSE),"")</f>
        <v>Yakatan 1980</v>
      </c>
      <c r="C5673" s="254" t="str">
        <f>IF(AND(A5673&lt;&gt;"",ISNUMBER(A5673)),VLOOKUP(A5673,Studies!A:BR,3,FALSE),"")</f>
        <v>https://www.ncbi.nlm.nih.gov/pubmed/7229110</v>
      </c>
      <c r="D5673" s="254" t="str">
        <f>IF(AND(A5673&lt;&gt;"",ISNUMBER(A5673)),VLOOKUP(A5673,Studies!A:BR,4,FALSE),"")</f>
        <v>Base, five doses, every 6 h</v>
      </c>
      <c r="E5673" s="254" t="str">
        <f>IF(AND(A5673&lt;&gt;"",ISNUMBER(A5673)),VLOOKUP(A5673,Studies!A:BR,5,FALSE),"")</f>
        <v>Erythromycin</v>
      </c>
      <c r="F5673" s="255"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x14ac:dyDescent="0.2">
      <c r="A5674" s="183">
        <v>628</v>
      </c>
      <c r="B5674" s="253" t="str">
        <f>IF(AND(A5674&lt;&gt;"",ISNUMBER(A5674)),VLOOKUP(A5674,Studies!A:BR,2,FALSE),"")</f>
        <v>Yakatan 1980</v>
      </c>
      <c r="C5674" s="254" t="str">
        <f>IF(AND(A5674&lt;&gt;"",ISNUMBER(A5674)),VLOOKUP(A5674,Studies!A:BR,3,FALSE),"")</f>
        <v>https://www.ncbi.nlm.nih.gov/pubmed/7229110</v>
      </c>
      <c r="D5674" s="254" t="str">
        <f>IF(AND(A5674&lt;&gt;"",ISNUMBER(A5674)),VLOOKUP(A5674,Studies!A:BR,4,FALSE),"")</f>
        <v>Base, five doses, every 6 h</v>
      </c>
      <c r="E5674" s="254" t="str">
        <f>IF(AND(A5674&lt;&gt;"",ISNUMBER(A5674)),VLOOKUP(A5674,Studies!A:BR,5,FALSE),"")</f>
        <v>Erythromycin</v>
      </c>
      <c r="F5674" s="255"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x14ac:dyDescent="0.2">
      <c r="A5675" s="183">
        <v>628</v>
      </c>
      <c r="B5675" s="253" t="str">
        <f>IF(AND(A5675&lt;&gt;"",ISNUMBER(A5675)),VLOOKUP(A5675,Studies!A:BR,2,FALSE),"")</f>
        <v>Yakatan 1980</v>
      </c>
      <c r="C5675" s="254" t="str">
        <f>IF(AND(A5675&lt;&gt;"",ISNUMBER(A5675)),VLOOKUP(A5675,Studies!A:BR,3,FALSE),"")</f>
        <v>https://www.ncbi.nlm.nih.gov/pubmed/7229110</v>
      </c>
      <c r="D5675" s="254" t="str">
        <f>IF(AND(A5675&lt;&gt;"",ISNUMBER(A5675)),VLOOKUP(A5675,Studies!A:BR,4,FALSE),"")</f>
        <v>Base, five doses, every 6 h</v>
      </c>
      <c r="E5675" s="254" t="str">
        <f>IF(AND(A5675&lt;&gt;"",ISNUMBER(A5675)),VLOOKUP(A5675,Studies!A:BR,5,FALSE),"")</f>
        <v>Erythromycin</v>
      </c>
      <c r="F5675" s="255"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x14ac:dyDescent="0.2">
      <c r="A5676" s="183">
        <v>628</v>
      </c>
      <c r="B5676" s="253" t="str">
        <f>IF(AND(A5676&lt;&gt;"",ISNUMBER(A5676)),VLOOKUP(A5676,Studies!A:BR,2,FALSE),"")</f>
        <v>Yakatan 1980</v>
      </c>
      <c r="C5676" s="254" t="str">
        <f>IF(AND(A5676&lt;&gt;"",ISNUMBER(A5676)),VLOOKUP(A5676,Studies!A:BR,3,FALSE),"")</f>
        <v>https://www.ncbi.nlm.nih.gov/pubmed/7229110</v>
      </c>
      <c r="D5676" s="254" t="str">
        <f>IF(AND(A5676&lt;&gt;"",ISNUMBER(A5676)),VLOOKUP(A5676,Studies!A:BR,4,FALSE),"")</f>
        <v>Base, five doses, every 6 h</v>
      </c>
      <c r="E5676" s="254" t="str">
        <f>IF(AND(A5676&lt;&gt;"",ISNUMBER(A5676)),VLOOKUP(A5676,Studies!A:BR,5,FALSE),"")</f>
        <v>Erythromycin</v>
      </c>
      <c r="F5676" s="255"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x14ac:dyDescent="0.2">
      <c r="A5677" s="183">
        <v>628</v>
      </c>
      <c r="B5677" s="253" t="str">
        <f>IF(AND(A5677&lt;&gt;"",ISNUMBER(A5677)),VLOOKUP(A5677,Studies!A:BR,2,FALSE),"")</f>
        <v>Yakatan 1980</v>
      </c>
      <c r="C5677" s="254" t="str">
        <f>IF(AND(A5677&lt;&gt;"",ISNUMBER(A5677)),VLOOKUP(A5677,Studies!A:BR,3,FALSE),"")</f>
        <v>https://www.ncbi.nlm.nih.gov/pubmed/7229110</v>
      </c>
      <c r="D5677" s="254" t="str">
        <f>IF(AND(A5677&lt;&gt;"",ISNUMBER(A5677)),VLOOKUP(A5677,Studies!A:BR,4,FALSE),"")</f>
        <v>Base, five doses, every 6 h</v>
      </c>
      <c r="E5677" s="254" t="str">
        <f>IF(AND(A5677&lt;&gt;"",ISNUMBER(A5677)),VLOOKUP(A5677,Studies!A:BR,5,FALSE),"")</f>
        <v>Erythromycin</v>
      </c>
      <c r="F5677" s="255"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x14ac:dyDescent="0.2">
      <c r="A5678" s="183">
        <v>628</v>
      </c>
      <c r="B5678" s="253" t="str">
        <f>IF(AND(A5678&lt;&gt;"",ISNUMBER(A5678)),VLOOKUP(A5678,Studies!A:BR,2,FALSE),"")</f>
        <v>Yakatan 1980</v>
      </c>
      <c r="C5678" s="254" t="str">
        <f>IF(AND(A5678&lt;&gt;"",ISNUMBER(A5678)),VLOOKUP(A5678,Studies!A:BR,3,FALSE),"")</f>
        <v>https://www.ncbi.nlm.nih.gov/pubmed/7229110</v>
      </c>
      <c r="D5678" s="254" t="str">
        <f>IF(AND(A5678&lt;&gt;"",ISNUMBER(A5678)),VLOOKUP(A5678,Studies!A:BR,4,FALSE),"")</f>
        <v>Base, five doses, every 6 h</v>
      </c>
      <c r="E5678" s="254" t="str">
        <f>IF(AND(A5678&lt;&gt;"",ISNUMBER(A5678)),VLOOKUP(A5678,Studies!A:BR,5,FALSE),"")</f>
        <v>Erythromycin</v>
      </c>
      <c r="F5678" s="255"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x14ac:dyDescent="0.2">
      <c r="A5679" s="183">
        <v>628</v>
      </c>
      <c r="B5679" s="253" t="str">
        <f>IF(AND(A5679&lt;&gt;"",ISNUMBER(A5679)),VLOOKUP(A5679,Studies!A:BR,2,FALSE),"")</f>
        <v>Yakatan 1980</v>
      </c>
      <c r="C5679" s="254" t="str">
        <f>IF(AND(A5679&lt;&gt;"",ISNUMBER(A5679)),VLOOKUP(A5679,Studies!A:BR,3,FALSE),"")</f>
        <v>https://www.ncbi.nlm.nih.gov/pubmed/7229110</v>
      </c>
      <c r="D5679" s="254" t="str">
        <f>IF(AND(A5679&lt;&gt;"",ISNUMBER(A5679)),VLOOKUP(A5679,Studies!A:BR,4,FALSE),"")</f>
        <v>Base, five doses, every 6 h</v>
      </c>
      <c r="E5679" s="254" t="str">
        <f>IF(AND(A5679&lt;&gt;"",ISNUMBER(A5679)),VLOOKUP(A5679,Studies!A:BR,5,FALSE),"")</f>
        <v>Erythromycin</v>
      </c>
      <c r="F5679" s="255"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x14ac:dyDescent="0.2">
      <c r="A5680" s="183">
        <v>628</v>
      </c>
      <c r="B5680" s="253" t="str">
        <f>IF(AND(A5680&lt;&gt;"",ISNUMBER(A5680)),VLOOKUP(A5680,Studies!A:BR,2,FALSE),"")</f>
        <v>Yakatan 1980</v>
      </c>
      <c r="C5680" s="254" t="str">
        <f>IF(AND(A5680&lt;&gt;"",ISNUMBER(A5680)),VLOOKUP(A5680,Studies!A:BR,3,FALSE),"")</f>
        <v>https://www.ncbi.nlm.nih.gov/pubmed/7229110</v>
      </c>
      <c r="D5680" s="254" t="str">
        <f>IF(AND(A5680&lt;&gt;"",ISNUMBER(A5680)),VLOOKUP(A5680,Studies!A:BR,4,FALSE),"")</f>
        <v>Base, five doses, every 6 h</v>
      </c>
      <c r="E5680" s="254" t="str">
        <f>IF(AND(A5680&lt;&gt;"",ISNUMBER(A5680)),VLOOKUP(A5680,Studies!A:BR,5,FALSE),"")</f>
        <v>Erythromycin</v>
      </c>
      <c r="F5680" s="255"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x14ac:dyDescent="0.2">
      <c r="A5681" s="183">
        <v>628</v>
      </c>
      <c r="B5681" s="253" t="str">
        <f>IF(AND(A5681&lt;&gt;"",ISNUMBER(A5681)),VLOOKUP(A5681,Studies!A:BR,2,FALSE),"")</f>
        <v>Yakatan 1980</v>
      </c>
      <c r="C5681" s="254" t="str">
        <f>IF(AND(A5681&lt;&gt;"",ISNUMBER(A5681)),VLOOKUP(A5681,Studies!A:BR,3,FALSE),"")</f>
        <v>https://www.ncbi.nlm.nih.gov/pubmed/7229110</v>
      </c>
      <c r="D5681" s="254" t="str">
        <f>IF(AND(A5681&lt;&gt;"",ISNUMBER(A5681)),VLOOKUP(A5681,Studies!A:BR,4,FALSE),"")</f>
        <v>Base, five doses, every 6 h</v>
      </c>
      <c r="E5681" s="254" t="str">
        <f>IF(AND(A5681&lt;&gt;"",ISNUMBER(A5681)),VLOOKUP(A5681,Studies!A:BR,5,FALSE),"")</f>
        <v>Erythromycin</v>
      </c>
      <c r="F5681" s="255"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x14ac:dyDescent="0.2">
      <c r="A5682" s="183">
        <v>628</v>
      </c>
      <c r="B5682" s="253" t="str">
        <f>IF(AND(A5682&lt;&gt;"",ISNUMBER(A5682)),VLOOKUP(A5682,Studies!A:BR,2,FALSE),"")</f>
        <v>Yakatan 1980</v>
      </c>
      <c r="C5682" s="254" t="str">
        <f>IF(AND(A5682&lt;&gt;"",ISNUMBER(A5682)),VLOOKUP(A5682,Studies!A:BR,3,FALSE),"")</f>
        <v>https://www.ncbi.nlm.nih.gov/pubmed/7229110</v>
      </c>
      <c r="D5682" s="254" t="str">
        <f>IF(AND(A5682&lt;&gt;"",ISNUMBER(A5682)),VLOOKUP(A5682,Studies!A:BR,4,FALSE),"")</f>
        <v>Base, five doses, every 6 h</v>
      </c>
      <c r="E5682" s="254" t="str">
        <f>IF(AND(A5682&lt;&gt;"",ISNUMBER(A5682)),VLOOKUP(A5682,Studies!A:BR,5,FALSE),"")</f>
        <v>Erythromycin</v>
      </c>
      <c r="F5682" s="255"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4.25" x14ac:dyDescent="0.2">
      <c r="A5683" s="183">
        <v>629</v>
      </c>
      <c r="B5683" s="253" t="str">
        <f>IF(AND(A5683&lt;&gt;"",ISNUMBER(A5683)),VLOOKUP(A5683,Studies!A:BR,2,FALSE),"")</f>
        <v>Boulton 2013</v>
      </c>
      <c r="C5683" s="254" t="str">
        <f>IF(AND(A5683&lt;&gt;"",ISNUMBER(A5683)),VLOOKUP(A5683,Studies!A:BR,3,FALSE),"")</f>
        <v>https://www.ncbi.nlm.nih.gov/pubmed/22823746</v>
      </c>
      <c r="D5683" s="254" t="str">
        <f>IF(AND(A5683&lt;&gt;"",ISNUMBER(A5683)),VLOOKUP(A5683,Studies!A:BR,4,FALSE),"")</f>
        <v>14C-dapagliflozin iv</v>
      </c>
      <c r="E5683" s="254" t="str">
        <f>IF(AND(A5683&lt;&gt;"",ISNUMBER(A5683)),VLOOKUP(A5683,Studies!A:BR,5,FALSE),"")</f>
        <v>Dapagliflozin</v>
      </c>
      <c r="F5683" s="255" t="str">
        <f>IF(AND(A5683&lt;&gt;"",ISNUMBER(A5683)),VLOOKUP(A5683,Studies!A:BR,6,FALSE),"")</f>
        <v>Plasma</v>
      </c>
      <c r="G5683" s="194">
        <v>1.083333333333333</v>
      </c>
      <c r="H5683" s="240" t="s">
        <v>60</v>
      </c>
      <c r="I5683" s="187">
        <v>10.212999999999999</v>
      </c>
      <c r="J5683" s="241" t="s">
        <v>941</v>
      </c>
      <c r="K5683" s="241" t="s">
        <v>116</v>
      </c>
    </row>
    <row r="5684" spans="1:14" ht="14.25" x14ac:dyDescent="0.2">
      <c r="A5684" s="183">
        <v>629</v>
      </c>
      <c r="B5684" s="253" t="str">
        <f>IF(AND(A5684&lt;&gt;"",ISNUMBER(A5684)),VLOOKUP(A5684,Studies!A:BR,2,FALSE),"")</f>
        <v>Boulton 2013</v>
      </c>
      <c r="C5684" s="254" t="str">
        <f>IF(AND(A5684&lt;&gt;"",ISNUMBER(A5684)),VLOOKUP(A5684,Studies!A:BR,3,FALSE),"")</f>
        <v>https://www.ncbi.nlm.nih.gov/pubmed/22823746</v>
      </c>
      <c r="D5684" s="254" t="str">
        <f>IF(AND(A5684&lt;&gt;"",ISNUMBER(A5684)),VLOOKUP(A5684,Studies!A:BR,4,FALSE),"")</f>
        <v>14C-dapagliflozin iv</v>
      </c>
      <c r="E5684" s="254" t="str">
        <f>IF(AND(A5684&lt;&gt;"",ISNUMBER(A5684)),VLOOKUP(A5684,Studies!A:BR,5,FALSE),"")</f>
        <v>Dapagliflozin</v>
      </c>
      <c r="F5684" s="255" t="str">
        <f>IF(AND(A5684&lt;&gt;"",ISNUMBER(A5684)),VLOOKUP(A5684,Studies!A:BR,6,FALSE),"")</f>
        <v>Plasma</v>
      </c>
      <c r="G5684" s="194">
        <v>1.1666666666666663</v>
      </c>
      <c r="H5684" s="240" t="s">
        <v>60</v>
      </c>
      <c r="I5684" s="187">
        <v>6.5604500000000003</v>
      </c>
      <c r="J5684" s="241" t="s">
        <v>941</v>
      </c>
      <c r="K5684" s="241" t="s">
        <v>116</v>
      </c>
    </row>
    <row r="5685" spans="1:14" ht="14.25" x14ac:dyDescent="0.2">
      <c r="A5685" s="183">
        <v>629</v>
      </c>
      <c r="B5685" s="253" t="str">
        <f>IF(AND(A5685&lt;&gt;"",ISNUMBER(A5685)),VLOOKUP(A5685,Studies!A:BR,2,FALSE),"")</f>
        <v>Boulton 2013</v>
      </c>
      <c r="C5685" s="254" t="str">
        <f>IF(AND(A5685&lt;&gt;"",ISNUMBER(A5685)),VLOOKUP(A5685,Studies!A:BR,3,FALSE),"")</f>
        <v>https://www.ncbi.nlm.nih.gov/pubmed/22823746</v>
      </c>
      <c r="D5685" s="254" t="str">
        <f>IF(AND(A5685&lt;&gt;"",ISNUMBER(A5685)),VLOOKUP(A5685,Studies!A:BR,4,FALSE),"")</f>
        <v>14C-dapagliflozin iv</v>
      </c>
      <c r="E5685" s="254" t="str">
        <f>IF(AND(A5685&lt;&gt;"",ISNUMBER(A5685)),VLOOKUP(A5685,Studies!A:BR,5,FALSE),"")</f>
        <v>Dapagliflozin</v>
      </c>
      <c r="F5685" s="255" t="str">
        <f>IF(AND(A5685&lt;&gt;"",ISNUMBER(A5685)),VLOOKUP(A5685,Studies!A:BR,6,FALSE),"")</f>
        <v>Plasma</v>
      </c>
      <c r="G5685" s="194">
        <v>1.333333333333333</v>
      </c>
      <c r="H5685" s="240" t="s">
        <v>60</v>
      </c>
      <c r="I5685" s="187">
        <v>2.622795</v>
      </c>
      <c r="J5685" s="241" t="s">
        <v>941</v>
      </c>
      <c r="K5685" s="241" t="s">
        <v>116</v>
      </c>
    </row>
    <row r="5686" spans="1:14" ht="14.25" x14ac:dyDescent="0.2">
      <c r="A5686" s="183">
        <v>629</v>
      </c>
      <c r="B5686" s="253" t="str">
        <f>IF(AND(A5686&lt;&gt;"",ISNUMBER(A5686)),VLOOKUP(A5686,Studies!A:BR,2,FALSE),"")</f>
        <v>Boulton 2013</v>
      </c>
      <c r="C5686" s="254" t="str">
        <f>IF(AND(A5686&lt;&gt;"",ISNUMBER(A5686)),VLOOKUP(A5686,Studies!A:BR,3,FALSE),"")</f>
        <v>https://www.ncbi.nlm.nih.gov/pubmed/22823746</v>
      </c>
      <c r="D5686" s="254" t="str">
        <f>IF(AND(A5686&lt;&gt;"",ISNUMBER(A5686)),VLOOKUP(A5686,Studies!A:BR,4,FALSE),"")</f>
        <v>14C-dapagliflozin iv</v>
      </c>
      <c r="E5686" s="254" t="str">
        <f>IF(AND(A5686&lt;&gt;"",ISNUMBER(A5686)),VLOOKUP(A5686,Studies!A:BR,5,FALSE),"")</f>
        <v>Dapagliflozin</v>
      </c>
      <c r="F5686" s="255" t="str">
        <f>IF(AND(A5686&lt;&gt;"",ISNUMBER(A5686)),VLOOKUP(A5686,Studies!A:BR,6,FALSE),"")</f>
        <v>Plasma</v>
      </c>
      <c r="G5686" s="194">
        <v>1.4999999999999998</v>
      </c>
      <c r="H5686" s="240" t="s">
        <v>60</v>
      </c>
      <c r="I5686" s="187">
        <v>1.973306</v>
      </c>
      <c r="J5686" s="241" t="s">
        <v>941</v>
      </c>
      <c r="K5686" s="241" t="s">
        <v>116</v>
      </c>
    </row>
    <row r="5687" spans="1:14" ht="14.25" x14ac:dyDescent="0.2">
      <c r="A5687" s="183">
        <v>629</v>
      </c>
      <c r="B5687" s="253" t="str">
        <f>IF(AND(A5687&lt;&gt;"",ISNUMBER(A5687)),VLOOKUP(A5687,Studies!A:BR,2,FALSE),"")</f>
        <v>Boulton 2013</v>
      </c>
      <c r="C5687" s="254" t="str">
        <f>IF(AND(A5687&lt;&gt;"",ISNUMBER(A5687)),VLOOKUP(A5687,Studies!A:BR,3,FALSE),"")</f>
        <v>https://www.ncbi.nlm.nih.gov/pubmed/22823746</v>
      </c>
      <c r="D5687" s="254" t="str">
        <f>IF(AND(A5687&lt;&gt;"",ISNUMBER(A5687)),VLOOKUP(A5687,Studies!A:BR,4,FALSE),"")</f>
        <v>14C-dapagliflozin iv</v>
      </c>
      <c r="E5687" s="254" t="str">
        <f>IF(AND(A5687&lt;&gt;"",ISNUMBER(A5687)),VLOOKUP(A5687,Studies!A:BR,5,FALSE),"")</f>
        <v>Dapagliflozin</v>
      </c>
      <c r="F5687" s="255" t="str">
        <f>IF(AND(A5687&lt;&gt;"",ISNUMBER(A5687)),VLOOKUP(A5687,Studies!A:BR,6,FALSE),"")</f>
        <v>Plasma</v>
      </c>
      <c r="G5687" s="194">
        <v>1.6666666666666665</v>
      </c>
      <c r="H5687" s="240" t="s">
        <v>60</v>
      </c>
      <c r="I5687" s="187">
        <v>1.1899120000000001</v>
      </c>
      <c r="J5687" s="241" t="s">
        <v>941</v>
      </c>
      <c r="K5687" s="241" t="s">
        <v>116</v>
      </c>
    </row>
    <row r="5688" spans="1:14" ht="14.25" x14ac:dyDescent="0.2">
      <c r="A5688" s="183">
        <v>629</v>
      </c>
      <c r="B5688" s="253" t="str">
        <f>IF(AND(A5688&lt;&gt;"",ISNUMBER(A5688)),VLOOKUP(A5688,Studies!A:BR,2,FALSE),"")</f>
        <v>Boulton 2013</v>
      </c>
      <c r="C5688" s="254" t="str">
        <f>IF(AND(A5688&lt;&gt;"",ISNUMBER(A5688)),VLOOKUP(A5688,Studies!A:BR,3,FALSE),"")</f>
        <v>https://www.ncbi.nlm.nih.gov/pubmed/22823746</v>
      </c>
      <c r="D5688" s="254" t="str">
        <f>IF(AND(A5688&lt;&gt;"",ISNUMBER(A5688)),VLOOKUP(A5688,Studies!A:BR,4,FALSE),"")</f>
        <v>14C-dapagliflozin iv</v>
      </c>
      <c r="E5688" s="254" t="str">
        <f>IF(AND(A5688&lt;&gt;"",ISNUMBER(A5688)),VLOOKUP(A5688,Studies!A:BR,5,FALSE),"")</f>
        <v>Dapagliflozin</v>
      </c>
      <c r="F5688" s="255" t="str">
        <f>IF(AND(A5688&lt;&gt;"",ISNUMBER(A5688)),VLOOKUP(A5688,Studies!A:BR,6,FALSE),"")</f>
        <v>Plasma</v>
      </c>
      <c r="G5688" s="194">
        <v>1.8333333333333333</v>
      </c>
      <c r="H5688" s="240" t="s">
        <v>60</v>
      </c>
      <c r="I5688" s="187">
        <v>1.015933</v>
      </c>
      <c r="J5688" s="241" t="s">
        <v>941</v>
      </c>
      <c r="K5688" s="241" t="s">
        <v>116</v>
      </c>
    </row>
    <row r="5689" spans="1:14" ht="14.25" x14ac:dyDescent="0.2">
      <c r="A5689" s="183">
        <v>629</v>
      </c>
      <c r="B5689" s="253" t="str">
        <f>IF(AND(A5689&lt;&gt;"",ISNUMBER(A5689)),VLOOKUP(A5689,Studies!A:BR,2,FALSE),"")</f>
        <v>Boulton 2013</v>
      </c>
      <c r="C5689" s="254" t="str">
        <f>IF(AND(A5689&lt;&gt;"",ISNUMBER(A5689)),VLOOKUP(A5689,Studies!A:BR,3,FALSE),"")</f>
        <v>https://www.ncbi.nlm.nih.gov/pubmed/22823746</v>
      </c>
      <c r="D5689" s="254" t="str">
        <f>IF(AND(A5689&lt;&gt;"",ISNUMBER(A5689)),VLOOKUP(A5689,Studies!A:BR,4,FALSE),"")</f>
        <v>14C-dapagliflozin iv</v>
      </c>
      <c r="E5689" s="254" t="str">
        <f>IF(AND(A5689&lt;&gt;"",ISNUMBER(A5689)),VLOOKUP(A5689,Studies!A:BR,5,FALSE),"")</f>
        <v>Dapagliflozin</v>
      </c>
      <c r="F5689" s="255" t="str">
        <f>IF(AND(A5689&lt;&gt;"",ISNUMBER(A5689)),VLOOKUP(A5689,Studies!A:BR,6,FALSE),"")</f>
        <v>Plasma</v>
      </c>
      <c r="G5689" s="194">
        <v>2</v>
      </c>
      <c r="H5689" s="240" t="s">
        <v>60</v>
      </c>
      <c r="I5689" s="187">
        <v>0.86739140000000003</v>
      </c>
      <c r="J5689" s="241" t="s">
        <v>941</v>
      </c>
      <c r="K5689" s="241" t="s">
        <v>116</v>
      </c>
    </row>
    <row r="5690" spans="1:14" ht="14.25" x14ac:dyDescent="0.2">
      <c r="A5690" s="183">
        <v>629</v>
      </c>
      <c r="B5690" s="253" t="str">
        <f>IF(AND(A5690&lt;&gt;"",ISNUMBER(A5690)),VLOOKUP(A5690,Studies!A:BR,2,FALSE),"")</f>
        <v>Boulton 2013</v>
      </c>
      <c r="C5690" s="254" t="str">
        <f>IF(AND(A5690&lt;&gt;"",ISNUMBER(A5690)),VLOOKUP(A5690,Studies!A:BR,3,FALSE),"")</f>
        <v>https://www.ncbi.nlm.nih.gov/pubmed/22823746</v>
      </c>
      <c r="D5690" s="254" t="str">
        <f>IF(AND(A5690&lt;&gt;"",ISNUMBER(A5690)),VLOOKUP(A5690,Studies!A:BR,4,FALSE),"")</f>
        <v>14C-dapagliflozin iv</v>
      </c>
      <c r="E5690" s="254" t="str">
        <f>IF(AND(A5690&lt;&gt;"",ISNUMBER(A5690)),VLOOKUP(A5690,Studies!A:BR,5,FALSE),"")</f>
        <v>Dapagliflozin</v>
      </c>
      <c r="F5690" s="255" t="str">
        <f>IF(AND(A5690&lt;&gt;"",ISNUMBER(A5690)),VLOOKUP(A5690,Studies!A:BR,6,FALSE),"")</f>
        <v>Plasma</v>
      </c>
      <c r="G5690" s="194">
        <v>4</v>
      </c>
      <c r="H5690" s="240" t="s">
        <v>60</v>
      </c>
      <c r="I5690" s="187">
        <v>0.41920420000000003</v>
      </c>
      <c r="J5690" s="241" t="s">
        <v>941</v>
      </c>
      <c r="K5690" s="241" t="s">
        <v>116</v>
      </c>
    </row>
    <row r="5691" spans="1:14" ht="14.25" x14ac:dyDescent="0.2">
      <c r="A5691" s="183">
        <v>629</v>
      </c>
      <c r="B5691" s="253" t="str">
        <f>IF(AND(A5691&lt;&gt;"",ISNUMBER(A5691)),VLOOKUP(A5691,Studies!A:BR,2,FALSE),"")</f>
        <v>Boulton 2013</v>
      </c>
      <c r="C5691" s="254" t="str">
        <f>IF(AND(A5691&lt;&gt;"",ISNUMBER(A5691)),VLOOKUP(A5691,Studies!A:BR,3,FALSE),"")</f>
        <v>https://www.ncbi.nlm.nih.gov/pubmed/22823746</v>
      </c>
      <c r="D5691" s="254" t="str">
        <f>IF(AND(A5691&lt;&gt;"",ISNUMBER(A5691)),VLOOKUP(A5691,Studies!A:BR,4,FALSE),"")</f>
        <v>14C-dapagliflozin iv</v>
      </c>
      <c r="E5691" s="254" t="str">
        <f>IF(AND(A5691&lt;&gt;"",ISNUMBER(A5691)),VLOOKUP(A5691,Studies!A:BR,5,FALSE),"")</f>
        <v>Dapagliflozin</v>
      </c>
      <c r="F5691" s="255" t="str">
        <f>IF(AND(A5691&lt;&gt;"",ISNUMBER(A5691)),VLOOKUP(A5691,Studies!A:BR,6,FALSE),"")</f>
        <v>Plasma</v>
      </c>
      <c r="G5691" s="194">
        <v>6</v>
      </c>
      <c r="H5691" s="240" t="s">
        <v>60</v>
      </c>
      <c r="I5691" s="187">
        <v>0.27793030000000002</v>
      </c>
      <c r="J5691" s="241" t="s">
        <v>941</v>
      </c>
      <c r="K5691" s="241" t="s">
        <v>116</v>
      </c>
    </row>
    <row r="5692" spans="1:14" ht="14.25" x14ac:dyDescent="0.2">
      <c r="A5692" s="30">
        <v>629</v>
      </c>
      <c r="B5692" s="253" t="str">
        <f>IF(AND(A5692&lt;&gt;"",ISNUMBER(A5692)),VLOOKUP(A5692,Studies!A:BR,2,FALSE),"")</f>
        <v>Boulton 2013</v>
      </c>
      <c r="C5692" s="254" t="str">
        <f>IF(AND(A5692&lt;&gt;"",ISNUMBER(A5692)),VLOOKUP(A5692,Studies!A:BR,3,FALSE),"")</f>
        <v>https://www.ncbi.nlm.nih.gov/pubmed/22823746</v>
      </c>
      <c r="D5692" s="254" t="str">
        <f>IF(AND(A5692&lt;&gt;"",ISNUMBER(A5692)),VLOOKUP(A5692,Studies!A:BR,4,FALSE),"")</f>
        <v>14C-dapagliflozin iv</v>
      </c>
      <c r="E5692" s="254" t="str">
        <f>IF(AND(A5692&lt;&gt;"",ISNUMBER(A5692)),VLOOKUP(A5692,Studies!A:BR,5,FALSE),"")</f>
        <v>Dapagliflozin</v>
      </c>
      <c r="F5692" s="255" t="str">
        <f>IF(AND(A5692&lt;&gt;"",ISNUMBER(A5692)),VLOOKUP(A5692,Studies!A:BR,6,FALSE),"")</f>
        <v>Plasma</v>
      </c>
      <c r="G5692" s="194">
        <v>8</v>
      </c>
      <c r="H5692" s="240" t="s">
        <v>60</v>
      </c>
      <c r="I5692" s="187">
        <v>0.22275429999999999</v>
      </c>
      <c r="J5692" s="241" t="s">
        <v>941</v>
      </c>
      <c r="K5692" s="241" t="s">
        <v>116</v>
      </c>
    </row>
    <row r="5693" spans="1:14" ht="14.25" x14ac:dyDescent="0.2">
      <c r="A5693" s="183">
        <v>629</v>
      </c>
      <c r="B5693" s="253" t="str">
        <f>IF(AND(A5693&lt;&gt;"",ISNUMBER(A5693)),VLOOKUP(A5693,Studies!A:BR,2,FALSE),"")</f>
        <v>Boulton 2013</v>
      </c>
      <c r="C5693" s="254" t="str">
        <f>IF(AND(A5693&lt;&gt;"",ISNUMBER(A5693)),VLOOKUP(A5693,Studies!A:BR,3,FALSE),"")</f>
        <v>https://www.ncbi.nlm.nih.gov/pubmed/22823746</v>
      </c>
      <c r="D5693" s="254" t="str">
        <f>IF(AND(A5693&lt;&gt;"",ISNUMBER(A5693)),VLOOKUP(A5693,Studies!A:BR,4,FALSE),"")</f>
        <v>14C-dapagliflozin iv</v>
      </c>
      <c r="E5693" s="254" t="str">
        <f>IF(AND(A5693&lt;&gt;"",ISNUMBER(A5693)),VLOOKUP(A5693,Studies!A:BR,5,FALSE),"")</f>
        <v>Dapagliflozin</v>
      </c>
      <c r="F5693" s="255" t="str">
        <f>IF(AND(A5693&lt;&gt;"",ISNUMBER(A5693)),VLOOKUP(A5693,Studies!A:BR,6,FALSE),"")</f>
        <v>Plasma</v>
      </c>
      <c r="G5693" s="194">
        <v>12</v>
      </c>
      <c r="H5693" s="240" t="s">
        <v>60</v>
      </c>
      <c r="I5693" s="187">
        <v>0.1183659</v>
      </c>
      <c r="J5693" s="241" t="s">
        <v>941</v>
      </c>
      <c r="K5693" s="241" t="s">
        <v>116</v>
      </c>
    </row>
    <row r="5694" spans="1:14" ht="14.25" x14ac:dyDescent="0.2">
      <c r="A5694" s="183">
        <v>629</v>
      </c>
      <c r="B5694" s="253" t="str">
        <f>IF(AND(A5694&lt;&gt;"",ISNUMBER(A5694)),VLOOKUP(A5694,Studies!A:BR,2,FALSE),"")</f>
        <v>Boulton 2013</v>
      </c>
      <c r="C5694" s="254" t="str">
        <f>IF(AND(A5694&lt;&gt;"",ISNUMBER(A5694)),VLOOKUP(A5694,Studies!A:BR,3,FALSE),"")</f>
        <v>https://www.ncbi.nlm.nih.gov/pubmed/22823746</v>
      </c>
      <c r="D5694" s="254" t="str">
        <f>IF(AND(A5694&lt;&gt;"",ISNUMBER(A5694)),VLOOKUP(A5694,Studies!A:BR,4,FALSE),"")</f>
        <v>14C-dapagliflozin iv</v>
      </c>
      <c r="E5694" s="254" t="str">
        <f>IF(AND(A5694&lt;&gt;"",ISNUMBER(A5694)),VLOOKUP(A5694,Studies!A:BR,5,FALSE),"")</f>
        <v>Dapagliflozin</v>
      </c>
      <c r="F5694" s="255" t="str">
        <f>IF(AND(A5694&lt;&gt;"",ISNUMBER(A5694)),VLOOKUP(A5694,Studies!A:BR,6,FALSE),"")</f>
        <v>Plasma</v>
      </c>
      <c r="G5694" s="194">
        <v>16</v>
      </c>
      <c r="H5694" s="240" t="s">
        <v>60</v>
      </c>
      <c r="I5694" s="187">
        <v>6.4916779999999993E-2</v>
      </c>
      <c r="J5694" s="241" t="s">
        <v>941</v>
      </c>
      <c r="K5694" s="241" t="s">
        <v>116</v>
      </c>
    </row>
    <row r="5695" spans="1:14" ht="14.25" x14ac:dyDescent="0.2">
      <c r="A5695" s="183">
        <v>629</v>
      </c>
      <c r="B5695" s="253" t="str">
        <f>IF(AND(A5695&lt;&gt;"",ISNUMBER(A5695)),VLOOKUP(A5695,Studies!A:BR,2,FALSE),"")</f>
        <v>Boulton 2013</v>
      </c>
      <c r="C5695" s="254" t="str">
        <f>IF(AND(A5695&lt;&gt;"",ISNUMBER(A5695)),VLOOKUP(A5695,Studies!A:BR,3,FALSE),"")</f>
        <v>https://www.ncbi.nlm.nih.gov/pubmed/22823746</v>
      </c>
      <c r="D5695" s="254" t="str">
        <f>IF(AND(A5695&lt;&gt;"",ISNUMBER(A5695)),VLOOKUP(A5695,Studies!A:BR,4,FALSE),"")</f>
        <v>14C-dapagliflozin iv</v>
      </c>
      <c r="E5695" s="254" t="str">
        <f>IF(AND(A5695&lt;&gt;"",ISNUMBER(A5695)),VLOOKUP(A5695,Studies!A:BR,5,FALSE),"")</f>
        <v>Dapagliflozin</v>
      </c>
      <c r="F5695" s="255" t="str">
        <f>IF(AND(A5695&lt;&gt;"",ISNUMBER(A5695)),VLOOKUP(A5695,Studies!A:BR,6,FALSE),"")</f>
        <v>Plasma</v>
      </c>
      <c r="G5695" s="194">
        <v>24</v>
      </c>
      <c r="H5695" s="240" t="s">
        <v>60</v>
      </c>
      <c r="I5695" s="187">
        <v>3.79269E-2</v>
      </c>
      <c r="J5695" s="241" t="s">
        <v>941</v>
      </c>
      <c r="K5695" s="241" t="s">
        <v>116</v>
      </c>
    </row>
    <row r="5696" spans="1:14" ht="14.25" x14ac:dyDescent="0.2">
      <c r="A5696" s="183">
        <v>629</v>
      </c>
      <c r="B5696" s="253" t="str">
        <f>IF(AND(A5696&lt;&gt;"",ISNUMBER(A5696)),VLOOKUP(A5696,Studies!A:BR,2,FALSE),"")</f>
        <v>Boulton 2013</v>
      </c>
      <c r="C5696" s="254" t="str">
        <f>IF(AND(A5696&lt;&gt;"",ISNUMBER(A5696)),VLOOKUP(A5696,Studies!A:BR,3,FALSE),"")</f>
        <v>https://www.ncbi.nlm.nih.gov/pubmed/22823746</v>
      </c>
      <c r="D5696" s="254" t="str">
        <f>IF(AND(A5696&lt;&gt;"",ISNUMBER(A5696)),VLOOKUP(A5696,Studies!A:BR,4,FALSE),"")</f>
        <v>14C-dapagliflozin iv</v>
      </c>
      <c r="E5696" s="254" t="str">
        <f>IF(AND(A5696&lt;&gt;"",ISNUMBER(A5696)),VLOOKUP(A5696,Studies!A:BR,5,FALSE),"")</f>
        <v>Dapagliflozin</v>
      </c>
      <c r="F5696" s="255" t="str">
        <f>IF(AND(A5696&lt;&gt;"",ISNUMBER(A5696)),VLOOKUP(A5696,Studies!A:BR,6,FALSE),"")</f>
        <v>Plasma</v>
      </c>
      <c r="G5696" s="194">
        <v>36</v>
      </c>
      <c r="H5696" s="240" t="s">
        <v>60</v>
      </c>
      <c r="I5696" s="187">
        <v>1.8918549999999999E-2</v>
      </c>
      <c r="J5696" s="241" t="s">
        <v>941</v>
      </c>
      <c r="K5696" s="241" t="s">
        <v>116</v>
      </c>
    </row>
    <row r="5697" spans="1:14" ht="14.25" x14ac:dyDescent="0.2">
      <c r="A5697" s="183">
        <v>629</v>
      </c>
      <c r="B5697" s="253" t="str">
        <f>IF(AND(A5697&lt;&gt;"",ISNUMBER(A5697)),VLOOKUP(A5697,Studies!A:BR,2,FALSE),"")</f>
        <v>Boulton 2013</v>
      </c>
      <c r="C5697" s="254" t="str">
        <f>IF(AND(A5697&lt;&gt;"",ISNUMBER(A5697)),VLOOKUP(A5697,Studies!A:BR,3,FALSE),"")</f>
        <v>https://www.ncbi.nlm.nih.gov/pubmed/22823746</v>
      </c>
      <c r="D5697" s="254" t="str">
        <f>IF(AND(A5697&lt;&gt;"",ISNUMBER(A5697)),VLOOKUP(A5697,Studies!A:BR,4,FALSE),"")</f>
        <v>14C-dapagliflozin iv</v>
      </c>
      <c r="E5697" s="254" t="str">
        <f>IF(AND(A5697&lt;&gt;"",ISNUMBER(A5697)),VLOOKUP(A5697,Studies!A:BR,5,FALSE),"")</f>
        <v>Dapagliflozin</v>
      </c>
      <c r="F5697" s="255" t="str">
        <f>IF(AND(A5697&lt;&gt;"",ISNUMBER(A5697)),VLOOKUP(A5697,Studies!A:BR,6,FALSE),"")</f>
        <v>Plasma</v>
      </c>
      <c r="G5697" s="194">
        <v>48</v>
      </c>
      <c r="H5697" s="240" t="s">
        <v>60</v>
      </c>
      <c r="I5697" s="187">
        <v>1.8329809999999998E-2</v>
      </c>
      <c r="J5697" s="241" t="s">
        <v>941</v>
      </c>
      <c r="K5697" s="241" t="s">
        <v>116</v>
      </c>
    </row>
    <row r="5698" spans="1:14" ht="14.25" x14ac:dyDescent="0.2">
      <c r="A5698" s="183">
        <v>629</v>
      </c>
      <c r="B5698" s="253" t="str">
        <f>IF(AND(A5698&lt;&gt;"",ISNUMBER(A5698)),VLOOKUP(A5698,Studies!A:BR,2,FALSE),"")</f>
        <v>Boulton 2013</v>
      </c>
      <c r="C5698" s="254" t="str">
        <f>IF(AND(A5698&lt;&gt;"",ISNUMBER(A5698)),VLOOKUP(A5698,Studies!A:BR,3,FALSE),"")</f>
        <v>https://www.ncbi.nlm.nih.gov/pubmed/22823746</v>
      </c>
      <c r="D5698" s="254" t="str">
        <f>IF(AND(A5698&lt;&gt;"",ISNUMBER(A5698)),VLOOKUP(A5698,Studies!A:BR,4,FALSE),"")</f>
        <v>14C-dapagliflozin iv</v>
      </c>
      <c r="E5698" s="254" t="str">
        <f>IF(AND(A5698&lt;&gt;"",ISNUMBER(A5698)),VLOOKUP(A5698,Studies!A:BR,5,FALSE),"")</f>
        <v>Dapagliflozin</v>
      </c>
      <c r="F5698" s="255" t="str">
        <f>IF(AND(A5698&lt;&gt;"",ISNUMBER(A5698)),VLOOKUP(A5698,Studies!A:BR,6,FALSE),"")</f>
        <v>Plasma</v>
      </c>
      <c r="G5698" s="194">
        <v>49</v>
      </c>
      <c r="H5698" s="240" t="s">
        <v>60</v>
      </c>
      <c r="I5698" s="187">
        <v>1.8329809999999998E-2</v>
      </c>
      <c r="J5698" s="241" t="s">
        <v>941</v>
      </c>
      <c r="K5698" s="241" t="s">
        <v>116</v>
      </c>
    </row>
    <row r="5699" spans="1:14" ht="14.25" x14ac:dyDescent="0.2">
      <c r="A5699" s="183">
        <v>630</v>
      </c>
      <c r="B5699" s="253" t="str">
        <f>IF(AND(A5699&lt;&gt;"",ISNUMBER(A5699)),VLOOKUP(A5699,Studies!A:BR,2,FALSE),"")</f>
        <v>Boulton 2013</v>
      </c>
      <c r="C5699" s="254" t="str">
        <f>IF(AND(A5699&lt;&gt;"",ISNUMBER(A5699)),VLOOKUP(A5699,Studies!A:BR,3,FALSE),"")</f>
        <v>https://www.ncbi.nlm.nih.gov/pubmed/22823746</v>
      </c>
      <c r="D5699" s="254" t="str">
        <f>IF(AND(A5699&lt;&gt;"",ISNUMBER(A5699)),VLOOKUP(A5699,Studies!A:BR,4,FALSE),"")</f>
        <v>Dapagliflozin po</v>
      </c>
      <c r="E5699" s="254" t="str">
        <f>IF(AND(A5699&lt;&gt;"",ISNUMBER(A5699)),VLOOKUP(A5699,Studies!A:BR,5,FALSE),"")</f>
        <v>Dapagliflozin</v>
      </c>
      <c r="F5699" s="255" t="str">
        <f>IF(AND(A5699&lt;&gt;"",ISNUMBER(A5699)),VLOOKUP(A5699,Studies!A:BR,6,FALSE),"")</f>
        <v>Plasma</v>
      </c>
      <c r="G5699" s="194">
        <v>0.5</v>
      </c>
      <c r="H5699" s="240" t="s">
        <v>60</v>
      </c>
      <c r="I5699" s="187">
        <v>106.5117</v>
      </c>
      <c r="J5699" s="241" t="s">
        <v>941</v>
      </c>
      <c r="K5699" s="241" t="s">
        <v>116</v>
      </c>
      <c r="L5699" s="195">
        <v>68.898319999999998</v>
      </c>
      <c r="M5699" s="52" t="s">
        <v>941</v>
      </c>
      <c r="N5699" s="52" t="s">
        <v>117</v>
      </c>
    </row>
    <row r="5700" spans="1:14" ht="14.25" x14ac:dyDescent="0.2">
      <c r="A5700" s="183">
        <v>630</v>
      </c>
      <c r="B5700" s="253" t="str">
        <f>IF(AND(A5700&lt;&gt;"",ISNUMBER(A5700)),VLOOKUP(A5700,Studies!A:BR,2,FALSE),"")</f>
        <v>Boulton 2013</v>
      </c>
      <c r="C5700" s="254" t="str">
        <f>IF(AND(A5700&lt;&gt;"",ISNUMBER(A5700)),VLOOKUP(A5700,Studies!A:BR,3,FALSE),"")</f>
        <v>https://www.ncbi.nlm.nih.gov/pubmed/22823746</v>
      </c>
      <c r="D5700" s="254" t="str">
        <f>IF(AND(A5700&lt;&gt;"",ISNUMBER(A5700)),VLOOKUP(A5700,Studies!A:BR,4,FALSE),"")</f>
        <v>Dapagliflozin po</v>
      </c>
      <c r="E5700" s="254" t="str">
        <f>IF(AND(A5700&lt;&gt;"",ISNUMBER(A5700)),VLOOKUP(A5700,Studies!A:BR,5,FALSE),"")</f>
        <v>Dapagliflozin</v>
      </c>
      <c r="F5700" s="255" t="str">
        <f>IF(AND(A5700&lt;&gt;"",ISNUMBER(A5700)),VLOOKUP(A5700,Studies!A:BR,6,FALSE),"")</f>
        <v>Plasma</v>
      </c>
      <c r="G5700" s="194">
        <v>1</v>
      </c>
      <c r="H5700" s="240" t="s">
        <v>60</v>
      </c>
      <c r="I5700" s="187">
        <v>141.47669999999999</v>
      </c>
      <c r="J5700" s="241" t="s">
        <v>941</v>
      </c>
      <c r="K5700" s="241" t="s">
        <v>116</v>
      </c>
      <c r="L5700" s="195">
        <v>44.581699999999998</v>
      </c>
      <c r="M5700" s="52" t="s">
        <v>941</v>
      </c>
      <c r="N5700" s="52" t="s">
        <v>117</v>
      </c>
    </row>
    <row r="5701" spans="1:14" ht="14.25" x14ac:dyDescent="0.2">
      <c r="A5701" s="183">
        <v>630</v>
      </c>
      <c r="B5701" s="253" t="str">
        <f>IF(AND(A5701&lt;&gt;"",ISNUMBER(A5701)),VLOOKUP(A5701,Studies!A:BR,2,FALSE),"")</f>
        <v>Boulton 2013</v>
      </c>
      <c r="C5701" s="254" t="str">
        <f>IF(AND(A5701&lt;&gt;"",ISNUMBER(A5701)),VLOOKUP(A5701,Studies!A:BR,3,FALSE),"")</f>
        <v>https://www.ncbi.nlm.nih.gov/pubmed/22823746</v>
      </c>
      <c r="D5701" s="254" t="str">
        <f>IF(AND(A5701&lt;&gt;"",ISNUMBER(A5701)),VLOOKUP(A5701,Studies!A:BR,4,FALSE),"")</f>
        <v>Dapagliflozin po</v>
      </c>
      <c r="E5701" s="254" t="str">
        <f>IF(AND(A5701&lt;&gt;"",ISNUMBER(A5701)),VLOOKUP(A5701,Studies!A:BR,5,FALSE),"")</f>
        <v>Dapagliflozin</v>
      </c>
      <c r="F5701" s="255" t="str">
        <f>IF(AND(A5701&lt;&gt;"",ISNUMBER(A5701)),VLOOKUP(A5701,Studies!A:BR,6,FALSE),"")</f>
        <v>Plasma</v>
      </c>
      <c r="G5701" s="194">
        <v>1.5</v>
      </c>
      <c r="H5701" s="240" t="s">
        <v>60</v>
      </c>
      <c r="I5701" s="187">
        <v>93.886409999999998</v>
      </c>
      <c r="J5701" s="241" t="s">
        <v>941</v>
      </c>
      <c r="K5701" s="241" t="s">
        <v>116</v>
      </c>
      <c r="L5701" s="195">
        <v>8.4767840000000003</v>
      </c>
      <c r="M5701" s="52" t="s">
        <v>941</v>
      </c>
      <c r="N5701" s="52" t="s">
        <v>117</v>
      </c>
    </row>
    <row r="5702" spans="1:14" ht="14.25" x14ac:dyDescent="0.2">
      <c r="A5702" s="183">
        <v>630</v>
      </c>
      <c r="B5702" s="253" t="str">
        <f>IF(AND(A5702&lt;&gt;"",ISNUMBER(A5702)),VLOOKUP(A5702,Studies!A:BR,2,FALSE),"")</f>
        <v>Boulton 2013</v>
      </c>
      <c r="C5702" s="254" t="str">
        <f>IF(AND(A5702&lt;&gt;"",ISNUMBER(A5702)),VLOOKUP(A5702,Studies!A:BR,3,FALSE),"")</f>
        <v>https://www.ncbi.nlm.nih.gov/pubmed/22823746</v>
      </c>
      <c r="D5702" s="254" t="str">
        <f>IF(AND(A5702&lt;&gt;"",ISNUMBER(A5702)),VLOOKUP(A5702,Studies!A:BR,4,FALSE),"")</f>
        <v>Dapagliflozin po</v>
      </c>
      <c r="E5702" s="254" t="str">
        <f>IF(AND(A5702&lt;&gt;"",ISNUMBER(A5702)),VLOOKUP(A5702,Studies!A:BR,5,FALSE),"")</f>
        <v>Dapagliflozin</v>
      </c>
      <c r="F5702" s="255" t="str">
        <f>IF(AND(A5702&lt;&gt;"",ISNUMBER(A5702)),VLOOKUP(A5702,Studies!A:BR,6,FALSE),"")</f>
        <v>Plasma</v>
      </c>
      <c r="G5702" s="194">
        <v>2</v>
      </c>
      <c r="H5702" s="240" t="s">
        <v>60</v>
      </c>
      <c r="I5702" s="187">
        <v>75.285669999999996</v>
      </c>
      <c r="J5702" s="241" t="s">
        <v>941</v>
      </c>
      <c r="K5702" s="241" t="s">
        <v>116</v>
      </c>
      <c r="L5702" s="195">
        <v>8.9239200000000007</v>
      </c>
      <c r="M5702" s="52" t="s">
        <v>941</v>
      </c>
      <c r="N5702" s="52" t="s">
        <v>117</v>
      </c>
    </row>
    <row r="5703" spans="1:14" ht="14.25" x14ac:dyDescent="0.2">
      <c r="A5703" s="183">
        <v>630</v>
      </c>
      <c r="B5703" s="253" t="str">
        <f>IF(AND(A5703&lt;&gt;"",ISNUMBER(A5703)),VLOOKUP(A5703,Studies!A:BR,2,FALSE),"")</f>
        <v>Boulton 2013</v>
      </c>
      <c r="C5703" s="254" t="str">
        <f>IF(AND(A5703&lt;&gt;"",ISNUMBER(A5703)),VLOOKUP(A5703,Studies!A:BR,3,FALSE),"")</f>
        <v>https://www.ncbi.nlm.nih.gov/pubmed/22823746</v>
      </c>
      <c r="D5703" s="254" t="str">
        <f>IF(AND(A5703&lt;&gt;"",ISNUMBER(A5703)),VLOOKUP(A5703,Studies!A:BR,4,FALSE),"")</f>
        <v>Dapagliflozin po</v>
      </c>
      <c r="E5703" s="254" t="str">
        <f>IF(AND(A5703&lt;&gt;"",ISNUMBER(A5703)),VLOOKUP(A5703,Studies!A:BR,5,FALSE),"")</f>
        <v>Dapagliflozin</v>
      </c>
      <c r="F5703" s="255" t="str">
        <f>IF(AND(A5703&lt;&gt;"",ISNUMBER(A5703)),VLOOKUP(A5703,Studies!A:BR,6,FALSE),"")</f>
        <v>Plasma</v>
      </c>
      <c r="G5703" s="194">
        <v>4</v>
      </c>
      <c r="H5703" s="240" t="s">
        <v>60</v>
      </c>
      <c r="I5703" s="187">
        <v>38.818710000000003</v>
      </c>
      <c r="J5703" s="241" t="s">
        <v>941</v>
      </c>
      <c r="K5703" s="241" t="s">
        <v>116</v>
      </c>
      <c r="L5703" s="195">
        <v>4.6013450000000002</v>
      </c>
      <c r="M5703" s="52" t="s">
        <v>941</v>
      </c>
      <c r="N5703" s="52" t="s">
        <v>117</v>
      </c>
    </row>
    <row r="5704" spans="1:14" ht="14.25" x14ac:dyDescent="0.2">
      <c r="A5704" s="183">
        <v>630</v>
      </c>
      <c r="B5704" s="253" t="str">
        <f>IF(AND(A5704&lt;&gt;"",ISNUMBER(A5704)),VLOOKUP(A5704,Studies!A:BR,2,FALSE),"")</f>
        <v>Boulton 2013</v>
      </c>
      <c r="C5704" s="254" t="str">
        <f>IF(AND(A5704&lt;&gt;"",ISNUMBER(A5704)),VLOOKUP(A5704,Studies!A:BR,3,FALSE),"")</f>
        <v>https://www.ncbi.nlm.nih.gov/pubmed/22823746</v>
      </c>
      <c r="D5704" s="254" t="str">
        <f>IF(AND(A5704&lt;&gt;"",ISNUMBER(A5704)),VLOOKUP(A5704,Studies!A:BR,4,FALSE),"")</f>
        <v>Dapagliflozin po</v>
      </c>
      <c r="E5704" s="254" t="str">
        <f>IF(AND(A5704&lt;&gt;"",ISNUMBER(A5704)),VLOOKUP(A5704,Studies!A:BR,5,FALSE),"")</f>
        <v>Dapagliflozin</v>
      </c>
      <c r="F5704" s="255" t="str">
        <f>IF(AND(A5704&lt;&gt;"",ISNUMBER(A5704)),VLOOKUP(A5704,Studies!A:BR,6,FALSE),"")</f>
        <v>Plasma</v>
      </c>
      <c r="G5704" s="194">
        <v>6</v>
      </c>
      <c r="H5704" s="240" t="s">
        <v>60</v>
      </c>
      <c r="I5704" s="187">
        <v>25.760770000000001</v>
      </c>
      <c r="J5704" s="241" t="s">
        <v>941</v>
      </c>
      <c r="K5704" s="241" t="s">
        <v>116</v>
      </c>
      <c r="L5704" s="195">
        <v>5.1037119999999998</v>
      </c>
      <c r="M5704" s="52" t="s">
        <v>941</v>
      </c>
      <c r="N5704" s="52" t="s">
        <v>117</v>
      </c>
    </row>
    <row r="5705" spans="1:14" ht="14.25" x14ac:dyDescent="0.2">
      <c r="A5705" s="30">
        <v>630</v>
      </c>
      <c r="B5705" s="253" t="str">
        <f>IF(AND(A5705&lt;&gt;"",ISNUMBER(A5705)),VLOOKUP(A5705,Studies!A:BR,2,FALSE),"")</f>
        <v>Boulton 2013</v>
      </c>
      <c r="C5705" s="254" t="str">
        <f>IF(AND(A5705&lt;&gt;"",ISNUMBER(A5705)),VLOOKUP(A5705,Studies!A:BR,3,FALSE),"")</f>
        <v>https://www.ncbi.nlm.nih.gov/pubmed/22823746</v>
      </c>
      <c r="D5705" s="254" t="str">
        <f>IF(AND(A5705&lt;&gt;"",ISNUMBER(A5705)),VLOOKUP(A5705,Studies!A:BR,4,FALSE),"")</f>
        <v>Dapagliflozin po</v>
      </c>
      <c r="E5705" s="254" t="str">
        <f>IF(AND(A5705&lt;&gt;"",ISNUMBER(A5705)),VLOOKUP(A5705,Studies!A:BR,5,FALSE),"")</f>
        <v>Dapagliflozin</v>
      </c>
      <c r="F5705" s="255" t="str">
        <f>IF(AND(A5705&lt;&gt;"",ISNUMBER(A5705)),VLOOKUP(A5705,Studies!A:BR,6,FALSE),"")</f>
        <v>Plasma</v>
      </c>
      <c r="G5705" s="194">
        <v>8</v>
      </c>
      <c r="H5705" s="240" t="s">
        <v>60</v>
      </c>
      <c r="I5705" s="187">
        <v>18.791979999999999</v>
      </c>
      <c r="J5705" s="241" t="s">
        <v>941</v>
      </c>
      <c r="K5705" s="241" t="s">
        <v>116</v>
      </c>
      <c r="L5705" s="195">
        <v>2.7418170000000002</v>
      </c>
      <c r="M5705" s="52" t="s">
        <v>941</v>
      </c>
      <c r="N5705" s="52" t="s">
        <v>117</v>
      </c>
    </row>
    <row r="5706" spans="1:14" ht="14.25" x14ac:dyDescent="0.2">
      <c r="A5706" s="183">
        <v>630</v>
      </c>
      <c r="B5706" s="253" t="str">
        <f>IF(AND(A5706&lt;&gt;"",ISNUMBER(A5706)),VLOOKUP(A5706,Studies!A:BR,2,FALSE),"")</f>
        <v>Boulton 2013</v>
      </c>
      <c r="C5706" s="254" t="str">
        <f>IF(AND(A5706&lt;&gt;"",ISNUMBER(A5706)),VLOOKUP(A5706,Studies!A:BR,3,FALSE),"")</f>
        <v>https://www.ncbi.nlm.nih.gov/pubmed/22823746</v>
      </c>
      <c r="D5706" s="254" t="str">
        <f>IF(AND(A5706&lt;&gt;"",ISNUMBER(A5706)),VLOOKUP(A5706,Studies!A:BR,4,FALSE),"")</f>
        <v>Dapagliflozin po</v>
      </c>
      <c r="E5706" s="254" t="str">
        <f>IF(AND(A5706&lt;&gt;"",ISNUMBER(A5706)),VLOOKUP(A5706,Studies!A:BR,5,FALSE),"")</f>
        <v>Dapagliflozin</v>
      </c>
      <c r="F5706" s="255" t="str">
        <f>IF(AND(A5706&lt;&gt;"",ISNUMBER(A5706)),VLOOKUP(A5706,Studies!A:BR,6,FALSE),"")</f>
        <v>Plasma</v>
      </c>
      <c r="G5706" s="194">
        <v>12</v>
      </c>
      <c r="H5706" s="240" t="s">
        <v>60</v>
      </c>
      <c r="I5706" s="187">
        <v>10.99249</v>
      </c>
      <c r="J5706" s="241" t="s">
        <v>941</v>
      </c>
      <c r="K5706" s="241" t="s">
        <v>116</v>
      </c>
      <c r="L5706" s="195">
        <v>2.177832</v>
      </c>
      <c r="M5706" s="52" t="s">
        <v>941</v>
      </c>
      <c r="N5706" s="52" t="s">
        <v>117</v>
      </c>
    </row>
    <row r="5707" spans="1:14" ht="14.25" x14ac:dyDescent="0.2">
      <c r="A5707" s="183">
        <v>630</v>
      </c>
      <c r="B5707" s="253" t="str">
        <f>IF(AND(A5707&lt;&gt;"",ISNUMBER(A5707)),VLOOKUP(A5707,Studies!A:BR,2,FALSE),"")</f>
        <v>Boulton 2013</v>
      </c>
      <c r="C5707" s="254" t="str">
        <f>IF(AND(A5707&lt;&gt;"",ISNUMBER(A5707)),VLOOKUP(A5707,Studies!A:BR,3,FALSE),"")</f>
        <v>https://www.ncbi.nlm.nih.gov/pubmed/22823746</v>
      </c>
      <c r="D5707" s="254" t="str">
        <f>IF(AND(A5707&lt;&gt;"",ISNUMBER(A5707)),VLOOKUP(A5707,Studies!A:BR,4,FALSE),"")</f>
        <v>Dapagliflozin po</v>
      </c>
      <c r="E5707" s="254" t="str">
        <f>IF(AND(A5707&lt;&gt;"",ISNUMBER(A5707)),VLOOKUP(A5707,Studies!A:BR,5,FALSE),"")</f>
        <v>Dapagliflozin</v>
      </c>
      <c r="F5707" s="255" t="str">
        <f>IF(AND(A5707&lt;&gt;"",ISNUMBER(A5707)),VLOOKUP(A5707,Studies!A:BR,6,FALSE),"")</f>
        <v>Plasma</v>
      </c>
      <c r="G5707" s="194">
        <v>16</v>
      </c>
      <c r="H5707" s="240" t="s">
        <v>60</v>
      </c>
      <c r="I5707" s="187">
        <v>7.0683020000000001</v>
      </c>
      <c r="J5707" s="241" t="s">
        <v>941</v>
      </c>
      <c r="K5707" s="241" t="s">
        <v>116</v>
      </c>
      <c r="L5707" s="195">
        <v>1.5763590000000001</v>
      </c>
      <c r="M5707" s="52" t="s">
        <v>941</v>
      </c>
      <c r="N5707" s="52" t="s">
        <v>117</v>
      </c>
    </row>
    <row r="5708" spans="1:14" ht="14.25" x14ac:dyDescent="0.2">
      <c r="A5708" s="183">
        <v>630</v>
      </c>
      <c r="B5708" s="253" t="str">
        <f>IF(AND(A5708&lt;&gt;"",ISNUMBER(A5708)),VLOOKUP(A5708,Studies!A:BR,2,FALSE),"")</f>
        <v>Boulton 2013</v>
      </c>
      <c r="C5708" s="254" t="str">
        <f>IF(AND(A5708&lt;&gt;"",ISNUMBER(A5708)),VLOOKUP(A5708,Studies!A:BR,3,FALSE),"")</f>
        <v>https://www.ncbi.nlm.nih.gov/pubmed/22823746</v>
      </c>
      <c r="D5708" s="254" t="str">
        <f>IF(AND(A5708&lt;&gt;"",ISNUMBER(A5708)),VLOOKUP(A5708,Studies!A:BR,4,FALSE),"")</f>
        <v>Dapagliflozin po</v>
      </c>
      <c r="E5708" s="254" t="str">
        <f>IF(AND(A5708&lt;&gt;"",ISNUMBER(A5708)),VLOOKUP(A5708,Studies!A:BR,5,FALSE),"")</f>
        <v>Dapagliflozin</v>
      </c>
      <c r="F5708" s="255" t="str">
        <f>IF(AND(A5708&lt;&gt;"",ISNUMBER(A5708)),VLOOKUP(A5708,Studies!A:BR,6,FALSE),"")</f>
        <v>Plasma</v>
      </c>
      <c r="G5708" s="194">
        <v>24</v>
      </c>
      <c r="H5708" s="240" t="s">
        <v>60</v>
      </c>
      <c r="I5708" s="187">
        <v>4.134646</v>
      </c>
      <c r="J5708" s="241" t="s">
        <v>941</v>
      </c>
      <c r="K5708" s="241" t="s">
        <v>116</v>
      </c>
      <c r="L5708" s="195">
        <v>0.92210029999999998</v>
      </c>
      <c r="M5708" s="52" t="s">
        <v>941</v>
      </c>
      <c r="N5708" s="52" t="s">
        <v>117</v>
      </c>
    </row>
    <row r="5709" spans="1:14" ht="14.25" x14ac:dyDescent="0.2">
      <c r="A5709" s="183">
        <v>630</v>
      </c>
      <c r="B5709" s="253" t="str">
        <f>IF(AND(A5709&lt;&gt;"",ISNUMBER(A5709)),VLOOKUP(A5709,Studies!A:BR,2,FALSE),"")</f>
        <v>Boulton 2013</v>
      </c>
      <c r="C5709" s="254" t="str">
        <f>IF(AND(A5709&lt;&gt;"",ISNUMBER(A5709)),VLOOKUP(A5709,Studies!A:BR,3,FALSE),"")</f>
        <v>https://www.ncbi.nlm.nih.gov/pubmed/22823746</v>
      </c>
      <c r="D5709" s="254" t="str">
        <f>IF(AND(A5709&lt;&gt;"",ISNUMBER(A5709)),VLOOKUP(A5709,Studies!A:BR,4,FALSE),"")</f>
        <v>Dapagliflozin po</v>
      </c>
      <c r="E5709" s="254" t="str">
        <f>IF(AND(A5709&lt;&gt;"",ISNUMBER(A5709)),VLOOKUP(A5709,Studies!A:BR,5,FALSE),"")</f>
        <v>Dapagliflozin</v>
      </c>
      <c r="F5709" s="255" t="str">
        <f>IF(AND(A5709&lt;&gt;"",ISNUMBER(A5709)),VLOOKUP(A5709,Studies!A:BR,6,FALSE),"")</f>
        <v>Plasma</v>
      </c>
      <c r="G5709" s="194">
        <v>36</v>
      </c>
      <c r="H5709" s="240" t="s">
        <v>60</v>
      </c>
      <c r="I5709" s="187">
        <v>2.270724</v>
      </c>
      <c r="J5709" s="241" t="s">
        <v>941</v>
      </c>
      <c r="K5709" s="241" t="s">
        <v>116</v>
      </c>
      <c r="L5709" s="195">
        <v>0.33130690000000002</v>
      </c>
      <c r="M5709" s="52" t="s">
        <v>941</v>
      </c>
      <c r="N5709" s="52" t="s">
        <v>117</v>
      </c>
    </row>
    <row r="5710" spans="1:14" ht="14.25" x14ac:dyDescent="0.2">
      <c r="A5710" s="183">
        <v>630</v>
      </c>
      <c r="B5710" s="253" t="str">
        <f>IF(AND(A5710&lt;&gt;"",ISNUMBER(A5710)),VLOOKUP(A5710,Studies!A:BR,2,FALSE),"")</f>
        <v>Boulton 2013</v>
      </c>
      <c r="C5710" s="254" t="str">
        <f>IF(AND(A5710&lt;&gt;"",ISNUMBER(A5710)),VLOOKUP(A5710,Studies!A:BR,3,FALSE),"")</f>
        <v>https://www.ncbi.nlm.nih.gov/pubmed/22823746</v>
      </c>
      <c r="D5710" s="254" t="str">
        <f>IF(AND(A5710&lt;&gt;"",ISNUMBER(A5710)),VLOOKUP(A5710,Studies!A:BR,4,FALSE),"")</f>
        <v>Dapagliflozin po</v>
      </c>
      <c r="E5710" s="254" t="str">
        <f>IF(AND(A5710&lt;&gt;"",ISNUMBER(A5710)),VLOOKUP(A5710,Studies!A:BR,5,FALSE),"")</f>
        <v>Dapagliflozin</v>
      </c>
      <c r="F5710" s="255" t="str">
        <f>IF(AND(A5710&lt;&gt;"",ISNUMBER(A5710)),VLOOKUP(A5710,Studies!A:BR,6,FALSE),"")</f>
        <v>Plasma</v>
      </c>
      <c r="G5710" s="194">
        <v>48</v>
      </c>
      <c r="H5710" s="240" t="s">
        <v>60</v>
      </c>
      <c r="I5710" s="187">
        <v>1.3708389999999999</v>
      </c>
      <c r="J5710" s="241" t="s">
        <v>941</v>
      </c>
      <c r="K5710" s="241" t="s">
        <v>116</v>
      </c>
      <c r="L5710" s="195">
        <v>0.23636509999999999</v>
      </c>
      <c r="M5710" s="52" t="s">
        <v>941</v>
      </c>
      <c r="N5710" s="52" t="s">
        <v>117</v>
      </c>
    </row>
    <row r="5711" spans="1:14" ht="14.25" x14ac:dyDescent="0.2">
      <c r="A5711" s="183">
        <v>631</v>
      </c>
      <c r="B5711" s="253" t="str">
        <f>IF(AND(A5711&lt;&gt;"",ISNUMBER(A5711)),VLOOKUP(A5711,Studies!A:BR,2,FALSE),"")</f>
        <v>Chang 2015</v>
      </c>
      <c r="C5711" s="254" t="str">
        <f>IF(AND(A5711&lt;&gt;"",ISNUMBER(A5711)),VLOOKUP(A5711,Studies!A:BR,3,FALSE),"")</f>
        <v>https://www.ncbi.nlm.nih.gov/pubmed/26048185</v>
      </c>
      <c r="D5711" s="254" t="str">
        <f>IF(AND(A5711&lt;&gt;"",ISNUMBER(A5711)),VLOOKUP(A5711,Studies!A:BR,4,FALSE),"")</f>
        <v>Study 1 Treatment A (single oral doses)</v>
      </c>
      <c r="E5711" s="254" t="str">
        <f>IF(AND(A5711&lt;&gt;"",ISNUMBER(A5711)),VLOOKUP(A5711,Studies!A:BR,5,FALSE),"")</f>
        <v>Dapagliflozin</v>
      </c>
      <c r="F5711" s="255" t="str">
        <f>IF(AND(A5711&lt;&gt;"",ISNUMBER(A5711)),VLOOKUP(A5711,Studies!A:BR,6,FALSE),"")</f>
        <v>Plasma</v>
      </c>
      <c r="G5711" s="194">
        <v>1</v>
      </c>
      <c r="H5711" s="240" t="s">
        <v>60</v>
      </c>
      <c r="I5711" s="187">
        <v>30.75</v>
      </c>
      <c r="J5711" s="241" t="s">
        <v>941</v>
      </c>
      <c r="K5711" s="241" t="s">
        <v>116</v>
      </c>
    </row>
    <row r="5712" spans="1:14" ht="14.25" x14ac:dyDescent="0.2">
      <c r="A5712" s="183">
        <v>631</v>
      </c>
      <c r="B5712" s="253" t="str">
        <f>IF(AND(A5712&lt;&gt;"",ISNUMBER(A5712)),VLOOKUP(A5712,Studies!A:BR,2,FALSE),"")</f>
        <v>Chang 2015</v>
      </c>
      <c r="C5712" s="254" t="str">
        <f>IF(AND(A5712&lt;&gt;"",ISNUMBER(A5712)),VLOOKUP(A5712,Studies!A:BR,3,FALSE),"")</f>
        <v>https://www.ncbi.nlm.nih.gov/pubmed/26048185</v>
      </c>
      <c r="D5712" s="254" t="str">
        <f>IF(AND(A5712&lt;&gt;"",ISNUMBER(A5712)),VLOOKUP(A5712,Studies!A:BR,4,FALSE),"")</f>
        <v>Study 1 Treatment A (single oral doses)</v>
      </c>
      <c r="E5712" s="254" t="str">
        <f>IF(AND(A5712&lt;&gt;"",ISNUMBER(A5712)),VLOOKUP(A5712,Studies!A:BR,5,FALSE),"")</f>
        <v>Dapagliflozin</v>
      </c>
      <c r="F5712" s="255" t="str">
        <f>IF(AND(A5712&lt;&gt;"",ISNUMBER(A5712)),VLOOKUP(A5712,Studies!A:BR,6,FALSE),"")</f>
        <v>Plasma</v>
      </c>
      <c r="G5712" s="194">
        <v>2</v>
      </c>
      <c r="H5712" s="240" t="s">
        <v>60</v>
      </c>
      <c r="I5712" s="187">
        <v>37.875</v>
      </c>
      <c r="J5712" s="241" t="s">
        <v>941</v>
      </c>
      <c r="K5712" s="241" t="s">
        <v>116</v>
      </c>
    </row>
    <row r="5713" spans="1:11" ht="14.25" x14ac:dyDescent="0.2">
      <c r="A5713" s="183">
        <v>631</v>
      </c>
      <c r="B5713" s="253" t="str">
        <f>IF(AND(A5713&lt;&gt;"",ISNUMBER(A5713)),VLOOKUP(A5713,Studies!A:BR,2,FALSE),"")</f>
        <v>Chang 2015</v>
      </c>
      <c r="C5713" s="254" t="str">
        <f>IF(AND(A5713&lt;&gt;"",ISNUMBER(A5713)),VLOOKUP(A5713,Studies!A:BR,3,FALSE),"")</f>
        <v>https://www.ncbi.nlm.nih.gov/pubmed/26048185</v>
      </c>
      <c r="D5713" s="254" t="str">
        <f>IF(AND(A5713&lt;&gt;"",ISNUMBER(A5713)),VLOOKUP(A5713,Studies!A:BR,4,FALSE),"")</f>
        <v>Study 1 Treatment A (single oral doses)</v>
      </c>
      <c r="E5713" s="254" t="str">
        <f>IF(AND(A5713&lt;&gt;"",ISNUMBER(A5713)),VLOOKUP(A5713,Studies!A:BR,5,FALSE),"")</f>
        <v>Dapagliflozin</v>
      </c>
      <c r="F5713" s="255" t="str">
        <f>IF(AND(A5713&lt;&gt;"",ISNUMBER(A5713)),VLOOKUP(A5713,Studies!A:BR,6,FALSE),"")</f>
        <v>Plasma</v>
      </c>
      <c r="G5713" s="194">
        <v>4</v>
      </c>
      <c r="H5713" s="240" t="s">
        <v>60</v>
      </c>
      <c r="I5713" s="187">
        <v>21.375</v>
      </c>
      <c r="J5713" s="241" t="s">
        <v>941</v>
      </c>
      <c r="K5713" s="241" t="s">
        <v>116</v>
      </c>
    </row>
    <row r="5714" spans="1:11" ht="14.25" x14ac:dyDescent="0.2">
      <c r="A5714" s="183">
        <v>631</v>
      </c>
      <c r="B5714" s="253" t="str">
        <f>IF(AND(A5714&lt;&gt;"",ISNUMBER(A5714)),VLOOKUP(A5714,Studies!A:BR,2,FALSE),"")</f>
        <v>Chang 2015</v>
      </c>
      <c r="C5714" s="254" t="str">
        <f>IF(AND(A5714&lt;&gt;"",ISNUMBER(A5714)),VLOOKUP(A5714,Studies!A:BR,3,FALSE),"")</f>
        <v>https://www.ncbi.nlm.nih.gov/pubmed/26048185</v>
      </c>
      <c r="D5714" s="254" t="str">
        <f>IF(AND(A5714&lt;&gt;"",ISNUMBER(A5714)),VLOOKUP(A5714,Studies!A:BR,4,FALSE),"")</f>
        <v>Study 1 Treatment A (single oral doses)</v>
      </c>
      <c r="E5714" s="254" t="str">
        <f>IF(AND(A5714&lt;&gt;"",ISNUMBER(A5714)),VLOOKUP(A5714,Studies!A:BR,5,FALSE),"")</f>
        <v>Dapagliflozin</v>
      </c>
      <c r="F5714" s="255" t="str">
        <f>IF(AND(A5714&lt;&gt;"",ISNUMBER(A5714)),VLOOKUP(A5714,Studies!A:BR,6,FALSE),"")</f>
        <v>Plasma</v>
      </c>
      <c r="G5714" s="194">
        <v>6</v>
      </c>
      <c r="H5714" s="240" t="s">
        <v>60</v>
      </c>
      <c r="I5714" s="187">
        <v>13.5</v>
      </c>
      <c r="J5714" s="241" t="s">
        <v>941</v>
      </c>
      <c r="K5714" s="241" t="s">
        <v>116</v>
      </c>
    </row>
    <row r="5715" spans="1:11" ht="14.25" x14ac:dyDescent="0.2">
      <c r="A5715" s="183">
        <v>631</v>
      </c>
      <c r="B5715" s="253" t="str">
        <f>IF(AND(A5715&lt;&gt;"",ISNUMBER(A5715)),VLOOKUP(A5715,Studies!A:BR,2,FALSE),"")</f>
        <v>Chang 2015</v>
      </c>
      <c r="C5715" s="254" t="str">
        <f>IF(AND(A5715&lt;&gt;"",ISNUMBER(A5715)),VLOOKUP(A5715,Studies!A:BR,3,FALSE),"")</f>
        <v>https://www.ncbi.nlm.nih.gov/pubmed/26048185</v>
      </c>
      <c r="D5715" s="254" t="str">
        <f>IF(AND(A5715&lt;&gt;"",ISNUMBER(A5715)),VLOOKUP(A5715,Studies!A:BR,4,FALSE),"")</f>
        <v>Study 1 Treatment A (single oral doses)</v>
      </c>
      <c r="E5715" s="254" t="str">
        <f>IF(AND(A5715&lt;&gt;"",ISNUMBER(A5715)),VLOOKUP(A5715,Studies!A:BR,5,FALSE),"")</f>
        <v>Dapagliflozin</v>
      </c>
      <c r="F5715" s="255" t="str">
        <f>IF(AND(A5715&lt;&gt;"",ISNUMBER(A5715)),VLOOKUP(A5715,Studies!A:BR,6,FALSE),"")</f>
        <v>Plasma</v>
      </c>
      <c r="G5715" s="194">
        <v>8</v>
      </c>
      <c r="H5715" s="240" t="s">
        <v>60</v>
      </c>
      <c r="I5715" s="187">
        <v>9.75</v>
      </c>
      <c r="J5715" s="241" t="s">
        <v>941</v>
      </c>
      <c r="K5715" s="241" t="s">
        <v>116</v>
      </c>
    </row>
    <row r="5716" spans="1:11" ht="14.25" x14ac:dyDescent="0.2">
      <c r="A5716" s="183">
        <v>631</v>
      </c>
      <c r="B5716" s="253" t="str">
        <f>IF(AND(A5716&lt;&gt;"",ISNUMBER(A5716)),VLOOKUP(A5716,Studies!A:BR,2,FALSE),"")</f>
        <v>Chang 2015</v>
      </c>
      <c r="C5716" s="254" t="str">
        <f>IF(AND(A5716&lt;&gt;"",ISNUMBER(A5716)),VLOOKUP(A5716,Studies!A:BR,3,FALSE),"")</f>
        <v>https://www.ncbi.nlm.nih.gov/pubmed/26048185</v>
      </c>
      <c r="D5716" s="254" t="str">
        <f>IF(AND(A5716&lt;&gt;"",ISNUMBER(A5716)),VLOOKUP(A5716,Studies!A:BR,4,FALSE),"")</f>
        <v>Study 1 Treatment A (single oral doses)</v>
      </c>
      <c r="E5716" s="254" t="str">
        <f>IF(AND(A5716&lt;&gt;"",ISNUMBER(A5716)),VLOOKUP(A5716,Studies!A:BR,5,FALSE),"")</f>
        <v>Dapagliflozin</v>
      </c>
      <c r="F5716" s="255" t="str">
        <f>IF(AND(A5716&lt;&gt;"",ISNUMBER(A5716)),VLOOKUP(A5716,Studies!A:BR,6,FALSE),"")</f>
        <v>Plasma</v>
      </c>
      <c r="G5716" s="194">
        <v>12</v>
      </c>
      <c r="H5716" s="240" t="s">
        <v>60</v>
      </c>
      <c r="I5716" s="187">
        <v>6</v>
      </c>
      <c r="J5716" s="241" t="s">
        <v>941</v>
      </c>
      <c r="K5716" s="241" t="s">
        <v>116</v>
      </c>
    </row>
    <row r="5717" spans="1:11" ht="14.25" x14ac:dyDescent="0.2">
      <c r="A5717" s="183">
        <v>631</v>
      </c>
      <c r="B5717" s="253" t="str">
        <f>IF(AND(A5717&lt;&gt;"",ISNUMBER(A5717)),VLOOKUP(A5717,Studies!A:BR,2,FALSE),"")</f>
        <v>Chang 2015</v>
      </c>
      <c r="C5717" s="254" t="str">
        <f>IF(AND(A5717&lt;&gt;"",ISNUMBER(A5717)),VLOOKUP(A5717,Studies!A:BR,3,FALSE),"")</f>
        <v>https://www.ncbi.nlm.nih.gov/pubmed/26048185</v>
      </c>
      <c r="D5717" s="254" t="str">
        <f>IF(AND(A5717&lt;&gt;"",ISNUMBER(A5717)),VLOOKUP(A5717,Studies!A:BR,4,FALSE),"")</f>
        <v>Study 1 Treatment A (single oral doses)</v>
      </c>
      <c r="E5717" s="254" t="str">
        <f>IF(AND(A5717&lt;&gt;"",ISNUMBER(A5717)),VLOOKUP(A5717,Studies!A:BR,5,FALSE),"")</f>
        <v>Dapagliflozin</v>
      </c>
      <c r="F5717" s="255" t="str">
        <f>IF(AND(A5717&lt;&gt;"",ISNUMBER(A5717)),VLOOKUP(A5717,Studies!A:BR,6,FALSE),"")</f>
        <v>Plasma</v>
      </c>
      <c r="G5717" s="194">
        <v>16</v>
      </c>
      <c r="H5717" s="240" t="s">
        <v>60</v>
      </c>
      <c r="I5717" s="187">
        <v>4.5</v>
      </c>
      <c r="J5717" s="241" t="s">
        <v>941</v>
      </c>
      <c r="K5717" s="241" t="s">
        <v>116</v>
      </c>
    </row>
    <row r="5718" spans="1:11" ht="14.25" x14ac:dyDescent="0.2">
      <c r="A5718" s="183">
        <v>631</v>
      </c>
      <c r="B5718" s="253" t="str">
        <f>IF(AND(A5718&lt;&gt;"",ISNUMBER(A5718)),VLOOKUP(A5718,Studies!A:BR,2,FALSE),"")</f>
        <v>Chang 2015</v>
      </c>
      <c r="C5718" s="254" t="str">
        <f>IF(AND(A5718&lt;&gt;"",ISNUMBER(A5718)),VLOOKUP(A5718,Studies!A:BR,3,FALSE),"")</f>
        <v>https://www.ncbi.nlm.nih.gov/pubmed/26048185</v>
      </c>
      <c r="D5718" s="254" t="str">
        <f>IF(AND(A5718&lt;&gt;"",ISNUMBER(A5718)),VLOOKUP(A5718,Studies!A:BR,4,FALSE),"")</f>
        <v>Study 1 Treatment A (single oral doses)</v>
      </c>
      <c r="E5718" s="254" t="str">
        <f>IF(AND(A5718&lt;&gt;"",ISNUMBER(A5718)),VLOOKUP(A5718,Studies!A:BR,5,FALSE),"")</f>
        <v>Dapagliflozin</v>
      </c>
      <c r="F5718" s="255" t="str">
        <f>IF(AND(A5718&lt;&gt;"",ISNUMBER(A5718)),VLOOKUP(A5718,Studies!A:BR,6,FALSE),"")</f>
        <v>Plasma</v>
      </c>
      <c r="G5718" s="194">
        <v>24</v>
      </c>
      <c r="H5718" s="240" t="s">
        <v>60</v>
      </c>
      <c r="I5718" s="187">
        <v>3.375</v>
      </c>
      <c r="J5718" s="241" t="s">
        <v>941</v>
      </c>
      <c r="K5718" s="241" t="s">
        <v>116</v>
      </c>
    </row>
    <row r="5719" spans="1:11" ht="14.25" x14ac:dyDescent="0.2">
      <c r="A5719" s="183">
        <v>632</v>
      </c>
      <c r="B5719" s="253" t="str">
        <f>IF(AND(A5719&lt;&gt;"",ISNUMBER(A5719)),VLOOKUP(A5719,Studies!A:BR,2,FALSE),"")</f>
        <v>Chang 2015</v>
      </c>
      <c r="C5719" s="254" t="str">
        <f>IF(AND(A5719&lt;&gt;"",ISNUMBER(A5719)),VLOOKUP(A5719,Studies!A:BR,3,FALSE),"")</f>
        <v>https://www.ncbi.nlm.nih.gov/pubmed/26048185</v>
      </c>
      <c r="D5719" s="254" t="str">
        <f>IF(AND(A5719&lt;&gt;"",ISNUMBER(A5719)),VLOOKUP(A5719,Studies!A:BR,4,FALSE),"")</f>
        <v>Study 2 Treatment A (single oral doses)</v>
      </c>
      <c r="E5719" s="254" t="str">
        <f>IF(AND(A5719&lt;&gt;"",ISNUMBER(A5719)),VLOOKUP(A5719,Studies!A:BR,5,FALSE),"")</f>
        <v>Dapagliflozin</v>
      </c>
      <c r="F5719" s="255" t="str">
        <f>IF(AND(A5719&lt;&gt;"",ISNUMBER(A5719)),VLOOKUP(A5719,Studies!A:BR,6,FALSE),"")</f>
        <v>Plasma</v>
      </c>
      <c r="G5719" s="194">
        <v>1</v>
      </c>
      <c r="H5719" s="194" t="s">
        <v>60</v>
      </c>
      <c r="I5719" s="187">
        <v>68.989549999999994</v>
      </c>
      <c r="J5719" s="241" t="s">
        <v>941</v>
      </c>
      <c r="K5719" s="241" t="s">
        <v>116</v>
      </c>
    </row>
    <row r="5720" spans="1:11" ht="14.25" x14ac:dyDescent="0.2">
      <c r="A5720" s="183">
        <v>632</v>
      </c>
      <c r="B5720" s="253" t="str">
        <f>IF(AND(A5720&lt;&gt;"",ISNUMBER(A5720)),VLOOKUP(A5720,Studies!A:BR,2,FALSE),"")</f>
        <v>Chang 2015</v>
      </c>
      <c r="C5720" s="254" t="str">
        <f>IF(AND(A5720&lt;&gt;"",ISNUMBER(A5720)),VLOOKUP(A5720,Studies!A:BR,3,FALSE),"")</f>
        <v>https://www.ncbi.nlm.nih.gov/pubmed/26048185</v>
      </c>
      <c r="D5720" s="254" t="str">
        <f>IF(AND(A5720&lt;&gt;"",ISNUMBER(A5720)),VLOOKUP(A5720,Studies!A:BR,4,FALSE),"")</f>
        <v>Study 2 Treatment A (single oral doses)</v>
      </c>
      <c r="E5720" s="254" t="str">
        <f>IF(AND(A5720&lt;&gt;"",ISNUMBER(A5720)),VLOOKUP(A5720,Studies!A:BR,5,FALSE),"")</f>
        <v>Dapagliflozin</v>
      </c>
      <c r="F5720" s="255" t="str">
        <f>IF(AND(A5720&lt;&gt;"",ISNUMBER(A5720)),VLOOKUP(A5720,Studies!A:BR,6,FALSE),"")</f>
        <v>Plasma</v>
      </c>
      <c r="G5720" s="194">
        <v>2</v>
      </c>
      <c r="H5720" s="194" t="s">
        <v>60</v>
      </c>
      <c r="I5720" s="187">
        <v>80.278750000000002</v>
      </c>
      <c r="J5720" s="241" t="s">
        <v>941</v>
      </c>
      <c r="K5720" s="241" t="s">
        <v>116</v>
      </c>
    </row>
    <row r="5721" spans="1:11" ht="14.25" x14ac:dyDescent="0.2">
      <c r="A5721" s="183">
        <v>632</v>
      </c>
      <c r="B5721" s="253" t="str">
        <f>IF(AND(A5721&lt;&gt;"",ISNUMBER(A5721)),VLOOKUP(A5721,Studies!A:BR,2,FALSE),"")</f>
        <v>Chang 2015</v>
      </c>
      <c r="C5721" s="254" t="str">
        <f>IF(AND(A5721&lt;&gt;"",ISNUMBER(A5721)),VLOOKUP(A5721,Studies!A:BR,3,FALSE),"")</f>
        <v>https://www.ncbi.nlm.nih.gov/pubmed/26048185</v>
      </c>
      <c r="D5721" s="254" t="str">
        <f>IF(AND(A5721&lt;&gt;"",ISNUMBER(A5721)),VLOOKUP(A5721,Studies!A:BR,4,FALSE),"")</f>
        <v>Study 2 Treatment A (single oral doses)</v>
      </c>
      <c r="E5721" s="254" t="str">
        <f>IF(AND(A5721&lt;&gt;"",ISNUMBER(A5721)),VLOOKUP(A5721,Studies!A:BR,5,FALSE),"")</f>
        <v>Dapagliflozin</v>
      </c>
      <c r="F5721" s="255" t="str">
        <f>IF(AND(A5721&lt;&gt;"",ISNUMBER(A5721)),VLOOKUP(A5721,Studies!A:BR,6,FALSE),"")</f>
        <v>Plasma</v>
      </c>
      <c r="G5721" s="194">
        <v>3</v>
      </c>
      <c r="H5721" s="194" t="s">
        <v>60</v>
      </c>
      <c r="I5721" s="187">
        <v>61.463410000000003</v>
      </c>
      <c r="J5721" s="241" t="s">
        <v>941</v>
      </c>
      <c r="K5721" s="241" t="s">
        <v>116</v>
      </c>
    </row>
    <row r="5722" spans="1:11" ht="14.25" x14ac:dyDescent="0.2">
      <c r="A5722" s="183">
        <v>632</v>
      </c>
      <c r="B5722" s="253" t="str">
        <f>IF(AND(A5722&lt;&gt;"",ISNUMBER(A5722)),VLOOKUP(A5722,Studies!A:BR,2,FALSE),"")</f>
        <v>Chang 2015</v>
      </c>
      <c r="C5722" s="254" t="str">
        <f>IF(AND(A5722&lt;&gt;"",ISNUMBER(A5722)),VLOOKUP(A5722,Studies!A:BR,3,FALSE),"")</f>
        <v>https://www.ncbi.nlm.nih.gov/pubmed/26048185</v>
      </c>
      <c r="D5722" s="254" t="str">
        <f>IF(AND(A5722&lt;&gt;"",ISNUMBER(A5722)),VLOOKUP(A5722,Studies!A:BR,4,FALSE),"")</f>
        <v>Study 2 Treatment A (single oral doses)</v>
      </c>
      <c r="E5722" s="254" t="str">
        <f>IF(AND(A5722&lt;&gt;"",ISNUMBER(A5722)),VLOOKUP(A5722,Studies!A:BR,5,FALSE),"")</f>
        <v>Dapagliflozin</v>
      </c>
      <c r="F5722" s="255" t="str">
        <f>IF(AND(A5722&lt;&gt;"",ISNUMBER(A5722)),VLOOKUP(A5722,Studies!A:BR,6,FALSE),"")</f>
        <v>Plasma</v>
      </c>
      <c r="G5722" s="194">
        <v>4</v>
      </c>
      <c r="H5722" s="194" t="s">
        <v>60</v>
      </c>
      <c r="I5722" s="187">
        <v>45.156799999999997</v>
      </c>
      <c r="J5722" s="241" t="s">
        <v>941</v>
      </c>
      <c r="K5722" s="241" t="s">
        <v>116</v>
      </c>
    </row>
    <row r="5723" spans="1:11" ht="14.25" x14ac:dyDescent="0.2">
      <c r="A5723" s="183">
        <v>632</v>
      </c>
      <c r="B5723" s="253" t="str">
        <f>IF(AND(A5723&lt;&gt;"",ISNUMBER(A5723)),VLOOKUP(A5723,Studies!A:BR,2,FALSE),"")</f>
        <v>Chang 2015</v>
      </c>
      <c r="C5723" s="254" t="str">
        <f>IF(AND(A5723&lt;&gt;"",ISNUMBER(A5723)),VLOOKUP(A5723,Studies!A:BR,3,FALSE),"")</f>
        <v>https://www.ncbi.nlm.nih.gov/pubmed/26048185</v>
      </c>
      <c r="D5723" s="254" t="str">
        <f>IF(AND(A5723&lt;&gt;"",ISNUMBER(A5723)),VLOOKUP(A5723,Studies!A:BR,4,FALSE),"")</f>
        <v>Study 2 Treatment A (single oral doses)</v>
      </c>
      <c r="E5723" s="254" t="str">
        <f>IF(AND(A5723&lt;&gt;"",ISNUMBER(A5723)),VLOOKUP(A5723,Studies!A:BR,5,FALSE),"")</f>
        <v>Dapagliflozin</v>
      </c>
      <c r="F5723" s="255" t="str">
        <f>IF(AND(A5723&lt;&gt;"",ISNUMBER(A5723)),VLOOKUP(A5723,Studies!A:BR,6,FALSE),"")</f>
        <v>Plasma</v>
      </c>
      <c r="G5723" s="194">
        <v>6</v>
      </c>
      <c r="H5723" s="194" t="s">
        <v>60</v>
      </c>
      <c r="I5723" s="187">
        <v>29.477350000000001</v>
      </c>
      <c r="J5723" s="241" t="s">
        <v>941</v>
      </c>
      <c r="K5723" s="241" t="s">
        <v>116</v>
      </c>
    </row>
    <row r="5724" spans="1:11" ht="14.25" x14ac:dyDescent="0.2">
      <c r="A5724" s="183">
        <v>632</v>
      </c>
      <c r="B5724" s="253" t="str">
        <f>IF(AND(A5724&lt;&gt;"",ISNUMBER(A5724)),VLOOKUP(A5724,Studies!A:BR,2,FALSE),"")</f>
        <v>Chang 2015</v>
      </c>
      <c r="C5724" s="254" t="str">
        <f>IF(AND(A5724&lt;&gt;"",ISNUMBER(A5724)),VLOOKUP(A5724,Studies!A:BR,3,FALSE),"")</f>
        <v>https://www.ncbi.nlm.nih.gov/pubmed/26048185</v>
      </c>
      <c r="D5724" s="254" t="str">
        <f>IF(AND(A5724&lt;&gt;"",ISNUMBER(A5724)),VLOOKUP(A5724,Studies!A:BR,4,FALSE),"")</f>
        <v>Study 2 Treatment A (single oral doses)</v>
      </c>
      <c r="E5724" s="254" t="str">
        <f>IF(AND(A5724&lt;&gt;"",ISNUMBER(A5724)),VLOOKUP(A5724,Studies!A:BR,5,FALSE),"")</f>
        <v>Dapagliflozin</v>
      </c>
      <c r="F5724" s="255" t="str">
        <f>IF(AND(A5724&lt;&gt;"",ISNUMBER(A5724)),VLOOKUP(A5724,Studies!A:BR,6,FALSE),"")</f>
        <v>Plasma</v>
      </c>
      <c r="G5724" s="194">
        <v>8</v>
      </c>
      <c r="H5724" s="194" t="s">
        <v>60</v>
      </c>
      <c r="I5724" s="187">
        <v>20.696860000000001</v>
      </c>
      <c r="J5724" s="241" t="s">
        <v>941</v>
      </c>
      <c r="K5724" s="241" t="s">
        <v>116</v>
      </c>
    </row>
    <row r="5725" spans="1:11" ht="14.25" x14ac:dyDescent="0.2">
      <c r="A5725" s="183">
        <v>632</v>
      </c>
      <c r="B5725" s="253" t="str">
        <f>IF(AND(A5725&lt;&gt;"",ISNUMBER(A5725)),VLOOKUP(A5725,Studies!A:BR,2,FALSE),"")</f>
        <v>Chang 2015</v>
      </c>
      <c r="C5725" s="254" t="str">
        <f>IF(AND(A5725&lt;&gt;"",ISNUMBER(A5725)),VLOOKUP(A5725,Studies!A:BR,3,FALSE),"")</f>
        <v>https://www.ncbi.nlm.nih.gov/pubmed/26048185</v>
      </c>
      <c r="D5725" s="254" t="str">
        <f>IF(AND(A5725&lt;&gt;"",ISNUMBER(A5725)),VLOOKUP(A5725,Studies!A:BR,4,FALSE),"")</f>
        <v>Study 2 Treatment A (single oral doses)</v>
      </c>
      <c r="E5725" s="254" t="str">
        <f>IF(AND(A5725&lt;&gt;"",ISNUMBER(A5725)),VLOOKUP(A5725,Studies!A:BR,5,FALSE),"")</f>
        <v>Dapagliflozin</v>
      </c>
      <c r="F5725" s="255" t="str">
        <f>IF(AND(A5725&lt;&gt;"",ISNUMBER(A5725)),VLOOKUP(A5725,Studies!A:BR,6,FALSE),"")</f>
        <v>Plasma</v>
      </c>
      <c r="G5725" s="194">
        <v>12</v>
      </c>
      <c r="H5725" s="194" t="s">
        <v>60</v>
      </c>
      <c r="I5725" s="187">
        <v>13.170730000000001</v>
      </c>
      <c r="J5725" s="241" t="s">
        <v>941</v>
      </c>
      <c r="K5725" s="241" t="s">
        <v>116</v>
      </c>
    </row>
    <row r="5726" spans="1:11" ht="14.25" x14ac:dyDescent="0.2">
      <c r="A5726" s="183">
        <v>632</v>
      </c>
      <c r="B5726" s="253" t="str">
        <f>IF(AND(A5726&lt;&gt;"",ISNUMBER(A5726)),VLOOKUP(A5726,Studies!A:BR,2,FALSE),"")</f>
        <v>Chang 2015</v>
      </c>
      <c r="C5726" s="254" t="str">
        <f>IF(AND(A5726&lt;&gt;"",ISNUMBER(A5726)),VLOOKUP(A5726,Studies!A:BR,3,FALSE),"")</f>
        <v>https://www.ncbi.nlm.nih.gov/pubmed/26048185</v>
      </c>
      <c r="D5726" s="254" t="str">
        <f>IF(AND(A5726&lt;&gt;"",ISNUMBER(A5726)),VLOOKUP(A5726,Studies!A:BR,4,FALSE),"")</f>
        <v>Study 2 Treatment A (single oral doses)</v>
      </c>
      <c r="E5726" s="254" t="str">
        <f>IF(AND(A5726&lt;&gt;"",ISNUMBER(A5726)),VLOOKUP(A5726,Studies!A:BR,5,FALSE),"")</f>
        <v>Dapagliflozin</v>
      </c>
      <c r="F5726" s="255" t="str">
        <f>IF(AND(A5726&lt;&gt;"",ISNUMBER(A5726)),VLOOKUP(A5726,Studies!A:BR,6,FALSE),"")</f>
        <v>Plasma</v>
      </c>
      <c r="G5726" s="194">
        <v>16</v>
      </c>
      <c r="H5726" s="194" t="s">
        <v>60</v>
      </c>
      <c r="I5726" s="187">
        <v>8.7804880000000001</v>
      </c>
      <c r="J5726" s="241" t="s">
        <v>941</v>
      </c>
      <c r="K5726" s="241" t="s">
        <v>116</v>
      </c>
    </row>
    <row r="5727" spans="1:11" ht="14.25" x14ac:dyDescent="0.2">
      <c r="A5727" s="183">
        <v>632</v>
      </c>
      <c r="B5727" s="253" t="str">
        <f>IF(AND(A5727&lt;&gt;"",ISNUMBER(A5727)),VLOOKUP(A5727,Studies!A:BR,2,FALSE),"")</f>
        <v>Chang 2015</v>
      </c>
      <c r="C5727" s="254" t="str">
        <f>IF(AND(A5727&lt;&gt;"",ISNUMBER(A5727)),VLOOKUP(A5727,Studies!A:BR,3,FALSE),"")</f>
        <v>https://www.ncbi.nlm.nih.gov/pubmed/26048185</v>
      </c>
      <c r="D5727" s="254" t="str">
        <f>IF(AND(A5727&lt;&gt;"",ISNUMBER(A5727)),VLOOKUP(A5727,Studies!A:BR,4,FALSE),"")</f>
        <v>Study 2 Treatment A (single oral doses)</v>
      </c>
      <c r="E5727" s="254" t="str">
        <f>IF(AND(A5727&lt;&gt;"",ISNUMBER(A5727)),VLOOKUP(A5727,Studies!A:BR,5,FALSE),"")</f>
        <v>Dapagliflozin</v>
      </c>
      <c r="F5727" s="255" t="str">
        <f>IF(AND(A5727&lt;&gt;"",ISNUMBER(A5727)),VLOOKUP(A5727,Studies!A:BR,6,FALSE),"")</f>
        <v>Plasma</v>
      </c>
      <c r="G5727" s="194">
        <v>24</v>
      </c>
      <c r="H5727" s="194" t="s">
        <v>60</v>
      </c>
      <c r="I5727" s="187">
        <v>6.8989549999999999</v>
      </c>
      <c r="J5727" s="241" t="s">
        <v>941</v>
      </c>
      <c r="K5727" s="241" t="s">
        <v>116</v>
      </c>
    </row>
    <row r="5728" spans="1:11" ht="14.25" x14ac:dyDescent="0.2">
      <c r="A5728" s="183">
        <v>633</v>
      </c>
      <c r="B5728" s="253" t="str">
        <f>IF(AND(A5728&lt;&gt;"",ISNUMBER(A5728)),VLOOKUP(A5728,Studies!A:BR,2,FALSE),"")</f>
        <v>Imamura 2013</v>
      </c>
      <c r="C5728" s="254" t="str">
        <f>IF(AND(A5728&lt;&gt;"",ISNUMBER(A5728)),VLOOKUP(A5728,Studies!A:BR,3,FALSE),"")</f>
        <v>https://www.ncbi.nlm.nih.gov/pubmed/23307267</v>
      </c>
      <c r="D5728" s="254" t="str">
        <f>IF(AND(A5728&lt;&gt;"",ISNUMBER(A5728)),VLOOKUP(A5728,Studies!A:BR,4,FALSE),"")</f>
        <v>Control (Perpetrator Placebo)</v>
      </c>
      <c r="E5728" s="254" t="str">
        <f>IF(AND(A5728&lt;&gt;"",ISNUMBER(A5728)),VLOOKUP(A5728,Studies!A:BR,5,FALSE),"")</f>
        <v>Dapagliflozin</v>
      </c>
      <c r="F5728" s="255" t="str">
        <f>IF(AND(A5728&lt;&gt;"",ISNUMBER(A5728)),VLOOKUP(A5728,Studies!A:BR,6,FALSE),"")</f>
        <v>Plasma</v>
      </c>
      <c r="G5728" s="194">
        <v>0.25</v>
      </c>
      <c r="H5728" s="240" t="s">
        <v>60</v>
      </c>
      <c r="I5728" s="187">
        <v>44.843049999999998</v>
      </c>
      <c r="J5728" s="241" t="s">
        <v>941</v>
      </c>
      <c r="K5728" s="241" t="s">
        <v>116</v>
      </c>
    </row>
    <row r="5729" spans="1:14" ht="14.25" x14ac:dyDescent="0.2">
      <c r="A5729" s="183">
        <v>633</v>
      </c>
      <c r="B5729" s="253" t="str">
        <f>IF(AND(A5729&lt;&gt;"",ISNUMBER(A5729)),VLOOKUP(A5729,Studies!A:BR,2,FALSE),"")</f>
        <v>Imamura 2013</v>
      </c>
      <c r="C5729" s="254" t="str">
        <f>IF(AND(A5729&lt;&gt;"",ISNUMBER(A5729)),VLOOKUP(A5729,Studies!A:BR,3,FALSE),"")</f>
        <v>https://www.ncbi.nlm.nih.gov/pubmed/23307267</v>
      </c>
      <c r="D5729" s="254" t="str">
        <f>IF(AND(A5729&lt;&gt;"",ISNUMBER(A5729)),VLOOKUP(A5729,Studies!A:BR,4,FALSE),"")</f>
        <v>Control (Perpetrator Placebo)</v>
      </c>
      <c r="E5729" s="254" t="str">
        <f>IF(AND(A5729&lt;&gt;"",ISNUMBER(A5729)),VLOOKUP(A5729,Studies!A:BR,5,FALSE),"")</f>
        <v>Dapagliflozin</v>
      </c>
      <c r="F5729" s="255" t="str">
        <f>IF(AND(A5729&lt;&gt;"",ISNUMBER(A5729)),VLOOKUP(A5729,Studies!A:BR,6,FALSE),"")</f>
        <v>Plasma</v>
      </c>
      <c r="G5729" s="194">
        <v>0.5</v>
      </c>
      <c r="H5729" s="240" t="s">
        <v>60</v>
      </c>
      <c r="I5729" s="187">
        <v>167.6009</v>
      </c>
      <c r="J5729" s="241" t="s">
        <v>941</v>
      </c>
      <c r="K5729" s="241" t="s">
        <v>116</v>
      </c>
    </row>
    <row r="5730" spans="1:14" ht="14.25" x14ac:dyDescent="0.2">
      <c r="A5730" s="183">
        <v>633</v>
      </c>
      <c r="B5730" s="253" t="str">
        <f>IF(AND(A5730&lt;&gt;"",ISNUMBER(A5730)),VLOOKUP(A5730,Studies!A:BR,2,FALSE),"")</f>
        <v>Imamura 2013</v>
      </c>
      <c r="C5730" s="254" t="str">
        <f>IF(AND(A5730&lt;&gt;"",ISNUMBER(A5730)),VLOOKUP(A5730,Studies!A:BR,3,FALSE),"")</f>
        <v>https://www.ncbi.nlm.nih.gov/pubmed/23307267</v>
      </c>
      <c r="D5730" s="254" t="str">
        <f>IF(AND(A5730&lt;&gt;"",ISNUMBER(A5730)),VLOOKUP(A5730,Studies!A:BR,4,FALSE),"")</f>
        <v>Control (Perpetrator Placebo)</v>
      </c>
      <c r="E5730" s="254" t="str">
        <f>IF(AND(A5730&lt;&gt;"",ISNUMBER(A5730)),VLOOKUP(A5730,Studies!A:BR,5,FALSE),"")</f>
        <v>Dapagliflozin</v>
      </c>
      <c r="F5730" s="255" t="str">
        <f>IF(AND(A5730&lt;&gt;"",ISNUMBER(A5730)),VLOOKUP(A5730,Studies!A:BR,6,FALSE),"")</f>
        <v>Plasma</v>
      </c>
      <c r="G5730" s="194">
        <v>1</v>
      </c>
      <c r="H5730" s="240" t="s">
        <v>60</v>
      </c>
      <c r="I5730" s="187">
        <v>137.33179999999999</v>
      </c>
      <c r="J5730" s="241" t="s">
        <v>941</v>
      </c>
      <c r="K5730" s="241" t="s">
        <v>116</v>
      </c>
    </row>
    <row r="5731" spans="1:14" ht="14.25" x14ac:dyDescent="0.2">
      <c r="A5731" s="183">
        <v>633</v>
      </c>
      <c r="B5731" s="253" t="str">
        <f>IF(AND(A5731&lt;&gt;"",ISNUMBER(A5731)),VLOOKUP(A5731,Studies!A:BR,2,FALSE),"")</f>
        <v>Imamura 2013</v>
      </c>
      <c r="C5731" s="254" t="str">
        <f>IF(AND(A5731&lt;&gt;"",ISNUMBER(A5731)),VLOOKUP(A5731,Studies!A:BR,3,FALSE),"")</f>
        <v>https://www.ncbi.nlm.nih.gov/pubmed/23307267</v>
      </c>
      <c r="D5731" s="254" t="str">
        <f>IF(AND(A5731&lt;&gt;"",ISNUMBER(A5731)),VLOOKUP(A5731,Studies!A:BR,4,FALSE),"")</f>
        <v>Control (Perpetrator Placebo)</v>
      </c>
      <c r="E5731" s="254" t="str">
        <f>IF(AND(A5731&lt;&gt;"",ISNUMBER(A5731)),VLOOKUP(A5731,Studies!A:BR,5,FALSE),"")</f>
        <v>Dapagliflozin</v>
      </c>
      <c r="F5731" s="255" t="str">
        <f>IF(AND(A5731&lt;&gt;"",ISNUMBER(A5731)),VLOOKUP(A5731,Studies!A:BR,6,FALSE),"")</f>
        <v>Plasma</v>
      </c>
      <c r="G5731" s="194">
        <v>1.5</v>
      </c>
      <c r="H5731" s="240" t="s">
        <v>60</v>
      </c>
      <c r="I5731" s="187">
        <v>85.762330000000006</v>
      </c>
      <c r="J5731" s="241" t="s">
        <v>941</v>
      </c>
      <c r="K5731" s="241" t="s">
        <v>116</v>
      </c>
    </row>
    <row r="5732" spans="1:14" ht="14.25" x14ac:dyDescent="0.2">
      <c r="A5732" s="183">
        <v>633</v>
      </c>
      <c r="B5732" s="253" t="str">
        <f>IF(AND(A5732&lt;&gt;"",ISNUMBER(A5732)),VLOOKUP(A5732,Studies!A:BR,2,FALSE),"")</f>
        <v>Imamura 2013</v>
      </c>
      <c r="C5732" s="254" t="str">
        <f>IF(AND(A5732&lt;&gt;"",ISNUMBER(A5732)),VLOOKUP(A5732,Studies!A:BR,3,FALSE),"")</f>
        <v>https://www.ncbi.nlm.nih.gov/pubmed/23307267</v>
      </c>
      <c r="D5732" s="254" t="str">
        <f>IF(AND(A5732&lt;&gt;"",ISNUMBER(A5732)),VLOOKUP(A5732,Studies!A:BR,4,FALSE),"")</f>
        <v>Control (Perpetrator Placebo)</v>
      </c>
      <c r="E5732" s="254" t="str">
        <f>IF(AND(A5732&lt;&gt;"",ISNUMBER(A5732)),VLOOKUP(A5732,Studies!A:BR,5,FALSE),"")</f>
        <v>Dapagliflozin</v>
      </c>
      <c r="F5732" s="255" t="str">
        <f>IF(AND(A5732&lt;&gt;"",ISNUMBER(A5732)),VLOOKUP(A5732,Studies!A:BR,6,FALSE),"")</f>
        <v>Plasma</v>
      </c>
      <c r="G5732" s="194">
        <v>2</v>
      </c>
      <c r="H5732" s="240" t="s">
        <v>60</v>
      </c>
      <c r="I5732" s="187">
        <v>63.901339999999998</v>
      </c>
      <c r="J5732" s="241" t="s">
        <v>941</v>
      </c>
      <c r="K5732" s="241" t="s">
        <v>116</v>
      </c>
    </row>
    <row r="5733" spans="1:14" ht="14.25" x14ac:dyDescent="0.2">
      <c r="A5733" s="30">
        <v>633</v>
      </c>
      <c r="B5733" s="253" t="str">
        <f>IF(AND(A5733&lt;&gt;"",ISNUMBER(A5733)),VLOOKUP(A5733,Studies!A:BR,2,FALSE),"")</f>
        <v>Imamura 2013</v>
      </c>
      <c r="C5733" s="254" t="str">
        <f>IF(AND(A5733&lt;&gt;"",ISNUMBER(A5733)),VLOOKUP(A5733,Studies!A:BR,3,FALSE),"")</f>
        <v>https://www.ncbi.nlm.nih.gov/pubmed/23307267</v>
      </c>
      <c r="D5733" s="254" t="str">
        <f>IF(AND(A5733&lt;&gt;"",ISNUMBER(A5733)),VLOOKUP(A5733,Studies!A:BR,4,FALSE),"")</f>
        <v>Control (Perpetrator Placebo)</v>
      </c>
      <c r="E5733" s="254" t="str">
        <f>IF(AND(A5733&lt;&gt;"",ISNUMBER(A5733)),VLOOKUP(A5733,Studies!A:BR,5,FALSE),"")</f>
        <v>Dapagliflozin</v>
      </c>
      <c r="F5733" s="255" t="str">
        <f>IF(AND(A5733&lt;&gt;"",ISNUMBER(A5733)),VLOOKUP(A5733,Studies!A:BR,6,FALSE),"")</f>
        <v>Plasma</v>
      </c>
      <c r="G5733" s="194">
        <v>4</v>
      </c>
      <c r="H5733" s="240" t="s">
        <v>60</v>
      </c>
      <c r="I5733" s="187">
        <v>33.071750000000002</v>
      </c>
      <c r="J5733" s="241" t="s">
        <v>941</v>
      </c>
      <c r="K5733" s="241" t="s">
        <v>116</v>
      </c>
    </row>
    <row r="5734" spans="1:14" ht="14.25" x14ac:dyDescent="0.2">
      <c r="A5734" s="183">
        <v>633</v>
      </c>
      <c r="B5734" s="253" t="str">
        <f>IF(AND(A5734&lt;&gt;"",ISNUMBER(A5734)),VLOOKUP(A5734,Studies!A:BR,2,FALSE),"")</f>
        <v>Imamura 2013</v>
      </c>
      <c r="C5734" s="254" t="str">
        <f>IF(AND(A5734&lt;&gt;"",ISNUMBER(A5734)),VLOOKUP(A5734,Studies!A:BR,3,FALSE),"")</f>
        <v>https://www.ncbi.nlm.nih.gov/pubmed/23307267</v>
      </c>
      <c r="D5734" s="254" t="str">
        <f>IF(AND(A5734&lt;&gt;"",ISNUMBER(A5734)),VLOOKUP(A5734,Studies!A:BR,4,FALSE),"")</f>
        <v>Control (Perpetrator Placebo)</v>
      </c>
      <c r="E5734" s="254" t="str">
        <f>IF(AND(A5734&lt;&gt;"",ISNUMBER(A5734)),VLOOKUP(A5734,Studies!A:BR,5,FALSE),"")</f>
        <v>Dapagliflozin</v>
      </c>
      <c r="F5734" s="255" t="str">
        <f>IF(AND(A5734&lt;&gt;"",ISNUMBER(A5734)),VLOOKUP(A5734,Studies!A:BR,6,FALSE),"")</f>
        <v>Plasma</v>
      </c>
      <c r="G5734" s="194">
        <v>6</v>
      </c>
      <c r="H5734" s="240" t="s">
        <v>60</v>
      </c>
      <c r="I5734" s="187">
        <v>19.058299999999999</v>
      </c>
      <c r="J5734" s="241" t="s">
        <v>941</v>
      </c>
      <c r="K5734" s="241" t="s">
        <v>116</v>
      </c>
    </row>
    <row r="5735" spans="1:14" ht="14.25" x14ac:dyDescent="0.2">
      <c r="A5735" s="183">
        <v>633</v>
      </c>
      <c r="B5735" s="253" t="str">
        <f>IF(AND(A5735&lt;&gt;"",ISNUMBER(A5735)),VLOOKUP(A5735,Studies!A:BR,2,FALSE),"")</f>
        <v>Imamura 2013</v>
      </c>
      <c r="C5735" s="254" t="str">
        <f>IF(AND(A5735&lt;&gt;"",ISNUMBER(A5735)),VLOOKUP(A5735,Studies!A:BR,3,FALSE),"")</f>
        <v>https://www.ncbi.nlm.nih.gov/pubmed/23307267</v>
      </c>
      <c r="D5735" s="254" t="str">
        <f>IF(AND(A5735&lt;&gt;"",ISNUMBER(A5735)),VLOOKUP(A5735,Studies!A:BR,4,FALSE),"")</f>
        <v>Control (Perpetrator Placebo)</v>
      </c>
      <c r="E5735" s="254" t="str">
        <f>IF(AND(A5735&lt;&gt;"",ISNUMBER(A5735)),VLOOKUP(A5735,Studies!A:BR,5,FALSE),"")</f>
        <v>Dapagliflozin</v>
      </c>
      <c r="F5735" s="255" t="str">
        <f>IF(AND(A5735&lt;&gt;"",ISNUMBER(A5735)),VLOOKUP(A5735,Studies!A:BR,6,FALSE),"")</f>
        <v>Plasma</v>
      </c>
      <c r="G5735" s="194">
        <v>8</v>
      </c>
      <c r="H5735" s="240" t="s">
        <v>60</v>
      </c>
      <c r="I5735" s="187">
        <v>11.7713</v>
      </c>
      <c r="J5735" s="241" t="s">
        <v>941</v>
      </c>
      <c r="K5735" s="241" t="s">
        <v>116</v>
      </c>
    </row>
    <row r="5736" spans="1:14" ht="14.25" x14ac:dyDescent="0.2">
      <c r="A5736" s="183">
        <v>633</v>
      </c>
      <c r="B5736" s="253" t="str">
        <f>IF(AND(A5736&lt;&gt;"",ISNUMBER(A5736)),VLOOKUP(A5736,Studies!A:BR,2,FALSE),"")</f>
        <v>Imamura 2013</v>
      </c>
      <c r="C5736" s="254" t="str">
        <f>IF(AND(A5736&lt;&gt;"",ISNUMBER(A5736)),VLOOKUP(A5736,Studies!A:BR,3,FALSE),"")</f>
        <v>https://www.ncbi.nlm.nih.gov/pubmed/23307267</v>
      </c>
      <c r="D5736" s="254" t="str">
        <f>IF(AND(A5736&lt;&gt;"",ISNUMBER(A5736)),VLOOKUP(A5736,Studies!A:BR,4,FALSE),"")</f>
        <v>Control (Perpetrator Placebo)</v>
      </c>
      <c r="E5736" s="254" t="str">
        <f>IF(AND(A5736&lt;&gt;"",ISNUMBER(A5736)),VLOOKUP(A5736,Studies!A:BR,5,FALSE),"")</f>
        <v>Dapagliflozin</v>
      </c>
      <c r="F5736" s="255" t="str">
        <f>IF(AND(A5736&lt;&gt;"",ISNUMBER(A5736)),VLOOKUP(A5736,Studies!A:BR,6,FALSE),"")</f>
        <v>Plasma</v>
      </c>
      <c r="G5736" s="194">
        <v>10</v>
      </c>
      <c r="H5736" s="240" t="s">
        <v>60</v>
      </c>
      <c r="I5736" s="187">
        <v>9.5291479999999993</v>
      </c>
      <c r="J5736" s="241" t="s">
        <v>941</v>
      </c>
      <c r="K5736" s="241" t="s">
        <v>116</v>
      </c>
    </row>
    <row r="5737" spans="1:14" ht="14.25" x14ac:dyDescent="0.2">
      <c r="A5737" s="183">
        <v>633</v>
      </c>
      <c r="B5737" s="253" t="str">
        <f>IF(AND(A5737&lt;&gt;"",ISNUMBER(A5737)),VLOOKUP(A5737,Studies!A:BR,2,FALSE),"")</f>
        <v>Imamura 2013</v>
      </c>
      <c r="C5737" s="254" t="str">
        <f>IF(AND(A5737&lt;&gt;"",ISNUMBER(A5737)),VLOOKUP(A5737,Studies!A:BR,3,FALSE),"")</f>
        <v>https://www.ncbi.nlm.nih.gov/pubmed/23307267</v>
      </c>
      <c r="D5737" s="254" t="str">
        <f>IF(AND(A5737&lt;&gt;"",ISNUMBER(A5737)),VLOOKUP(A5737,Studies!A:BR,4,FALSE),"")</f>
        <v>Control (Perpetrator Placebo)</v>
      </c>
      <c r="E5737" s="254" t="str">
        <f>IF(AND(A5737&lt;&gt;"",ISNUMBER(A5737)),VLOOKUP(A5737,Studies!A:BR,5,FALSE),"")</f>
        <v>Dapagliflozin</v>
      </c>
      <c r="F5737" s="255" t="str">
        <f>IF(AND(A5737&lt;&gt;"",ISNUMBER(A5737)),VLOOKUP(A5737,Studies!A:BR,6,FALSE),"")</f>
        <v>Plasma</v>
      </c>
      <c r="G5737" s="194">
        <v>12</v>
      </c>
      <c r="H5737" s="240" t="s">
        <v>60</v>
      </c>
      <c r="I5737" s="187">
        <v>7.8475339999999996</v>
      </c>
      <c r="J5737" s="241" t="s">
        <v>941</v>
      </c>
      <c r="K5737" s="241" t="s">
        <v>116</v>
      </c>
    </row>
    <row r="5738" spans="1:14" ht="14.25" x14ac:dyDescent="0.2">
      <c r="A5738" s="183">
        <v>633</v>
      </c>
      <c r="B5738" s="253" t="str">
        <f>IF(AND(A5738&lt;&gt;"",ISNUMBER(A5738)),VLOOKUP(A5738,Studies!A:BR,2,FALSE),"")</f>
        <v>Imamura 2013</v>
      </c>
      <c r="C5738" s="254" t="str">
        <f>IF(AND(A5738&lt;&gt;"",ISNUMBER(A5738)),VLOOKUP(A5738,Studies!A:BR,3,FALSE),"")</f>
        <v>https://www.ncbi.nlm.nih.gov/pubmed/23307267</v>
      </c>
      <c r="D5738" s="254" t="str">
        <f>IF(AND(A5738&lt;&gt;"",ISNUMBER(A5738)),VLOOKUP(A5738,Studies!A:BR,4,FALSE),"")</f>
        <v>Control (Perpetrator Placebo)</v>
      </c>
      <c r="E5738" s="254" t="str">
        <f>IF(AND(A5738&lt;&gt;"",ISNUMBER(A5738)),VLOOKUP(A5738,Studies!A:BR,5,FALSE),"")</f>
        <v>Dapagliflozin</v>
      </c>
      <c r="F5738" s="255" t="str">
        <f>IF(AND(A5738&lt;&gt;"",ISNUMBER(A5738)),VLOOKUP(A5738,Studies!A:BR,6,FALSE),"")</f>
        <v>Plasma</v>
      </c>
      <c r="G5738" s="194">
        <v>14</v>
      </c>
      <c r="H5738" s="240" t="s">
        <v>60</v>
      </c>
      <c r="I5738" s="187">
        <v>5.6053810000000004</v>
      </c>
      <c r="J5738" s="241" t="s">
        <v>941</v>
      </c>
      <c r="K5738" s="241" t="s">
        <v>116</v>
      </c>
    </row>
    <row r="5739" spans="1:14" ht="14.25" x14ac:dyDescent="0.2">
      <c r="A5739" s="183">
        <v>633</v>
      </c>
      <c r="B5739" s="253" t="str">
        <f>IF(AND(A5739&lt;&gt;"",ISNUMBER(A5739)),VLOOKUP(A5739,Studies!A:BR,2,FALSE),"")</f>
        <v>Imamura 2013</v>
      </c>
      <c r="C5739" s="254" t="str">
        <f>IF(AND(A5739&lt;&gt;"",ISNUMBER(A5739)),VLOOKUP(A5739,Studies!A:BR,3,FALSE),"")</f>
        <v>https://www.ncbi.nlm.nih.gov/pubmed/23307267</v>
      </c>
      <c r="D5739" s="254" t="str">
        <f>IF(AND(A5739&lt;&gt;"",ISNUMBER(A5739)),VLOOKUP(A5739,Studies!A:BR,4,FALSE),"")</f>
        <v>Control (Perpetrator Placebo)</v>
      </c>
      <c r="E5739" s="254" t="str">
        <f>IF(AND(A5739&lt;&gt;"",ISNUMBER(A5739)),VLOOKUP(A5739,Studies!A:BR,5,FALSE),"")</f>
        <v>Dapagliflozin</v>
      </c>
      <c r="F5739" s="255" t="str">
        <f>IF(AND(A5739&lt;&gt;"",ISNUMBER(A5739)),VLOOKUP(A5739,Studies!A:BR,6,FALSE),"")</f>
        <v>Plasma</v>
      </c>
      <c r="G5739" s="194">
        <v>24</v>
      </c>
      <c r="H5739" s="240" t="s">
        <v>60</v>
      </c>
      <c r="I5739" s="187">
        <v>3.9237669999999998</v>
      </c>
      <c r="J5739" s="241" t="s">
        <v>941</v>
      </c>
      <c r="K5739" s="241" t="s">
        <v>116</v>
      </c>
    </row>
    <row r="5740" spans="1:14" ht="14.25" x14ac:dyDescent="0.2">
      <c r="A5740" s="183">
        <v>634</v>
      </c>
      <c r="B5740" s="253" t="str">
        <f>IF(AND(A5740&lt;&gt;"",ISNUMBER(A5740)),VLOOKUP(A5740,Studies!A:BR,2,FALSE),"")</f>
        <v>Kasichayanula 2011a</v>
      </c>
      <c r="C5740" s="254" t="str">
        <f>IF(AND(A5740&lt;&gt;"",ISNUMBER(A5740)),VLOOKUP(A5740,Studies!A:BR,3,FALSE),"")</f>
        <v>https://www.ncbi.nlm.nih.gov/pubmed/21435141</v>
      </c>
      <c r="D5740" s="254" t="str">
        <f>IF(AND(A5740&lt;&gt;"",ISNUMBER(A5740)),VLOOKUP(A5740,Studies!A:BR,4,FALSE),"")</f>
        <v>fasted</v>
      </c>
      <c r="E5740" s="254" t="str">
        <f>IF(AND(A5740&lt;&gt;"",ISNUMBER(A5740)),VLOOKUP(A5740,Studies!A:BR,5,FALSE),"")</f>
        <v>Dapagliflozin</v>
      </c>
      <c r="F5740" s="255" t="str">
        <f>IF(AND(A5740&lt;&gt;"",ISNUMBER(A5740)),VLOOKUP(A5740,Studies!A:BR,6,FALSE),"")</f>
        <v>Plasma</v>
      </c>
      <c r="G5740" s="194">
        <v>0.5</v>
      </c>
      <c r="H5740" s="240" t="s">
        <v>60</v>
      </c>
      <c r="I5740" s="187">
        <v>105.7286</v>
      </c>
      <c r="J5740" s="241" t="s">
        <v>941</v>
      </c>
      <c r="K5740" s="241" t="s">
        <v>116</v>
      </c>
      <c r="L5740" s="195">
        <v>44.623159999999999</v>
      </c>
      <c r="M5740" s="52" t="s">
        <v>941</v>
      </c>
      <c r="N5740" s="52" t="s">
        <v>117</v>
      </c>
    </row>
    <row r="5741" spans="1:14" ht="14.25" x14ac:dyDescent="0.2">
      <c r="A5741" s="183">
        <v>634</v>
      </c>
      <c r="B5741" s="253" t="str">
        <f>IF(AND(A5741&lt;&gt;"",ISNUMBER(A5741)),VLOOKUP(A5741,Studies!A:BR,2,FALSE),"")</f>
        <v>Kasichayanula 2011a</v>
      </c>
      <c r="C5741" s="254" t="str">
        <f>IF(AND(A5741&lt;&gt;"",ISNUMBER(A5741)),VLOOKUP(A5741,Studies!A:BR,3,FALSE),"")</f>
        <v>https://www.ncbi.nlm.nih.gov/pubmed/21435141</v>
      </c>
      <c r="D5741" s="254" t="str">
        <f>IF(AND(A5741&lt;&gt;"",ISNUMBER(A5741)),VLOOKUP(A5741,Studies!A:BR,4,FALSE),"")</f>
        <v>fasted</v>
      </c>
      <c r="E5741" s="254" t="str">
        <f>IF(AND(A5741&lt;&gt;"",ISNUMBER(A5741)),VLOOKUP(A5741,Studies!A:BR,5,FALSE),"")</f>
        <v>Dapagliflozin</v>
      </c>
      <c r="F5741" s="255" t="str">
        <f>IF(AND(A5741&lt;&gt;"",ISNUMBER(A5741)),VLOOKUP(A5741,Studies!A:BR,6,FALSE),"")</f>
        <v>Plasma</v>
      </c>
      <c r="G5741" s="194">
        <v>1</v>
      </c>
      <c r="H5741" s="240" t="s">
        <v>60</v>
      </c>
      <c r="I5741" s="187">
        <v>121.809</v>
      </c>
      <c r="J5741" s="241" t="s">
        <v>941</v>
      </c>
      <c r="K5741" s="241" t="s">
        <v>116</v>
      </c>
      <c r="L5741" s="195">
        <v>30.150790000000001</v>
      </c>
      <c r="M5741" s="52" t="s">
        <v>941</v>
      </c>
      <c r="N5741" s="52" t="s">
        <v>117</v>
      </c>
    </row>
    <row r="5742" spans="1:14" ht="14.25" x14ac:dyDescent="0.2">
      <c r="A5742" s="183">
        <v>634</v>
      </c>
      <c r="B5742" s="253" t="str">
        <f>IF(AND(A5742&lt;&gt;"",ISNUMBER(A5742)),VLOOKUP(A5742,Studies!A:BR,2,FALSE),"")</f>
        <v>Kasichayanula 2011a</v>
      </c>
      <c r="C5742" s="254" t="str">
        <f>IF(AND(A5742&lt;&gt;"",ISNUMBER(A5742)),VLOOKUP(A5742,Studies!A:BR,3,FALSE),"")</f>
        <v>https://www.ncbi.nlm.nih.gov/pubmed/21435141</v>
      </c>
      <c r="D5742" s="254" t="str">
        <f>IF(AND(A5742&lt;&gt;"",ISNUMBER(A5742)),VLOOKUP(A5742,Studies!A:BR,4,FALSE),"")</f>
        <v>fasted</v>
      </c>
      <c r="E5742" s="254" t="str">
        <f>IF(AND(A5742&lt;&gt;"",ISNUMBER(A5742)),VLOOKUP(A5742,Studies!A:BR,5,FALSE),"")</f>
        <v>Dapagliflozin</v>
      </c>
      <c r="F5742" s="255" t="str">
        <f>IF(AND(A5742&lt;&gt;"",ISNUMBER(A5742)),VLOOKUP(A5742,Studies!A:BR,6,FALSE),"")</f>
        <v>Plasma</v>
      </c>
      <c r="G5742" s="194">
        <v>1.5</v>
      </c>
      <c r="H5742" s="240" t="s">
        <v>60</v>
      </c>
      <c r="I5742" s="187">
        <v>87.638189999999994</v>
      </c>
      <c r="J5742" s="241" t="s">
        <v>941</v>
      </c>
      <c r="K5742" s="241" t="s">
        <v>116</v>
      </c>
      <c r="L5742" s="195">
        <v>19.69849</v>
      </c>
      <c r="M5742" s="52" t="s">
        <v>941</v>
      </c>
      <c r="N5742" s="52" t="s">
        <v>117</v>
      </c>
    </row>
    <row r="5743" spans="1:14" ht="14.25" x14ac:dyDescent="0.2">
      <c r="A5743" s="183">
        <v>634</v>
      </c>
      <c r="B5743" s="253" t="str">
        <f>IF(AND(A5743&lt;&gt;"",ISNUMBER(A5743)),VLOOKUP(A5743,Studies!A:BR,2,FALSE),"")</f>
        <v>Kasichayanula 2011a</v>
      </c>
      <c r="C5743" s="254" t="str">
        <f>IF(AND(A5743&lt;&gt;"",ISNUMBER(A5743)),VLOOKUP(A5743,Studies!A:BR,3,FALSE),"")</f>
        <v>https://www.ncbi.nlm.nih.gov/pubmed/21435141</v>
      </c>
      <c r="D5743" s="254" t="str">
        <f>IF(AND(A5743&lt;&gt;"",ISNUMBER(A5743)),VLOOKUP(A5743,Studies!A:BR,4,FALSE),"")</f>
        <v>fasted</v>
      </c>
      <c r="E5743" s="254" t="str">
        <f>IF(AND(A5743&lt;&gt;"",ISNUMBER(A5743)),VLOOKUP(A5743,Studies!A:BR,5,FALSE),"")</f>
        <v>Dapagliflozin</v>
      </c>
      <c r="F5743" s="255" t="str">
        <f>IF(AND(A5743&lt;&gt;"",ISNUMBER(A5743)),VLOOKUP(A5743,Studies!A:BR,6,FALSE),"")</f>
        <v>Plasma</v>
      </c>
      <c r="G5743" s="194">
        <v>2</v>
      </c>
      <c r="H5743" s="240" t="s">
        <v>60</v>
      </c>
      <c r="I5743" s="187">
        <v>66.733670000000004</v>
      </c>
      <c r="J5743" s="241" t="s">
        <v>941</v>
      </c>
      <c r="K5743" s="241" t="s">
        <v>116</v>
      </c>
      <c r="L5743" s="195">
        <v>17.286429999999999</v>
      </c>
      <c r="M5743" s="52" t="s">
        <v>941</v>
      </c>
      <c r="N5743" s="52" t="s">
        <v>117</v>
      </c>
    </row>
    <row r="5744" spans="1:14" ht="14.25" x14ac:dyDescent="0.2">
      <c r="A5744" s="183">
        <v>634</v>
      </c>
      <c r="B5744" s="253" t="str">
        <f>IF(AND(A5744&lt;&gt;"",ISNUMBER(A5744)),VLOOKUP(A5744,Studies!A:BR,2,FALSE),"")</f>
        <v>Kasichayanula 2011a</v>
      </c>
      <c r="C5744" s="254" t="str">
        <f>IF(AND(A5744&lt;&gt;"",ISNUMBER(A5744)),VLOOKUP(A5744,Studies!A:BR,3,FALSE),"")</f>
        <v>https://www.ncbi.nlm.nih.gov/pubmed/21435141</v>
      </c>
      <c r="D5744" s="254" t="str">
        <f>IF(AND(A5744&lt;&gt;"",ISNUMBER(A5744)),VLOOKUP(A5744,Studies!A:BR,4,FALSE),"")</f>
        <v>fasted</v>
      </c>
      <c r="E5744" s="254" t="str">
        <f>IF(AND(A5744&lt;&gt;"",ISNUMBER(A5744)),VLOOKUP(A5744,Studies!A:BR,5,FALSE),"")</f>
        <v>Dapagliflozin</v>
      </c>
      <c r="F5744" s="255" t="str">
        <f>IF(AND(A5744&lt;&gt;"",ISNUMBER(A5744)),VLOOKUP(A5744,Studies!A:BR,6,FALSE),"")</f>
        <v>Plasma</v>
      </c>
      <c r="G5744" s="194">
        <v>2.5</v>
      </c>
      <c r="H5744" s="240" t="s">
        <v>60</v>
      </c>
      <c r="I5744" s="187">
        <v>52.261310000000002</v>
      </c>
      <c r="J5744" s="241" t="s">
        <v>941</v>
      </c>
      <c r="K5744" s="241" t="s">
        <v>116</v>
      </c>
      <c r="L5744" s="195">
        <v>12.46231</v>
      </c>
      <c r="M5744" s="52" t="s">
        <v>941</v>
      </c>
      <c r="N5744" s="52" t="s">
        <v>117</v>
      </c>
    </row>
    <row r="5745" spans="1:14" ht="14.25" x14ac:dyDescent="0.2">
      <c r="A5745" s="183">
        <v>634</v>
      </c>
      <c r="B5745" s="253" t="str">
        <f>IF(AND(A5745&lt;&gt;"",ISNUMBER(A5745)),VLOOKUP(A5745,Studies!A:BR,2,FALSE),"")</f>
        <v>Kasichayanula 2011a</v>
      </c>
      <c r="C5745" s="254" t="str">
        <f>IF(AND(A5745&lt;&gt;"",ISNUMBER(A5745)),VLOOKUP(A5745,Studies!A:BR,3,FALSE),"")</f>
        <v>https://www.ncbi.nlm.nih.gov/pubmed/21435141</v>
      </c>
      <c r="D5745" s="254" t="str">
        <f>IF(AND(A5745&lt;&gt;"",ISNUMBER(A5745)),VLOOKUP(A5745,Studies!A:BR,4,FALSE),"")</f>
        <v>fasted</v>
      </c>
      <c r="E5745" s="254" t="str">
        <f>IF(AND(A5745&lt;&gt;"",ISNUMBER(A5745)),VLOOKUP(A5745,Studies!A:BR,5,FALSE),"")</f>
        <v>Dapagliflozin</v>
      </c>
      <c r="F5745" s="255" t="str">
        <f>IF(AND(A5745&lt;&gt;"",ISNUMBER(A5745)),VLOOKUP(A5745,Studies!A:BR,6,FALSE),"")</f>
        <v>Plasma</v>
      </c>
      <c r="G5745" s="194">
        <v>3</v>
      </c>
      <c r="H5745" s="240" t="s">
        <v>60</v>
      </c>
      <c r="I5745" s="187">
        <v>42.613059999999997</v>
      </c>
      <c r="J5745" s="241" t="s">
        <v>941</v>
      </c>
      <c r="K5745" s="241" t="s">
        <v>116</v>
      </c>
      <c r="L5745" s="195">
        <v>8.0402070000000005</v>
      </c>
      <c r="M5745" s="52" t="s">
        <v>941</v>
      </c>
      <c r="N5745" s="52" t="s">
        <v>117</v>
      </c>
    </row>
    <row r="5746" spans="1:14" ht="14.25" x14ac:dyDescent="0.2">
      <c r="A5746" s="30">
        <v>634</v>
      </c>
      <c r="B5746" s="253" t="str">
        <f>IF(AND(A5746&lt;&gt;"",ISNUMBER(A5746)),VLOOKUP(A5746,Studies!A:BR,2,FALSE),"")</f>
        <v>Kasichayanula 2011a</v>
      </c>
      <c r="C5746" s="254" t="str">
        <f>IF(AND(A5746&lt;&gt;"",ISNUMBER(A5746)),VLOOKUP(A5746,Studies!A:BR,3,FALSE),"")</f>
        <v>https://www.ncbi.nlm.nih.gov/pubmed/21435141</v>
      </c>
      <c r="D5746" s="254" t="str">
        <f>IF(AND(A5746&lt;&gt;"",ISNUMBER(A5746)),VLOOKUP(A5746,Studies!A:BR,4,FALSE),"")</f>
        <v>fasted</v>
      </c>
      <c r="E5746" s="254" t="str">
        <f>IF(AND(A5746&lt;&gt;"",ISNUMBER(A5746)),VLOOKUP(A5746,Studies!A:BR,5,FALSE),"")</f>
        <v>Dapagliflozin</v>
      </c>
      <c r="F5746" s="255" t="str">
        <f>IF(AND(A5746&lt;&gt;"",ISNUMBER(A5746)),VLOOKUP(A5746,Studies!A:BR,6,FALSE),"")</f>
        <v>Plasma</v>
      </c>
      <c r="G5746" s="194">
        <v>3.5</v>
      </c>
      <c r="H5746" s="240" t="s">
        <v>60</v>
      </c>
      <c r="I5746" s="187">
        <v>37.386940000000003</v>
      </c>
      <c r="J5746" s="241" t="s">
        <v>941</v>
      </c>
      <c r="K5746" s="241" t="s">
        <v>116</v>
      </c>
      <c r="L5746" s="195">
        <v>8.8442270000000001</v>
      </c>
      <c r="M5746" s="52" t="s">
        <v>941</v>
      </c>
      <c r="N5746" s="52" t="s">
        <v>117</v>
      </c>
    </row>
    <row r="5747" spans="1:14" ht="14.25" x14ac:dyDescent="0.2">
      <c r="A5747" s="183">
        <v>634</v>
      </c>
      <c r="B5747" s="253" t="str">
        <f>IF(AND(A5747&lt;&gt;"",ISNUMBER(A5747)),VLOOKUP(A5747,Studies!A:BR,2,FALSE),"")</f>
        <v>Kasichayanula 2011a</v>
      </c>
      <c r="C5747" s="254" t="str">
        <f>IF(AND(A5747&lt;&gt;"",ISNUMBER(A5747)),VLOOKUP(A5747,Studies!A:BR,3,FALSE),"")</f>
        <v>https://www.ncbi.nlm.nih.gov/pubmed/21435141</v>
      </c>
      <c r="D5747" s="254" t="str">
        <f>IF(AND(A5747&lt;&gt;"",ISNUMBER(A5747)),VLOOKUP(A5747,Studies!A:BR,4,FALSE),"")</f>
        <v>fasted</v>
      </c>
      <c r="E5747" s="254" t="str">
        <f>IF(AND(A5747&lt;&gt;"",ISNUMBER(A5747)),VLOOKUP(A5747,Studies!A:BR,5,FALSE),"")</f>
        <v>Dapagliflozin</v>
      </c>
      <c r="F5747" s="255" t="str">
        <f>IF(AND(A5747&lt;&gt;"",ISNUMBER(A5747)),VLOOKUP(A5747,Studies!A:BR,6,FALSE),"")</f>
        <v>Plasma</v>
      </c>
      <c r="G5747" s="194">
        <v>4</v>
      </c>
      <c r="H5747" s="240" t="s">
        <v>60</v>
      </c>
      <c r="I5747" s="187">
        <v>32.964820000000003</v>
      </c>
      <c r="J5747" s="241" t="s">
        <v>941</v>
      </c>
      <c r="K5747" s="241" t="s">
        <v>116</v>
      </c>
      <c r="L5747" s="195">
        <v>7.6381870000000003</v>
      </c>
      <c r="M5747" s="52" t="s">
        <v>941</v>
      </c>
      <c r="N5747" s="52" t="s">
        <v>117</v>
      </c>
    </row>
    <row r="5748" spans="1:14" ht="14.25" x14ac:dyDescent="0.2">
      <c r="A5748" s="183">
        <v>634</v>
      </c>
      <c r="B5748" s="253" t="str">
        <f>IF(AND(A5748&lt;&gt;"",ISNUMBER(A5748)),VLOOKUP(A5748,Studies!A:BR,2,FALSE),"")</f>
        <v>Kasichayanula 2011a</v>
      </c>
      <c r="C5748" s="254" t="str">
        <f>IF(AND(A5748&lt;&gt;"",ISNUMBER(A5748)),VLOOKUP(A5748,Studies!A:BR,3,FALSE),"")</f>
        <v>https://www.ncbi.nlm.nih.gov/pubmed/21435141</v>
      </c>
      <c r="D5748" s="254" t="str">
        <f>IF(AND(A5748&lt;&gt;"",ISNUMBER(A5748)),VLOOKUP(A5748,Studies!A:BR,4,FALSE),"")</f>
        <v>fasted</v>
      </c>
      <c r="E5748" s="254" t="str">
        <f>IF(AND(A5748&lt;&gt;"",ISNUMBER(A5748)),VLOOKUP(A5748,Studies!A:BR,5,FALSE),"")</f>
        <v>Dapagliflozin</v>
      </c>
      <c r="F5748" s="255" t="str">
        <f>IF(AND(A5748&lt;&gt;"",ISNUMBER(A5748)),VLOOKUP(A5748,Studies!A:BR,6,FALSE),"")</f>
        <v>Plasma</v>
      </c>
      <c r="G5748" s="194">
        <v>5</v>
      </c>
      <c r="H5748" s="240" t="s">
        <v>60</v>
      </c>
      <c r="I5748" s="187">
        <v>23.718589999999999</v>
      </c>
      <c r="J5748" s="241" t="s">
        <v>941</v>
      </c>
      <c r="K5748" s="241" t="s">
        <v>116</v>
      </c>
      <c r="L5748" s="195">
        <v>5.6281379999999999</v>
      </c>
      <c r="M5748" s="52" t="s">
        <v>941</v>
      </c>
      <c r="N5748" s="52" t="s">
        <v>117</v>
      </c>
    </row>
    <row r="5749" spans="1:14" ht="14.25" x14ac:dyDescent="0.2">
      <c r="A5749" s="183">
        <v>634</v>
      </c>
      <c r="B5749" s="253" t="str">
        <f>IF(AND(A5749&lt;&gt;"",ISNUMBER(A5749)),VLOOKUP(A5749,Studies!A:BR,2,FALSE),"")</f>
        <v>Kasichayanula 2011a</v>
      </c>
      <c r="C5749" s="254" t="str">
        <f>IF(AND(A5749&lt;&gt;"",ISNUMBER(A5749)),VLOOKUP(A5749,Studies!A:BR,3,FALSE),"")</f>
        <v>https://www.ncbi.nlm.nih.gov/pubmed/21435141</v>
      </c>
      <c r="D5749" s="254" t="str">
        <f>IF(AND(A5749&lt;&gt;"",ISNUMBER(A5749)),VLOOKUP(A5749,Studies!A:BR,4,FALSE),"")</f>
        <v>fasted</v>
      </c>
      <c r="E5749" s="254" t="str">
        <f>IF(AND(A5749&lt;&gt;"",ISNUMBER(A5749)),VLOOKUP(A5749,Studies!A:BR,5,FALSE),"")</f>
        <v>Dapagliflozin</v>
      </c>
      <c r="F5749" s="255" t="str">
        <f>IF(AND(A5749&lt;&gt;"",ISNUMBER(A5749)),VLOOKUP(A5749,Studies!A:BR,6,FALSE),"")</f>
        <v>Plasma</v>
      </c>
      <c r="G5749" s="194">
        <v>6</v>
      </c>
      <c r="H5749" s="240" t="s">
        <v>60</v>
      </c>
      <c r="I5749" s="187">
        <v>19.296479999999999</v>
      </c>
      <c r="J5749" s="241" t="s">
        <v>941</v>
      </c>
      <c r="K5749" s="241" t="s">
        <v>116</v>
      </c>
      <c r="L5749" s="195">
        <v>5.628139</v>
      </c>
      <c r="M5749" s="52" t="s">
        <v>941</v>
      </c>
      <c r="N5749" s="52" t="s">
        <v>117</v>
      </c>
    </row>
    <row r="5750" spans="1:14" ht="14.25" x14ac:dyDescent="0.2">
      <c r="A5750" s="183">
        <v>634</v>
      </c>
      <c r="B5750" s="253" t="str">
        <f>IF(AND(A5750&lt;&gt;"",ISNUMBER(A5750)),VLOOKUP(A5750,Studies!A:BR,2,FALSE),"")</f>
        <v>Kasichayanula 2011a</v>
      </c>
      <c r="C5750" s="254" t="str">
        <f>IF(AND(A5750&lt;&gt;"",ISNUMBER(A5750)),VLOOKUP(A5750,Studies!A:BR,3,FALSE),"")</f>
        <v>https://www.ncbi.nlm.nih.gov/pubmed/21435141</v>
      </c>
      <c r="D5750" s="254" t="str">
        <f>IF(AND(A5750&lt;&gt;"",ISNUMBER(A5750)),VLOOKUP(A5750,Studies!A:BR,4,FALSE),"")</f>
        <v>fasted</v>
      </c>
      <c r="E5750" s="254" t="str">
        <f>IF(AND(A5750&lt;&gt;"",ISNUMBER(A5750)),VLOOKUP(A5750,Studies!A:BR,5,FALSE),"")</f>
        <v>Dapagliflozin</v>
      </c>
      <c r="F5750" s="255" t="str">
        <f>IF(AND(A5750&lt;&gt;"",ISNUMBER(A5750)),VLOOKUP(A5750,Studies!A:BR,6,FALSE),"")</f>
        <v>Plasma</v>
      </c>
      <c r="G5750" s="194">
        <v>8</v>
      </c>
      <c r="H5750" s="240" t="s">
        <v>60</v>
      </c>
      <c r="I5750" s="187">
        <v>14.47236</v>
      </c>
      <c r="J5750" s="241" t="s">
        <v>941</v>
      </c>
      <c r="K5750" s="241" t="s">
        <v>116</v>
      </c>
      <c r="L5750" s="195">
        <v>3.6180889999999999</v>
      </c>
      <c r="M5750" s="52" t="s">
        <v>941</v>
      </c>
      <c r="N5750" s="52" t="s">
        <v>117</v>
      </c>
    </row>
    <row r="5751" spans="1:14" ht="14.25" x14ac:dyDescent="0.2">
      <c r="A5751" s="183">
        <v>634</v>
      </c>
      <c r="B5751" s="253" t="str">
        <f>IF(AND(A5751&lt;&gt;"",ISNUMBER(A5751)),VLOOKUP(A5751,Studies!A:BR,2,FALSE),"")</f>
        <v>Kasichayanula 2011a</v>
      </c>
      <c r="C5751" s="254" t="str">
        <f>IF(AND(A5751&lt;&gt;"",ISNUMBER(A5751)),VLOOKUP(A5751,Studies!A:BR,3,FALSE),"")</f>
        <v>https://www.ncbi.nlm.nih.gov/pubmed/21435141</v>
      </c>
      <c r="D5751" s="254" t="str">
        <f>IF(AND(A5751&lt;&gt;"",ISNUMBER(A5751)),VLOOKUP(A5751,Studies!A:BR,4,FALSE),"")</f>
        <v>fasted</v>
      </c>
      <c r="E5751" s="254" t="str">
        <f>IF(AND(A5751&lt;&gt;"",ISNUMBER(A5751)),VLOOKUP(A5751,Studies!A:BR,5,FALSE),"")</f>
        <v>Dapagliflozin</v>
      </c>
      <c r="F5751" s="255" t="str">
        <f>IF(AND(A5751&lt;&gt;"",ISNUMBER(A5751)),VLOOKUP(A5751,Studies!A:BR,6,FALSE),"")</f>
        <v>Plasma</v>
      </c>
      <c r="G5751" s="194">
        <v>12</v>
      </c>
      <c r="H5751" s="240" t="s">
        <v>60</v>
      </c>
      <c r="I5751" s="187">
        <v>8.4422110000000004</v>
      </c>
      <c r="J5751" s="241" t="s">
        <v>941</v>
      </c>
      <c r="K5751" s="241" t="s">
        <v>116</v>
      </c>
      <c r="L5751" s="195">
        <v>2.8140700000000001</v>
      </c>
      <c r="M5751" s="52" t="s">
        <v>941</v>
      </c>
      <c r="N5751" s="52" t="s">
        <v>117</v>
      </c>
    </row>
    <row r="5752" spans="1:14" ht="14.25" x14ac:dyDescent="0.2">
      <c r="A5752" s="183">
        <v>634</v>
      </c>
      <c r="B5752" s="253" t="str">
        <f>IF(AND(A5752&lt;&gt;"",ISNUMBER(A5752)),VLOOKUP(A5752,Studies!A:BR,2,FALSE),"")</f>
        <v>Kasichayanula 2011a</v>
      </c>
      <c r="C5752" s="254" t="str">
        <f>IF(AND(A5752&lt;&gt;"",ISNUMBER(A5752)),VLOOKUP(A5752,Studies!A:BR,3,FALSE),"")</f>
        <v>https://www.ncbi.nlm.nih.gov/pubmed/21435141</v>
      </c>
      <c r="D5752" s="254" t="str">
        <f>IF(AND(A5752&lt;&gt;"",ISNUMBER(A5752)),VLOOKUP(A5752,Studies!A:BR,4,FALSE),"")</f>
        <v>fasted</v>
      </c>
      <c r="E5752" s="254" t="str">
        <f>IF(AND(A5752&lt;&gt;"",ISNUMBER(A5752)),VLOOKUP(A5752,Studies!A:BR,5,FALSE),"")</f>
        <v>Dapagliflozin</v>
      </c>
      <c r="F5752" s="255" t="str">
        <f>IF(AND(A5752&lt;&gt;"",ISNUMBER(A5752)),VLOOKUP(A5752,Studies!A:BR,6,FALSE),"")</f>
        <v>Plasma</v>
      </c>
      <c r="G5752" s="194">
        <v>16</v>
      </c>
      <c r="H5752" s="240" t="s">
        <v>60</v>
      </c>
      <c r="I5752" s="187">
        <v>5.6281410000000003</v>
      </c>
      <c r="J5752" s="241" t="s">
        <v>941</v>
      </c>
      <c r="K5752" s="241" t="s">
        <v>116</v>
      </c>
      <c r="L5752" s="195">
        <v>2.4120599999999999</v>
      </c>
      <c r="M5752" s="52" t="s">
        <v>941</v>
      </c>
      <c r="N5752" s="52" t="s">
        <v>117</v>
      </c>
    </row>
    <row r="5753" spans="1:14" ht="14.25" x14ac:dyDescent="0.2">
      <c r="A5753" s="183">
        <v>634</v>
      </c>
      <c r="B5753" s="253" t="str">
        <f>IF(AND(A5753&lt;&gt;"",ISNUMBER(A5753)),VLOOKUP(A5753,Studies!A:BR,2,FALSE),"")</f>
        <v>Kasichayanula 2011a</v>
      </c>
      <c r="C5753" s="254" t="str">
        <f>IF(AND(A5753&lt;&gt;"",ISNUMBER(A5753)),VLOOKUP(A5753,Studies!A:BR,3,FALSE),"")</f>
        <v>https://www.ncbi.nlm.nih.gov/pubmed/21435141</v>
      </c>
      <c r="D5753" s="254" t="str">
        <f>IF(AND(A5753&lt;&gt;"",ISNUMBER(A5753)),VLOOKUP(A5753,Studies!A:BR,4,FALSE),"")</f>
        <v>fasted</v>
      </c>
      <c r="E5753" s="254" t="str">
        <f>IF(AND(A5753&lt;&gt;"",ISNUMBER(A5753)),VLOOKUP(A5753,Studies!A:BR,5,FALSE),"")</f>
        <v>Dapagliflozin</v>
      </c>
      <c r="F5753" s="255" t="str">
        <f>IF(AND(A5753&lt;&gt;"",ISNUMBER(A5753)),VLOOKUP(A5753,Studies!A:BR,6,FALSE),"")</f>
        <v>Plasma</v>
      </c>
      <c r="G5753" s="194">
        <v>24</v>
      </c>
      <c r="H5753" s="240" t="s">
        <v>60</v>
      </c>
      <c r="I5753" s="187">
        <v>3.2160799999999998</v>
      </c>
      <c r="J5753" s="241" t="s">
        <v>941</v>
      </c>
      <c r="K5753" s="241" t="s">
        <v>116</v>
      </c>
      <c r="M5753" s="52" t="s">
        <v>941</v>
      </c>
      <c r="N5753" s="52" t="s">
        <v>117</v>
      </c>
    </row>
    <row r="5754" spans="1:14" ht="14.25" x14ac:dyDescent="0.2">
      <c r="A5754" s="183">
        <v>634</v>
      </c>
      <c r="B5754" s="253" t="str">
        <f>IF(AND(A5754&lt;&gt;"",ISNUMBER(A5754)),VLOOKUP(A5754,Studies!A:BR,2,FALSE),"")</f>
        <v>Kasichayanula 2011a</v>
      </c>
      <c r="C5754" s="254" t="str">
        <f>IF(AND(A5754&lt;&gt;"",ISNUMBER(A5754)),VLOOKUP(A5754,Studies!A:BR,3,FALSE),"")</f>
        <v>https://www.ncbi.nlm.nih.gov/pubmed/21435141</v>
      </c>
      <c r="D5754" s="254" t="str">
        <f>IF(AND(A5754&lt;&gt;"",ISNUMBER(A5754)),VLOOKUP(A5754,Studies!A:BR,4,FALSE),"")</f>
        <v>fasted</v>
      </c>
      <c r="E5754" s="254" t="str">
        <f>IF(AND(A5754&lt;&gt;"",ISNUMBER(A5754)),VLOOKUP(A5754,Studies!A:BR,5,FALSE),"")</f>
        <v>Dapagliflozin</v>
      </c>
      <c r="F5754" s="255" t="str">
        <f>IF(AND(A5754&lt;&gt;"",ISNUMBER(A5754)),VLOOKUP(A5754,Studies!A:BR,6,FALSE),"")</f>
        <v>Plasma</v>
      </c>
      <c r="G5754" s="194">
        <v>36</v>
      </c>
      <c r="H5754" s="240" t="s">
        <v>60</v>
      </c>
      <c r="I5754" s="187">
        <v>2.4120599999999999</v>
      </c>
      <c r="J5754" s="241" t="s">
        <v>941</v>
      </c>
      <c r="K5754" s="241" t="s">
        <v>116</v>
      </c>
      <c r="M5754" s="52" t="s">
        <v>941</v>
      </c>
      <c r="N5754" s="52" t="s">
        <v>117</v>
      </c>
    </row>
    <row r="5755" spans="1:14" ht="14.25" x14ac:dyDescent="0.2">
      <c r="A5755" s="183">
        <v>634</v>
      </c>
      <c r="B5755" s="253" t="str">
        <f>IF(AND(A5755&lt;&gt;"",ISNUMBER(A5755)),VLOOKUP(A5755,Studies!A:BR,2,FALSE),"")</f>
        <v>Kasichayanula 2011a</v>
      </c>
      <c r="C5755" s="254" t="str">
        <f>IF(AND(A5755&lt;&gt;"",ISNUMBER(A5755)),VLOOKUP(A5755,Studies!A:BR,3,FALSE),"")</f>
        <v>https://www.ncbi.nlm.nih.gov/pubmed/21435141</v>
      </c>
      <c r="D5755" s="254" t="str">
        <f>IF(AND(A5755&lt;&gt;"",ISNUMBER(A5755)),VLOOKUP(A5755,Studies!A:BR,4,FALSE),"")</f>
        <v>fasted</v>
      </c>
      <c r="E5755" s="254" t="str">
        <f>IF(AND(A5755&lt;&gt;"",ISNUMBER(A5755)),VLOOKUP(A5755,Studies!A:BR,5,FALSE),"")</f>
        <v>Dapagliflozin</v>
      </c>
      <c r="F5755" s="255" t="str">
        <f>IF(AND(A5755&lt;&gt;"",ISNUMBER(A5755)),VLOOKUP(A5755,Studies!A:BR,6,FALSE),"")</f>
        <v>Plasma</v>
      </c>
      <c r="G5755" s="194">
        <v>48</v>
      </c>
      <c r="H5755" s="240" t="s">
        <v>60</v>
      </c>
      <c r="I5755" s="187">
        <v>1.6080399999999999</v>
      </c>
      <c r="J5755" s="241" t="s">
        <v>941</v>
      </c>
      <c r="K5755" s="241" t="s">
        <v>116</v>
      </c>
      <c r="M5755" s="52" t="s">
        <v>941</v>
      </c>
      <c r="N5755" s="52" t="s">
        <v>117</v>
      </c>
    </row>
    <row r="5756" spans="1:14" ht="14.25" x14ac:dyDescent="0.2">
      <c r="A5756" s="183">
        <v>634</v>
      </c>
      <c r="B5756" s="253" t="str">
        <f>IF(AND(A5756&lt;&gt;"",ISNUMBER(A5756)),VLOOKUP(A5756,Studies!A:BR,2,FALSE),"")</f>
        <v>Kasichayanula 2011a</v>
      </c>
      <c r="C5756" s="254" t="str">
        <f>IF(AND(A5756&lt;&gt;"",ISNUMBER(A5756)),VLOOKUP(A5756,Studies!A:BR,3,FALSE),"")</f>
        <v>https://www.ncbi.nlm.nih.gov/pubmed/21435141</v>
      </c>
      <c r="D5756" s="254" t="str">
        <f>IF(AND(A5756&lt;&gt;"",ISNUMBER(A5756)),VLOOKUP(A5756,Studies!A:BR,4,FALSE),"")</f>
        <v>fasted</v>
      </c>
      <c r="E5756" s="254" t="str">
        <f>IF(AND(A5756&lt;&gt;"",ISNUMBER(A5756)),VLOOKUP(A5756,Studies!A:BR,5,FALSE),"")</f>
        <v>Dapagliflozin</v>
      </c>
      <c r="F5756" s="255" t="str">
        <f>IF(AND(A5756&lt;&gt;"",ISNUMBER(A5756)),VLOOKUP(A5756,Studies!A:BR,6,FALSE),"")</f>
        <v>Plasma</v>
      </c>
      <c r="G5756" s="194">
        <v>72</v>
      </c>
      <c r="H5756" s="240" t="s">
        <v>60</v>
      </c>
      <c r="I5756" s="187">
        <v>0.80402010000000002</v>
      </c>
      <c r="J5756" s="241" t="s">
        <v>941</v>
      </c>
      <c r="K5756" s="241" t="s">
        <v>116</v>
      </c>
      <c r="M5756" s="52" t="s">
        <v>941</v>
      </c>
      <c r="N5756" s="52" t="s">
        <v>117</v>
      </c>
    </row>
    <row r="5757" spans="1:14" ht="14.25" x14ac:dyDescent="0.2">
      <c r="A5757" s="183">
        <v>635</v>
      </c>
      <c r="B5757" s="253" t="str">
        <f>IF(AND(A5757&lt;&gt;"",ISNUMBER(A5757)),VLOOKUP(A5757,Studies!A:BR,2,FALSE),"")</f>
        <v>Kasichayanula 2011a</v>
      </c>
      <c r="C5757" s="254" t="str">
        <f>IF(AND(A5757&lt;&gt;"",ISNUMBER(A5757)),VLOOKUP(A5757,Studies!A:BR,3,FALSE),"")</f>
        <v>https://www.ncbi.nlm.nih.gov/pubmed/21435141</v>
      </c>
      <c r="D5757" s="254" t="str">
        <f>IF(AND(A5757&lt;&gt;"",ISNUMBER(A5757)),VLOOKUP(A5757,Studies!A:BR,4,FALSE),"")</f>
        <v>fed</v>
      </c>
      <c r="E5757" s="254" t="str">
        <f>IF(AND(A5757&lt;&gt;"",ISNUMBER(A5757)),VLOOKUP(A5757,Studies!A:BR,5,FALSE),"")</f>
        <v>Dapagliflozin</v>
      </c>
      <c r="F5757" s="255" t="str">
        <f>IF(AND(A5757&lt;&gt;"",ISNUMBER(A5757)),VLOOKUP(A5757,Studies!A:BR,6,FALSE),"")</f>
        <v>Plasma</v>
      </c>
      <c r="G5757" s="194">
        <v>0.5</v>
      </c>
      <c r="H5757" s="240" t="s">
        <v>60</v>
      </c>
      <c r="I5757" s="187">
        <v>11.25628</v>
      </c>
      <c r="J5757" s="241" t="s">
        <v>941</v>
      </c>
      <c r="K5757" s="241" t="s">
        <v>116</v>
      </c>
      <c r="L5757" s="195">
        <v>11.25628</v>
      </c>
      <c r="M5757" s="52" t="s">
        <v>941</v>
      </c>
      <c r="N5757" s="52" t="s">
        <v>117</v>
      </c>
    </row>
    <row r="5758" spans="1:14" ht="14.25" x14ac:dyDescent="0.2">
      <c r="A5758" s="183">
        <v>635</v>
      </c>
      <c r="B5758" s="253" t="str">
        <f>IF(AND(A5758&lt;&gt;"",ISNUMBER(A5758)),VLOOKUP(A5758,Studies!A:BR,2,FALSE),"")</f>
        <v>Kasichayanula 2011a</v>
      </c>
      <c r="C5758" s="254" t="str">
        <f>IF(AND(A5758&lt;&gt;"",ISNUMBER(A5758)),VLOOKUP(A5758,Studies!A:BR,3,FALSE),"")</f>
        <v>https://www.ncbi.nlm.nih.gov/pubmed/21435141</v>
      </c>
      <c r="D5758" s="254" t="str">
        <f>IF(AND(A5758&lt;&gt;"",ISNUMBER(A5758)),VLOOKUP(A5758,Studies!A:BR,4,FALSE),"")</f>
        <v>fed</v>
      </c>
      <c r="E5758" s="254" t="str">
        <f>IF(AND(A5758&lt;&gt;"",ISNUMBER(A5758)),VLOOKUP(A5758,Studies!A:BR,5,FALSE),"")</f>
        <v>Dapagliflozin</v>
      </c>
      <c r="F5758" s="255" t="str">
        <f>IF(AND(A5758&lt;&gt;"",ISNUMBER(A5758)),VLOOKUP(A5758,Studies!A:BR,6,FALSE),"")</f>
        <v>Plasma</v>
      </c>
      <c r="G5758" s="194">
        <v>1</v>
      </c>
      <c r="H5758" s="240" t="s">
        <v>60</v>
      </c>
      <c r="I5758" s="187">
        <v>37.386940000000003</v>
      </c>
      <c r="J5758" s="241" t="s">
        <v>941</v>
      </c>
      <c r="K5758" s="241" t="s">
        <v>116</v>
      </c>
      <c r="L5758" s="195">
        <v>45.025120000000001</v>
      </c>
      <c r="M5758" s="52" t="s">
        <v>941</v>
      </c>
      <c r="N5758" s="52" t="s">
        <v>117</v>
      </c>
    </row>
    <row r="5759" spans="1:14" ht="14.25" x14ac:dyDescent="0.2">
      <c r="A5759" s="183">
        <v>635</v>
      </c>
      <c r="B5759" s="253" t="str">
        <f>IF(AND(A5759&lt;&gt;"",ISNUMBER(A5759)),VLOOKUP(A5759,Studies!A:BR,2,FALSE),"")</f>
        <v>Kasichayanula 2011a</v>
      </c>
      <c r="C5759" s="254" t="str">
        <f>IF(AND(A5759&lt;&gt;"",ISNUMBER(A5759)),VLOOKUP(A5759,Studies!A:BR,3,FALSE),"")</f>
        <v>https://www.ncbi.nlm.nih.gov/pubmed/21435141</v>
      </c>
      <c r="D5759" s="254" t="str">
        <f>IF(AND(A5759&lt;&gt;"",ISNUMBER(A5759)),VLOOKUP(A5759,Studies!A:BR,4,FALSE),"")</f>
        <v>fed</v>
      </c>
      <c r="E5759" s="254" t="str">
        <f>IF(AND(A5759&lt;&gt;"",ISNUMBER(A5759)),VLOOKUP(A5759,Studies!A:BR,5,FALSE),"")</f>
        <v>Dapagliflozin</v>
      </c>
      <c r="F5759" s="255" t="str">
        <f>IF(AND(A5759&lt;&gt;"",ISNUMBER(A5759)),VLOOKUP(A5759,Studies!A:BR,6,FALSE),"")</f>
        <v>Plasma</v>
      </c>
      <c r="G5759" s="194">
        <v>1.5</v>
      </c>
      <c r="H5759" s="240" t="s">
        <v>60</v>
      </c>
      <c r="I5759" s="187">
        <v>70.753770000000003</v>
      </c>
      <c r="J5759" s="241" t="s">
        <v>941</v>
      </c>
      <c r="K5759" s="241" t="s">
        <v>116</v>
      </c>
      <c r="L5759" s="195">
        <v>43.015079999999998</v>
      </c>
      <c r="M5759" s="52" t="s">
        <v>941</v>
      </c>
      <c r="N5759" s="52" t="s">
        <v>117</v>
      </c>
    </row>
    <row r="5760" spans="1:14" ht="14.25" x14ac:dyDescent="0.2">
      <c r="A5760" s="183">
        <v>635</v>
      </c>
      <c r="B5760" s="253" t="str">
        <f>IF(AND(A5760&lt;&gt;"",ISNUMBER(A5760)),VLOOKUP(A5760,Studies!A:BR,2,FALSE),"")</f>
        <v>Kasichayanula 2011a</v>
      </c>
      <c r="C5760" s="254" t="str">
        <f>IF(AND(A5760&lt;&gt;"",ISNUMBER(A5760)),VLOOKUP(A5760,Studies!A:BR,3,FALSE),"")</f>
        <v>https://www.ncbi.nlm.nih.gov/pubmed/21435141</v>
      </c>
      <c r="D5760" s="254" t="str">
        <f>IF(AND(A5760&lt;&gt;"",ISNUMBER(A5760)),VLOOKUP(A5760,Studies!A:BR,4,FALSE),"")</f>
        <v>fed</v>
      </c>
      <c r="E5760" s="254" t="str">
        <f>IF(AND(A5760&lt;&gt;"",ISNUMBER(A5760)),VLOOKUP(A5760,Studies!A:BR,5,FALSE),"")</f>
        <v>Dapagliflozin</v>
      </c>
      <c r="F5760" s="255" t="str">
        <f>IF(AND(A5760&lt;&gt;"",ISNUMBER(A5760)),VLOOKUP(A5760,Studies!A:BR,6,FALSE),"")</f>
        <v>Plasma</v>
      </c>
      <c r="G5760" s="194">
        <v>2</v>
      </c>
      <c r="H5760" s="240" t="s">
        <v>60</v>
      </c>
      <c r="I5760" s="187">
        <v>76.783919999999995</v>
      </c>
      <c r="J5760" s="241" t="s">
        <v>941</v>
      </c>
      <c r="K5760" s="241" t="s">
        <v>116</v>
      </c>
      <c r="L5760" s="195">
        <v>28.54271</v>
      </c>
      <c r="M5760" s="52" t="s">
        <v>941</v>
      </c>
      <c r="N5760" s="52" t="s">
        <v>117</v>
      </c>
    </row>
    <row r="5761" spans="1:14" ht="14.25" x14ac:dyDescent="0.2">
      <c r="A5761" s="183">
        <v>635</v>
      </c>
      <c r="B5761" s="253" t="str">
        <f>IF(AND(A5761&lt;&gt;"",ISNUMBER(A5761)),VLOOKUP(A5761,Studies!A:BR,2,FALSE),"")</f>
        <v>Kasichayanula 2011a</v>
      </c>
      <c r="C5761" s="254" t="str">
        <f>IF(AND(A5761&lt;&gt;"",ISNUMBER(A5761)),VLOOKUP(A5761,Studies!A:BR,3,FALSE),"")</f>
        <v>https://www.ncbi.nlm.nih.gov/pubmed/21435141</v>
      </c>
      <c r="D5761" s="254" t="str">
        <f>IF(AND(A5761&lt;&gt;"",ISNUMBER(A5761)),VLOOKUP(A5761,Studies!A:BR,4,FALSE),"")</f>
        <v>fed</v>
      </c>
      <c r="E5761" s="254" t="str">
        <f>IF(AND(A5761&lt;&gt;"",ISNUMBER(A5761)),VLOOKUP(A5761,Studies!A:BR,5,FALSE),"")</f>
        <v>Dapagliflozin</v>
      </c>
      <c r="F5761" s="255" t="str">
        <f>IF(AND(A5761&lt;&gt;"",ISNUMBER(A5761)),VLOOKUP(A5761,Studies!A:BR,6,FALSE),"")</f>
        <v>Plasma</v>
      </c>
      <c r="G5761" s="194">
        <v>2.5</v>
      </c>
      <c r="H5761" s="240" t="s">
        <v>60</v>
      </c>
      <c r="I5761" s="187">
        <v>69.14573</v>
      </c>
      <c r="J5761" s="241" t="s">
        <v>941</v>
      </c>
      <c r="K5761" s="241" t="s">
        <v>116</v>
      </c>
      <c r="L5761" s="195">
        <v>22.51257</v>
      </c>
      <c r="M5761" s="52" t="s">
        <v>941</v>
      </c>
      <c r="N5761" s="52" t="s">
        <v>117</v>
      </c>
    </row>
    <row r="5762" spans="1:14" ht="14.25" x14ac:dyDescent="0.2">
      <c r="A5762" s="183">
        <v>635</v>
      </c>
      <c r="B5762" s="253" t="str">
        <f>IF(AND(A5762&lt;&gt;"",ISNUMBER(A5762)),VLOOKUP(A5762,Studies!A:BR,2,FALSE),"")</f>
        <v>Kasichayanula 2011a</v>
      </c>
      <c r="C5762" s="254" t="str">
        <f>IF(AND(A5762&lt;&gt;"",ISNUMBER(A5762)),VLOOKUP(A5762,Studies!A:BR,3,FALSE),"")</f>
        <v>https://www.ncbi.nlm.nih.gov/pubmed/21435141</v>
      </c>
      <c r="D5762" s="254" t="str">
        <f>IF(AND(A5762&lt;&gt;"",ISNUMBER(A5762)),VLOOKUP(A5762,Studies!A:BR,4,FALSE),"")</f>
        <v>fed</v>
      </c>
      <c r="E5762" s="254" t="str">
        <f>IF(AND(A5762&lt;&gt;"",ISNUMBER(A5762)),VLOOKUP(A5762,Studies!A:BR,5,FALSE),"")</f>
        <v>Dapagliflozin</v>
      </c>
      <c r="F5762" s="255" t="str">
        <f>IF(AND(A5762&lt;&gt;"",ISNUMBER(A5762)),VLOOKUP(A5762,Studies!A:BR,6,FALSE),"")</f>
        <v>Plasma</v>
      </c>
      <c r="G5762" s="194">
        <v>3</v>
      </c>
      <c r="H5762" s="240" t="s">
        <v>60</v>
      </c>
      <c r="I5762" s="187">
        <v>60.30151</v>
      </c>
      <c r="J5762" s="241" t="s">
        <v>941</v>
      </c>
      <c r="K5762" s="241" t="s">
        <v>116</v>
      </c>
      <c r="L5762" s="195">
        <v>13.668340000000001</v>
      </c>
      <c r="M5762" s="52" t="s">
        <v>941</v>
      </c>
      <c r="N5762" s="52" t="s">
        <v>117</v>
      </c>
    </row>
    <row r="5763" spans="1:14" ht="14.25" x14ac:dyDescent="0.2">
      <c r="A5763" s="183">
        <v>635</v>
      </c>
      <c r="B5763" s="253" t="str">
        <f>IF(AND(A5763&lt;&gt;"",ISNUMBER(A5763)),VLOOKUP(A5763,Studies!A:BR,2,FALSE),"")</f>
        <v>Kasichayanula 2011a</v>
      </c>
      <c r="C5763" s="254" t="str">
        <f>IF(AND(A5763&lt;&gt;"",ISNUMBER(A5763)),VLOOKUP(A5763,Studies!A:BR,3,FALSE),"")</f>
        <v>https://www.ncbi.nlm.nih.gov/pubmed/21435141</v>
      </c>
      <c r="D5763" s="254" t="str">
        <f>IF(AND(A5763&lt;&gt;"",ISNUMBER(A5763)),VLOOKUP(A5763,Studies!A:BR,4,FALSE),"")</f>
        <v>fed</v>
      </c>
      <c r="E5763" s="254" t="str">
        <f>IF(AND(A5763&lt;&gt;"",ISNUMBER(A5763)),VLOOKUP(A5763,Studies!A:BR,5,FALSE),"")</f>
        <v>Dapagliflozin</v>
      </c>
      <c r="F5763" s="255" t="str">
        <f>IF(AND(A5763&lt;&gt;"",ISNUMBER(A5763)),VLOOKUP(A5763,Studies!A:BR,6,FALSE),"")</f>
        <v>Plasma</v>
      </c>
      <c r="G5763" s="194">
        <v>3.5</v>
      </c>
      <c r="H5763" s="240" t="s">
        <v>60</v>
      </c>
      <c r="I5763" s="187">
        <v>53.065330000000003</v>
      </c>
      <c r="J5763" s="241" t="s">
        <v>941</v>
      </c>
      <c r="K5763" s="241" t="s">
        <v>116</v>
      </c>
      <c r="L5763" s="195">
        <v>9.2462269999999993</v>
      </c>
      <c r="M5763" s="52" t="s">
        <v>941</v>
      </c>
      <c r="N5763" s="52" t="s">
        <v>117</v>
      </c>
    </row>
    <row r="5764" spans="1:14" ht="14.25" x14ac:dyDescent="0.2">
      <c r="A5764" s="183">
        <v>635</v>
      </c>
      <c r="B5764" s="253" t="str">
        <f>IF(AND(A5764&lt;&gt;"",ISNUMBER(A5764)),VLOOKUP(A5764,Studies!A:BR,2,FALSE),"")</f>
        <v>Kasichayanula 2011a</v>
      </c>
      <c r="C5764" s="254" t="str">
        <f>IF(AND(A5764&lt;&gt;"",ISNUMBER(A5764)),VLOOKUP(A5764,Studies!A:BR,3,FALSE),"")</f>
        <v>https://www.ncbi.nlm.nih.gov/pubmed/21435141</v>
      </c>
      <c r="D5764" s="254" t="str">
        <f>IF(AND(A5764&lt;&gt;"",ISNUMBER(A5764)),VLOOKUP(A5764,Studies!A:BR,4,FALSE),"")</f>
        <v>fed</v>
      </c>
      <c r="E5764" s="254" t="str">
        <f>IF(AND(A5764&lt;&gt;"",ISNUMBER(A5764)),VLOOKUP(A5764,Studies!A:BR,5,FALSE),"")</f>
        <v>Dapagliflozin</v>
      </c>
      <c r="F5764" s="255" t="str">
        <f>IF(AND(A5764&lt;&gt;"",ISNUMBER(A5764)),VLOOKUP(A5764,Studies!A:BR,6,FALSE),"")</f>
        <v>Plasma</v>
      </c>
      <c r="G5764" s="194">
        <v>4</v>
      </c>
      <c r="H5764" s="240" t="s">
        <v>60</v>
      </c>
      <c r="I5764" s="187">
        <v>46.63317</v>
      </c>
      <c r="J5764" s="241" t="s">
        <v>941</v>
      </c>
      <c r="K5764" s="241" t="s">
        <v>116</v>
      </c>
      <c r="L5764" s="195">
        <v>9.6482349999999997</v>
      </c>
      <c r="M5764" s="52" t="s">
        <v>941</v>
      </c>
      <c r="N5764" s="52" t="s">
        <v>117</v>
      </c>
    </row>
    <row r="5765" spans="1:14" ht="14.25" x14ac:dyDescent="0.2">
      <c r="A5765" s="183">
        <v>635</v>
      </c>
      <c r="B5765" s="253" t="str">
        <f>IF(AND(A5765&lt;&gt;"",ISNUMBER(A5765)),VLOOKUP(A5765,Studies!A:BR,2,FALSE),"")</f>
        <v>Kasichayanula 2011a</v>
      </c>
      <c r="C5765" s="254" t="str">
        <f>IF(AND(A5765&lt;&gt;"",ISNUMBER(A5765)),VLOOKUP(A5765,Studies!A:BR,3,FALSE),"")</f>
        <v>https://www.ncbi.nlm.nih.gov/pubmed/21435141</v>
      </c>
      <c r="D5765" s="254" t="str">
        <f>IF(AND(A5765&lt;&gt;"",ISNUMBER(A5765)),VLOOKUP(A5765,Studies!A:BR,4,FALSE),"")</f>
        <v>fed</v>
      </c>
      <c r="E5765" s="254" t="str">
        <f>IF(AND(A5765&lt;&gt;"",ISNUMBER(A5765)),VLOOKUP(A5765,Studies!A:BR,5,FALSE),"")</f>
        <v>Dapagliflozin</v>
      </c>
      <c r="F5765" s="255" t="str">
        <f>IF(AND(A5765&lt;&gt;"",ISNUMBER(A5765)),VLOOKUP(A5765,Studies!A:BR,6,FALSE),"")</f>
        <v>Plasma</v>
      </c>
      <c r="G5765" s="194">
        <v>5</v>
      </c>
      <c r="H5765" s="240" t="s">
        <v>60</v>
      </c>
      <c r="I5765" s="187">
        <v>35.7789</v>
      </c>
      <c r="J5765" s="241" t="s">
        <v>941</v>
      </c>
      <c r="K5765" s="241" t="s">
        <v>116</v>
      </c>
      <c r="L5765" s="195">
        <v>11.25628</v>
      </c>
      <c r="M5765" s="52" t="s">
        <v>941</v>
      </c>
      <c r="N5765" s="52" t="s">
        <v>117</v>
      </c>
    </row>
    <row r="5766" spans="1:14" ht="14.25" x14ac:dyDescent="0.2">
      <c r="A5766" s="183">
        <v>635</v>
      </c>
      <c r="B5766" s="253" t="str">
        <f>IF(AND(A5766&lt;&gt;"",ISNUMBER(A5766)),VLOOKUP(A5766,Studies!A:BR,2,FALSE),"")</f>
        <v>Kasichayanula 2011a</v>
      </c>
      <c r="C5766" s="254" t="str">
        <f>IF(AND(A5766&lt;&gt;"",ISNUMBER(A5766)),VLOOKUP(A5766,Studies!A:BR,3,FALSE),"")</f>
        <v>https://www.ncbi.nlm.nih.gov/pubmed/21435141</v>
      </c>
      <c r="D5766" s="254" t="str">
        <f>IF(AND(A5766&lt;&gt;"",ISNUMBER(A5766)),VLOOKUP(A5766,Studies!A:BR,4,FALSE),"")</f>
        <v>fed</v>
      </c>
      <c r="E5766" s="254" t="str">
        <f>IF(AND(A5766&lt;&gt;"",ISNUMBER(A5766)),VLOOKUP(A5766,Studies!A:BR,5,FALSE),"")</f>
        <v>Dapagliflozin</v>
      </c>
      <c r="F5766" s="255" t="str">
        <f>IF(AND(A5766&lt;&gt;"",ISNUMBER(A5766)),VLOOKUP(A5766,Studies!A:BR,6,FALSE),"")</f>
        <v>Plasma</v>
      </c>
      <c r="G5766" s="194">
        <v>6</v>
      </c>
      <c r="H5766" s="240" t="s">
        <v>60</v>
      </c>
      <c r="I5766" s="187">
        <v>25.728639999999999</v>
      </c>
      <c r="J5766" s="241" t="s">
        <v>941</v>
      </c>
      <c r="K5766" s="241" t="s">
        <v>116</v>
      </c>
      <c r="L5766" s="195">
        <v>6.8341729999999998</v>
      </c>
      <c r="M5766" s="52" t="s">
        <v>941</v>
      </c>
      <c r="N5766" s="52" t="s">
        <v>117</v>
      </c>
    </row>
    <row r="5767" spans="1:14" ht="14.25" x14ac:dyDescent="0.2">
      <c r="A5767" s="183">
        <v>635</v>
      </c>
      <c r="B5767" s="253" t="str">
        <f>IF(AND(A5767&lt;&gt;"",ISNUMBER(A5767)),VLOOKUP(A5767,Studies!A:BR,2,FALSE),"")</f>
        <v>Kasichayanula 2011a</v>
      </c>
      <c r="C5767" s="254" t="str">
        <f>IF(AND(A5767&lt;&gt;"",ISNUMBER(A5767)),VLOOKUP(A5767,Studies!A:BR,3,FALSE),"")</f>
        <v>https://www.ncbi.nlm.nih.gov/pubmed/21435141</v>
      </c>
      <c r="D5767" s="254" t="str">
        <f>IF(AND(A5767&lt;&gt;"",ISNUMBER(A5767)),VLOOKUP(A5767,Studies!A:BR,4,FALSE),"")</f>
        <v>fed</v>
      </c>
      <c r="E5767" s="254" t="str">
        <f>IF(AND(A5767&lt;&gt;"",ISNUMBER(A5767)),VLOOKUP(A5767,Studies!A:BR,5,FALSE),"")</f>
        <v>Dapagliflozin</v>
      </c>
      <c r="F5767" s="255" t="str">
        <f>IF(AND(A5767&lt;&gt;"",ISNUMBER(A5767)),VLOOKUP(A5767,Studies!A:BR,6,FALSE),"")</f>
        <v>Plasma</v>
      </c>
      <c r="G5767" s="194">
        <v>8</v>
      </c>
      <c r="H5767" s="240" t="s">
        <v>60</v>
      </c>
      <c r="I5767" s="187">
        <v>18.492460000000001</v>
      </c>
      <c r="J5767" s="241" t="s">
        <v>941</v>
      </c>
      <c r="K5767" s="241" t="s">
        <v>116</v>
      </c>
      <c r="L5767" s="195">
        <v>7.6381930000000002</v>
      </c>
      <c r="M5767" s="52" t="s">
        <v>941</v>
      </c>
      <c r="N5767" s="52" t="s">
        <v>117</v>
      </c>
    </row>
    <row r="5768" spans="1:14" ht="14.25" x14ac:dyDescent="0.2">
      <c r="A5768" s="183">
        <v>635</v>
      </c>
      <c r="B5768" s="253" t="str">
        <f>IF(AND(A5768&lt;&gt;"",ISNUMBER(A5768)),VLOOKUP(A5768,Studies!A:BR,2,FALSE),"")</f>
        <v>Kasichayanula 2011a</v>
      </c>
      <c r="C5768" s="254" t="str">
        <f>IF(AND(A5768&lt;&gt;"",ISNUMBER(A5768)),VLOOKUP(A5768,Studies!A:BR,3,FALSE),"")</f>
        <v>https://www.ncbi.nlm.nih.gov/pubmed/21435141</v>
      </c>
      <c r="D5768" s="254" t="str">
        <f>IF(AND(A5768&lt;&gt;"",ISNUMBER(A5768)),VLOOKUP(A5768,Studies!A:BR,4,FALSE),"")</f>
        <v>fed</v>
      </c>
      <c r="E5768" s="254" t="str">
        <f>IF(AND(A5768&lt;&gt;"",ISNUMBER(A5768)),VLOOKUP(A5768,Studies!A:BR,5,FALSE),"")</f>
        <v>Dapagliflozin</v>
      </c>
      <c r="F5768" s="255" t="str">
        <f>IF(AND(A5768&lt;&gt;"",ISNUMBER(A5768)),VLOOKUP(A5768,Studies!A:BR,6,FALSE),"")</f>
        <v>Plasma</v>
      </c>
      <c r="G5768" s="194">
        <v>12</v>
      </c>
      <c r="H5768" s="240" t="s">
        <v>60</v>
      </c>
      <c r="I5768" s="187">
        <v>10.05025</v>
      </c>
      <c r="J5768" s="241" t="s">
        <v>941</v>
      </c>
      <c r="K5768" s="241" t="s">
        <v>116</v>
      </c>
      <c r="L5768" s="195">
        <v>2.4120620000000002</v>
      </c>
      <c r="M5768" s="52" t="s">
        <v>941</v>
      </c>
      <c r="N5768" s="52" t="s">
        <v>117</v>
      </c>
    </row>
    <row r="5769" spans="1:14" ht="14.25" x14ac:dyDescent="0.2">
      <c r="A5769" s="183">
        <v>635</v>
      </c>
      <c r="B5769" s="253" t="str">
        <f>IF(AND(A5769&lt;&gt;"",ISNUMBER(A5769)),VLOOKUP(A5769,Studies!A:BR,2,FALSE),"")</f>
        <v>Kasichayanula 2011a</v>
      </c>
      <c r="C5769" s="254" t="str">
        <f>IF(AND(A5769&lt;&gt;"",ISNUMBER(A5769)),VLOOKUP(A5769,Studies!A:BR,3,FALSE),"")</f>
        <v>https://www.ncbi.nlm.nih.gov/pubmed/21435141</v>
      </c>
      <c r="D5769" s="254" t="str">
        <f>IF(AND(A5769&lt;&gt;"",ISNUMBER(A5769)),VLOOKUP(A5769,Studies!A:BR,4,FALSE),"")</f>
        <v>fed</v>
      </c>
      <c r="E5769" s="254" t="str">
        <f>IF(AND(A5769&lt;&gt;"",ISNUMBER(A5769)),VLOOKUP(A5769,Studies!A:BR,5,FALSE),"")</f>
        <v>Dapagliflozin</v>
      </c>
      <c r="F5769" s="255" t="str">
        <f>IF(AND(A5769&lt;&gt;"",ISNUMBER(A5769)),VLOOKUP(A5769,Studies!A:BR,6,FALSE),"")</f>
        <v>Plasma</v>
      </c>
      <c r="G5769" s="194">
        <v>16</v>
      </c>
      <c r="H5769" s="240" t="s">
        <v>60</v>
      </c>
      <c r="I5769" s="187">
        <v>6.030151</v>
      </c>
      <c r="J5769" s="241" t="s">
        <v>941</v>
      </c>
      <c r="K5769" s="241" t="s">
        <v>116</v>
      </c>
      <c r="L5769" s="195">
        <v>1.6080399999999999</v>
      </c>
      <c r="M5769" s="52" t="s">
        <v>941</v>
      </c>
      <c r="N5769" s="52" t="s">
        <v>117</v>
      </c>
    </row>
    <row r="5770" spans="1:14" ht="14.25" x14ac:dyDescent="0.2">
      <c r="A5770" s="183">
        <v>635</v>
      </c>
      <c r="B5770" s="253" t="str">
        <f>IF(AND(A5770&lt;&gt;"",ISNUMBER(A5770)),VLOOKUP(A5770,Studies!A:BR,2,FALSE),"")</f>
        <v>Kasichayanula 2011a</v>
      </c>
      <c r="C5770" s="254" t="str">
        <f>IF(AND(A5770&lt;&gt;"",ISNUMBER(A5770)),VLOOKUP(A5770,Studies!A:BR,3,FALSE),"")</f>
        <v>https://www.ncbi.nlm.nih.gov/pubmed/21435141</v>
      </c>
      <c r="D5770" s="254" t="str">
        <f>IF(AND(A5770&lt;&gt;"",ISNUMBER(A5770)),VLOOKUP(A5770,Studies!A:BR,4,FALSE),"")</f>
        <v>fed</v>
      </c>
      <c r="E5770" s="254" t="str">
        <f>IF(AND(A5770&lt;&gt;"",ISNUMBER(A5770)),VLOOKUP(A5770,Studies!A:BR,5,FALSE),"")</f>
        <v>Dapagliflozin</v>
      </c>
      <c r="F5770" s="255" t="str">
        <f>IF(AND(A5770&lt;&gt;"",ISNUMBER(A5770)),VLOOKUP(A5770,Studies!A:BR,6,FALSE),"")</f>
        <v>Plasma</v>
      </c>
      <c r="G5770" s="194">
        <v>24</v>
      </c>
      <c r="H5770" s="240" t="s">
        <v>60</v>
      </c>
      <c r="I5770" s="187">
        <v>4.0201010000000004</v>
      </c>
      <c r="J5770" s="241" t="s">
        <v>941</v>
      </c>
      <c r="K5770" s="241" t="s">
        <v>116</v>
      </c>
      <c r="M5770" s="52" t="s">
        <v>941</v>
      </c>
      <c r="N5770" s="52" t="s">
        <v>117</v>
      </c>
    </row>
    <row r="5771" spans="1:14" ht="14.25" x14ac:dyDescent="0.2">
      <c r="A5771" s="183">
        <v>635</v>
      </c>
      <c r="B5771" s="253" t="str">
        <f>IF(AND(A5771&lt;&gt;"",ISNUMBER(A5771)),VLOOKUP(A5771,Studies!A:BR,2,FALSE),"")</f>
        <v>Kasichayanula 2011a</v>
      </c>
      <c r="C5771" s="254" t="str">
        <f>IF(AND(A5771&lt;&gt;"",ISNUMBER(A5771)),VLOOKUP(A5771,Studies!A:BR,3,FALSE),"")</f>
        <v>https://www.ncbi.nlm.nih.gov/pubmed/21435141</v>
      </c>
      <c r="D5771" s="254" t="str">
        <f>IF(AND(A5771&lt;&gt;"",ISNUMBER(A5771)),VLOOKUP(A5771,Studies!A:BR,4,FALSE),"")</f>
        <v>fed</v>
      </c>
      <c r="E5771" s="254" t="str">
        <f>IF(AND(A5771&lt;&gt;"",ISNUMBER(A5771)),VLOOKUP(A5771,Studies!A:BR,5,FALSE),"")</f>
        <v>Dapagliflozin</v>
      </c>
      <c r="F5771" s="255" t="str">
        <f>IF(AND(A5771&lt;&gt;"",ISNUMBER(A5771)),VLOOKUP(A5771,Studies!A:BR,6,FALSE),"")</f>
        <v>Plasma</v>
      </c>
      <c r="G5771" s="194">
        <v>36</v>
      </c>
      <c r="H5771" s="240" t="s">
        <v>60</v>
      </c>
      <c r="I5771" s="187">
        <v>2.4120599999999999</v>
      </c>
      <c r="J5771" s="241" t="s">
        <v>941</v>
      </c>
      <c r="K5771" s="241" t="s">
        <v>116</v>
      </c>
      <c r="M5771" s="52" t="s">
        <v>941</v>
      </c>
      <c r="N5771" s="52" t="s">
        <v>117</v>
      </c>
    </row>
    <row r="5772" spans="1:14" ht="14.25" x14ac:dyDescent="0.2">
      <c r="A5772" s="183">
        <v>635</v>
      </c>
      <c r="B5772" s="253" t="str">
        <f>IF(AND(A5772&lt;&gt;"",ISNUMBER(A5772)),VLOOKUP(A5772,Studies!A:BR,2,FALSE),"")</f>
        <v>Kasichayanula 2011a</v>
      </c>
      <c r="C5772" s="254" t="str">
        <f>IF(AND(A5772&lt;&gt;"",ISNUMBER(A5772)),VLOOKUP(A5772,Studies!A:BR,3,FALSE),"")</f>
        <v>https://www.ncbi.nlm.nih.gov/pubmed/21435141</v>
      </c>
      <c r="D5772" s="254" t="str">
        <f>IF(AND(A5772&lt;&gt;"",ISNUMBER(A5772)),VLOOKUP(A5772,Studies!A:BR,4,FALSE),"")</f>
        <v>fed</v>
      </c>
      <c r="E5772" s="254" t="str">
        <f>IF(AND(A5772&lt;&gt;"",ISNUMBER(A5772)),VLOOKUP(A5772,Studies!A:BR,5,FALSE),"")</f>
        <v>Dapagliflozin</v>
      </c>
      <c r="F5772" s="255" t="str">
        <f>IF(AND(A5772&lt;&gt;"",ISNUMBER(A5772)),VLOOKUP(A5772,Studies!A:BR,6,FALSE),"")</f>
        <v>Plasma</v>
      </c>
      <c r="G5772" s="194">
        <v>48</v>
      </c>
      <c r="H5772" s="240" t="s">
        <v>60</v>
      </c>
      <c r="I5772" s="187">
        <v>1.6080399999999999</v>
      </c>
      <c r="J5772" s="241" t="s">
        <v>941</v>
      </c>
      <c r="K5772" s="241" t="s">
        <v>116</v>
      </c>
      <c r="M5772" s="52" t="s">
        <v>941</v>
      </c>
      <c r="N5772" s="52" t="s">
        <v>117</v>
      </c>
    </row>
    <row r="5773" spans="1:14" ht="14.25" x14ac:dyDescent="0.2">
      <c r="A5773" s="30">
        <v>635</v>
      </c>
      <c r="B5773" s="253" t="str">
        <f>IF(AND(A5773&lt;&gt;"",ISNUMBER(A5773)),VLOOKUP(A5773,Studies!A:BR,2,FALSE),"")</f>
        <v>Kasichayanula 2011a</v>
      </c>
      <c r="C5773" s="254" t="str">
        <f>IF(AND(A5773&lt;&gt;"",ISNUMBER(A5773)),VLOOKUP(A5773,Studies!A:BR,3,FALSE),"")</f>
        <v>https://www.ncbi.nlm.nih.gov/pubmed/21435141</v>
      </c>
      <c r="D5773" s="254" t="str">
        <f>IF(AND(A5773&lt;&gt;"",ISNUMBER(A5773)),VLOOKUP(A5773,Studies!A:BR,4,FALSE),"")</f>
        <v>fed</v>
      </c>
      <c r="E5773" s="254" t="str">
        <f>IF(AND(A5773&lt;&gt;"",ISNUMBER(A5773)),VLOOKUP(A5773,Studies!A:BR,5,FALSE),"")</f>
        <v>Dapagliflozin</v>
      </c>
      <c r="F5773" s="255" t="str">
        <f>IF(AND(A5773&lt;&gt;"",ISNUMBER(A5773)),VLOOKUP(A5773,Studies!A:BR,6,FALSE),"")</f>
        <v>Plasma</v>
      </c>
      <c r="G5773" s="194">
        <v>72</v>
      </c>
      <c r="H5773" s="240" t="s">
        <v>60</v>
      </c>
      <c r="I5773" s="187">
        <v>1.6080399999999999</v>
      </c>
      <c r="J5773" s="241" t="s">
        <v>941</v>
      </c>
      <c r="K5773" s="241" t="s">
        <v>116</v>
      </c>
      <c r="M5773" s="52" t="s">
        <v>941</v>
      </c>
      <c r="N5773" s="52" t="s">
        <v>117</v>
      </c>
    </row>
    <row r="5774" spans="1:14" ht="14.25" x14ac:dyDescent="0.2">
      <c r="A5774" s="183">
        <v>636</v>
      </c>
      <c r="B5774" s="253" t="str">
        <f>IF(AND(A5774&lt;&gt;"",ISNUMBER(A5774)),VLOOKUP(A5774,Studies!A:BR,2,FALSE),"")</f>
        <v>Kasichayanula 2011b</v>
      </c>
      <c r="C5774" s="254" t="str">
        <f>IF(AND(A5774&lt;&gt;"",ISNUMBER(A5774)),VLOOKUP(A5774,Studies!A:BR,3,FALSE),"")</f>
        <v>https://www.ncbi.nlm.nih.gov/pubmed/21114603</v>
      </c>
      <c r="D5774" s="254" t="str">
        <f>IF(AND(A5774&lt;&gt;"",ISNUMBER(A5774)),VLOOKUP(A5774,Studies!A:BR,4,FALSE),"")</f>
        <v>Study 1: 50 mg Control (Perpetrator Placebo)</v>
      </c>
      <c r="E5774" s="254" t="str">
        <f>IF(AND(A5774&lt;&gt;"",ISNUMBER(A5774)),VLOOKUP(A5774,Studies!A:BR,5,FALSE),"")</f>
        <v>Dapagliflozin</v>
      </c>
      <c r="F5774" s="255" t="str">
        <f>IF(AND(A5774&lt;&gt;"",ISNUMBER(A5774)),VLOOKUP(A5774,Studies!A:BR,6,FALSE),"")</f>
        <v>Plasma</v>
      </c>
      <c r="G5774" s="194">
        <v>0.5</v>
      </c>
      <c r="H5774" s="240" t="s">
        <v>60</v>
      </c>
      <c r="I5774" s="187">
        <v>331.57249999999999</v>
      </c>
      <c r="J5774" s="241" t="s">
        <v>941</v>
      </c>
      <c r="K5774" s="241" t="s">
        <v>116</v>
      </c>
    </row>
    <row r="5775" spans="1:14" ht="14.25" x14ac:dyDescent="0.2">
      <c r="A5775" s="183">
        <v>636</v>
      </c>
      <c r="B5775" s="253" t="str">
        <f>IF(AND(A5775&lt;&gt;"",ISNUMBER(A5775)),VLOOKUP(A5775,Studies!A:BR,2,FALSE),"")</f>
        <v>Kasichayanula 2011b</v>
      </c>
      <c r="C5775" s="254" t="str">
        <f>IF(AND(A5775&lt;&gt;"",ISNUMBER(A5775)),VLOOKUP(A5775,Studies!A:BR,3,FALSE),"")</f>
        <v>https://www.ncbi.nlm.nih.gov/pubmed/21114603</v>
      </c>
      <c r="D5775" s="254" t="str">
        <f>IF(AND(A5775&lt;&gt;"",ISNUMBER(A5775)),VLOOKUP(A5775,Studies!A:BR,4,FALSE),"")</f>
        <v>Study 1: 50 mg Control (Perpetrator Placebo)</v>
      </c>
      <c r="E5775" s="254" t="str">
        <f>IF(AND(A5775&lt;&gt;"",ISNUMBER(A5775)),VLOOKUP(A5775,Studies!A:BR,5,FALSE),"")</f>
        <v>Dapagliflozin</v>
      </c>
      <c r="F5775" s="255" t="str">
        <f>IF(AND(A5775&lt;&gt;"",ISNUMBER(A5775)),VLOOKUP(A5775,Studies!A:BR,6,FALSE),"")</f>
        <v>Plasma</v>
      </c>
      <c r="G5775" s="194">
        <v>1</v>
      </c>
      <c r="H5775" s="240" t="s">
        <v>60</v>
      </c>
      <c r="I5775" s="187">
        <v>503.89109999999999</v>
      </c>
      <c r="J5775" s="241" t="s">
        <v>941</v>
      </c>
      <c r="K5775" s="241" t="s">
        <v>116</v>
      </c>
    </row>
    <row r="5776" spans="1:14" ht="14.25" x14ac:dyDescent="0.2">
      <c r="A5776" s="183">
        <v>636</v>
      </c>
      <c r="B5776" s="253" t="str">
        <f>IF(AND(A5776&lt;&gt;"",ISNUMBER(A5776)),VLOOKUP(A5776,Studies!A:BR,2,FALSE),"")</f>
        <v>Kasichayanula 2011b</v>
      </c>
      <c r="C5776" s="254" t="str">
        <f>IF(AND(A5776&lt;&gt;"",ISNUMBER(A5776)),VLOOKUP(A5776,Studies!A:BR,3,FALSE),"")</f>
        <v>https://www.ncbi.nlm.nih.gov/pubmed/21114603</v>
      </c>
      <c r="D5776" s="254" t="str">
        <f>IF(AND(A5776&lt;&gt;"",ISNUMBER(A5776)),VLOOKUP(A5776,Studies!A:BR,4,FALSE),"")</f>
        <v>Study 1: 50 mg Control (Perpetrator Placebo)</v>
      </c>
      <c r="E5776" s="254" t="str">
        <f>IF(AND(A5776&lt;&gt;"",ISNUMBER(A5776)),VLOOKUP(A5776,Studies!A:BR,5,FALSE),"")</f>
        <v>Dapagliflozin</v>
      </c>
      <c r="F5776" s="255" t="str">
        <f>IF(AND(A5776&lt;&gt;"",ISNUMBER(A5776)),VLOOKUP(A5776,Studies!A:BR,6,FALSE),"")</f>
        <v>Plasma</v>
      </c>
      <c r="G5776" s="194">
        <v>1.5</v>
      </c>
      <c r="H5776" s="240" t="s">
        <v>60</v>
      </c>
      <c r="I5776" s="187">
        <v>408.66770000000002</v>
      </c>
      <c r="J5776" s="241" t="s">
        <v>941</v>
      </c>
      <c r="K5776" s="241" t="s">
        <v>116</v>
      </c>
    </row>
    <row r="5777" spans="1:11" ht="14.25" x14ac:dyDescent="0.2">
      <c r="A5777" s="183">
        <v>636</v>
      </c>
      <c r="B5777" s="253" t="str">
        <f>IF(AND(A5777&lt;&gt;"",ISNUMBER(A5777)),VLOOKUP(A5777,Studies!A:BR,2,FALSE),"")</f>
        <v>Kasichayanula 2011b</v>
      </c>
      <c r="C5777" s="254" t="str">
        <f>IF(AND(A5777&lt;&gt;"",ISNUMBER(A5777)),VLOOKUP(A5777,Studies!A:BR,3,FALSE),"")</f>
        <v>https://www.ncbi.nlm.nih.gov/pubmed/21114603</v>
      </c>
      <c r="D5777" s="254" t="str">
        <f>IF(AND(A5777&lt;&gt;"",ISNUMBER(A5777)),VLOOKUP(A5777,Studies!A:BR,4,FALSE),"")</f>
        <v>Study 1: 50 mg Control (Perpetrator Placebo)</v>
      </c>
      <c r="E5777" s="254" t="str">
        <f>IF(AND(A5777&lt;&gt;"",ISNUMBER(A5777)),VLOOKUP(A5777,Studies!A:BR,5,FALSE),"")</f>
        <v>Dapagliflozin</v>
      </c>
      <c r="F5777" s="255" t="str">
        <f>IF(AND(A5777&lt;&gt;"",ISNUMBER(A5777)),VLOOKUP(A5777,Studies!A:BR,6,FALSE),"")</f>
        <v>Plasma</v>
      </c>
      <c r="G5777" s="194">
        <v>2</v>
      </c>
      <c r="H5777" s="240" t="s">
        <v>60</v>
      </c>
      <c r="I5777" s="187">
        <v>319.0514</v>
      </c>
      <c r="J5777" s="241" t="s">
        <v>941</v>
      </c>
      <c r="K5777" s="241" t="s">
        <v>116</v>
      </c>
    </row>
    <row r="5778" spans="1:11" ht="14.25" x14ac:dyDescent="0.2">
      <c r="A5778" s="183">
        <v>636</v>
      </c>
      <c r="B5778" s="253" t="str">
        <f>IF(AND(A5778&lt;&gt;"",ISNUMBER(A5778)),VLOOKUP(A5778,Studies!A:BR,2,FALSE),"")</f>
        <v>Kasichayanula 2011b</v>
      </c>
      <c r="C5778" s="254" t="str">
        <f>IF(AND(A5778&lt;&gt;"",ISNUMBER(A5778)),VLOOKUP(A5778,Studies!A:BR,3,FALSE),"")</f>
        <v>https://www.ncbi.nlm.nih.gov/pubmed/21114603</v>
      </c>
      <c r="D5778" s="254" t="str">
        <f>IF(AND(A5778&lt;&gt;"",ISNUMBER(A5778)),VLOOKUP(A5778,Studies!A:BR,4,FALSE),"")</f>
        <v>Study 1: 50 mg Control (Perpetrator Placebo)</v>
      </c>
      <c r="E5778" s="254" t="str">
        <f>IF(AND(A5778&lt;&gt;"",ISNUMBER(A5778)),VLOOKUP(A5778,Studies!A:BR,5,FALSE),"")</f>
        <v>Dapagliflozin</v>
      </c>
      <c r="F5778" s="255" t="str">
        <f>IF(AND(A5778&lt;&gt;"",ISNUMBER(A5778)),VLOOKUP(A5778,Studies!A:BR,6,FALSE),"")</f>
        <v>Plasma</v>
      </c>
      <c r="G5778" s="194">
        <v>3</v>
      </c>
      <c r="H5778" s="240" t="s">
        <v>60</v>
      </c>
      <c r="I5778" s="187">
        <v>213.898</v>
      </c>
      <c r="J5778" s="241" t="s">
        <v>941</v>
      </c>
      <c r="K5778" s="241" t="s">
        <v>116</v>
      </c>
    </row>
    <row r="5779" spans="1:11" ht="14.25" x14ac:dyDescent="0.2">
      <c r="A5779" s="183">
        <v>636</v>
      </c>
      <c r="B5779" s="253" t="str">
        <f>IF(AND(A5779&lt;&gt;"",ISNUMBER(A5779)),VLOOKUP(A5779,Studies!A:BR,2,FALSE),"")</f>
        <v>Kasichayanula 2011b</v>
      </c>
      <c r="C5779" s="254" t="str">
        <f>IF(AND(A5779&lt;&gt;"",ISNUMBER(A5779)),VLOOKUP(A5779,Studies!A:BR,3,FALSE),"")</f>
        <v>https://www.ncbi.nlm.nih.gov/pubmed/21114603</v>
      </c>
      <c r="D5779" s="254" t="str">
        <f>IF(AND(A5779&lt;&gt;"",ISNUMBER(A5779)),VLOOKUP(A5779,Studies!A:BR,4,FALSE),"")</f>
        <v>Study 1: 50 mg Control (Perpetrator Placebo)</v>
      </c>
      <c r="E5779" s="254" t="str">
        <f>IF(AND(A5779&lt;&gt;"",ISNUMBER(A5779)),VLOOKUP(A5779,Studies!A:BR,5,FALSE),"")</f>
        <v>Dapagliflozin</v>
      </c>
      <c r="F5779" s="255" t="str">
        <f>IF(AND(A5779&lt;&gt;"",ISNUMBER(A5779)),VLOOKUP(A5779,Studies!A:BR,6,FALSE),"")</f>
        <v>Plasma</v>
      </c>
      <c r="G5779" s="194">
        <v>5</v>
      </c>
      <c r="H5779" s="240" t="s">
        <v>60</v>
      </c>
      <c r="I5779" s="187">
        <v>114.0904</v>
      </c>
      <c r="J5779" s="241" t="s">
        <v>941</v>
      </c>
      <c r="K5779" s="241" t="s">
        <v>116</v>
      </c>
    </row>
    <row r="5780" spans="1:11" ht="14.25" x14ac:dyDescent="0.2">
      <c r="A5780" s="183">
        <v>636</v>
      </c>
      <c r="B5780" s="253" t="str">
        <f>IF(AND(A5780&lt;&gt;"",ISNUMBER(A5780)),VLOOKUP(A5780,Studies!A:BR,2,FALSE),"")</f>
        <v>Kasichayanula 2011b</v>
      </c>
      <c r="C5780" s="254" t="str">
        <f>IF(AND(A5780&lt;&gt;"",ISNUMBER(A5780)),VLOOKUP(A5780,Studies!A:BR,3,FALSE),"")</f>
        <v>https://www.ncbi.nlm.nih.gov/pubmed/21114603</v>
      </c>
      <c r="D5780" s="254" t="str">
        <f>IF(AND(A5780&lt;&gt;"",ISNUMBER(A5780)),VLOOKUP(A5780,Studies!A:BR,4,FALSE),"")</f>
        <v>Study 1: 50 mg Control (Perpetrator Placebo)</v>
      </c>
      <c r="E5780" s="254" t="str">
        <f>IF(AND(A5780&lt;&gt;"",ISNUMBER(A5780)),VLOOKUP(A5780,Studies!A:BR,5,FALSE),"")</f>
        <v>Dapagliflozin</v>
      </c>
      <c r="F5780" s="255" t="str">
        <f>IF(AND(A5780&lt;&gt;"",ISNUMBER(A5780)),VLOOKUP(A5780,Studies!A:BR,6,FALSE),"")</f>
        <v>Plasma</v>
      </c>
      <c r="G5780" s="194">
        <v>8</v>
      </c>
      <c r="H5780" s="240" t="s">
        <v>60</v>
      </c>
      <c r="I5780" s="187">
        <v>66.910970000000006</v>
      </c>
      <c r="J5780" s="241" t="s">
        <v>941</v>
      </c>
      <c r="K5780" s="241" t="s">
        <v>116</v>
      </c>
    </row>
    <row r="5781" spans="1:11" ht="14.25" x14ac:dyDescent="0.2">
      <c r="A5781" s="183">
        <v>636</v>
      </c>
      <c r="B5781" s="253" t="str">
        <f>IF(AND(A5781&lt;&gt;"",ISNUMBER(A5781)),VLOOKUP(A5781,Studies!A:BR,2,FALSE),"")</f>
        <v>Kasichayanula 2011b</v>
      </c>
      <c r="C5781" s="254" t="str">
        <f>IF(AND(A5781&lt;&gt;"",ISNUMBER(A5781)),VLOOKUP(A5781,Studies!A:BR,3,FALSE),"")</f>
        <v>https://www.ncbi.nlm.nih.gov/pubmed/21114603</v>
      </c>
      <c r="D5781" s="254" t="str">
        <f>IF(AND(A5781&lt;&gt;"",ISNUMBER(A5781)),VLOOKUP(A5781,Studies!A:BR,4,FALSE),"")</f>
        <v>Study 1: 50 mg Control (Perpetrator Placebo)</v>
      </c>
      <c r="E5781" s="254" t="str">
        <f>IF(AND(A5781&lt;&gt;"",ISNUMBER(A5781)),VLOOKUP(A5781,Studies!A:BR,5,FALSE),"")</f>
        <v>Dapagliflozin</v>
      </c>
      <c r="F5781" s="255" t="str">
        <f>IF(AND(A5781&lt;&gt;"",ISNUMBER(A5781)),VLOOKUP(A5781,Studies!A:BR,6,FALSE),"")</f>
        <v>Plasma</v>
      </c>
      <c r="G5781" s="194">
        <v>12</v>
      </c>
      <c r="H5781" s="240" t="s">
        <v>60</v>
      </c>
      <c r="I5781" s="187">
        <v>37.764670000000002</v>
      </c>
      <c r="J5781" s="241" t="s">
        <v>941</v>
      </c>
      <c r="K5781" s="241" t="s">
        <v>116</v>
      </c>
    </row>
    <row r="5782" spans="1:11" ht="14.25" x14ac:dyDescent="0.2">
      <c r="A5782" s="183">
        <v>636</v>
      </c>
      <c r="B5782" s="253" t="str">
        <f>IF(AND(A5782&lt;&gt;"",ISNUMBER(A5782)),VLOOKUP(A5782,Studies!A:BR,2,FALSE),"")</f>
        <v>Kasichayanula 2011b</v>
      </c>
      <c r="C5782" s="254" t="str">
        <f>IF(AND(A5782&lt;&gt;"",ISNUMBER(A5782)),VLOOKUP(A5782,Studies!A:BR,3,FALSE),"")</f>
        <v>https://www.ncbi.nlm.nih.gov/pubmed/21114603</v>
      </c>
      <c r="D5782" s="254" t="str">
        <f>IF(AND(A5782&lt;&gt;"",ISNUMBER(A5782)),VLOOKUP(A5782,Studies!A:BR,4,FALSE),"")</f>
        <v>Study 1: 50 mg Control (Perpetrator Placebo)</v>
      </c>
      <c r="E5782" s="254" t="str">
        <f>IF(AND(A5782&lt;&gt;"",ISNUMBER(A5782)),VLOOKUP(A5782,Studies!A:BR,5,FALSE),"")</f>
        <v>Dapagliflozin</v>
      </c>
      <c r="F5782" s="255" t="str">
        <f>IF(AND(A5782&lt;&gt;"",ISNUMBER(A5782)),VLOOKUP(A5782,Studies!A:BR,6,FALSE),"")</f>
        <v>Plasma</v>
      </c>
      <c r="G5782" s="194">
        <v>16</v>
      </c>
      <c r="H5782" s="240" t="s">
        <v>60</v>
      </c>
      <c r="I5782" s="187">
        <v>23.0002</v>
      </c>
      <c r="J5782" s="241" t="s">
        <v>941</v>
      </c>
      <c r="K5782" s="241" t="s">
        <v>116</v>
      </c>
    </row>
    <row r="5783" spans="1:11" ht="14.25" x14ac:dyDescent="0.2">
      <c r="A5783" s="183">
        <v>636</v>
      </c>
      <c r="B5783" s="253" t="str">
        <f>IF(AND(A5783&lt;&gt;"",ISNUMBER(A5783)),VLOOKUP(A5783,Studies!A:BR,2,FALSE),"")</f>
        <v>Kasichayanula 2011b</v>
      </c>
      <c r="C5783" s="254" t="str">
        <f>IF(AND(A5783&lt;&gt;"",ISNUMBER(A5783)),VLOOKUP(A5783,Studies!A:BR,3,FALSE),"")</f>
        <v>https://www.ncbi.nlm.nih.gov/pubmed/21114603</v>
      </c>
      <c r="D5783" s="254" t="str">
        <f>IF(AND(A5783&lt;&gt;"",ISNUMBER(A5783)),VLOOKUP(A5783,Studies!A:BR,4,FALSE),"")</f>
        <v>Study 1: 50 mg Control (Perpetrator Placebo)</v>
      </c>
      <c r="E5783" s="254" t="str">
        <f>IF(AND(A5783&lt;&gt;"",ISNUMBER(A5783)),VLOOKUP(A5783,Studies!A:BR,5,FALSE),"")</f>
        <v>Dapagliflozin</v>
      </c>
      <c r="F5783" s="255" t="str">
        <f>IF(AND(A5783&lt;&gt;"",ISNUMBER(A5783)),VLOOKUP(A5783,Studies!A:BR,6,FALSE),"")</f>
        <v>Plasma</v>
      </c>
      <c r="G5783" s="194">
        <v>24</v>
      </c>
      <c r="H5783" s="240" t="s">
        <v>60</v>
      </c>
      <c r="I5783" s="187">
        <v>15.099740000000001</v>
      </c>
      <c r="J5783" s="241" t="s">
        <v>941</v>
      </c>
      <c r="K5783" s="241" t="s">
        <v>116</v>
      </c>
    </row>
    <row r="5784" spans="1:11" ht="14.25" x14ac:dyDescent="0.2">
      <c r="A5784" s="183">
        <v>636</v>
      </c>
      <c r="B5784" s="253" t="str">
        <f>IF(AND(A5784&lt;&gt;"",ISNUMBER(A5784)),VLOOKUP(A5784,Studies!A:BR,2,FALSE),"")</f>
        <v>Kasichayanula 2011b</v>
      </c>
      <c r="C5784" s="254" t="str">
        <f>IF(AND(A5784&lt;&gt;"",ISNUMBER(A5784)),VLOOKUP(A5784,Studies!A:BR,3,FALSE),"")</f>
        <v>https://www.ncbi.nlm.nih.gov/pubmed/21114603</v>
      </c>
      <c r="D5784" s="254" t="str">
        <f>IF(AND(A5784&lt;&gt;"",ISNUMBER(A5784)),VLOOKUP(A5784,Studies!A:BR,4,FALSE),"")</f>
        <v>Study 1: 50 mg Control (Perpetrator Placebo)</v>
      </c>
      <c r="E5784" s="254" t="str">
        <f>IF(AND(A5784&lt;&gt;"",ISNUMBER(A5784)),VLOOKUP(A5784,Studies!A:BR,5,FALSE),"")</f>
        <v>Dapagliflozin</v>
      </c>
      <c r="F5784" s="255" t="str">
        <f>IF(AND(A5784&lt;&gt;"",ISNUMBER(A5784)),VLOOKUP(A5784,Studies!A:BR,6,FALSE),"")</f>
        <v>Plasma</v>
      </c>
      <c r="G5784" s="194">
        <v>32</v>
      </c>
      <c r="H5784" s="240" t="s">
        <v>60</v>
      </c>
      <c r="I5784" s="187">
        <v>9.5431799999999996</v>
      </c>
      <c r="J5784" s="241" t="s">
        <v>941</v>
      </c>
      <c r="K5784" s="241" t="s">
        <v>116</v>
      </c>
    </row>
    <row r="5785" spans="1:11" ht="14.25" x14ac:dyDescent="0.2">
      <c r="A5785" s="183">
        <v>636</v>
      </c>
      <c r="B5785" s="253" t="str">
        <f>IF(AND(A5785&lt;&gt;"",ISNUMBER(A5785)),VLOOKUP(A5785,Studies!A:BR,2,FALSE),"")</f>
        <v>Kasichayanula 2011b</v>
      </c>
      <c r="C5785" s="254" t="str">
        <f>IF(AND(A5785&lt;&gt;"",ISNUMBER(A5785)),VLOOKUP(A5785,Studies!A:BR,3,FALSE),"")</f>
        <v>https://www.ncbi.nlm.nih.gov/pubmed/21114603</v>
      </c>
      <c r="D5785" s="254" t="str">
        <f>IF(AND(A5785&lt;&gt;"",ISNUMBER(A5785)),VLOOKUP(A5785,Studies!A:BR,4,FALSE),"")</f>
        <v>Study 1: 50 mg Control (Perpetrator Placebo)</v>
      </c>
      <c r="E5785" s="254" t="str">
        <f>IF(AND(A5785&lt;&gt;"",ISNUMBER(A5785)),VLOOKUP(A5785,Studies!A:BR,5,FALSE),"")</f>
        <v>Dapagliflozin</v>
      </c>
      <c r="F5785" s="255" t="str">
        <f>IF(AND(A5785&lt;&gt;"",ISNUMBER(A5785)),VLOOKUP(A5785,Studies!A:BR,6,FALSE),"")</f>
        <v>Plasma</v>
      </c>
      <c r="G5785" s="194">
        <v>40</v>
      </c>
      <c r="H5785" s="240" t="s">
        <v>60</v>
      </c>
      <c r="I5785" s="187">
        <v>5.5891349999999997</v>
      </c>
      <c r="J5785" s="241" t="s">
        <v>941</v>
      </c>
      <c r="K5785" s="241" t="s">
        <v>116</v>
      </c>
    </row>
    <row r="5786" spans="1:11" ht="14.25" x14ac:dyDescent="0.2">
      <c r="A5786" s="30">
        <v>636</v>
      </c>
      <c r="B5786" s="253" t="str">
        <f>IF(AND(A5786&lt;&gt;"",ISNUMBER(A5786)),VLOOKUP(A5786,Studies!A:BR,2,FALSE),"")</f>
        <v>Kasichayanula 2011b</v>
      </c>
      <c r="C5786" s="254" t="str">
        <f>IF(AND(A5786&lt;&gt;"",ISNUMBER(A5786)),VLOOKUP(A5786,Studies!A:BR,3,FALSE),"")</f>
        <v>https://www.ncbi.nlm.nih.gov/pubmed/21114603</v>
      </c>
      <c r="D5786" s="254" t="str">
        <f>IF(AND(A5786&lt;&gt;"",ISNUMBER(A5786)),VLOOKUP(A5786,Studies!A:BR,4,FALSE),"")</f>
        <v>Study 1: 50 mg Control (Perpetrator Placebo)</v>
      </c>
      <c r="E5786" s="254" t="str">
        <f>IF(AND(A5786&lt;&gt;"",ISNUMBER(A5786)),VLOOKUP(A5786,Studies!A:BR,5,FALSE),"")</f>
        <v>Dapagliflozin</v>
      </c>
      <c r="F5786" s="255" t="str">
        <f>IF(AND(A5786&lt;&gt;"",ISNUMBER(A5786)),VLOOKUP(A5786,Studies!A:BR,6,FALSE),"")</f>
        <v>Plasma</v>
      </c>
      <c r="G5786" s="194">
        <v>48</v>
      </c>
      <c r="H5786" s="240" t="s">
        <v>60</v>
      </c>
      <c r="I5786" s="187">
        <v>4.5236669999999997</v>
      </c>
      <c r="J5786" s="241" t="s">
        <v>941</v>
      </c>
      <c r="K5786" s="241" t="s">
        <v>116</v>
      </c>
    </row>
    <row r="5787" spans="1:11" ht="14.25" x14ac:dyDescent="0.2">
      <c r="A5787" s="183">
        <v>636</v>
      </c>
      <c r="B5787" s="253" t="str">
        <f>IF(AND(A5787&lt;&gt;"",ISNUMBER(A5787)),VLOOKUP(A5787,Studies!A:BR,2,FALSE),"")</f>
        <v>Kasichayanula 2011b</v>
      </c>
      <c r="C5787" s="254" t="str">
        <f>IF(AND(A5787&lt;&gt;"",ISNUMBER(A5787)),VLOOKUP(A5787,Studies!A:BR,3,FALSE),"")</f>
        <v>https://www.ncbi.nlm.nih.gov/pubmed/21114603</v>
      </c>
      <c r="D5787" s="254" t="str">
        <f>IF(AND(A5787&lt;&gt;"",ISNUMBER(A5787)),VLOOKUP(A5787,Studies!A:BR,4,FALSE),"")</f>
        <v>Study 1: 50 mg Control (Perpetrator Placebo)</v>
      </c>
      <c r="E5787" s="254" t="str">
        <f>IF(AND(A5787&lt;&gt;"",ISNUMBER(A5787)),VLOOKUP(A5787,Studies!A:BR,5,FALSE),"")</f>
        <v>Dapagliflozin</v>
      </c>
      <c r="F5787" s="255" t="str">
        <f>IF(AND(A5787&lt;&gt;"",ISNUMBER(A5787)),VLOOKUP(A5787,Studies!A:BR,6,FALSE),"")</f>
        <v>Plasma</v>
      </c>
      <c r="G5787" s="194">
        <v>60</v>
      </c>
      <c r="H5787" s="240" t="s">
        <v>60</v>
      </c>
      <c r="I5787" s="187">
        <v>2.801917</v>
      </c>
      <c r="J5787" s="241" t="s">
        <v>941</v>
      </c>
      <c r="K5787" s="241" t="s">
        <v>116</v>
      </c>
    </row>
    <row r="5788" spans="1:11" ht="14.25" x14ac:dyDescent="0.2">
      <c r="A5788" s="183">
        <v>636</v>
      </c>
      <c r="B5788" s="253" t="str">
        <f>IF(AND(A5788&lt;&gt;"",ISNUMBER(A5788)),VLOOKUP(A5788,Studies!A:BR,2,FALSE),"")</f>
        <v>Kasichayanula 2011b</v>
      </c>
      <c r="C5788" s="254" t="str">
        <f>IF(AND(A5788&lt;&gt;"",ISNUMBER(A5788)),VLOOKUP(A5788,Studies!A:BR,3,FALSE),"")</f>
        <v>https://www.ncbi.nlm.nih.gov/pubmed/21114603</v>
      </c>
      <c r="D5788" s="254" t="str">
        <f>IF(AND(A5788&lt;&gt;"",ISNUMBER(A5788)),VLOOKUP(A5788,Studies!A:BR,4,FALSE),"")</f>
        <v>Study 1: 50 mg Control (Perpetrator Placebo)</v>
      </c>
      <c r="E5788" s="254" t="str">
        <f>IF(AND(A5788&lt;&gt;"",ISNUMBER(A5788)),VLOOKUP(A5788,Studies!A:BR,5,FALSE),"")</f>
        <v>Dapagliflozin</v>
      </c>
      <c r="F5788" s="255" t="str">
        <f>IF(AND(A5788&lt;&gt;"",ISNUMBER(A5788)),VLOOKUP(A5788,Studies!A:BR,6,FALSE),"")</f>
        <v>Plasma</v>
      </c>
      <c r="G5788" s="194">
        <v>72</v>
      </c>
      <c r="H5788" s="240" t="s">
        <v>60</v>
      </c>
      <c r="I5788" s="187">
        <v>2.4445999999999999</v>
      </c>
      <c r="J5788" s="241" t="s">
        <v>941</v>
      </c>
      <c r="K5788" s="241" t="s">
        <v>116</v>
      </c>
    </row>
    <row r="5789" spans="1:11" ht="14.25" x14ac:dyDescent="0.2">
      <c r="A5789" s="183">
        <v>637</v>
      </c>
      <c r="B5789" s="253" t="str">
        <f>IF(AND(A5789&lt;&gt;"",ISNUMBER(A5789)),VLOOKUP(A5789,Studies!A:BR,2,FALSE),"")</f>
        <v>Kasichayanula 2011b</v>
      </c>
      <c r="C5789" s="254" t="str">
        <f>IF(AND(A5789&lt;&gt;"",ISNUMBER(A5789)),VLOOKUP(A5789,Studies!A:BR,3,FALSE),"")</f>
        <v>https://www.ncbi.nlm.nih.gov/pubmed/21114603</v>
      </c>
      <c r="D5789" s="254" t="str">
        <f>IF(AND(A5789&lt;&gt;"",ISNUMBER(A5789)),VLOOKUP(A5789,Studies!A:BR,4,FALSE),"")</f>
        <v>Study 2: 20 mg Control (Perpetrator Placebo)</v>
      </c>
      <c r="E5789" s="254" t="str">
        <f>IF(AND(A5789&lt;&gt;"",ISNUMBER(A5789)),VLOOKUP(A5789,Studies!A:BR,5,FALSE),"")</f>
        <v>Dapagliflozin</v>
      </c>
      <c r="F5789" s="255" t="str">
        <f>IF(AND(A5789&lt;&gt;"",ISNUMBER(A5789)),VLOOKUP(A5789,Studies!A:BR,6,FALSE),"")</f>
        <v>Plasma</v>
      </c>
      <c r="G5789" s="194">
        <v>0.5</v>
      </c>
      <c r="H5789" s="240" t="s">
        <v>60</v>
      </c>
      <c r="I5789" s="187">
        <v>39.358750000000001</v>
      </c>
      <c r="J5789" s="241" t="s">
        <v>941</v>
      </c>
      <c r="K5789" s="241" t="s">
        <v>116</v>
      </c>
    </row>
    <row r="5790" spans="1:11" ht="14.25" x14ac:dyDescent="0.2">
      <c r="A5790" s="183">
        <v>637</v>
      </c>
      <c r="B5790" s="253" t="str">
        <f>IF(AND(A5790&lt;&gt;"",ISNUMBER(A5790)),VLOOKUP(A5790,Studies!A:BR,2,FALSE),"")</f>
        <v>Kasichayanula 2011b</v>
      </c>
      <c r="C5790" s="254" t="str">
        <f>IF(AND(A5790&lt;&gt;"",ISNUMBER(A5790)),VLOOKUP(A5790,Studies!A:BR,3,FALSE),"")</f>
        <v>https://www.ncbi.nlm.nih.gov/pubmed/21114603</v>
      </c>
      <c r="D5790" s="254" t="str">
        <f>IF(AND(A5790&lt;&gt;"",ISNUMBER(A5790)),VLOOKUP(A5790,Studies!A:BR,4,FALSE),"")</f>
        <v>Study 2: 20 mg Control (Perpetrator Placebo)</v>
      </c>
      <c r="E5790" s="254" t="str">
        <f>IF(AND(A5790&lt;&gt;"",ISNUMBER(A5790)),VLOOKUP(A5790,Studies!A:BR,5,FALSE),"")</f>
        <v>Dapagliflozin</v>
      </c>
      <c r="F5790" s="255" t="str">
        <f>IF(AND(A5790&lt;&gt;"",ISNUMBER(A5790)),VLOOKUP(A5790,Studies!A:BR,6,FALSE),"")</f>
        <v>Plasma</v>
      </c>
      <c r="G5790" s="194">
        <v>1</v>
      </c>
      <c r="H5790" s="240" t="s">
        <v>60</v>
      </c>
      <c r="I5790" s="187">
        <v>112.0951</v>
      </c>
      <c r="J5790" s="241" t="s">
        <v>941</v>
      </c>
      <c r="K5790" s="241" t="s">
        <v>116</v>
      </c>
    </row>
    <row r="5791" spans="1:11" ht="14.25" x14ac:dyDescent="0.2">
      <c r="A5791" s="183">
        <v>637</v>
      </c>
      <c r="B5791" s="253" t="str">
        <f>IF(AND(A5791&lt;&gt;"",ISNUMBER(A5791)),VLOOKUP(A5791,Studies!A:BR,2,FALSE),"")</f>
        <v>Kasichayanula 2011b</v>
      </c>
      <c r="C5791" s="254" t="str">
        <f>IF(AND(A5791&lt;&gt;"",ISNUMBER(A5791)),VLOOKUP(A5791,Studies!A:BR,3,FALSE),"")</f>
        <v>https://www.ncbi.nlm.nih.gov/pubmed/21114603</v>
      </c>
      <c r="D5791" s="254" t="str">
        <f>IF(AND(A5791&lt;&gt;"",ISNUMBER(A5791)),VLOOKUP(A5791,Studies!A:BR,4,FALSE),"")</f>
        <v>Study 2: 20 mg Control (Perpetrator Placebo)</v>
      </c>
      <c r="E5791" s="254" t="str">
        <f>IF(AND(A5791&lt;&gt;"",ISNUMBER(A5791)),VLOOKUP(A5791,Studies!A:BR,5,FALSE),"")</f>
        <v>Dapagliflozin</v>
      </c>
      <c r="F5791" s="255" t="str">
        <f>IF(AND(A5791&lt;&gt;"",ISNUMBER(A5791)),VLOOKUP(A5791,Studies!A:BR,6,FALSE),"")</f>
        <v>Plasma</v>
      </c>
      <c r="G5791" s="194">
        <v>1.5</v>
      </c>
      <c r="H5791" s="240" t="s">
        <v>60</v>
      </c>
      <c r="I5791" s="187">
        <v>125.6532</v>
      </c>
      <c r="J5791" s="241" t="s">
        <v>941</v>
      </c>
      <c r="K5791" s="241" t="s">
        <v>116</v>
      </c>
    </row>
    <row r="5792" spans="1:11" ht="14.25" x14ac:dyDescent="0.2">
      <c r="A5792" s="183">
        <v>637</v>
      </c>
      <c r="B5792" s="253" t="str">
        <f>IF(AND(A5792&lt;&gt;"",ISNUMBER(A5792)),VLOOKUP(A5792,Studies!A:BR,2,FALSE),"")</f>
        <v>Kasichayanula 2011b</v>
      </c>
      <c r="C5792" s="254" t="str">
        <f>IF(AND(A5792&lt;&gt;"",ISNUMBER(A5792)),VLOOKUP(A5792,Studies!A:BR,3,FALSE),"")</f>
        <v>https://www.ncbi.nlm.nih.gov/pubmed/21114603</v>
      </c>
      <c r="D5792" s="254" t="str">
        <f>IF(AND(A5792&lt;&gt;"",ISNUMBER(A5792)),VLOOKUP(A5792,Studies!A:BR,4,FALSE),"")</f>
        <v>Study 2: 20 mg Control (Perpetrator Placebo)</v>
      </c>
      <c r="E5792" s="254" t="str">
        <f>IF(AND(A5792&lt;&gt;"",ISNUMBER(A5792)),VLOOKUP(A5792,Studies!A:BR,5,FALSE),"")</f>
        <v>Dapagliflozin</v>
      </c>
      <c r="F5792" s="255" t="str">
        <f>IF(AND(A5792&lt;&gt;"",ISNUMBER(A5792)),VLOOKUP(A5792,Studies!A:BR,6,FALSE),"")</f>
        <v>Plasma</v>
      </c>
      <c r="G5792" s="194">
        <v>2</v>
      </c>
      <c r="H5792" s="240" t="s">
        <v>60</v>
      </c>
      <c r="I5792" s="187">
        <v>116.4436</v>
      </c>
      <c r="J5792" s="241" t="s">
        <v>941</v>
      </c>
      <c r="K5792" s="241" t="s">
        <v>116</v>
      </c>
    </row>
    <row r="5793" spans="1:11" ht="14.25" x14ac:dyDescent="0.2">
      <c r="A5793" s="183">
        <v>637</v>
      </c>
      <c r="B5793" s="253" t="str">
        <f>IF(AND(A5793&lt;&gt;"",ISNUMBER(A5793)),VLOOKUP(A5793,Studies!A:BR,2,FALSE),"")</f>
        <v>Kasichayanula 2011b</v>
      </c>
      <c r="C5793" s="254" t="str">
        <f>IF(AND(A5793&lt;&gt;"",ISNUMBER(A5793)),VLOOKUP(A5793,Studies!A:BR,3,FALSE),"")</f>
        <v>https://www.ncbi.nlm.nih.gov/pubmed/21114603</v>
      </c>
      <c r="D5793" s="254" t="str">
        <f>IF(AND(A5793&lt;&gt;"",ISNUMBER(A5793)),VLOOKUP(A5793,Studies!A:BR,4,FALSE),"")</f>
        <v>Study 2: 20 mg Control (Perpetrator Placebo)</v>
      </c>
      <c r="E5793" s="254" t="str">
        <f>IF(AND(A5793&lt;&gt;"",ISNUMBER(A5793)),VLOOKUP(A5793,Studies!A:BR,5,FALSE),"")</f>
        <v>Dapagliflozin</v>
      </c>
      <c r="F5793" s="255" t="str">
        <f>IF(AND(A5793&lt;&gt;"",ISNUMBER(A5793)),VLOOKUP(A5793,Studies!A:BR,6,FALSE),"")</f>
        <v>Plasma</v>
      </c>
      <c r="G5793" s="194">
        <v>3</v>
      </c>
      <c r="H5793" s="240" t="s">
        <v>60</v>
      </c>
      <c r="I5793" s="187">
        <v>98.115030000000004</v>
      </c>
      <c r="J5793" s="241" t="s">
        <v>941</v>
      </c>
      <c r="K5793" s="241" t="s">
        <v>116</v>
      </c>
    </row>
    <row r="5794" spans="1:11" ht="14.25" x14ac:dyDescent="0.2">
      <c r="A5794" s="183">
        <v>637</v>
      </c>
      <c r="B5794" s="253" t="str">
        <f>IF(AND(A5794&lt;&gt;"",ISNUMBER(A5794)),VLOOKUP(A5794,Studies!A:BR,2,FALSE),"")</f>
        <v>Kasichayanula 2011b</v>
      </c>
      <c r="C5794" s="254" t="str">
        <f>IF(AND(A5794&lt;&gt;"",ISNUMBER(A5794)),VLOOKUP(A5794,Studies!A:BR,3,FALSE),"")</f>
        <v>https://www.ncbi.nlm.nih.gov/pubmed/21114603</v>
      </c>
      <c r="D5794" s="254" t="str">
        <f>IF(AND(A5794&lt;&gt;"",ISNUMBER(A5794)),VLOOKUP(A5794,Studies!A:BR,4,FALSE),"")</f>
        <v>Study 2: 20 mg Control (Perpetrator Placebo)</v>
      </c>
      <c r="E5794" s="254" t="str">
        <f>IF(AND(A5794&lt;&gt;"",ISNUMBER(A5794)),VLOOKUP(A5794,Studies!A:BR,5,FALSE),"")</f>
        <v>Dapagliflozin</v>
      </c>
      <c r="F5794" s="255" t="str">
        <f>IF(AND(A5794&lt;&gt;"",ISNUMBER(A5794)),VLOOKUP(A5794,Studies!A:BR,6,FALSE),"")</f>
        <v>Plasma</v>
      </c>
      <c r="G5794" s="194">
        <v>4</v>
      </c>
      <c r="H5794" s="240" t="s">
        <v>60</v>
      </c>
      <c r="I5794" s="187">
        <v>79.584119999999999</v>
      </c>
      <c r="J5794" s="241" t="s">
        <v>941</v>
      </c>
      <c r="K5794" s="241" t="s">
        <v>116</v>
      </c>
    </row>
    <row r="5795" spans="1:11" ht="14.25" x14ac:dyDescent="0.2">
      <c r="A5795" s="183">
        <v>637</v>
      </c>
      <c r="B5795" s="253" t="str">
        <f>IF(AND(A5795&lt;&gt;"",ISNUMBER(A5795)),VLOOKUP(A5795,Studies!A:BR,2,FALSE),"")</f>
        <v>Kasichayanula 2011b</v>
      </c>
      <c r="C5795" s="254" t="str">
        <f>IF(AND(A5795&lt;&gt;"",ISNUMBER(A5795)),VLOOKUP(A5795,Studies!A:BR,3,FALSE),"")</f>
        <v>https://www.ncbi.nlm.nih.gov/pubmed/21114603</v>
      </c>
      <c r="D5795" s="254" t="str">
        <f>IF(AND(A5795&lt;&gt;"",ISNUMBER(A5795)),VLOOKUP(A5795,Studies!A:BR,4,FALSE),"")</f>
        <v>Study 2: 20 mg Control (Perpetrator Placebo)</v>
      </c>
      <c r="E5795" s="254" t="str">
        <f>IF(AND(A5795&lt;&gt;"",ISNUMBER(A5795)),VLOOKUP(A5795,Studies!A:BR,5,FALSE),"")</f>
        <v>Dapagliflozin</v>
      </c>
      <c r="F5795" s="255" t="str">
        <f>IF(AND(A5795&lt;&gt;"",ISNUMBER(A5795)),VLOOKUP(A5795,Studies!A:BR,6,FALSE),"")</f>
        <v>Plasma</v>
      </c>
      <c r="G5795" s="194">
        <v>6</v>
      </c>
      <c r="H5795" s="240" t="s">
        <v>60</v>
      </c>
      <c r="I5795" s="187">
        <v>50.405659999999997</v>
      </c>
      <c r="J5795" s="241" t="s">
        <v>941</v>
      </c>
      <c r="K5795" s="241" t="s">
        <v>116</v>
      </c>
    </row>
    <row r="5796" spans="1:11" ht="14.25" x14ac:dyDescent="0.2">
      <c r="A5796" s="183">
        <v>637</v>
      </c>
      <c r="B5796" s="253" t="str">
        <f>IF(AND(A5796&lt;&gt;"",ISNUMBER(A5796)),VLOOKUP(A5796,Studies!A:BR,2,FALSE),"")</f>
        <v>Kasichayanula 2011b</v>
      </c>
      <c r="C5796" s="254" t="str">
        <f>IF(AND(A5796&lt;&gt;"",ISNUMBER(A5796)),VLOOKUP(A5796,Studies!A:BR,3,FALSE),"")</f>
        <v>https://www.ncbi.nlm.nih.gov/pubmed/21114603</v>
      </c>
      <c r="D5796" s="254" t="str">
        <f>IF(AND(A5796&lt;&gt;"",ISNUMBER(A5796)),VLOOKUP(A5796,Studies!A:BR,4,FALSE),"")</f>
        <v>Study 2: 20 mg Control (Perpetrator Placebo)</v>
      </c>
      <c r="E5796" s="254" t="str">
        <f>IF(AND(A5796&lt;&gt;"",ISNUMBER(A5796)),VLOOKUP(A5796,Studies!A:BR,5,FALSE),"")</f>
        <v>Dapagliflozin</v>
      </c>
      <c r="F5796" s="255" t="str">
        <f>IF(AND(A5796&lt;&gt;"",ISNUMBER(A5796)),VLOOKUP(A5796,Studies!A:BR,6,FALSE),"")</f>
        <v>Plasma</v>
      </c>
      <c r="G5796" s="194">
        <v>8</v>
      </c>
      <c r="H5796" s="240" t="s">
        <v>60</v>
      </c>
      <c r="I5796" s="187">
        <v>36.47401</v>
      </c>
      <c r="J5796" s="241" t="s">
        <v>941</v>
      </c>
      <c r="K5796" s="241" t="s">
        <v>116</v>
      </c>
    </row>
    <row r="5797" spans="1:11" ht="14.25" x14ac:dyDescent="0.2">
      <c r="A5797" s="183">
        <v>637</v>
      </c>
      <c r="B5797" s="253" t="str">
        <f>IF(AND(A5797&lt;&gt;"",ISNUMBER(A5797)),VLOOKUP(A5797,Studies!A:BR,2,FALSE),"")</f>
        <v>Kasichayanula 2011b</v>
      </c>
      <c r="C5797" s="254" t="str">
        <f>IF(AND(A5797&lt;&gt;"",ISNUMBER(A5797)),VLOOKUP(A5797,Studies!A:BR,3,FALSE),"")</f>
        <v>https://www.ncbi.nlm.nih.gov/pubmed/21114603</v>
      </c>
      <c r="D5797" s="254" t="str">
        <f>IF(AND(A5797&lt;&gt;"",ISNUMBER(A5797)),VLOOKUP(A5797,Studies!A:BR,4,FALSE),"")</f>
        <v>Study 2: 20 mg Control (Perpetrator Placebo)</v>
      </c>
      <c r="E5797" s="254" t="str">
        <f>IF(AND(A5797&lt;&gt;"",ISNUMBER(A5797)),VLOOKUP(A5797,Studies!A:BR,5,FALSE),"")</f>
        <v>Dapagliflozin</v>
      </c>
      <c r="F5797" s="255" t="str">
        <f>IF(AND(A5797&lt;&gt;"",ISNUMBER(A5797)),VLOOKUP(A5797,Studies!A:BR,6,FALSE),"")</f>
        <v>Plasma</v>
      </c>
      <c r="G5797" s="194">
        <v>12</v>
      </c>
      <c r="H5797" s="240" t="s">
        <v>60</v>
      </c>
      <c r="I5797" s="187">
        <v>20.608650000000001</v>
      </c>
      <c r="J5797" s="241" t="s">
        <v>941</v>
      </c>
      <c r="K5797" s="241" t="s">
        <v>116</v>
      </c>
    </row>
    <row r="5798" spans="1:11" ht="14.25" x14ac:dyDescent="0.2">
      <c r="A5798" s="183">
        <v>637</v>
      </c>
      <c r="B5798" s="253" t="str">
        <f>IF(AND(A5798&lt;&gt;"",ISNUMBER(A5798)),VLOOKUP(A5798,Studies!A:BR,2,FALSE),"")</f>
        <v>Kasichayanula 2011b</v>
      </c>
      <c r="C5798" s="254" t="str">
        <f>IF(AND(A5798&lt;&gt;"",ISNUMBER(A5798)),VLOOKUP(A5798,Studies!A:BR,3,FALSE),"")</f>
        <v>https://www.ncbi.nlm.nih.gov/pubmed/21114603</v>
      </c>
      <c r="D5798" s="254" t="str">
        <f>IF(AND(A5798&lt;&gt;"",ISNUMBER(A5798)),VLOOKUP(A5798,Studies!A:BR,4,FALSE),"")</f>
        <v>Study 2: 20 mg Control (Perpetrator Placebo)</v>
      </c>
      <c r="E5798" s="254" t="str">
        <f>IF(AND(A5798&lt;&gt;"",ISNUMBER(A5798)),VLOOKUP(A5798,Studies!A:BR,5,FALSE),"")</f>
        <v>Dapagliflozin</v>
      </c>
      <c r="F5798" s="255" t="str">
        <f>IF(AND(A5798&lt;&gt;"",ISNUMBER(A5798)),VLOOKUP(A5798,Studies!A:BR,6,FALSE),"")</f>
        <v>Plasma</v>
      </c>
      <c r="G5798" s="194">
        <v>16</v>
      </c>
      <c r="H5798" s="240" t="s">
        <v>60</v>
      </c>
      <c r="I5798" s="187">
        <v>10.790900000000001</v>
      </c>
      <c r="J5798" s="241" t="s">
        <v>941</v>
      </c>
      <c r="K5798" s="241" t="s">
        <v>116</v>
      </c>
    </row>
    <row r="5799" spans="1:11" ht="14.25" x14ac:dyDescent="0.2">
      <c r="A5799" s="183">
        <v>637</v>
      </c>
      <c r="B5799" s="253" t="str">
        <f>IF(AND(A5799&lt;&gt;"",ISNUMBER(A5799)),VLOOKUP(A5799,Studies!A:BR,2,FALSE),"")</f>
        <v>Kasichayanula 2011b</v>
      </c>
      <c r="C5799" s="254" t="str">
        <f>IF(AND(A5799&lt;&gt;"",ISNUMBER(A5799)),VLOOKUP(A5799,Studies!A:BR,3,FALSE),"")</f>
        <v>https://www.ncbi.nlm.nih.gov/pubmed/21114603</v>
      </c>
      <c r="D5799" s="254" t="str">
        <f>IF(AND(A5799&lt;&gt;"",ISNUMBER(A5799)),VLOOKUP(A5799,Studies!A:BR,4,FALSE),"")</f>
        <v>Study 2: 20 mg Control (Perpetrator Placebo)</v>
      </c>
      <c r="E5799" s="254" t="str">
        <f>IF(AND(A5799&lt;&gt;"",ISNUMBER(A5799)),VLOOKUP(A5799,Studies!A:BR,5,FALSE),"")</f>
        <v>Dapagliflozin</v>
      </c>
      <c r="F5799" s="255" t="str">
        <f>IF(AND(A5799&lt;&gt;"",ISNUMBER(A5799)),VLOOKUP(A5799,Studies!A:BR,6,FALSE),"")</f>
        <v>Plasma</v>
      </c>
      <c r="G5799" s="194">
        <v>24</v>
      </c>
      <c r="H5799" s="240" t="s">
        <v>60</v>
      </c>
      <c r="I5799" s="187">
        <v>7.0996949999999996</v>
      </c>
      <c r="J5799" s="241" t="s">
        <v>941</v>
      </c>
      <c r="K5799" s="241" t="s">
        <v>116</v>
      </c>
    </row>
    <row r="5800" spans="1:11" ht="14.25" x14ac:dyDescent="0.2">
      <c r="A5800" s="183">
        <v>637</v>
      </c>
      <c r="B5800" s="253" t="str">
        <f>IF(AND(A5800&lt;&gt;"",ISNUMBER(A5800)),VLOOKUP(A5800,Studies!A:BR,2,FALSE),"")</f>
        <v>Kasichayanula 2011b</v>
      </c>
      <c r="C5800" s="254" t="str">
        <f>IF(AND(A5800&lt;&gt;"",ISNUMBER(A5800)),VLOOKUP(A5800,Studies!A:BR,3,FALSE),"")</f>
        <v>https://www.ncbi.nlm.nih.gov/pubmed/21114603</v>
      </c>
      <c r="D5800" s="254" t="str">
        <f>IF(AND(A5800&lt;&gt;"",ISNUMBER(A5800)),VLOOKUP(A5800,Studies!A:BR,4,FALSE),"")</f>
        <v>Study 2: 20 mg Control (Perpetrator Placebo)</v>
      </c>
      <c r="E5800" s="254" t="str">
        <f>IF(AND(A5800&lt;&gt;"",ISNUMBER(A5800)),VLOOKUP(A5800,Studies!A:BR,5,FALSE),"")</f>
        <v>Dapagliflozin</v>
      </c>
      <c r="F5800" s="255" t="str">
        <f>IF(AND(A5800&lt;&gt;"",ISNUMBER(A5800)),VLOOKUP(A5800,Studies!A:BR,6,FALSE),"")</f>
        <v>Plasma</v>
      </c>
      <c r="G5800" s="194">
        <v>36</v>
      </c>
      <c r="H5800" s="240" t="s">
        <v>60</v>
      </c>
      <c r="I5800" s="187">
        <v>3.253844</v>
      </c>
      <c r="J5800" s="241" t="s">
        <v>941</v>
      </c>
      <c r="K5800" s="241" t="s">
        <v>116</v>
      </c>
    </row>
    <row r="5801" spans="1:11" ht="14.25" x14ac:dyDescent="0.2">
      <c r="A5801" s="183">
        <v>637</v>
      </c>
      <c r="B5801" s="253" t="str">
        <f>IF(AND(A5801&lt;&gt;"",ISNUMBER(A5801)),VLOOKUP(A5801,Studies!A:BR,2,FALSE),"")</f>
        <v>Kasichayanula 2011b</v>
      </c>
      <c r="C5801" s="254" t="str">
        <f>IF(AND(A5801&lt;&gt;"",ISNUMBER(A5801)),VLOOKUP(A5801,Studies!A:BR,3,FALSE),"")</f>
        <v>https://www.ncbi.nlm.nih.gov/pubmed/21114603</v>
      </c>
      <c r="D5801" s="254" t="str">
        <f>IF(AND(A5801&lt;&gt;"",ISNUMBER(A5801)),VLOOKUP(A5801,Studies!A:BR,4,FALSE),"")</f>
        <v>Study 2: 20 mg Control (Perpetrator Placebo)</v>
      </c>
      <c r="E5801" s="254" t="str">
        <f>IF(AND(A5801&lt;&gt;"",ISNUMBER(A5801)),VLOOKUP(A5801,Studies!A:BR,5,FALSE),"")</f>
        <v>Dapagliflozin</v>
      </c>
      <c r="F5801" s="255" t="str">
        <f>IF(AND(A5801&lt;&gt;"",ISNUMBER(A5801)),VLOOKUP(A5801,Studies!A:BR,6,FALSE),"")</f>
        <v>Plasma</v>
      </c>
      <c r="G5801" s="194">
        <v>48</v>
      </c>
      <c r="H5801" s="240" t="s">
        <v>60</v>
      </c>
      <c r="I5801" s="187">
        <v>2.6899989999999998</v>
      </c>
      <c r="J5801" s="241" t="s">
        <v>941</v>
      </c>
      <c r="K5801" s="241" t="s">
        <v>116</v>
      </c>
    </row>
    <row r="5802" spans="1:11" ht="14.25" x14ac:dyDescent="0.2">
      <c r="A5802" s="183">
        <v>637</v>
      </c>
      <c r="B5802" s="253" t="str">
        <f>IF(AND(A5802&lt;&gt;"",ISNUMBER(A5802)),VLOOKUP(A5802,Studies!A:BR,2,FALSE),"")</f>
        <v>Kasichayanula 2011b</v>
      </c>
      <c r="C5802" s="254" t="str">
        <f>IF(AND(A5802&lt;&gt;"",ISNUMBER(A5802)),VLOOKUP(A5802,Studies!A:BR,3,FALSE),"")</f>
        <v>https://www.ncbi.nlm.nih.gov/pubmed/21114603</v>
      </c>
      <c r="D5802" s="254" t="str">
        <f>IF(AND(A5802&lt;&gt;"",ISNUMBER(A5802)),VLOOKUP(A5802,Studies!A:BR,4,FALSE),"")</f>
        <v>Study 2: 20 mg Control (Perpetrator Placebo)</v>
      </c>
      <c r="E5802" s="254" t="str">
        <f>IF(AND(A5802&lt;&gt;"",ISNUMBER(A5802)),VLOOKUP(A5802,Studies!A:BR,5,FALSE),"")</f>
        <v>Dapagliflozin</v>
      </c>
      <c r="F5802" s="255" t="str">
        <f>IF(AND(A5802&lt;&gt;"",ISNUMBER(A5802)),VLOOKUP(A5802,Studies!A:BR,6,FALSE),"")</f>
        <v>Plasma</v>
      </c>
      <c r="G5802" s="194">
        <v>72</v>
      </c>
      <c r="H5802" s="240" t="s">
        <v>60</v>
      </c>
      <c r="I5802" s="187">
        <v>1.6401220000000001</v>
      </c>
      <c r="J5802" s="241" t="s">
        <v>941</v>
      </c>
      <c r="K5802" s="241" t="s">
        <v>116</v>
      </c>
    </row>
    <row r="5803" spans="1:11" ht="14.25" x14ac:dyDescent="0.2">
      <c r="A5803" s="183">
        <v>638</v>
      </c>
      <c r="B5803" s="253" t="str">
        <f>IF(AND(A5803&lt;&gt;"",ISNUMBER(A5803)),VLOOKUP(A5803,Studies!A:BR,2,FALSE),"")</f>
        <v>Kasichayanula 2011b</v>
      </c>
      <c r="C5803" s="254" t="str">
        <f>IF(AND(A5803&lt;&gt;"",ISNUMBER(A5803)),VLOOKUP(A5803,Studies!A:BR,3,FALSE),"")</f>
        <v>https://www.ncbi.nlm.nih.gov/pubmed/21114603</v>
      </c>
      <c r="D5803" s="254" t="str">
        <f>IF(AND(A5803&lt;&gt;"",ISNUMBER(A5803)),VLOOKUP(A5803,Studies!A:BR,4,FALSE),"")</f>
        <v>Study 3: 20 mg Control (Perpetrator Placebo)</v>
      </c>
      <c r="E5803" s="254" t="str">
        <f>IF(AND(A5803&lt;&gt;"",ISNUMBER(A5803)),VLOOKUP(A5803,Studies!A:BR,5,FALSE),"")</f>
        <v>Dapagliflozin</v>
      </c>
      <c r="F5803" s="255" t="str">
        <f>IF(AND(A5803&lt;&gt;"",ISNUMBER(A5803)),VLOOKUP(A5803,Studies!A:BR,6,FALSE),"")</f>
        <v>Plasma</v>
      </c>
      <c r="G5803" s="194">
        <v>0.5</v>
      </c>
      <c r="H5803" s="240" t="s">
        <v>60</v>
      </c>
      <c r="I5803" s="187">
        <v>52.079479999999997</v>
      </c>
      <c r="J5803" s="241" t="s">
        <v>941</v>
      </c>
      <c r="K5803" s="241" t="s">
        <v>116</v>
      </c>
    </row>
    <row r="5804" spans="1:11" ht="14.25" x14ac:dyDescent="0.2">
      <c r="A5804" s="183">
        <v>638</v>
      </c>
      <c r="B5804" s="253" t="str">
        <f>IF(AND(A5804&lt;&gt;"",ISNUMBER(A5804)),VLOOKUP(A5804,Studies!A:BR,2,FALSE),"")</f>
        <v>Kasichayanula 2011b</v>
      </c>
      <c r="C5804" s="254" t="str">
        <f>IF(AND(A5804&lt;&gt;"",ISNUMBER(A5804)),VLOOKUP(A5804,Studies!A:BR,3,FALSE),"")</f>
        <v>https://www.ncbi.nlm.nih.gov/pubmed/21114603</v>
      </c>
      <c r="D5804" s="254" t="str">
        <f>IF(AND(A5804&lt;&gt;"",ISNUMBER(A5804)),VLOOKUP(A5804,Studies!A:BR,4,FALSE),"")</f>
        <v>Study 3: 20 mg Control (Perpetrator Placebo)</v>
      </c>
      <c r="E5804" s="254" t="str">
        <f>IF(AND(A5804&lt;&gt;"",ISNUMBER(A5804)),VLOOKUP(A5804,Studies!A:BR,5,FALSE),"")</f>
        <v>Dapagliflozin</v>
      </c>
      <c r="F5804" s="255" t="str">
        <f>IF(AND(A5804&lt;&gt;"",ISNUMBER(A5804)),VLOOKUP(A5804,Studies!A:BR,6,FALSE),"")</f>
        <v>Plasma</v>
      </c>
      <c r="G5804" s="194">
        <v>1</v>
      </c>
      <c r="H5804" s="240" t="s">
        <v>60</v>
      </c>
      <c r="I5804" s="187">
        <v>123.4999</v>
      </c>
      <c r="J5804" s="241" t="s">
        <v>941</v>
      </c>
      <c r="K5804" s="241" t="s">
        <v>116</v>
      </c>
    </row>
    <row r="5805" spans="1:11" ht="14.25" x14ac:dyDescent="0.2">
      <c r="A5805" s="183">
        <v>638</v>
      </c>
      <c r="B5805" s="253" t="str">
        <f>IF(AND(A5805&lt;&gt;"",ISNUMBER(A5805)),VLOOKUP(A5805,Studies!A:BR,2,FALSE),"")</f>
        <v>Kasichayanula 2011b</v>
      </c>
      <c r="C5805" s="254" t="str">
        <f>IF(AND(A5805&lt;&gt;"",ISNUMBER(A5805)),VLOOKUP(A5805,Studies!A:BR,3,FALSE),"")</f>
        <v>https://www.ncbi.nlm.nih.gov/pubmed/21114603</v>
      </c>
      <c r="D5805" s="254" t="str">
        <f>IF(AND(A5805&lt;&gt;"",ISNUMBER(A5805)),VLOOKUP(A5805,Studies!A:BR,4,FALSE),"")</f>
        <v>Study 3: 20 mg Control (Perpetrator Placebo)</v>
      </c>
      <c r="E5805" s="254" t="str">
        <f>IF(AND(A5805&lt;&gt;"",ISNUMBER(A5805)),VLOOKUP(A5805,Studies!A:BR,5,FALSE),"")</f>
        <v>Dapagliflozin</v>
      </c>
      <c r="F5805" s="255" t="str">
        <f>IF(AND(A5805&lt;&gt;"",ISNUMBER(A5805)),VLOOKUP(A5805,Studies!A:BR,6,FALSE),"")</f>
        <v>Plasma</v>
      </c>
      <c r="G5805" s="194">
        <v>1.5</v>
      </c>
      <c r="H5805" s="240" t="s">
        <v>60</v>
      </c>
      <c r="I5805" s="187">
        <v>152.5223</v>
      </c>
      <c r="J5805" s="241" t="s">
        <v>941</v>
      </c>
      <c r="K5805" s="241" t="s">
        <v>116</v>
      </c>
    </row>
    <row r="5806" spans="1:11" ht="14.25" x14ac:dyDescent="0.2">
      <c r="A5806" s="183">
        <v>638</v>
      </c>
      <c r="B5806" s="253" t="str">
        <f>IF(AND(A5806&lt;&gt;"",ISNUMBER(A5806)),VLOOKUP(A5806,Studies!A:BR,2,FALSE),"")</f>
        <v>Kasichayanula 2011b</v>
      </c>
      <c r="C5806" s="254" t="str">
        <f>IF(AND(A5806&lt;&gt;"",ISNUMBER(A5806)),VLOOKUP(A5806,Studies!A:BR,3,FALSE),"")</f>
        <v>https://www.ncbi.nlm.nih.gov/pubmed/21114603</v>
      </c>
      <c r="D5806" s="254" t="str">
        <f>IF(AND(A5806&lt;&gt;"",ISNUMBER(A5806)),VLOOKUP(A5806,Studies!A:BR,4,FALSE),"")</f>
        <v>Study 3: 20 mg Control (Perpetrator Placebo)</v>
      </c>
      <c r="E5806" s="254" t="str">
        <f>IF(AND(A5806&lt;&gt;"",ISNUMBER(A5806)),VLOOKUP(A5806,Studies!A:BR,5,FALSE),"")</f>
        <v>Dapagliflozin</v>
      </c>
      <c r="F5806" s="255" t="str">
        <f>IF(AND(A5806&lt;&gt;"",ISNUMBER(A5806)),VLOOKUP(A5806,Studies!A:BR,6,FALSE),"")</f>
        <v>Plasma</v>
      </c>
      <c r="G5806" s="194">
        <v>2</v>
      </c>
      <c r="H5806" s="240" t="s">
        <v>60</v>
      </c>
      <c r="I5806" s="187">
        <v>152.5223</v>
      </c>
      <c r="J5806" s="241" t="s">
        <v>941</v>
      </c>
      <c r="K5806" s="241" t="s">
        <v>116</v>
      </c>
    </row>
    <row r="5807" spans="1:11" ht="14.25" x14ac:dyDescent="0.2">
      <c r="A5807" s="183">
        <v>638</v>
      </c>
      <c r="B5807" s="253" t="str">
        <f>IF(AND(A5807&lt;&gt;"",ISNUMBER(A5807)),VLOOKUP(A5807,Studies!A:BR,2,FALSE),"")</f>
        <v>Kasichayanula 2011b</v>
      </c>
      <c r="C5807" s="254" t="str">
        <f>IF(AND(A5807&lt;&gt;"",ISNUMBER(A5807)),VLOOKUP(A5807,Studies!A:BR,3,FALSE),"")</f>
        <v>https://www.ncbi.nlm.nih.gov/pubmed/21114603</v>
      </c>
      <c r="D5807" s="254" t="str">
        <f>IF(AND(A5807&lt;&gt;"",ISNUMBER(A5807)),VLOOKUP(A5807,Studies!A:BR,4,FALSE),"")</f>
        <v>Study 3: 20 mg Control (Perpetrator Placebo)</v>
      </c>
      <c r="E5807" s="254" t="str">
        <f>IF(AND(A5807&lt;&gt;"",ISNUMBER(A5807)),VLOOKUP(A5807,Studies!A:BR,5,FALSE),"")</f>
        <v>Dapagliflozin</v>
      </c>
      <c r="F5807" s="255" t="str">
        <f>IF(AND(A5807&lt;&gt;"",ISNUMBER(A5807)),VLOOKUP(A5807,Studies!A:BR,6,FALSE),"")</f>
        <v>Plasma</v>
      </c>
      <c r="G5807" s="194">
        <v>3</v>
      </c>
      <c r="H5807" s="240" t="s">
        <v>60</v>
      </c>
      <c r="I5807" s="187">
        <v>116.59139999999999</v>
      </c>
      <c r="J5807" s="241" t="s">
        <v>941</v>
      </c>
      <c r="K5807" s="241" t="s">
        <v>116</v>
      </c>
    </row>
    <row r="5808" spans="1:11" ht="14.25" x14ac:dyDescent="0.2">
      <c r="A5808" s="183">
        <v>638</v>
      </c>
      <c r="B5808" s="253" t="str">
        <f>IF(AND(A5808&lt;&gt;"",ISNUMBER(A5808)),VLOOKUP(A5808,Studies!A:BR,2,FALSE),"")</f>
        <v>Kasichayanula 2011b</v>
      </c>
      <c r="C5808" s="254" t="str">
        <f>IF(AND(A5808&lt;&gt;"",ISNUMBER(A5808)),VLOOKUP(A5808,Studies!A:BR,3,FALSE),"")</f>
        <v>https://www.ncbi.nlm.nih.gov/pubmed/21114603</v>
      </c>
      <c r="D5808" s="254" t="str">
        <f>IF(AND(A5808&lt;&gt;"",ISNUMBER(A5808)),VLOOKUP(A5808,Studies!A:BR,4,FALSE),"")</f>
        <v>Study 3: 20 mg Control (Perpetrator Placebo)</v>
      </c>
      <c r="E5808" s="254" t="str">
        <f>IF(AND(A5808&lt;&gt;"",ISNUMBER(A5808)),VLOOKUP(A5808,Studies!A:BR,5,FALSE),"")</f>
        <v>Dapagliflozin</v>
      </c>
      <c r="F5808" s="255" t="str">
        <f>IF(AND(A5808&lt;&gt;"",ISNUMBER(A5808)),VLOOKUP(A5808,Studies!A:BR,6,FALSE),"")</f>
        <v>Plasma</v>
      </c>
      <c r="G5808" s="194">
        <v>4</v>
      </c>
      <c r="H5808" s="240" t="s">
        <v>60</v>
      </c>
      <c r="I5808" s="187">
        <v>98.099469999999997</v>
      </c>
      <c r="J5808" s="241" t="s">
        <v>941</v>
      </c>
      <c r="K5808" s="241" t="s">
        <v>116</v>
      </c>
    </row>
    <row r="5809" spans="1:11" ht="14.25" x14ac:dyDescent="0.2">
      <c r="A5809" s="183">
        <v>638</v>
      </c>
      <c r="B5809" s="253" t="str">
        <f>IF(AND(A5809&lt;&gt;"",ISNUMBER(A5809)),VLOOKUP(A5809,Studies!A:BR,2,FALSE),"")</f>
        <v>Kasichayanula 2011b</v>
      </c>
      <c r="C5809" s="254" t="str">
        <f>IF(AND(A5809&lt;&gt;"",ISNUMBER(A5809)),VLOOKUP(A5809,Studies!A:BR,3,FALSE),"")</f>
        <v>https://www.ncbi.nlm.nih.gov/pubmed/21114603</v>
      </c>
      <c r="D5809" s="254" t="str">
        <f>IF(AND(A5809&lt;&gt;"",ISNUMBER(A5809)),VLOOKUP(A5809,Studies!A:BR,4,FALSE),"")</f>
        <v>Study 3: 20 mg Control (Perpetrator Placebo)</v>
      </c>
      <c r="E5809" s="254" t="str">
        <f>IF(AND(A5809&lt;&gt;"",ISNUMBER(A5809)),VLOOKUP(A5809,Studies!A:BR,5,FALSE),"")</f>
        <v>Dapagliflozin</v>
      </c>
      <c r="F5809" s="255" t="str">
        <f>IF(AND(A5809&lt;&gt;"",ISNUMBER(A5809)),VLOOKUP(A5809,Studies!A:BR,6,FALSE),"")</f>
        <v>Plasma</v>
      </c>
      <c r="G5809" s="194">
        <v>6</v>
      </c>
      <c r="H5809" s="240" t="s">
        <v>60</v>
      </c>
      <c r="I5809" s="187">
        <v>66.834389999999999</v>
      </c>
      <c r="J5809" s="241" t="s">
        <v>941</v>
      </c>
      <c r="K5809" s="241" t="s">
        <v>116</v>
      </c>
    </row>
    <row r="5810" spans="1:11" ht="14.25" x14ac:dyDescent="0.2">
      <c r="A5810" s="183">
        <v>638</v>
      </c>
      <c r="B5810" s="253" t="str">
        <f>IF(AND(A5810&lt;&gt;"",ISNUMBER(A5810)),VLOOKUP(A5810,Studies!A:BR,2,FALSE),"")</f>
        <v>Kasichayanula 2011b</v>
      </c>
      <c r="C5810" s="254" t="str">
        <f>IF(AND(A5810&lt;&gt;"",ISNUMBER(A5810)),VLOOKUP(A5810,Studies!A:BR,3,FALSE),"")</f>
        <v>https://www.ncbi.nlm.nih.gov/pubmed/21114603</v>
      </c>
      <c r="D5810" s="254" t="str">
        <f>IF(AND(A5810&lt;&gt;"",ISNUMBER(A5810)),VLOOKUP(A5810,Studies!A:BR,4,FALSE),"")</f>
        <v>Study 3: 20 mg Control (Perpetrator Placebo)</v>
      </c>
      <c r="E5810" s="254" t="str">
        <f>IF(AND(A5810&lt;&gt;"",ISNUMBER(A5810)),VLOOKUP(A5810,Studies!A:BR,5,FALSE),"")</f>
        <v>Dapagliflozin</v>
      </c>
      <c r="F5810" s="255" t="str">
        <f>IF(AND(A5810&lt;&gt;"",ISNUMBER(A5810)),VLOOKUP(A5810,Studies!A:BR,6,FALSE),"")</f>
        <v>Plasma</v>
      </c>
      <c r="G5810" s="194">
        <v>8</v>
      </c>
      <c r="H5810" s="240" t="s">
        <v>60</v>
      </c>
      <c r="I5810" s="187">
        <v>46.415889999999997</v>
      </c>
      <c r="J5810" s="241" t="s">
        <v>941</v>
      </c>
      <c r="K5810" s="241" t="s">
        <v>116</v>
      </c>
    </row>
    <row r="5811" spans="1:11" ht="14.25" x14ac:dyDescent="0.2">
      <c r="A5811" s="183">
        <v>638</v>
      </c>
      <c r="B5811" s="253" t="str">
        <f>IF(AND(A5811&lt;&gt;"",ISNUMBER(A5811)),VLOOKUP(A5811,Studies!A:BR,2,FALSE),"")</f>
        <v>Kasichayanula 2011b</v>
      </c>
      <c r="C5811" s="254" t="str">
        <f>IF(AND(A5811&lt;&gt;"",ISNUMBER(A5811)),VLOOKUP(A5811,Studies!A:BR,3,FALSE),"")</f>
        <v>https://www.ncbi.nlm.nih.gov/pubmed/21114603</v>
      </c>
      <c r="D5811" s="254" t="str">
        <f>IF(AND(A5811&lt;&gt;"",ISNUMBER(A5811)),VLOOKUP(A5811,Studies!A:BR,4,FALSE),"")</f>
        <v>Study 3: 20 mg Control (Perpetrator Placebo)</v>
      </c>
      <c r="E5811" s="254" t="str">
        <f>IF(AND(A5811&lt;&gt;"",ISNUMBER(A5811)),VLOOKUP(A5811,Studies!A:BR,5,FALSE),"")</f>
        <v>Dapagliflozin</v>
      </c>
      <c r="F5811" s="255" t="str">
        <f>IF(AND(A5811&lt;&gt;"",ISNUMBER(A5811)),VLOOKUP(A5811,Studies!A:BR,6,FALSE),"")</f>
        <v>Plasma</v>
      </c>
      <c r="G5811" s="194">
        <v>12</v>
      </c>
      <c r="H5811" s="240" t="s">
        <v>60</v>
      </c>
      <c r="I5811" s="187">
        <v>25.118860000000002</v>
      </c>
      <c r="J5811" s="241" t="s">
        <v>941</v>
      </c>
      <c r="K5811" s="241" t="s">
        <v>116</v>
      </c>
    </row>
    <row r="5812" spans="1:11" ht="14.25" x14ac:dyDescent="0.2">
      <c r="A5812" s="183">
        <v>638</v>
      </c>
      <c r="B5812" s="253" t="str">
        <f>IF(AND(A5812&lt;&gt;"",ISNUMBER(A5812)),VLOOKUP(A5812,Studies!A:BR,2,FALSE),"")</f>
        <v>Kasichayanula 2011b</v>
      </c>
      <c r="C5812" s="254" t="str">
        <f>IF(AND(A5812&lt;&gt;"",ISNUMBER(A5812)),VLOOKUP(A5812,Studies!A:BR,3,FALSE),"")</f>
        <v>https://www.ncbi.nlm.nih.gov/pubmed/21114603</v>
      </c>
      <c r="D5812" s="254" t="str">
        <f>IF(AND(A5812&lt;&gt;"",ISNUMBER(A5812)),VLOOKUP(A5812,Studies!A:BR,4,FALSE),"")</f>
        <v>Study 3: 20 mg Control (Perpetrator Placebo)</v>
      </c>
      <c r="E5812" s="254" t="str">
        <f>IF(AND(A5812&lt;&gt;"",ISNUMBER(A5812)),VLOOKUP(A5812,Studies!A:BR,5,FALSE),"")</f>
        <v>Dapagliflozin</v>
      </c>
      <c r="F5812" s="255" t="str">
        <f>IF(AND(A5812&lt;&gt;"",ISNUMBER(A5812)),VLOOKUP(A5812,Studies!A:BR,6,FALSE),"")</f>
        <v>Plasma</v>
      </c>
      <c r="G5812" s="194">
        <v>16</v>
      </c>
      <c r="H5812" s="240" t="s">
        <v>60</v>
      </c>
      <c r="I5812" s="187">
        <v>15.252230000000001</v>
      </c>
      <c r="J5812" s="241" t="s">
        <v>941</v>
      </c>
      <c r="K5812" s="241" t="s">
        <v>116</v>
      </c>
    </row>
    <row r="5813" spans="1:11" ht="14.25" x14ac:dyDescent="0.2">
      <c r="A5813" s="30">
        <v>638</v>
      </c>
      <c r="B5813" s="253" t="str">
        <f>IF(AND(A5813&lt;&gt;"",ISNUMBER(A5813)),VLOOKUP(A5813,Studies!A:BR,2,FALSE),"")</f>
        <v>Kasichayanula 2011b</v>
      </c>
      <c r="C5813" s="254" t="str">
        <f>IF(AND(A5813&lt;&gt;"",ISNUMBER(A5813)),VLOOKUP(A5813,Studies!A:BR,3,FALSE),"")</f>
        <v>https://www.ncbi.nlm.nih.gov/pubmed/21114603</v>
      </c>
      <c r="D5813" s="254" t="str">
        <f>IF(AND(A5813&lt;&gt;"",ISNUMBER(A5813)),VLOOKUP(A5813,Studies!A:BR,4,FALSE),"")</f>
        <v>Study 3: 20 mg Control (Perpetrator Placebo)</v>
      </c>
      <c r="E5813" s="254" t="str">
        <f>IF(AND(A5813&lt;&gt;"",ISNUMBER(A5813)),VLOOKUP(A5813,Studies!A:BR,5,FALSE),"")</f>
        <v>Dapagliflozin</v>
      </c>
      <c r="F5813" s="255" t="str">
        <f>IF(AND(A5813&lt;&gt;"",ISNUMBER(A5813)),VLOOKUP(A5813,Studies!A:BR,6,FALSE),"")</f>
        <v>Plasma</v>
      </c>
      <c r="G5813" s="194">
        <v>24</v>
      </c>
      <c r="H5813" s="240" t="s">
        <v>60</v>
      </c>
      <c r="I5813" s="187">
        <v>8.5769590000000004</v>
      </c>
      <c r="J5813" s="241" t="s">
        <v>941</v>
      </c>
      <c r="K5813" s="241" t="s">
        <v>116</v>
      </c>
    </row>
    <row r="5814" spans="1:11" ht="14.25" x14ac:dyDescent="0.2">
      <c r="A5814" s="183">
        <v>638</v>
      </c>
      <c r="B5814" s="253" t="str">
        <f>IF(AND(A5814&lt;&gt;"",ISNUMBER(A5814)),VLOOKUP(A5814,Studies!A:BR,2,FALSE),"")</f>
        <v>Kasichayanula 2011b</v>
      </c>
      <c r="C5814" s="254" t="str">
        <f>IF(AND(A5814&lt;&gt;"",ISNUMBER(A5814)),VLOOKUP(A5814,Studies!A:BR,3,FALSE),"")</f>
        <v>https://www.ncbi.nlm.nih.gov/pubmed/21114603</v>
      </c>
      <c r="D5814" s="254" t="str">
        <f>IF(AND(A5814&lt;&gt;"",ISNUMBER(A5814)),VLOOKUP(A5814,Studies!A:BR,4,FALSE),"")</f>
        <v>Study 3: 20 mg Control (Perpetrator Placebo)</v>
      </c>
      <c r="E5814" s="254" t="str">
        <f>IF(AND(A5814&lt;&gt;"",ISNUMBER(A5814)),VLOOKUP(A5814,Studies!A:BR,5,FALSE),"")</f>
        <v>Dapagliflozin</v>
      </c>
      <c r="F5814" s="255" t="str">
        <f>IF(AND(A5814&lt;&gt;"",ISNUMBER(A5814)),VLOOKUP(A5814,Studies!A:BR,6,FALSE),"")</f>
        <v>Plasma</v>
      </c>
      <c r="G5814" s="194">
        <v>36</v>
      </c>
      <c r="H5814" s="240" t="s">
        <v>60</v>
      </c>
      <c r="I5814" s="187">
        <v>3.7583739999999999</v>
      </c>
      <c r="J5814" s="241" t="s">
        <v>941</v>
      </c>
      <c r="K5814" s="241" t="s">
        <v>116</v>
      </c>
    </row>
    <row r="5815" spans="1:11" ht="14.25" x14ac:dyDescent="0.2">
      <c r="A5815" s="183">
        <v>638</v>
      </c>
      <c r="B5815" s="253" t="str">
        <f>IF(AND(A5815&lt;&gt;"",ISNUMBER(A5815)),VLOOKUP(A5815,Studies!A:BR,2,FALSE),"")</f>
        <v>Kasichayanula 2011b</v>
      </c>
      <c r="C5815" s="254" t="str">
        <f>IF(AND(A5815&lt;&gt;"",ISNUMBER(A5815)),VLOOKUP(A5815,Studies!A:BR,3,FALSE),"")</f>
        <v>https://www.ncbi.nlm.nih.gov/pubmed/21114603</v>
      </c>
      <c r="D5815" s="254" t="str">
        <f>IF(AND(A5815&lt;&gt;"",ISNUMBER(A5815)),VLOOKUP(A5815,Studies!A:BR,4,FALSE),"")</f>
        <v>Study 3: 20 mg Control (Perpetrator Placebo)</v>
      </c>
      <c r="E5815" s="254" t="str">
        <f>IF(AND(A5815&lt;&gt;"",ISNUMBER(A5815)),VLOOKUP(A5815,Studies!A:BR,5,FALSE),"")</f>
        <v>Dapagliflozin</v>
      </c>
      <c r="F5815" s="255" t="str">
        <f>IF(AND(A5815&lt;&gt;"",ISNUMBER(A5815)),VLOOKUP(A5815,Studies!A:BR,6,FALSE),"")</f>
        <v>Plasma</v>
      </c>
      <c r="G5815" s="194">
        <v>48</v>
      </c>
      <c r="H5815" s="240" t="s">
        <v>60</v>
      </c>
      <c r="I5815" s="187">
        <v>2.1961740000000001</v>
      </c>
      <c r="J5815" s="241" t="s">
        <v>941</v>
      </c>
      <c r="K5815" s="241" t="s">
        <v>116</v>
      </c>
    </row>
    <row r="5816" spans="1:11" ht="14.25" x14ac:dyDescent="0.2">
      <c r="A5816" s="183">
        <v>638</v>
      </c>
      <c r="B5816" s="253" t="str">
        <f>IF(AND(A5816&lt;&gt;"",ISNUMBER(A5816)),VLOOKUP(A5816,Studies!A:BR,2,FALSE),"")</f>
        <v>Kasichayanula 2011b</v>
      </c>
      <c r="C5816" s="254" t="str">
        <f>IF(AND(A5816&lt;&gt;"",ISNUMBER(A5816)),VLOOKUP(A5816,Studies!A:BR,3,FALSE),"")</f>
        <v>https://www.ncbi.nlm.nih.gov/pubmed/21114603</v>
      </c>
      <c r="D5816" s="254" t="str">
        <f>IF(AND(A5816&lt;&gt;"",ISNUMBER(A5816)),VLOOKUP(A5816,Studies!A:BR,4,FALSE),"")</f>
        <v>Study 3: 20 mg Control (Perpetrator Placebo)</v>
      </c>
      <c r="E5816" s="254" t="str">
        <f>IF(AND(A5816&lt;&gt;"",ISNUMBER(A5816)),VLOOKUP(A5816,Studies!A:BR,5,FALSE),"")</f>
        <v>Dapagliflozin</v>
      </c>
      <c r="F5816" s="255" t="str">
        <f>IF(AND(A5816&lt;&gt;"",ISNUMBER(A5816)),VLOOKUP(A5816,Studies!A:BR,6,FALSE),"")</f>
        <v>Plasma</v>
      </c>
      <c r="G5816" s="194">
        <v>72</v>
      </c>
      <c r="H5816" s="240" t="s">
        <v>60</v>
      </c>
      <c r="I5816" s="187">
        <v>1.4677990000000001</v>
      </c>
      <c r="J5816" s="241" t="s">
        <v>941</v>
      </c>
      <c r="K5816" s="241" t="s">
        <v>116</v>
      </c>
    </row>
    <row r="5817" spans="1:11" ht="14.25" x14ac:dyDescent="0.2">
      <c r="A5817" s="183">
        <v>639</v>
      </c>
      <c r="B5817" s="253" t="str">
        <f>IF(AND(A5817&lt;&gt;"",ISNUMBER(A5817)),VLOOKUP(A5817,Studies!A:BR,2,FALSE),"")</f>
        <v>Kasichayanula 2012</v>
      </c>
      <c r="C5817" s="254" t="str">
        <f>IF(AND(A5817&lt;&gt;"",ISNUMBER(A5817)),VLOOKUP(A5817,Studies!A:BR,3,FALSE),"")</f>
        <v>https://www.ncbi.nlm.nih.gov/pubmed/22271159</v>
      </c>
      <c r="D5817" s="254" t="str">
        <f>IF(AND(A5817&lt;&gt;"",ISNUMBER(A5817)),VLOOKUP(A5817,Studies!A:BR,4,FALSE),"")</f>
        <v>Study 1: Control (Perpetrator Placebo)</v>
      </c>
      <c r="E5817" s="254" t="str">
        <f>IF(AND(A5817&lt;&gt;"",ISNUMBER(A5817)),VLOOKUP(A5817,Studies!A:BR,5,FALSE),"")</f>
        <v>Dapagliflozin</v>
      </c>
      <c r="F5817" s="255" t="str">
        <f>IF(AND(A5817&lt;&gt;"",ISNUMBER(A5817)),VLOOKUP(A5817,Studies!A:BR,6,FALSE),"")</f>
        <v>Plasma</v>
      </c>
      <c r="G5817" s="194">
        <v>0.5</v>
      </c>
      <c r="H5817" s="240" t="s">
        <v>60</v>
      </c>
      <c r="I5817" s="187">
        <v>184.78540000000001</v>
      </c>
      <c r="J5817" s="241" t="s">
        <v>941</v>
      </c>
      <c r="K5817" s="241" t="s">
        <v>116</v>
      </c>
    </row>
    <row r="5818" spans="1:11" ht="14.25" x14ac:dyDescent="0.2">
      <c r="A5818" s="183">
        <v>639</v>
      </c>
      <c r="B5818" s="253" t="str">
        <f>IF(AND(A5818&lt;&gt;"",ISNUMBER(A5818)),VLOOKUP(A5818,Studies!A:BR,2,FALSE),"")</f>
        <v>Kasichayanula 2012</v>
      </c>
      <c r="C5818" s="254" t="str">
        <f>IF(AND(A5818&lt;&gt;"",ISNUMBER(A5818)),VLOOKUP(A5818,Studies!A:BR,3,FALSE),"")</f>
        <v>https://www.ncbi.nlm.nih.gov/pubmed/22271159</v>
      </c>
      <c r="D5818" s="254" t="str">
        <f>IF(AND(A5818&lt;&gt;"",ISNUMBER(A5818)),VLOOKUP(A5818,Studies!A:BR,4,FALSE),"")</f>
        <v>Study 1: Control (Perpetrator Placebo)</v>
      </c>
      <c r="E5818" s="254" t="str">
        <f>IF(AND(A5818&lt;&gt;"",ISNUMBER(A5818)),VLOOKUP(A5818,Studies!A:BR,5,FALSE),"")</f>
        <v>Dapagliflozin</v>
      </c>
      <c r="F5818" s="255" t="str">
        <f>IF(AND(A5818&lt;&gt;"",ISNUMBER(A5818)),VLOOKUP(A5818,Studies!A:BR,6,FALSE),"")</f>
        <v>Plasma</v>
      </c>
      <c r="G5818" s="194">
        <v>1</v>
      </c>
      <c r="H5818" s="240" t="s">
        <v>60</v>
      </c>
      <c r="I5818" s="187">
        <v>222.7338</v>
      </c>
      <c r="J5818" s="241" t="s">
        <v>941</v>
      </c>
      <c r="K5818" s="241" t="s">
        <v>116</v>
      </c>
    </row>
    <row r="5819" spans="1:11" ht="14.25" x14ac:dyDescent="0.2">
      <c r="A5819" s="183">
        <v>639</v>
      </c>
      <c r="B5819" s="253" t="str">
        <f>IF(AND(A5819&lt;&gt;"",ISNUMBER(A5819)),VLOOKUP(A5819,Studies!A:BR,2,FALSE),"")</f>
        <v>Kasichayanula 2012</v>
      </c>
      <c r="C5819" s="254" t="str">
        <f>IF(AND(A5819&lt;&gt;"",ISNUMBER(A5819)),VLOOKUP(A5819,Studies!A:BR,3,FALSE),"")</f>
        <v>https://www.ncbi.nlm.nih.gov/pubmed/22271159</v>
      </c>
      <c r="D5819" s="254" t="str">
        <f>IF(AND(A5819&lt;&gt;"",ISNUMBER(A5819)),VLOOKUP(A5819,Studies!A:BR,4,FALSE),"")</f>
        <v>Study 1: Control (Perpetrator Placebo)</v>
      </c>
      <c r="E5819" s="254" t="str">
        <f>IF(AND(A5819&lt;&gt;"",ISNUMBER(A5819)),VLOOKUP(A5819,Studies!A:BR,5,FALSE),"")</f>
        <v>Dapagliflozin</v>
      </c>
      <c r="F5819" s="255" t="str">
        <f>IF(AND(A5819&lt;&gt;"",ISNUMBER(A5819)),VLOOKUP(A5819,Studies!A:BR,6,FALSE),"")</f>
        <v>Plasma</v>
      </c>
      <c r="G5819" s="194">
        <v>1.5</v>
      </c>
      <c r="H5819" s="240" t="s">
        <v>60</v>
      </c>
      <c r="I5819" s="187">
        <v>154.35380000000001</v>
      </c>
      <c r="J5819" s="241" t="s">
        <v>941</v>
      </c>
      <c r="K5819" s="241" t="s">
        <v>116</v>
      </c>
    </row>
    <row r="5820" spans="1:11" ht="14.25" x14ac:dyDescent="0.2">
      <c r="A5820" s="183">
        <v>639</v>
      </c>
      <c r="B5820" s="253" t="str">
        <f>IF(AND(A5820&lt;&gt;"",ISNUMBER(A5820)),VLOOKUP(A5820,Studies!A:BR,2,FALSE),"")</f>
        <v>Kasichayanula 2012</v>
      </c>
      <c r="C5820" s="254" t="str">
        <f>IF(AND(A5820&lt;&gt;"",ISNUMBER(A5820)),VLOOKUP(A5820,Studies!A:BR,3,FALSE),"")</f>
        <v>https://www.ncbi.nlm.nih.gov/pubmed/22271159</v>
      </c>
      <c r="D5820" s="254" t="str">
        <f>IF(AND(A5820&lt;&gt;"",ISNUMBER(A5820)),VLOOKUP(A5820,Studies!A:BR,4,FALSE),"")</f>
        <v>Study 1: Control (Perpetrator Placebo)</v>
      </c>
      <c r="E5820" s="254" t="str">
        <f>IF(AND(A5820&lt;&gt;"",ISNUMBER(A5820)),VLOOKUP(A5820,Studies!A:BR,5,FALSE),"")</f>
        <v>Dapagliflozin</v>
      </c>
      <c r="F5820" s="255" t="str">
        <f>IF(AND(A5820&lt;&gt;"",ISNUMBER(A5820)),VLOOKUP(A5820,Studies!A:BR,6,FALSE),"")</f>
        <v>Plasma</v>
      </c>
      <c r="G5820" s="194">
        <v>2</v>
      </c>
      <c r="H5820" s="240" t="s">
        <v>60</v>
      </c>
      <c r="I5820" s="187">
        <v>117.6191</v>
      </c>
      <c r="J5820" s="241" t="s">
        <v>941</v>
      </c>
      <c r="K5820" s="241" t="s">
        <v>116</v>
      </c>
    </row>
    <row r="5821" spans="1:11" ht="14.25" x14ac:dyDescent="0.2">
      <c r="A5821" s="183">
        <v>639</v>
      </c>
      <c r="B5821" s="253" t="str">
        <f>IF(AND(A5821&lt;&gt;"",ISNUMBER(A5821)),VLOOKUP(A5821,Studies!A:BR,2,FALSE),"")</f>
        <v>Kasichayanula 2012</v>
      </c>
      <c r="C5821" s="254" t="str">
        <f>IF(AND(A5821&lt;&gt;"",ISNUMBER(A5821)),VLOOKUP(A5821,Studies!A:BR,3,FALSE),"")</f>
        <v>https://www.ncbi.nlm.nih.gov/pubmed/22271159</v>
      </c>
      <c r="D5821" s="254" t="str">
        <f>IF(AND(A5821&lt;&gt;"",ISNUMBER(A5821)),VLOOKUP(A5821,Studies!A:BR,4,FALSE),"")</f>
        <v>Study 1: Control (Perpetrator Placebo)</v>
      </c>
      <c r="E5821" s="254" t="str">
        <f>IF(AND(A5821&lt;&gt;"",ISNUMBER(A5821)),VLOOKUP(A5821,Studies!A:BR,5,FALSE),"")</f>
        <v>Dapagliflozin</v>
      </c>
      <c r="F5821" s="255" t="str">
        <f>IF(AND(A5821&lt;&gt;"",ISNUMBER(A5821)),VLOOKUP(A5821,Studies!A:BR,6,FALSE),"")</f>
        <v>Plasma</v>
      </c>
      <c r="G5821" s="194">
        <v>3</v>
      </c>
      <c r="H5821" s="240" t="s">
        <v>60</v>
      </c>
      <c r="I5821" s="187">
        <v>80.85839</v>
      </c>
      <c r="J5821" s="241" t="s">
        <v>941</v>
      </c>
      <c r="K5821" s="241" t="s">
        <v>116</v>
      </c>
    </row>
    <row r="5822" spans="1:11" ht="14.25" x14ac:dyDescent="0.2">
      <c r="A5822" s="183">
        <v>639</v>
      </c>
      <c r="B5822" s="253" t="str">
        <f>IF(AND(A5822&lt;&gt;"",ISNUMBER(A5822)),VLOOKUP(A5822,Studies!A:BR,2,FALSE),"")</f>
        <v>Kasichayanula 2012</v>
      </c>
      <c r="C5822" s="254" t="str">
        <f>IF(AND(A5822&lt;&gt;"",ISNUMBER(A5822)),VLOOKUP(A5822,Studies!A:BR,3,FALSE),"")</f>
        <v>https://www.ncbi.nlm.nih.gov/pubmed/22271159</v>
      </c>
      <c r="D5822" s="254" t="str">
        <f>IF(AND(A5822&lt;&gt;"",ISNUMBER(A5822)),VLOOKUP(A5822,Studies!A:BR,4,FALSE),"")</f>
        <v>Study 1: Control (Perpetrator Placebo)</v>
      </c>
      <c r="E5822" s="254" t="str">
        <f>IF(AND(A5822&lt;&gt;"",ISNUMBER(A5822)),VLOOKUP(A5822,Studies!A:BR,5,FALSE),"")</f>
        <v>Dapagliflozin</v>
      </c>
      <c r="F5822" s="255" t="str">
        <f>IF(AND(A5822&lt;&gt;"",ISNUMBER(A5822)),VLOOKUP(A5822,Studies!A:BR,6,FALSE),"")</f>
        <v>Plasma</v>
      </c>
      <c r="G5822" s="194">
        <v>4</v>
      </c>
      <c r="H5822" s="240" t="s">
        <v>60</v>
      </c>
      <c r="I5822" s="187">
        <v>61.816740000000003</v>
      </c>
      <c r="J5822" s="241" t="s">
        <v>941</v>
      </c>
      <c r="K5822" s="241" t="s">
        <v>116</v>
      </c>
    </row>
    <row r="5823" spans="1:11" ht="14.25" x14ac:dyDescent="0.2">
      <c r="A5823" s="183">
        <v>639</v>
      </c>
      <c r="B5823" s="253" t="str">
        <f>IF(AND(A5823&lt;&gt;"",ISNUMBER(A5823)),VLOOKUP(A5823,Studies!A:BR,2,FALSE),"")</f>
        <v>Kasichayanula 2012</v>
      </c>
      <c r="C5823" s="254" t="str">
        <f>IF(AND(A5823&lt;&gt;"",ISNUMBER(A5823)),VLOOKUP(A5823,Studies!A:BR,3,FALSE),"")</f>
        <v>https://www.ncbi.nlm.nih.gov/pubmed/22271159</v>
      </c>
      <c r="D5823" s="254" t="str">
        <f>IF(AND(A5823&lt;&gt;"",ISNUMBER(A5823)),VLOOKUP(A5823,Studies!A:BR,4,FALSE),"")</f>
        <v>Study 1: Control (Perpetrator Placebo)</v>
      </c>
      <c r="E5823" s="254" t="str">
        <f>IF(AND(A5823&lt;&gt;"",ISNUMBER(A5823)),VLOOKUP(A5823,Studies!A:BR,5,FALSE),"")</f>
        <v>Dapagliflozin</v>
      </c>
      <c r="F5823" s="255" t="str">
        <f>IF(AND(A5823&lt;&gt;"",ISNUMBER(A5823)),VLOOKUP(A5823,Studies!A:BR,6,FALSE),"")</f>
        <v>Plasma</v>
      </c>
      <c r="G5823" s="194">
        <v>6</v>
      </c>
      <c r="H5823" s="240" t="s">
        <v>60</v>
      </c>
      <c r="I5823" s="187">
        <v>38.92559</v>
      </c>
      <c r="J5823" s="241" t="s">
        <v>941</v>
      </c>
      <c r="K5823" s="241" t="s">
        <v>116</v>
      </c>
    </row>
    <row r="5824" spans="1:11" ht="14.25" x14ac:dyDescent="0.2">
      <c r="A5824" s="183">
        <v>639</v>
      </c>
      <c r="B5824" s="253" t="str">
        <f>IF(AND(A5824&lt;&gt;"",ISNUMBER(A5824)),VLOOKUP(A5824,Studies!A:BR,2,FALSE),"")</f>
        <v>Kasichayanula 2012</v>
      </c>
      <c r="C5824" s="254" t="str">
        <f>IF(AND(A5824&lt;&gt;"",ISNUMBER(A5824)),VLOOKUP(A5824,Studies!A:BR,3,FALSE),"")</f>
        <v>https://www.ncbi.nlm.nih.gov/pubmed/22271159</v>
      </c>
      <c r="D5824" s="254" t="str">
        <f>IF(AND(A5824&lt;&gt;"",ISNUMBER(A5824)),VLOOKUP(A5824,Studies!A:BR,4,FALSE),"")</f>
        <v>Study 1: Control (Perpetrator Placebo)</v>
      </c>
      <c r="E5824" s="254" t="str">
        <f>IF(AND(A5824&lt;&gt;"",ISNUMBER(A5824)),VLOOKUP(A5824,Studies!A:BR,5,FALSE),"")</f>
        <v>Dapagliflozin</v>
      </c>
      <c r="F5824" s="255" t="str">
        <f>IF(AND(A5824&lt;&gt;"",ISNUMBER(A5824)),VLOOKUP(A5824,Studies!A:BR,6,FALSE),"")</f>
        <v>Plasma</v>
      </c>
      <c r="G5824" s="194">
        <v>8</v>
      </c>
      <c r="H5824" s="240" t="s">
        <v>60</v>
      </c>
      <c r="I5824" s="187">
        <v>26.160969999999999</v>
      </c>
      <c r="J5824" s="241" t="s">
        <v>941</v>
      </c>
      <c r="K5824" s="241" t="s">
        <v>116</v>
      </c>
    </row>
    <row r="5825" spans="1:14" ht="14.25" x14ac:dyDescent="0.2">
      <c r="A5825" s="183">
        <v>639</v>
      </c>
      <c r="B5825" s="253" t="str">
        <f>IF(AND(A5825&lt;&gt;"",ISNUMBER(A5825)),VLOOKUP(A5825,Studies!A:BR,2,FALSE),"")</f>
        <v>Kasichayanula 2012</v>
      </c>
      <c r="C5825" s="254" t="str">
        <f>IF(AND(A5825&lt;&gt;"",ISNUMBER(A5825)),VLOOKUP(A5825,Studies!A:BR,3,FALSE),"")</f>
        <v>https://www.ncbi.nlm.nih.gov/pubmed/22271159</v>
      </c>
      <c r="D5825" s="254" t="str">
        <f>IF(AND(A5825&lt;&gt;"",ISNUMBER(A5825)),VLOOKUP(A5825,Studies!A:BR,4,FALSE),"")</f>
        <v>Study 1: Control (Perpetrator Placebo)</v>
      </c>
      <c r="E5825" s="254" t="str">
        <f>IF(AND(A5825&lt;&gt;"",ISNUMBER(A5825)),VLOOKUP(A5825,Studies!A:BR,5,FALSE),"")</f>
        <v>Dapagliflozin</v>
      </c>
      <c r="F5825" s="255" t="str">
        <f>IF(AND(A5825&lt;&gt;"",ISNUMBER(A5825)),VLOOKUP(A5825,Studies!A:BR,6,FALSE),"")</f>
        <v>Plasma</v>
      </c>
      <c r="G5825" s="194">
        <v>12</v>
      </c>
      <c r="H5825" s="240" t="s">
        <v>60</v>
      </c>
      <c r="I5825" s="187">
        <v>13.29698</v>
      </c>
      <c r="J5825" s="241" t="s">
        <v>941</v>
      </c>
      <c r="K5825" s="241" t="s">
        <v>116</v>
      </c>
    </row>
    <row r="5826" spans="1:14" ht="14.25" x14ac:dyDescent="0.2">
      <c r="A5826" s="30">
        <v>639</v>
      </c>
      <c r="B5826" s="253" t="str">
        <f>IF(AND(A5826&lt;&gt;"",ISNUMBER(A5826)),VLOOKUP(A5826,Studies!A:BR,2,FALSE),"")</f>
        <v>Kasichayanula 2012</v>
      </c>
      <c r="C5826" s="254" t="str">
        <f>IF(AND(A5826&lt;&gt;"",ISNUMBER(A5826)),VLOOKUP(A5826,Studies!A:BR,3,FALSE),"")</f>
        <v>https://www.ncbi.nlm.nih.gov/pubmed/22271159</v>
      </c>
      <c r="D5826" s="254" t="str">
        <f>IF(AND(A5826&lt;&gt;"",ISNUMBER(A5826)),VLOOKUP(A5826,Studies!A:BR,4,FALSE),"")</f>
        <v>Study 1: Control (Perpetrator Placebo)</v>
      </c>
      <c r="E5826" s="254" t="str">
        <f>IF(AND(A5826&lt;&gt;"",ISNUMBER(A5826)),VLOOKUP(A5826,Studies!A:BR,5,FALSE),"")</f>
        <v>Dapagliflozin</v>
      </c>
      <c r="F5826" s="255" t="str">
        <f>IF(AND(A5826&lt;&gt;"",ISNUMBER(A5826)),VLOOKUP(A5826,Studies!A:BR,6,FALSE),"")</f>
        <v>Plasma</v>
      </c>
      <c r="G5826" s="194">
        <v>16</v>
      </c>
      <c r="H5826" s="240" t="s">
        <v>60</v>
      </c>
      <c r="I5826" s="187">
        <v>8.0184080000000009</v>
      </c>
      <c r="J5826" s="241" t="s">
        <v>941</v>
      </c>
      <c r="K5826" s="241" t="s">
        <v>116</v>
      </c>
    </row>
    <row r="5827" spans="1:14" ht="14.25" x14ac:dyDescent="0.2">
      <c r="A5827" s="183">
        <v>639</v>
      </c>
      <c r="B5827" s="253" t="str">
        <f>IF(AND(A5827&lt;&gt;"",ISNUMBER(A5827)),VLOOKUP(A5827,Studies!A:BR,2,FALSE),"")</f>
        <v>Kasichayanula 2012</v>
      </c>
      <c r="C5827" s="254" t="str">
        <f>IF(AND(A5827&lt;&gt;"",ISNUMBER(A5827)),VLOOKUP(A5827,Studies!A:BR,3,FALSE),"")</f>
        <v>https://www.ncbi.nlm.nih.gov/pubmed/22271159</v>
      </c>
      <c r="D5827" s="254" t="str">
        <f>IF(AND(A5827&lt;&gt;"",ISNUMBER(A5827)),VLOOKUP(A5827,Studies!A:BR,4,FALSE),"")</f>
        <v>Study 1: Control (Perpetrator Placebo)</v>
      </c>
      <c r="E5827" s="254" t="str">
        <f>IF(AND(A5827&lt;&gt;"",ISNUMBER(A5827)),VLOOKUP(A5827,Studies!A:BR,5,FALSE),"")</f>
        <v>Dapagliflozin</v>
      </c>
      <c r="F5827" s="255" t="str">
        <f>IF(AND(A5827&lt;&gt;"",ISNUMBER(A5827)),VLOOKUP(A5827,Studies!A:BR,6,FALSE),"")</f>
        <v>Plasma</v>
      </c>
      <c r="G5827" s="194">
        <v>24</v>
      </c>
      <c r="H5827" s="240" t="s">
        <v>60</v>
      </c>
      <c r="I5827" s="187">
        <v>5.0656270000000001</v>
      </c>
      <c r="J5827" s="241" t="s">
        <v>941</v>
      </c>
      <c r="K5827" s="241" t="s">
        <v>116</v>
      </c>
    </row>
    <row r="5828" spans="1:14" ht="14.25" x14ac:dyDescent="0.2">
      <c r="A5828" s="183">
        <v>640</v>
      </c>
      <c r="B5828" s="253" t="str">
        <f>IF(AND(A5828&lt;&gt;"",ISNUMBER(A5828)),VLOOKUP(A5828,Studies!A:BR,2,FALSE),"")</f>
        <v>Kasichayanula 2013a</v>
      </c>
      <c r="C5828" s="254" t="str">
        <f>IF(AND(A5828&lt;&gt;"",ISNUMBER(A5828)),VLOOKUP(A5828,Studies!A:BR,3,FALSE),"")</f>
        <v>https://www.ncbi.nlm.nih.gov/pubmed/23061428</v>
      </c>
      <c r="D5828" s="254" t="str">
        <f>IF(AND(A5828&lt;&gt;"",ISNUMBER(A5828)),VLOOKUP(A5828,Studies!A:BR,4,FALSE),"")</f>
        <v>Study 1: Control (Perpetrator Placebo)</v>
      </c>
      <c r="E5828" s="254" t="str">
        <f>IF(AND(A5828&lt;&gt;"",ISNUMBER(A5828)),VLOOKUP(A5828,Studies!A:BR,5,FALSE),"")</f>
        <v>Dapagliflozin</v>
      </c>
      <c r="F5828" s="255" t="str">
        <f>IF(AND(A5828&lt;&gt;"",ISNUMBER(A5828)),VLOOKUP(A5828,Studies!A:BR,6,FALSE),"")</f>
        <v>Plasma</v>
      </c>
      <c r="G5828" s="194">
        <v>0.5</v>
      </c>
      <c r="H5828" s="240" t="s">
        <v>60</v>
      </c>
      <c r="I5828" s="187">
        <v>90.778760000000005</v>
      </c>
      <c r="J5828" s="241" t="s">
        <v>941</v>
      </c>
      <c r="K5828" s="241" t="s">
        <v>116</v>
      </c>
      <c r="L5828" s="195">
        <v>79.164760000000001</v>
      </c>
      <c r="M5828" s="52" t="s">
        <v>941</v>
      </c>
      <c r="N5828" s="52" t="s">
        <v>117</v>
      </c>
    </row>
    <row r="5829" spans="1:14" ht="14.25" x14ac:dyDescent="0.2">
      <c r="A5829" s="183">
        <v>640</v>
      </c>
      <c r="B5829" s="253" t="str">
        <f>IF(AND(A5829&lt;&gt;"",ISNUMBER(A5829)),VLOOKUP(A5829,Studies!A:BR,2,FALSE),"")</f>
        <v>Kasichayanula 2013a</v>
      </c>
      <c r="C5829" s="254" t="str">
        <f>IF(AND(A5829&lt;&gt;"",ISNUMBER(A5829)),VLOOKUP(A5829,Studies!A:BR,3,FALSE),"")</f>
        <v>https://www.ncbi.nlm.nih.gov/pubmed/23061428</v>
      </c>
      <c r="D5829" s="254" t="str">
        <f>IF(AND(A5829&lt;&gt;"",ISNUMBER(A5829)),VLOOKUP(A5829,Studies!A:BR,4,FALSE),"")</f>
        <v>Study 1: Control (Perpetrator Placebo)</v>
      </c>
      <c r="E5829" s="254" t="str">
        <f>IF(AND(A5829&lt;&gt;"",ISNUMBER(A5829)),VLOOKUP(A5829,Studies!A:BR,5,FALSE),"")</f>
        <v>Dapagliflozin</v>
      </c>
      <c r="F5829" s="255" t="str">
        <f>IF(AND(A5829&lt;&gt;"",ISNUMBER(A5829)),VLOOKUP(A5829,Studies!A:BR,6,FALSE),"")</f>
        <v>Plasma</v>
      </c>
      <c r="G5829" s="194">
        <v>0.75</v>
      </c>
      <c r="H5829" s="240" t="s">
        <v>60</v>
      </c>
      <c r="I5829" s="187">
        <v>126.44589999999999</v>
      </c>
      <c r="J5829" s="241" t="s">
        <v>941</v>
      </c>
      <c r="K5829" s="241" t="s">
        <v>116</v>
      </c>
      <c r="L5829" s="195">
        <v>55.092610000000001</v>
      </c>
      <c r="M5829" s="52" t="s">
        <v>941</v>
      </c>
      <c r="N5829" s="52" t="s">
        <v>117</v>
      </c>
    </row>
    <row r="5830" spans="1:14" ht="14.25" x14ac:dyDescent="0.2">
      <c r="A5830" s="183">
        <v>640</v>
      </c>
      <c r="B5830" s="253" t="str">
        <f>IF(AND(A5830&lt;&gt;"",ISNUMBER(A5830)),VLOOKUP(A5830,Studies!A:BR,2,FALSE),"")</f>
        <v>Kasichayanula 2013a</v>
      </c>
      <c r="C5830" s="254" t="str">
        <f>IF(AND(A5830&lt;&gt;"",ISNUMBER(A5830)),VLOOKUP(A5830,Studies!A:BR,3,FALSE),"")</f>
        <v>https://www.ncbi.nlm.nih.gov/pubmed/23061428</v>
      </c>
      <c r="D5830" s="254" t="str">
        <f>IF(AND(A5830&lt;&gt;"",ISNUMBER(A5830)),VLOOKUP(A5830,Studies!A:BR,4,FALSE),"")</f>
        <v>Study 1: Control (Perpetrator Placebo)</v>
      </c>
      <c r="E5830" s="254" t="str">
        <f>IF(AND(A5830&lt;&gt;"",ISNUMBER(A5830)),VLOOKUP(A5830,Studies!A:BR,5,FALSE),"")</f>
        <v>Dapagliflozin</v>
      </c>
      <c r="F5830" s="255" t="str">
        <f>IF(AND(A5830&lt;&gt;"",ISNUMBER(A5830)),VLOOKUP(A5830,Studies!A:BR,6,FALSE),"")</f>
        <v>Plasma</v>
      </c>
      <c r="G5830" s="194">
        <v>1</v>
      </c>
      <c r="H5830" s="240" t="s">
        <v>60</v>
      </c>
      <c r="I5830" s="187">
        <v>123.6853</v>
      </c>
      <c r="J5830" s="241" t="s">
        <v>941</v>
      </c>
      <c r="K5830" s="241" t="s">
        <v>116</v>
      </c>
      <c r="L5830" s="195">
        <v>42.59254</v>
      </c>
      <c r="M5830" s="52" t="s">
        <v>941</v>
      </c>
      <c r="N5830" s="52" t="s">
        <v>117</v>
      </c>
    </row>
    <row r="5831" spans="1:14" ht="14.25" x14ac:dyDescent="0.2">
      <c r="A5831" s="183">
        <v>640</v>
      </c>
      <c r="B5831" s="253" t="str">
        <f>IF(AND(A5831&lt;&gt;"",ISNUMBER(A5831)),VLOOKUP(A5831,Studies!A:BR,2,FALSE),"")</f>
        <v>Kasichayanula 2013a</v>
      </c>
      <c r="C5831" s="254" t="str">
        <f>IF(AND(A5831&lt;&gt;"",ISNUMBER(A5831)),VLOOKUP(A5831,Studies!A:BR,3,FALSE),"")</f>
        <v>https://www.ncbi.nlm.nih.gov/pubmed/23061428</v>
      </c>
      <c r="D5831" s="254" t="str">
        <f>IF(AND(A5831&lt;&gt;"",ISNUMBER(A5831)),VLOOKUP(A5831,Studies!A:BR,4,FALSE),"")</f>
        <v>Study 1: Control (Perpetrator Placebo)</v>
      </c>
      <c r="E5831" s="254" t="str">
        <f>IF(AND(A5831&lt;&gt;"",ISNUMBER(A5831)),VLOOKUP(A5831,Studies!A:BR,5,FALSE),"")</f>
        <v>Dapagliflozin</v>
      </c>
      <c r="F5831" s="255" t="str">
        <f>IF(AND(A5831&lt;&gt;"",ISNUMBER(A5831)),VLOOKUP(A5831,Studies!A:BR,6,FALSE),"")</f>
        <v>Plasma</v>
      </c>
      <c r="G5831" s="194">
        <v>1.5</v>
      </c>
      <c r="H5831" s="240" t="s">
        <v>60</v>
      </c>
      <c r="I5831" s="187">
        <v>89.930790000000002</v>
      </c>
      <c r="J5831" s="241" t="s">
        <v>941</v>
      </c>
      <c r="K5831" s="241" t="s">
        <v>116</v>
      </c>
      <c r="L5831" s="195">
        <v>26.38889</v>
      </c>
      <c r="M5831" s="52" t="s">
        <v>941</v>
      </c>
      <c r="N5831" s="52" t="s">
        <v>117</v>
      </c>
    </row>
    <row r="5832" spans="1:14" ht="14.25" x14ac:dyDescent="0.2">
      <c r="A5832" s="183">
        <v>640</v>
      </c>
      <c r="B5832" s="253" t="str">
        <f>IF(AND(A5832&lt;&gt;"",ISNUMBER(A5832)),VLOOKUP(A5832,Studies!A:BR,2,FALSE),"")</f>
        <v>Kasichayanula 2013a</v>
      </c>
      <c r="C5832" s="254" t="str">
        <f>IF(AND(A5832&lt;&gt;"",ISNUMBER(A5832)),VLOOKUP(A5832,Studies!A:BR,3,FALSE),"")</f>
        <v>https://www.ncbi.nlm.nih.gov/pubmed/23061428</v>
      </c>
      <c r="D5832" s="254" t="str">
        <f>IF(AND(A5832&lt;&gt;"",ISNUMBER(A5832)),VLOOKUP(A5832,Studies!A:BR,4,FALSE),"")</f>
        <v>Study 1: Control (Perpetrator Placebo)</v>
      </c>
      <c r="E5832" s="254" t="str">
        <f>IF(AND(A5832&lt;&gt;"",ISNUMBER(A5832)),VLOOKUP(A5832,Studies!A:BR,5,FALSE),"")</f>
        <v>Dapagliflozin</v>
      </c>
      <c r="F5832" s="255" t="str">
        <f>IF(AND(A5832&lt;&gt;"",ISNUMBER(A5832)),VLOOKUP(A5832,Studies!A:BR,6,FALSE),"")</f>
        <v>Plasma</v>
      </c>
      <c r="G5832" s="194">
        <v>2</v>
      </c>
      <c r="H5832" s="240" t="s">
        <v>60</v>
      </c>
      <c r="I5832" s="187">
        <v>71.913259999999994</v>
      </c>
      <c r="J5832" s="241" t="s">
        <v>941</v>
      </c>
      <c r="K5832" s="241" t="s">
        <v>116</v>
      </c>
      <c r="L5832" s="195">
        <v>18.518519999999999</v>
      </c>
      <c r="M5832" s="52" t="s">
        <v>941</v>
      </c>
      <c r="N5832" s="52" t="s">
        <v>117</v>
      </c>
    </row>
    <row r="5833" spans="1:14" ht="14.25" x14ac:dyDescent="0.2">
      <c r="A5833" s="183">
        <v>640</v>
      </c>
      <c r="B5833" s="253" t="str">
        <f>IF(AND(A5833&lt;&gt;"",ISNUMBER(A5833)),VLOOKUP(A5833,Studies!A:BR,2,FALSE),"")</f>
        <v>Kasichayanula 2013a</v>
      </c>
      <c r="C5833" s="254" t="str">
        <f>IF(AND(A5833&lt;&gt;"",ISNUMBER(A5833)),VLOOKUP(A5833,Studies!A:BR,3,FALSE),"")</f>
        <v>https://www.ncbi.nlm.nih.gov/pubmed/23061428</v>
      </c>
      <c r="D5833" s="254" t="str">
        <f>IF(AND(A5833&lt;&gt;"",ISNUMBER(A5833)),VLOOKUP(A5833,Studies!A:BR,4,FALSE),"")</f>
        <v>Study 1: Control (Perpetrator Placebo)</v>
      </c>
      <c r="E5833" s="254" t="str">
        <f>IF(AND(A5833&lt;&gt;"",ISNUMBER(A5833)),VLOOKUP(A5833,Studies!A:BR,5,FALSE),"")</f>
        <v>Dapagliflozin</v>
      </c>
      <c r="F5833" s="255" t="str">
        <f>IF(AND(A5833&lt;&gt;"",ISNUMBER(A5833)),VLOOKUP(A5833,Studies!A:BR,6,FALSE),"")</f>
        <v>Plasma</v>
      </c>
      <c r="G5833" s="194">
        <v>4</v>
      </c>
      <c r="H5833" s="240" t="s">
        <v>60</v>
      </c>
      <c r="I5833" s="187">
        <v>36.41722</v>
      </c>
      <c r="J5833" s="241" t="s">
        <v>941</v>
      </c>
      <c r="K5833" s="241" t="s">
        <v>116</v>
      </c>
      <c r="L5833" s="195">
        <v>13.42592</v>
      </c>
      <c r="M5833" s="52" t="s">
        <v>941</v>
      </c>
      <c r="N5833" s="52" t="s">
        <v>117</v>
      </c>
    </row>
    <row r="5834" spans="1:14" ht="14.25" x14ac:dyDescent="0.2">
      <c r="A5834" s="183">
        <v>640</v>
      </c>
      <c r="B5834" s="253" t="str">
        <f>IF(AND(A5834&lt;&gt;"",ISNUMBER(A5834)),VLOOKUP(A5834,Studies!A:BR,2,FALSE),"")</f>
        <v>Kasichayanula 2013a</v>
      </c>
      <c r="C5834" s="254" t="str">
        <f>IF(AND(A5834&lt;&gt;"",ISNUMBER(A5834)),VLOOKUP(A5834,Studies!A:BR,3,FALSE),"")</f>
        <v>https://www.ncbi.nlm.nih.gov/pubmed/23061428</v>
      </c>
      <c r="D5834" s="254" t="str">
        <f>IF(AND(A5834&lt;&gt;"",ISNUMBER(A5834)),VLOOKUP(A5834,Studies!A:BR,4,FALSE),"")</f>
        <v>Study 1: Control (Perpetrator Placebo)</v>
      </c>
      <c r="E5834" s="254" t="str">
        <f>IF(AND(A5834&lt;&gt;"",ISNUMBER(A5834)),VLOOKUP(A5834,Studies!A:BR,5,FALSE),"")</f>
        <v>Dapagliflozin</v>
      </c>
      <c r="F5834" s="255" t="str">
        <f>IF(AND(A5834&lt;&gt;"",ISNUMBER(A5834)),VLOOKUP(A5834,Studies!A:BR,6,FALSE),"")</f>
        <v>Plasma</v>
      </c>
      <c r="G5834" s="194">
        <v>8</v>
      </c>
      <c r="H5834" s="240" t="s">
        <v>60</v>
      </c>
      <c r="I5834" s="187">
        <v>16.354859999999999</v>
      </c>
      <c r="J5834" s="241" t="s">
        <v>941</v>
      </c>
      <c r="K5834" s="241" t="s">
        <v>116</v>
      </c>
      <c r="L5834" s="195">
        <v>6.0185149999999998</v>
      </c>
      <c r="M5834" s="52" t="s">
        <v>941</v>
      </c>
      <c r="N5834" s="52" t="s">
        <v>117</v>
      </c>
    </row>
    <row r="5835" spans="1:14" ht="14.25" x14ac:dyDescent="0.2">
      <c r="A5835" s="183">
        <v>640</v>
      </c>
      <c r="B5835" s="253" t="str">
        <f>IF(AND(A5835&lt;&gt;"",ISNUMBER(A5835)),VLOOKUP(A5835,Studies!A:BR,2,FALSE),"")</f>
        <v>Kasichayanula 2013a</v>
      </c>
      <c r="C5835" s="254" t="str">
        <f>IF(AND(A5835&lt;&gt;"",ISNUMBER(A5835)),VLOOKUP(A5835,Studies!A:BR,3,FALSE),"")</f>
        <v>https://www.ncbi.nlm.nih.gov/pubmed/23061428</v>
      </c>
      <c r="D5835" s="254" t="str">
        <f>IF(AND(A5835&lt;&gt;"",ISNUMBER(A5835)),VLOOKUP(A5835,Studies!A:BR,4,FALSE),"")</f>
        <v>Study 1: Control (Perpetrator Placebo)</v>
      </c>
      <c r="E5835" s="254" t="str">
        <f>IF(AND(A5835&lt;&gt;"",ISNUMBER(A5835)),VLOOKUP(A5835,Studies!A:BR,5,FALSE),"")</f>
        <v>Dapagliflozin</v>
      </c>
      <c r="F5835" s="255" t="str">
        <f>IF(AND(A5835&lt;&gt;"",ISNUMBER(A5835)),VLOOKUP(A5835,Studies!A:BR,6,FALSE),"")</f>
        <v>Plasma</v>
      </c>
      <c r="G5835" s="194">
        <v>12</v>
      </c>
      <c r="H5835" s="240" t="s">
        <v>60</v>
      </c>
      <c r="I5835" s="187">
        <v>8.7943949999999997</v>
      </c>
      <c r="J5835" s="241" t="s">
        <v>941</v>
      </c>
      <c r="K5835" s="241" t="s">
        <v>116</v>
      </c>
      <c r="L5835" s="195">
        <v>4.6277280000000003</v>
      </c>
      <c r="M5835" s="52" t="s">
        <v>941</v>
      </c>
      <c r="N5835" s="52" t="s">
        <v>117</v>
      </c>
    </row>
    <row r="5836" spans="1:14" ht="14.25" x14ac:dyDescent="0.2">
      <c r="A5836" s="183">
        <v>641</v>
      </c>
      <c r="B5836" s="253" t="str">
        <f>IF(AND(A5836&lt;&gt;"",ISNUMBER(A5836)),VLOOKUP(A5836,Studies!A:BR,2,FALSE),"")</f>
        <v>Kasichayanula 2013a</v>
      </c>
      <c r="C5836" s="254" t="str">
        <f>IF(AND(A5836&lt;&gt;"",ISNUMBER(A5836)),VLOOKUP(A5836,Studies!A:BR,3,FALSE),"")</f>
        <v>https://www.ncbi.nlm.nih.gov/pubmed/23061428</v>
      </c>
      <c r="D5836" s="254" t="str">
        <f>IF(AND(A5836&lt;&gt;"",ISNUMBER(A5836)),VLOOKUP(A5836,Studies!A:BR,4,FALSE),"")</f>
        <v>Study 2: Control (Perpetrator Placebo)</v>
      </c>
      <c r="E5836" s="254" t="str">
        <f>IF(AND(A5836&lt;&gt;"",ISNUMBER(A5836)),VLOOKUP(A5836,Studies!A:BR,5,FALSE),"")</f>
        <v>Dapagliflozin</v>
      </c>
      <c r="F5836" s="255" t="str">
        <f>IF(AND(A5836&lt;&gt;"",ISNUMBER(A5836)),VLOOKUP(A5836,Studies!A:BR,6,FALSE),"")</f>
        <v>Plasma</v>
      </c>
      <c r="G5836" s="194">
        <v>0.5</v>
      </c>
      <c r="H5836" s="240" t="s">
        <v>60</v>
      </c>
      <c r="I5836" s="187">
        <v>107.4542</v>
      </c>
      <c r="J5836" s="241" t="s">
        <v>941</v>
      </c>
      <c r="K5836" s="241" t="s">
        <v>116</v>
      </c>
      <c r="L5836" s="195">
        <v>64.285970000000006</v>
      </c>
      <c r="M5836" s="52" t="s">
        <v>941</v>
      </c>
      <c r="N5836" s="52" t="s">
        <v>117</v>
      </c>
    </row>
    <row r="5837" spans="1:14" ht="14.25" x14ac:dyDescent="0.2">
      <c r="A5837" s="183">
        <v>641</v>
      </c>
      <c r="B5837" s="253" t="str">
        <f>IF(AND(A5837&lt;&gt;"",ISNUMBER(A5837)),VLOOKUP(A5837,Studies!A:BR,2,FALSE),"")</f>
        <v>Kasichayanula 2013a</v>
      </c>
      <c r="C5837" s="254" t="str">
        <f>IF(AND(A5837&lt;&gt;"",ISNUMBER(A5837)),VLOOKUP(A5837,Studies!A:BR,3,FALSE),"")</f>
        <v>https://www.ncbi.nlm.nih.gov/pubmed/23061428</v>
      </c>
      <c r="D5837" s="254" t="str">
        <f>IF(AND(A5837&lt;&gt;"",ISNUMBER(A5837)),VLOOKUP(A5837,Studies!A:BR,4,FALSE),"")</f>
        <v>Study 2: Control (Perpetrator Placebo)</v>
      </c>
      <c r="E5837" s="254" t="str">
        <f>IF(AND(A5837&lt;&gt;"",ISNUMBER(A5837)),VLOOKUP(A5837,Studies!A:BR,5,FALSE),"")</f>
        <v>Dapagliflozin</v>
      </c>
      <c r="F5837" s="255" t="str">
        <f>IF(AND(A5837&lt;&gt;"",ISNUMBER(A5837)),VLOOKUP(A5837,Studies!A:BR,6,FALSE),"")</f>
        <v>Plasma</v>
      </c>
      <c r="G5837" s="194">
        <v>0.75</v>
      </c>
      <c r="H5837" s="240" t="s">
        <v>60</v>
      </c>
      <c r="I5837" s="187">
        <v>137.64230000000001</v>
      </c>
      <c r="J5837" s="241" t="s">
        <v>941</v>
      </c>
      <c r="K5837" s="241" t="s">
        <v>116</v>
      </c>
      <c r="L5837" s="195">
        <v>50.97495</v>
      </c>
      <c r="M5837" s="52" t="s">
        <v>941</v>
      </c>
      <c r="N5837" s="52" t="s">
        <v>117</v>
      </c>
    </row>
    <row r="5838" spans="1:14" ht="14.25" x14ac:dyDescent="0.2">
      <c r="A5838" s="183">
        <v>641</v>
      </c>
      <c r="B5838" s="253" t="str">
        <f>IF(AND(A5838&lt;&gt;"",ISNUMBER(A5838)),VLOOKUP(A5838,Studies!A:BR,2,FALSE),"")</f>
        <v>Kasichayanula 2013a</v>
      </c>
      <c r="C5838" s="254" t="str">
        <f>IF(AND(A5838&lt;&gt;"",ISNUMBER(A5838)),VLOOKUP(A5838,Studies!A:BR,3,FALSE),"")</f>
        <v>https://www.ncbi.nlm.nih.gov/pubmed/23061428</v>
      </c>
      <c r="D5838" s="254" t="str">
        <f>IF(AND(A5838&lt;&gt;"",ISNUMBER(A5838)),VLOOKUP(A5838,Studies!A:BR,4,FALSE),"")</f>
        <v>Study 2: Control (Perpetrator Placebo)</v>
      </c>
      <c r="E5838" s="254" t="str">
        <f>IF(AND(A5838&lt;&gt;"",ISNUMBER(A5838)),VLOOKUP(A5838,Studies!A:BR,5,FALSE),"")</f>
        <v>Dapagliflozin</v>
      </c>
      <c r="F5838" s="255" t="str">
        <f>IF(AND(A5838&lt;&gt;"",ISNUMBER(A5838)),VLOOKUP(A5838,Studies!A:BR,6,FALSE),"")</f>
        <v>Plasma</v>
      </c>
      <c r="G5838" s="194">
        <v>1</v>
      </c>
      <c r="H5838" s="240" t="s">
        <v>60</v>
      </c>
      <c r="I5838" s="187">
        <v>120.7518</v>
      </c>
      <c r="J5838" s="241" t="s">
        <v>941</v>
      </c>
      <c r="K5838" s="241" t="s">
        <v>116</v>
      </c>
      <c r="L5838" s="195">
        <v>28.573090000000001</v>
      </c>
      <c r="M5838" s="52" t="s">
        <v>941</v>
      </c>
      <c r="N5838" s="52" t="s">
        <v>117</v>
      </c>
    </row>
    <row r="5839" spans="1:14" ht="14.25" x14ac:dyDescent="0.2">
      <c r="A5839" s="183">
        <v>641</v>
      </c>
      <c r="B5839" s="253" t="str">
        <f>IF(AND(A5839&lt;&gt;"",ISNUMBER(A5839)),VLOOKUP(A5839,Studies!A:BR,2,FALSE),"")</f>
        <v>Kasichayanula 2013a</v>
      </c>
      <c r="C5839" s="254" t="str">
        <f>IF(AND(A5839&lt;&gt;"",ISNUMBER(A5839)),VLOOKUP(A5839,Studies!A:BR,3,FALSE),"")</f>
        <v>https://www.ncbi.nlm.nih.gov/pubmed/23061428</v>
      </c>
      <c r="D5839" s="254" t="str">
        <f>IF(AND(A5839&lt;&gt;"",ISNUMBER(A5839)),VLOOKUP(A5839,Studies!A:BR,4,FALSE),"")</f>
        <v>Study 2: Control (Perpetrator Placebo)</v>
      </c>
      <c r="E5839" s="254" t="str">
        <f>IF(AND(A5839&lt;&gt;"",ISNUMBER(A5839)),VLOOKUP(A5839,Studies!A:BR,5,FALSE),"")</f>
        <v>Dapagliflozin</v>
      </c>
      <c r="F5839" s="255" t="str">
        <f>IF(AND(A5839&lt;&gt;"",ISNUMBER(A5839)),VLOOKUP(A5839,Studies!A:BR,6,FALSE),"")</f>
        <v>Plasma</v>
      </c>
      <c r="G5839" s="194">
        <v>1.5</v>
      </c>
      <c r="H5839" s="240" t="s">
        <v>60</v>
      </c>
      <c r="I5839" s="187">
        <v>90.219639999999998</v>
      </c>
      <c r="J5839" s="241" t="s">
        <v>941</v>
      </c>
      <c r="K5839" s="241" t="s">
        <v>116</v>
      </c>
      <c r="L5839" s="195">
        <v>19.480589999999999</v>
      </c>
      <c r="M5839" s="52" t="s">
        <v>941</v>
      </c>
      <c r="N5839" s="52" t="s">
        <v>117</v>
      </c>
    </row>
    <row r="5840" spans="1:14" ht="14.25" x14ac:dyDescent="0.2">
      <c r="A5840" s="183">
        <v>641</v>
      </c>
      <c r="B5840" s="253" t="str">
        <f>IF(AND(A5840&lt;&gt;"",ISNUMBER(A5840)),VLOOKUP(A5840,Studies!A:BR,2,FALSE),"")</f>
        <v>Kasichayanula 2013a</v>
      </c>
      <c r="C5840" s="254" t="str">
        <f>IF(AND(A5840&lt;&gt;"",ISNUMBER(A5840)),VLOOKUP(A5840,Studies!A:BR,3,FALSE),"")</f>
        <v>https://www.ncbi.nlm.nih.gov/pubmed/23061428</v>
      </c>
      <c r="D5840" s="254" t="str">
        <f>IF(AND(A5840&lt;&gt;"",ISNUMBER(A5840)),VLOOKUP(A5840,Studies!A:BR,4,FALSE),"")</f>
        <v>Study 2: Control (Perpetrator Placebo)</v>
      </c>
      <c r="E5840" s="254" t="str">
        <f>IF(AND(A5840&lt;&gt;"",ISNUMBER(A5840)),VLOOKUP(A5840,Studies!A:BR,5,FALSE),"")</f>
        <v>Dapagliflozin</v>
      </c>
      <c r="F5840" s="255" t="str">
        <f>IF(AND(A5840&lt;&gt;"",ISNUMBER(A5840)),VLOOKUP(A5840,Studies!A:BR,6,FALSE),"")</f>
        <v>Plasma</v>
      </c>
      <c r="G5840" s="194">
        <v>2</v>
      </c>
      <c r="H5840" s="240" t="s">
        <v>60</v>
      </c>
      <c r="I5840" s="187">
        <v>69.751279999999994</v>
      </c>
      <c r="J5840" s="241" t="s">
        <v>941</v>
      </c>
      <c r="K5840" s="241" t="s">
        <v>116</v>
      </c>
      <c r="L5840" s="195">
        <v>20.454630000000002</v>
      </c>
      <c r="M5840" s="52" t="s">
        <v>941</v>
      </c>
      <c r="N5840" s="52" t="s">
        <v>117</v>
      </c>
    </row>
    <row r="5841" spans="1:14" ht="14.25" x14ac:dyDescent="0.2">
      <c r="A5841" s="183">
        <v>641</v>
      </c>
      <c r="B5841" s="253" t="str">
        <f>IF(AND(A5841&lt;&gt;"",ISNUMBER(A5841)),VLOOKUP(A5841,Studies!A:BR,2,FALSE),"")</f>
        <v>Kasichayanula 2013a</v>
      </c>
      <c r="C5841" s="254" t="str">
        <f>IF(AND(A5841&lt;&gt;"",ISNUMBER(A5841)),VLOOKUP(A5841,Studies!A:BR,3,FALSE),"")</f>
        <v>https://www.ncbi.nlm.nih.gov/pubmed/23061428</v>
      </c>
      <c r="D5841" s="254" t="str">
        <f>IF(AND(A5841&lt;&gt;"",ISNUMBER(A5841)),VLOOKUP(A5841,Studies!A:BR,4,FALSE),"")</f>
        <v>Study 2: Control (Perpetrator Placebo)</v>
      </c>
      <c r="E5841" s="254" t="str">
        <f>IF(AND(A5841&lt;&gt;"",ISNUMBER(A5841)),VLOOKUP(A5841,Studies!A:BR,5,FALSE),"")</f>
        <v>Dapagliflozin</v>
      </c>
      <c r="F5841" s="255" t="str">
        <f>IF(AND(A5841&lt;&gt;"",ISNUMBER(A5841)),VLOOKUP(A5841,Studies!A:BR,6,FALSE),"")</f>
        <v>Plasma</v>
      </c>
      <c r="G5841" s="194">
        <v>4</v>
      </c>
      <c r="H5841" s="240" t="s">
        <v>60</v>
      </c>
      <c r="I5841" s="187">
        <v>32.03501</v>
      </c>
      <c r="J5841" s="241" t="s">
        <v>941</v>
      </c>
      <c r="K5841" s="241" t="s">
        <v>116</v>
      </c>
      <c r="L5841" s="195">
        <v>9.7418209999999998</v>
      </c>
      <c r="M5841" s="52" t="s">
        <v>941</v>
      </c>
      <c r="N5841" s="52" t="s">
        <v>117</v>
      </c>
    </row>
    <row r="5842" spans="1:14" ht="14.25" x14ac:dyDescent="0.2">
      <c r="A5842" s="183">
        <v>641</v>
      </c>
      <c r="B5842" s="253" t="str">
        <f>IF(AND(A5842&lt;&gt;"",ISNUMBER(A5842)),VLOOKUP(A5842,Studies!A:BR,2,FALSE),"")</f>
        <v>Kasichayanula 2013a</v>
      </c>
      <c r="C5842" s="254" t="str">
        <f>IF(AND(A5842&lt;&gt;"",ISNUMBER(A5842)),VLOOKUP(A5842,Studies!A:BR,3,FALSE),"")</f>
        <v>https://www.ncbi.nlm.nih.gov/pubmed/23061428</v>
      </c>
      <c r="D5842" s="254" t="str">
        <f>IF(AND(A5842&lt;&gt;"",ISNUMBER(A5842)),VLOOKUP(A5842,Studies!A:BR,4,FALSE),"")</f>
        <v>Study 2: Control (Perpetrator Placebo)</v>
      </c>
      <c r="E5842" s="254" t="str">
        <f>IF(AND(A5842&lt;&gt;"",ISNUMBER(A5842)),VLOOKUP(A5842,Studies!A:BR,5,FALSE),"")</f>
        <v>Dapagliflozin</v>
      </c>
      <c r="F5842" s="255" t="str">
        <f>IF(AND(A5842&lt;&gt;"",ISNUMBER(A5842)),VLOOKUP(A5842,Studies!A:BR,6,FALSE),"")</f>
        <v>Plasma</v>
      </c>
      <c r="G5842" s="194">
        <v>8</v>
      </c>
      <c r="H5842" s="240" t="s">
        <v>60</v>
      </c>
      <c r="I5842" s="187">
        <v>12.76998</v>
      </c>
      <c r="J5842" s="241" t="s">
        <v>941</v>
      </c>
      <c r="K5842" s="241" t="s">
        <v>116</v>
      </c>
      <c r="L5842" s="195">
        <v>6.8185849999999997</v>
      </c>
      <c r="M5842" s="52" t="s">
        <v>941</v>
      </c>
      <c r="N5842" s="52" t="s">
        <v>117</v>
      </c>
    </row>
    <row r="5843" spans="1:14" ht="14.25" x14ac:dyDescent="0.2">
      <c r="A5843" s="183">
        <v>641</v>
      </c>
      <c r="B5843" s="253" t="str">
        <f>IF(AND(A5843&lt;&gt;"",ISNUMBER(A5843)),VLOOKUP(A5843,Studies!A:BR,2,FALSE),"")</f>
        <v>Kasichayanula 2013a</v>
      </c>
      <c r="C5843" s="254" t="str">
        <f>IF(AND(A5843&lt;&gt;"",ISNUMBER(A5843)),VLOOKUP(A5843,Studies!A:BR,3,FALSE),"")</f>
        <v>https://www.ncbi.nlm.nih.gov/pubmed/23061428</v>
      </c>
      <c r="D5843" s="254" t="str">
        <f>IF(AND(A5843&lt;&gt;"",ISNUMBER(A5843)),VLOOKUP(A5843,Studies!A:BR,4,FALSE),"")</f>
        <v>Study 2: Control (Perpetrator Placebo)</v>
      </c>
      <c r="E5843" s="254" t="str">
        <f>IF(AND(A5843&lt;&gt;"",ISNUMBER(A5843)),VLOOKUP(A5843,Studies!A:BR,5,FALSE),"")</f>
        <v>Dapagliflozin</v>
      </c>
      <c r="F5843" s="255" t="str">
        <f>IF(AND(A5843&lt;&gt;"",ISNUMBER(A5843)),VLOOKUP(A5843,Studies!A:BR,6,FALSE),"")</f>
        <v>Plasma</v>
      </c>
      <c r="G5843" s="194">
        <v>12</v>
      </c>
      <c r="H5843" s="240" t="s">
        <v>60</v>
      </c>
      <c r="I5843" s="187">
        <v>7.4675609999999999</v>
      </c>
      <c r="J5843" s="241" t="s">
        <v>941</v>
      </c>
      <c r="K5843" s="241" t="s">
        <v>116</v>
      </c>
      <c r="L5843" s="195">
        <v>3.8957380000000001</v>
      </c>
      <c r="M5843" s="52" t="s">
        <v>941</v>
      </c>
      <c r="N5843" s="52" t="s">
        <v>117</v>
      </c>
    </row>
    <row r="5844" spans="1:14" ht="14.25" x14ac:dyDescent="0.2">
      <c r="A5844" s="183">
        <v>642</v>
      </c>
      <c r="B5844" s="253" t="str">
        <f>IF(AND(A5844&lt;&gt;"",ISNUMBER(A5844)),VLOOKUP(A5844,Studies!A:BR,2,FALSE),"")</f>
        <v>Kasichayanula 2013a</v>
      </c>
      <c r="C5844" s="254" t="str">
        <f>IF(AND(A5844&lt;&gt;"",ISNUMBER(A5844)),VLOOKUP(A5844,Studies!A:BR,3,FALSE),"")</f>
        <v>https://www.ncbi.nlm.nih.gov/pubmed/23061428</v>
      </c>
      <c r="D5844" s="254" t="str">
        <f>IF(AND(A5844&lt;&gt;"",ISNUMBER(A5844)),VLOOKUP(A5844,Studies!A:BR,4,FALSE),"")</f>
        <v>Study 2: with Perpetrator (Mefenamic Acid)</v>
      </c>
      <c r="E5844" s="254" t="str">
        <f>IF(AND(A5844&lt;&gt;"",ISNUMBER(A5844)),VLOOKUP(A5844,Studies!A:BR,5,FALSE),"")</f>
        <v>Dapagliflozin</v>
      </c>
      <c r="F5844" s="255" t="str">
        <f>IF(AND(A5844&lt;&gt;"",ISNUMBER(A5844)),VLOOKUP(A5844,Studies!A:BR,6,FALSE),"")</f>
        <v>Plasma</v>
      </c>
      <c r="G5844" s="194">
        <v>24.5</v>
      </c>
      <c r="H5844" s="240" t="s">
        <v>60</v>
      </c>
      <c r="I5844" s="187">
        <v>124.9871</v>
      </c>
      <c r="J5844" s="241" t="s">
        <v>941</v>
      </c>
      <c r="K5844" s="241" t="s">
        <v>116</v>
      </c>
      <c r="L5844" s="195">
        <v>79.221109999999996</v>
      </c>
      <c r="M5844" s="52" t="s">
        <v>941</v>
      </c>
      <c r="N5844" s="52" t="s">
        <v>117</v>
      </c>
    </row>
    <row r="5845" spans="1:14" ht="14.25" x14ac:dyDescent="0.2">
      <c r="A5845" s="183">
        <v>642</v>
      </c>
      <c r="B5845" s="253" t="str">
        <f>IF(AND(A5845&lt;&gt;"",ISNUMBER(A5845)),VLOOKUP(A5845,Studies!A:BR,2,FALSE),"")</f>
        <v>Kasichayanula 2013a</v>
      </c>
      <c r="C5845" s="254" t="str">
        <f>IF(AND(A5845&lt;&gt;"",ISNUMBER(A5845)),VLOOKUP(A5845,Studies!A:BR,3,FALSE),"")</f>
        <v>https://www.ncbi.nlm.nih.gov/pubmed/23061428</v>
      </c>
      <c r="D5845" s="254" t="str">
        <f>IF(AND(A5845&lt;&gt;"",ISNUMBER(A5845)),VLOOKUP(A5845,Studies!A:BR,4,FALSE),"")</f>
        <v>Study 2: with Perpetrator (Mefenamic Acid)</v>
      </c>
      <c r="E5845" s="254" t="str">
        <f>IF(AND(A5845&lt;&gt;"",ISNUMBER(A5845)),VLOOKUP(A5845,Studies!A:BR,5,FALSE),"")</f>
        <v>Dapagliflozin</v>
      </c>
      <c r="F5845" s="255" t="str">
        <f>IF(AND(A5845&lt;&gt;"",ISNUMBER(A5845)),VLOOKUP(A5845,Studies!A:BR,6,FALSE),"")</f>
        <v>Plasma</v>
      </c>
      <c r="G5845" s="194">
        <v>24.75</v>
      </c>
      <c r="H5845" s="240" t="s">
        <v>60</v>
      </c>
      <c r="I5845" s="187">
        <v>153.22669999999999</v>
      </c>
      <c r="J5845" s="241" t="s">
        <v>941</v>
      </c>
      <c r="K5845" s="241" t="s">
        <v>116</v>
      </c>
      <c r="L5845" s="195">
        <v>49.349730000000001</v>
      </c>
      <c r="M5845" s="52" t="s">
        <v>941</v>
      </c>
      <c r="N5845" s="52" t="s">
        <v>117</v>
      </c>
    </row>
    <row r="5846" spans="1:14" ht="14.25" x14ac:dyDescent="0.2">
      <c r="A5846" s="183">
        <v>642</v>
      </c>
      <c r="B5846" s="253" t="str">
        <f>IF(AND(A5846&lt;&gt;"",ISNUMBER(A5846)),VLOOKUP(A5846,Studies!A:BR,2,FALSE),"")</f>
        <v>Kasichayanula 2013a</v>
      </c>
      <c r="C5846" s="254" t="str">
        <f>IF(AND(A5846&lt;&gt;"",ISNUMBER(A5846)),VLOOKUP(A5846,Studies!A:BR,3,FALSE),"")</f>
        <v>https://www.ncbi.nlm.nih.gov/pubmed/23061428</v>
      </c>
      <c r="D5846" s="254" t="str">
        <f>IF(AND(A5846&lt;&gt;"",ISNUMBER(A5846)),VLOOKUP(A5846,Studies!A:BR,4,FALSE),"")</f>
        <v>Study 2: with Perpetrator (Mefenamic Acid)</v>
      </c>
      <c r="E5846" s="254" t="str">
        <f>IF(AND(A5846&lt;&gt;"",ISNUMBER(A5846)),VLOOKUP(A5846,Studies!A:BR,5,FALSE),"")</f>
        <v>Dapagliflozin</v>
      </c>
      <c r="F5846" s="255" t="str">
        <f>IF(AND(A5846&lt;&gt;"",ISNUMBER(A5846)),VLOOKUP(A5846,Studies!A:BR,6,FALSE),"")</f>
        <v>Plasma</v>
      </c>
      <c r="G5846" s="194">
        <v>25</v>
      </c>
      <c r="H5846" s="240" t="s">
        <v>60</v>
      </c>
      <c r="I5846" s="187">
        <v>149.64840000000001</v>
      </c>
      <c r="J5846" s="241" t="s">
        <v>941</v>
      </c>
      <c r="K5846" s="241" t="s">
        <v>116</v>
      </c>
      <c r="L5846" s="195">
        <v>36.363039999999998</v>
      </c>
      <c r="M5846" s="52" t="s">
        <v>941</v>
      </c>
      <c r="N5846" s="52" t="s">
        <v>117</v>
      </c>
    </row>
    <row r="5847" spans="1:14" ht="14.25" x14ac:dyDescent="0.2">
      <c r="A5847" s="183">
        <v>642</v>
      </c>
      <c r="B5847" s="253" t="str">
        <f>IF(AND(A5847&lt;&gt;"",ISNUMBER(A5847)),VLOOKUP(A5847,Studies!A:BR,2,FALSE),"")</f>
        <v>Kasichayanula 2013a</v>
      </c>
      <c r="C5847" s="254" t="str">
        <f>IF(AND(A5847&lt;&gt;"",ISNUMBER(A5847)),VLOOKUP(A5847,Studies!A:BR,3,FALSE),"")</f>
        <v>https://www.ncbi.nlm.nih.gov/pubmed/23061428</v>
      </c>
      <c r="D5847" s="254" t="str">
        <f>IF(AND(A5847&lt;&gt;"",ISNUMBER(A5847)),VLOOKUP(A5847,Studies!A:BR,4,FALSE),"")</f>
        <v>Study 2: with Perpetrator (Mefenamic Acid)</v>
      </c>
      <c r="E5847" s="254" t="str">
        <f>IF(AND(A5847&lt;&gt;"",ISNUMBER(A5847)),VLOOKUP(A5847,Studies!A:BR,5,FALSE),"")</f>
        <v>Dapagliflozin</v>
      </c>
      <c r="F5847" s="255" t="str">
        <f>IF(AND(A5847&lt;&gt;"",ISNUMBER(A5847)),VLOOKUP(A5847,Studies!A:BR,6,FALSE),"")</f>
        <v>Plasma</v>
      </c>
      <c r="G5847" s="194">
        <v>25.5</v>
      </c>
      <c r="H5847" s="240" t="s">
        <v>60</v>
      </c>
      <c r="I5847" s="187">
        <v>115.21899999999999</v>
      </c>
      <c r="J5847" s="241" t="s">
        <v>941</v>
      </c>
      <c r="K5847" s="241" t="s">
        <v>116</v>
      </c>
      <c r="L5847" s="195">
        <v>25.649419999999999</v>
      </c>
      <c r="M5847" s="52" t="s">
        <v>941</v>
      </c>
      <c r="N5847" s="52" t="s">
        <v>117</v>
      </c>
    </row>
    <row r="5848" spans="1:14" ht="14.25" x14ac:dyDescent="0.2">
      <c r="A5848" s="183">
        <v>642</v>
      </c>
      <c r="B5848" s="253" t="str">
        <f>IF(AND(A5848&lt;&gt;"",ISNUMBER(A5848)),VLOOKUP(A5848,Studies!A:BR,2,FALSE),"")</f>
        <v>Kasichayanula 2013a</v>
      </c>
      <c r="C5848" s="254" t="str">
        <f>IF(AND(A5848&lt;&gt;"",ISNUMBER(A5848)),VLOOKUP(A5848,Studies!A:BR,3,FALSE),"")</f>
        <v>https://www.ncbi.nlm.nih.gov/pubmed/23061428</v>
      </c>
      <c r="D5848" s="254" t="str">
        <f>IF(AND(A5848&lt;&gt;"",ISNUMBER(A5848)),VLOOKUP(A5848,Studies!A:BR,4,FALSE),"")</f>
        <v>Study 2: with Perpetrator (Mefenamic Acid)</v>
      </c>
      <c r="E5848" s="254" t="str">
        <f>IF(AND(A5848&lt;&gt;"",ISNUMBER(A5848)),VLOOKUP(A5848,Studies!A:BR,5,FALSE),"")</f>
        <v>Dapagliflozin</v>
      </c>
      <c r="F5848" s="255" t="str">
        <f>IF(AND(A5848&lt;&gt;"",ISNUMBER(A5848)),VLOOKUP(A5848,Studies!A:BR,6,FALSE),"")</f>
        <v>Plasma</v>
      </c>
      <c r="G5848" s="194">
        <v>26</v>
      </c>
      <c r="H5848" s="240" t="s">
        <v>60</v>
      </c>
      <c r="I5848" s="187">
        <v>99.296090000000007</v>
      </c>
      <c r="J5848" s="241" t="s">
        <v>941</v>
      </c>
      <c r="K5848" s="241" t="s">
        <v>116</v>
      </c>
      <c r="L5848" s="195">
        <v>23.052409999999998</v>
      </c>
      <c r="M5848" s="52" t="s">
        <v>941</v>
      </c>
      <c r="N5848" s="52" t="s">
        <v>117</v>
      </c>
    </row>
    <row r="5849" spans="1:14" ht="14.25" x14ac:dyDescent="0.2">
      <c r="A5849" s="183">
        <v>642</v>
      </c>
      <c r="B5849" s="253" t="str">
        <f>IF(AND(A5849&lt;&gt;"",ISNUMBER(A5849)),VLOOKUP(A5849,Studies!A:BR,2,FALSE),"")</f>
        <v>Kasichayanula 2013a</v>
      </c>
      <c r="C5849" s="254" t="str">
        <f>IF(AND(A5849&lt;&gt;"",ISNUMBER(A5849)),VLOOKUP(A5849,Studies!A:BR,3,FALSE),"")</f>
        <v>https://www.ncbi.nlm.nih.gov/pubmed/23061428</v>
      </c>
      <c r="D5849" s="254" t="str">
        <f>IF(AND(A5849&lt;&gt;"",ISNUMBER(A5849)),VLOOKUP(A5849,Studies!A:BR,4,FALSE),"")</f>
        <v>Study 2: with Perpetrator (Mefenamic Acid)</v>
      </c>
      <c r="E5849" s="254" t="str">
        <f>IF(AND(A5849&lt;&gt;"",ISNUMBER(A5849)),VLOOKUP(A5849,Studies!A:BR,5,FALSE),"")</f>
        <v>Dapagliflozin</v>
      </c>
      <c r="F5849" s="255" t="str">
        <f>IF(AND(A5849&lt;&gt;"",ISNUMBER(A5849)),VLOOKUP(A5849,Studies!A:BR,6,FALSE),"")</f>
        <v>Plasma</v>
      </c>
      <c r="G5849" s="194">
        <v>28</v>
      </c>
      <c r="H5849" s="240" t="s">
        <v>60</v>
      </c>
      <c r="I5849" s="187">
        <v>53.464039999999997</v>
      </c>
      <c r="J5849" s="241" t="s">
        <v>941</v>
      </c>
      <c r="K5849" s="241" t="s">
        <v>116</v>
      </c>
      <c r="L5849" s="195">
        <v>15.908770000000001</v>
      </c>
      <c r="M5849" s="52" t="s">
        <v>941</v>
      </c>
      <c r="N5849" s="52" t="s">
        <v>117</v>
      </c>
    </row>
    <row r="5850" spans="1:14" ht="14.25" x14ac:dyDescent="0.2">
      <c r="A5850" s="183">
        <v>642</v>
      </c>
      <c r="B5850" s="253" t="str">
        <f>IF(AND(A5850&lt;&gt;"",ISNUMBER(A5850)),VLOOKUP(A5850,Studies!A:BR,2,FALSE),"")</f>
        <v>Kasichayanula 2013a</v>
      </c>
      <c r="C5850" s="254" t="str">
        <f>IF(AND(A5850&lt;&gt;"",ISNUMBER(A5850)),VLOOKUP(A5850,Studies!A:BR,3,FALSE),"")</f>
        <v>https://www.ncbi.nlm.nih.gov/pubmed/23061428</v>
      </c>
      <c r="D5850" s="254" t="str">
        <f>IF(AND(A5850&lt;&gt;"",ISNUMBER(A5850)),VLOOKUP(A5850,Studies!A:BR,4,FALSE),"")</f>
        <v>Study 2: with Perpetrator (Mefenamic Acid)</v>
      </c>
      <c r="E5850" s="254" t="str">
        <f>IF(AND(A5850&lt;&gt;"",ISNUMBER(A5850)),VLOOKUP(A5850,Studies!A:BR,5,FALSE),"")</f>
        <v>Dapagliflozin</v>
      </c>
      <c r="F5850" s="255" t="str">
        <f>IF(AND(A5850&lt;&gt;"",ISNUMBER(A5850)),VLOOKUP(A5850,Studies!A:BR,6,FALSE),"")</f>
        <v>Plasma</v>
      </c>
      <c r="G5850" s="194">
        <v>32</v>
      </c>
      <c r="H5850" s="240" t="s">
        <v>60</v>
      </c>
      <c r="I5850" s="187">
        <v>21.8613</v>
      </c>
      <c r="J5850" s="241" t="s">
        <v>941</v>
      </c>
      <c r="K5850" s="241" t="s">
        <v>116</v>
      </c>
      <c r="L5850" s="195">
        <v>9.4160039999999992</v>
      </c>
      <c r="M5850" s="52" t="s">
        <v>941</v>
      </c>
      <c r="N5850" s="52" t="s">
        <v>117</v>
      </c>
    </row>
    <row r="5851" spans="1:14" ht="14.25" x14ac:dyDescent="0.2">
      <c r="A5851" s="183">
        <v>642</v>
      </c>
      <c r="B5851" s="253" t="str">
        <f>IF(AND(A5851&lt;&gt;"",ISNUMBER(A5851)),VLOOKUP(A5851,Studies!A:BR,2,FALSE),"")</f>
        <v>Kasichayanula 2013a</v>
      </c>
      <c r="C5851" s="254" t="str">
        <f>IF(AND(A5851&lt;&gt;"",ISNUMBER(A5851)),VLOOKUP(A5851,Studies!A:BR,3,FALSE),"")</f>
        <v>https://www.ncbi.nlm.nih.gov/pubmed/23061428</v>
      </c>
      <c r="D5851" s="254" t="str">
        <f>IF(AND(A5851&lt;&gt;"",ISNUMBER(A5851)),VLOOKUP(A5851,Studies!A:BR,4,FALSE),"")</f>
        <v>Study 2: with Perpetrator (Mefenamic Acid)</v>
      </c>
      <c r="E5851" s="254" t="str">
        <f>IF(AND(A5851&lt;&gt;"",ISNUMBER(A5851)),VLOOKUP(A5851,Studies!A:BR,5,FALSE),"")</f>
        <v>Dapagliflozin</v>
      </c>
      <c r="F5851" s="255" t="str">
        <f>IF(AND(A5851&lt;&gt;"",ISNUMBER(A5851)),VLOOKUP(A5851,Studies!A:BR,6,FALSE),"")</f>
        <v>Plasma</v>
      </c>
      <c r="G5851" s="194">
        <v>36</v>
      </c>
      <c r="H5851" s="240" t="s">
        <v>60</v>
      </c>
      <c r="I5851" s="187">
        <v>14.93512</v>
      </c>
      <c r="J5851" s="241" t="s">
        <v>941</v>
      </c>
      <c r="K5851" s="241" t="s">
        <v>116</v>
      </c>
      <c r="L5851" s="195">
        <v>8.4419749999999993</v>
      </c>
      <c r="M5851" s="52" t="s">
        <v>941</v>
      </c>
      <c r="N5851" s="52" t="s">
        <v>117</v>
      </c>
    </row>
    <row r="5852" spans="1:14" ht="14.25" x14ac:dyDescent="0.2">
      <c r="A5852" s="183">
        <v>644</v>
      </c>
      <c r="B5852" s="253" t="str">
        <f>IF(AND(A5852&lt;&gt;"",ISNUMBER(A5852)),VLOOKUP(A5852,Studies!A:BR,2,FALSE),"")</f>
        <v>Kasichayanula 2013b</v>
      </c>
      <c r="C5852" s="254" t="str">
        <f>IF(AND(A5852&lt;&gt;"",ISNUMBER(A5852)),VLOOKUP(A5852,Studies!A:BR,3,FALSE),"")</f>
        <v>https://www.ncbi.nlm.nih.gov/pubmed/23210765</v>
      </c>
      <c r="D5852" s="254" t="str">
        <f>IF(AND(A5852&lt;&gt;"",ISNUMBER(A5852)),VLOOKUP(A5852,Studies!A:BR,4,FALSE),"")</f>
        <v>Healthy subjects with normal kidney function</v>
      </c>
      <c r="E5852" s="254" t="str">
        <f>IF(AND(A5852&lt;&gt;"",ISNUMBER(A5852)),VLOOKUP(A5852,Studies!A:BR,5,FALSE),"")</f>
        <v>Dapagliflozin</v>
      </c>
      <c r="F5852" s="255" t="str">
        <f>IF(AND(A5852&lt;&gt;"",ISNUMBER(A5852)),VLOOKUP(A5852,Studies!A:BR,6,FALSE),"")</f>
        <v>Plasma</v>
      </c>
      <c r="G5852" s="194">
        <v>0.25</v>
      </c>
      <c r="H5852" s="240" t="s">
        <v>60</v>
      </c>
      <c r="I5852" s="187">
        <v>91.887110149999998</v>
      </c>
      <c r="J5852" s="241" t="s">
        <v>941</v>
      </c>
      <c r="K5852" s="241" t="s">
        <v>116</v>
      </c>
    </row>
    <row r="5853" spans="1:14" ht="14.25" x14ac:dyDescent="0.2">
      <c r="A5853" s="183">
        <v>644</v>
      </c>
      <c r="B5853" s="253" t="str">
        <f>IF(AND(A5853&lt;&gt;"",ISNUMBER(A5853)),VLOOKUP(A5853,Studies!A:BR,2,FALSE),"")</f>
        <v>Kasichayanula 2013b</v>
      </c>
      <c r="C5853" s="254" t="str">
        <f>IF(AND(A5853&lt;&gt;"",ISNUMBER(A5853)),VLOOKUP(A5853,Studies!A:BR,3,FALSE),"")</f>
        <v>https://www.ncbi.nlm.nih.gov/pubmed/23210765</v>
      </c>
      <c r="D5853" s="254" t="str">
        <f>IF(AND(A5853&lt;&gt;"",ISNUMBER(A5853)),VLOOKUP(A5853,Studies!A:BR,4,FALSE),"")</f>
        <v>Healthy subjects with normal kidney function</v>
      </c>
      <c r="E5853" s="254" t="str">
        <f>IF(AND(A5853&lt;&gt;"",ISNUMBER(A5853)),VLOOKUP(A5853,Studies!A:BR,5,FALSE),"")</f>
        <v>Dapagliflozin</v>
      </c>
      <c r="F5853" s="255" t="str">
        <f>IF(AND(A5853&lt;&gt;"",ISNUMBER(A5853)),VLOOKUP(A5853,Studies!A:BR,6,FALSE),"")</f>
        <v>Plasma</v>
      </c>
      <c r="G5853" s="194">
        <v>0.5</v>
      </c>
      <c r="H5853" s="240" t="s">
        <v>60</v>
      </c>
      <c r="I5853" s="187">
        <v>382.5402747</v>
      </c>
      <c r="J5853" s="241" t="s">
        <v>941</v>
      </c>
      <c r="K5853" s="241" t="s">
        <v>116</v>
      </c>
    </row>
    <row r="5854" spans="1:14" ht="14.25" x14ac:dyDescent="0.2">
      <c r="A5854" s="30">
        <v>644</v>
      </c>
      <c r="B5854" s="253" t="str">
        <f>IF(AND(A5854&lt;&gt;"",ISNUMBER(A5854)),VLOOKUP(A5854,Studies!A:BR,2,FALSE),"")</f>
        <v>Kasichayanula 2013b</v>
      </c>
      <c r="C5854" s="254" t="str">
        <f>IF(AND(A5854&lt;&gt;"",ISNUMBER(A5854)),VLOOKUP(A5854,Studies!A:BR,3,FALSE),"")</f>
        <v>https://www.ncbi.nlm.nih.gov/pubmed/23210765</v>
      </c>
      <c r="D5854" s="254" t="str">
        <f>IF(AND(A5854&lt;&gt;"",ISNUMBER(A5854)),VLOOKUP(A5854,Studies!A:BR,4,FALSE),"")</f>
        <v>Healthy subjects with normal kidney function</v>
      </c>
      <c r="E5854" s="254" t="str">
        <f>IF(AND(A5854&lt;&gt;"",ISNUMBER(A5854)),VLOOKUP(A5854,Studies!A:BR,5,FALSE),"")</f>
        <v>Dapagliflozin</v>
      </c>
      <c r="F5854" s="255" t="str">
        <f>IF(AND(A5854&lt;&gt;"",ISNUMBER(A5854)),VLOOKUP(A5854,Studies!A:BR,6,FALSE),"")</f>
        <v>Plasma</v>
      </c>
      <c r="G5854" s="194">
        <v>1</v>
      </c>
      <c r="H5854" s="240" t="s">
        <v>60</v>
      </c>
      <c r="I5854" s="187">
        <v>563.19159909999996</v>
      </c>
      <c r="J5854" s="241" t="s">
        <v>941</v>
      </c>
      <c r="K5854" s="241" t="s">
        <v>116</v>
      </c>
    </row>
    <row r="5855" spans="1:14" ht="14.25" x14ac:dyDescent="0.2">
      <c r="A5855" s="183">
        <v>644</v>
      </c>
      <c r="B5855" s="253" t="str">
        <f>IF(AND(A5855&lt;&gt;"",ISNUMBER(A5855)),VLOOKUP(A5855,Studies!A:BR,2,FALSE),"")</f>
        <v>Kasichayanula 2013b</v>
      </c>
      <c r="C5855" s="254" t="str">
        <f>IF(AND(A5855&lt;&gt;"",ISNUMBER(A5855)),VLOOKUP(A5855,Studies!A:BR,3,FALSE),"")</f>
        <v>https://www.ncbi.nlm.nih.gov/pubmed/23210765</v>
      </c>
      <c r="D5855" s="254" t="str">
        <f>IF(AND(A5855&lt;&gt;"",ISNUMBER(A5855)),VLOOKUP(A5855,Studies!A:BR,4,FALSE),"")</f>
        <v>Healthy subjects with normal kidney function</v>
      </c>
      <c r="E5855" s="254" t="str">
        <f>IF(AND(A5855&lt;&gt;"",ISNUMBER(A5855)),VLOOKUP(A5855,Studies!A:BR,5,FALSE),"")</f>
        <v>Dapagliflozin</v>
      </c>
      <c r="F5855" s="255" t="str">
        <f>IF(AND(A5855&lt;&gt;"",ISNUMBER(A5855)),VLOOKUP(A5855,Studies!A:BR,6,FALSE),"")</f>
        <v>Plasma</v>
      </c>
      <c r="G5855" s="194">
        <v>2</v>
      </c>
      <c r="H5855" s="240" t="s">
        <v>60</v>
      </c>
      <c r="I5855" s="187">
        <v>421.37805680000002</v>
      </c>
      <c r="J5855" s="241" t="s">
        <v>941</v>
      </c>
      <c r="K5855" s="241" t="s">
        <v>116</v>
      </c>
    </row>
    <row r="5856" spans="1:14" ht="14.25" x14ac:dyDescent="0.2">
      <c r="A5856" s="183">
        <v>644</v>
      </c>
      <c r="B5856" s="253" t="str">
        <f>IF(AND(A5856&lt;&gt;"",ISNUMBER(A5856)),VLOOKUP(A5856,Studies!A:BR,2,FALSE),"")</f>
        <v>Kasichayanula 2013b</v>
      </c>
      <c r="C5856" s="254" t="str">
        <f>IF(AND(A5856&lt;&gt;"",ISNUMBER(A5856)),VLOOKUP(A5856,Studies!A:BR,3,FALSE),"")</f>
        <v>https://www.ncbi.nlm.nih.gov/pubmed/23210765</v>
      </c>
      <c r="D5856" s="254" t="str">
        <f>IF(AND(A5856&lt;&gt;"",ISNUMBER(A5856)),VLOOKUP(A5856,Studies!A:BR,4,FALSE),"")</f>
        <v>Healthy subjects with normal kidney function</v>
      </c>
      <c r="E5856" s="254" t="str">
        <f>IF(AND(A5856&lt;&gt;"",ISNUMBER(A5856)),VLOOKUP(A5856,Studies!A:BR,5,FALSE),"")</f>
        <v>Dapagliflozin</v>
      </c>
      <c r="F5856" s="255" t="str">
        <f>IF(AND(A5856&lt;&gt;"",ISNUMBER(A5856)),VLOOKUP(A5856,Studies!A:BR,6,FALSE),"")</f>
        <v>Plasma</v>
      </c>
      <c r="G5856" s="194">
        <v>3</v>
      </c>
      <c r="H5856" s="240" t="s">
        <v>60</v>
      </c>
      <c r="I5856" s="187">
        <v>279.3793005</v>
      </c>
      <c r="J5856" s="241" t="s">
        <v>941</v>
      </c>
      <c r="K5856" s="241" t="s">
        <v>116</v>
      </c>
    </row>
    <row r="5857" spans="1:11" ht="14.25" x14ac:dyDescent="0.2">
      <c r="A5857" s="183">
        <v>644</v>
      </c>
      <c r="B5857" s="253" t="str">
        <f>IF(AND(A5857&lt;&gt;"",ISNUMBER(A5857)),VLOOKUP(A5857,Studies!A:BR,2,FALSE),"")</f>
        <v>Kasichayanula 2013b</v>
      </c>
      <c r="C5857" s="254" t="str">
        <f>IF(AND(A5857&lt;&gt;"",ISNUMBER(A5857)),VLOOKUP(A5857,Studies!A:BR,3,FALSE),"")</f>
        <v>https://www.ncbi.nlm.nih.gov/pubmed/23210765</v>
      </c>
      <c r="D5857" s="254" t="str">
        <f>IF(AND(A5857&lt;&gt;"",ISNUMBER(A5857)),VLOOKUP(A5857,Studies!A:BR,4,FALSE),"")</f>
        <v>Healthy subjects with normal kidney function</v>
      </c>
      <c r="E5857" s="254" t="str">
        <f>IF(AND(A5857&lt;&gt;"",ISNUMBER(A5857)),VLOOKUP(A5857,Studies!A:BR,5,FALSE),"")</f>
        <v>Dapagliflozin</v>
      </c>
      <c r="F5857" s="255" t="str">
        <f>IF(AND(A5857&lt;&gt;"",ISNUMBER(A5857)),VLOOKUP(A5857,Studies!A:BR,6,FALSE),"")</f>
        <v>Plasma</v>
      </c>
      <c r="G5857" s="194">
        <v>4</v>
      </c>
      <c r="H5857" s="240" t="s">
        <v>60</v>
      </c>
      <c r="I5857" s="187">
        <v>194.40790079999999</v>
      </c>
      <c r="J5857" s="241" t="s">
        <v>941</v>
      </c>
      <c r="K5857" s="241" t="s">
        <v>116</v>
      </c>
    </row>
    <row r="5858" spans="1:11" ht="14.25" x14ac:dyDescent="0.2">
      <c r="A5858" s="183">
        <v>644</v>
      </c>
      <c r="B5858" s="253" t="str">
        <f>IF(AND(A5858&lt;&gt;"",ISNUMBER(A5858)),VLOOKUP(A5858,Studies!A:BR,2,FALSE),"")</f>
        <v>Kasichayanula 2013b</v>
      </c>
      <c r="C5858" s="254" t="str">
        <f>IF(AND(A5858&lt;&gt;"",ISNUMBER(A5858)),VLOOKUP(A5858,Studies!A:BR,3,FALSE),"")</f>
        <v>https://www.ncbi.nlm.nih.gov/pubmed/23210765</v>
      </c>
      <c r="D5858" s="254" t="str">
        <f>IF(AND(A5858&lt;&gt;"",ISNUMBER(A5858)),VLOOKUP(A5858,Studies!A:BR,4,FALSE),"")</f>
        <v>Healthy subjects with normal kidney function</v>
      </c>
      <c r="E5858" s="254" t="str">
        <f>IF(AND(A5858&lt;&gt;"",ISNUMBER(A5858)),VLOOKUP(A5858,Studies!A:BR,5,FALSE),"")</f>
        <v>Dapagliflozin</v>
      </c>
      <c r="F5858" s="255" t="str">
        <f>IF(AND(A5858&lt;&gt;"",ISNUMBER(A5858)),VLOOKUP(A5858,Studies!A:BR,6,FALSE),"")</f>
        <v>Plasma</v>
      </c>
      <c r="G5858" s="194">
        <v>5</v>
      </c>
      <c r="H5858" s="240" t="s">
        <v>60</v>
      </c>
      <c r="I5858" s="187">
        <v>160.2228341</v>
      </c>
      <c r="J5858" s="241" t="s">
        <v>941</v>
      </c>
      <c r="K5858" s="241" t="s">
        <v>116</v>
      </c>
    </row>
    <row r="5859" spans="1:11" ht="14.25" x14ac:dyDescent="0.2">
      <c r="A5859" s="183">
        <v>644</v>
      </c>
      <c r="B5859" s="253" t="str">
        <f>IF(AND(A5859&lt;&gt;"",ISNUMBER(A5859)),VLOOKUP(A5859,Studies!A:BR,2,FALSE),"")</f>
        <v>Kasichayanula 2013b</v>
      </c>
      <c r="C5859" s="254" t="str">
        <f>IF(AND(A5859&lt;&gt;"",ISNUMBER(A5859)),VLOOKUP(A5859,Studies!A:BR,3,FALSE),"")</f>
        <v>https://www.ncbi.nlm.nih.gov/pubmed/23210765</v>
      </c>
      <c r="D5859" s="254" t="str">
        <f>IF(AND(A5859&lt;&gt;"",ISNUMBER(A5859)),VLOOKUP(A5859,Studies!A:BR,4,FALSE),"")</f>
        <v>Healthy subjects with normal kidney function</v>
      </c>
      <c r="E5859" s="254" t="str">
        <f>IF(AND(A5859&lt;&gt;"",ISNUMBER(A5859)),VLOOKUP(A5859,Studies!A:BR,5,FALSE),"")</f>
        <v>Dapagliflozin</v>
      </c>
      <c r="F5859" s="255" t="str">
        <f>IF(AND(A5859&lt;&gt;"",ISNUMBER(A5859)),VLOOKUP(A5859,Studies!A:BR,6,FALSE),"")</f>
        <v>Plasma</v>
      </c>
      <c r="G5859" s="194">
        <v>6</v>
      </c>
      <c r="H5859" s="240" t="s">
        <v>60</v>
      </c>
      <c r="I5859" s="187">
        <v>132.04893659999999</v>
      </c>
      <c r="J5859" s="241" t="s">
        <v>941</v>
      </c>
      <c r="K5859" s="241" t="s">
        <v>116</v>
      </c>
    </row>
    <row r="5860" spans="1:11" ht="14.25" x14ac:dyDescent="0.2">
      <c r="A5860" s="183">
        <v>644</v>
      </c>
      <c r="B5860" s="253" t="str">
        <f>IF(AND(A5860&lt;&gt;"",ISNUMBER(A5860)),VLOOKUP(A5860,Studies!A:BR,2,FALSE),"")</f>
        <v>Kasichayanula 2013b</v>
      </c>
      <c r="C5860" s="254" t="str">
        <f>IF(AND(A5860&lt;&gt;"",ISNUMBER(A5860)),VLOOKUP(A5860,Studies!A:BR,3,FALSE),"")</f>
        <v>https://www.ncbi.nlm.nih.gov/pubmed/23210765</v>
      </c>
      <c r="D5860" s="254" t="str">
        <f>IF(AND(A5860&lt;&gt;"",ISNUMBER(A5860)),VLOOKUP(A5860,Studies!A:BR,4,FALSE),"")</f>
        <v>Healthy subjects with normal kidney function</v>
      </c>
      <c r="E5860" s="254" t="str">
        <f>IF(AND(A5860&lt;&gt;"",ISNUMBER(A5860)),VLOOKUP(A5860,Studies!A:BR,5,FALSE),"")</f>
        <v>Dapagliflozin</v>
      </c>
      <c r="F5860" s="255" t="str">
        <f>IF(AND(A5860&lt;&gt;"",ISNUMBER(A5860)),VLOOKUP(A5860,Studies!A:BR,6,FALSE),"")</f>
        <v>Plasma</v>
      </c>
      <c r="G5860" s="194">
        <v>8</v>
      </c>
      <c r="H5860" s="240" t="s">
        <v>60</v>
      </c>
      <c r="I5860" s="187">
        <v>81.425635139999997</v>
      </c>
      <c r="J5860" s="241" t="s">
        <v>941</v>
      </c>
      <c r="K5860" s="241" t="s">
        <v>116</v>
      </c>
    </row>
    <row r="5861" spans="1:11" ht="14.25" x14ac:dyDescent="0.2">
      <c r="A5861" s="183">
        <v>644</v>
      </c>
      <c r="B5861" s="253" t="str">
        <f>IF(AND(A5861&lt;&gt;"",ISNUMBER(A5861)),VLOOKUP(A5861,Studies!A:BR,2,FALSE),"")</f>
        <v>Kasichayanula 2013b</v>
      </c>
      <c r="C5861" s="254" t="str">
        <f>IF(AND(A5861&lt;&gt;"",ISNUMBER(A5861)),VLOOKUP(A5861,Studies!A:BR,3,FALSE),"")</f>
        <v>https://www.ncbi.nlm.nih.gov/pubmed/23210765</v>
      </c>
      <c r="D5861" s="254" t="str">
        <f>IF(AND(A5861&lt;&gt;"",ISNUMBER(A5861)),VLOOKUP(A5861,Studies!A:BR,4,FALSE),"")</f>
        <v>Healthy subjects with normal kidney function</v>
      </c>
      <c r="E5861" s="254" t="str">
        <f>IF(AND(A5861&lt;&gt;"",ISNUMBER(A5861)),VLOOKUP(A5861,Studies!A:BR,5,FALSE),"")</f>
        <v>Dapagliflozin</v>
      </c>
      <c r="F5861" s="255" t="str">
        <f>IF(AND(A5861&lt;&gt;"",ISNUMBER(A5861)),VLOOKUP(A5861,Studies!A:BR,6,FALSE),"")</f>
        <v>Plasma</v>
      </c>
      <c r="G5861" s="194">
        <v>12</v>
      </c>
      <c r="H5861" s="240" t="s">
        <v>60</v>
      </c>
      <c r="I5861" s="187">
        <v>46.697253529999998</v>
      </c>
      <c r="J5861" s="241" t="s">
        <v>941</v>
      </c>
      <c r="K5861" s="241" t="s">
        <v>116</v>
      </c>
    </row>
    <row r="5862" spans="1:11" ht="14.25" x14ac:dyDescent="0.2">
      <c r="A5862" s="183">
        <v>644</v>
      </c>
      <c r="B5862" s="253" t="str">
        <f>IF(AND(A5862&lt;&gt;"",ISNUMBER(A5862)),VLOOKUP(A5862,Studies!A:BR,2,FALSE),"")</f>
        <v>Kasichayanula 2013b</v>
      </c>
      <c r="C5862" s="254" t="str">
        <f>IF(AND(A5862&lt;&gt;"",ISNUMBER(A5862)),VLOOKUP(A5862,Studies!A:BR,3,FALSE),"")</f>
        <v>https://www.ncbi.nlm.nih.gov/pubmed/23210765</v>
      </c>
      <c r="D5862" s="254" t="str">
        <f>IF(AND(A5862&lt;&gt;"",ISNUMBER(A5862)),VLOOKUP(A5862,Studies!A:BR,4,FALSE),"")</f>
        <v>Healthy subjects with normal kidney function</v>
      </c>
      <c r="E5862" s="254" t="str">
        <f>IF(AND(A5862&lt;&gt;"",ISNUMBER(A5862)),VLOOKUP(A5862,Studies!A:BR,5,FALSE),"")</f>
        <v>Dapagliflozin</v>
      </c>
      <c r="F5862" s="255" t="str">
        <f>IF(AND(A5862&lt;&gt;"",ISNUMBER(A5862)),VLOOKUP(A5862,Studies!A:BR,6,FALSE),"")</f>
        <v>Plasma</v>
      </c>
      <c r="G5862" s="194">
        <v>18</v>
      </c>
      <c r="H5862" s="240" t="s">
        <v>60</v>
      </c>
      <c r="I5862" s="187">
        <v>24.90723161</v>
      </c>
      <c r="J5862" s="241" t="s">
        <v>941</v>
      </c>
      <c r="K5862" s="241" t="s">
        <v>116</v>
      </c>
    </row>
    <row r="5863" spans="1:11" ht="14.25" x14ac:dyDescent="0.2">
      <c r="A5863" s="30">
        <v>644</v>
      </c>
      <c r="B5863" s="253" t="str">
        <f>IF(AND(A5863&lt;&gt;"",ISNUMBER(A5863)),VLOOKUP(A5863,Studies!A:BR,2,FALSE),"")</f>
        <v>Kasichayanula 2013b</v>
      </c>
      <c r="C5863" s="254" t="str">
        <f>IF(AND(A5863&lt;&gt;"",ISNUMBER(A5863)),VLOOKUP(A5863,Studies!A:BR,3,FALSE),"")</f>
        <v>https://www.ncbi.nlm.nih.gov/pubmed/23210765</v>
      </c>
      <c r="D5863" s="254" t="str">
        <f>IF(AND(A5863&lt;&gt;"",ISNUMBER(A5863)),VLOOKUP(A5863,Studies!A:BR,4,FALSE),"")</f>
        <v>Healthy subjects with normal kidney function</v>
      </c>
      <c r="E5863" s="254" t="str">
        <f>IF(AND(A5863&lt;&gt;"",ISNUMBER(A5863)),VLOOKUP(A5863,Studies!A:BR,5,FALSE),"")</f>
        <v>Dapagliflozin</v>
      </c>
      <c r="F5863" s="255" t="str">
        <f>IF(AND(A5863&lt;&gt;"",ISNUMBER(A5863)),VLOOKUP(A5863,Studies!A:BR,6,FALSE),"")</f>
        <v>Plasma</v>
      </c>
      <c r="G5863" s="194">
        <v>23</v>
      </c>
      <c r="H5863" s="240" t="s">
        <v>60</v>
      </c>
      <c r="I5863" s="187">
        <v>19.558636830000001</v>
      </c>
      <c r="J5863" s="241" t="s">
        <v>941</v>
      </c>
      <c r="K5863" s="241" t="s">
        <v>116</v>
      </c>
    </row>
    <row r="5864" spans="1:11" ht="14.25" x14ac:dyDescent="0.2">
      <c r="A5864" s="30">
        <v>644</v>
      </c>
      <c r="B5864" s="253" t="str">
        <f>IF(AND(A5864&lt;&gt;"",ISNUMBER(A5864)),VLOOKUP(A5864,Studies!A:BR,2,FALSE),"")</f>
        <v>Kasichayanula 2013b</v>
      </c>
      <c r="C5864" s="254" t="str">
        <f>IF(AND(A5864&lt;&gt;"",ISNUMBER(A5864)),VLOOKUP(A5864,Studies!A:BR,3,FALSE),"")</f>
        <v>https://www.ncbi.nlm.nih.gov/pubmed/23210765</v>
      </c>
      <c r="D5864" s="254" t="str">
        <f>IF(AND(A5864&lt;&gt;"",ISNUMBER(A5864)),VLOOKUP(A5864,Studies!A:BR,4,FALSE),"")</f>
        <v>Healthy subjects with normal kidney function</v>
      </c>
      <c r="E5864" s="254" t="str">
        <f>IF(AND(A5864&lt;&gt;"",ISNUMBER(A5864)),VLOOKUP(A5864,Studies!A:BR,5,FALSE),"")</f>
        <v>Dapagliflozin</v>
      </c>
      <c r="F5864" s="255" t="str">
        <f>IF(AND(A5864&lt;&gt;"",ISNUMBER(A5864)),VLOOKUP(A5864,Studies!A:BR,6,FALSE),"")</f>
        <v>Plasma</v>
      </c>
      <c r="G5864" s="194">
        <v>36</v>
      </c>
      <c r="H5864" s="240" t="s">
        <v>60</v>
      </c>
      <c r="I5864" s="187">
        <v>12.96763842</v>
      </c>
      <c r="J5864" s="241" t="s">
        <v>941</v>
      </c>
      <c r="K5864" s="241" t="s">
        <v>116</v>
      </c>
    </row>
    <row r="5865" spans="1:11" ht="14.25" x14ac:dyDescent="0.2">
      <c r="A5865" s="30">
        <v>644</v>
      </c>
      <c r="B5865" s="253" t="str">
        <f>IF(AND(A5865&lt;&gt;"",ISNUMBER(A5865)),VLOOKUP(A5865,Studies!A:BR,2,FALSE),"")</f>
        <v>Kasichayanula 2013b</v>
      </c>
      <c r="C5865" s="254" t="str">
        <f>IF(AND(A5865&lt;&gt;"",ISNUMBER(A5865)),VLOOKUP(A5865,Studies!A:BR,3,FALSE),"")</f>
        <v>https://www.ncbi.nlm.nih.gov/pubmed/23210765</v>
      </c>
      <c r="D5865" s="254" t="str">
        <f>IF(AND(A5865&lt;&gt;"",ISNUMBER(A5865)),VLOOKUP(A5865,Studies!A:BR,4,FALSE),"")</f>
        <v>Healthy subjects with normal kidney function</v>
      </c>
      <c r="E5865" s="254" t="str">
        <f>IF(AND(A5865&lt;&gt;"",ISNUMBER(A5865)),VLOOKUP(A5865,Studies!A:BR,5,FALSE),"")</f>
        <v>Dapagliflozin</v>
      </c>
      <c r="F5865" s="255" t="str">
        <f>IF(AND(A5865&lt;&gt;"",ISNUMBER(A5865)),VLOOKUP(A5865,Studies!A:BR,6,FALSE),"")</f>
        <v>Plasma</v>
      </c>
      <c r="G5865" s="194">
        <v>48</v>
      </c>
      <c r="H5865" s="240" t="s">
        <v>60</v>
      </c>
      <c r="I5865" s="187">
        <v>8.3923679090000007</v>
      </c>
      <c r="J5865" s="241" t="s">
        <v>941</v>
      </c>
      <c r="K5865" s="241" t="s">
        <v>116</v>
      </c>
    </row>
    <row r="5866" spans="1:11" ht="14.25" x14ac:dyDescent="0.2">
      <c r="A5866" s="30">
        <v>644</v>
      </c>
      <c r="B5866" s="253" t="str">
        <f>IF(AND(A5866&lt;&gt;"",ISNUMBER(A5866)),VLOOKUP(A5866,Studies!A:BR,2,FALSE),"")</f>
        <v>Kasichayanula 2013b</v>
      </c>
      <c r="C5866" s="254" t="str">
        <f>IF(AND(A5866&lt;&gt;"",ISNUMBER(A5866)),VLOOKUP(A5866,Studies!A:BR,3,FALSE),"")</f>
        <v>https://www.ncbi.nlm.nih.gov/pubmed/23210765</v>
      </c>
      <c r="D5866" s="254" t="str">
        <f>IF(AND(A5866&lt;&gt;"",ISNUMBER(A5866)),VLOOKUP(A5866,Studies!A:BR,4,FALSE),"")</f>
        <v>Healthy subjects with normal kidney function</v>
      </c>
      <c r="E5866" s="254" t="str">
        <f>IF(AND(A5866&lt;&gt;"",ISNUMBER(A5866)),VLOOKUP(A5866,Studies!A:BR,5,FALSE),"")</f>
        <v>Dapagliflozin</v>
      </c>
      <c r="F5866" s="255" t="str">
        <f>IF(AND(A5866&lt;&gt;"",ISNUMBER(A5866)),VLOOKUP(A5866,Studies!A:BR,6,FALSE),"")</f>
        <v>Plasma</v>
      </c>
      <c r="G5866" s="194">
        <v>60</v>
      </c>
      <c r="H5866" s="240" t="s">
        <v>60</v>
      </c>
      <c r="I5866" s="187">
        <v>4.3693813190000004</v>
      </c>
      <c r="J5866" s="241" t="s">
        <v>941</v>
      </c>
      <c r="K5866" s="241" t="s">
        <v>116</v>
      </c>
    </row>
    <row r="5867" spans="1:11" ht="14.25" x14ac:dyDescent="0.2">
      <c r="A5867" s="30">
        <v>644</v>
      </c>
      <c r="B5867" s="253" t="str">
        <f>IF(AND(A5867&lt;&gt;"",ISNUMBER(A5867)),VLOOKUP(A5867,Studies!A:BR,2,FALSE),"")</f>
        <v>Kasichayanula 2013b</v>
      </c>
      <c r="C5867" s="254" t="str">
        <f>IF(AND(A5867&lt;&gt;"",ISNUMBER(A5867)),VLOOKUP(A5867,Studies!A:BR,3,FALSE),"")</f>
        <v>https://www.ncbi.nlm.nih.gov/pubmed/23210765</v>
      </c>
      <c r="D5867" s="254" t="str">
        <f>IF(AND(A5867&lt;&gt;"",ISNUMBER(A5867)),VLOOKUP(A5867,Studies!A:BR,4,FALSE),"")</f>
        <v>Healthy subjects with normal kidney function</v>
      </c>
      <c r="E5867" s="254" t="str">
        <f>IF(AND(A5867&lt;&gt;"",ISNUMBER(A5867)),VLOOKUP(A5867,Studies!A:BR,5,FALSE),"")</f>
        <v>Dapagliflozin</v>
      </c>
      <c r="F5867" s="255" t="str">
        <f>IF(AND(A5867&lt;&gt;"",ISNUMBER(A5867)),VLOOKUP(A5867,Studies!A:BR,6,FALSE),"")</f>
        <v>Plasma</v>
      </c>
      <c r="G5867" s="194">
        <v>72</v>
      </c>
      <c r="H5867" s="240" t="s">
        <v>60</v>
      </c>
      <c r="I5867" s="187">
        <v>3.4310975909999999</v>
      </c>
      <c r="J5867" s="241" t="s">
        <v>941</v>
      </c>
      <c r="K5867" s="241" t="s">
        <v>116</v>
      </c>
    </row>
    <row r="5868" spans="1:11" ht="14.25" x14ac:dyDescent="0.2">
      <c r="A5868" s="30">
        <v>645</v>
      </c>
      <c r="B5868" s="253" t="str">
        <f>IF(AND(A5868&lt;&gt;"",ISNUMBER(A5868)),VLOOKUP(A5868,Studies!A:BR,2,FALSE),"")</f>
        <v>Kasichayanula 2013b</v>
      </c>
      <c r="C5868" s="254" t="str">
        <f>IF(AND(A5868&lt;&gt;"",ISNUMBER(A5868)),VLOOKUP(A5868,Studies!A:BR,3,FALSE),"")</f>
        <v>https://www.ncbi.nlm.nih.gov/pubmed/23210765</v>
      </c>
      <c r="D5868" s="254" t="str">
        <f>IF(AND(A5868&lt;&gt;"",ISNUMBER(A5868)),VLOOKUP(A5868,Studies!A:BR,4,FALSE),"")</f>
        <v>T2DM with normal kidney function</v>
      </c>
      <c r="E5868" s="254" t="str">
        <f>IF(AND(A5868&lt;&gt;"",ISNUMBER(A5868)),VLOOKUP(A5868,Studies!A:BR,5,FALSE),"")</f>
        <v>Dapagliflozin</v>
      </c>
      <c r="F5868" s="255" t="str">
        <f>IF(AND(A5868&lt;&gt;"",ISNUMBER(A5868)),VLOOKUP(A5868,Studies!A:BR,6,FALSE),"")</f>
        <v>Plasma</v>
      </c>
      <c r="G5868" s="194">
        <v>0.5</v>
      </c>
      <c r="H5868" s="240" t="s">
        <v>60</v>
      </c>
      <c r="I5868" s="187">
        <v>340.30785680000002</v>
      </c>
      <c r="J5868" s="241" t="s">
        <v>941</v>
      </c>
      <c r="K5868" s="241" t="s">
        <v>116</v>
      </c>
    </row>
    <row r="5869" spans="1:11" ht="14.25" x14ac:dyDescent="0.2">
      <c r="A5869" s="30">
        <v>645</v>
      </c>
      <c r="B5869" s="253" t="str">
        <f>IF(AND(A5869&lt;&gt;"",ISNUMBER(A5869)),VLOOKUP(A5869,Studies!A:BR,2,FALSE),"")</f>
        <v>Kasichayanula 2013b</v>
      </c>
      <c r="C5869" s="254" t="str">
        <f>IF(AND(A5869&lt;&gt;"",ISNUMBER(A5869)),VLOOKUP(A5869,Studies!A:BR,3,FALSE),"")</f>
        <v>https://www.ncbi.nlm.nih.gov/pubmed/23210765</v>
      </c>
      <c r="D5869" s="254" t="str">
        <f>IF(AND(A5869&lt;&gt;"",ISNUMBER(A5869)),VLOOKUP(A5869,Studies!A:BR,4,FALSE),"")</f>
        <v>T2DM with normal kidney function</v>
      </c>
      <c r="E5869" s="254" t="str">
        <f>IF(AND(A5869&lt;&gt;"",ISNUMBER(A5869)),VLOOKUP(A5869,Studies!A:BR,5,FALSE),"")</f>
        <v>Dapagliflozin</v>
      </c>
      <c r="F5869" s="255" t="str">
        <f>IF(AND(A5869&lt;&gt;"",ISNUMBER(A5869)),VLOOKUP(A5869,Studies!A:BR,6,FALSE),"")</f>
        <v>Plasma</v>
      </c>
      <c r="G5869" s="194">
        <v>1</v>
      </c>
      <c r="H5869" s="240" t="s">
        <v>60</v>
      </c>
      <c r="I5869" s="187">
        <v>507.12946160000001</v>
      </c>
      <c r="J5869" s="241" t="s">
        <v>941</v>
      </c>
      <c r="K5869" s="241" t="s">
        <v>116</v>
      </c>
    </row>
    <row r="5870" spans="1:11" ht="14.25" x14ac:dyDescent="0.2">
      <c r="A5870" s="30">
        <v>645</v>
      </c>
      <c r="B5870" s="253" t="str">
        <f>IF(AND(A5870&lt;&gt;"",ISNUMBER(A5870)),VLOOKUP(A5870,Studies!A:BR,2,FALSE),"")</f>
        <v>Kasichayanula 2013b</v>
      </c>
      <c r="C5870" s="254" t="str">
        <f>IF(AND(A5870&lt;&gt;"",ISNUMBER(A5870)),VLOOKUP(A5870,Studies!A:BR,3,FALSE),"")</f>
        <v>https://www.ncbi.nlm.nih.gov/pubmed/23210765</v>
      </c>
      <c r="D5870" s="254" t="str">
        <f>IF(AND(A5870&lt;&gt;"",ISNUMBER(A5870)),VLOOKUP(A5870,Studies!A:BR,4,FALSE),"")</f>
        <v>T2DM with normal kidney function</v>
      </c>
      <c r="E5870" s="254" t="str">
        <f>IF(AND(A5870&lt;&gt;"",ISNUMBER(A5870)),VLOOKUP(A5870,Studies!A:BR,5,FALSE),"")</f>
        <v>Dapagliflozin</v>
      </c>
      <c r="F5870" s="255" t="str">
        <f>IF(AND(A5870&lt;&gt;"",ISNUMBER(A5870)),VLOOKUP(A5870,Studies!A:BR,6,FALSE),"")</f>
        <v>Plasma</v>
      </c>
      <c r="G5870" s="194">
        <v>3</v>
      </c>
      <c r="H5870" s="240" t="s">
        <v>60</v>
      </c>
      <c r="I5870" s="187">
        <v>235.97983540000001</v>
      </c>
      <c r="J5870" s="241" t="s">
        <v>941</v>
      </c>
      <c r="K5870" s="241" t="s">
        <v>116</v>
      </c>
    </row>
    <row r="5871" spans="1:11" ht="14.25" x14ac:dyDescent="0.2">
      <c r="A5871" s="30">
        <v>645</v>
      </c>
      <c r="B5871" s="253" t="str">
        <f>IF(AND(A5871&lt;&gt;"",ISNUMBER(A5871)),VLOOKUP(A5871,Studies!A:BR,2,FALSE),"")</f>
        <v>Kasichayanula 2013b</v>
      </c>
      <c r="C5871" s="254" t="str">
        <f>IF(AND(A5871&lt;&gt;"",ISNUMBER(A5871)),VLOOKUP(A5871,Studies!A:BR,3,FALSE),"")</f>
        <v>https://www.ncbi.nlm.nih.gov/pubmed/23210765</v>
      </c>
      <c r="D5871" s="254" t="str">
        <f>IF(AND(A5871&lt;&gt;"",ISNUMBER(A5871)),VLOOKUP(A5871,Studies!A:BR,4,FALSE),"")</f>
        <v>T2DM with normal kidney function</v>
      </c>
      <c r="E5871" s="254" t="str">
        <f>IF(AND(A5871&lt;&gt;"",ISNUMBER(A5871)),VLOOKUP(A5871,Studies!A:BR,5,FALSE),"")</f>
        <v>Dapagliflozin</v>
      </c>
      <c r="F5871" s="255" t="str">
        <f>IF(AND(A5871&lt;&gt;"",ISNUMBER(A5871)),VLOOKUP(A5871,Studies!A:BR,6,FALSE),"")</f>
        <v>Plasma</v>
      </c>
      <c r="G5871" s="194">
        <v>4</v>
      </c>
      <c r="H5871" s="240" t="s">
        <v>60</v>
      </c>
      <c r="I5871" s="187">
        <v>154.85145829999999</v>
      </c>
      <c r="J5871" s="241" t="s">
        <v>941</v>
      </c>
      <c r="K5871" s="241" t="s">
        <v>116</v>
      </c>
    </row>
    <row r="5872" spans="1:11" ht="14.25" x14ac:dyDescent="0.2">
      <c r="A5872" s="30">
        <v>645</v>
      </c>
      <c r="B5872" s="253" t="str">
        <f>IF(AND(A5872&lt;&gt;"",ISNUMBER(A5872)),VLOOKUP(A5872,Studies!A:BR,2,FALSE),"")</f>
        <v>Kasichayanula 2013b</v>
      </c>
      <c r="C5872" s="254" t="str">
        <f>IF(AND(A5872&lt;&gt;"",ISNUMBER(A5872)),VLOOKUP(A5872,Studies!A:BR,3,FALSE),"")</f>
        <v>https://www.ncbi.nlm.nih.gov/pubmed/23210765</v>
      </c>
      <c r="D5872" s="254" t="str">
        <f>IF(AND(A5872&lt;&gt;"",ISNUMBER(A5872)),VLOOKUP(A5872,Studies!A:BR,4,FALSE),"")</f>
        <v>T2DM with normal kidney function</v>
      </c>
      <c r="E5872" s="254" t="str">
        <f>IF(AND(A5872&lt;&gt;"",ISNUMBER(A5872)),VLOOKUP(A5872,Studies!A:BR,5,FALSE),"")</f>
        <v>Dapagliflozin</v>
      </c>
      <c r="F5872" s="255" t="str">
        <f>IF(AND(A5872&lt;&gt;"",ISNUMBER(A5872)),VLOOKUP(A5872,Studies!A:BR,6,FALSE),"")</f>
        <v>Plasma</v>
      </c>
      <c r="G5872" s="194">
        <v>5</v>
      </c>
      <c r="H5872" s="240" t="s">
        <v>60</v>
      </c>
      <c r="I5872" s="187">
        <v>129.66948679999999</v>
      </c>
      <c r="J5872" s="241" t="s">
        <v>941</v>
      </c>
      <c r="K5872" s="241" t="s">
        <v>116</v>
      </c>
    </row>
    <row r="5873" spans="1:11" ht="14.25" x14ac:dyDescent="0.2">
      <c r="A5873" s="30">
        <v>645</v>
      </c>
      <c r="B5873" s="253" t="str">
        <f>IF(AND(A5873&lt;&gt;"",ISNUMBER(A5873)),VLOOKUP(A5873,Studies!A:BR,2,FALSE),"")</f>
        <v>Kasichayanula 2013b</v>
      </c>
      <c r="C5873" s="254" t="str">
        <f>IF(AND(A5873&lt;&gt;"",ISNUMBER(A5873)),VLOOKUP(A5873,Studies!A:BR,3,FALSE),"")</f>
        <v>https://www.ncbi.nlm.nih.gov/pubmed/23210765</v>
      </c>
      <c r="D5873" s="254" t="str">
        <f>IF(AND(A5873&lt;&gt;"",ISNUMBER(A5873)),VLOOKUP(A5873,Studies!A:BR,4,FALSE),"")</f>
        <v>T2DM with normal kidney function</v>
      </c>
      <c r="E5873" s="254" t="str">
        <f>IF(AND(A5873&lt;&gt;"",ISNUMBER(A5873)),VLOOKUP(A5873,Studies!A:BR,5,FALSE),"")</f>
        <v>Dapagliflozin</v>
      </c>
      <c r="F5873" s="255" t="str">
        <f>IF(AND(A5873&lt;&gt;"",ISNUMBER(A5873)),VLOOKUP(A5873,Studies!A:BR,6,FALSE),"")</f>
        <v>Plasma</v>
      </c>
      <c r="G5873" s="194">
        <v>6</v>
      </c>
      <c r="H5873" s="240" t="s">
        <v>60</v>
      </c>
      <c r="I5873" s="187">
        <v>102.72671320000001</v>
      </c>
      <c r="J5873" s="241" t="s">
        <v>941</v>
      </c>
      <c r="K5873" s="241" t="s">
        <v>116</v>
      </c>
    </row>
    <row r="5874" spans="1:11" ht="14.25" x14ac:dyDescent="0.2">
      <c r="A5874" s="30">
        <v>645</v>
      </c>
      <c r="B5874" s="253" t="str">
        <f>IF(AND(A5874&lt;&gt;"",ISNUMBER(A5874)),VLOOKUP(A5874,Studies!A:BR,2,FALSE),"")</f>
        <v>Kasichayanula 2013b</v>
      </c>
      <c r="C5874" s="254" t="str">
        <f>IF(AND(A5874&lt;&gt;"",ISNUMBER(A5874)),VLOOKUP(A5874,Studies!A:BR,3,FALSE),"")</f>
        <v>https://www.ncbi.nlm.nih.gov/pubmed/23210765</v>
      </c>
      <c r="D5874" s="254" t="str">
        <f>IF(AND(A5874&lt;&gt;"",ISNUMBER(A5874)),VLOOKUP(A5874,Studies!A:BR,4,FALSE),"")</f>
        <v>T2DM with normal kidney function</v>
      </c>
      <c r="E5874" s="254" t="str">
        <f>IF(AND(A5874&lt;&gt;"",ISNUMBER(A5874)),VLOOKUP(A5874,Studies!A:BR,5,FALSE),"")</f>
        <v>Dapagliflozin</v>
      </c>
      <c r="F5874" s="255" t="str">
        <f>IF(AND(A5874&lt;&gt;"",ISNUMBER(A5874)),VLOOKUP(A5874,Studies!A:BR,6,FALSE),"")</f>
        <v>Plasma</v>
      </c>
      <c r="G5874" s="194">
        <v>8</v>
      </c>
      <c r="H5874" s="240" t="s">
        <v>60</v>
      </c>
      <c r="I5874" s="187">
        <v>67.402520989999999</v>
      </c>
      <c r="J5874" s="241" t="s">
        <v>941</v>
      </c>
      <c r="K5874" s="241" t="s">
        <v>116</v>
      </c>
    </row>
    <row r="5875" spans="1:11" ht="14.25" x14ac:dyDescent="0.2">
      <c r="A5875" s="30">
        <v>645</v>
      </c>
      <c r="B5875" s="253" t="str">
        <f>IF(AND(A5875&lt;&gt;"",ISNUMBER(A5875)),VLOOKUP(A5875,Studies!A:BR,2,FALSE),"")</f>
        <v>Kasichayanula 2013b</v>
      </c>
      <c r="C5875" s="254" t="str">
        <f>IF(AND(A5875&lt;&gt;"",ISNUMBER(A5875)),VLOOKUP(A5875,Studies!A:BR,3,FALSE),"")</f>
        <v>https://www.ncbi.nlm.nih.gov/pubmed/23210765</v>
      </c>
      <c r="D5875" s="254" t="str">
        <f>IF(AND(A5875&lt;&gt;"",ISNUMBER(A5875)),VLOOKUP(A5875,Studies!A:BR,4,FALSE),"")</f>
        <v>T2DM with normal kidney function</v>
      </c>
      <c r="E5875" s="254" t="str">
        <f>IF(AND(A5875&lt;&gt;"",ISNUMBER(A5875)),VLOOKUP(A5875,Studies!A:BR,5,FALSE),"")</f>
        <v>Dapagliflozin</v>
      </c>
      <c r="F5875" s="255" t="str">
        <f>IF(AND(A5875&lt;&gt;"",ISNUMBER(A5875)),VLOOKUP(A5875,Studies!A:BR,6,FALSE),"")</f>
        <v>Plasma</v>
      </c>
      <c r="G5875" s="194">
        <v>12</v>
      </c>
      <c r="H5875" s="240" t="s">
        <v>60</v>
      </c>
      <c r="I5875" s="187">
        <v>36.618593160000003</v>
      </c>
      <c r="J5875" s="241" t="s">
        <v>941</v>
      </c>
      <c r="K5875" s="241" t="s">
        <v>116</v>
      </c>
    </row>
    <row r="5876" spans="1:11" ht="14.25" x14ac:dyDescent="0.2">
      <c r="A5876" s="30">
        <v>645</v>
      </c>
      <c r="B5876" s="253" t="str">
        <f>IF(AND(A5876&lt;&gt;"",ISNUMBER(A5876)),VLOOKUP(A5876,Studies!A:BR,2,FALSE),"")</f>
        <v>Kasichayanula 2013b</v>
      </c>
      <c r="C5876" s="254" t="str">
        <f>IF(AND(A5876&lt;&gt;"",ISNUMBER(A5876)),VLOOKUP(A5876,Studies!A:BR,3,FALSE),"")</f>
        <v>https://www.ncbi.nlm.nih.gov/pubmed/23210765</v>
      </c>
      <c r="D5876" s="254" t="str">
        <f>IF(AND(A5876&lt;&gt;"",ISNUMBER(A5876)),VLOOKUP(A5876,Studies!A:BR,4,FALSE),"")</f>
        <v>T2DM with normal kidney function</v>
      </c>
      <c r="E5876" s="254" t="str">
        <f>IF(AND(A5876&lt;&gt;"",ISNUMBER(A5876)),VLOOKUP(A5876,Studies!A:BR,5,FALSE),"")</f>
        <v>Dapagliflozin</v>
      </c>
      <c r="F5876" s="255" t="str">
        <f>IF(AND(A5876&lt;&gt;"",ISNUMBER(A5876)),VLOOKUP(A5876,Studies!A:BR,6,FALSE),"")</f>
        <v>Plasma</v>
      </c>
      <c r="G5876" s="194">
        <v>18</v>
      </c>
      <c r="H5876" s="240" t="s">
        <v>60</v>
      </c>
      <c r="I5876" s="187">
        <v>23.22744277</v>
      </c>
      <c r="J5876" s="241" t="s">
        <v>941</v>
      </c>
      <c r="K5876" s="241" t="s">
        <v>116</v>
      </c>
    </row>
    <row r="5877" spans="1:11" ht="14.25" x14ac:dyDescent="0.2">
      <c r="A5877" s="30">
        <v>645</v>
      </c>
      <c r="B5877" s="253" t="str">
        <f>IF(AND(A5877&lt;&gt;"",ISNUMBER(A5877)),VLOOKUP(A5877,Studies!A:BR,2,FALSE),"")</f>
        <v>Kasichayanula 2013b</v>
      </c>
      <c r="C5877" s="254" t="str">
        <f>IF(AND(A5877&lt;&gt;"",ISNUMBER(A5877)),VLOOKUP(A5877,Studies!A:BR,3,FALSE),"")</f>
        <v>https://www.ncbi.nlm.nih.gov/pubmed/23210765</v>
      </c>
      <c r="D5877" s="254" t="str">
        <f>IF(AND(A5877&lt;&gt;"",ISNUMBER(A5877)),VLOOKUP(A5877,Studies!A:BR,4,FALSE),"")</f>
        <v>T2DM with normal kidney function</v>
      </c>
      <c r="E5877" s="254" t="str">
        <f>IF(AND(A5877&lt;&gt;"",ISNUMBER(A5877)),VLOOKUP(A5877,Studies!A:BR,5,FALSE),"")</f>
        <v>Dapagliflozin</v>
      </c>
      <c r="F5877" s="255" t="str">
        <f>IF(AND(A5877&lt;&gt;"",ISNUMBER(A5877)),VLOOKUP(A5877,Studies!A:BR,6,FALSE),"")</f>
        <v>Plasma</v>
      </c>
      <c r="G5877" s="194">
        <v>24</v>
      </c>
      <c r="H5877" s="240" t="s">
        <v>60</v>
      </c>
      <c r="I5877" s="187">
        <v>17.206767159999998</v>
      </c>
      <c r="J5877" s="241" t="s">
        <v>941</v>
      </c>
      <c r="K5877" s="241" t="s">
        <v>116</v>
      </c>
    </row>
    <row r="5878" spans="1:11" ht="14.25" x14ac:dyDescent="0.2">
      <c r="A5878" s="30">
        <v>645</v>
      </c>
      <c r="B5878" s="253" t="str">
        <f>IF(AND(A5878&lt;&gt;"",ISNUMBER(A5878)),VLOOKUP(A5878,Studies!A:BR,2,FALSE),"")</f>
        <v>Kasichayanula 2013b</v>
      </c>
      <c r="C5878" s="254" t="str">
        <f>IF(AND(A5878&lt;&gt;"",ISNUMBER(A5878)),VLOOKUP(A5878,Studies!A:BR,3,FALSE),"")</f>
        <v>https://www.ncbi.nlm.nih.gov/pubmed/23210765</v>
      </c>
      <c r="D5878" s="254" t="str">
        <f>IF(AND(A5878&lt;&gt;"",ISNUMBER(A5878)),VLOOKUP(A5878,Studies!A:BR,4,FALSE),"")</f>
        <v>T2DM with normal kidney function</v>
      </c>
      <c r="E5878" s="254" t="str">
        <f>IF(AND(A5878&lt;&gt;"",ISNUMBER(A5878)),VLOOKUP(A5878,Studies!A:BR,5,FALSE),"")</f>
        <v>Dapagliflozin</v>
      </c>
      <c r="F5878" s="255" t="str">
        <f>IF(AND(A5878&lt;&gt;"",ISNUMBER(A5878)),VLOOKUP(A5878,Studies!A:BR,6,FALSE),"")</f>
        <v>Plasma</v>
      </c>
      <c r="G5878" s="194">
        <v>36</v>
      </c>
      <c r="H5878" s="240" t="s">
        <v>60</v>
      </c>
      <c r="I5878" s="187">
        <v>8.5456520390000001</v>
      </c>
      <c r="J5878" s="241" t="s">
        <v>941</v>
      </c>
      <c r="K5878" s="241" t="s">
        <v>116</v>
      </c>
    </row>
    <row r="5879" spans="1:11" ht="14.25" x14ac:dyDescent="0.2">
      <c r="A5879" s="30">
        <v>645</v>
      </c>
      <c r="B5879" s="253" t="str">
        <f>IF(AND(A5879&lt;&gt;"",ISNUMBER(A5879)),VLOOKUP(A5879,Studies!A:BR,2,FALSE),"")</f>
        <v>Kasichayanula 2013b</v>
      </c>
      <c r="C5879" s="254" t="str">
        <f>IF(AND(A5879&lt;&gt;"",ISNUMBER(A5879)),VLOOKUP(A5879,Studies!A:BR,3,FALSE),"")</f>
        <v>https://www.ncbi.nlm.nih.gov/pubmed/23210765</v>
      </c>
      <c r="D5879" s="254" t="str">
        <f>IF(AND(A5879&lt;&gt;"",ISNUMBER(A5879)),VLOOKUP(A5879,Studies!A:BR,4,FALSE),"")</f>
        <v>T2DM with normal kidney function</v>
      </c>
      <c r="E5879" s="254" t="str">
        <f>IF(AND(A5879&lt;&gt;"",ISNUMBER(A5879)),VLOOKUP(A5879,Studies!A:BR,5,FALSE),"")</f>
        <v>Dapagliflozin</v>
      </c>
      <c r="F5879" s="255" t="str">
        <f>IF(AND(A5879&lt;&gt;"",ISNUMBER(A5879)),VLOOKUP(A5879,Studies!A:BR,6,FALSE),"")</f>
        <v>Plasma</v>
      </c>
      <c r="G5879" s="194">
        <v>48</v>
      </c>
      <c r="H5879" s="240" t="s">
        <v>60</v>
      </c>
      <c r="I5879" s="187">
        <v>4.5868446089999999</v>
      </c>
      <c r="J5879" s="241" t="s">
        <v>941</v>
      </c>
      <c r="K5879" s="241" t="s">
        <v>116</v>
      </c>
    </row>
    <row r="5880" spans="1:11" ht="14.25" x14ac:dyDescent="0.2">
      <c r="A5880" s="30">
        <v>645</v>
      </c>
      <c r="B5880" s="253" t="str">
        <f>IF(AND(A5880&lt;&gt;"",ISNUMBER(A5880)),VLOOKUP(A5880,Studies!A:BR,2,FALSE),"")</f>
        <v>Kasichayanula 2013b</v>
      </c>
      <c r="C5880" s="254" t="str">
        <f>IF(AND(A5880&lt;&gt;"",ISNUMBER(A5880)),VLOOKUP(A5880,Studies!A:BR,3,FALSE),"")</f>
        <v>https://www.ncbi.nlm.nih.gov/pubmed/23210765</v>
      </c>
      <c r="D5880" s="254" t="str">
        <f>IF(AND(A5880&lt;&gt;"",ISNUMBER(A5880)),VLOOKUP(A5880,Studies!A:BR,4,FALSE),"")</f>
        <v>T2DM with normal kidney function</v>
      </c>
      <c r="E5880" s="254" t="str">
        <f>IF(AND(A5880&lt;&gt;"",ISNUMBER(A5880)),VLOOKUP(A5880,Studies!A:BR,5,FALSE),"")</f>
        <v>Dapagliflozin</v>
      </c>
      <c r="F5880" s="255" t="str">
        <f>IF(AND(A5880&lt;&gt;"",ISNUMBER(A5880)),VLOOKUP(A5880,Studies!A:BR,6,FALSE),"")</f>
        <v>Plasma</v>
      </c>
      <c r="G5880" s="194">
        <v>60</v>
      </c>
      <c r="H5880" s="240" t="s">
        <v>60</v>
      </c>
      <c r="I5880" s="187">
        <v>2.602057259</v>
      </c>
      <c r="J5880" s="241" t="s">
        <v>941</v>
      </c>
      <c r="K5880" s="241" t="s">
        <v>116</v>
      </c>
    </row>
    <row r="5881" spans="1:11" ht="14.25" x14ac:dyDescent="0.2">
      <c r="A5881" s="30">
        <v>646</v>
      </c>
      <c r="B5881" s="253" t="str">
        <f>IF(AND(A5881&lt;&gt;"",ISNUMBER(A5881)),VLOOKUP(A5881,Studies!A:BR,2,FALSE),"")</f>
        <v>Kasichayanula 2013b</v>
      </c>
      <c r="C5881" s="254" t="str">
        <f>IF(AND(A5881&lt;&gt;"",ISNUMBER(A5881)),VLOOKUP(A5881,Studies!A:BR,3,FALSE),"")</f>
        <v>https://www.ncbi.nlm.nih.gov/pubmed/23210765</v>
      </c>
      <c r="D5881" s="254" t="str">
        <f>IF(AND(A5881&lt;&gt;"",ISNUMBER(A5881)),VLOOKUP(A5881,Studies!A:BR,4,FALSE),"")</f>
        <v>T2DM with mild renal impairment</v>
      </c>
      <c r="E5881" s="254" t="str">
        <f>IF(AND(A5881&lt;&gt;"",ISNUMBER(A5881)),VLOOKUP(A5881,Studies!A:BR,5,FALSE),"")</f>
        <v>Dapagliflozin</v>
      </c>
      <c r="F5881" s="255" t="str">
        <f>IF(AND(A5881&lt;&gt;"",ISNUMBER(A5881)),VLOOKUP(A5881,Studies!A:BR,6,FALSE),"")</f>
        <v>Plasma</v>
      </c>
      <c r="G5881" s="194">
        <v>0.25</v>
      </c>
      <c r="H5881" s="240" t="s">
        <v>60</v>
      </c>
      <c r="I5881" s="187">
        <v>191.2388827</v>
      </c>
      <c r="J5881" s="241" t="s">
        <v>941</v>
      </c>
      <c r="K5881" s="241" t="s">
        <v>116</v>
      </c>
    </row>
    <row r="5882" spans="1:11" ht="14.25" x14ac:dyDescent="0.2">
      <c r="A5882" s="30">
        <v>646</v>
      </c>
      <c r="B5882" s="253" t="str">
        <f>IF(AND(A5882&lt;&gt;"",ISNUMBER(A5882)),VLOOKUP(A5882,Studies!A:BR,2,FALSE),"")</f>
        <v>Kasichayanula 2013b</v>
      </c>
      <c r="C5882" s="254" t="str">
        <f>IF(AND(A5882&lt;&gt;"",ISNUMBER(A5882)),VLOOKUP(A5882,Studies!A:BR,3,FALSE),"")</f>
        <v>https://www.ncbi.nlm.nih.gov/pubmed/23210765</v>
      </c>
      <c r="D5882" s="254" t="str">
        <f>IF(AND(A5882&lt;&gt;"",ISNUMBER(A5882)),VLOOKUP(A5882,Studies!A:BR,4,FALSE),"")</f>
        <v>T2DM with mild renal impairment</v>
      </c>
      <c r="E5882" s="254" t="str">
        <f>IF(AND(A5882&lt;&gt;"",ISNUMBER(A5882)),VLOOKUP(A5882,Studies!A:BR,5,FALSE),"")</f>
        <v>Dapagliflozin</v>
      </c>
      <c r="F5882" s="255" t="str">
        <f>IF(AND(A5882&lt;&gt;"",ISNUMBER(A5882)),VLOOKUP(A5882,Studies!A:BR,6,FALSE),"")</f>
        <v>Plasma</v>
      </c>
      <c r="G5882" s="194">
        <v>0.5</v>
      </c>
      <c r="H5882" s="240" t="s">
        <v>60</v>
      </c>
      <c r="I5882" s="187">
        <v>524.32691279999995</v>
      </c>
      <c r="J5882" s="241" t="s">
        <v>941</v>
      </c>
      <c r="K5882" s="241" t="s">
        <v>116</v>
      </c>
    </row>
    <row r="5883" spans="1:11" ht="14.25" x14ac:dyDescent="0.2">
      <c r="A5883" s="30">
        <v>646</v>
      </c>
      <c r="B5883" s="253" t="str">
        <f>IF(AND(A5883&lt;&gt;"",ISNUMBER(A5883)),VLOOKUP(A5883,Studies!A:BR,2,FALSE),"")</f>
        <v>Kasichayanula 2013b</v>
      </c>
      <c r="C5883" s="254" t="str">
        <f>IF(AND(A5883&lt;&gt;"",ISNUMBER(A5883)),VLOOKUP(A5883,Studies!A:BR,3,FALSE),"")</f>
        <v>https://www.ncbi.nlm.nih.gov/pubmed/23210765</v>
      </c>
      <c r="D5883" s="254" t="str">
        <f>IF(AND(A5883&lt;&gt;"",ISNUMBER(A5883)),VLOOKUP(A5883,Studies!A:BR,4,FALSE),"")</f>
        <v>T2DM with mild renal impairment</v>
      </c>
      <c r="E5883" s="254" t="str">
        <f>IF(AND(A5883&lt;&gt;"",ISNUMBER(A5883)),VLOOKUP(A5883,Studies!A:BR,5,FALSE),"")</f>
        <v>Dapagliflozin</v>
      </c>
      <c r="F5883" s="255" t="str">
        <f>IF(AND(A5883&lt;&gt;"",ISNUMBER(A5883)),VLOOKUP(A5883,Studies!A:BR,6,FALSE),"")</f>
        <v>Plasma</v>
      </c>
      <c r="G5883" s="194">
        <v>1</v>
      </c>
      <c r="H5883" s="240" t="s">
        <v>60</v>
      </c>
      <c r="I5883" s="187">
        <v>772.75230509999994</v>
      </c>
      <c r="J5883" s="241" t="s">
        <v>941</v>
      </c>
      <c r="K5883" s="241" t="s">
        <v>116</v>
      </c>
    </row>
    <row r="5884" spans="1:11" ht="14.25" x14ac:dyDescent="0.2">
      <c r="A5884" s="30">
        <v>646</v>
      </c>
      <c r="B5884" s="253" t="str">
        <f>IF(AND(A5884&lt;&gt;"",ISNUMBER(A5884)),VLOOKUP(A5884,Studies!A:BR,2,FALSE),"")</f>
        <v>Kasichayanula 2013b</v>
      </c>
      <c r="C5884" s="254" t="str">
        <f>IF(AND(A5884&lt;&gt;"",ISNUMBER(A5884)),VLOOKUP(A5884,Studies!A:BR,3,FALSE),"")</f>
        <v>https://www.ncbi.nlm.nih.gov/pubmed/23210765</v>
      </c>
      <c r="D5884" s="254" t="str">
        <f>IF(AND(A5884&lt;&gt;"",ISNUMBER(A5884)),VLOOKUP(A5884,Studies!A:BR,4,FALSE),"")</f>
        <v>T2DM with mild renal impairment</v>
      </c>
      <c r="E5884" s="254" t="str">
        <f>IF(AND(A5884&lt;&gt;"",ISNUMBER(A5884)),VLOOKUP(A5884,Studies!A:BR,5,FALSE),"")</f>
        <v>Dapagliflozin</v>
      </c>
      <c r="F5884" s="255" t="str">
        <f>IF(AND(A5884&lt;&gt;"",ISNUMBER(A5884)),VLOOKUP(A5884,Studies!A:BR,6,FALSE),"")</f>
        <v>Plasma</v>
      </c>
      <c r="G5884" s="194">
        <v>2</v>
      </c>
      <c r="H5884" s="240" t="s">
        <v>60</v>
      </c>
      <c r="I5884" s="187">
        <v>535.94408250000004</v>
      </c>
      <c r="J5884" s="241" t="s">
        <v>941</v>
      </c>
      <c r="K5884" s="241" t="s">
        <v>116</v>
      </c>
    </row>
    <row r="5885" spans="1:11" ht="14.25" x14ac:dyDescent="0.2">
      <c r="A5885" s="30">
        <v>646</v>
      </c>
      <c r="B5885" s="253" t="str">
        <f>IF(AND(A5885&lt;&gt;"",ISNUMBER(A5885)),VLOOKUP(A5885,Studies!A:BR,2,FALSE),"")</f>
        <v>Kasichayanula 2013b</v>
      </c>
      <c r="C5885" s="254" t="str">
        <f>IF(AND(A5885&lt;&gt;"",ISNUMBER(A5885)),VLOOKUP(A5885,Studies!A:BR,3,FALSE),"")</f>
        <v>https://www.ncbi.nlm.nih.gov/pubmed/23210765</v>
      </c>
      <c r="D5885" s="254" t="str">
        <f>IF(AND(A5885&lt;&gt;"",ISNUMBER(A5885)),VLOOKUP(A5885,Studies!A:BR,4,FALSE),"")</f>
        <v>T2DM with mild renal impairment</v>
      </c>
      <c r="E5885" s="254" t="str">
        <f>IF(AND(A5885&lt;&gt;"",ISNUMBER(A5885)),VLOOKUP(A5885,Studies!A:BR,5,FALSE),"")</f>
        <v>Dapagliflozin</v>
      </c>
      <c r="F5885" s="255" t="str">
        <f>IF(AND(A5885&lt;&gt;"",ISNUMBER(A5885)),VLOOKUP(A5885,Studies!A:BR,6,FALSE),"")</f>
        <v>Plasma</v>
      </c>
      <c r="G5885" s="194">
        <v>3</v>
      </c>
      <c r="H5885" s="240" t="s">
        <v>60</v>
      </c>
      <c r="I5885" s="187">
        <v>380.05760229999999</v>
      </c>
      <c r="J5885" s="241" t="s">
        <v>941</v>
      </c>
      <c r="K5885" s="241" t="s">
        <v>116</v>
      </c>
    </row>
    <row r="5886" spans="1:11" ht="14.25" x14ac:dyDescent="0.2">
      <c r="A5886" s="30">
        <v>646</v>
      </c>
      <c r="B5886" s="253" t="str">
        <f>IF(AND(A5886&lt;&gt;"",ISNUMBER(A5886)),VLOOKUP(A5886,Studies!A:BR,2,FALSE),"")</f>
        <v>Kasichayanula 2013b</v>
      </c>
      <c r="C5886" s="254" t="str">
        <f>IF(AND(A5886&lt;&gt;"",ISNUMBER(A5886)),VLOOKUP(A5886,Studies!A:BR,3,FALSE),"")</f>
        <v>https://www.ncbi.nlm.nih.gov/pubmed/23210765</v>
      </c>
      <c r="D5886" s="254" t="str">
        <f>IF(AND(A5886&lt;&gt;"",ISNUMBER(A5886)),VLOOKUP(A5886,Studies!A:BR,4,FALSE),"")</f>
        <v>T2DM with mild renal impairment</v>
      </c>
      <c r="E5886" s="254" t="str">
        <f>IF(AND(A5886&lt;&gt;"",ISNUMBER(A5886)),VLOOKUP(A5886,Studies!A:BR,5,FALSE),"")</f>
        <v>Dapagliflozin</v>
      </c>
      <c r="F5886" s="255" t="str">
        <f>IF(AND(A5886&lt;&gt;"",ISNUMBER(A5886)),VLOOKUP(A5886,Studies!A:BR,6,FALSE),"")</f>
        <v>Plasma</v>
      </c>
      <c r="G5886" s="194">
        <v>4</v>
      </c>
      <c r="H5886" s="240" t="s">
        <v>60</v>
      </c>
      <c r="I5886" s="187">
        <v>257.82243999999997</v>
      </c>
      <c r="J5886" s="241" t="s">
        <v>941</v>
      </c>
      <c r="K5886" s="241" t="s">
        <v>116</v>
      </c>
    </row>
    <row r="5887" spans="1:11" ht="14.25" x14ac:dyDescent="0.2">
      <c r="A5887" s="30">
        <v>646</v>
      </c>
      <c r="B5887" s="253" t="str">
        <f>IF(AND(A5887&lt;&gt;"",ISNUMBER(A5887)),VLOOKUP(A5887,Studies!A:BR,2,FALSE),"")</f>
        <v>Kasichayanula 2013b</v>
      </c>
      <c r="C5887" s="254" t="str">
        <f>IF(AND(A5887&lt;&gt;"",ISNUMBER(A5887)),VLOOKUP(A5887,Studies!A:BR,3,FALSE),"")</f>
        <v>https://www.ncbi.nlm.nih.gov/pubmed/23210765</v>
      </c>
      <c r="D5887" s="254" t="str">
        <f>IF(AND(A5887&lt;&gt;"",ISNUMBER(A5887)),VLOOKUP(A5887,Studies!A:BR,4,FALSE),"")</f>
        <v>T2DM with mild renal impairment</v>
      </c>
      <c r="E5887" s="254" t="str">
        <f>IF(AND(A5887&lt;&gt;"",ISNUMBER(A5887)),VLOOKUP(A5887,Studies!A:BR,5,FALSE),"")</f>
        <v>Dapagliflozin</v>
      </c>
      <c r="F5887" s="255" t="str">
        <f>IF(AND(A5887&lt;&gt;"",ISNUMBER(A5887)),VLOOKUP(A5887,Studies!A:BR,6,FALSE),"")</f>
        <v>Plasma</v>
      </c>
      <c r="G5887" s="194">
        <v>5</v>
      </c>
      <c r="H5887" s="240" t="s">
        <v>60</v>
      </c>
      <c r="I5887" s="187">
        <v>213.51331759999999</v>
      </c>
      <c r="J5887" s="241" t="s">
        <v>941</v>
      </c>
      <c r="K5887" s="241" t="s">
        <v>116</v>
      </c>
    </row>
    <row r="5888" spans="1:11" ht="14.25" x14ac:dyDescent="0.2">
      <c r="A5888" s="30">
        <v>646</v>
      </c>
      <c r="B5888" s="253" t="str">
        <f>IF(AND(A5888&lt;&gt;"",ISNUMBER(A5888)),VLOOKUP(A5888,Studies!A:BR,2,FALSE),"")</f>
        <v>Kasichayanula 2013b</v>
      </c>
      <c r="C5888" s="254" t="str">
        <f>IF(AND(A5888&lt;&gt;"",ISNUMBER(A5888)),VLOOKUP(A5888,Studies!A:BR,3,FALSE),"")</f>
        <v>https://www.ncbi.nlm.nih.gov/pubmed/23210765</v>
      </c>
      <c r="D5888" s="254" t="str">
        <f>IF(AND(A5888&lt;&gt;"",ISNUMBER(A5888)),VLOOKUP(A5888,Studies!A:BR,4,FALSE),"")</f>
        <v>T2DM with mild renal impairment</v>
      </c>
      <c r="E5888" s="254" t="str">
        <f>IF(AND(A5888&lt;&gt;"",ISNUMBER(A5888)),VLOOKUP(A5888,Studies!A:BR,5,FALSE),"")</f>
        <v>Dapagliflozin</v>
      </c>
      <c r="F5888" s="255" t="str">
        <f>IF(AND(A5888&lt;&gt;"",ISNUMBER(A5888)),VLOOKUP(A5888,Studies!A:BR,6,FALSE),"")</f>
        <v>Plasma</v>
      </c>
      <c r="G5888" s="194">
        <v>6</v>
      </c>
      <c r="H5888" s="240" t="s">
        <v>60</v>
      </c>
      <c r="I5888" s="187">
        <v>165.4502602</v>
      </c>
      <c r="J5888" s="241" t="s">
        <v>941</v>
      </c>
      <c r="K5888" s="241" t="s">
        <v>116</v>
      </c>
    </row>
    <row r="5889" spans="1:11" ht="14.25" x14ac:dyDescent="0.2">
      <c r="A5889" s="30">
        <v>646</v>
      </c>
      <c r="B5889" s="253" t="str">
        <f>IF(AND(A5889&lt;&gt;"",ISNUMBER(A5889)),VLOOKUP(A5889,Studies!A:BR,2,FALSE),"")</f>
        <v>Kasichayanula 2013b</v>
      </c>
      <c r="C5889" s="254" t="str">
        <f>IF(AND(A5889&lt;&gt;"",ISNUMBER(A5889)),VLOOKUP(A5889,Studies!A:BR,3,FALSE),"")</f>
        <v>https://www.ncbi.nlm.nih.gov/pubmed/23210765</v>
      </c>
      <c r="D5889" s="254" t="str">
        <f>IF(AND(A5889&lt;&gt;"",ISNUMBER(A5889)),VLOOKUP(A5889,Studies!A:BR,4,FALSE),"")</f>
        <v>T2DM with mild renal impairment</v>
      </c>
      <c r="E5889" s="254" t="str">
        <f>IF(AND(A5889&lt;&gt;"",ISNUMBER(A5889)),VLOOKUP(A5889,Studies!A:BR,5,FALSE),"")</f>
        <v>Dapagliflozin</v>
      </c>
      <c r="F5889" s="255" t="str">
        <f>IF(AND(A5889&lt;&gt;"",ISNUMBER(A5889)),VLOOKUP(A5889,Studies!A:BR,6,FALSE),"")</f>
        <v>Plasma</v>
      </c>
      <c r="G5889" s="194">
        <v>8</v>
      </c>
      <c r="H5889" s="240" t="s">
        <v>60</v>
      </c>
      <c r="I5889" s="187">
        <v>108.55640099999999</v>
      </c>
      <c r="J5889" s="241" t="s">
        <v>941</v>
      </c>
      <c r="K5889" s="241" t="s">
        <v>116</v>
      </c>
    </row>
    <row r="5890" spans="1:11" ht="14.25" x14ac:dyDescent="0.2">
      <c r="A5890" s="30">
        <v>646</v>
      </c>
      <c r="B5890" s="253" t="str">
        <f>IF(AND(A5890&lt;&gt;"",ISNUMBER(A5890)),VLOOKUP(A5890,Studies!A:BR,2,FALSE),"")</f>
        <v>Kasichayanula 2013b</v>
      </c>
      <c r="C5890" s="254" t="str">
        <f>IF(AND(A5890&lt;&gt;"",ISNUMBER(A5890)),VLOOKUP(A5890,Studies!A:BR,3,FALSE),"")</f>
        <v>https://www.ncbi.nlm.nih.gov/pubmed/23210765</v>
      </c>
      <c r="D5890" s="254" t="str">
        <f>IF(AND(A5890&lt;&gt;"",ISNUMBER(A5890)),VLOOKUP(A5890,Studies!A:BR,4,FALSE),"")</f>
        <v>T2DM with mild renal impairment</v>
      </c>
      <c r="E5890" s="254" t="str">
        <f>IF(AND(A5890&lt;&gt;"",ISNUMBER(A5890)),VLOOKUP(A5890,Studies!A:BR,5,FALSE),"")</f>
        <v>Dapagliflozin</v>
      </c>
      <c r="F5890" s="255" t="str">
        <f>IF(AND(A5890&lt;&gt;"",ISNUMBER(A5890)),VLOOKUP(A5890,Studies!A:BR,6,FALSE),"")</f>
        <v>Plasma</v>
      </c>
      <c r="G5890" s="194">
        <v>12</v>
      </c>
      <c r="H5890" s="240" t="s">
        <v>60</v>
      </c>
      <c r="I5890" s="187">
        <v>60.97206431</v>
      </c>
      <c r="J5890" s="241" t="s">
        <v>941</v>
      </c>
      <c r="K5890" s="241" t="s">
        <v>116</v>
      </c>
    </row>
    <row r="5891" spans="1:11" ht="14.25" x14ac:dyDescent="0.2">
      <c r="A5891" s="30">
        <v>646</v>
      </c>
      <c r="B5891" s="253" t="str">
        <f>IF(AND(A5891&lt;&gt;"",ISNUMBER(A5891)),VLOOKUP(A5891,Studies!A:BR,2,FALSE),"")</f>
        <v>Kasichayanula 2013b</v>
      </c>
      <c r="C5891" s="254" t="str">
        <f>IF(AND(A5891&lt;&gt;"",ISNUMBER(A5891)),VLOOKUP(A5891,Studies!A:BR,3,FALSE),"")</f>
        <v>https://www.ncbi.nlm.nih.gov/pubmed/23210765</v>
      </c>
      <c r="D5891" s="254" t="str">
        <f>IF(AND(A5891&lt;&gt;"",ISNUMBER(A5891)),VLOOKUP(A5891,Studies!A:BR,4,FALSE),"")</f>
        <v>T2DM with mild renal impairment</v>
      </c>
      <c r="E5891" s="254" t="str">
        <f>IF(AND(A5891&lt;&gt;"",ISNUMBER(A5891)),VLOOKUP(A5891,Studies!A:BR,5,FALSE),"")</f>
        <v>Dapagliflozin</v>
      </c>
      <c r="F5891" s="255" t="str">
        <f>IF(AND(A5891&lt;&gt;"",ISNUMBER(A5891)),VLOOKUP(A5891,Studies!A:BR,6,FALSE),"")</f>
        <v>Plasma</v>
      </c>
      <c r="G5891" s="194">
        <v>18</v>
      </c>
      <c r="H5891" s="240" t="s">
        <v>60</v>
      </c>
      <c r="I5891" s="187">
        <v>36.185577909999999</v>
      </c>
      <c r="J5891" s="241" t="s">
        <v>941</v>
      </c>
      <c r="K5891" s="241" t="s">
        <v>116</v>
      </c>
    </row>
    <row r="5892" spans="1:11" ht="14.25" x14ac:dyDescent="0.2">
      <c r="A5892" s="30">
        <v>646</v>
      </c>
      <c r="B5892" s="253" t="str">
        <f>IF(AND(A5892&lt;&gt;"",ISNUMBER(A5892)),VLOOKUP(A5892,Studies!A:BR,2,FALSE),"")</f>
        <v>Kasichayanula 2013b</v>
      </c>
      <c r="C5892" s="254" t="str">
        <f>IF(AND(A5892&lt;&gt;"",ISNUMBER(A5892)),VLOOKUP(A5892,Studies!A:BR,3,FALSE),"")</f>
        <v>https://www.ncbi.nlm.nih.gov/pubmed/23210765</v>
      </c>
      <c r="D5892" s="254" t="str">
        <f>IF(AND(A5892&lt;&gt;"",ISNUMBER(A5892)),VLOOKUP(A5892,Studies!A:BR,4,FALSE),"")</f>
        <v>T2DM with mild renal impairment</v>
      </c>
      <c r="E5892" s="254" t="str">
        <f>IF(AND(A5892&lt;&gt;"",ISNUMBER(A5892)),VLOOKUP(A5892,Studies!A:BR,5,FALSE),"")</f>
        <v>Dapagliflozin</v>
      </c>
      <c r="F5892" s="255" t="str">
        <f>IF(AND(A5892&lt;&gt;"",ISNUMBER(A5892)),VLOOKUP(A5892,Studies!A:BR,6,FALSE),"")</f>
        <v>Plasma</v>
      </c>
      <c r="G5892" s="194">
        <v>24</v>
      </c>
      <c r="H5892" s="240" t="s">
        <v>60</v>
      </c>
      <c r="I5892" s="187">
        <v>27.10394896</v>
      </c>
      <c r="J5892" s="241" t="s">
        <v>941</v>
      </c>
      <c r="K5892" s="241" t="s">
        <v>116</v>
      </c>
    </row>
    <row r="5893" spans="1:11" ht="14.25" x14ac:dyDescent="0.2">
      <c r="A5893" s="30">
        <v>646</v>
      </c>
      <c r="B5893" s="253" t="str">
        <f>IF(AND(A5893&lt;&gt;"",ISNUMBER(A5893)),VLOOKUP(A5893,Studies!A:BR,2,FALSE),"")</f>
        <v>Kasichayanula 2013b</v>
      </c>
      <c r="C5893" s="254" t="str">
        <f>IF(AND(A5893&lt;&gt;"",ISNUMBER(A5893)),VLOOKUP(A5893,Studies!A:BR,3,FALSE),"")</f>
        <v>https://www.ncbi.nlm.nih.gov/pubmed/23210765</v>
      </c>
      <c r="D5893" s="254" t="str">
        <f>IF(AND(A5893&lt;&gt;"",ISNUMBER(A5893)),VLOOKUP(A5893,Studies!A:BR,4,FALSE),"")</f>
        <v>T2DM with mild renal impairment</v>
      </c>
      <c r="E5893" s="254" t="str">
        <f>IF(AND(A5893&lt;&gt;"",ISNUMBER(A5893)),VLOOKUP(A5893,Studies!A:BR,5,FALSE),"")</f>
        <v>Dapagliflozin</v>
      </c>
      <c r="F5893" s="255" t="str">
        <f>IF(AND(A5893&lt;&gt;"",ISNUMBER(A5893)),VLOOKUP(A5893,Studies!A:BR,6,FALSE),"")</f>
        <v>Plasma</v>
      </c>
      <c r="G5893" s="194">
        <v>36</v>
      </c>
      <c r="H5893" s="240" t="s">
        <v>60</v>
      </c>
      <c r="I5893" s="187">
        <v>17.95797494</v>
      </c>
      <c r="J5893" s="241" t="s">
        <v>941</v>
      </c>
      <c r="K5893" s="241" t="s">
        <v>116</v>
      </c>
    </row>
    <row r="5894" spans="1:11" ht="14.25" x14ac:dyDescent="0.2">
      <c r="A5894" s="30">
        <v>646</v>
      </c>
      <c r="B5894" s="253" t="str">
        <f>IF(AND(A5894&lt;&gt;"",ISNUMBER(A5894)),VLOOKUP(A5894,Studies!A:BR,2,FALSE),"")</f>
        <v>Kasichayanula 2013b</v>
      </c>
      <c r="C5894" s="254" t="str">
        <f>IF(AND(A5894&lt;&gt;"",ISNUMBER(A5894)),VLOOKUP(A5894,Studies!A:BR,3,FALSE),"")</f>
        <v>https://www.ncbi.nlm.nih.gov/pubmed/23210765</v>
      </c>
      <c r="D5894" s="254" t="str">
        <f>IF(AND(A5894&lt;&gt;"",ISNUMBER(A5894)),VLOOKUP(A5894,Studies!A:BR,4,FALSE),"")</f>
        <v>T2DM with mild renal impairment</v>
      </c>
      <c r="E5894" s="254" t="str">
        <f>IF(AND(A5894&lt;&gt;"",ISNUMBER(A5894)),VLOOKUP(A5894,Studies!A:BR,5,FALSE),"")</f>
        <v>Dapagliflozin</v>
      </c>
      <c r="F5894" s="255" t="str">
        <f>IF(AND(A5894&lt;&gt;"",ISNUMBER(A5894)),VLOOKUP(A5894,Studies!A:BR,6,FALSE),"")</f>
        <v>Plasma</v>
      </c>
      <c r="G5894" s="194">
        <v>48</v>
      </c>
      <c r="H5894" s="240" t="s">
        <v>60</v>
      </c>
      <c r="I5894" s="187">
        <v>10.187660879999999</v>
      </c>
      <c r="J5894" s="241" t="s">
        <v>941</v>
      </c>
      <c r="K5894" s="241" t="s">
        <v>116</v>
      </c>
    </row>
    <row r="5895" spans="1:11" ht="14.25" x14ac:dyDescent="0.2">
      <c r="A5895" s="30">
        <v>646</v>
      </c>
      <c r="B5895" s="253" t="str">
        <f>IF(AND(A5895&lt;&gt;"",ISNUMBER(A5895)),VLOOKUP(A5895,Studies!A:BR,2,FALSE),"")</f>
        <v>Kasichayanula 2013b</v>
      </c>
      <c r="C5895" s="254" t="str">
        <f>IF(AND(A5895&lt;&gt;"",ISNUMBER(A5895)),VLOOKUP(A5895,Studies!A:BR,3,FALSE),"")</f>
        <v>https://www.ncbi.nlm.nih.gov/pubmed/23210765</v>
      </c>
      <c r="D5895" s="254" t="str">
        <f>IF(AND(A5895&lt;&gt;"",ISNUMBER(A5895)),VLOOKUP(A5895,Studies!A:BR,4,FALSE),"")</f>
        <v>T2DM with mild renal impairment</v>
      </c>
      <c r="E5895" s="254" t="str">
        <f>IF(AND(A5895&lt;&gt;"",ISNUMBER(A5895)),VLOOKUP(A5895,Studies!A:BR,5,FALSE),"")</f>
        <v>Dapagliflozin</v>
      </c>
      <c r="F5895" s="255" t="str">
        <f>IF(AND(A5895&lt;&gt;"",ISNUMBER(A5895)),VLOOKUP(A5895,Studies!A:BR,6,FALSE),"")</f>
        <v>Plasma</v>
      </c>
      <c r="G5895" s="194">
        <v>60</v>
      </c>
      <c r="H5895" s="240" t="s">
        <v>60</v>
      </c>
      <c r="I5895" s="187">
        <v>8.9050440179999999</v>
      </c>
      <c r="J5895" s="241" t="s">
        <v>941</v>
      </c>
      <c r="K5895" s="241" t="s">
        <v>116</v>
      </c>
    </row>
    <row r="5896" spans="1:11" ht="14.25" x14ac:dyDescent="0.2">
      <c r="A5896" s="30">
        <v>646</v>
      </c>
      <c r="B5896" s="253" t="str">
        <f>IF(AND(A5896&lt;&gt;"",ISNUMBER(A5896)),VLOOKUP(A5896,Studies!A:BR,2,FALSE),"")</f>
        <v>Kasichayanula 2013b</v>
      </c>
      <c r="C5896" s="254" t="str">
        <f>IF(AND(A5896&lt;&gt;"",ISNUMBER(A5896)),VLOOKUP(A5896,Studies!A:BR,3,FALSE),"")</f>
        <v>https://www.ncbi.nlm.nih.gov/pubmed/23210765</v>
      </c>
      <c r="D5896" s="254" t="str">
        <f>IF(AND(A5896&lt;&gt;"",ISNUMBER(A5896)),VLOOKUP(A5896,Studies!A:BR,4,FALSE),"")</f>
        <v>T2DM with mild renal impairment</v>
      </c>
      <c r="E5896" s="254" t="str">
        <f>IF(AND(A5896&lt;&gt;"",ISNUMBER(A5896)),VLOOKUP(A5896,Studies!A:BR,5,FALSE),"")</f>
        <v>Dapagliflozin</v>
      </c>
      <c r="F5896" s="255" t="str">
        <f>IF(AND(A5896&lt;&gt;"",ISNUMBER(A5896)),VLOOKUP(A5896,Studies!A:BR,6,FALSE),"")</f>
        <v>Plasma</v>
      </c>
      <c r="G5896" s="194">
        <v>72</v>
      </c>
      <c r="H5896" s="240" t="s">
        <v>60</v>
      </c>
      <c r="I5896" s="187">
        <v>8.9899753209999993</v>
      </c>
      <c r="J5896" s="241" t="s">
        <v>941</v>
      </c>
      <c r="K5896" s="241" t="s">
        <v>116</v>
      </c>
    </row>
    <row r="5897" spans="1:11" ht="14.25" x14ac:dyDescent="0.2">
      <c r="A5897" s="30">
        <v>647</v>
      </c>
      <c r="B5897" s="253" t="str">
        <f>IF(AND(A5897&lt;&gt;"",ISNUMBER(A5897)),VLOOKUP(A5897,Studies!A:BR,2,FALSE),"")</f>
        <v>Kasichayanula 2013b</v>
      </c>
      <c r="C5897" s="254" t="str">
        <f>IF(AND(A5897&lt;&gt;"",ISNUMBER(A5897)),VLOOKUP(A5897,Studies!A:BR,3,FALSE),"")</f>
        <v>https://www.ncbi.nlm.nih.gov/pubmed/23210765</v>
      </c>
      <c r="D5897" s="254" t="str">
        <f>IF(AND(A5897&lt;&gt;"",ISNUMBER(A5897)),VLOOKUP(A5897,Studies!A:BR,4,FALSE),"")</f>
        <v>T2DM with moderate renal impairment</v>
      </c>
      <c r="E5897" s="254" t="str">
        <f>IF(AND(A5897&lt;&gt;"",ISNUMBER(A5897)),VLOOKUP(A5897,Studies!A:BR,5,FALSE),"")</f>
        <v>Dapagliflozin</v>
      </c>
      <c r="F5897" s="255" t="str">
        <f>IF(AND(A5897&lt;&gt;"",ISNUMBER(A5897)),VLOOKUP(A5897,Studies!A:BR,6,FALSE),"")</f>
        <v>Plasma</v>
      </c>
      <c r="G5897" s="194">
        <v>0.25</v>
      </c>
      <c r="H5897" s="240" t="s">
        <v>60</v>
      </c>
      <c r="I5897" s="187">
        <v>332.85825290000002</v>
      </c>
      <c r="J5897" s="241" t="s">
        <v>941</v>
      </c>
      <c r="K5897" s="241" t="s">
        <v>116</v>
      </c>
    </row>
    <row r="5898" spans="1:11" ht="14.25" x14ac:dyDescent="0.2">
      <c r="A5898" s="30">
        <v>647</v>
      </c>
      <c r="B5898" s="253" t="str">
        <f>IF(AND(A5898&lt;&gt;"",ISNUMBER(A5898)),VLOOKUP(A5898,Studies!A:BR,2,FALSE),"")</f>
        <v>Kasichayanula 2013b</v>
      </c>
      <c r="C5898" s="254" t="str">
        <f>IF(AND(A5898&lt;&gt;"",ISNUMBER(A5898)),VLOOKUP(A5898,Studies!A:BR,3,FALSE),"")</f>
        <v>https://www.ncbi.nlm.nih.gov/pubmed/23210765</v>
      </c>
      <c r="D5898" s="254" t="str">
        <f>IF(AND(A5898&lt;&gt;"",ISNUMBER(A5898)),VLOOKUP(A5898,Studies!A:BR,4,FALSE),"")</f>
        <v>T2DM with moderate renal impairment</v>
      </c>
      <c r="E5898" s="254" t="str">
        <f>IF(AND(A5898&lt;&gt;"",ISNUMBER(A5898)),VLOOKUP(A5898,Studies!A:BR,5,FALSE),"")</f>
        <v>Dapagliflozin</v>
      </c>
      <c r="F5898" s="255" t="str">
        <f>IF(AND(A5898&lt;&gt;"",ISNUMBER(A5898)),VLOOKUP(A5898,Studies!A:BR,6,FALSE),"")</f>
        <v>Plasma</v>
      </c>
      <c r="G5898" s="194">
        <v>0.5</v>
      </c>
      <c r="H5898" s="240" t="s">
        <v>60</v>
      </c>
      <c r="I5898" s="187">
        <v>863.34536330000003</v>
      </c>
      <c r="J5898" s="241" t="s">
        <v>941</v>
      </c>
      <c r="K5898" s="241" t="s">
        <v>116</v>
      </c>
    </row>
    <row r="5899" spans="1:11" ht="14.25" x14ac:dyDescent="0.2">
      <c r="A5899" s="30">
        <v>647</v>
      </c>
      <c r="B5899" s="253" t="str">
        <f>IF(AND(A5899&lt;&gt;"",ISNUMBER(A5899)),VLOOKUP(A5899,Studies!A:BR,2,FALSE),"")</f>
        <v>Kasichayanula 2013b</v>
      </c>
      <c r="C5899" s="254" t="str">
        <f>IF(AND(A5899&lt;&gt;"",ISNUMBER(A5899)),VLOOKUP(A5899,Studies!A:BR,3,FALSE),"")</f>
        <v>https://www.ncbi.nlm.nih.gov/pubmed/23210765</v>
      </c>
      <c r="D5899" s="254" t="str">
        <f>IF(AND(A5899&lt;&gt;"",ISNUMBER(A5899)),VLOOKUP(A5899,Studies!A:BR,4,FALSE),"")</f>
        <v>T2DM with moderate renal impairment</v>
      </c>
      <c r="E5899" s="254" t="str">
        <f>IF(AND(A5899&lt;&gt;"",ISNUMBER(A5899)),VLOOKUP(A5899,Studies!A:BR,5,FALSE),"")</f>
        <v>Dapagliflozin</v>
      </c>
      <c r="F5899" s="255" t="str">
        <f>IF(AND(A5899&lt;&gt;"",ISNUMBER(A5899)),VLOOKUP(A5899,Studies!A:BR,6,FALSE),"")</f>
        <v>Plasma</v>
      </c>
      <c r="G5899" s="194">
        <v>4</v>
      </c>
      <c r="H5899" s="240" t="s">
        <v>60</v>
      </c>
      <c r="I5899" s="187">
        <v>291.24879720000001</v>
      </c>
      <c r="J5899" s="241" t="s">
        <v>941</v>
      </c>
      <c r="K5899" s="241" t="s">
        <v>116</v>
      </c>
    </row>
    <row r="5900" spans="1:11" ht="14.25" x14ac:dyDescent="0.2">
      <c r="A5900" s="30">
        <v>647</v>
      </c>
      <c r="B5900" s="253" t="str">
        <f>IF(AND(A5900&lt;&gt;"",ISNUMBER(A5900)),VLOOKUP(A5900,Studies!A:BR,2,FALSE),"")</f>
        <v>Kasichayanula 2013b</v>
      </c>
      <c r="C5900" s="254" t="str">
        <f>IF(AND(A5900&lt;&gt;"",ISNUMBER(A5900)),VLOOKUP(A5900,Studies!A:BR,3,FALSE),"")</f>
        <v>https://www.ncbi.nlm.nih.gov/pubmed/23210765</v>
      </c>
      <c r="D5900" s="254" t="str">
        <f>IF(AND(A5900&lt;&gt;"",ISNUMBER(A5900)),VLOOKUP(A5900,Studies!A:BR,4,FALSE),"")</f>
        <v>T2DM with moderate renal impairment</v>
      </c>
      <c r="E5900" s="254" t="str">
        <f>IF(AND(A5900&lt;&gt;"",ISNUMBER(A5900)),VLOOKUP(A5900,Studies!A:BR,5,FALSE),"")</f>
        <v>Dapagliflozin</v>
      </c>
      <c r="F5900" s="255" t="str">
        <f>IF(AND(A5900&lt;&gt;"",ISNUMBER(A5900)),VLOOKUP(A5900,Studies!A:BR,6,FALSE),"")</f>
        <v>Plasma</v>
      </c>
      <c r="G5900" s="194">
        <v>6</v>
      </c>
      <c r="H5900" s="240" t="s">
        <v>60</v>
      </c>
      <c r="I5900" s="187">
        <v>218.27992019999999</v>
      </c>
      <c r="J5900" s="241" t="s">
        <v>941</v>
      </c>
      <c r="K5900" s="241" t="s">
        <v>116</v>
      </c>
    </row>
    <row r="5901" spans="1:11" ht="14.25" x14ac:dyDescent="0.2">
      <c r="A5901" s="30">
        <v>647</v>
      </c>
      <c r="B5901" s="253" t="str">
        <f>IF(AND(A5901&lt;&gt;"",ISNUMBER(A5901)),VLOOKUP(A5901,Studies!A:BR,2,FALSE),"")</f>
        <v>Kasichayanula 2013b</v>
      </c>
      <c r="C5901" s="254" t="str">
        <f>IF(AND(A5901&lt;&gt;"",ISNUMBER(A5901)),VLOOKUP(A5901,Studies!A:BR,3,FALSE),"")</f>
        <v>https://www.ncbi.nlm.nih.gov/pubmed/23210765</v>
      </c>
      <c r="D5901" s="254" t="str">
        <f>IF(AND(A5901&lt;&gt;"",ISNUMBER(A5901)),VLOOKUP(A5901,Studies!A:BR,4,FALSE),"")</f>
        <v>T2DM with moderate renal impairment</v>
      </c>
      <c r="E5901" s="254" t="str">
        <f>IF(AND(A5901&lt;&gt;"",ISNUMBER(A5901)),VLOOKUP(A5901,Studies!A:BR,5,FALSE),"")</f>
        <v>Dapagliflozin</v>
      </c>
      <c r="F5901" s="255" t="str">
        <f>IF(AND(A5901&lt;&gt;"",ISNUMBER(A5901)),VLOOKUP(A5901,Studies!A:BR,6,FALSE),"")</f>
        <v>Plasma</v>
      </c>
      <c r="G5901" s="194">
        <v>8</v>
      </c>
      <c r="H5901" s="240" t="s">
        <v>60</v>
      </c>
      <c r="I5901" s="187">
        <v>132.51776520000001</v>
      </c>
      <c r="J5901" s="241" t="s">
        <v>941</v>
      </c>
      <c r="K5901" s="241" t="s">
        <v>116</v>
      </c>
    </row>
    <row r="5902" spans="1:11" ht="14.25" x14ac:dyDescent="0.2">
      <c r="A5902" s="30">
        <v>647</v>
      </c>
      <c r="B5902" s="253" t="str">
        <f>IF(AND(A5902&lt;&gt;"",ISNUMBER(A5902)),VLOOKUP(A5902,Studies!A:BR,2,FALSE),"")</f>
        <v>Kasichayanula 2013b</v>
      </c>
      <c r="C5902" s="254" t="str">
        <f>IF(AND(A5902&lt;&gt;"",ISNUMBER(A5902)),VLOOKUP(A5902,Studies!A:BR,3,FALSE),"")</f>
        <v>https://www.ncbi.nlm.nih.gov/pubmed/23210765</v>
      </c>
      <c r="D5902" s="254" t="str">
        <f>IF(AND(A5902&lt;&gt;"",ISNUMBER(A5902)),VLOOKUP(A5902,Studies!A:BR,4,FALSE),"")</f>
        <v>T2DM with moderate renal impairment</v>
      </c>
      <c r="E5902" s="254" t="str">
        <f>IF(AND(A5902&lt;&gt;"",ISNUMBER(A5902)),VLOOKUP(A5902,Studies!A:BR,5,FALSE),"")</f>
        <v>Dapagliflozin</v>
      </c>
      <c r="F5902" s="255" t="str">
        <f>IF(AND(A5902&lt;&gt;"",ISNUMBER(A5902)),VLOOKUP(A5902,Studies!A:BR,6,FALSE),"")</f>
        <v>Plasma</v>
      </c>
      <c r="G5902" s="194">
        <v>12</v>
      </c>
      <c r="H5902" s="240" t="s">
        <v>60</v>
      </c>
      <c r="I5902" s="187">
        <v>91.88278047</v>
      </c>
      <c r="J5902" s="241" t="s">
        <v>941</v>
      </c>
      <c r="K5902" s="241" t="s">
        <v>116</v>
      </c>
    </row>
    <row r="5903" spans="1:11" ht="14.25" x14ac:dyDescent="0.2">
      <c r="A5903" s="30">
        <v>647</v>
      </c>
      <c r="B5903" s="253" t="str">
        <f>IF(AND(A5903&lt;&gt;"",ISNUMBER(A5903)),VLOOKUP(A5903,Studies!A:BR,2,FALSE),"")</f>
        <v>Kasichayanula 2013b</v>
      </c>
      <c r="C5903" s="254" t="str">
        <f>IF(AND(A5903&lt;&gt;"",ISNUMBER(A5903)),VLOOKUP(A5903,Studies!A:BR,3,FALSE),"")</f>
        <v>https://www.ncbi.nlm.nih.gov/pubmed/23210765</v>
      </c>
      <c r="D5903" s="254" t="str">
        <f>IF(AND(A5903&lt;&gt;"",ISNUMBER(A5903)),VLOOKUP(A5903,Studies!A:BR,4,FALSE),"")</f>
        <v>T2DM with moderate renal impairment</v>
      </c>
      <c r="E5903" s="254" t="str">
        <f>IF(AND(A5903&lt;&gt;"",ISNUMBER(A5903)),VLOOKUP(A5903,Studies!A:BR,5,FALSE),"")</f>
        <v>Dapagliflozin</v>
      </c>
      <c r="F5903" s="255" t="str">
        <f>IF(AND(A5903&lt;&gt;"",ISNUMBER(A5903)),VLOOKUP(A5903,Studies!A:BR,6,FALSE),"")</f>
        <v>Plasma</v>
      </c>
      <c r="G5903" s="194">
        <v>18</v>
      </c>
      <c r="H5903" s="240" t="s">
        <v>60</v>
      </c>
      <c r="I5903" s="187">
        <v>58.930186130000003</v>
      </c>
      <c r="J5903" s="241" t="s">
        <v>941</v>
      </c>
      <c r="K5903" s="241" t="s">
        <v>116</v>
      </c>
    </row>
    <row r="5904" spans="1:11" ht="14.25" x14ac:dyDescent="0.2">
      <c r="A5904" s="30">
        <v>647</v>
      </c>
      <c r="B5904" s="253" t="str">
        <f>IF(AND(A5904&lt;&gt;"",ISNUMBER(A5904)),VLOOKUP(A5904,Studies!A:BR,2,FALSE),"")</f>
        <v>Kasichayanula 2013b</v>
      </c>
      <c r="C5904" s="254" t="str">
        <f>IF(AND(A5904&lt;&gt;"",ISNUMBER(A5904)),VLOOKUP(A5904,Studies!A:BR,3,FALSE),"")</f>
        <v>https://www.ncbi.nlm.nih.gov/pubmed/23210765</v>
      </c>
      <c r="D5904" s="254" t="str">
        <f>IF(AND(A5904&lt;&gt;"",ISNUMBER(A5904)),VLOOKUP(A5904,Studies!A:BR,4,FALSE),"")</f>
        <v>T2DM with moderate renal impairment</v>
      </c>
      <c r="E5904" s="254" t="str">
        <f>IF(AND(A5904&lt;&gt;"",ISNUMBER(A5904)),VLOOKUP(A5904,Studies!A:BR,5,FALSE),"")</f>
        <v>Dapagliflozin</v>
      </c>
      <c r="F5904" s="255" t="str">
        <f>IF(AND(A5904&lt;&gt;"",ISNUMBER(A5904)),VLOOKUP(A5904,Studies!A:BR,6,FALSE),"")</f>
        <v>Plasma</v>
      </c>
      <c r="G5904" s="194">
        <v>24</v>
      </c>
      <c r="H5904" s="240" t="s">
        <v>60</v>
      </c>
      <c r="I5904" s="187">
        <v>60.200840530000001</v>
      </c>
      <c r="J5904" s="241" t="s">
        <v>941</v>
      </c>
      <c r="K5904" s="241" t="s">
        <v>116</v>
      </c>
    </row>
    <row r="5905" spans="1:15" ht="14.25" x14ac:dyDescent="0.2">
      <c r="A5905" s="30">
        <v>647</v>
      </c>
      <c r="B5905" s="253" t="str">
        <f>IF(AND(A5905&lt;&gt;"",ISNUMBER(A5905)),VLOOKUP(A5905,Studies!A:BR,2,FALSE),"")</f>
        <v>Kasichayanula 2013b</v>
      </c>
      <c r="C5905" s="254" t="str">
        <f>IF(AND(A5905&lt;&gt;"",ISNUMBER(A5905)),VLOOKUP(A5905,Studies!A:BR,3,FALSE),"")</f>
        <v>https://www.ncbi.nlm.nih.gov/pubmed/23210765</v>
      </c>
      <c r="D5905" s="254" t="str">
        <f>IF(AND(A5905&lt;&gt;"",ISNUMBER(A5905)),VLOOKUP(A5905,Studies!A:BR,4,FALSE),"")</f>
        <v>T2DM with moderate renal impairment</v>
      </c>
      <c r="E5905" s="254" t="str">
        <f>IF(AND(A5905&lt;&gt;"",ISNUMBER(A5905)),VLOOKUP(A5905,Studies!A:BR,5,FALSE),"")</f>
        <v>Dapagliflozin</v>
      </c>
      <c r="F5905" s="255" t="str">
        <f>IF(AND(A5905&lt;&gt;"",ISNUMBER(A5905)),VLOOKUP(A5905,Studies!A:BR,6,FALSE),"")</f>
        <v>Plasma</v>
      </c>
      <c r="G5905" s="194">
        <v>36</v>
      </c>
      <c r="H5905" s="240" t="s">
        <v>60</v>
      </c>
      <c r="I5905" s="187">
        <v>30.23431106</v>
      </c>
      <c r="J5905" s="241" t="s">
        <v>941</v>
      </c>
      <c r="K5905" s="241" t="s">
        <v>116</v>
      </c>
    </row>
    <row r="5906" spans="1:15" ht="14.25" x14ac:dyDescent="0.2">
      <c r="A5906" s="30">
        <v>647</v>
      </c>
      <c r="B5906" s="253" t="str">
        <f>IF(AND(A5906&lt;&gt;"",ISNUMBER(A5906)),VLOOKUP(A5906,Studies!A:BR,2,FALSE),"")</f>
        <v>Kasichayanula 2013b</v>
      </c>
      <c r="C5906" s="254" t="str">
        <f>IF(AND(A5906&lt;&gt;"",ISNUMBER(A5906)),VLOOKUP(A5906,Studies!A:BR,3,FALSE),"")</f>
        <v>https://www.ncbi.nlm.nih.gov/pubmed/23210765</v>
      </c>
      <c r="D5906" s="254" t="str">
        <f>IF(AND(A5906&lt;&gt;"",ISNUMBER(A5906)),VLOOKUP(A5906,Studies!A:BR,4,FALSE),"")</f>
        <v>T2DM with moderate renal impairment</v>
      </c>
      <c r="E5906" s="254" t="str">
        <f>IF(AND(A5906&lt;&gt;"",ISNUMBER(A5906)),VLOOKUP(A5906,Studies!A:BR,5,FALSE),"")</f>
        <v>Dapagliflozin</v>
      </c>
      <c r="F5906" s="255" t="str">
        <f>IF(AND(A5906&lt;&gt;"",ISNUMBER(A5906)),VLOOKUP(A5906,Studies!A:BR,6,FALSE),"")</f>
        <v>Plasma</v>
      </c>
      <c r="G5906" s="194">
        <v>48</v>
      </c>
      <c r="H5906" s="240" t="s">
        <v>60</v>
      </c>
      <c r="I5906" s="187">
        <v>23.917806939999998</v>
      </c>
      <c r="J5906" s="241" t="s">
        <v>941</v>
      </c>
      <c r="K5906" s="241" t="s">
        <v>116</v>
      </c>
    </row>
    <row r="5907" spans="1:15" ht="14.25" x14ac:dyDescent="0.2">
      <c r="A5907" s="30">
        <v>647</v>
      </c>
      <c r="B5907" s="253" t="str">
        <f>IF(AND(A5907&lt;&gt;"",ISNUMBER(A5907)),VLOOKUP(A5907,Studies!A:BR,2,FALSE),"")</f>
        <v>Kasichayanula 2013b</v>
      </c>
      <c r="C5907" s="254" t="str">
        <f>IF(AND(A5907&lt;&gt;"",ISNUMBER(A5907)),VLOOKUP(A5907,Studies!A:BR,3,FALSE),"")</f>
        <v>https://www.ncbi.nlm.nih.gov/pubmed/23210765</v>
      </c>
      <c r="D5907" s="254" t="str">
        <f>IF(AND(A5907&lt;&gt;"",ISNUMBER(A5907)),VLOOKUP(A5907,Studies!A:BR,4,FALSE),"")</f>
        <v>T2DM with moderate renal impairment</v>
      </c>
      <c r="E5907" s="254" t="str">
        <f>IF(AND(A5907&lt;&gt;"",ISNUMBER(A5907)),VLOOKUP(A5907,Studies!A:BR,5,FALSE),"")</f>
        <v>Dapagliflozin</v>
      </c>
      <c r="F5907" s="255" t="str">
        <f>IF(AND(A5907&lt;&gt;"",ISNUMBER(A5907)),VLOOKUP(A5907,Studies!A:BR,6,FALSE),"")</f>
        <v>Plasma</v>
      </c>
      <c r="G5907" s="194">
        <v>60</v>
      </c>
      <c r="H5907" s="240" t="s">
        <v>60</v>
      </c>
      <c r="I5907" s="187">
        <v>14.341714380000001</v>
      </c>
      <c r="J5907" s="241" t="s">
        <v>941</v>
      </c>
      <c r="K5907" s="241" t="s">
        <v>116</v>
      </c>
    </row>
    <row r="5908" spans="1:15" ht="14.25" x14ac:dyDescent="0.2">
      <c r="A5908" s="30">
        <v>647</v>
      </c>
      <c r="B5908" s="253" t="str">
        <f>IF(AND(A5908&lt;&gt;"",ISNUMBER(A5908)),VLOOKUP(A5908,Studies!A:BR,2,FALSE),"")</f>
        <v>Kasichayanula 2013b</v>
      </c>
      <c r="C5908" s="254" t="str">
        <f>IF(AND(A5908&lt;&gt;"",ISNUMBER(A5908)),VLOOKUP(A5908,Studies!A:BR,3,FALSE),"")</f>
        <v>https://www.ncbi.nlm.nih.gov/pubmed/23210765</v>
      </c>
      <c r="D5908" s="254" t="str">
        <f>IF(AND(A5908&lt;&gt;"",ISNUMBER(A5908)),VLOOKUP(A5908,Studies!A:BR,4,FALSE),"")</f>
        <v>T2DM with moderate renal impairment</v>
      </c>
      <c r="E5908" s="254" t="str">
        <f>IF(AND(A5908&lt;&gt;"",ISNUMBER(A5908)),VLOOKUP(A5908,Studies!A:BR,5,FALSE),"")</f>
        <v>Dapagliflozin</v>
      </c>
      <c r="F5908" s="255" t="str">
        <f>IF(AND(A5908&lt;&gt;"",ISNUMBER(A5908)),VLOOKUP(A5908,Studies!A:BR,6,FALSE),"")</f>
        <v>Plasma</v>
      </c>
      <c r="G5908" s="194">
        <v>72</v>
      </c>
      <c r="H5908" s="240" t="s">
        <v>60</v>
      </c>
      <c r="I5908" s="187">
        <v>6.6649171540000003</v>
      </c>
      <c r="J5908" s="241" t="s">
        <v>941</v>
      </c>
      <c r="K5908" s="241" t="s">
        <v>116</v>
      </c>
    </row>
    <row r="5909" spans="1:15" ht="14.25" x14ac:dyDescent="0.2">
      <c r="A5909" s="30">
        <v>648</v>
      </c>
      <c r="B5909" s="253" t="str">
        <f>IF(AND(A5909&lt;&gt;"",ISNUMBER(A5909)),VLOOKUP(A5909,Studies!A:BR,2,FALSE),"")</f>
        <v>Kasichayanula 2013b</v>
      </c>
      <c r="C5909" s="254" t="str">
        <f>IF(AND(A5909&lt;&gt;"",ISNUMBER(A5909)),VLOOKUP(A5909,Studies!A:BR,3,FALSE),"")</f>
        <v>https://www.ncbi.nlm.nih.gov/pubmed/23210765</v>
      </c>
      <c r="D5909" s="254" t="str">
        <f>IF(AND(A5909&lt;&gt;"",ISNUMBER(A5909)),VLOOKUP(A5909,Studies!A:BR,4,FALSE),"")</f>
        <v>T2DM with severe renal impairment</v>
      </c>
      <c r="E5909" s="254" t="str">
        <f>IF(AND(A5909&lt;&gt;"",ISNUMBER(A5909)),VLOOKUP(A5909,Studies!A:BR,5,FALSE),"")</f>
        <v>Dapagliflozin</v>
      </c>
      <c r="F5909" s="255" t="str">
        <f>IF(AND(A5909&lt;&gt;"",ISNUMBER(A5909)),VLOOKUP(A5909,Studies!A:BR,6,FALSE),"")</f>
        <v>Plasma</v>
      </c>
      <c r="G5909" s="194">
        <v>0.25</v>
      </c>
      <c r="H5909" s="240" t="s">
        <v>60</v>
      </c>
      <c r="I5909" s="187">
        <v>72.107614749999996</v>
      </c>
      <c r="J5909" s="241" t="s">
        <v>941</v>
      </c>
      <c r="K5909" s="241" t="s">
        <v>116</v>
      </c>
    </row>
    <row r="5910" spans="1:15" ht="14.25" x14ac:dyDescent="0.2">
      <c r="A5910" s="30">
        <v>648</v>
      </c>
      <c r="B5910" s="253" t="str">
        <f>IF(AND(A5910&lt;&gt;"",ISNUMBER(A5910)),VLOOKUP(A5910,Studies!A:BR,2,FALSE),"")</f>
        <v>Kasichayanula 2013b</v>
      </c>
      <c r="C5910" s="254" t="str">
        <f>IF(AND(A5910&lt;&gt;"",ISNUMBER(A5910)),VLOOKUP(A5910,Studies!A:BR,3,FALSE),"")</f>
        <v>https://www.ncbi.nlm.nih.gov/pubmed/23210765</v>
      </c>
      <c r="D5910" s="254" t="str">
        <f>IF(AND(A5910&lt;&gt;"",ISNUMBER(A5910)),VLOOKUP(A5910,Studies!A:BR,4,FALSE),"")</f>
        <v>T2DM with severe renal impairment</v>
      </c>
      <c r="E5910" s="254" t="str">
        <f>IF(AND(A5910&lt;&gt;"",ISNUMBER(A5910)),VLOOKUP(A5910,Studies!A:BR,5,FALSE),"")</f>
        <v>Dapagliflozin</v>
      </c>
      <c r="F5910" s="255" t="str">
        <f>IF(AND(A5910&lt;&gt;"",ISNUMBER(A5910)),VLOOKUP(A5910,Studies!A:BR,6,FALSE),"")</f>
        <v>Plasma</v>
      </c>
      <c r="G5910" s="194">
        <v>0.5</v>
      </c>
      <c r="H5910" s="240" t="s">
        <v>60</v>
      </c>
      <c r="I5910" s="187">
        <v>314.89326679999999</v>
      </c>
      <c r="J5910" s="241" t="s">
        <v>941</v>
      </c>
      <c r="K5910" s="241" t="s">
        <v>116</v>
      </c>
    </row>
    <row r="5911" spans="1:15" ht="14.25" x14ac:dyDescent="0.2">
      <c r="A5911" s="30">
        <v>648</v>
      </c>
      <c r="B5911" s="253" t="str">
        <f>IF(AND(A5911&lt;&gt;"",ISNUMBER(A5911)),VLOOKUP(A5911,Studies!A:BR,2,FALSE),"")</f>
        <v>Kasichayanula 2013b</v>
      </c>
      <c r="C5911" s="254" t="str">
        <f>IF(AND(A5911&lt;&gt;"",ISNUMBER(A5911)),VLOOKUP(A5911,Studies!A:BR,3,FALSE),"")</f>
        <v>https://www.ncbi.nlm.nih.gov/pubmed/23210765</v>
      </c>
      <c r="D5911" s="254" t="str">
        <f>IF(AND(A5911&lt;&gt;"",ISNUMBER(A5911)),VLOOKUP(A5911,Studies!A:BR,4,FALSE),"")</f>
        <v>T2DM with severe renal impairment</v>
      </c>
      <c r="E5911" s="254" t="str">
        <f>IF(AND(A5911&lt;&gt;"",ISNUMBER(A5911)),VLOOKUP(A5911,Studies!A:BR,5,FALSE),"")</f>
        <v>Dapagliflozin</v>
      </c>
      <c r="F5911" s="255" t="str">
        <f>IF(AND(A5911&lt;&gt;"",ISNUMBER(A5911)),VLOOKUP(A5911,Studies!A:BR,6,FALSE),"")</f>
        <v>Plasma</v>
      </c>
      <c r="G5911" s="194">
        <v>4</v>
      </c>
      <c r="H5911" s="240" t="s">
        <v>60</v>
      </c>
      <c r="I5911" s="187">
        <v>332.69027190000003</v>
      </c>
      <c r="J5911" s="241" t="s">
        <v>941</v>
      </c>
      <c r="K5911" s="241" t="s">
        <v>116</v>
      </c>
    </row>
    <row r="5912" spans="1:15" ht="14.25" x14ac:dyDescent="0.2">
      <c r="A5912" s="30">
        <v>648</v>
      </c>
      <c r="B5912" s="253" t="str">
        <f>IF(AND(A5912&lt;&gt;"",ISNUMBER(A5912)),VLOOKUP(A5912,Studies!A:BR,2,FALSE),"")</f>
        <v>Kasichayanula 2013b</v>
      </c>
      <c r="C5912" s="254" t="str">
        <f>IF(AND(A5912&lt;&gt;"",ISNUMBER(A5912)),VLOOKUP(A5912,Studies!A:BR,3,FALSE),"")</f>
        <v>https://www.ncbi.nlm.nih.gov/pubmed/23210765</v>
      </c>
      <c r="D5912" s="254" t="str">
        <f>IF(AND(A5912&lt;&gt;"",ISNUMBER(A5912)),VLOOKUP(A5912,Studies!A:BR,4,FALSE),"")</f>
        <v>T2DM with severe renal impairment</v>
      </c>
      <c r="E5912" s="254" t="str">
        <f>IF(AND(A5912&lt;&gt;"",ISNUMBER(A5912)),VLOOKUP(A5912,Studies!A:BR,5,FALSE),"")</f>
        <v>Dapagliflozin</v>
      </c>
      <c r="F5912" s="255" t="str">
        <f>IF(AND(A5912&lt;&gt;"",ISNUMBER(A5912)),VLOOKUP(A5912,Studies!A:BR,6,FALSE),"")</f>
        <v>Plasma</v>
      </c>
      <c r="G5912" s="194">
        <v>6</v>
      </c>
      <c r="H5912" s="240" t="s">
        <v>60</v>
      </c>
      <c r="I5912" s="187">
        <v>281.65591519999998</v>
      </c>
      <c r="J5912" s="241" t="s">
        <v>941</v>
      </c>
      <c r="K5912" s="241" t="s">
        <v>116</v>
      </c>
    </row>
    <row r="5913" spans="1:15" ht="14.25" x14ac:dyDescent="0.2">
      <c r="A5913" s="30">
        <v>648</v>
      </c>
      <c r="B5913" s="253" t="str">
        <f>IF(AND(A5913&lt;&gt;"",ISNUMBER(A5913)),VLOOKUP(A5913,Studies!A:BR,2,FALSE),"")</f>
        <v>Kasichayanula 2013b</v>
      </c>
      <c r="C5913" s="254" t="str">
        <f>IF(AND(A5913&lt;&gt;"",ISNUMBER(A5913)),VLOOKUP(A5913,Studies!A:BR,3,FALSE),"")</f>
        <v>https://www.ncbi.nlm.nih.gov/pubmed/23210765</v>
      </c>
      <c r="D5913" s="254" t="str">
        <f>IF(AND(A5913&lt;&gt;"",ISNUMBER(A5913)),VLOOKUP(A5913,Studies!A:BR,4,FALSE),"")</f>
        <v>T2DM with severe renal impairment</v>
      </c>
      <c r="E5913" s="254" t="str">
        <f>IF(AND(A5913&lt;&gt;"",ISNUMBER(A5913)),VLOOKUP(A5913,Studies!A:BR,5,FALSE),"")</f>
        <v>Dapagliflozin</v>
      </c>
      <c r="F5913" s="255" t="str">
        <f>IF(AND(A5913&lt;&gt;"",ISNUMBER(A5913)),VLOOKUP(A5913,Studies!A:BR,6,FALSE),"")</f>
        <v>Plasma</v>
      </c>
      <c r="G5913" s="194">
        <v>8</v>
      </c>
      <c r="H5913" s="240" t="s">
        <v>60</v>
      </c>
      <c r="I5913" s="187">
        <v>143.20994339999999</v>
      </c>
      <c r="J5913" s="241" t="s">
        <v>941</v>
      </c>
      <c r="K5913" s="241" t="s">
        <v>116</v>
      </c>
    </row>
    <row r="5914" spans="1:15" ht="14.25" x14ac:dyDescent="0.2">
      <c r="A5914" s="30">
        <v>648</v>
      </c>
      <c r="B5914" s="253" t="str">
        <f>IF(AND(A5914&lt;&gt;"",ISNUMBER(A5914)),VLOOKUP(A5914,Studies!A:BR,2,FALSE),"")</f>
        <v>Kasichayanula 2013b</v>
      </c>
      <c r="C5914" s="254" t="str">
        <f>IF(AND(A5914&lt;&gt;"",ISNUMBER(A5914)),VLOOKUP(A5914,Studies!A:BR,3,FALSE),"")</f>
        <v>https://www.ncbi.nlm.nih.gov/pubmed/23210765</v>
      </c>
      <c r="D5914" s="254" t="str">
        <f>IF(AND(A5914&lt;&gt;"",ISNUMBER(A5914)),VLOOKUP(A5914,Studies!A:BR,4,FALSE),"")</f>
        <v>T2DM with severe renal impairment</v>
      </c>
      <c r="E5914" s="254" t="str">
        <f>IF(AND(A5914&lt;&gt;"",ISNUMBER(A5914)),VLOOKUP(A5914,Studies!A:BR,5,FALSE),"")</f>
        <v>Dapagliflozin</v>
      </c>
      <c r="F5914" s="255" t="str">
        <f>IF(AND(A5914&lt;&gt;"",ISNUMBER(A5914)),VLOOKUP(A5914,Studies!A:BR,6,FALSE),"")</f>
        <v>Plasma</v>
      </c>
      <c r="G5914" s="194">
        <v>12</v>
      </c>
      <c r="H5914" s="240" t="s">
        <v>60</v>
      </c>
      <c r="I5914" s="187">
        <v>78.674861899999996</v>
      </c>
      <c r="J5914" s="241" t="s">
        <v>941</v>
      </c>
      <c r="K5914" s="241" t="s">
        <v>116</v>
      </c>
    </row>
    <row r="5915" spans="1:15" ht="14.25" x14ac:dyDescent="0.2">
      <c r="A5915" s="30">
        <v>648</v>
      </c>
      <c r="B5915" s="253" t="str">
        <f>IF(AND(A5915&lt;&gt;"",ISNUMBER(A5915)),VLOOKUP(A5915,Studies!A:BR,2,FALSE),"")</f>
        <v>Kasichayanula 2013b</v>
      </c>
      <c r="C5915" s="254" t="str">
        <f>IF(AND(A5915&lt;&gt;"",ISNUMBER(A5915)),VLOOKUP(A5915,Studies!A:BR,3,FALSE),"")</f>
        <v>https://www.ncbi.nlm.nih.gov/pubmed/23210765</v>
      </c>
      <c r="D5915" s="254" t="str">
        <f>IF(AND(A5915&lt;&gt;"",ISNUMBER(A5915)),VLOOKUP(A5915,Studies!A:BR,4,FALSE),"")</f>
        <v>T2DM with severe renal impairment</v>
      </c>
      <c r="E5915" s="254" t="str">
        <f>IF(AND(A5915&lt;&gt;"",ISNUMBER(A5915)),VLOOKUP(A5915,Studies!A:BR,5,FALSE),"")</f>
        <v>Dapagliflozin</v>
      </c>
      <c r="F5915" s="255" t="str">
        <f>IF(AND(A5915&lt;&gt;"",ISNUMBER(A5915)),VLOOKUP(A5915,Studies!A:BR,6,FALSE),"")</f>
        <v>Plasma</v>
      </c>
      <c r="G5915" s="194">
        <v>18</v>
      </c>
      <c r="H5915" s="240" t="s">
        <v>60</v>
      </c>
      <c r="I5915" s="187">
        <v>39.540603089999998</v>
      </c>
      <c r="J5915" s="241" t="s">
        <v>941</v>
      </c>
      <c r="K5915" s="241" t="s">
        <v>116</v>
      </c>
    </row>
    <row r="5916" spans="1:15" ht="14.25" x14ac:dyDescent="0.2">
      <c r="A5916" s="30">
        <v>648</v>
      </c>
      <c r="B5916" s="253" t="str">
        <f>IF(AND(A5916&lt;&gt;"",ISNUMBER(A5916)),VLOOKUP(A5916,Studies!A:BR,2,FALSE),"")</f>
        <v>Kasichayanula 2013b</v>
      </c>
      <c r="C5916" s="254" t="str">
        <f>IF(AND(A5916&lt;&gt;"",ISNUMBER(A5916)),VLOOKUP(A5916,Studies!A:BR,3,FALSE),"")</f>
        <v>https://www.ncbi.nlm.nih.gov/pubmed/23210765</v>
      </c>
      <c r="D5916" s="254" t="str">
        <f>IF(AND(A5916&lt;&gt;"",ISNUMBER(A5916)),VLOOKUP(A5916,Studies!A:BR,4,FALSE),"")</f>
        <v>T2DM with severe renal impairment</v>
      </c>
      <c r="E5916" s="254" t="str">
        <f>IF(AND(A5916&lt;&gt;"",ISNUMBER(A5916)),VLOOKUP(A5916,Studies!A:BR,5,FALSE),"")</f>
        <v>Dapagliflozin</v>
      </c>
      <c r="F5916" s="255" t="str">
        <f>IF(AND(A5916&lt;&gt;"",ISNUMBER(A5916)),VLOOKUP(A5916,Studies!A:BR,6,FALSE),"")</f>
        <v>Plasma</v>
      </c>
      <c r="G5916" s="194">
        <v>24</v>
      </c>
      <c r="H5916" s="240" t="s">
        <v>60</v>
      </c>
      <c r="I5916" s="187">
        <v>38.643635080000003</v>
      </c>
      <c r="J5916" s="241" t="s">
        <v>941</v>
      </c>
      <c r="K5916" s="241" t="s">
        <v>116</v>
      </c>
    </row>
    <row r="5917" spans="1:15" ht="14.25" x14ac:dyDescent="0.2">
      <c r="A5917" s="30">
        <v>648</v>
      </c>
      <c r="B5917" s="253" t="str">
        <f>IF(AND(A5917&lt;&gt;"",ISNUMBER(A5917)),VLOOKUP(A5917,Studies!A:BR,2,FALSE),"")</f>
        <v>Kasichayanula 2013b</v>
      </c>
      <c r="C5917" s="254" t="str">
        <f>IF(AND(A5917&lt;&gt;"",ISNUMBER(A5917)),VLOOKUP(A5917,Studies!A:BR,3,FALSE),"")</f>
        <v>https://www.ncbi.nlm.nih.gov/pubmed/23210765</v>
      </c>
      <c r="D5917" s="254" t="str">
        <f>IF(AND(A5917&lt;&gt;"",ISNUMBER(A5917)),VLOOKUP(A5917,Studies!A:BR,4,FALSE),"")</f>
        <v>T2DM with severe renal impairment</v>
      </c>
      <c r="E5917" s="254" t="str">
        <f>IF(AND(A5917&lt;&gt;"",ISNUMBER(A5917)),VLOOKUP(A5917,Studies!A:BR,5,FALSE),"")</f>
        <v>Dapagliflozin</v>
      </c>
      <c r="F5917" s="255" t="str">
        <f>IF(AND(A5917&lt;&gt;"",ISNUMBER(A5917)),VLOOKUP(A5917,Studies!A:BR,6,FALSE),"")</f>
        <v>Plasma</v>
      </c>
      <c r="G5917" s="194">
        <v>36</v>
      </c>
      <c r="H5917" s="240" t="s">
        <v>60</v>
      </c>
      <c r="I5917" s="187">
        <v>21.680163650000001</v>
      </c>
      <c r="J5917" s="241" t="s">
        <v>941</v>
      </c>
      <c r="K5917" s="241" t="s">
        <v>116</v>
      </c>
    </row>
    <row r="5918" spans="1:15" ht="14.25" x14ac:dyDescent="0.2">
      <c r="A5918" s="30">
        <v>648</v>
      </c>
      <c r="B5918" s="253" t="str">
        <f>IF(AND(A5918&lt;&gt;"",ISNUMBER(A5918)),VLOOKUP(A5918,Studies!A:BR,2,FALSE),"")</f>
        <v>Kasichayanula 2013b</v>
      </c>
      <c r="C5918" s="254" t="str">
        <f>IF(AND(A5918&lt;&gt;"",ISNUMBER(A5918)),VLOOKUP(A5918,Studies!A:BR,3,FALSE),"")</f>
        <v>https://www.ncbi.nlm.nih.gov/pubmed/23210765</v>
      </c>
      <c r="D5918" s="254" t="str">
        <f>IF(AND(A5918&lt;&gt;"",ISNUMBER(A5918)),VLOOKUP(A5918,Studies!A:BR,4,FALSE),"")</f>
        <v>T2DM with severe renal impairment</v>
      </c>
      <c r="E5918" s="254" t="str">
        <f>IF(AND(A5918&lt;&gt;"",ISNUMBER(A5918)),VLOOKUP(A5918,Studies!A:BR,5,FALSE),"")</f>
        <v>Dapagliflozin</v>
      </c>
      <c r="F5918" s="255" t="str">
        <f>IF(AND(A5918&lt;&gt;"",ISNUMBER(A5918)),VLOOKUP(A5918,Studies!A:BR,6,FALSE),"")</f>
        <v>Plasma</v>
      </c>
      <c r="G5918" s="194">
        <v>48</v>
      </c>
      <c r="H5918" s="240" t="s">
        <v>60</v>
      </c>
      <c r="I5918" s="187">
        <v>17.343067009999999</v>
      </c>
      <c r="J5918" s="241" t="s">
        <v>941</v>
      </c>
      <c r="K5918" s="241" t="s">
        <v>116</v>
      </c>
    </row>
    <row r="5919" spans="1:15" ht="14.25" x14ac:dyDescent="0.2">
      <c r="A5919" s="30">
        <v>648</v>
      </c>
      <c r="B5919" s="253" t="str">
        <f>IF(AND(A5919&lt;&gt;"",ISNUMBER(A5919)),VLOOKUP(A5919,Studies!A:BR,2,FALSE),"")</f>
        <v>Kasichayanula 2013b</v>
      </c>
      <c r="C5919" s="254" t="str">
        <f>IF(AND(A5919&lt;&gt;"",ISNUMBER(A5919)),VLOOKUP(A5919,Studies!A:BR,3,FALSE),"")</f>
        <v>https://www.ncbi.nlm.nih.gov/pubmed/23210765</v>
      </c>
      <c r="D5919" s="254" t="str">
        <f>IF(AND(A5919&lt;&gt;"",ISNUMBER(A5919)),VLOOKUP(A5919,Studies!A:BR,4,FALSE),"")</f>
        <v>T2DM with severe renal impairment</v>
      </c>
      <c r="E5919" s="254" t="str">
        <f>IF(AND(A5919&lt;&gt;"",ISNUMBER(A5919)),VLOOKUP(A5919,Studies!A:BR,5,FALSE),"")</f>
        <v>Dapagliflozin</v>
      </c>
      <c r="F5919" s="255" t="str">
        <f>IF(AND(A5919&lt;&gt;"",ISNUMBER(A5919)),VLOOKUP(A5919,Studies!A:BR,6,FALSE),"")</f>
        <v>Plasma</v>
      </c>
      <c r="G5919" s="194">
        <v>60</v>
      </c>
      <c r="H5919" s="240" t="s">
        <v>60</v>
      </c>
      <c r="I5919" s="187">
        <v>14.662853030000001</v>
      </c>
      <c r="J5919" s="241" t="s">
        <v>941</v>
      </c>
      <c r="K5919" s="241" t="s">
        <v>116</v>
      </c>
    </row>
    <row r="5920" spans="1:15" ht="14.25" x14ac:dyDescent="0.2">
      <c r="A5920" s="30">
        <v>649</v>
      </c>
      <c r="B5920" s="253" t="str">
        <f>IF(AND(A5920&lt;&gt;"",ISNUMBER(A5920)),VLOOKUP(A5920,Studies!A:BR,2,FALSE),"")</f>
        <v>Vakkalagadda 2016</v>
      </c>
      <c r="C5920" s="254" t="str">
        <f>IF(AND(A5920&lt;&gt;"",ISNUMBER(A5920)),VLOOKUP(A5920,Studies!A:BR,3,FALSE),"")</f>
        <v>https://www.ncbi.nlm.nih.gov/pubmed/27491280</v>
      </c>
      <c r="D5920" s="254" t="str">
        <f>IF(AND(A5920&lt;&gt;"",ISNUMBER(A5920)),VLOOKUP(A5920,Studies!A:BR,4,FALSE),"")</f>
        <v>Dapagliflozin</v>
      </c>
      <c r="E5920" s="254" t="str">
        <f>IF(AND(A5920&lt;&gt;"",ISNUMBER(A5920)),VLOOKUP(A5920,Studies!A:BR,5,FALSE),"")</f>
        <v>Dapagliflozin</v>
      </c>
      <c r="F5920" s="255" t="str">
        <f>IF(AND(A5920&lt;&gt;"",ISNUMBER(A5920)),VLOOKUP(A5920,Studies!A:BR,6,FALSE),"")</f>
        <v>Plasma</v>
      </c>
      <c r="G5920" s="194">
        <v>0.5</v>
      </c>
      <c r="H5920" s="240" t="s">
        <v>60</v>
      </c>
      <c r="I5920" s="187">
        <v>103.5613</v>
      </c>
      <c r="J5920" s="241" t="s">
        <v>941</v>
      </c>
      <c r="K5920" s="241" t="s">
        <v>116</v>
      </c>
      <c r="O5920" s="59">
        <v>0.2</v>
      </c>
    </row>
    <row r="5921" spans="1:15" ht="14.25" x14ac:dyDescent="0.2">
      <c r="A5921" s="30">
        <v>649</v>
      </c>
      <c r="B5921" s="253" t="str">
        <f>IF(AND(A5921&lt;&gt;"",ISNUMBER(A5921)),VLOOKUP(A5921,Studies!A:BR,2,FALSE),"")</f>
        <v>Vakkalagadda 2016</v>
      </c>
      <c r="C5921" s="254" t="str">
        <f>IF(AND(A5921&lt;&gt;"",ISNUMBER(A5921)),VLOOKUP(A5921,Studies!A:BR,3,FALSE),"")</f>
        <v>https://www.ncbi.nlm.nih.gov/pubmed/27491280</v>
      </c>
      <c r="D5921" s="254" t="str">
        <f>IF(AND(A5921&lt;&gt;"",ISNUMBER(A5921)),VLOOKUP(A5921,Studies!A:BR,4,FALSE),"")</f>
        <v>Dapagliflozin</v>
      </c>
      <c r="E5921" s="254" t="str">
        <f>IF(AND(A5921&lt;&gt;"",ISNUMBER(A5921)),VLOOKUP(A5921,Studies!A:BR,5,FALSE),"")</f>
        <v>Dapagliflozin</v>
      </c>
      <c r="F5921" s="255" t="str">
        <f>IF(AND(A5921&lt;&gt;"",ISNUMBER(A5921)),VLOOKUP(A5921,Studies!A:BR,6,FALSE),"")</f>
        <v>Plasma</v>
      </c>
      <c r="G5921" s="194">
        <v>1</v>
      </c>
      <c r="H5921" s="240" t="s">
        <v>60</v>
      </c>
      <c r="I5921" s="187">
        <v>115.8323</v>
      </c>
      <c r="J5921" s="241" t="s">
        <v>941</v>
      </c>
      <c r="K5921" s="241" t="s">
        <v>116</v>
      </c>
      <c r="O5921" s="59">
        <v>0.2</v>
      </c>
    </row>
    <row r="5922" spans="1:15" ht="14.25" x14ac:dyDescent="0.2">
      <c r="A5922" s="30">
        <v>649</v>
      </c>
      <c r="B5922" s="253" t="str">
        <f>IF(AND(A5922&lt;&gt;"",ISNUMBER(A5922)),VLOOKUP(A5922,Studies!A:BR,2,FALSE),"")</f>
        <v>Vakkalagadda 2016</v>
      </c>
      <c r="C5922" s="254" t="str">
        <f>IF(AND(A5922&lt;&gt;"",ISNUMBER(A5922)),VLOOKUP(A5922,Studies!A:BR,3,FALSE),"")</f>
        <v>https://www.ncbi.nlm.nih.gov/pubmed/27491280</v>
      </c>
      <c r="D5922" s="254" t="str">
        <f>IF(AND(A5922&lt;&gt;"",ISNUMBER(A5922)),VLOOKUP(A5922,Studies!A:BR,4,FALSE),"")</f>
        <v>Dapagliflozin</v>
      </c>
      <c r="E5922" s="254" t="str">
        <f>IF(AND(A5922&lt;&gt;"",ISNUMBER(A5922)),VLOOKUP(A5922,Studies!A:BR,5,FALSE),"")</f>
        <v>Dapagliflozin</v>
      </c>
      <c r="F5922" s="255" t="str">
        <f>IF(AND(A5922&lt;&gt;"",ISNUMBER(A5922)),VLOOKUP(A5922,Studies!A:BR,6,FALSE),"")</f>
        <v>Plasma</v>
      </c>
      <c r="G5922" s="194">
        <v>1.5</v>
      </c>
      <c r="H5922" s="240" t="s">
        <v>60</v>
      </c>
      <c r="I5922" s="187">
        <v>85.131680000000003</v>
      </c>
      <c r="J5922" s="241" t="s">
        <v>941</v>
      </c>
      <c r="K5922" s="241" t="s">
        <v>116</v>
      </c>
      <c r="O5922" s="59">
        <v>0.2</v>
      </c>
    </row>
    <row r="5923" spans="1:15" ht="14.25" x14ac:dyDescent="0.2">
      <c r="A5923" s="30">
        <v>649</v>
      </c>
      <c r="B5923" s="253" t="str">
        <f>IF(AND(A5923&lt;&gt;"",ISNUMBER(A5923)),VLOOKUP(A5923,Studies!A:BR,2,FALSE),"")</f>
        <v>Vakkalagadda 2016</v>
      </c>
      <c r="C5923" s="254" t="str">
        <f>IF(AND(A5923&lt;&gt;"",ISNUMBER(A5923)),VLOOKUP(A5923,Studies!A:BR,3,FALSE),"")</f>
        <v>https://www.ncbi.nlm.nih.gov/pubmed/27491280</v>
      </c>
      <c r="D5923" s="254" t="str">
        <f>IF(AND(A5923&lt;&gt;"",ISNUMBER(A5923)),VLOOKUP(A5923,Studies!A:BR,4,FALSE),"")</f>
        <v>Dapagliflozin</v>
      </c>
      <c r="E5923" s="254" t="str">
        <f>IF(AND(A5923&lt;&gt;"",ISNUMBER(A5923)),VLOOKUP(A5923,Studies!A:BR,5,FALSE),"")</f>
        <v>Dapagliflozin</v>
      </c>
      <c r="F5923" s="255" t="str">
        <f>IF(AND(A5923&lt;&gt;"",ISNUMBER(A5923)),VLOOKUP(A5923,Studies!A:BR,6,FALSE),"")</f>
        <v>Plasma</v>
      </c>
      <c r="G5923" s="194">
        <v>2</v>
      </c>
      <c r="H5923" s="240" t="s">
        <v>60</v>
      </c>
      <c r="I5923" s="187">
        <v>66.171149999999997</v>
      </c>
      <c r="J5923" s="241" t="s">
        <v>941</v>
      </c>
      <c r="K5923" s="241" t="s">
        <v>116</v>
      </c>
      <c r="O5923" s="59">
        <v>0.2</v>
      </c>
    </row>
    <row r="5924" spans="1:15" ht="14.25" x14ac:dyDescent="0.2">
      <c r="A5924" s="30">
        <v>649</v>
      </c>
      <c r="B5924" s="253" t="str">
        <f>IF(AND(A5924&lt;&gt;"",ISNUMBER(A5924)),VLOOKUP(A5924,Studies!A:BR,2,FALSE),"")</f>
        <v>Vakkalagadda 2016</v>
      </c>
      <c r="C5924" s="254" t="str">
        <f>IF(AND(A5924&lt;&gt;"",ISNUMBER(A5924)),VLOOKUP(A5924,Studies!A:BR,3,FALSE),"")</f>
        <v>https://www.ncbi.nlm.nih.gov/pubmed/27491280</v>
      </c>
      <c r="D5924" s="254" t="str">
        <f>IF(AND(A5924&lt;&gt;"",ISNUMBER(A5924)),VLOOKUP(A5924,Studies!A:BR,4,FALSE),"")</f>
        <v>Dapagliflozin</v>
      </c>
      <c r="E5924" s="254" t="str">
        <f>IF(AND(A5924&lt;&gt;"",ISNUMBER(A5924)),VLOOKUP(A5924,Studies!A:BR,5,FALSE),"")</f>
        <v>Dapagliflozin</v>
      </c>
      <c r="F5924" s="255" t="str">
        <f>IF(AND(A5924&lt;&gt;"",ISNUMBER(A5924)),VLOOKUP(A5924,Studies!A:BR,6,FALSE),"")</f>
        <v>Plasma</v>
      </c>
      <c r="G5924" s="194">
        <v>3</v>
      </c>
      <c r="H5924" s="240" t="s">
        <v>60</v>
      </c>
      <c r="I5924" s="187">
        <v>44.71528</v>
      </c>
      <c r="J5924" s="241" t="s">
        <v>941</v>
      </c>
      <c r="K5924" s="241" t="s">
        <v>116</v>
      </c>
      <c r="O5924" s="59">
        <v>0.2</v>
      </c>
    </row>
    <row r="5925" spans="1:15" ht="14.25" x14ac:dyDescent="0.2">
      <c r="A5925" s="30">
        <v>649</v>
      </c>
      <c r="B5925" s="253" t="str">
        <f>IF(AND(A5925&lt;&gt;"",ISNUMBER(A5925)),VLOOKUP(A5925,Studies!A:BR,2,FALSE),"")</f>
        <v>Vakkalagadda 2016</v>
      </c>
      <c r="C5925" s="254" t="str">
        <f>IF(AND(A5925&lt;&gt;"",ISNUMBER(A5925)),VLOOKUP(A5925,Studies!A:BR,3,FALSE),"")</f>
        <v>https://www.ncbi.nlm.nih.gov/pubmed/27491280</v>
      </c>
      <c r="D5925" s="254" t="str">
        <f>IF(AND(A5925&lt;&gt;"",ISNUMBER(A5925)),VLOOKUP(A5925,Studies!A:BR,4,FALSE),"")</f>
        <v>Dapagliflozin</v>
      </c>
      <c r="E5925" s="254" t="str">
        <f>IF(AND(A5925&lt;&gt;"",ISNUMBER(A5925)),VLOOKUP(A5925,Studies!A:BR,5,FALSE),"")</f>
        <v>Dapagliflozin</v>
      </c>
      <c r="F5925" s="255" t="str">
        <f>IF(AND(A5925&lt;&gt;"",ISNUMBER(A5925)),VLOOKUP(A5925,Studies!A:BR,6,FALSE),"")</f>
        <v>Plasma</v>
      </c>
      <c r="G5925" s="194">
        <v>5</v>
      </c>
      <c r="H5925" s="240" t="s">
        <v>60</v>
      </c>
      <c r="I5925" s="187">
        <v>24.15343</v>
      </c>
      <c r="J5925" s="241" t="s">
        <v>941</v>
      </c>
      <c r="K5925" s="241" t="s">
        <v>116</v>
      </c>
      <c r="O5925" s="59">
        <v>0.2</v>
      </c>
    </row>
    <row r="5926" spans="1:15" ht="14.25" x14ac:dyDescent="0.2">
      <c r="A5926" s="30">
        <v>649</v>
      </c>
      <c r="B5926" s="253" t="str">
        <f>IF(AND(A5926&lt;&gt;"",ISNUMBER(A5926)),VLOOKUP(A5926,Studies!A:BR,2,FALSE),"")</f>
        <v>Vakkalagadda 2016</v>
      </c>
      <c r="C5926" s="254" t="str">
        <f>IF(AND(A5926&lt;&gt;"",ISNUMBER(A5926)),VLOOKUP(A5926,Studies!A:BR,3,FALSE),"")</f>
        <v>https://www.ncbi.nlm.nih.gov/pubmed/27491280</v>
      </c>
      <c r="D5926" s="254" t="str">
        <f>IF(AND(A5926&lt;&gt;"",ISNUMBER(A5926)),VLOOKUP(A5926,Studies!A:BR,4,FALSE),"")</f>
        <v>Dapagliflozin</v>
      </c>
      <c r="E5926" s="254" t="str">
        <f>IF(AND(A5926&lt;&gt;"",ISNUMBER(A5926)),VLOOKUP(A5926,Studies!A:BR,5,FALSE),"")</f>
        <v>Dapagliflozin</v>
      </c>
      <c r="F5926" s="255" t="str">
        <f>IF(AND(A5926&lt;&gt;"",ISNUMBER(A5926)),VLOOKUP(A5926,Studies!A:BR,6,FALSE),"")</f>
        <v>Plasma</v>
      </c>
      <c r="G5926" s="194">
        <v>8</v>
      </c>
      <c r="H5926" s="240" t="s">
        <v>60</v>
      </c>
      <c r="I5926" s="187">
        <v>13.79805</v>
      </c>
      <c r="J5926" s="241" t="s">
        <v>941</v>
      </c>
      <c r="K5926" s="241" t="s">
        <v>116</v>
      </c>
      <c r="O5926" s="59">
        <v>0.2</v>
      </c>
    </row>
    <row r="5927" spans="1:15" ht="14.25" x14ac:dyDescent="0.2">
      <c r="A5927" s="30">
        <v>649</v>
      </c>
      <c r="B5927" s="253" t="str">
        <f>IF(AND(A5927&lt;&gt;"",ISNUMBER(A5927)),VLOOKUP(A5927,Studies!A:BR,2,FALSE),"")</f>
        <v>Vakkalagadda 2016</v>
      </c>
      <c r="C5927" s="254" t="str">
        <f>IF(AND(A5927&lt;&gt;"",ISNUMBER(A5927)),VLOOKUP(A5927,Studies!A:BR,3,FALSE),"")</f>
        <v>https://www.ncbi.nlm.nih.gov/pubmed/27491280</v>
      </c>
      <c r="D5927" s="254" t="str">
        <f>IF(AND(A5927&lt;&gt;"",ISNUMBER(A5927)),VLOOKUP(A5927,Studies!A:BR,4,FALSE),"")</f>
        <v>Dapagliflozin</v>
      </c>
      <c r="E5927" s="254" t="str">
        <f>IF(AND(A5927&lt;&gt;"",ISNUMBER(A5927)),VLOOKUP(A5927,Studies!A:BR,5,FALSE),"")</f>
        <v>Dapagliflozin</v>
      </c>
      <c r="F5927" s="255" t="str">
        <f>IF(AND(A5927&lt;&gt;"",ISNUMBER(A5927)),VLOOKUP(A5927,Studies!A:BR,6,FALSE),"")</f>
        <v>Plasma</v>
      </c>
      <c r="G5927" s="194">
        <v>12</v>
      </c>
      <c r="H5927" s="240" t="s">
        <v>60</v>
      </c>
      <c r="I5927" s="187">
        <v>9.066649</v>
      </c>
      <c r="J5927" s="241" t="s">
        <v>941</v>
      </c>
      <c r="K5927" s="241" t="s">
        <v>116</v>
      </c>
      <c r="O5927" s="59">
        <v>0.2</v>
      </c>
    </row>
    <row r="5928" spans="1:15" ht="14.25" x14ac:dyDescent="0.2">
      <c r="A5928" s="30">
        <v>649</v>
      </c>
      <c r="B5928" s="253" t="str">
        <f>IF(AND(A5928&lt;&gt;"",ISNUMBER(A5928)),VLOOKUP(A5928,Studies!A:BR,2,FALSE),"")</f>
        <v>Vakkalagadda 2016</v>
      </c>
      <c r="C5928" s="254" t="str">
        <f>IF(AND(A5928&lt;&gt;"",ISNUMBER(A5928)),VLOOKUP(A5928,Studies!A:BR,3,FALSE),"")</f>
        <v>https://www.ncbi.nlm.nih.gov/pubmed/27491280</v>
      </c>
      <c r="D5928" s="254" t="str">
        <f>IF(AND(A5928&lt;&gt;"",ISNUMBER(A5928)),VLOOKUP(A5928,Studies!A:BR,4,FALSE),"")</f>
        <v>Dapagliflozin</v>
      </c>
      <c r="E5928" s="254" t="str">
        <f>IF(AND(A5928&lt;&gt;"",ISNUMBER(A5928)),VLOOKUP(A5928,Studies!A:BR,5,FALSE),"")</f>
        <v>Dapagliflozin</v>
      </c>
      <c r="F5928" s="255" t="str">
        <f>IF(AND(A5928&lt;&gt;"",ISNUMBER(A5928)),VLOOKUP(A5928,Studies!A:BR,6,FALSE),"")</f>
        <v>Plasma</v>
      </c>
      <c r="G5928" s="194">
        <v>24</v>
      </c>
      <c r="H5928" s="240" t="s">
        <v>60</v>
      </c>
      <c r="I5928" s="187">
        <v>3.7015959999999999</v>
      </c>
      <c r="J5928" s="241" t="s">
        <v>941</v>
      </c>
      <c r="K5928" s="241" t="s">
        <v>116</v>
      </c>
      <c r="O5928" s="59">
        <v>0.2</v>
      </c>
    </row>
    <row r="5929" spans="1:15" ht="14.25" x14ac:dyDescent="0.2">
      <c r="A5929" s="30">
        <v>649</v>
      </c>
      <c r="B5929" s="253" t="str">
        <f>IF(AND(A5929&lt;&gt;"",ISNUMBER(A5929)),VLOOKUP(A5929,Studies!A:BR,2,FALSE),"")</f>
        <v>Vakkalagadda 2016</v>
      </c>
      <c r="C5929" s="254" t="str">
        <f>IF(AND(A5929&lt;&gt;"",ISNUMBER(A5929)),VLOOKUP(A5929,Studies!A:BR,3,FALSE),"")</f>
        <v>https://www.ncbi.nlm.nih.gov/pubmed/27491280</v>
      </c>
      <c r="D5929" s="254" t="str">
        <f>IF(AND(A5929&lt;&gt;"",ISNUMBER(A5929)),VLOOKUP(A5929,Studies!A:BR,4,FALSE),"")</f>
        <v>Dapagliflozin</v>
      </c>
      <c r="E5929" s="254" t="str">
        <f>IF(AND(A5929&lt;&gt;"",ISNUMBER(A5929)),VLOOKUP(A5929,Studies!A:BR,5,FALSE),"")</f>
        <v>Dapagliflozin</v>
      </c>
      <c r="F5929" s="255" t="str">
        <f>IF(AND(A5929&lt;&gt;"",ISNUMBER(A5929)),VLOOKUP(A5929,Studies!A:BR,6,FALSE),"")</f>
        <v>Plasma</v>
      </c>
      <c r="G5929" s="194">
        <v>36</v>
      </c>
      <c r="H5929" s="240" t="s">
        <v>60</v>
      </c>
      <c r="I5929" s="187">
        <v>1.5541370000000001</v>
      </c>
      <c r="J5929" s="241" t="s">
        <v>941</v>
      </c>
      <c r="K5929" s="241" t="s">
        <v>116</v>
      </c>
      <c r="O5929" s="59">
        <v>0.2</v>
      </c>
    </row>
    <row r="5930" spans="1:15" ht="14.25" x14ac:dyDescent="0.2">
      <c r="A5930" s="30">
        <v>649</v>
      </c>
      <c r="B5930" s="253" t="str">
        <f>IF(AND(A5930&lt;&gt;"",ISNUMBER(A5930)),VLOOKUP(A5930,Studies!A:BR,2,FALSE),"")</f>
        <v>Vakkalagadda 2016</v>
      </c>
      <c r="C5930" s="254" t="str">
        <f>IF(AND(A5930&lt;&gt;"",ISNUMBER(A5930)),VLOOKUP(A5930,Studies!A:BR,3,FALSE),"")</f>
        <v>https://www.ncbi.nlm.nih.gov/pubmed/27491280</v>
      </c>
      <c r="D5930" s="254" t="str">
        <f>IF(AND(A5930&lt;&gt;"",ISNUMBER(A5930)),VLOOKUP(A5930,Studies!A:BR,4,FALSE),"")</f>
        <v>Dapagliflozin</v>
      </c>
      <c r="E5930" s="254" t="str">
        <f>IF(AND(A5930&lt;&gt;"",ISNUMBER(A5930)),VLOOKUP(A5930,Studies!A:BR,5,FALSE),"")</f>
        <v>Dapagliflozin</v>
      </c>
      <c r="F5930" s="255" t="str">
        <f>IF(AND(A5930&lt;&gt;"",ISNUMBER(A5930)),VLOOKUP(A5930,Studies!A:BR,6,FALSE),"")</f>
        <v>Plasma</v>
      </c>
      <c r="G5930" s="194">
        <v>48</v>
      </c>
      <c r="H5930" s="240" t="s">
        <v>60</v>
      </c>
      <c r="I5930" s="187">
        <v>1.11069</v>
      </c>
      <c r="J5930" s="241" t="s">
        <v>941</v>
      </c>
      <c r="K5930" s="241" t="s">
        <v>116</v>
      </c>
      <c r="O5930" s="59">
        <v>0.2</v>
      </c>
    </row>
    <row r="5931" spans="1:15" ht="14.25" x14ac:dyDescent="0.2">
      <c r="A5931" s="30">
        <v>649</v>
      </c>
      <c r="B5931" s="253" t="str">
        <f>IF(AND(A5931&lt;&gt;"",ISNUMBER(A5931)),VLOOKUP(A5931,Studies!A:BR,2,FALSE),"")</f>
        <v>Vakkalagadda 2016</v>
      </c>
      <c r="C5931" s="254" t="str">
        <f>IF(AND(A5931&lt;&gt;"",ISNUMBER(A5931)),VLOOKUP(A5931,Studies!A:BR,3,FALSE),"")</f>
        <v>https://www.ncbi.nlm.nih.gov/pubmed/27491280</v>
      </c>
      <c r="D5931" s="254" t="str">
        <f>IF(AND(A5931&lt;&gt;"",ISNUMBER(A5931)),VLOOKUP(A5931,Studies!A:BR,4,FALSE),"")</f>
        <v>Dapagliflozin</v>
      </c>
      <c r="E5931" s="254" t="str">
        <f>IF(AND(A5931&lt;&gt;"",ISNUMBER(A5931)),VLOOKUP(A5931,Studies!A:BR,5,FALSE),"")</f>
        <v>Dapagliflozin</v>
      </c>
      <c r="F5931" s="255" t="str">
        <f>IF(AND(A5931&lt;&gt;"",ISNUMBER(A5931)),VLOOKUP(A5931,Studies!A:BR,6,FALSE),"")</f>
        <v>Plasma</v>
      </c>
      <c r="G5931" s="194">
        <v>60</v>
      </c>
      <c r="H5931" s="240" t="s">
        <v>60</v>
      </c>
      <c r="I5931" s="187">
        <v>0.69009010000000004</v>
      </c>
      <c r="J5931" s="241" t="s">
        <v>941</v>
      </c>
      <c r="K5931" s="241" t="s">
        <v>116</v>
      </c>
      <c r="O5931" s="59">
        <v>0.2</v>
      </c>
    </row>
    <row r="5932" spans="1:15" ht="14.25" x14ac:dyDescent="0.2">
      <c r="A5932" s="30">
        <v>650</v>
      </c>
      <c r="B5932" s="253" t="str">
        <f>IF(AND(A5932&lt;&gt;"",ISNUMBER(A5932)),VLOOKUP(A5932,Studies!A:BR,2,FALSE),"")</f>
        <v>DeFronzo 2013</v>
      </c>
      <c r="C5932" s="254" t="str">
        <f>IF(AND(A5932&lt;&gt;"",ISNUMBER(A5932)),VLOOKUP(A5932,Studies!A:BR,3,FALSE),"")</f>
        <v>https://www.ncbi.nlm.nih.gov/pubmed/23735727</v>
      </c>
      <c r="D5932" s="254" t="str">
        <f>IF(AND(A5932&lt;&gt;"",ISNUMBER(A5932)),VLOOKUP(A5932,Studies!A:BR,4,FALSE),"")</f>
        <v>Healthy Subjects</v>
      </c>
      <c r="E5932" s="254" t="str">
        <f>IF(AND(A5932&lt;&gt;"",ISNUMBER(A5932)),VLOOKUP(A5932,Studies!A:BR,5,FALSE),"")</f>
        <v>Dapagliflozin</v>
      </c>
      <c r="F5932" s="255" t="str">
        <f>IF(AND(A5932&lt;&gt;"",ISNUMBER(A5932)),VLOOKUP(A5932,Studies!A:BR,6,FALSE),"")</f>
        <v>Plasma</v>
      </c>
      <c r="G5932" s="194">
        <v>144</v>
      </c>
      <c r="H5932" s="240" t="s">
        <v>60</v>
      </c>
      <c r="I5932" s="187">
        <v>4.7475851369999997</v>
      </c>
      <c r="J5932" s="241" t="s">
        <v>941</v>
      </c>
      <c r="K5932" s="241" t="s">
        <v>116</v>
      </c>
      <c r="L5932" s="195">
        <v>1.923076923</v>
      </c>
      <c r="M5932" s="52" t="s">
        <v>941</v>
      </c>
      <c r="N5932" s="52" t="s">
        <v>117</v>
      </c>
    </row>
    <row r="5933" spans="1:15" ht="14.25" x14ac:dyDescent="0.2">
      <c r="A5933" s="30">
        <v>650</v>
      </c>
      <c r="B5933" s="253" t="str">
        <f>IF(AND(A5933&lt;&gt;"",ISNUMBER(A5933)),VLOOKUP(A5933,Studies!A:BR,2,FALSE),"")</f>
        <v>DeFronzo 2013</v>
      </c>
      <c r="C5933" s="254" t="str">
        <f>IF(AND(A5933&lt;&gt;"",ISNUMBER(A5933)),VLOOKUP(A5933,Studies!A:BR,3,FALSE),"")</f>
        <v>https://www.ncbi.nlm.nih.gov/pubmed/23735727</v>
      </c>
      <c r="D5933" s="254" t="str">
        <f>IF(AND(A5933&lt;&gt;"",ISNUMBER(A5933)),VLOOKUP(A5933,Studies!A:BR,4,FALSE),"")</f>
        <v>Healthy Subjects</v>
      </c>
      <c r="E5933" s="254" t="str">
        <f>IF(AND(A5933&lt;&gt;"",ISNUMBER(A5933)),VLOOKUP(A5933,Studies!A:BR,5,FALSE),"")</f>
        <v>Dapagliflozin</v>
      </c>
      <c r="F5933" s="255" t="str">
        <f>IF(AND(A5933&lt;&gt;"",ISNUMBER(A5933)),VLOOKUP(A5933,Studies!A:BR,6,FALSE),"")</f>
        <v>Plasma</v>
      </c>
      <c r="G5933" s="194">
        <v>144.66666670000001</v>
      </c>
      <c r="H5933" s="240" t="s">
        <v>60</v>
      </c>
      <c r="I5933" s="187">
        <v>21.289454509999999</v>
      </c>
      <c r="J5933" s="241" t="s">
        <v>941</v>
      </c>
      <c r="K5933" s="241" t="s">
        <v>116</v>
      </c>
      <c r="L5933" s="195">
        <v>23.333333329999999</v>
      </c>
      <c r="M5933" s="52" t="s">
        <v>941</v>
      </c>
      <c r="N5933" s="52" t="s">
        <v>117</v>
      </c>
    </row>
    <row r="5934" spans="1:15" ht="14.25" x14ac:dyDescent="0.2">
      <c r="A5934" s="30">
        <v>650</v>
      </c>
      <c r="B5934" s="253" t="str">
        <f>IF(AND(A5934&lt;&gt;"",ISNUMBER(A5934)),VLOOKUP(A5934,Studies!A:BR,2,FALSE),"")</f>
        <v>DeFronzo 2013</v>
      </c>
      <c r="C5934" s="254" t="str">
        <f>IF(AND(A5934&lt;&gt;"",ISNUMBER(A5934)),VLOOKUP(A5934,Studies!A:BR,3,FALSE),"")</f>
        <v>https://www.ncbi.nlm.nih.gov/pubmed/23735727</v>
      </c>
      <c r="D5934" s="254" t="str">
        <f>IF(AND(A5934&lt;&gt;"",ISNUMBER(A5934)),VLOOKUP(A5934,Studies!A:BR,4,FALSE),"")</f>
        <v>Healthy Subjects</v>
      </c>
      <c r="E5934" s="254" t="str">
        <f>IF(AND(A5934&lt;&gt;"",ISNUMBER(A5934)),VLOOKUP(A5934,Studies!A:BR,5,FALSE),"")</f>
        <v>Dapagliflozin</v>
      </c>
      <c r="F5934" s="255" t="str">
        <f>IF(AND(A5934&lt;&gt;"",ISNUMBER(A5934)),VLOOKUP(A5934,Studies!A:BR,6,FALSE),"")</f>
        <v>Plasma</v>
      </c>
      <c r="G5934" s="194">
        <v>145.33333329999999</v>
      </c>
      <c r="H5934" s="240" t="s">
        <v>60</v>
      </c>
      <c r="I5934" s="187">
        <v>37.831676420000001</v>
      </c>
      <c r="J5934" s="241" t="s">
        <v>941</v>
      </c>
      <c r="K5934" s="241" t="s">
        <v>116</v>
      </c>
      <c r="L5934" s="195">
        <v>34.48706198</v>
      </c>
      <c r="M5934" s="52" t="s">
        <v>941</v>
      </c>
      <c r="N5934" s="52" t="s">
        <v>117</v>
      </c>
    </row>
    <row r="5935" spans="1:15" ht="14.25" x14ac:dyDescent="0.2">
      <c r="A5935" s="30">
        <v>650</v>
      </c>
      <c r="B5935" s="253" t="str">
        <f>IF(AND(A5935&lt;&gt;"",ISNUMBER(A5935)),VLOOKUP(A5935,Studies!A:BR,2,FALSE),"")</f>
        <v>DeFronzo 2013</v>
      </c>
      <c r="C5935" s="254" t="str">
        <f>IF(AND(A5935&lt;&gt;"",ISNUMBER(A5935)),VLOOKUP(A5935,Studies!A:BR,3,FALSE),"")</f>
        <v>https://www.ncbi.nlm.nih.gov/pubmed/23735727</v>
      </c>
      <c r="D5935" s="254" t="str">
        <f>IF(AND(A5935&lt;&gt;"",ISNUMBER(A5935)),VLOOKUP(A5935,Studies!A:BR,4,FALSE),"")</f>
        <v>Healthy Subjects</v>
      </c>
      <c r="E5935" s="254" t="str">
        <f>IF(AND(A5935&lt;&gt;"",ISNUMBER(A5935)),VLOOKUP(A5935,Studies!A:BR,5,FALSE),"")</f>
        <v>Dapagliflozin</v>
      </c>
      <c r="F5935" s="255" t="str">
        <f>IF(AND(A5935&lt;&gt;"",ISNUMBER(A5935)),VLOOKUP(A5935,Studies!A:BR,6,FALSE),"")</f>
        <v>Plasma</v>
      </c>
      <c r="G5935" s="194">
        <v>146</v>
      </c>
      <c r="H5935" s="240" t="s">
        <v>60</v>
      </c>
      <c r="I5935" s="187">
        <v>52.835201769999998</v>
      </c>
      <c r="J5935" s="241" t="s">
        <v>941</v>
      </c>
      <c r="K5935" s="241" t="s">
        <v>116</v>
      </c>
      <c r="L5935" s="195">
        <v>27.307574800000001</v>
      </c>
      <c r="M5935" s="52" t="s">
        <v>941</v>
      </c>
      <c r="N5935" s="52" t="s">
        <v>117</v>
      </c>
    </row>
    <row r="5936" spans="1:15" ht="14.25" x14ac:dyDescent="0.2">
      <c r="A5936" s="30">
        <v>650</v>
      </c>
      <c r="B5936" s="253" t="str">
        <f>IF(AND(A5936&lt;&gt;"",ISNUMBER(A5936)),VLOOKUP(A5936,Studies!A:BR,2,FALSE),"")</f>
        <v>DeFronzo 2013</v>
      </c>
      <c r="C5936" s="254" t="str">
        <f>IF(AND(A5936&lt;&gt;"",ISNUMBER(A5936)),VLOOKUP(A5936,Studies!A:BR,3,FALSE),"")</f>
        <v>https://www.ncbi.nlm.nih.gov/pubmed/23735727</v>
      </c>
      <c r="D5936" s="254" t="str">
        <f>IF(AND(A5936&lt;&gt;"",ISNUMBER(A5936)),VLOOKUP(A5936,Studies!A:BR,4,FALSE),"")</f>
        <v>Healthy Subjects</v>
      </c>
      <c r="E5936" s="254" t="str">
        <f>IF(AND(A5936&lt;&gt;"",ISNUMBER(A5936)),VLOOKUP(A5936,Studies!A:BR,5,FALSE),"")</f>
        <v>Dapagliflozin</v>
      </c>
      <c r="F5936" s="255" t="str">
        <f>IF(AND(A5936&lt;&gt;"",ISNUMBER(A5936)),VLOOKUP(A5936,Studies!A:BR,6,FALSE),"")</f>
        <v>Plasma</v>
      </c>
      <c r="G5936" s="194">
        <v>146.66666670000001</v>
      </c>
      <c r="H5936" s="240" t="s">
        <v>60</v>
      </c>
      <c r="I5936" s="187">
        <v>53.47963524</v>
      </c>
      <c r="J5936" s="241" t="s">
        <v>941</v>
      </c>
      <c r="K5936" s="241" t="s">
        <v>116</v>
      </c>
      <c r="L5936" s="195">
        <v>22.564220079999998</v>
      </c>
      <c r="M5936" s="52" t="s">
        <v>941</v>
      </c>
      <c r="N5936" s="52" t="s">
        <v>117</v>
      </c>
    </row>
    <row r="5937" spans="1:14" ht="14.25" x14ac:dyDescent="0.2">
      <c r="A5937" s="30">
        <v>650</v>
      </c>
      <c r="B5937" s="253" t="str">
        <f>IF(AND(A5937&lt;&gt;"",ISNUMBER(A5937)),VLOOKUP(A5937,Studies!A:BR,2,FALSE),"")</f>
        <v>DeFronzo 2013</v>
      </c>
      <c r="C5937" s="254" t="str">
        <f>IF(AND(A5937&lt;&gt;"",ISNUMBER(A5937)),VLOOKUP(A5937,Studies!A:BR,3,FALSE),"")</f>
        <v>https://www.ncbi.nlm.nih.gov/pubmed/23735727</v>
      </c>
      <c r="D5937" s="254" t="str">
        <f>IF(AND(A5937&lt;&gt;"",ISNUMBER(A5937)),VLOOKUP(A5937,Studies!A:BR,4,FALSE),"")</f>
        <v>Healthy Subjects</v>
      </c>
      <c r="E5937" s="254" t="str">
        <f>IF(AND(A5937&lt;&gt;"",ISNUMBER(A5937)),VLOOKUP(A5937,Studies!A:BR,5,FALSE),"")</f>
        <v>Dapagliflozin</v>
      </c>
      <c r="F5937" s="255" t="str">
        <f>IF(AND(A5937&lt;&gt;"",ISNUMBER(A5937)),VLOOKUP(A5937,Studies!A:BR,6,FALSE),"")</f>
        <v>Plasma</v>
      </c>
      <c r="G5937" s="194">
        <v>147.33333329999999</v>
      </c>
      <c r="H5937" s="240" t="s">
        <v>60</v>
      </c>
      <c r="I5937" s="187">
        <v>47.073021689999997</v>
      </c>
      <c r="J5937" s="241" t="s">
        <v>941</v>
      </c>
      <c r="K5937" s="241" t="s">
        <v>116</v>
      </c>
      <c r="L5937" s="195">
        <v>16.025758540000002</v>
      </c>
      <c r="M5937" s="52" t="s">
        <v>941</v>
      </c>
      <c r="N5937" s="52" t="s">
        <v>117</v>
      </c>
    </row>
    <row r="5938" spans="1:14" ht="14.25" x14ac:dyDescent="0.2">
      <c r="A5938" s="30">
        <v>650</v>
      </c>
      <c r="B5938" s="253" t="str">
        <f>IF(AND(A5938&lt;&gt;"",ISNUMBER(A5938)),VLOOKUP(A5938,Studies!A:BR,2,FALSE),"")</f>
        <v>DeFronzo 2013</v>
      </c>
      <c r="C5938" s="254" t="str">
        <f>IF(AND(A5938&lt;&gt;"",ISNUMBER(A5938)),VLOOKUP(A5938,Studies!A:BR,3,FALSE),"")</f>
        <v>https://www.ncbi.nlm.nih.gov/pubmed/23735727</v>
      </c>
      <c r="D5938" s="254" t="str">
        <f>IF(AND(A5938&lt;&gt;"",ISNUMBER(A5938)),VLOOKUP(A5938,Studies!A:BR,4,FALSE),"")</f>
        <v>Healthy Subjects</v>
      </c>
      <c r="E5938" s="254" t="str">
        <f>IF(AND(A5938&lt;&gt;"",ISNUMBER(A5938)),VLOOKUP(A5938,Studies!A:BR,5,FALSE),"")</f>
        <v>Dapagliflozin</v>
      </c>
      <c r="F5938" s="255" t="str">
        <f>IF(AND(A5938&lt;&gt;"",ISNUMBER(A5938)),VLOOKUP(A5938,Studies!A:BR,6,FALSE),"")</f>
        <v>Plasma</v>
      </c>
      <c r="G5938" s="194">
        <v>148</v>
      </c>
      <c r="H5938" s="240" t="s">
        <v>60</v>
      </c>
      <c r="I5938" s="187">
        <v>38.999623960000001</v>
      </c>
      <c r="J5938" s="241" t="s">
        <v>941</v>
      </c>
      <c r="K5938" s="241" t="s">
        <v>116</v>
      </c>
      <c r="L5938" s="195">
        <v>11.025641029999999</v>
      </c>
      <c r="M5938" s="52" t="s">
        <v>941</v>
      </c>
      <c r="N5938" s="52" t="s">
        <v>117</v>
      </c>
    </row>
    <row r="5939" spans="1:14" ht="14.25" x14ac:dyDescent="0.2">
      <c r="A5939" s="30">
        <v>650</v>
      </c>
      <c r="B5939" s="253" t="str">
        <f>IF(AND(A5939&lt;&gt;"",ISNUMBER(A5939)),VLOOKUP(A5939,Studies!A:BR,2,FALSE),"")</f>
        <v>DeFronzo 2013</v>
      </c>
      <c r="C5939" s="254" t="str">
        <f>IF(AND(A5939&lt;&gt;"",ISNUMBER(A5939)),VLOOKUP(A5939,Studies!A:BR,3,FALSE),"")</f>
        <v>https://www.ncbi.nlm.nih.gov/pubmed/23735727</v>
      </c>
      <c r="D5939" s="254" t="str">
        <f>IF(AND(A5939&lt;&gt;"",ISNUMBER(A5939)),VLOOKUP(A5939,Studies!A:BR,4,FALSE),"")</f>
        <v>Healthy Subjects</v>
      </c>
      <c r="E5939" s="254" t="str">
        <f>IF(AND(A5939&lt;&gt;"",ISNUMBER(A5939)),VLOOKUP(A5939,Studies!A:BR,5,FALSE),"")</f>
        <v>Dapagliflozin</v>
      </c>
      <c r="F5939" s="255" t="str">
        <f>IF(AND(A5939&lt;&gt;"",ISNUMBER(A5939)),VLOOKUP(A5939,Studies!A:BR,6,FALSE),"")</f>
        <v>Plasma</v>
      </c>
      <c r="G5939" s="194">
        <v>148.666</v>
      </c>
      <c r="H5939" s="240" t="s">
        <v>60</v>
      </c>
      <c r="I5939" s="187">
        <v>33.746856569999998</v>
      </c>
      <c r="J5939" s="241" t="s">
        <v>941</v>
      </c>
      <c r="K5939" s="241" t="s">
        <v>116</v>
      </c>
      <c r="L5939" s="195">
        <v>10.12820513</v>
      </c>
      <c r="M5939" s="52" t="s">
        <v>941</v>
      </c>
      <c r="N5939" s="52" t="s">
        <v>117</v>
      </c>
    </row>
    <row r="5940" spans="1:14" ht="14.25" x14ac:dyDescent="0.2">
      <c r="A5940" s="30">
        <v>650</v>
      </c>
      <c r="B5940" s="253" t="str">
        <f>IF(AND(A5940&lt;&gt;"",ISNUMBER(A5940)),VLOOKUP(A5940,Studies!A:BR,2,FALSE),"")</f>
        <v>DeFronzo 2013</v>
      </c>
      <c r="C5940" s="254" t="str">
        <f>IF(AND(A5940&lt;&gt;"",ISNUMBER(A5940)),VLOOKUP(A5940,Studies!A:BR,3,FALSE),"")</f>
        <v>https://www.ncbi.nlm.nih.gov/pubmed/23735727</v>
      </c>
      <c r="D5940" s="254" t="str">
        <f>IF(AND(A5940&lt;&gt;"",ISNUMBER(A5940)),VLOOKUP(A5940,Studies!A:BR,4,FALSE),"")</f>
        <v>Healthy Subjects</v>
      </c>
      <c r="E5940" s="254" t="str">
        <f>IF(AND(A5940&lt;&gt;"",ISNUMBER(A5940)),VLOOKUP(A5940,Studies!A:BR,5,FALSE),"")</f>
        <v>Dapagliflozin</v>
      </c>
      <c r="F5940" s="255" t="str">
        <f>IF(AND(A5940&lt;&gt;"",ISNUMBER(A5940)),VLOOKUP(A5940,Studies!A:BR,6,FALSE),"")</f>
        <v>Plasma</v>
      </c>
      <c r="G5940" s="194">
        <v>149.33333329999999</v>
      </c>
      <c r="H5940" s="240" t="s">
        <v>60</v>
      </c>
      <c r="I5940" s="187">
        <v>28.23767891</v>
      </c>
      <c r="J5940" s="241" t="s">
        <v>941</v>
      </c>
      <c r="K5940" s="241" t="s">
        <v>116</v>
      </c>
      <c r="L5940" s="195">
        <v>8.3330983100000005</v>
      </c>
      <c r="M5940" s="52" t="s">
        <v>941</v>
      </c>
      <c r="N5940" s="52" t="s">
        <v>117</v>
      </c>
    </row>
    <row r="5941" spans="1:14" ht="14.25" x14ac:dyDescent="0.2">
      <c r="A5941" s="30">
        <v>650</v>
      </c>
      <c r="B5941" s="253" t="str">
        <f>IF(AND(A5941&lt;&gt;"",ISNUMBER(A5941)),VLOOKUP(A5941,Studies!A:BR,2,FALSE),"")</f>
        <v>DeFronzo 2013</v>
      </c>
      <c r="C5941" s="254" t="str">
        <f>IF(AND(A5941&lt;&gt;"",ISNUMBER(A5941)),VLOOKUP(A5941,Studies!A:BR,3,FALSE),"")</f>
        <v>https://www.ncbi.nlm.nih.gov/pubmed/23735727</v>
      </c>
      <c r="D5941" s="254" t="str">
        <f>IF(AND(A5941&lt;&gt;"",ISNUMBER(A5941)),VLOOKUP(A5941,Studies!A:BR,4,FALSE),"")</f>
        <v>Healthy Subjects</v>
      </c>
      <c r="E5941" s="254" t="str">
        <f>IF(AND(A5941&lt;&gt;"",ISNUMBER(A5941)),VLOOKUP(A5941,Studies!A:BR,5,FALSE),"")</f>
        <v>Dapagliflozin</v>
      </c>
      <c r="F5941" s="255" t="str">
        <f>IF(AND(A5941&lt;&gt;"",ISNUMBER(A5941)),VLOOKUP(A5941,Studies!A:BR,6,FALSE),"")</f>
        <v>Plasma</v>
      </c>
      <c r="G5941" s="194">
        <v>150</v>
      </c>
      <c r="H5941" s="240" t="s">
        <v>60</v>
      </c>
      <c r="I5941" s="187">
        <v>23.369409390000001</v>
      </c>
      <c r="J5941" s="241" t="s">
        <v>941</v>
      </c>
      <c r="K5941" s="241" t="s">
        <v>116</v>
      </c>
      <c r="L5941" s="195">
        <v>7.5641025639999997</v>
      </c>
      <c r="M5941" s="52" t="s">
        <v>941</v>
      </c>
      <c r="N5941" s="52" t="s">
        <v>117</v>
      </c>
    </row>
    <row r="5942" spans="1:14" ht="14.25" x14ac:dyDescent="0.2">
      <c r="A5942" s="30">
        <v>650</v>
      </c>
      <c r="B5942" s="253" t="str">
        <f>IF(AND(A5942&lt;&gt;"",ISNUMBER(A5942)),VLOOKUP(A5942,Studies!A:BR,2,FALSE),"")</f>
        <v>DeFronzo 2013</v>
      </c>
      <c r="C5942" s="254" t="str">
        <f>IF(AND(A5942&lt;&gt;"",ISNUMBER(A5942)),VLOOKUP(A5942,Studies!A:BR,3,FALSE),"")</f>
        <v>https://www.ncbi.nlm.nih.gov/pubmed/23735727</v>
      </c>
      <c r="D5942" s="254" t="str">
        <f>IF(AND(A5942&lt;&gt;"",ISNUMBER(A5942)),VLOOKUP(A5942,Studies!A:BR,4,FALSE),"")</f>
        <v>Healthy Subjects</v>
      </c>
      <c r="E5942" s="254" t="str">
        <f>IF(AND(A5942&lt;&gt;"",ISNUMBER(A5942)),VLOOKUP(A5942,Studies!A:BR,5,FALSE),"")</f>
        <v>Dapagliflozin</v>
      </c>
      <c r="F5942" s="255" t="str">
        <f>IF(AND(A5942&lt;&gt;"",ISNUMBER(A5942)),VLOOKUP(A5942,Studies!A:BR,6,FALSE),"")</f>
        <v>Plasma</v>
      </c>
      <c r="G5942" s="194">
        <v>150.66666670000001</v>
      </c>
      <c r="H5942" s="240" t="s">
        <v>60</v>
      </c>
      <c r="I5942" s="187">
        <v>20.552304400000001</v>
      </c>
      <c r="J5942" s="241" t="s">
        <v>941</v>
      </c>
      <c r="K5942" s="241" t="s">
        <v>116</v>
      </c>
      <c r="L5942" s="195">
        <v>5.8976709209999996</v>
      </c>
      <c r="M5942" s="52" t="s">
        <v>941</v>
      </c>
      <c r="N5942" s="52" t="s">
        <v>117</v>
      </c>
    </row>
    <row r="5943" spans="1:14" ht="14.25" x14ac:dyDescent="0.2">
      <c r="A5943" s="30">
        <v>650</v>
      </c>
      <c r="B5943" s="253" t="str">
        <f>IF(AND(A5943&lt;&gt;"",ISNUMBER(A5943)),VLOOKUP(A5943,Studies!A:BR,2,FALSE),"")</f>
        <v>DeFronzo 2013</v>
      </c>
      <c r="C5943" s="254" t="str">
        <f>IF(AND(A5943&lt;&gt;"",ISNUMBER(A5943)),VLOOKUP(A5943,Studies!A:BR,3,FALSE),"")</f>
        <v>https://www.ncbi.nlm.nih.gov/pubmed/23735727</v>
      </c>
      <c r="D5943" s="254" t="str">
        <f>IF(AND(A5943&lt;&gt;"",ISNUMBER(A5943)),VLOOKUP(A5943,Studies!A:BR,4,FALSE),"")</f>
        <v>Healthy Subjects</v>
      </c>
      <c r="E5943" s="254" t="str">
        <f>IF(AND(A5943&lt;&gt;"",ISNUMBER(A5943)),VLOOKUP(A5943,Studies!A:BR,5,FALSE),"")</f>
        <v>Dapagliflozin</v>
      </c>
      <c r="F5943" s="255" t="str">
        <f>IF(AND(A5943&lt;&gt;"",ISNUMBER(A5943)),VLOOKUP(A5943,Studies!A:BR,6,FALSE),"")</f>
        <v>Plasma</v>
      </c>
      <c r="G5943" s="194">
        <v>168</v>
      </c>
      <c r="H5943" s="240" t="s">
        <v>60</v>
      </c>
      <c r="I5943" s="187">
        <v>2.183482573</v>
      </c>
      <c r="J5943" s="241" t="s">
        <v>941</v>
      </c>
      <c r="K5943" s="241" t="s">
        <v>116</v>
      </c>
      <c r="L5943" s="195">
        <v>4.3592093820000004</v>
      </c>
      <c r="M5943" s="52" t="s">
        <v>941</v>
      </c>
      <c r="N5943" s="52" t="s">
        <v>117</v>
      </c>
    </row>
    <row r="5944" spans="1:14" ht="14.25" x14ac:dyDescent="0.2">
      <c r="A5944" s="30">
        <v>651</v>
      </c>
      <c r="B5944" s="253" t="str">
        <f>IF(AND(A5944&lt;&gt;"",ISNUMBER(A5944)),VLOOKUP(A5944,Studies!A:BR,2,FALSE),"")</f>
        <v>Kasichayanula 2011c</v>
      </c>
      <c r="C5944" s="254" t="str">
        <f>IF(AND(A5944&lt;&gt;"",ISNUMBER(A5944)),VLOOKUP(A5944,Studies!A:BR,3,FALSE),"")</f>
        <v>https://www.ncbi.nlm.nih.gov/pubmed/22030444</v>
      </c>
      <c r="D5944" s="254" t="str">
        <f>IF(AND(A5944&lt;&gt;"",ISNUMBER(A5944)),VLOOKUP(A5944,Studies!A:BR,4,FALSE),"")</f>
        <v>Healthy Volunteers</v>
      </c>
      <c r="E5944" s="254" t="str">
        <f>IF(AND(A5944&lt;&gt;"",ISNUMBER(A5944)),VLOOKUP(A5944,Studies!A:BR,5,FALSE),"")</f>
        <v>Dapagliflozin</v>
      </c>
      <c r="F5944" s="255" t="str">
        <f>IF(AND(A5944&lt;&gt;"",ISNUMBER(A5944)),VLOOKUP(A5944,Studies!A:BR,6,FALSE),"")</f>
        <v>Plasma</v>
      </c>
      <c r="G5944" s="194">
        <v>0.5</v>
      </c>
      <c r="H5944" s="240" t="s">
        <v>60</v>
      </c>
      <c r="I5944" s="187">
        <v>92.774566469999996</v>
      </c>
      <c r="J5944" s="241" t="s">
        <v>941</v>
      </c>
      <c r="K5944" s="241" t="s">
        <v>116</v>
      </c>
      <c r="L5944" s="195">
        <v>65.028901730000001</v>
      </c>
      <c r="M5944" s="52" t="s">
        <v>941</v>
      </c>
      <c r="N5944" s="52" t="s">
        <v>117</v>
      </c>
    </row>
    <row r="5945" spans="1:14" ht="14.25" x14ac:dyDescent="0.2">
      <c r="A5945" s="30">
        <v>651</v>
      </c>
      <c r="B5945" s="253" t="str">
        <f>IF(AND(A5945&lt;&gt;"",ISNUMBER(A5945)),VLOOKUP(A5945,Studies!A:BR,2,FALSE),"")</f>
        <v>Kasichayanula 2011c</v>
      </c>
      <c r="C5945" s="254" t="str">
        <f>IF(AND(A5945&lt;&gt;"",ISNUMBER(A5945)),VLOOKUP(A5945,Studies!A:BR,3,FALSE),"")</f>
        <v>https://www.ncbi.nlm.nih.gov/pubmed/22030444</v>
      </c>
      <c r="D5945" s="254" t="str">
        <f>IF(AND(A5945&lt;&gt;"",ISNUMBER(A5945)),VLOOKUP(A5945,Studies!A:BR,4,FALSE),"")</f>
        <v>Healthy Volunteers</v>
      </c>
      <c r="E5945" s="254" t="str">
        <f>IF(AND(A5945&lt;&gt;"",ISNUMBER(A5945)),VLOOKUP(A5945,Studies!A:BR,5,FALSE),"")</f>
        <v>Dapagliflozin</v>
      </c>
      <c r="F5945" s="255" t="str">
        <f>IF(AND(A5945&lt;&gt;"",ISNUMBER(A5945)),VLOOKUP(A5945,Studies!A:BR,6,FALSE),"")</f>
        <v>Plasma</v>
      </c>
      <c r="G5945" s="194">
        <v>1</v>
      </c>
      <c r="H5945" s="240" t="s">
        <v>60</v>
      </c>
      <c r="I5945" s="187">
        <v>118.7861272</v>
      </c>
      <c r="J5945" s="241" t="s">
        <v>941</v>
      </c>
      <c r="K5945" s="241" t="s">
        <v>116</v>
      </c>
      <c r="L5945" s="195">
        <v>34.682080919999997</v>
      </c>
      <c r="M5945" s="52" t="s">
        <v>941</v>
      </c>
      <c r="N5945" s="52" t="s">
        <v>117</v>
      </c>
    </row>
    <row r="5946" spans="1:14" ht="14.25" x14ac:dyDescent="0.2">
      <c r="A5946" s="30">
        <v>651</v>
      </c>
      <c r="B5946" s="253" t="str">
        <f>IF(AND(A5946&lt;&gt;"",ISNUMBER(A5946)),VLOOKUP(A5946,Studies!A:BR,2,FALSE),"")</f>
        <v>Kasichayanula 2011c</v>
      </c>
      <c r="C5946" s="254" t="str">
        <f>IF(AND(A5946&lt;&gt;"",ISNUMBER(A5946)),VLOOKUP(A5946,Studies!A:BR,3,FALSE),"")</f>
        <v>https://www.ncbi.nlm.nih.gov/pubmed/22030444</v>
      </c>
      <c r="D5946" s="254" t="str">
        <f>IF(AND(A5946&lt;&gt;"",ISNUMBER(A5946)),VLOOKUP(A5946,Studies!A:BR,4,FALSE),"")</f>
        <v>Healthy Volunteers</v>
      </c>
      <c r="E5946" s="254" t="str">
        <f>IF(AND(A5946&lt;&gt;"",ISNUMBER(A5946)),VLOOKUP(A5946,Studies!A:BR,5,FALSE),"")</f>
        <v>Dapagliflozin</v>
      </c>
      <c r="F5946" s="255" t="str">
        <f>IF(AND(A5946&lt;&gt;"",ISNUMBER(A5946)),VLOOKUP(A5946,Studies!A:BR,6,FALSE),"")</f>
        <v>Plasma</v>
      </c>
      <c r="G5946" s="194">
        <v>1.5</v>
      </c>
      <c r="H5946" s="240" t="s">
        <v>60</v>
      </c>
      <c r="I5946" s="187">
        <v>84.104046240000002</v>
      </c>
      <c r="J5946" s="241" t="s">
        <v>941</v>
      </c>
      <c r="K5946" s="241" t="s">
        <v>116</v>
      </c>
      <c r="L5946" s="195">
        <v>26.01156069</v>
      </c>
      <c r="M5946" s="52" t="s">
        <v>941</v>
      </c>
      <c r="N5946" s="52" t="s">
        <v>117</v>
      </c>
    </row>
    <row r="5947" spans="1:14" ht="14.25" x14ac:dyDescent="0.2">
      <c r="A5947" s="30">
        <v>651</v>
      </c>
      <c r="B5947" s="253" t="str">
        <f>IF(AND(A5947&lt;&gt;"",ISNUMBER(A5947)),VLOOKUP(A5947,Studies!A:BR,2,FALSE),"")</f>
        <v>Kasichayanula 2011c</v>
      </c>
      <c r="C5947" s="254" t="str">
        <f>IF(AND(A5947&lt;&gt;"",ISNUMBER(A5947)),VLOOKUP(A5947,Studies!A:BR,3,FALSE),"")</f>
        <v>https://www.ncbi.nlm.nih.gov/pubmed/22030444</v>
      </c>
      <c r="D5947" s="254" t="str">
        <f>IF(AND(A5947&lt;&gt;"",ISNUMBER(A5947)),VLOOKUP(A5947,Studies!A:BR,4,FALSE),"")</f>
        <v>Healthy Volunteers</v>
      </c>
      <c r="E5947" s="254" t="str">
        <f>IF(AND(A5947&lt;&gt;"",ISNUMBER(A5947)),VLOOKUP(A5947,Studies!A:BR,5,FALSE),"")</f>
        <v>Dapagliflozin</v>
      </c>
      <c r="F5947" s="255" t="str">
        <f>IF(AND(A5947&lt;&gt;"",ISNUMBER(A5947)),VLOOKUP(A5947,Studies!A:BR,6,FALSE),"")</f>
        <v>Plasma</v>
      </c>
      <c r="G5947" s="194">
        <v>2</v>
      </c>
      <c r="H5947" s="240" t="s">
        <v>60</v>
      </c>
      <c r="I5947" s="187">
        <v>69.364161850000002</v>
      </c>
      <c r="J5947" s="241" t="s">
        <v>941</v>
      </c>
      <c r="K5947" s="241" t="s">
        <v>116</v>
      </c>
      <c r="L5947" s="195">
        <v>29.479768790000001</v>
      </c>
      <c r="M5947" s="52" t="s">
        <v>941</v>
      </c>
      <c r="N5947" s="52" t="s">
        <v>117</v>
      </c>
    </row>
    <row r="5948" spans="1:14" ht="14.25" x14ac:dyDescent="0.2">
      <c r="A5948" s="30">
        <v>651</v>
      </c>
      <c r="B5948" s="253" t="str">
        <f>IF(AND(A5948&lt;&gt;"",ISNUMBER(A5948)),VLOOKUP(A5948,Studies!A:BR,2,FALSE),"")</f>
        <v>Kasichayanula 2011c</v>
      </c>
      <c r="C5948" s="254" t="str">
        <f>IF(AND(A5948&lt;&gt;"",ISNUMBER(A5948)),VLOOKUP(A5948,Studies!A:BR,3,FALSE),"")</f>
        <v>https://www.ncbi.nlm.nih.gov/pubmed/22030444</v>
      </c>
      <c r="D5948" s="254" t="str">
        <f>IF(AND(A5948&lt;&gt;"",ISNUMBER(A5948)),VLOOKUP(A5948,Studies!A:BR,4,FALSE),"")</f>
        <v>Healthy Volunteers</v>
      </c>
      <c r="E5948" s="254" t="str">
        <f>IF(AND(A5948&lt;&gt;"",ISNUMBER(A5948)),VLOOKUP(A5948,Studies!A:BR,5,FALSE),"")</f>
        <v>Dapagliflozin</v>
      </c>
      <c r="F5948" s="255" t="str">
        <f>IF(AND(A5948&lt;&gt;"",ISNUMBER(A5948)),VLOOKUP(A5948,Studies!A:BR,6,FALSE),"")</f>
        <v>Plasma</v>
      </c>
      <c r="G5948" s="194">
        <v>3</v>
      </c>
      <c r="H5948" s="240" t="s">
        <v>60</v>
      </c>
      <c r="I5948" s="187">
        <v>46.820809250000003</v>
      </c>
      <c r="J5948" s="241" t="s">
        <v>941</v>
      </c>
      <c r="K5948" s="241" t="s">
        <v>116</v>
      </c>
      <c r="L5948" s="195">
        <v>14.73988439</v>
      </c>
      <c r="M5948" s="52" t="s">
        <v>941</v>
      </c>
      <c r="N5948" s="52" t="s">
        <v>117</v>
      </c>
    </row>
    <row r="5949" spans="1:14" ht="14.25" x14ac:dyDescent="0.2">
      <c r="A5949" s="30">
        <v>651</v>
      </c>
      <c r="B5949" s="253" t="str">
        <f>IF(AND(A5949&lt;&gt;"",ISNUMBER(A5949)),VLOOKUP(A5949,Studies!A:BR,2,FALSE),"")</f>
        <v>Kasichayanula 2011c</v>
      </c>
      <c r="C5949" s="254" t="str">
        <f>IF(AND(A5949&lt;&gt;"",ISNUMBER(A5949)),VLOOKUP(A5949,Studies!A:BR,3,FALSE),"")</f>
        <v>https://www.ncbi.nlm.nih.gov/pubmed/22030444</v>
      </c>
      <c r="D5949" s="254" t="str">
        <f>IF(AND(A5949&lt;&gt;"",ISNUMBER(A5949)),VLOOKUP(A5949,Studies!A:BR,4,FALSE),"")</f>
        <v>Healthy Volunteers</v>
      </c>
      <c r="E5949" s="254" t="str">
        <f>IF(AND(A5949&lt;&gt;"",ISNUMBER(A5949)),VLOOKUP(A5949,Studies!A:BR,5,FALSE),"")</f>
        <v>Dapagliflozin</v>
      </c>
      <c r="F5949" s="255" t="str">
        <f>IF(AND(A5949&lt;&gt;"",ISNUMBER(A5949)),VLOOKUP(A5949,Studies!A:BR,6,FALSE),"")</f>
        <v>Plasma</v>
      </c>
      <c r="G5949" s="194">
        <v>4</v>
      </c>
      <c r="H5949" s="240" t="s">
        <v>60</v>
      </c>
      <c r="I5949" s="187">
        <v>32.947976879999999</v>
      </c>
      <c r="J5949" s="241" t="s">
        <v>941</v>
      </c>
      <c r="K5949" s="241" t="s">
        <v>116</v>
      </c>
    </row>
    <row r="5950" spans="1:14" ht="14.25" x14ac:dyDescent="0.2">
      <c r="A5950" s="30">
        <v>651</v>
      </c>
      <c r="B5950" s="253" t="str">
        <f>IF(AND(A5950&lt;&gt;"",ISNUMBER(A5950)),VLOOKUP(A5950,Studies!A:BR,2,FALSE),"")</f>
        <v>Kasichayanula 2011c</v>
      </c>
      <c r="C5950" s="254" t="str">
        <f>IF(AND(A5950&lt;&gt;"",ISNUMBER(A5950)),VLOOKUP(A5950,Studies!A:BR,3,FALSE),"")</f>
        <v>https://www.ncbi.nlm.nih.gov/pubmed/22030444</v>
      </c>
      <c r="D5950" s="254" t="str">
        <f>IF(AND(A5950&lt;&gt;"",ISNUMBER(A5950)),VLOOKUP(A5950,Studies!A:BR,4,FALSE),"")</f>
        <v>Healthy Volunteers</v>
      </c>
      <c r="E5950" s="254" t="str">
        <f>IF(AND(A5950&lt;&gt;"",ISNUMBER(A5950)),VLOOKUP(A5950,Studies!A:BR,5,FALSE),"")</f>
        <v>Dapagliflozin</v>
      </c>
      <c r="F5950" s="255" t="str">
        <f>IF(AND(A5950&lt;&gt;"",ISNUMBER(A5950)),VLOOKUP(A5950,Studies!A:BR,6,FALSE),"")</f>
        <v>Plasma</v>
      </c>
      <c r="G5950" s="194">
        <v>6</v>
      </c>
      <c r="H5950" s="240" t="s">
        <v>60</v>
      </c>
      <c r="I5950" s="187">
        <v>19.075144510000001</v>
      </c>
      <c r="J5950" s="241" t="s">
        <v>941</v>
      </c>
      <c r="K5950" s="241" t="s">
        <v>116</v>
      </c>
    </row>
    <row r="5951" spans="1:14" ht="14.25" x14ac:dyDescent="0.2">
      <c r="A5951" s="30">
        <v>651</v>
      </c>
      <c r="B5951" s="253" t="str">
        <f>IF(AND(A5951&lt;&gt;"",ISNUMBER(A5951)),VLOOKUP(A5951,Studies!A:BR,2,FALSE),"")</f>
        <v>Kasichayanula 2011c</v>
      </c>
      <c r="C5951" s="254" t="str">
        <f>IF(AND(A5951&lt;&gt;"",ISNUMBER(A5951)),VLOOKUP(A5951,Studies!A:BR,3,FALSE),"")</f>
        <v>https://www.ncbi.nlm.nih.gov/pubmed/22030444</v>
      </c>
      <c r="D5951" s="254" t="str">
        <f>IF(AND(A5951&lt;&gt;"",ISNUMBER(A5951)),VLOOKUP(A5951,Studies!A:BR,4,FALSE),"")</f>
        <v>Healthy Volunteers</v>
      </c>
      <c r="E5951" s="254" t="str">
        <f>IF(AND(A5951&lt;&gt;"",ISNUMBER(A5951)),VLOOKUP(A5951,Studies!A:BR,5,FALSE),"")</f>
        <v>Dapagliflozin</v>
      </c>
      <c r="F5951" s="255" t="str">
        <f>IF(AND(A5951&lt;&gt;"",ISNUMBER(A5951)),VLOOKUP(A5951,Studies!A:BR,6,FALSE),"")</f>
        <v>Plasma</v>
      </c>
      <c r="G5951" s="194">
        <v>8</v>
      </c>
      <c r="H5951" s="240" t="s">
        <v>60</v>
      </c>
      <c r="I5951" s="187">
        <v>12.518750259999999</v>
      </c>
      <c r="J5951" s="241" t="s">
        <v>941</v>
      </c>
      <c r="K5951" s="241" t="s">
        <v>116</v>
      </c>
      <c r="L5951" s="195">
        <v>3.534941238</v>
      </c>
      <c r="M5951" s="52" t="s">
        <v>941</v>
      </c>
      <c r="N5951" s="52" t="s">
        <v>117</v>
      </c>
    </row>
    <row r="5952" spans="1:14" ht="14.25" x14ac:dyDescent="0.2">
      <c r="A5952" s="30">
        <v>651</v>
      </c>
      <c r="B5952" s="253" t="str">
        <f>IF(AND(A5952&lt;&gt;"",ISNUMBER(A5952)),VLOOKUP(A5952,Studies!A:BR,2,FALSE),"")</f>
        <v>Kasichayanula 2011c</v>
      </c>
      <c r="C5952" s="254" t="str">
        <f>IF(AND(A5952&lt;&gt;"",ISNUMBER(A5952)),VLOOKUP(A5952,Studies!A:BR,3,FALSE),"")</f>
        <v>https://www.ncbi.nlm.nih.gov/pubmed/22030444</v>
      </c>
      <c r="D5952" s="254" t="str">
        <f>IF(AND(A5952&lt;&gt;"",ISNUMBER(A5952)),VLOOKUP(A5952,Studies!A:BR,4,FALSE),"")</f>
        <v>Healthy Volunteers</v>
      </c>
      <c r="E5952" s="254" t="str">
        <f>IF(AND(A5952&lt;&gt;"",ISNUMBER(A5952)),VLOOKUP(A5952,Studies!A:BR,5,FALSE),"")</f>
        <v>Dapagliflozin</v>
      </c>
      <c r="F5952" s="255" t="str">
        <f>IF(AND(A5952&lt;&gt;"",ISNUMBER(A5952)),VLOOKUP(A5952,Studies!A:BR,6,FALSE),"")</f>
        <v>Plasma</v>
      </c>
      <c r="G5952" s="194">
        <v>12</v>
      </c>
      <c r="H5952" s="240" t="s">
        <v>60</v>
      </c>
      <c r="I5952" s="187">
        <v>7.6739227249999997</v>
      </c>
      <c r="J5952" s="241" t="s">
        <v>941</v>
      </c>
      <c r="K5952" s="241" t="s">
        <v>116</v>
      </c>
      <c r="L5952" s="195">
        <v>1.4082164619999999</v>
      </c>
      <c r="M5952" s="52" t="s">
        <v>941</v>
      </c>
      <c r="N5952" s="52" t="s">
        <v>117</v>
      </c>
    </row>
    <row r="5953" spans="1:14" ht="14.25" x14ac:dyDescent="0.2">
      <c r="A5953" s="30">
        <v>651</v>
      </c>
      <c r="B5953" s="253" t="str">
        <f>IF(AND(A5953&lt;&gt;"",ISNUMBER(A5953)),VLOOKUP(A5953,Studies!A:BR,2,FALSE),"")</f>
        <v>Kasichayanula 2011c</v>
      </c>
      <c r="C5953" s="254" t="str">
        <f>IF(AND(A5953&lt;&gt;"",ISNUMBER(A5953)),VLOOKUP(A5953,Studies!A:BR,3,FALSE),"")</f>
        <v>https://www.ncbi.nlm.nih.gov/pubmed/22030444</v>
      </c>
      <c r="D5953" s="254" t="str">
        <f>IF(AND(A5953&lt;&gt;"",ISNUMBER(A5953)),VLOOKUP(A5953,Studies!A:BR,4,FALSE),"")</f>
        <v>Healthy Volunteers</v>
      </c>
      <c r="E5953" s="254" t="str">
        <f>IF(AND(A5953&lt;&gt;"",ISNUMBER(A5953)),VLOOKUP(A5953,Studies!A:BR,5,FALSE),"")</f>
        <v>Dapagliflozin</v>
      </c>
      <c r="F5953" s="255" t="str">
        <f>IF(AND(A5953&lt;&gt;"",ISNUMBER(A5953)),VLOOKUP(A5953,Studies!A:BR,6,FALSE),"")</f>
        <v>Plasma</v>
      </c>
      <c r="G5953" s="194">
        <v>16</v>
      </c>
      <c r="H5953" s="240" t="s">
        <v>60</v>
      </c>
      <c r="I5953" s="187">
        <v>4.3414085980000001</v>
      </c>
      <c r="J5953" s="241" t="s">
        <v>941</v>
      </c>
      <c r="K5953" s="241" t="s">
        <v>116</v>
      </c>
      <c r="L5953" s="195">
        <v>0.1057603</v>
      </c>
      <c r="M5953" s="52" t="s">
        <v>941</v>
      </c>
      <c r="N5953" s="52" t="s">
        <v>117</v>
      </c>
    </row>
    <row r="5954" spans="1:14" ht="14.25" x14ac:dyDescent="0.2">
      <c r="A5954" s="30">
        <v>651</v>
      </c>
      <c r="B5954" s="253" t="str">
        <f>IF(AND(A5954&lt;&gt;"",ISNUMBER(A5954)),VLOOKUP(A5954,Studies!A:BR,2,FALSE),"")</f>
        <v>Kasichayanula 2011c</v>
      </c>
      <c r="C5954" s="254" t="str">
        <f>IF(AND(A5954&lt;&gt;"",ISNUMBER(A5954)),VLOOKUP(A5954,Studies!A:BR,3,FALSE),"")</f>
        <v>https://www.ncbi.nlm.nih.gov/pubmed/22030444</v>
      </c>
      <c r="D5954" s="254" t="str">
        <f>IF(AND(A5954&lt;&gt;"",ISNUMBER(A5954)),VLOOKUP(A5954,Studies!A:BR,4,FALSE),"")</f>
        <v>Healthy Volunteers</v>
      </c>
      <c r="E5954" s="254" t="str">
        <f>IF(AND(A5954&lt;&gt;"",ISNUMBER(A5954)),VLOOKUP(A5954,Studies!A:BR,5,FALSE),"")</f>
        <v>Dapagliflozin</v>
      </c>
      <c r="F5954" s="255" t="str">
        <f>IF(AND(A5954&lt;&gt;"",ISNUMBER(A5954)),VLOOKUP(A5954,Studies!A:BR,6,FALSE),"")</f>
        <v>Plasma</v>
      </c>
      <c r="G5954" s="194">
        <v>24</v>
      </c>
      <c r="H5954" s="240" t="s">
        <v>60</v>
      </c>
      <c r="I5954" s="187">
        <v>2.7924990329999999</v>
      </c>
      <c r="J5954" s="241" t="s">
        <v>941</v>
      </c>
      <c r="K5954" s="241" t="s">
        <v>116</v>
      </c>
      <c r="L5954" s="195">
        <v>0.59295346699999996</v>
      </c>
      <c r="M5954" s="52" t="s">
        <v>941</v>
      </c>
      <c r="N5954" s="52" t="s">
        <v>117</v>
      </c>
    </row>
    <row r="5955" spans="1:14" ht="14.25" x14ac:dyDescent="0.2">
      <c r="A5955" s="30">
        <v>651</v>
      </c>
      <c r="B5955" s="253" t="str">
        <f>IF(AND(A5955&lt;&gt;"",ISNUMBER(A5955)),VLOOKUP(A5955,Studies!A:BR,2,FALSE),"")</f>
        <v>Kasichayanula 2011c</v>
      </c>
      <c r="C5955" s="254" t="str">
        <f>IF(AND(A5955&lt;&gt;"",ISNUMBER(A5955)),VLOOKUP(A5955,Studies!A:BR,3,FALSE),"")</f>
        <v>https://www.ncbi.nlm.nih.gov/pubmed/22030444</v>
      </c>
      <c r="D5955" s="254" t="str">
        <f>IF(AND(A5955&lt;&gt;"",ISNUMBER(A5955)),VLOOKUP(A5955,Studies!A:BR,4,FALSE),"")</f>
        <v>Healthy Volunteers</v>
      </c>
      <c r="E5955" s="254" t="str">
        <f>IF(AND(A5955&lt;&gt;"",ISNUMBER(A5955)),VLOOKUP(A5955,Studies!A:BR,5,FALSE),"")</f>
        <v>Dapagliflozin</v>
      </c>
      <c r="F5955" s="255" t="str">
        <f>IF(AND(A5955&lt;&gt;"",ISNUMBER(A5955)),VLOOKUP(A5955,Studies!A:BR,6,FALSE),"")</f>
        <v>Plasma</v>
      </c>
      <c r="G5955" s="194">
        <v>36</v>
      </c>
      <c r="H5955" s="240" t="s">
        <v>60</v>
      </c>
      <c r="I5955" s="187">
        <v>1.9619273740000001</v>
      </c>
      <c r="J5955" s="241" t="s">
        <v>941</v>
      </c>
      <c r="K5955" s="241" t="s">
        <v>116</v>
      </c>
      <c r="L5955" s="195">
        <v>0.59468864200000005</v>
      </c>
      <c r="M5955" s="52" t="s">
        <v>941</v>
      </c>
      <c r="N5955" s="52" t="s">
        <v>117</v>
      </c>
    </row>
    <row r="5956" spans="1:14" ht="14.25" x14ac:dyDescent="0.2">
      <c r="A5956" s="30">
        <v>651</v>
      </c>
      <c r="B5956" s="253" t="str">
        <f>IF(AND(A5956&lt;&gt;"",ISNUMBER(A5956)),VLOOKUP(A5956,Studies!A:BR,2,FALSE),"")</f>
        <v>Kasichayanula 2011c</v>
      </c>
      <c r="C5956" s="254" t="str">
        <f>IF(AND(A5956&lt;&gt;"",ISNUMBER(A5956)),VLOOKUP(A5956,Studies!A:BR,3,FALSE),"")</f>
        <v>https://www.ncbi.nlm.nih.gov/pubmed/22030444</v>
      </c>
      <c r="D5956" s="254" t="str">
        <f>IF(AND(A5956&lt;&gt;"",ISNUMBER(A5956)),VLOOKUP(A5956,Studies!A:BR,4,FALSE),"")</f>
        <v>Healthy Volunteers</v>
      </c>
      <c r="E5956" s="254" t="str">
        <f>IF(AND(A5956&lt;&gt;"",ISNUMBER(A5956)),VLOOKUP(A5956,Studies!A:BR,5,FALSE),"")</f>
        <v>Dapagliflozin</v>
      </c>
      <c r="F5956" s="255" t="str">
        <f>IF(AND(A5956&lt;&gt;"",ISNUMBER(A5956)),VLOOKUP(A5956,Studies!A:BR,6,FALSE),"")</f>
        <v>Plasma</v>
      </c>
      <c r="G5956" s="194">
        <v>48</v>
      </c>
      <c r="H5956" s="240" t="s">
        <v>60</v>
      </c>
      <c r="I5956" s="187">
        <v>1.3894954939999999</v>
      </c>
      <c r="J5956" s="241" t="s">
        <v>941</v>
      </c>
      <c r="K5956" s="241" t="s">
        <v>116</v>
      </c>
      <c r="L5956" s="195">
        <v>3.3849258E-2</v>
      </c>
      <c r="M5956" s="52" t="s">
        <v>941</v>
      </c>
      <c r="N5956" s="52" t="s">
        <v>117</v>
      </c>
    </row>
    <row r="5957" spans="1:14" ht="14.25" x14ac:dyDescent="0.2">
      <c r="A5957" s="30">
        <v>655</v>
      </c>
      <c r="B5957" s="253" t="str">
        <f>IF(AND(A5957&lt;&gt;"",ISNUMBER(A5957)),VLOOKUP(A5957,Studies!A:BR,2,FALSE),"")</f>
        <v>Komoroski 2009</v>
      </c>
      <c r="C5957" s="254" t="str">
        <f>IF(AND(A5957&lt;&gt;"",ISNUMBER(A5957)),VLOOKUP(A5957,Studies!A:BR,3,FALSE),"")</f>
        <v>https://www.ncbi.nlm.nih.gov/pubmed/19129748</v>
      </c>
      <c r="D5957" s="254" t="str">
        <f>IF(AND(A5957&lt;&gt;"",ISNUMBER(A5957)),VLOOKUP(A5957,Studies!A:BR,4,FALSE),"")</f>
        <v>SAD 2.5 mg</v>
      </c>
      <c r="E5957" s="254" t="str">
        <f>IF(AND(A5957&lt;&gt;"",ISNUMBER(A5957)),VLOOKUP(A5957,Studies!A:BR,5,FALSE),"")</f>
        <v>Dapagliflozin</v>
      </c>
      <c r="F5957" s="255" t="str">
        <f>IF(AND(A5957&lt;&gt;"",ISNUMBER(A5957)),VLOOKUP(A5957,Studies!A:BR,6,FALSE),"")</f>
        <v>Plasma</v>
      </c>
      <c r="G5957" s="194">
        <v>0.5</v>
      </c>
      <c r="H5957" s="50" t="s">
        <v>60</v>
      </c>
      <c r="I5957" s="250">
        <v>31.72268</v>
      </c>
      <c r="J5957" s="241" t="s">
        <v>941</v>
      </c>
      <c r="K5957" s="241" t="s">
        <v>116</v>
      </c>
    </row>
    <row r="5958" spans="1:14" ht="14.25" x14ac:dyDescent="0.2">
      <c r="A5958" s="30">
        <v>655</v>
      </c>
      <c r="B5958" s="253" t="str">
        <f>IF(AND(A5958&lt;&gt;"",ISNUMBER(A5958)),VLOOKUP(A5958,Studies!A:BR,2,FALSE),"")</f>
        <v>Komoroski 2009</v>
      </c>
      <c r="C5958" s="254" t="str">
        <f>IF(AND(A5958&lt;&gt;"",ISNUMBER(A5958)),VLOOKUP(A5958,Studies!A:BR,3,FALSE),"")</f>
        <v>https://www.ncbi.nlm.nih.gov/pubmed/19129748</v>
      </c>
      <c r="D5958" s="254" t="str">
        <f>IF(AND(A5958&lt;&gt;"",ISNUMBER(A5958)),VLOOKUP(A5958,Studies!A:BR,4,FALSE),"")</f>
        <v>SAD 2.5 mg</v>
      </c>
      <c r="E5958" s="254" t="str">
        <f>IF(AND(A5958&lt;&gt;"",ISNUMBER(A5958)),VLOOKUP(A5958,Studies!A:BR,5,FALSE),"")</f>
        <v>Dapagliflozin</v>
      </c>
      <c r="F5958" s="255" t="str">
        <f>IF(AND(A5958&lt;&gt;"",ISNUMBER(A5958)),VLOOKUP(A5958,Studies!A:BR,6,FALSE),"")</f>
        <v>Plasma</v>
      </c>
      <c r="G5958" s="194">
        <v>1</v>
      </c>
      <c r="H5958" s="50" t="s">
        <v>60</v>
      </c>
      <c r="I5958" s="250">
        <v>28.317489999999999</v>
      </c>
      <c r="J5958" s="241" t="s">
        <v>941</v>
      </c>
      <c r="K5958" s="241" t="s">
        <v>116</v>
      </c>
    </row>
    <row r="5959" spans="1:14" ht="14.25" x14ac:dyDescent="0.2">
      <c r="A5959" s="30">
        <v>655</v>
      </c>
      <c r="B5959" s="253" t="str">
        <f>IF(AND(A5959&lt;&gt;"",ISNUMBER(A5959)),VLOOKUP(A5959,Studies!A:BR,2,FALSE),"")</f>
        <v>Komoroski 2009</v>
      </c>
      <c r="C5959" s="254" t="str">
        <f>IF(AND(A5959&lt;&gt;"",ISNUMBER(A5959)),VLOOKUP(A5959,Studies!A:BR,3,FALSE),"")</f>
        <v>https://www.ncbi.nlm.nih.gov/pubmed/19129748</v>
      </c>
      <c r="D5959" s="254" t="str">
        <f>IF(AND(A5959&lt;&gt;"",ISNUMBER(A5959)),VLOOKUP(A5959,Studies!A:BR,4,FALSE),"")</f>
        <v>SAD 2.5 mg</v>
      </c>
      <c r="E5959" s="254" t="str">
        <f>IF(AND(A5959&lt;&gt;"",ISNUMBER(A5959)),VLOOKUP(A5959,Studies!A:BR,5,FALSE),"")</f>
        <v>Dapagliflozin</v>
      </c>
      <c r="F5959" s="255" t="str">
        <f>IF(AND(A5959&lt;&gt;"",ISNUMBER(A5959)),VLOOKUP(A5959,Studies!A:BR,6,FALSE),"")</f>
        <v>Plasma</v>
      </c>
      <c r="G5959" s="194">
        <v>1.5</v>
      </c>
      <c r="H5959" s="50" t="s">
        <v>60</v>
      </c>
      <c r="I5959" s="250">
        <v>21.319009999999999</v>
      </c>
      <c r="J5959" s="241" t="s">
        <v>941</v>
      </c>
      <c r="K5959" s="241" t="s">
        <v>116</v>
      </c>
    </row>
    <row r="5960" spans="1:14" ht="14.25" x14ac:dyDescent="0.2">
      <c r="A5960" s="30">
        <v>655</v>
      </c>
      <c r="B5960" s="253" t="str">
        <f>IF(AND(A5960&lt;&gt;"",ISNUMBER(A5960)),VLOOKUP(A5960,Studies!A:BR,2,FALSE),"")</f>
        <v>Komoroski 2009</v>
      </c>
      <c r="C5960" s="254" t="str">
        <f>IF(AND(A5960&lt;&gt;"",ISNUMBER(A5960)),VLOOKUP(A5960,Studies!A:BR,3,FALSE),"")</f>
        <v>https://www.ncbi.nlm.nih.gov/pubmed/19129748</v>
      </c>
      <c r="D5960" s="254" t="str">
        <f>IF(AND(A5960&lt;&gt;"",ISNUMBER(A5960)),VLOOKUP(A5960,Studies!A:BR,4,FALSE),"")</f>
        <v>SAD 2.5 mg</v>
      </c>
      <c r="E5960" s="254" t="str">
        <f>IF(AND(A5960&lt;&gt;"",ISNUMBER(A5960)),VLOOKUP(A5960,Studies!A:BR,5,FALSE),"")</f>
        <v>Dapagliflozin</v>
      </c>
      <c r="F5960" s="255" t="str">
        <f>IF(AND(A5960&lt;&gt;"",ISNUMBER(A5960)),VLOOKUP(A5960,Studies!A:BR,6,FALSE),"")</f>
        <v>Plasma</v>
      </c>
      <c r="G5960" s="194">
        <v>2</v>
      </c>
      <c r="H5960" s="50" t="s">
        <v>60</v>
      </c>
      <c r="I5960" s="187">
        <v>17.312360000000002</v>
      </c>
      <c r="J5960" s="241" t="s">
        <v>941</v>
      </c>
      <c r="K5960" s="241" t="s">
        <v>116</v>
      </c>
    </row>
    <row r="5961" spans="1:14" ht="14.25" x14ac:dyDescent="0.2">
      <c r="A5961" s="30">
        <v>655</v>
      </c>
      <c r="B5961" s="253" t="str">
        <f>IF(AND(A5961&lt;&gt;"",ISNUMBER(A5961)),VLOOKUP(A5961,Studies!A:BR,2,FALSE),"")</f>
        <v>Komoroski 2009</v>
      </c>
      <c r="C5961" s="254" t="str">
        <f>IF(AND(A5961&lt;&gt;"",ISNUMBER(A5961)),VLOOKUP(A5961,Studies!A:BR,3,FALSE),"")</f>
        <v>https://www.ncbi.nlm.nih.gov/pubmed/19129748</v>
      </c>
      <c r="D5961" s="254" t="str">
        <f>IF(AND(A5961&lt;&gt;"",ISNUMBER(A5961)),VLOOKUP(A5961,Studies!A:BR,4,FALSE),"")</f>
        <v>SAD 2.5 mg</v>
      </c>
      <c r="E5961" s="254" t="str">
        <f>IF(AND(A5961&lt;&gt;"",ISNUMBER(A5961)),VLOOKUP(A5961,Studies!A:BR,5,FALSE),"")</f>
        <v>Dapagliflozin</v>
      </c>
      <c r="F5961" s="255" t="str">
        <f>IF(AND(A5961&lt;&gt;"",ISNUMBER(A5961)),VLOOKUP(A5961,Studies!A:BR,6,FALSE),"")</f>
        <v>Plasma</v>
      </c>
      <c r="G5961" s="194">
        <v>4</v>
      </c>
      <c r="H5961" s="50" t="s">
        <v>60</v>
      </c>
      <c r="I5961" s="187">
        <v>12.549609999999999</v>
      </c>
      <c r="J5961" s="241" t="s">
        <v>941</v>
      </c>
      <c r="K5961" s="241" t="s">
        <v>116</v>
      </c>
    </row>
    <row r="5962" spans="1:14" ht="14.25" x14ac:dyDescent="0.2">
      <c r="A5962" s="30">
        <v>656</v>
      </c>
      <c r="B5962" s="253" t="str">
        <f>IF(AND(A5962&lt;&gt;"",ISNUMBER(A5962)),VLOOKUP(A5962,Studies!A:BR,2,FALSE),"")</f>
        <v>Komoroski 2009</v>
      </c>
      <c r="C5962" s="254" t="str">
        <f>IF(AND(A5962&lt;&gt;"",ISNUMBER(A5962)),VLOOKUP(A5962,Studies!A:BR,3,FALSE),"")</f>
        <v>https://www.ncbi.nlm.nih.gov/pubmed/19129748</v>
      </c>
      <c r="D5962" s="254" t="str">
        <f>IF(AND(A5962&lt;&gt;"",ISNUMBER(A5962)),VLOOKUP(A5962,Studies!A:BR,4,FALSE),"")</f>
        <v>SAD 5 mg</v>
      </c>
      <c r="E5962" s="254" t="str">
        <f>IF(AND(A5962&lt;&gt;"",ISNUMBER(A5962)),VLOOKUP(A5962,Studies!A:BR,5,FALSE),"")</f>
        <v>Dapagliflozin</v>
      </c>
      <c r="F5962" s="255" t="str">
        <f>IF(AND(A5962&lt;&gt;"",ISNUMBER(A5962)),VLOOKUP(A5962,Studies!A:BR,6,FALSE),"")</f>
        <v>Plasma</v>
      </c>
      <c r="G5962" s="194">
        <v>0.5</v>
      </c>
      <c r="H5962" s="50" t="s">
        <v>60</v>
      </c>
      <c r="I5962" s="187">
        <v>65.117639999999994</v>
      </c>
      <c r="J5962" s="241" t="s">
        <v>941</v>
      </c>
      <c r="K5962" s="241" t="s">
        <v>116</v>
      </c>
    </row>
    <row r="5963" spans="1:14" ht="14.25" x14ac:dyDescent="0.2">
      <c r="A5963" s="30">
        <v>656</v>
      </c>
      <c r="B5963" s="253" t="str">
        <f>IF(AND(A5963&lt;&gt;"",ISNUMBER(A5963)),VLOOKUP(A5963,Studies!A:BR,2,FALSE),"")</f>
        <v>Komoroski 2009</v>
      </c>
      <c r="C5963" s="254" t="str">
        <f>IF(AND(A5963&lt;&gt;"",ISNUMBER(A5963)),VLOOKUP(A5963,Studies!A:BR,3,FALSE),"")</f>
        <v>https://www.ncbi.nlm.nih.gov/pubmed/19129748</v>
      </c>
      <c r="D5963" s="254" t="str">
        <f>IF(AND(A5963&lt;&gt;"",ISNUMBER(A5963)),VLOOKUP(A5963,Studies!A:BR,4,FALSE),"")</f>
        <v>SAD 5 mg</v>
      </c>
      <c r="E5963" s="254" t="str">
        <f>IF(AND(A5963&lt;&gt;"",ISNUMBER(A5963)),VLOOKUP(A5963,Studies!A:BR,5,FALSE),"")</f>
        <v>Dapagliflozin</v>
      </c>
      <c r="F5963" s="255" t="str">
        <f>IF(AND(A5963&lt;&gt;"",ISNUMBER(A5963)),VLOOKUP(A5963,Studies!A:BR,6,FALSE),"")</f>
        <v>Plasma</v>
      </c>
      <c r="G5963" s="194">
        <v>1</v>
      </c>
      <c r="H5963" s="50" t="s">
        <v>60</v>
      </c>
      <c r="I5963" s="187">
        <v>53.889830000000003</v>
      </c>
      <c r="J5963" s="241" t="s">
        <v>941</v>
      </c>
      <c r="K5963" s="241" t="s">
        <v>116</v>
      </c>
    </row>
    <row r="5964" spans="1:14" ht="14.25" x14ac:dyDescent="0.2">
      <c r="A5964" s="30">
        <v>656</v>
      </c>
      <c r="B5964" s="253" t="str">
        <f>IF(AND(A5964&lt;&gt;"",ISNUMBER(A5964)),VLOOKUP(A5964,Studies!A:BR,2,FALSE),"")</f>
        <v>Komoroski 2009</v>
      </c>
      <c r="C5964" s="254" t="str">
        <f>IF(AND(A5964&lt;&gt;"",ISNUMBER(A5964)),VLOOKUP(A5964,Studies!A:BR,3,FALSE),"")</f>
        <v>https://www.ncbi.nlm.nih.gov/pubmed/19129748</v>
      </c>
      <c r="D5964" s="254" t="str">
        <f>IF(AND(A5964&lt;&gt;"",ISNUMBER(A5964)),VLOOKUP(A5964,Studies!A:BR,4,FALSE),"")</f>
        <v>SAD 5 mg</v>
      </c>
      <c r="E5964" s="254" t="str">
        <f>IF(AND(A5964&lt;&gt;"",ISNUMBER(A5964)),VLOOKUP(A5964,Studies!A:BR,5,FALSE),"")</f>
        <v>Dapagliflozin</v>
      </c>
      <c r="F5964" s="255" t="str">
        <f>IF(AND(A5964&lt;&gt;"",ISNUMBER(A5964)),VLOOKUP(A5964,Studies!A:BR,6,FALSE),"")</f>
        <v>Plasma</v>
      </c>
      <c r="G5964" s="194">
        <v>1.5</v>
      </c>
      <c r="H5964" s="50" t="s">
        <v>60</v>
      </c>
      <c r="I5964" s="187">
        <v>36.908230000000003</v>
      </c>
      <c r="J5964" s="241" t="s">
        <v>941</v>
      </c>
      <c r="K5964" s="241" t="s">
        <v>116</v>
      </c>
    </row>
    <row r="5965" spans="1:14" ht="14.25" x14ac:dyDescent="0.2">
      <c r="A5965" s="30">
        <v>656</v>
      </c>
      <c r="B5965" s="253" t="str">
        <f>IF(AND(A5965&lt;&gt;"",ISNUMBER(A5965)),VLOOKUP(A5965,Studies!A:BR,2,FALSE),"")</f>
        <v>Komoroski 2009</v>
      </c>
      <c r="C5965" s="254" t="str">
        <f>IF(AND(A5965&lt;&gt;"",ISNUMBER(A5965)),VLOOKUP(A5965,Studies!A:BR,3,FALSE),"")</f>
        <v>https://www.ncbi.nlm.nih.gov/pubmed/19129748</v>
      </c>
      <c r="D5965" s="254" t="str">
        <f>IF(AND(A5965&lt;&gt;"",ISNUMBER(A5965)),VLOOKUP(A5965,Studies!A:BR,4,FALSE),"")</f>
        <v>SAD 5 mg</v>
      </c>
      <c r="E5965" s="254" t="str">
        <f>IF(AND(A5965&lt;&gt;"",ISNUMBER(A5965)),VLOOKUP(A5965,Studies!A:BR,5,FALSE),"")</f>
        <v>Dapagliflozin</v>
      </c>
      <c r="F5965" s="255" t="str">
        <f>IF(AND(A5965&lt;&gt;"",ISNUMBER(A5965)),VLOOKUP(A5965,Studies!A:BR,6,FALSE),"")</f>
        <v>Plasma</v>
      </c>
      <c r="G5965" s="194">
        <v>2</v>
      </c>
      <c r="H5965" s="50" t="s">
        <v>60</v>
      </c>
      <c r="I5965" s="187">
        <v>29.971769999999999</v>
      </c>
      <c r="J5965" s="241" t="s">
        <v>941</v>
      </c>
      <c r="K5965" s="241" t="s">
        <v>116</v>
      </c>
    </row>
    <row r="5966" spans="1:14" ht="14.25" x14ac:dyDescent="0.2">
      <c r="A5966" s="30">
        <v>656</v>
      </c>
      <c r="B5966" s="253" t="str">
        <f>IF(AND(A5966&lt;&gt;"",ISNUMBER(A5966)),VLOOKUP(A5966,Studies!A:BR,2,FALSE),"")</f>
        <v>Komoroski 2009</v>
      </c>
      <c r="C5966" s="254" t="str">
        <f>IF(AND(A5966&lt;&gt;"",ISNUMBER(A5966)),VLOOKUP(A5966,Studies!A:BR,3,FALSE),"")</f>
        <v>https://www.ncbi.nlm.nih.gov/pubmed/19129748</v>
      </c>
      <c r="D5966" s="254" t="str">
        <f>IF(AND(A5966&lt;&gt;"",ISNUMBER(A5966)),VLOOKUP(A5966,Studies!A:BR,4,FALSE),"")</f>
        <v>SAD 5 mg</v>
      </c>
      <c r="E5966" s="254" t="str">
        <f>IF(AND(A5966&lt;&gt;"",ISNUMBER(A5966)),VLOOKUP(A5966,Studies!A:BR,5,FALSE),"")</f>
        <v>Dapagliflozin</v>
      </c>
      <c r="F5966" s="255" t="str">
        <f>IF(AND(A5966&lt;&gt;"",ISNUMBER(A5966)),VLOOKUP(A5966,Studies!A:BR,6,FALSE),"")</f>
        <v>Plasma</v>
      </c>
      <c r="G5966" s="194">
        <v>4</v>
      </c>
      <c r="H5966" s="50" t="s">
        <v>60</v>
      </c>
      <c r="I5966" s="187">
        <v>16.669319999999999</v>
      </c>
      <c r="J5966" s="241" t="s">
        <v>941</v>
      </c>
      <c r="K5966" s="241" t="s">
        <v>116</v>
      </c>
    </row>
    <row r="5967" spans="1:14" ht="14.25" x14ac:dyDescent="0.2">
      <c r="A5967" s="30">
        <v>656</v>
      </c>
      <c r="B5967" s="253" t="str">
        <f>IF(AND(A5967&lt;&gt;"",ISNUMBER(A5967)),VLOOKUP(A5967,Studies!A:BR,2,FALSE),"")</f>
        <v>Komoroski 2009</v>
      </c>
      <c r="C5967" s="254" t="str">
        <f>IF(AND(A5967&lt;&gt;"",ISNUMBER(A5967)),VLOOKUP(A5967,Studies!A:BR,3,FALSE),"")</f>
        <v>https://www.ncbi.nlm.nih.gov/pubmed/19129748</v>
      </c>
      <c r="D5967" s="254" t="str">
        <f>IF(AND(A5967&lt;&gt;"",ISNUMBER(A5967)),VLOOKUP(A5967,Studies!A:BR,4,FALSE),"")</f>
        <v>SAD 5 mg</v>
      </c>
      <c r="E5967" s="254" t="str">
        <f>IF(AND(A5967&lt;&gt;"",ISNUMBER(A5967)),VLOOKUP(A5967,Studies!A:BR,5,FALSE),"")</f>
        <v>Dapagliflozin</v>
      </c>
      <c r="F5967" s="255" t="str">
        <f>IF(AND(A5967&lt;&gt;"",ISNUMBER(A5967)),VLOOKUP(A5967,Studies!A:BR,6,FALSE),"")</f>
        <v>Plasma</v>
      </c>
      <c r="G5967" s="194">
        <v>6</v>
      </c>
      <c r="H5967" s="50" t="s">
        <v>60</v>
      </c>
      <c r="I5967" s="187">
        <v>11.202500000000001</v>
      </c>
      <c r="J5967" s="241" t="s">
        <v>941</v>
      </c>
      <c r="K5967" s="241" t="s">
        <v>116</v>
      </c>
    </row>
    <row r="5968" spans="1:14" ht="14.25" x14ac:dyDescent="0.2">
      <c r="A5968" s="30">
        <v>656</v>
      </c>
      <c r="B5968" s="253" t="str">
        <f>IF(AND(A5968&lt;&gt;"",ISNUMBER(A5968)),VLOOKUP(A5968,Studies!A:BR,2,FALSE),"")</f>
        <v>Komoroski 2009</v>
      </c>
      <c r="C5968" s="254" t="str">
        <f>IF(AND(A5968&lt;&gt;"",ISNUMBER(A5968)),VLOOKUP(A5968,Studies!A:BR,3,FALSE),"")</f>
        <v>https://www.ncbi.nlm.nih.gov/pubmed/19129748</v>
      </c>
      <c r="D5968" s="254" t="str">
        <f>IF(AND(A5968&lt;&gt;"",ISNUMBER(A5968)),VLOOKUP(A5968,Studies!A:BR,4,FALSE),"")</f>
        <v>SAD 5 mg</v>
      </c>
      <c r="E5968" s="254" t="str">
        <f>IF(AND(A5968&lt;&gt;"",ISNUMBER(A5968)),VLOOKUP(A5968,Studies!A:BR,5,FALSE),"")</f>
        <v>Dapagliflozin</v>
      </c>
      <c r="F5968" s="255" t="str">
        <f>IF(AND(A5968&lt;&gt;"",ISNUMBER(A5968)),VLOOKUP(A5968,Studies!A:BR,6,FALSE),"")</f>
        <v>Plasma</v>
      </c>
      <c r="G5968" s="194">
        <v>8</v>
      </c>
      <c r="H5968" s="50" t="s">
        <v>60</v>
      </c>
      <c r="I5968" s="187">
        <v>12.31433</v>
      </c>
      <c r="J5968" s="241" t="s">
        <v>941</v>
      </c>
      <c r="K5968" s="241" t="s">
        <v>116</v>
      </c>
    </row>
    <row r="5969" spans="1:11" ht="14.25" x14ac:dyDescent="0.2">
      <c r="A5969" s="30">
        <v>657</v>
      </c>
      <c r="B5969" s="253" t="str">
        <f>IF(AND(A5969&lt;&gt;"",ISNUMBER(A5969)),VLOOKUP(A5969,Studies!A:BR,2,FALSE),"")</f>
        <v>Komoroski 2009</v>
      </c>
      <c r="C5969" s="254" t="str">
        <f>IF(AND(A5969&lt;&gt;"",ISNUMBER(A5969)),VLOOKUP(A5969,Studies!A:BR,3,FALSE),"")</f>
        <v>https://www.ncbi.nlm.nih.gov/pubmed/19129748</v>
      </c>
      <c r="D5969" s="254" t="str">
        <f>IF(AND(A5969&lt;&gt;"",ISNUMBER(A5969)),VLOOKUP(A5969,Studies!A:BR,4,FALSE),"")</f>
        <v>SAD 10 mg</v>
      </c>
      <c r="E5969" s="254" t="str">
        <f>IF(AND(A5969&lt;&gt;"",ISNUMBER(A5969)),VLOOKUP(A5969,Studies!A:BR,5,FALSE),"")</f>
        <v>Dapagliflozin</v>
      </c>
      <c r="F5969" s="255" t="str">
        <f>IF(AND(A5969&lt;&gt;"",ISNUMBER(A5969)),VLOOKUP(A5969,Studies!A:BR,6,FALSE),"")</f>
        <v>Plasma</v>
      </c>
      <c r="G5969" s="194">
        <v>0.5</v>
      </c>
      <c r="H5969" s="50" t="s">
        <v>60</v>
      </c>
      <c r="I5969" s="187">
        <v>61.523510000000002</v>
      </c>
      <c r="J5969" s="241" t="s">
        <v>941</v>
      </c>
      <c r="K5969" s="241" t="s">
        <v>116</v>
      </c>
    </row>
    <row r="5970" spans="1:11" ht="14.25" x14ac:dyDescent="0.2">
      <c r="A5970" s="30">
        <v>657</v>
      </c>
      <c r="B5970" s="253" t="str">
        <f>IF(AND(A5970&lt;&gt;"",ISNUMBER(A5970)),VLOOKUP(A5970,Studies!A:BR,2,FALSE),"")</f>
        <v>Komoroski 2009</v>
      </c>
      <c r="C5970" s="254" t="str">
        <f>IF(AND(A5970&lt;&gt;"",ISNUMBER(A5970)),VLOOKUP(A5970,Studies!A:BR,3,FALSE),"")</f>
        <v>https://www.ncbi.nlm.nih.gov/pubmed/19129748</v>
      </c>
      <c r="D5970" s="254" t="str">
        <f>IF(AND(A5970&lt;&gt;"",ISNUMBER(A5970)),VLOOKUP(A5970,Studies!A:BR,4,FALSE),"")</f>
        <v>SAD 10 mg</v>
      </c>
      <c r="E5970" s="254" t="str">
        <f>IF(AND(A5970&lt;&gt;"",ISNUMBER(A5970)),VLOOKUP(A5970,Studies!A:BR,5,FALSE),"")</f>
        <v>Dapagliflozin</v>
      </c>
      <c r="F5970" s="255" t="str">
        <f>IF(AND(A5970&lt;&gt;"",ISNUMBER(A5970)),VLOOKUP(A5970,Studies!A:BR,6,FALSE),"")</f>
        <v>Plasma</v>
      </c>
      <c r="G5970" s="194">
        <v>1</v>
      </c>
      <c r="H5970" s="50" t="s">
        <v>60</v>
      </c>
      <c r="I5970" s="187">
        <v>110.62050000000001</v>
      </c>
      <c r="J5970" s="241" t="s">
        <v>941</v>
      </c>
      <c r="K5970" s="241" t="s">
        <v>116</v>
      </c>
    </row>
    <row r="5971" spans="1:11" ht="14.25" x14ac:dyDescent="0.2">
      <c r="A5971" s="30">
        <v>657</v>
      </c>
      <c r="B5971" s="253" t="str">
        <f>IF(AND(A5971&lt;&gt;"",ISNUMBER(A5971)),VLOOKUP(A5971,Studies!A:BR,2,FALSE),"")</f>
        <v>Komoroski 2009</v>
      </c>
      <c r="C5971" s="254" t="str">
        <f>IF(AND(A5971&lt;&gt;"",ISNUMBER(A5971)),VLOOKUP(A5971,Studies!A:BR,3,FALSE),"")</f>
        <v>https://www.ncbi.nlm.nih.gov/pubmed/19129748</v>
      </c>
      <c r="D5971" s="254" t="str">
        <f>IF(AND(A5971&lt;&gt;"",ISNUMBER(A5971)),VLOOKUP(A5971,Studies!A:BR,4,FALSE),"")</f>
        <v>SAD 10 mg</v>
      </c>
      <c r="E5971" s="254" t="str">
        <f>IF(AND(A5971&lt;&gt;"",ISNUMBER(A5971)),VLOOKUP(A5971,Studies!A:BR,5,FALSE),"")</f>
        <v>Dapagliflozin</v>
      </c>
      <c r="F5971" s="255" t="str">
        <f>IF(AND(A5971&lt;&gt;"",ISNUMBER(A5971)),VLOOKUP(A5971,Studies!A:BR,6,FALSE),"")</f>
        <v>Plasma</v>
      </c>
      <c r="G5971" s="194">
        <v>1.5</v>
      </c>
      <c r="H5971" s="50" t="s">
        <v>60</v>
      </c>
      <c r="I5971" s="187">
        <v>86.494060000000005</v>
      </c>
      <c r="J5971" s="241" t="s">
        <v>941</v>
      </c>
      <c r="K5971" s="241" t="s">
        <v>116</v>
      </c>
    </row>
    <row r="5972" spans="1:11" ht="14.25" x14ac:dyDescent="0.2">
      <c r="A5972" s="30">
        <v>657</v>
      </c>
      <c r="B5972" s="253" t="str">
        <f>IF(AND(A5972&lt;&gt;"",ISNUMBER(A5972)),VLOOKUP(A5972,Studies!A:BR,2,FALSE),"")</f>
        <v>Komoroski 2009</v>
      </c>
      <c r="C5972" s="254" t="str">
        <f>IF(AND(A5972&lt;&gt;"",ISNUMBER(A5972)),VLOOKUP(A5972,Studies!A:BR,3,FALSE),"")</f>
        <v>https://www.ncbi.nlm.nih.gov/pubmed/19129748</v>
      </c>
      <c r="D5972" s="254" t="str">
        <f>IF(AND(A5972&lt;&gt;"",ISNUMBER(A5972)),VLOOKUP(A5972,Studies!A:BR,4,FALSE),"")</f>
        <v>SAD 10 mg</v>
      </c>
      <c r="E5972" s="254" t="str">
        <f>IF(AND(A5972&lt;&gt;"",ISNUMBER(A5972)),VLOOKUP(A5972,Studies!A:BR,5,FALSE),"")</f>
        <v>Dapagliflozin</v>
      </c>
      <c r="F5972" s="255" t="str">
        <f>IF(AND(A5972&lt;&gt;"",ISNUMBER(A5972)),VLOOKUP(A5972,Studies!A:BR,6,FALSE),"")</f>
        <v>Plasma</v>
      </c>
      <c r="G5972" s="194">
        <v>2</v>
      </c>
      <c r="H5972" s="50" t="s">
        <v>60</v>
      </c>
      <c r="I5972" s="187">
        <v>59.238320000000002</v>
      </c>
      <c r="J5972" s="241" t="s">
        <v>941</v>
      </c>
      <c r="K5972" s="241" t="s">
        <v>116</v>
      </c>
    </row>
    <row r="5973" spans="1:11" ht="14.25" x14ac:dyDescent="0.2">
      <c r="A5973" s="30">
        <v>657</v>
      </c>
      <c r="B5973" s="253" t="str">
        <f>IF(AND(A5973&lt;&gt;"",ISNUMBER(A5973)),VLOOKUP(A5973,Studies!A:BR,2,FALSE),"")</f>
        <v>Komoroski 2009</v>
      </c>
      <c r="C5973" s="254" t="str">
        <f>IF(AND(A5973&lt;&gt;"",ISNUMBER(A5973)),VLOOKUP(A5973,Studies!A:BR,3,FALSE),"")</f>
        <v>https://www.ncbi.nlm.nih.gov/pubmed/19129748</v>
      </c>
      <c r="D5973" s="254" t="str">
        <f>IF(AND(A5973&lt;&gt;"",ISNUMBER(A5973)),VLOOKUP(A5973,Studies!A:BR,4,FALSE),"")</f>
        <v>SAD 10 mg</v>
      </c>
      <c r="E5973" s="254" t="str">
        <f>IF(AND(A5973&lt;&gt;"",ISNUMBER(A5973)),VLOOKUP(A5973,Studies!A:BR,5,FALSE),"")</f>
        <v>Dapagliflozin</v>
      </c>
      <c r="F5973" s="255" t="str">
        <f>IF(AND(A5973&lt;&gt;"",ISNUMBER(A5973)),VLOOKUP(A5973,Studies!A:BR,6,FALSE),"")</f>
        <v>Plasma</v>
      </c>
      <c r="G5973" s="194">
        <v>4</v>
      </c>
      <c r="H5973" s="50" t="s">
        <v>60</v>
      </c>
      <c r="I5973" s="187">
        <v>32.328760000000003</v>
      </c>
      <c r="J5973" s="241" t="s">
        <v>941</v>
      </c>
      <c r="K5973" s="241" t="s">
        <v>116</v>
      </c>
    </row>
    <row r="5974" spans="1:11" ht="14.25" x14ac:dyDescent="0.2">
      <c r="A5974" s="30">
        <v>657</v>
      </c>
      <c r="B5974" s="253" t="str">
        <f>IF(AND(A5974&lt;&gt;"",ISNUMBER(A5974)),VLOOKUP(A5974,Studies!A:BR,2,FALSE),"")</f>
        <v>Komoroski 2009</v>
      </c>
      <c r="C5974" s="254" t="str">
        <f>IF(AND(A5974&lt;&gt;"",ISNUMBER(A5974)),VLOOKUP(A5974,Studies!A:BR,3,FALSE),"")</f>
        <v>https://www.ncbi.nlm.nih.gov/pubmed/19129748</v>
      </c>
      <c r="D5974" s="254" t="str">
        <f>IF(AND(A5974&lt;&gt;"",ISNUMBER(A5974)),VLOOKUP(A5974,Studies!A:BR,4,FALSE),"")</f>
        <v>SAD 10 mg</v>
      </c>
      <c r="E5974" s="254" t="str">
        <f>IF(AND(A5974&lt;&gt;"",ISNUMBER(A5974)),VLOOKUP(A5974,Studies!A:BR,5,FALSE),"")</f>
        <v>Dapagliflozin</v>
      </c>
      <c r="F5974" s="255" t="str">
        <f>IF(AND(A5974&lt;&gt;"",ISNUMBER(A5974)),VLOOKUP(A5974,Studies!A:BR,6,FALSE),"")</f>
        <v>Plasma</v>
      </c>
      <c r="G5974" s="194">
        <v>6</v>
      </c>
      <c r="H5974" s="50" t="s">
        <v>60</v>
      </c>
      <c r="I5974" s="187">
        <v>18.323720000000002</v>
      </c>
      <c r="J5974" s="241" t="s">
        <v>941</v>
      </c>
      <c r="K5974" s="241" t="s">
        <v>116</v>
      </c>
    </row>
    <row r="5975" spans="1:11" ht="14.25" x14ac:dyDescent="0.2">
      <c r="A5975" s="30">
        <v>657</v>
      </c>
      <c r="B5975" s="253" t="str">
        <f>IF(AND(A5975&lt;&gt;"",ISNUMBER(A5975)),VLOOKUP(A5975,Studies!A:BR,2,FALSE),"")</f>
        <v>Komoroski 2009</v>
      </c>
      <c r="C5975" s="254" t="str">
        <f>IF(AND(A5975&lt;&gt;"",ISNUMBER(A5975)),VLOOKUP(A5975,Studies!A:BR,3,FALSE),"")</f>
        <v>https://www.ncbi.nlm.nih.gov/pubmed/19129748</v>
      </c>
      <c r="D5975" s="254" t="str">
        <f>IF(AND(A5975&lt;&gt;"",ISNUMBER(A5975)),VLOOKUP(A5975,Studies!A:BR,4,FALSE),"")</f>
        <v>SAD 10 mg</v>
      </c>
      <c r="E5975" s="254" t="str">
        <f>IF(AND(A5975&lt;&gt;"",ISNUMBER(A5975)),VLOOKUP(A5975,Studies!A:BR,5,FALSE),"")</f>
        <v>Dapagliflozin</v>
      </c>
      <c r="F5975" s="255" t="str">
        <f>IF(AND(A5975&lt;&gt;"",ISNUMBER(A5975)),VLOOKUP(A5975,Studies!A:BR,6,FALSE),"")</f>
        <v>Plasma</v>
      </c>
      <c r="G5975" s="194">
        <v>8</v>
      </c>
      <c r="H5975" s="50" t="s">
        <v>60</v>
      </c>
      <c r="I5975" s="187">
        <v>14.327299999999999</v>
      </c>
      <c r="J5975" s="241" t="s">
        <v>941</v>
      </c>
      <c r="K5975" s="241" t="s">
        <v>116</v>
      </c>
    </row>
    <row r="5976" spans="1:11" ht="14.25" x14ac:dyDescent="0.2">
      <c r="A5976" s="30">
        <v>657</v>
      </c>
      <c r="B5976" s="253" t="str">
        <f>IF(AND(A5976&lt;&gt;"",ISNUMBER(A5976)),VLOOKUP(A5976,Studies!A:BR,2,FALSE),"")</f>
        <v>Komoroski 2009</v>
      </c>
      <c r="C5976" s="254" t="str">
        <f>IF(AND(A5976&lt;&gt;"",ISNUMBER(A5976)),VLOOKUP(A5976,Studies!A:BR,3,FALSE),"")</f>
        <v>https://www.ncbi.nlm.nih.gov/pubmed/19129748</v>
      </c>
      <c r="D5976" s="254" t="str">
        <f>IF(AND(A5976&lt;&gt;"",ISNUMBER(A5976)),VLOOKUP(A5976,Studies!A:BR,4,FALSE),"")</f>
        <v>SAD 10 mg</v>
      </c>
      <c r="E5976" s="254" t="str">
        <f>IF(AND(A5976&lt;&gt;"",ISNUMBER(A5976)),VLOOKUP(A5976,Studies!A:BR,5,FALSE),"")</f>
        <v>Dapagliflozin</v>
      </c>
      <c r="F5976" s="255" t="str">
        <f>IF(AND(A5976&lt;&gt;"",ISNUMBER(A5976)),VLOOKUP(A5976,Studies!A:BR,6,FALSE),"")</f>
        <v>Plasma</v>
      </c>
      <c r="G5976" s="194">
        <v>10</v>
      </c>
      <c r="H5976" s="50" t="s">
        <v>60</v>
      </c>
      <c r="I5976" s="187">
        <v>13.79514</v>
      </c>
      <c r="J5976" s="241" t="s">
        <v>941</v>
      </c>
      <c r="K5976" s="241" t="s">
        <v>116</v>
      </c>
    </row>
    <row r="5977" spans="1:11" ht="14.25" x14ac:dyDescent="0.2">
      <c r="A5977" s="30">
        <v>657</v>
      </c>
      <c r="B5977" s="253" t="str">
        <f>IF(AND(A5977&lt;&gt;"",ISNUMBER(A5977)),VLOOKUP(A5977,Studies!A:BR,2,FALSE),"")</f>
        <v>Komoroski 2009</v>
      </c>
      <c r="C5977" s="254" t="str">
        <f>IF(AND(A5977&lt;&gt;"",ISNUMBER(A5977)),VLOOKUP(A5977,Studies!A:BR,3,FALSE),"")</f>
        <v>https://www.ncbi.nlm.nih.gov/pubmed/19129748</v>
      </c>
      <c r="D5977" s="254" t="str">
        <f>IF(AND(A5977&lt;&gt;"",ISNUMBER(A5977)),VLOOKUP(A5977,Studies!A:BR,4,FALSE),"")</f>
        <v>SAD 10 mg</v>
      </c>
      <c r="E5977" s="254" t="str">
        <f>IF(AND(A5977&lt;&gt;"",ISNUMBER(A5977)),VLOOKUP(A5977,Studies!A:BR,5,FALSE),"")</f>
        <v>Dapagliflozin</v>
      </c>
      <c r="F5977" s="255" t="str">
        <f>IF(AND(A5977&lt;&gt;"",ISNUMBER(A5977)),VLOOKUP(A5977,Studies!A:BR,6,FALSE),"")</f>
        <v>Plasma</v>
      </c>
      <c r="G5977" s="194">
        <v>12</v>
      </c>
      <c r="H5977" s="50" t="s">
        <v>60</v>
      </c>
      <c r="I5977" s="187">
        <v>10.19106</v>
      </c>
      <c r="J5977" s="241" t="s">
        <v>941</v>
      </c>
      <c r="K5977" s="241" t="s">
        <v>116</v>
      </c>
    </row>
    <row r="5978" spans="1:11" ht="14.25" x14ac:dyDescent="0.2">
      <c r="A5978" s="30">
        <v>658</v>
      </c>
      <c r="B5978" s="253" t="str">
        <f>IF(AND(A5978&lt;&gt;"",ISNUMBER(A5978)),VLOOKUP(A5978,Studies!A:BR,2,FALSE),"")</f>
        <v>Komoroski 2009</v>
      </c>
      <c r="C5978" s="254" t="str">
        <f>IF(AND(A5978&lt;&gt;"",ISNUMBER(A5978)),VLOOKUP(A5978,Studies!A:BR,3,FALSE),"")</f>
        <v>https://www.ncbi.nlm.nih.gov/pubmed/19129748</v>
      </c>
      <c r="D5978" s="254" t="str">
        <f>IF(AND(A5978&lt;&gt;"",ISNUMBER(A5978)),VLOOKUP(A5978,Studies!A:BR,4,FALSE),"")</f>
        <v>SAD 20 mg</v>
      </c>
      <c r="E5978" s="254" t="str">
        <f>IF(AND(A5978&lt;&gt;"",ISNUMBER(A5978)),VLOOKUP(A5978,Studies!A:BR,5,FALSE),"")</f>
        <v>Dapagliflozin</v>
      </c>
      <c r="F5978" s="255" t="str">
        <f>IF(AND(A5978&lt;&gt;"",ISNUMBER(A5978)),VLOOKUP(A5978,Studies!A:BR,6,FALSE),"")</f>
        <v>Plasma</v>
      </c>
      <c r="G5978" s="194">
        <v>0.5</v>
      </c>
      <c r="H5978" s="50" t="s">
        <v>60</v>
      </c>
      <c r="I5978" s="187">
        <v>80.188029999999998</v>
      </c>
      <c r="J5978" s="241" t="s">
        <v>941</v>
      </c>
      <c r="K5978" s="241" t="s">
        <v>116</v>
      </c>
    </row>
    <row r="5979" spans="1:11" ht="14.25" x14ac:dyDescent="0.2">
      <c r="A5979" s="30">
        <v>658</v>
      </c>
      <c r="B5979" s="253" t="str">
        <f>IF(AND(A5979&lt;&gt;"",ISNUMBER(A5979)),VLOOKUP(A5979,Studies!A:BR,2,FALSE),"")</f>
        <v>Komoroski 2009</v>
      </c>
      <c r="C5979" s="254" t="str">
        <f>IF(AND(A5979&lt;&gt;"",ISNUMBER(A5979)),VLOOKUP(A5979,Studies!A:BR,3,FALSE),"")</f>
        <v>https://www.ncbi.nlm.nih.gov/pubmed/19129748</v>
      </c>
      <c r="D5979" s="254" t="str">
        <f>IF(AND(A5979&lt;&gt;"",ISNUMBER(A5979)),VLOOKUP(A5979,Studies!A:BR,4,FALSE),"")</f>
        <v>SAD 20 mg</v>
      </c>
      <c r="E5979" s="254" t="str">
        <f>IF(AND(A5979&lt;&gt;"",ISNUMBER(A5979)),VLOOKUP(A5979,Studies!A:BR,5,FALSE),"")</f>
        <v>Dapagliflozin</v>
      </c>
      <c r="F5979" s="255" t="str">
        <f>IF(AND(A5979&lt;&gt;"",ISNUMBER(A5979)),VLOOKUP(A5979,Studies!A:BR,6,FALSE),"")</f>
        <v>Plasma</v>
      </c>
      <c r="G5979" s="194">
        <v>1</v>
      </c>
      <c r="H5979" s="50" t="s">
        <v>60</v>
      </c>
      <c r="I5979" s="187">
        <v>254.37790000000001</v>
      </c>
      <c r="J5979" s="241" t="s">
        <v>941</v>
      </c>
      <c r="K5979" s="241" t="s">
        <v>116</v>
      </c>
    </row>
    <row r="5980" spans="1:11" ht="14.25" x14ac:dyDescent="0.2">
      <c r="A5980" s="30">
        <v>658</v>
      </c>
      <c r="B5980" s="253" t="str">
        <f>IF(AND(A5980&lt;&gt;"",ISNUMBER(A5980)),VLOOKUP(A5980,Studies!A:BR,2,FALSE),"")</f>
        <v>Komoroski 2009</v>
      </c>
      <c r="C5980" s="254" t="str">
        <f>IF(AND(A5980&lt;&gt;"",ISNUMBER(A5980)),VLOOKUP(A5980,Studies!A:BR,3,FALSE),"")</f>
        <v>https://www.ncbi.nlm.nih.gov/pubmed/19129748</v>
      </c>
      <c r="D5980" s="254" t="str">
        <f>IF(AND(A5980&lt;&gt;"",ISNUMBER(A5980)),VLOOKUP(A5980,Studies!A:BR,4,FALSE),"")</f>
        <v>SAD 20 mg</v>
      </c>
      <c r="E5980" s="254" t="str">
        <f>IF(AND(A5980&lt;&gt;"",ISNUMBER(A5980)),VLOOKUP(A5980,Studies!A:BR,5,FALSE),"")</f>
        <v>Dapagliflozin</v>
      </c>
      <c r="F5980" s="255" t="str">
        <f>IF(AND(A5980&lt;&gt;"",ISNUMBER(A5980)),VLOOKUP(A5980,Studies!A:BR,6,FALSE),"")</f>
        <v>Plasma</v>
      </c>
      <c r="G5980" s="194">
        <v>1.5</v>
      </c>
      <c r="H5980" s="50" t="s">
        <v>60</v>
      </c>
      <c r="I5980" s="187">
        <v>195.16909999999999</v>
      </c>
      <c r="J5980" s="241" t="s">
        <v>941</v>
      </c>
      <c r="K5980" s="241" t="s">
        <v>116</v>
      </c>
    </row>
    <row r="5981" spans="1:11" ht="14.25" x14ac:dyDescent="0.2">
      <c r="A5981" s="30">
        <v>658</v>
      </c>
      <c r="B5981" s="253" t="str">
        <f>IF(AND(A5981&lt;&gt;"",ISNUMBER(A5981)),VLOOKUP(A5981,Studies!A:BR,2,FALSE),"")</f>
        <v>Komoroski 2009</v>
      </c>
      <c r="C5981" s="254" t="str">
        <f>IF(AND(A5981&lt;&gt;"",ISNUMBER(A5981)),VLOOKUP(A5981,Studies!A:BR,3,FALSE),"")</f>
        <v>https://www.ncbi.nlm.nih.gov/pubmed/19129748</v>
      </c>
      <c r="D5981" s="254" t="str">
        <f>IF(AND(A5981&lt;&gt;"",ISNUMBER(A5981)),VLOOKUP(A5981,Studies!A:BR,4,FALSE),"")</f>
        <v>SAD 20 mg</v>
      </c>
      <c r="E5981" s="254" t="str">
        <f>IF(AND(A5981&lt;&gt;"",ISNUMBER(A5981)),VLOOKUP(A5981,Studies!A:BR,5,FALSE),"")</f>
        <v>Dapagliflozin</v>
      </c>
      <c r="F5981" s="255" t="str">
        <f>IF(AND(A5981&lt;&gt;"",ISNUMBER(A5981)),VLOOKUP(A5981,Studies!A:BR,6,FALSE),"")</f>
        <v>Plasma</v>
      </c>
      <c r="G5981" s="194">
        <v>2</v>
      </c>
      <c r="H5981" s="50" t="s">
        <v>60</v>
      </c>
      <c r="I5981" s="187">
        <v>164.60319999999999</v>
      </c>
      <c r="J5981" s="241" t="s">
        <v>941</v>
      </c>
      <c r="K5981" s="241" t="s">
        <v>116</v>
      </c>
    </row>
    <row r="5982" spans="1:11" ht="14.25" x14ac:dyDescent="0.2">
      <c r="A5982" s="30">
        <v>658</v>
      </c>
      <c r="B5982" s="253" t="str">
        <f>IF(AND(A5982&lt;&gt;"",ISNUMBER(A5982)),VLOOKUP(A5982,Studies!A:BR,2,FALSE),"")</f>
        <v>Komoroski 2009</v>
      </c>
      <c r="C5982" s="254" t="str">
        <f>IF(AND(A5982&lt;&gt;"",ISNUMBER(A5982)),VLOOKUP(A5982,Studies!A:BR,3,FALSE),"")</f>
        <v>https://www.ncbi.nlm.nih.gov/pubmed/19129748</v>
      </c>
      <c r="D5982" s="254" t="str">
        <f>IF(AND(A5982&lt;&gt;"",ISNUMBER(A5982)),VLOOKUP(A5982,Studies!A:BR,4,FALSE),"")</f>
        <v>SAD 20 mg</v>
      </c>
      <c r="E5982" s="254" t="str">
        <f>IF(AND(A5982&lt;&gt;"",ISNUMBER(A5982)),VLOOKUP(A5982,Studies!A:BR,5,FALSE),"")</f>
        <v>Dapagliflozin</v>
      </c>
      <c r="F5982" s="255" t="str">
        <f>IF(AND(A5982&lt;&gt;"",ISNUMBER(A5982)),VLOOKUP(A5982,Studies!A:BR,6,FALSE),"")</f>
        <v>Plasma</v>
      </c>
      <c r="G5982" s="194">
        <v>4</v>
      </c>
      <c r="H5982" s="50" t="s">
        <v>60</v>
      </c>
      <c r="I5982" s="187">
        <v>81.720079999999996</v>
      </c>
      <c r="J5982" s="241" t="s">
        <v>941</v>
      </c>
      <c r="K5982" s="241" t="s">
        <v>116</v>
      </c>
    </row>
    <row r="5983" spans="1:11" ht="14.25" x14ac:dyDescent="0.2">
      <c r="A5983" s="30">
        <v>658</v>
      </c>
      <c r="B5983" s="253" t="str">
        <f>IF(AND(A5983&lt;&gt;"",ISNUMBER(A5983)),VLOOKUP(A5983,Studies!A:BR,2,FALSE),"")</f>
        <v>Komoroski 2009</v>
      </c>
      <c r="C5983" s="254" t="str">
        <f>IF(AND(A5983&lt;&gt;"",ISNUMBER(A5983)),VLOOKUP(A5983,Studies!A:BR,3,FALSE),"")</f>
        <v>https://www.ncbi.nlm.nih.gov/pubmed/19129748</v>
      </c>
      <c r="D5983" s="254" t="str">
        <f>IF(AND(A5983&lt;&gt;"",ISNUMBER(A5983)),VLOOKUP(A5983,Studies!A:BR,4,FALSE),"")</f>
        <v>SAD 20 mg</v>
      </c>
      <c r="E5983" s="254" t="str">
        <f>IF(AND(A5983&lt;&gt;"",ISNUMBER(A5983)),VLOOKUP(A5983,Studies!A:BR,5,FALSE),"")</f>
        <v>Dapagliflozin</v>
      </c>
      <c r="F5983" s="255" t="str">
        <f>IF(AND(A5983&lt;&gt;"",ISNUMBER(A5983)),VLOOKUP(A5983,Studies!A:BR,6,FALSE),"")</f>
        <v>Plasma</v>
      </c>
      <c r="G5983" s="194">
        <v>6</v>
      </c>
      <c r="H5983" s="50" t="s">
        <v>60</v>
      </c>
      <c r="I5983" s="187">
        <v>40.57132</v>
      </c>
      <c r="J5983" s="241" t="s">
        <v>941</v>
      </c>
      <c r="K5983" s="241" t="s">
        <v>116</v>
      </c>
    </row>
    <row r="5984" spans="1:11" ht="14.25" x14ac:dyDescent="0.2">
      <c r="A5984" s="30">
        <v>658</v>
      </c>
      <c r="B5984" s="253" t="str">
        <f>IF(AND(A5984&lt;&gt;"",ISNUMBER(A5984)),VLOOKUP(A5984,Studies!A:BR,2,FALSE),"")</f>
        <v>Komoroski 2009</v>
      </c>
      <c r="C5984" s="254" t="str">
        <f>IF(AND(A5984&lt;&gt;"",ISNUMBER(A5984)),VLOOKUP(A5984,Studies!A:BR,3,FALSE),"")</f>
        <v>https://www.ncbi.nlm.nih.gov/pubmed/19129748</v>
      </c>
      <c r="D5984" s="254" t="str">
        <f>IF(AND(A5984&lt;&gt;"",ISNUMBER(A5984)),VLOOKUP(A5984,Studies!A:BR,4,FALSE),"")</f>
        <v>SAD 20 mg</v>
      </c>
      <c r="E5984" s="254" t="str">
        <f>IF(AND(A5984&lt;&gt;"",ISNUMBER(A5984)),VLOOKUP(A5984,Studies!A:BR,5,FALSE),"")</f>
        <v>Dapagliflozin</v>
      </c>
      <c r="F5984" s="255" t="str">
        <f>IF(AND(A5984&lt;&gt;"",ISNUMBER(A5984)),VLOOKUP(A5984,Studies!A:BR,6,FALSE),"")</f>
        <v>Plasma</v>
      </c>
      <c r="G5984" s="194">
        <v>8</v>
      </c>
      <c r="H5984" s="50" t="s">
        <v>60</v>
      </c>
      <c r="I5984" s="187">
        <v>31.127960000000002</v>
      </c>
      <c r="J5984" s="241" t="s">
        <v>941</v>
      </c>
      <c r="K5984" s="241" t="s">
        <v>116</v>
      </c>
    </row>
    <row r="5985" spans="1:11" ht="14.25" x14ac:dyDescent="0.2">
      <c r="A5985" s="30">
        <v>658</v>
      </c>
      <c r="B5985" s="253" t="str">
        <f>IF(AND(A5985&lt;&gt;"",ISNUMBER(A5985)),VLOOKUP(A5985,Studies!A:BR,2,FALSE),"")</f>
        <v>Komoroski 2009</v>
      </c>
      <c r="C5985" s="254" t="str">
        <f>IF(AND(A5985&lt;&gt;"",ISNUMBER(A5985)),VLOOKUP(A5985,Studies!A:BR,3,FALSE),"")</f>
        <v>https://www.ncbi.nlm.nih.gov/pubmed/19129748</v>
      </c>
      <c r="D5985" s="254" t="str">
        <f>IF(AND(A5985&lt;&gt;"",ISNUMBER(A5985)),VLOOKUP(A5985,Studies!A:BR,4,FALSE),"")</f>
        <v>SAD 20 mg</v>
      </c>
      <c r="E5985" s="254" t="str">
        <f>IF(AND(A5985&lt;&gt;"",ISNUMBER(A5985)),VLOOKUP(A5985,Studies!A:BR,5,FALSE),"")</f>
        <v>Dapagliflozin</v>
      </c>
      <c r="F5985" s="255" t="str">
        <f>IF(AND(A5985&lt;&gt;"",ISNUMBER(A5985)),VLOOKUP(A5985,Studies!A:BR,6,FALSE),"")</f>
        <v>Plasma</v>
      </c>
      <c r="G5985" s="194">
        <v>10</v>
      </c>
      <c r="H5985" s="50" t="s">
        <v>60</v>
      </c>
      <c r="I5985" s="187">
        <v>22.564450000000001</v>
      </c>
      <c r="J5985" s="241" t="s">
        <v>941</v>
      </c>
      <c r="K5985" s="241" t="s">
        <v>116</v>
      </c>
    </row>
    <row r="5986" spans="1:11" ht="14.25" x14ac:dyDescent="0.2">
      <c r="A5986" s="30">
        <v>658</v>
      </c>
      <c r="B5986" s="253" t="str">
        <f>IF(AND(A5986&lt;&gt;"",ISNUMBER(A5986)),VLOOKUP(A5986,Studies!A:BR,2,FALSE),"")</f>
        <v>Komoroski 2009</v>
      </c>
      <c r="C5986" s="254" t="str">
        <f>IF(AND(A5986&lt;&gt;"",ISNUMBER(A5986)),VLOOKUP(A5986,Studies!A:BR,3,FALSE),"")</f>
        <v>https://www.ncbi.nlm.nih.gov/pubmed/19129748</v>
      </c>
      <c r="D5986" s="254" t="str">
        <f>IF(AND(A5986&lt;&gt;"",ISNUMBER(A5986)),VLOOKUP(A5986,Studies!A:BR,4,FALSE),"")</f>
        <v>SAD 20 mg</v>
      </c>
      <c r="E5986" s="254" t="str">
        <f>IF(AND(A5986&lt;&gt;"",ISNUMBER(A5986)),VLOOKUP(A5986,Studies!A:BR,5,FALSE),"")</f>
        <v>Dapagliflozin</v>
      </c>
      <c r="F5986" s="255" t="str">
        <f>IF(AND(A5986&lt;&gt;"",ISNUMBER(A5986)),VLOOKUP(A5986,Studies!A:BR,6,FALSE),"")</f>
        <v>Plasma</v>
      </c>
      <c r="G5986" s="194">
        <v>12</v>
      </c>
      <c r="H5986" s="50" t="s">
        <v>60</v>
      </c>
      <c r="I5986" s="187">
        <v>17.312360000000002</v>
      </c>
      <c r="J5986" s="241" t="s">
        <v>941</v>
      </c>
      <c r="K5986" s="241" t="s">
        <v>116</v>
      </c>
    </row>
    <row r="5987" spans="1:11" ht="14.25" x14ac:dyDescent="0.2">
      <c r="A5987" s="30">
        <v>658</v>
      </c>
      <c r="B5987" s="253" t="str">
        <f>IF(AND(A5987&lt;&gt;"",ISNUMBER(A5987)),VLOOKUP(A5987,Studies!A:BR,2,FALSE),"")</f>
        <v>Komoroski 2009</v>
      </c>
      <c r="C5987" s="254" t="str">
        <f>IF(AND(A5987&lt;&gt;"",ISNUMBER(A5987)),VLOOKUP(A5987,Studies!A:BR,3,FALSE),"")</f>
        <v>https://www.ncbi.nlm.nih.gov/pubmed/19129748</v>
      </c>
      <c r="D5987" s="254" t="str">
        <f>IF(AND(A5987&lt;&gt;"",ISNUMBER(A5987)),VLOOKUP(A5987,Studies!A:BR,4,FALSE),"")</f>
        <v>SAD 20 mg</v>
      </c>
      <c r="E5987" s="254" t="str">
        <f>IF(AND(A5987&lt;&gt;"",ISNUMBER(A5987)),VLOOKUP(A5987,Studies!A:BR,5,FALSE),"")</f>
        <v>Dapagliflozin</v>
      </c>
      <c r="F5987" s="255" t="str">
        <f>IF(AND(A5987&lt;&gt;"",ISNUMBER(A5987)),VLOOKUP(A5987,Studies!A:BR,6,FALSE),"")</f>
        <v>Plasma</v>
      </c>
      <c r="G5987" s="194">
        <v>14</v>
      </c>
      <c r="H5987" s="50" t="s">
        <v>60</v>
      </c>
      <c r="I5987" s="187">
        <v>12.31433</v>
      </c>
      <c r="J5987" s="241" t="s">
        <v>941</v>
      </c>
      <c r="K5987" s="241" t="s">
        <v>116</v>
      </c>
    </row>
    <row r="5988" spans="1:11" ht="14.25" x14ac:dyDescent="0.2">
      <c r="A5988" s="30">
        <v>658</v>
      </c>
      <c r="B5988" s="253" t="str">
        <f>IF(AND(A5988&lt;&gt;"",ISNUMBER(A5988)),VLOOKUP(A5988,Studies!A:BR,2,FALSE),"")</f>
        <v>Komoroski 2009</v>
      </c>
      <c r="C5988" s="254" t="str">
        <f>IF(AND(A5988&lt;&gt;"",ISNUMBER(A5988)),VLOOKUP(A5988,Studies!A:BR,3,FALSE),"")</f>
        <v>https://www.ncbi.nlm.nih.gov/pubmed/19129748</v>
      </c>
      <c r="D5988" s="254" t="str">
        <f>IF(AND(A5988&lt;&gt;"",ISNUMBER(A5988)),VLOOKUP(A5988,Studies!A:BR,4,FALSE),"")</f>
        <v>SAD 20 mg</v>
      </c>
      <c r="E5988" s="254" t="str">
        <f>IF(AND(A5988&lt;&gt;"",ISNUMBER(A5988)),VLOOKUP(A5988,Studies!A:BR,5,FALSE),"")</f>
        <v>Dapagliflozin</v>
      </c>
      <c r="F5988" s="255" t="str">
        <f>IF(AND(A5988&lt;&gt;"",ISNUMBER(A5988)),VLOOKUP(A5988,Studies!A:BR,6,FALSE),"")</f>
        <v>Plasma</v>
      </c>
      <c r="G5988" s="194">
        <v>18</v>
      </c>
      <c r="H5988" s="50" t="s">
        <v>60</v>
      </c>
      <c r="I5988" s="187">
        <v>11.41653</v>
      </c>
      <c r="J5988" s="241" t="s">
        <v>941</v>
      </c>
      <c r="K5988" s="241" t="s">
        <v>116</v>
      </c>
    </row>
    <row r="5989" spans="1:11" ht="14.25" x14ac:dyDescent="0.2">
      <c r="A5989" s="30">
        <v>658</v>
      </c>
      <c r="B5989" s="253" t="str">
        <f>IF(AND(A5989&lt;&gt;"",ISNUMBER(A5989)),VLOOKUP(A5989,Studies!A:BR,2,FALSE),"")</f>
        <v>Komoroski 2009</v>
      </c>
      <c r="C5989" s="254" t="str">
        <f>IF(AND(A5989&lt;&gt;"",ISNUMBER(A5989)),VLOOKUP(A5989,Studies!A:BR,3,FALSE),"")</f>
        <v>https://www.ncbi.nlm.nih.gov/pubmed/19129748</v>
      </c>
      <c r="D5989" s="254" t="str">
        <f>IF(AND(A5989&lt;&gt;"",ISNUMBER(A5989)),VLOOKUP(A5989,Studies!A:BR,4,FALSE),"")</f>
        <v>SAD 20 mg</v>
      </c>
      <c r="E5989" s="254" t="str">
        <f>IF(AND(A5989&lt;&gt;"",ISNUMBER(A5989)),VLOOKUP(A5989,Studies!A:BR,5,FALSE),"")</f>
        <v>Dapagliflozin</v>
      </c>
      <c r="F5989" s="255" t="str">
        <f>IF(AND(A5989&lt;&gt;"",ISNUMBER(A5989)),VLOOKUP(A5989,Studies!A:BR,6,FALSE),"")</f>
        <v>Plasma</v>
      </c>
      <c r="G5989" s="194">
        <v>22</v>
      </c>
      <c r="H5989" s="50" t="s">
        <v>60</v>
      </c>
      <c r="I5989" s="187">
        <v>10.385759999999999</v>
      </c>
      <c r="J5989" s="241" t="s">
        <v>941</v>
      </c>
      <c r="K5989" s="241" t="s">
        <v>116</v>
      </c>
    </row>
    <row r="5990" spans="1:11" ht="14.25" x14ac:dyDescent="0.2">
      <c r="A5990" s="30">
        <v>659</v>
      </c>
      <c r="B5990" s="253" t="str">
        <f>IF(AND(A5990&lt;&gt;"",ISNUMBER(A5990)),VLOOKUP(A5990,Studies!A:BR,2,FALSE),"")</f>
        <v>Komoroski 2009</v>
      </c>
      <c r="C5990" s="254" t="str">
        <f>IF(AND(A5990&lt;&gt;"",ISNUMBER(A5990)),VLOOKUP(A5990,Studies!A:BR,3,FALSE),"")</f>
        <v>https://www.ncbi.nlm.nih.gov/pubmed/19129748</v>
      </c>
      <c r="D5990" s="254" t="str">
        <f>IF(AND(A5990&lt;&gt;"",ISNUMBER(A5990)),VLOOKUP(A5990,Studies!A:BR,4,FALSE),"")</f>
        <v>SAD 50 mg</v>
      </c>
      <c r="E5990" s="254" t="str">
        <f>IF(AND(A5990&lt;&gt;"",ISNUMBER(A5990)),VLOOKUP(A5990,Studies!A:BR,5,FALSE),"")</f>
        <v>Dapagliflozin</v>
      </c>
      <c r="F5990" s="255" t="str">
        <f>IF(AND(A5990&lt;&gt;"",ISNUMBER(A5990)),VLOOKUP(A5990,Studies!A:BR,6,FALSE),"")</f>
        <v>Plasma</v>
      </c>
      <c r="G5990" s="194">
        <v>0.5</v>
      </c>
      <c r="H5990" s="50" t="s">
        <v>60</v>
      </c>
      <c r="I5990" s="187">
        <v>279.62459999999999</v>
      </c>
      <c r="J5990" s="241" t="s">
        <v>941</v>
      </c>
      <c r="K5990" s="241" t="s">
        <v>116</v>
      </c>
    </row>
    <row r="5991" spans="1:11" ht="14.25" x14ac:dyDescent="0.2">
      <c r="A5991" s="30">
        <v>659</v>
      </c>
      <c r="B5991" s="253" t="str">
        <f>IF(AND(A5991&lt;&gt;"",ISNUMBER(A5991)),VLOOKUP(A5991,Studies!A:BR,2,FALSE),"")</f>
        <v>Komoroski 2009</v>
      </c>
      <c r="C5991" s="254" t="str">
        <f>IF(AND(A5991&lt;&gt;"",ISNUMBER(A5991)),VLOOKUP(A5991,Studies!A:BR,3,FALSE),"")</f>
        <v>https://www.ncbi.nlm.nih.gov/pubmed/19129748</v>
      </c>
      <c r="D5991" s="254" t="str">
        <f>IF(AND(A5991&lt;&gt;"",ISNUMBER(A5991)),VLOOKUP(A5991,Studies!A:BR,4,FALSE),"")</f>
        <v>SAD 50 mg</v>
      </c>
      <c r="E5991" s="254" t="str">
        <f>IF(AND(A5991&lt;&gt;"",ISNUMBER(A5991)),VLOOKUP(A5991,Studies!A:BR,5,FALSE),"")</f>
        <v>Dapagliflozin</v>
      </c>
      <c r="F5991" s="255" t="str">
        <f>IF(AND(A5991&lt;&gt;"",ISNUMBER(A5991)),VLOOKUP(A5991,Studies!A:BR,6,FALSE),"")</f>
        <v>Plasma</v>
      </c>
      <c r="G5991" s="194">
        <v>1</v>
      </c>
      <c r="H5991" s="50" t="s">
        <v>60</v>
      </c>
      <c r="I5991" s="187">
        <v>607.52149999999995</v>
      </c>
      <c r="J5991" s="241" t="s">
        <v>941</v>
      </c>
      <c r="K5991" s="241" t="s">
        <v>116</v>
      </c>
    </row>
    <row r="5992" spans="1:11" ht="14.25" x14ac:dyDescent="0.2">
      <c r="A5992" s="30">
        <v>659</v>
      </c>
      <c r="B5992" s="253" t="str">
        <f>IF(AND(A5992&lt;&gt;"",ISNUMBER(A5992)),VLOOKUP(A5992,Studies!A:BR,2,FALSE),"")</f>
        <v>Komoroski 2009</v>
      </c>
      <c r="C5992" s="254" t="str">
        <f>IF(AND(A5992&lt;&gt;"",ISNUMBER(A5992)),VLOOKUP(A5992,Studies!A:BR,3,FALSE),"")</f>
        <v>https://www.ncbi.nlm.nih.gov/pubmed/19129748</v>
      </c>
      <c r="D5992" s="254" t="str">
        <f>IF(AND(A5992&lt;&gt;"",ISNUMBER(A5992)),VLOOKUP(A5992,Studies!A:BR,4,FALSE),"")</f>
        <v>SAD 50 mg</v>
      </c>
      <c r="E5992" s="254" t="str">
        <f>IF(AND(A5992&lt;&gt;"",ISNUMBER(A5992)),VLOOKUP(A5992,Studies!A:BR,5,FALSE),"")</f>
        <v>Dapagliflozin</v>
      </c>
      <c r="F5992" s="255" t="str">
        <f>IF(AND(A5992&lt;&gt;"",ISNUMBER(A5992)),VLOOKUP(A5992,Studies!A:BR,6,FALSE),"")</f>
        <v>Plasma</v>
      </c>
      <c r="G5992" s="194">
        <v>1.5</v>
      </c>
      <c r="H5992" s="50" t="s">
        <v>60</v>
      </c>
      <c r="I5992" s="187">
        <v>466.11509999999998</v>
      </c>
      <c r="J5992" s="241" t="s">
        <v>941</v>
      </c>
      <c r="K5992" s="241" t="s">
        <v>116</v>
      </c>
    </row>
    <row r="5993" spans="1:11" ht="14.25" x14ac:dyDescent="0.2">
      <c r="A5993" s="30">
        <v>659</v>
      </c>
      <c r="B5993" s="253" t="str">
        <f>IF(AND(A5993&lt;&gt;"",ISNUMBER(A5993)),VLOOKUP(A5993,Studies!A:BR,2,FALSE),"")</f>
        <v>Komoroski 2009</v>
      </c>
      <c r="C5993" s="254" t="str">
        <f>IF(AND(A5993&lt;&gt;"",ISNUMBER(A5993)),VLOOKUP(A5993,Studies!A:BR,3,FALSE),"")</f>
        <v>https://www.ncbi.nlm.nih.gov/pubmed/19129748</v>
      </c>
      <c r="D5993" s="254" t="str">
        <f>IF(AND(A5993&lt;&gt;"",ISNUMBER(A5993)),VLOOKUP(A5993,Studies!A:BR,4,FALSE),"")</f>
        <v>SAD 50 mg</v>
      </c>
      <c r="E5993" s="254" t="str">
        <f>IF(AND(A5993&lt;&gt;"",ISNUMBER(A5993)),VLOOKUP(A5993,Studies!A:BR,5,FALSE),"")</f>
        <v>Dapagliflozin</v>
      </c>
      <c r="F5993" s="255" t="str">
        <f>IF(AND(A5993&lt;&gt;"",ISNUMBER(A5993)),VLOOKUP(A5993,Studies!A:BR,6,FALSE),"")</f>
        <v>Plasma</v>
      </c>
      <c r="G5993" s="194">
        <v>2</v>
      </c>
      <c r="H5993" s="50" t="s">
        <v>60</v>
      </c>
      <c r="I5993" s="187">
        <v>290.41140000000001</v>
      </c>
      <c r="J5993" s="241" t="s">
        <v>941</v>
      </c>
      <c r="K5993" s="241" t="s">
        <v>116</v>
      </c>
    </row>
    <row r="5994" spans="1:11" ht="14.25" x14ac:dyDescent="0.2">
      <c r="A5994" s="30">
        <v>659</v>
      </c>
      <c r="B5994" s="253" t="str">
        <f>IF(AND(A5994&lt;&gt;"",ISNUMBER(A5994)),VLOOKUP(A5994,Studies!A:BR,2,FALSE),"")</f>
        <v>Komoroski 2009</v>
      </c>
      <c r="C5994" s="254" t="str">
        <f>IF(AND(A5994&lt;&gt;"",ISNUMBER(A5994)),VLOOKUP(A5994,Studies!A:BR,3,FALSE),"")</f>
        <v>https://www.ncbi.nlm.nih.gov/pubmed/19129748</v>
      </c>
      <c r="D5994" s="254" t="str">
        <f>IF(AND(A5994&lt;&gt;"",ISNUMBER(A5994)),VLOOKUP(A5994,Studies!A:BR,4,FALSE),"")</f>
        <v>SAD 50 mg</v>
      </c>
      <c r="E5994" s="254" t="str">
        <f>IF(AND(A5994&lt;&gt;"",ISNUMBER(A5994)),VLOOKUP(A5994,Studies!A:BR,5,FALSE),"")</f>
        <v>Dapagliflozin</v>
      </c>
      <c r="F5994" s="255" t="str">
        <f>IF(AND(A5994&lt;&gt;"",ISNUMBER(A5994)),VLOOKUP(A5994,Studies!A:BR,6,FALSE),"")</f>
        <v>Plasma</v>
      </c>
      <c r="G5994" s="194">
        <v>4</v>
      </c>
      <c r="H5994" s="50" t="s">
        <v>60</v>
      </c>
      <c r="I5994" s="187">
        <v>144.1797</v>
      </c>
      <c r="J5994" s="241" t="s">
        <v>941</v>
      </c>
      <c r="K5994" s="241" t="s">
        <v>116</v>
      </c>
    </row>
    <row r="5995" spans="1:11" ht="14.25" x14ac:dyDescent="0.2">
      <c r="A5995" s="30">
        <v>659</v>
      </c>
      <c r="B5995" s="253" t="str">
        <f>IF(AND(A5995&lt;&gt;"",ISNUMBER(A5995)),VLOOKUP(A5995,Studies!A:BR,2,FALSE),"")</f>
        <v>Komoroski 2009</v>
      </c>
      <c r="C5995" s="254" t="str">
        <f>IF(AND(A5995&lt;&gt;"",ISNUMBER(A5995)),VLOOKUP(A5995,Studies!A:BR,3,FALSE),"")</f>
        <v>https://www.ncbi.nlm.nih.gov/pubmed/19129748</v>
      </c>
      <c r="D5995" s="254" t="str">
        <f>IF(AND(A5995&lt;&gt;"",ISNUMBER(A5995)),VLOOKUP(A5995,Studies!A:BR,4,FALSE),"")</f>
        <v>SAD 50 mg</v>
      </c>
      <c r="E5995" s="254" t="str">
        <f>IF(AND(A5995&lt;&gt;"",ISNUMBER(A5995)),VLOOKUP(A5995,Studies!A:BR,5,FALSE),"")</f>
        <v>Dapagliflozin</v>
      </c>
      <c r="F5995" s="255" t="str">
        <f>IF(AND(A5995&lt;&gt;"",ISNUMBER(A5995)),VLOOKUP(A5995,Studies!A:BR,6,FALSE),"")</f>
        <v>Plasma</v>
      </c>
      <c r="G5995" s="194">
        <v>6</v>
      </c>
      <c r="H5995" s="50" t="s">
        <v>60</v>
      </c>
      <c r="I5995" s="187">
        <v>78.684719999999999</v>
      </c>
      <c r="J5995" s="241" t="s">
        <v>941</v>
      </c>
      <c r="K5995" s="241" t="s">
        <v>116</v>
      </c>
    </row>
    <row r="5996" spans="1:11" ht="14.25" x14ac:dyDescent="0.2">
      <c r="A5996" s="30">
        <v>659</v>
      </c>
      <c r="B5996" s="253" t="str">
        <f>IF(AND(A5996&lt;&gt;"",ISNUMBER(A5996)),VLOOKUP(A5996,Studies!A:BR,2,FALSE),"")</f>
        <v>Komoroski 2009</v>
      </c>
      <c r="C5996" s="254" t="str">
        <f>IF(AND(A5996&lt;&gt;"",ISNUMBER(A5996)),VLOOKUP(A5996,Studies!A:BR,3,FALSE),"")</f>
        <v>https://www.ncbi.nlm.nih.gov/pubmed/19129748</v>
      </c>
      <c r="D5996" s="254" t="str">
        <f>IF(AND(A5996&lt;&gt;"",ISNUMBER(A5996)),VLOOKUP(A5996,Studies!A:BR,4,FALSE),"")</f>
        <v>SAD 50 mg</v>
      </c>
      <c r="E5996" s="254" t="str">
        <f>IF(AND(A5996&lt;&gt;"",ISNUMBER(A5996)),VLOOKUP(A5996,Studies!A:BR,5,FALSE),"")</f>
        <v>Dapagliflozin</v>
      </c>
      <c r="F5996" s="255" t="str">
        <f>IF(AND(A5996&lt;&gt;"",ISNUMBER(A5996)),VLOOKUP(A5996,Studies!A:BR,6,FALSE),"")</f>
        <v>Plasma</v>
      </c>
      <c r="G5996" s="194">
        <v>8</v>
      </c>
      <c r="H5996" s="50" t="s">
        <v>60</v>
      </c>
      <c r="I5996" s="187">
        <v>54.919429999999998</v>
      </c>
      <c r="J5996" s="241" t="s">
        <v>941</v>
      </c>
      <c r="K5996" s="241" t="s">
        <v>116</v>
      </c>
    </row>
    <row r="5997" spans="1:11" ht="14.25" x14ac:dyDescent="0.2">
      <c r="A5997" s="30">
        <v>659</v>
      </c>
      <c r="B5997" s="253" t="str">
        <f>IF(AND(A5997&lt;&gt;"",ISNUMBER(A5997)),VLOOKUP(A5997,Studies!A:BR,2,FALSE),"")</f>
        <v>Komoroski 2009</v>
      </c>
      <c r="C5997" s="254" t="str">
        <f>IF(AND(A5997&lt;&gt;"",ISNUMBER(A5997)),VLOOKUP(A5997,Studies!A:BR,3,FALSE),"")</f>
        <v>https://www.ncbi.nlm.nih.gov/pubmed/19129748</v>
      </c>
      <c r="D5997" s="254" t="str">
        <f>IF(AND(A5997&lt;&gt;"",ISNUMBER(A5997)),VLOOKUP(A5997,Studies!A:BR,4,FALSE),"")</f>
        <v>SAD 50 mg</v>
      </c>
      <c r="E5997" s="254" t="str">
        <f>IF(AND(A5997&lt;&gt;"",ISNUMBER(A5997)),VLOOKUP(A5997,Studies!A:BR,5,FALSE),"")</f>
        <v>Dapagliflozin</v>
      </c>
      <c r="F5997" s="255" t="str">
        <f>IF(AND(A5997&lt;&gt;"",ISNUMBER(A5997)),VLOOKUP(A5997,Studies!A:BR,6,FALSE),"")</f>
        <v>Plasma</v>
      </c>
      <c r="G5997" s="194">
        <v>10</v>
      </c>
      <c r="H5997" s="50" t="s">
        <v>60</v>
      </c>
      <c r="I5997" s="187">
        <v>43.761870000000002</v>
      </c>
      <c r="J5997" s="241" t="s">
        <v>941</v>
      </c>
      <c r="K5997" s="241" t="s">
        <v>116</v>
      </c>
    </row>
    <row r="5998" spans="1:11" ht="14.25" x14ac:dyDescent="0.2">
      <c r="A5998" s="30">
        <v>659</v>
      </c>
      <c r="B5998" s="253" t="str">
        <f>IF(AND(A5998&lt;&gt;"",ISNUMBER(A5998)),VLOOKUP(A5998,Studies!A:BR,2,FALSE),"")</f>
        <v>Komoroski 2009</v>
      </c>
      <c r="C5998" s="254" t="str">
        <f>IF(AND(A5998&lt;&gt;"",ISNUMBER(A5998)),VLOOKUP(A5998,Studies!A:BR,3,FALSE),"")</f>
        <v>https://www.ncbi.nlm.nih.gov/pubmed/19129748</v>
      </c>
      <c r="D5998" s="254" t="str">
        <f>IF(AND(A5998&lt;&gt;"",ISNUMBER(A5998)),VLOOKUP(A5998,Studies!A:BR,4,FALSE),"")</f>
        <v>SAD 50 mg</v>
      </c>
      <c r="E5998" s="254" t="str">
        <f>IF(AND(A5998&lt;&gt;"",ISNUMBER(A5998)),VLOOKUP(A5998,Studies!A:BR,5,FALSE),"")</f>
        <v>Dapagliflozin</v>
      </c>
      <c r="F5998" s="255" t="str">
        <f>IF(AND(A5998&lt;&gt;"",ISNUMBER(A5998)),VLOOKUP(A5998,Studies!A:BR,6,FALSE),"")</f>
        <v>Plasma</v>
      </c>
      <c r="G5998" s="194">
        <v>12</v>
      </c>
      <c r="H5998" s="50" t="s">
        <v>60</v>
      </c>
      <c r="I5998" s="187">
        <v>32.328760000000003</v>
      </c>
      <c r="J5998" s="241" t="s">
        <v>941</v>
      </c>
      <c r="K5998" s="241" t="s">
        <v>116</v>
      </c>
    </row>
    <row r="5999" spans="1:11" ht="14.25" x14ac:dyDescent="0.2">
      <c r="A5999" s="30">
        <v>659</v>
      </c>
      <c r="B5999" s="253" t="str">
        <f>IF(AND(A5999&lt;&gt;"",ISNUMBER(A5999)),VLOOKUP(A5999,Studies!A:BR,2,FALSE),"")</f>
        <v>Komoroski 2009</v>
      </c>
      <c r="C5999" s="254" t="str">
        <f>IF(AND(A5999&lt;&gt;"",ISNUMBER(A5999)),VLOOKUP(A5999,Studies!A:BR,3,FALSE),"")</f>
        <v>https://www.ncbi.nlm.nih.gov/pubmed/19129748</v>
      </c>
      <c r="D5999" s="254" t="str">
        <f>IF(AND(A5999&lt;&gt;"",ISNUMBER(A5999)),VLOOKUP(A5999,Studies!A:BR,4,FALSE),"")</f>
        <v>SAD 50 mg</v>
      </c>
      <c r="E5999" s="254" t="str">
        <f>IF(AND(A5999&lt;&gt;"",ISNUMBER(A5999)),VLOOKUP(A5999,Studies!A:BR,5,FALSE),"")</f>
        <v>Dapagliflozin</v>
      </c>
      <c r="F5999" s="255" t="str">
        <f>IF(AND(A5999&lt;&gt;"",ISNUMBER(A5999)),VLOOKUP(A5999,Studies!A:BR,6,FALSE),"")</f>
        <v>Plasma</v>
      </c>
      <c r="G5999" s="194">
        <v>14</v>
      </c>
      <c r="H5999" s="50" t="s">
        <v>60</v>
      </c>
      <c r="I5999" s="187">
        <v>23.434889999999999</v>
      </c>
      <c r="J5999" s="241" t="s">
        <v>941</v>
      </c>
      <c r="K5999" s="241" t="s">
        <v>116</v>
      </c>
    </row>
    <row r="6000" spans="1:11" ht="14.25" x14ac:dyDescent="0.2">
      <c r="A6000" s="30">
        <v>659</v>
      </c>
      <c r="B6000" s="253" t="str">
        <f>IF(AND(A6000&lt;&gt;"",ISNUMBER(A6000)),VLOOKUP(A6000,Studies!A:BR,2,FALSE),"")</f>
        <v>Komoroski 2009</v>
      </c>
      <c r="C6000" s="254" t="str">
        <f>IF(AND(A6000&lt;&gt;"",ISNUMBER(A6000)),VLOOKUP(A6000,Studies!A:BR,3,FALSE),"")</f>
        <v>https://www.ncbi.nlm.nih.gov/pubmed/19129748</v>
      </c>
      <c r="D6000" s="254" t="str">
        <f>IF(AND(A6000&lt;&gt;"",ISNUMBER(A6000)),VLOOKUP(A6000,Studies!A:BR,4,FALSE),"")</f>
        <v>SAD 50 mg</v>
      </c>
      <c r="E6000" s="254" t="str">
        <f>IF(AND(A6000&lt;&gt;"",ISNUMBER(A6000)),VLOOKUP(A6000,Studies!A:BR,5,FALSE),"")</f>
        <v>Dapagliflozin</v>
      </c>
      <c r="F6000" s="255" t="str">
        <f>IF(AND(A6000&lt;&gt;"",ISNUMBER(A6000)),VLOOKUP(A6000,Studies!A:BR,6,FALSE),"")</f>
        <v>Plasma</v>
      </c>
      <c r="G6000" s="194">
        <v>18</v>
      </c>
      <c r="H6000" s="50" t="s">
        <v>60</v>
      </c>
      <c r="I6000" s="187">
        <v>17.312360000000002</v>
      </c>
      <c r="J6000" s="241" t="s">
        <v>941</v>
      </c>
      <c r="K6000" s="241" t="s">
        <v>116</v>
      </c>
    </row>
    <row r="6001" spans="1:11" ht="14.25" x14ac:dyDescent="0.2">
      <c r="A6001" s="30">
        <v>659</v>
      </c>
      <c r="B6001" s="253" t="str">
        <f>IF(AND(A6001&lt;&gt;"",ISNUMBER(A6001)),VLOOKUP(A6001,Studies!A:BR,2,FALSE),"")</f>
        <v>Komoroski 2009</v>
      </c>
      <c r="C6001" s="254" t="str">
        <f>IF(AND(A6001&lt;&gt;"",ISNUMBER(A6001)),VLOOKUP(A6001,Studies!A:BR,3,FALSE),"")</f>
        <v>https://www.ncbi.nlm.nih.gov/pubmed/19129748</v>
      </c>
      <c r="D6001" s="254" t="str">
        <f>IF(AND(A6001&lt;&gt;"",ISNUMBER(A6001)),VLOOKUP(A6001,Studies!A:BR,4,FALSE),"")</f>
        <v>SAD 50 mg</v>
      </c>
      <c r="E6001" s="254" t="str">
        <f>IF(AND(A6001&lt;&gt;"",ISNUMBER(A6001)),VLOOKUP(A6001,Studies!A:BR,5,FALSE),"")</f>
        <v>Dapagliflozin</v>
      </c>
      <c r="F6001" s="255" t="str">
        <f>IF(AND(A6001&lt;&gt;"",ISNUMBER(A6001)),VLOOKUP(A6001,Studies!A:BR,6,FALSE),"")</f>
        <v>Plasma</v>
      </c>
      <c r="G6001" s="194">
        <v>22</v>
      </c>
      <c r="H6001" s="50" t="s">
        <v>60</v>
      </c>
      <c r="I6001" s="187">
        <v>14.879989999999999</v>
      </c>
      <c r="J6001" s="241" t="s">
        <v>941</v>
      </c>
      <c r="K6001" s="241" t="s">
        <v>116</v>
      </c>
    </row>
    <row r="6002" spans="1:11" ht="14.25" x14ac:dyDescent="0.2">
      <c r="A6002" s="30">
        <v>659</v>
      </c>
      <c r="B6002" s="253" t="str">
        <f>IF(AND(A6002&lt;&gt;"",ISNUMBER(A6002)),VLOOKUP(A6002,Studies!A:BR,2,FALSE),"")</f>
        <v>Komoroski 2009</v>
      </c>
      <c r="C6002" s="254" t="str">
        <f>IF(AND(A6002&lt;&gt;"",ISNUMBER(A6002)),VLOOKUP(A6002,Studies!A:BR,3,FALSE),"")</f>
        <v>https://www.ncbi.nlm.nih.gov/pubmed/19129748</v>
      </c>
      <c r="D6002" s="254" t="str">
        <f>IF(AND(A6002&lt;&gt;"",ISNUMBER(A6002)),VLOOKUP(A6002,Studies!A:BR,4,FALSE),"")</f>
        <v>SAD 50 mg</v>
      </c>
      <c r="E6002" s="254" t="str">
        <f>IF(AND(A6002&lt;&gt;"",ISNUMBER(A6002)),VLOOKUP(A6002,Studies!A:BR,5,FALSE),"")</f>
        <v>Dapagliflozin</v>
      </c>
      <c r="F6002" s="255" t="str">
        <f>IF(AND(A6002&lt;&gt;"",ISNUMBER(A6002)),VLOOKUP(A6002,Studies!A:BR,6,FALSE),"")</f>
        <v>Plasma</v>
      </c>
      <c r="G6002" s="194">
        <v>24</v>
      </c>
      <c r="H6002" s="50" t="s">
        <v>60</v>
      </c>
      <c r="I6002" s="187">
        <v>11.85694</v>
      </c>
      <c r="J6002" s="241" t="s">
        <v>941</v>
      </c>
      <c r="K6002" s="241" t="s">
        <v>116</v>
      </c>
    </row>
    <row r="6003" spans="1:11" ht="14.25" x14ac:dyDescent="0.2">
      <c r="A6003" s="30">
        <v>660</v>
      </c>
      <c r="B6003" s="253" t="str">
        <f>IF(AND(A6003&lt;&gt;"",ISNUMBER(A6003)),VLOOKUP(A6003,Studies!A:BR,2,FALSE),"")</f>
        <v>Komoroski 2009</v>
      </c>
      <c r="C6003" s="254" t="str">
        <f>IF(AND(A6003&lt;&gt;"",ISNUMBER(A6003)),VLOOKUP(A6003,Studies!A:BR,3,FALSE),"")</f>
        <v>https://www.ncbi.nlm.nih.gov/pubmed/19129748</v>
      </c>
      <c r="D6003" s="254" t="str">
        <f>IF(AND(A6003&lt;&gt;"",ISNUMBER(A6003)),VLOOKUP(A6003,Studies!A:BR,4,FALSE),"")</f>
        <v>SAD 100 mg</v>
      </c>
      <c r="E6003" s="254" t="str">
        <f>IF(AND(A6003&lt;&gt;"",ISNUMBER(A6003)),VLOOKUP(A6003,Studies!A:BR,5,FALSE),"")</f>
        <v>Dapagliflozin</v>
      </c>
      <c r="F6003" s="255" t="str">
        <f>IF(AND(A6003&lt;&gt;"",ISNUMBER(A6003)),VLOOKUP(A6003,Studies!A:BR,6,FALSE),"")</f>
        <v>Plasma</v>
      </c>
      <c r="G6003" s="194">
        <v>0.5</v>
      </c>
      <c r="H6003" s="50" t="s">
        <v>60</v>
      </c>
      <c r="I6003" s="187">
        <v>393.11579999999998</v>
      </c>
      <c r="J6003" s="241" t="s">
        <v>941</v>
      </c>
      <c r="K6003" s="241" t="s">
        <v>116</v>
      </c>
    </row>
    <row r="6004" spans="1:11" ht="14.25" x14ac:dyDescent="0.2">
      <c r="A6004" s="30">
        <v>660</v>
      </c>
      <c r="B6004" s="253" t="str">
        <f>IF(AND(A6004&lt;&gt;"",ISNUMBER(A6004)),VLOOKUP(A6004,Studies!A:BR,2,FALSE),"")</f>
        <v>Komoroski 2009</v>
      </c>
      <c r="C6004" s="254" t="str">
        <f>IF(AND(A6004&lt;&gt;"",ISNUMBER(A6004)),VLOOKUP(A6004,Studies!A:BR,3,FALSE),"")</f>
        <v>https://www.ncbi.nlm.nih.gov/pubmed/19129748</v>
      </c>
      <c r="D6004" s="254" t="str">
        <f>IF(AND(A6004&lt;&gt;"",ISNUMBER(A6004)),VLOOKUP(A6004,Studies!A:BR,4,FALSE),"")</f>
        <v>SAD 100 mg</v>
      </c>
      <c r="E6004" s="254" t="str">
        <f>IF(AND(A6004&lt;&gt;"",ISNUMBER(A6004)),VLOOKUP(A6004,Studies!A:BR,5,FALSE),"")</f>
        <v>Dapagliflozin</v>
      </c>
      <c r="F6004" s="255" t="str">
        <f>IF(AND(A6004&lt;&gt;"",ISNUMBER(A6004)),VLOOKUP(A6004,Studies!A:BR,6,FALSE),"")</f>
        <v>Plasma</v>
      </c>
      <c r="G6004" s="194">
        <v>1</v>
      </c>
      <c r="H6004" s="50" t="s">
        <v>60</v>
      </c>
      <c r="I6004" s="187">
        <v>887.04409999999996</v>
      </c>
      <c r="J6004" s="241" t="s">
        <v>941</v>
      </c>
      <c r="K6004" s="241" t="s">
        <v>116</v>
      </c>
    </row>
    <row r="6005" spans="1:11" ht="14.25" x14ac:dyDescent="0.2">
      <c r="A6005" s="30">
        <v>660</v>
      </c>
      <c r="B6005" s="253" t="str">
        <f>IF(AND(A6005&lt;&gt;"",ISNUMBER(A6005)),VLOOKUP(A6005,Studies!A:BR,2,FALSE),"")</f>
        <v>Komoroski 2009</v>
      </c>
      <c r="C6005" s="254" t="str">
        <f>IF(AND(A6005&lt;&gt;"",ISNUMBER(A6005)),VLOOKUP(A6005,Studies!A:BR,3,FALSE),"")</f>
        <v>https://www.ncbi.nlm.nih.gov/pubmed/19129748</v>
      </c>
      <c r="D6005" s="254" t="str">
        <f>IF(AND(A6005&lt;&gt;"",ISNUMBER(A6005)),VLOOKUP(A6005,Studies!A:BR,4,FALSE),"")</f>
        <v>SAD 100 mg</v>
      </c>
      <c r="E6005" s="254" t="str">
        <f>IF(AND(A6005&lt;&gt;"",ISNUMBER(A6005)),VLOOKUP(A6005,Studies!A:BR,5,FALSE),"")</f>
        <v>Dapagliflozin</v>
      </c>
      <c r="F6005" s="255" t="str">
        <f>IF(AND(A6005&lt;&gt;"",ISNUMBER(A6005)),VLOOKUP(A6005,Studies!A:BR,6,FALSE),"")</f>
        <v>Plasma</v>
      </c>
      <c r="G6005" s="194">
        <v>1.5</v>
      </c>
      <c r="H6005" s="50" t="s">
        <v>60</v>
      </c>
      <c r="I6005" s="187">
        <v>975.08180000000004</v>
      </c>
      <c r="J6005" s="241" t="s">
        <v>941</v>
      </c>
      <c r="K6005" s="241" t="s">
        <v>116</v>
      </c>
    </row>
    <row r="6006" spans="1:11" ht="14.25" x14ac:dyDescent="0.2">
      <c r="A6006" s="30">
        <v>660</v>
      </c>
      <c r="B6006" s="253" t="str">
        <f>IF(AND(A6006&lt;&gt;"",ISNUMBER(A6006)),VLOOKUP(A6006,Studies!A:BR,2,FALSE),"")</f>
        <v>Komoroski 2009</v>
      </c>
      <c r="C6006" s="254" t="str">
        <f>IF(AND(A6006&lt;&gt;"",ISNUMBER(A6006)),VLOOKUP(A6006,Studies!A:BR,3,FALSE),"")</f>
        <v>https://www.ncbi.nlm.nih.gov/pubmed/19129748</v>
      </c>
      <c r="D6006" s="254" t="str">
        <f>IF(AND(A6006&lt;&gt;"",ISNUMBER(A6006)),VLOOKUP(A6006,Studies!A:BR,4,FALSE),"")</f>
        <v>SAD 100 mg</v>
      </c>
      <c r="E6006" s="254" t="str">
        <f>IF(AND(A6006&lt;&gt;"",ISNUMBER(A6006)),VLOOKUP(A6006,Studies!A:BR,5,FALSE),"")</f>
        <v>Dapagliflozin</v>
      </c>
      <c r="F6006" s="255" t="str">
        <f>IF(AND(A6006&lt;&gt;"",ISNUMBER(A6006)),VLOOKUP(A6006,Studies!A:BR,6,FALSE),"")</f>
        <v>Plasma</v>
      </c>
      <c r="G6006" s="194">
        <v>2</v>
      </c>
      <c r="H6006" s="50" t="s">
        <v>60</v>
      </c>
      <c r="I6006" s="187">
        <v>693.57889999999998</v>
      </c>
      <c r="J6006" s="241" t="s">
        <v>941</v>
      </c>
      <c r="K6006" s="241" t="s">
        <v>116</v>
      </c>
    </row>
    <row r="6007" spans="1:11" ht="14.25" x14ac:dyDescent="0.2">
      <c r="A6007" s="30">
        <v>660</v>
      </c>
      <c r="B6007" s="253" t="str">
        <f>IF(AND(A6007&lt;&gt;"",ISNUMBER(A6007)),VLOOKUP(A6007,Studies!A:BR,2,FALSE),"")</f>
        <v>Komoroski 2009</v>
      </c>
      <c r="C6007" s="254" t="str">
        <f>IF(AND(A6007&lt;&gt;"",ISNUMBER(A6007)),VLOOKUP(A6007,Studies!A:BR,3,FALSE),"")</f>
        <v>https://www.ncbi.nlm.nih.gov/pubmed/19129748</v>
      </c>
      <c r="D6007" s="254" t="str">
        <f>IF(AND(A6007&lt;&gt;"",ISNUMBER(A6007)),VLOOKUP(A6007,Studies!A:BR,4,FALSE),"")</f>
        <v>SAD 100 mg</v>
      </c>
      <c r="E6007" s="254" t="str">
        <f>IF(AND(A6007&lt;&gt;"",ISNUMBER(A6007)),VLOOKUP(A6007,Studies!A:BR,5,FALSE),"")</f>
        <v>Dapagliflozin</v>
      </c>
      <c r="F6007" s="255" t="str">
        <f>IF(AND(A6007&lt;&gt;"",ISNUMBER(A6007)),VLOOKUP(A6007,Studies!A:BR,6,FALSE),"")</f>
        <v>Plasma</v>
      </c>
      <c r="G6007" s="194">
        <v>4</v>
      </c>
      <c r="H6007" s="50" t="s">
        <v>60</v>
      </c>
      <c r="I6007" s="187">
        <v>313.24950000000001</v>
      </c>
      <c r="J6007" s="241" t="s">
        <v>941</v>
      </c>
      <c r="K6007" s="241" t="s">
        <v>116</v>
      </c>
    </row>
    <row r="6008" spans="1:11" ht="14.25" x14ac:dyDescent="0.2">
      <c r="A6008" s="30">
        <v>660</v>
      </c>
      <c r="B6008" s="253" t="str">
        <f>IF(AND(A6008&lt;&gt;"",ISNUMBER(A6008)),VLOOKUP(A6008,Studies!A:BR,2,FALSE),"")</f>
        <v>Komoroski 2009</v>
      </c>
      <c r="C6008" s="254" t="str">
        <f>IF(AND(A6008&lt;&gt;"",ISNUMBER(A6008)),VLOOKUP(A6008,Studies!A:BR,3,FALSE),"")</f>
        <v>https://www.ncbi.nlm.nih.gov/pubmed/19129748</v>
      </c>
      <c r="D6008" s="254" t="str">
        <f>IF(AND(A6008&lt;&gt;"",ISNUMBER(A6008)),VLOOKUP(A6008,Studies!A:BR,4,FALSE),"")</f>
        <v>SAD 100 mg</v>
      </c>
      <c r="E6008" s="254" t="str">
        <f>IF(AND(A6008&lt;&gt;"",ISNUMBER(A6008)),VLOOKUP(A6008,Studies!A:BR,5,FALSE),"")</f>
        <v>Dapagliflozin</v>
      </c>
      <c r="F6008" s="255" t="str">
        <f>IF(AND(A6008&lt;&gt;"",ISNUMBER(A6008)),VLOOKUP(A6008,Studies!A:BR,6,FALSE),"")</f>
        <v>Plasma</v>
      </c>
      <c r="G6008" s="194">
        <v>6</v>
      </c>
      <c r="H6008" s="50" t="s">
        <v>60</v>
      </c>
      <c r="I6008" s="187">
        <v>158.48929999999999</v>
      </c>
      <c r="J6008" s="241" t="s">
        <v>941</v>
      </c>
      <c r="K6008" s="241" t="s">
        <v>116</v>
      </c>
    </row>
    <row r="6009" spans="1:11" ht="14.25" x14ac:dyDescent="0.2">
      <c r="A6009" s="30">
        <v>660</v>
      </c>
      <c r="B6009" s="253" t="str">
        <f>IF(AND(A6009&lt;&gt;"",ISNUMBER(A6009)),VLOOKUP(A6009,Studies!A:BR,2,FALSE),"")</f>
        <v>Komoroski 2009</v>
      </c>
      <c r="C6009" s="254" t="str">
        <f>IF(AND(A6009&lt;&gt;"",ISNUMBER(A6009)),VLOOKUP(A6009,Studies!A:BR,3,FALSE),"")</f>
        <v>https://www.ncbi.nlm.nih.gov/pubmed/19129748</v>
      </c>
      <c r="D6009" s="254" t="str">
        <f>IF(AND(A6009&lt;&gt;"",ISNUMBER(A6009)),VLOOKUP(A6009,Studies!A:BR,4,FALSE),"")</f>
        <v>SAD 100 mg</v>
      </c>
      <c r="E6009" s="254" t="str">
        <f>IF(AND(A6009&lt;&gt;"",ISNUMBER(A6009)),VLOOKUP(A6009,Studies!A:BR,5,FALSE),"")</f>
        <v>Dapagliflozin</v>
      </c>
      <c r="F6009" s="255" t="str">
        <f>IF(AND(A6009&lt;&gt;"",ISNUMBER(A6009)),VLOOKUP(A6009,Studies!A:BR,6,FALSE),"")</f>
        <v>Plasma</v>
      </c>
      <c r="G6009" s="194">
        <v>8</v>
      </c>
      <c r="H6009" s="50" t="s">
        <v>60</v>
      </c>
      <c r="I6009" s="187">
        <v>123.9226</v>
      </c>
      <c r="J6009" s="241" t="s">
        <v>941</v>
      </c>
      <c r="K6009" s="241" t="s">
        <v>116</v>
      </c>
    </row>
    <row r="6010" spans="1:11" ht="14.25" x14ac:dyDescent="0.2">
      <c r="A6010" s="30">
        <v>660</v>
      </c>
      <c r="B6010" s="253" t="str">
        <f>IF(AND(A6010&lt;&gt;"",ISNUMBER(A6010)),VLOOKUP(A6010,Studies!A:BR,2,FALSE),"")</f>
        <v>Komoroski 2009</v>
      </c>
      <c r="C6010" s="254" t="str">
        <f>IF(AND(A6010&lt;&gt;"",ISNUMBER(A6010)),VLOOKUP(A6010,Studies!A:BR,3,FALSE),"")</f>
        <v>https://www.ncbi.nlm.nih.gov/pubmed/19129748</v>
      </c>
      <c r="D6010" s="254" t="str">
        <f>IF(AND(A6010&lt;&gt;"",ISNUMBER(A6010)),VLOOKUP(A6010,Studies!A:BR,4,FALSE),"")</f>
        <v>SAD 100 mg</v>
      </c>
      <c r="E6010" s="254" t="str">
        <f>IF(AND(A6010&lt;&gt;"",ISNUMBER(A6010)),VLOOKUP(A6010,Studies!A:BR,5,FALSE),"")</f>
        <v>Dapagliflozin</v>
      </c>
      <c r="F6010" s="255" t="str">
        <f>IF(AND(A6010&lt;&gt;"",ISNUMBER(A6010)),VLOOKUP(A6010,Studies!A:BR,6,FALSE),"")</f>
        <v>Plasma</v>
      </c>
      <c r="G6010" s="194">
        <v>10</v>
      </c>
      <c r="H6010" s="50" t="s">
        <v>60</v>
      </c>
      <c r="I6010" s="187">
        <v>91.546940000000006</v>
      </c>
      <c r="J6010" s="241" t="s">
        <v>941</v>
      </c>
      <c r="K6010" s="241" t="s">
        <v>116</v>
      </c>
    </row>
    <row r="6011" spans="1:11" ht="14.25" x14ac:dyDescent="0.2">
      <c r="A6011" s="30">
        <v>660</v>
      </c>
      <c r="B6011" s="253" t="str">
        <f>IF(AND(A6011&lt;&gt;"",ISNUMBER(A6011)),VLOOKUP(A6011,Studies!A:BR,2,FALSE),"")</f>
        <v>Komoroski 2009</v>
      </c>
      <c r="C6011" s="254" t="str">
        <f>IF(AND(A6011&lt;&gt;"",ISNUMBER(A6011)),VLOOKUP(A6011,Studies!A:BR,3,FALSE),"")</f>
        <v>https://www.ncbi.nlm.nih.gov/pubmed/19129748</v>
      </c>
      <c r="D6011" s="254" t="str">
        <f>IF(AND(A6011&lt;&gt;"",ISNUMBER(A6011)),VLOOKUP(A6011,Studies!A:BR,4,FALSE),"")</f>
        <v>SAD 100 mg</v>
      </c>
      <c r="E6011" s="254" t="str">
        <f>IF(AND(A6011&lt;&gt;"",ISNUMBER(A6011)),VLOOKUP(A6011,Studies!A:BR,5,FALSE),"")</f>
        <v>Dapagliflozin</v>
      </c>
      <c r="F6011" s="255" t="str">
        <f>IF(AND(A6011&lt;&gt;"",ISNUMBER(A6011)),VLOOKUP(A6011,Studies!A:BR,6,FALSE),"")</f>
        <v>Plasma</v>
      </c>
      <c r="G6011" s="194">
        <v>12</v>
      </c>
      <c r="H6011" s="50" t="s">
        <v>60</v>
      </c>
      <c r="I6011" s="187">
        <v>68.921729999999997</v>
      </c>
      <c r="J6011" s="241" t="s">
        <v>941</v>
      </c>
      <c r="K6011" s="241" t="s">
        <v>116</v>
      </c>
    </row>
    <row r="6012" spans="1:11" ht="14.25" x14ac:dyDescent="0.2">
      <c r="A6012" s="30">
        <v>660</v>
      </c>
      <c r="B6012" s="253" t="str">
        <f>IF(AND(A6012&lt;&gt;"",ISNUMBER(A6012)),VLOOKUP(A6012,Studies!A:BR,2,FALSE),"")</f>
        <v>Komoroski 2009</v>
      </c>
      <c r="C6012" s="254" t="str">
        <f>IF(AND(A6012&lt;&gt;"",ISNUMBER(A6012)),VLOOKUP(A6012,Studies!A:BR,3,FALSE),"")</f>
        <v>https://www.ncbi.nlm.nih.gov/pubmed/19129748</v>
      </c>
      <c r="D6012" s="254" t="str">
        <f>IF(AND(A6012&lt;&gt;"",ISNUMBER(A6012)),VLOOKUP(A6012,Studies!A:BR,4,FALSE),"")</f>
        <v>SAD 100 mg</v>
      </c>
      <c r="E6012" s="254" t="str">
        <f>IF(AND(A6012&lt;&gt;"",ISNUMBER(A6012)),VLOOKUP(A6012,Studies!A:BR,5,FALSE),"")</f>
        <v>Dapagliflozin</v>
      </c>
      <c r="F6012" s="255" t="str">
        <f>IF(AND(A6012&lt;&gt;"",ISNUMBER(A6012)),VLOOKUP(A6012,Studies!A:BR,6,FALSE),"")</f>
        <v>Plasma</v>
      </c>
      <c r="G6012" s="194">
        <v>14</v>
      </c>
      <c r="H6012" s="50" t="s">
        <v>60</v>
      </c>
      <c r="I6012" s="187">
        <v>58.127749999999999</v>
      </c>
      <c r="J6012" s="241" t="s">
        <v>941</v>
      </c>
      <c r="K6012" s="241" t="s">
        <v>116</v>
      </c>
    </row>
    <row r="6013" spans="1:11" ht="14.25" x14ac:dyDescent="0.2">
      <c r="A6013" s="30">
        <v>660</v>
      </c>
      <c r="B6013" s="253" t="str">
        <f>IF(AND(A6013&lt;&gt;"",ISNUMBER(A6013)),VLOOKUP(A6013,Studies!A:BR,2,FALSE),"")</f>
        <v>Komoroski 2009</v>
      </c>
      <c r="C6013" s="254" t="str">
        <f>IF(AND(A6013&lt;&gt;"",ISNUMBER(A6013)),VLOOKUP(A6013,Studies!A:BR,3,FALSE),"")</f>
        <v>https://www.ncbi.nlm.nih.gov/pubmed/19129748</v>
      </c>
      <c r="D6013" s="254" t="str">
        <f>IF(AND(A6013&lt;&gt;"",ISNUMBER(A6013)),VLOOKUP(A6013,Studies!A:BR,4,FALSE),"")</f>
        <v>SAD 100 mg</v>
      </c>
      <c r="E6013" s="254" t="str">
        <f>IF(AND(A6013&lt;&gt;"",ISNUMBER(A6013)),VLOOKUP(A6013,Studies!A:BR,5,FALSE),"")</f>
        <v>Dapagliflozin</v>
      </c>
      <c r="F6013" s="255" t="str">
        <f>IF(AND(A6013&lt;&gt;"",ISNUMBER(A6013)),VLOOKUP(A6013,Studies!A:BR,6,FALSE),"")</f>
        <v>Plasma</v>
      </c>
      <c r="G6013" s="194">
        <v>18</v>
      </c>
      <c r="H6013" s="50" t="s">
        <v>60</v>
      </c>
      <c r="I6013" s="187">
        <v>45.450040000000001</v>
      </c>
      <c r="J6013" s="241" t="s">
        <v>941</v>
      </c>
      <c r="K6013" s="241" t="s">
        <v>116</v>
      </c>
    </row>
    <row r="6014" spans="1:11" ht="14.25" x14ac:dyDescent="0.2">
      <c r="A6014" s="30">
        <v>660</v>
      </c>
      <c r="B6014" s="253" t="str">
        <f>IF(AND(A6014&lt;&gt;"",ISNUMBER(A6014)),VLOOKUP(A6014,Studies!A:BR,2,FALSE),"")</f>
        <v>Komoroski 2009</v>
      </c>
      <c r="C6014" s="254" t="str">
        <f>IF(AND(A6014&lt;&gt;"",ISNUMBER(A6014)),VLOOKUP(A6014,Studies!A:BR,3,FALSE),"")</f>
        <v>https://www.ncbi.nlm.nih.gov/pubmed/19129748</v>
      </c>
      <c r="D6014" s="254" t="str">
        <f>IF(AND(A6014&lt;&gt;"",ISNUMBER(A6014)),VLOOKUP(A6014,Studies!A:BR,4,FALSE),"")</f>
        <v>SAD 100 mg</v>
      </c>
      <c r="E6014" s="254" t="str">
        <f>IF(AND(A6014&lt;&gt;"",ISNUMBER(A6014)),VLOOKUP(A6014,Studies!A:BR,5,FALSE),"")</f>
        <v>Dapagliflozin</v>
      </c>
      <c r="F6014" s="255" t="str">
        <f>IF(AND(A6014&lt;&gt;"",ISNUMBER(A6014)),VLOOKUP(A6014,Studies!A:BR,6,FALSE),"")</f>
        <v>Plasma</v>
      </c>
      <c r="G6014" s="194">
        <v>22</v>
      </c>
      <c r="H6014" s="50" t="s">
        <v>60</v>
      </c>
      <c r="I6014" s="187">
        <v>36.908230000000003</v>
      </c>
      <c r="J6014" s="241" t="s">
        <v>941</v>
      </c>
      <c r="K6014" s="241" t="s">
        <v>116</v>
      </c>
    </row>
    <row r="6015" spans="1:11" ht="14.25" x14ac:dyDescent="0.2">
      <c r="A6015" s="30">
        <v>660</v>
      </c>
      <c r="B6015" s="253" t="str">
        <f>IF(AND(A6015&lt;&gt;"",ISNUMBER(A6015)),VLOOKUP(A6015,Studies!A:BR,2,FALSE),"")</f>
        <v>Komoroski 2009</v>
      </c>
      <c r="C6015" s="254" t="str">
        <f>IF(AND(A6015&lt;&gt;"",ISNUMBER(A6015)),VLOOKUP(A6015,Studies!A:BR,3,FALSE),"")</f>
        <v>https://www.ncbi.nlm.nih.gov/pubmed/19129748</v>
      </c>
      <c r="D6015" s="254" t="str">
        <f>IF(AND(A6015&lt;&gt;"",ISNUMBER(A6015)),VLOOKUP(A6015,Studies!A:BR,4,FALSE),"")</f>
        <v>SAD 100 mg</v>
      </c>
      <c r="E6015" s="254" t="str">
        <f>IF(AND(A6015&lt;&gt;"",ISNUMBER(A6015)),VLOOKUP(A6015,Studies!A:BR,5,FALSE),"")</f>
        <v>Dapagliflozin</v>
      </c>
      <c r="F6015" s="255" t="str">
        <f>IF(AND(A6015&lt;&gt;"",ISNUMBER(A6015)),VLOOKUP(A6015,Studies!A:BR,6,FALSE),"")</f>
        <v>Plasma</v>
      </c>
      <c r="G6015" s="194">
        <v>24</v>
      </c>
      <c r="H6015" s="50" t="s">
        <v>60</v>
      </c>
      <c r="I6015" s="187">
        <v>36.216299999999997</v>
      </c>
      <c r="J6015" s="241" t="s">
        <v>941</v>
      </c>
      <c r="K6015" s="241" t="s">
        <v>116</v>
      </c>
    </row>
    <row r="6016" spans="1:11" ht="14.25" x14ac:dyDescent="0.2">
      <c r="A6016" s="30">
        <v>661</v>
      </c>
      <c r="B6016" s="253" t="str">
        <f>IF(AND(A6016&lt;&gt;"",ISNUMBER(A6016)),VLOOKUP(A6016,Studies!A:BR,2,FALSE),"")</f>
        <v>Komoroski 2009</v>
      </c>
      <c r="C6016" s="254" t="str">
        <f>IF(AND(A6016&lt;&gt;"",ISNUMBER(A6016)),VLOOKUP(A6016,Studies!A:BR,3,FALSE),"")</f>
        <v>https://www.ncbi.nlm.nih.gov/pubmed/19129748</v>
      </c>
      <c r="D6016" s="254" t="str">
        <f>IF(AND(A6016&lt;&gt;"",ISNUMBER(A6016)),VLOOKUP(A6016,Studies!A:BR,4,FALSE),"")</f>
        <v>SAD 250 mg fasted</v>
      </c>
      <c r="E6016" s="254" t="str">
        <f>IF(AND(A6016&lt;&gt;"",ISNUMBER(A6016)),VLOOKUP(A6016,Studies!A:BR,5,FALSE),"")</f>
        <v>Dapagliflozin</v>
      </c>
      <c r="F6016" s="255" t="str">
        <f>IF(AND(A6016&lt;&gt;"",ISNUMBER(A6016)),VLOOKUP(A6016,Studies!A:BR,6,FALSE),"")</f>
        <v>Plasma</v>
      </c>
      <c r="G6016" s="194">
        <v>0.5</v>
      </c>
      <c r="H6016" s="50" t="s">
        <v>60</v>
      </c>
      <c r="I6016" s="187">
        <v>563.22889999999995</v>
      </c>
      <c r="J6016" s="241" t="s">
        <v>941</v>
      </c>
      <c r="K6016" s="241" t="s">
        <v>116</v>
      </c>
    </row>
    <row r="6017" spans="1:11" ht="14.25" x14ac:dyDescent="0.2">
      <c r="A6017" s="30">
        <v>661</v>
      </c>
      <c r="B6017" s="253" t="str">
        <f>IF(AND(A6017&lt;&gt;"",ISNUMBER(A6017)),VLOOKUP(A6017,Studies!A:BR,2,FALSE),"")</f>
        <v>Komoroski 2009</v>
      </c>
      <c r="C6017" s="254" t="str">
        <f>IF(AND(A6017&lt;&gt;"",ISNUMBER(A6017)),VLOOKUP(A6017,Studies!A:BR,3,FALSE),"")</f>
        <v>https://www.ncbi.nlm.nih.gov/pubmed/19129748</v>
      </c>
      <c r="D6017" s="254" t="str">
        <f>IF(AND(A6017&lt;&gt;"",ISNUMBER(A6017)),VLOOKUP(A6017,Studies!A:BR,4,FALSE),"")</f>
        <v>SAD 250 mg fasted</v>
      </c>
      <c r="E6017" s="254" t="str">
        <f>IF(AND(A6017&lt;&gt;"",ISNUMBER(A6017)),VLOOKUP(A6017,Studies!A:BR,5,FALSE),"")</f>
        <v>Dapagliflozin</v>
      </c>
      <c r="F6017" s="255" t="str">
        <f>IF(AND(A6017&lt;&gt;"",ISNUMBER(A6017)),VLOOKUP(A6017,Studies!A:BR,6,FALSE),"")</f>
        <v>Plasma</v>
      </c>
      <c r="G6017" s="194">
        <v>1</v>
      </c>
      <c r="H6017" s="50" t="s">
        <v>60</v>
      </c>
      <c r="I6017" s="187">
        <v>2559.877</v>
      </c>
      <c r="J6017" s="241" t="s">
        <v>941</v>
      </c>
      <c r="K6017" s="241" t="s">
        <v>116</v>
      </c>
    </row>
    <row r="6018" spans="1:11" ht="14.25" x14ac:dyDescent="0.2">
      <c r="A6018" s="30">
        <v>661</v>
      </c>
      <c r="B6018" s="253" t="str">
        <f>IF(AND(A6018&lt;&gt;"",ISNUMBER(A6018)),VLOOKUP(A6018,Studies!A:BR,2,FALSE),"")</f>
        <v>Komoroski 2009</v>
      </c>
      <c r="C6018" s="254" t="str">
        <f>IF(AND(A6018&lt;&gt;"",ISNUMBER(A6018)),VLOOKUP(A6018,Studies!A:BR,3,FALSE),"")</f>
        <v>https://www.ncbi.nlm.nih.gov/pubmed/19129748</v>
      </c>
      <c r="D6018" s="254" t="str">
        <f>IF(AND(A6018&lt;&gt;"",ISNUMBER(A6018)),VLOOKUP(A6018,Studies!A:BR,4,FALSE),"")</f>
        <v>SAD 250 mg fasted</v>
      </c>
      <c r="E6018" s="254" t="str">
        <f>IF(AND(A6018&lt;&gt;"",ISNUMBER(A6018)),VLOOKUP(A6018,Studies!A:BR,5,FALSE),"")</f>
        <v>Dapagliflozin</v>
      </c>
      <c r="F6018" s="255" t="str">
        <f>IF(AND(A6018&lt;&gt;"",ISNUMBER(A6018)),VLOOKUP(A6018,Studies!A:BR,6,FALSE),"")</f>
        <v>Plasma</v>
      </c>
      <c r="G6018" s="194">
        <v>1.5</v>
      </c>
      <c r="H6018" s="50" t="s">
        <v>60</v>
      </c>
      <c r="I6018" s="187">
        <v>2118.4949999999999</v>
      </c>
      <c r="J6018" s="241" t="s">
        <v>941</v>
      </c>
      <c r="K6018" s="241" t="s">
        <v>116</v>
      </c>
    </row>
    <row r="6019" spans="1:11" ht="14.25" x14ac:dyDescent="0.2">
      <c r="A6019" s="30">
        <v>661</v>
      </c>
      <c r="B6019" s="253" t="str">
        <f>IF(AND(A6019&lt;&gt;"",ISNUMBER(A6019)),VLOOKUP(A6019,Studies!A:BR,2,FALSE),"")</f>
        <v>Komoroski 2009</v>
      </c>
      <c r="C6019" s="254" t="str">
        <f>IF(AND(A6019&lt;&gt;"",ISNUMBER(A6019)),VLOOKUP(A6019,Studies!A:BR,3,FALSE),"")</f>
        <v>https://www.ncbi.nlm.nih.gov/pubmed/19129748</v>
      </c>
      <c r="D6019" s="254" t="str">
        <f>IF(AND(A6019&lt;&gt;"",ISNUMBER(A6019)),VLOOKUP(A6019,Studies!A:BR,4,FALSE),"")</f>
        <v>SAD 250 mg fasted</v>
      </c>
      <c r="E6019" s="254" t="str">
        <f>IF(AND(A6019&lt;&gt;"",ISNUMBER(A6019)),VLOOKUP(A6019,Studies!A:BR,5,FALSE),"")</f>
        <v>Dapagliflozin</v>
      </c>
      <c r="F6019" s="255" t="str">
        <f>IF(AND(A6019&lt;&gt;"",ISNUMBER(A6019)),VLOOKUP(A6019,Studies!A:BR,6,FALSE),"")</f>
        <v>Plasma</v>
      </c>
      <c r="G6019" s="194">
        <v>2</v>
      </c>
      <c r="H6019" s="50" t="s">
        <v>60</v>
      </c>
      <c r="I6019" s="187">
        <v>2078.779</v>
      </c>
      <c r="J6019" s="241" t="s">
        <v>941</v>
      </c>
      <c r="K6019" s="241" t="s">
        <v>116</v>
      </c>
    </row>
    <row r="6020" spans="1:11" ht="14.25" x14ac:dyDescent="0.2">
      <c r="A6020" s="30">
        <v>661</v>
      </c>
      <c r="B6020" s="253" t="str">
        <f>IF(AND(A6020&lt;&gt;"",ISNUMBER(A6020)),VLOOKUP(A6020,Studies!A:BR,2,FALSE),"")</f>
        <v>Komoroski 2009</v>
      </c>
      <c r="C6020" s="254" t="str">
        <f>IF(AND(A6020&lt;&gt;"",ISNUMBER(A6020)),VLOOKUP(A6020,Studies!A:BR,3,FALSE),"")</f>
        <v>https://www.ncbi.nlm.nih.gov/pubmed/19129748</v>
      </c>
      <c r="D6020" s="254" t="str">
        <f>IF(AND(A6020&lt;&gt;"",ISNUMBER(A6020)),VLOOKUP(A6020,Studies!A:BR,4,FALSE),"")</f>
        <v>SAD 250 mg fasted</v>
      </c>
      <c r="E6020" s="254" t="str">
        <f>IF(AND(A6020&lt;&gt;"",ISNUMBER(A6020)),VLOOKUP(A6020,Studies!A:BR,5,FALSE),"")</f>
        <v>Dapagliflozin</v>
      </c>
      <c r="F6020" s="255" t="str">
        <f>IF(AND(A6020&lt;&gt;"",ISNUMBER(A6020)),VLOOKUP(A6020,Studies!A:BR,6,FALSE),"")</f>
        <v>Plasma</v>
      </c>
      <c r="G6020" s="194">
        <v>4</v>
      </c>
      <c r="H6020" s="50" t="s">
        <v>60</v>
      </c>
      <c r="I6020" s="187">
        <v>1113.2049999999999</v>
      </c>
      <c r="J6020" s="241" t="s">
        <v>941</v>
      </c>
      <c r="K6020" s="241" t="s">
        <v>116</v>
      </c>
    </row>
    <row r="6021" spans="1:11" ht="14.25" x14ac:dyDescent="0.2">
      <c r="A6021" s="30">
        <v>661</v>
      </c>
      <c r="B6021" s="253" t="str">
        <f>IF(AND(A6021&lt;&gt;"",ISNUMBER(A6021)),VLOOKUP(A6021,Studies!A:BR,2,FALSE),"")</f>
        <v>Komoroski 2009</v>
      </c>
      <c r="C6021" s="254" t="str">
        <f>IF(AND(A6021&lt;&gt;"",ISNUMBER(A6021)),VLOOKUP(A6021,Studies!A:BR,3,FALSE),"")</f>
        <v>https://www.ncbi.nlm.nih.gov/pubmed/19129748</v>
      </c>
      <c r="D6021" s="254" t="str">
        <f>IF(AND(A6021&lt;&gt;"",ISNUMBER(A6021)),VLOOKUP(A6021,Studies!A:BR,4,FALSE),"")</f>
        <v>SAD 250 mg fasted</v>
      </c>
      <c r="E6021" s="254" t="str">
        <f>IF(AND(A6021&lt;&gt;"",ISNUMBER(A6021)),VLOOKUP(A6021,Studies!A:BR,5,FALSE),"")</f>
        <v>Dapagliflozin</v>
      </c>
      <c r="F6021" s="255" t="str">
        <f>IF(AND(A6021&lt;&gt;"",ISNUMBER(A6021)),VLOOKUP(A6021,Studies!A:BR,6,FALSE),"")</f>
        <v>Plasma</v>
      </c>
      <c r="G6021" s="194">
        <v>6</v>
      </c>
      <c r="H6021" s="50" t="s">
        <v>60</v>
      </c>
      <c r="I6021" s="187">
        <v>542.30870000000004</v>
      </c>
      <c r="J6021" s="241" t="s">
        <v>941</v>
      </c>
      <c r="K6021" s="241" t="s">
        <v>116</v>
      </c>
    </row>
    <row r="6022" spans="1:11" ht="14.25" x14ac:dyDescent="0.2">
      <c r="A6022" s="30">
        <v>661</v>
      </c>
      <c r="B6022" s="253" t="str">
        <f>IF(AND(A6022&lt;&gt;"",ISNUMBER(A6022)),VLOOKUP(A6022,Studies!A:BR,2,FALSE),"")</f>
        <v>Komoroski 2009</v>
      </c>
      <c r="C6022" s="254" t="str">
        <f>IF(AND(A6022&lt;&gt;"",ISNUMBER(A6022)),VLOOKUP(A6022,Studies!A:BR,3,FALSE),"")</f>
        <v>https://www.ncbi.nlm.nih.gov/pubmed/19129748</v>
      </c>
      <c r="D6022" s="254" t="str">
        <f>IF(AND(A6022&lt;&gt;"",ISNUMBER(A6022)),VLOOKUP(A6022,Studies!A:BR,4,FALSE),"")</f>
        <v>SAD 250 mg fasted</v>
      </c>
      <c r="E6022" s="254" t="str">
        <f>IF(AND(A6022&lt;&gt;"",ISNUMBER(A6022)),VLOOKUP(A6022,Studies!A:BR,5,FALSE),"")</f>
        <v>Dapagliflozin</v>
      </c>
      <c r="F6022" s="255" t="str">
        <f>IF(AND(A6022&lt;&gt;"",ISNUMBER(A6022)),VLOOKUP(A6022,Studies!A:BR,6,FALSE),"")</f>
        <v>Plasma</v>
      </c>
      <c r="G6022" s="194">
        <v>8</v>
      </c>
      <c r="H6022" s="50" t="s">
        <v>60</v>
      </c>
      <c r="I6022" s="187">
        <v>371.41800000000001</v>
      </c>
      <c r="J6022" s="241" t="s">
        <v>941</v>
      </c>
      <c r="K6022" s="241" t="s">
        <v>116</v>
      </c>
    </row>
    <row r="6023" spans="1:11" ht="14.25" x14ac:dyDescent="0.2">
      <c r="A6023" s="30">
        <v>661</v>
      </c>
      <c r="B6023" s="253" t="str">
        <f>IF(AND(A6023&lt;&gt;"",ISNUMBER(A6023)),VLOOKUP(A6023,Studies!A:BR,2,FALSE),"")</f>
        <v>Komoroski 2009</v>
      </c>
      <c r="C6023" s="254" t="str">
        <f>IF(AND(A6023&lt;&gt;"",ISNUMBER(A6023)),VLOOKUP(A6023,Studies!A:BR,3,FALSE),"")</f>
        <v>https://www.ncbi.nlm.nih.gov/pubmed/19129748</v>
      </c>
      <c r="D6023" s="254" t="str">
        <f>IF(AND(A6023&lt;&gt;"",ISNUMBER(A6023)),VLOOKUP(A6023,Studies!A:BR,4,FALSE),"")</f>
        <v>SAD 250 mg fasted</v>
      </c>
      <c r="E6023" s="254" t="str">
        <f>IF(AND(A6023&lt;&gt;"",ISNUMBER(A6023)),VLOOKUP(A6023,Studies!A:BR,5,FALSE),"")</f>
        <v>Dapagliflozin</v>
      </c>
      <c r="F6023" s="255" t="str">
        <f>IF(AND(A6023&lt;&gt;"",ISNUMBER(A6023)),VLOOKUP(A6023,Studies!A:BR,6,FALSE),"")</f>
        <v>Plasma</v>
      </c>
      <c r="G6023" s="194">
        <v>10</v>
      </c>
      <c r="H6023" s="50" t="s">
        <v>60</v>
      </c>
      <c r="I6023" s="187">
        <v>295.9599</v>
      </c>
      <c r="J6023" s="241" t="s">
        <v>941</v>
      </c>
      <c r="K6023" s="241" t="s">
        <v>116</v>
      </c>
    </row>
    <row r="6024" spans="1:11" ht="14.25" x14ac:dyDescent="0.2">
      <c r="A6024" s="30">
        <v>661</v>
      </c>
      <c r="B6024" s="253" t="str">
        <f>IF(AND(A6024&lt;&gt;"",ISNUMBER(A6024)),VLOOKUP(A6024,Studies!A:BR,2,FALSE),"")</f>
        <v>Komoroski 2009</v>
      </c>
      <c r="C6024" s="254" t="str">
        <f>IF(AND(A6024&lt;&gt;"",ISNUMBER(A6024)),VLOOKUP(A6024,Studies!A:BR,3,FALSE),"")</f>
        <v>https://www.ncbi.nlm.nih.gov/pubmed/19129748</v>
      </c>
      <c r="D6024" s="254" t="str">
        <f>IF(AND(A6024&lt;&gt;"",ISNUMBER(A6024)),VLOOKUP(A6024,Studies!A:BR,4,FALSE),"")</f>
        <v>SAD 250 mg fasted</v>
      </c>
      <c r="E6024" s="254" t="str">
        <f>IF(AND(A6024&lt;&gt;"",ISNUMBER(A6024)),VLOOKUP(A6024,Studies!A:BR,5,FALSE),"")</f>
        <v>Dapagliflozin</v>
      </c>
      <c r="F6024" s="255" t="str">
        <f>IF(AND(A6024&lt;&gt;"",ISNUMBER(A6024)),VLOOKUP(A6024,Studies!A:BR,6,FALSE),"")</f>
        <v>Plasma</v>
      </c>
      <c r="G6024" s="194">
        <v>12</v>
      </c>
      <c r="H6024" s="50" t="s">
        <v>60</v>
      </c>
      <c r="I6024" s="187">
        <v>244.92949999999999</v>
      </c>
      <c r="J6024" s="241" t="s">
        <v>941</v>
      </c>
      <c r="K6024" s="241" t="s">
        <v>116</v>
      </c>
    </row>
    <row r="6025" spans="1:11" ht="14.25" x14ac:dyDescent="0.2">
      <c r="A6025" s="30">
        <v>661</v>
      </c>
      <c r="B6025" s="253" t="str">
        <f>IF(AND(A6025&lt;&gt;"",ISNUMBER(A6025)),VLOOKUP(A6025,Studies!A:BR,2,FALSE),"")</f>
        <v>Komoroski 2009</v>
      </c>
      <c r="C6025" s="254" t="str">
        <f>IF(AND(A6025&lt;&gt;"",ISNUMBER(A6025)),VLOOKUP(A6025,Studies!A:BR,3,FALSE),"")</f>
        <v>https://www.ncbi.nlm.nih.gov/pubmed/19129748</v>
      </c>
      <c r="D6025" s="254" t="str">
        <f>IF(AND(A6025&lt;&gt;"",ISNUMBER(A6025)),VLOOKUP(A6025,Studies!A:BR,4,FALSE),"")</f>
        <v>SAD 250 mg fasted</v>
      </c>
      <c r="E6025" s="254" t="str">
        <f>IF(AND(A6025&lt;&gt;"",ISNUMBER(A6025)),VLOOKUP(A6025,Studies!A:BR,5,FALSE),"")</f>
        <v>Dapagliflozin</v>
      </c>
      <c r="F6025" s="255" t="str">
        <f>IF(AND(A6025&lt;&gt;"",ISNUMBER(A6025)),VLOOKUP(A6025,Studies!A:BR,6,FALSE),"")</f>
        <v>Plasma</v>
      </c>
      <c r="G6025" s="194">
        <v>14</v>
      </c>
      <c r="H6025" s="50" t="s">
        <v>60</v>
      </c>
      <c r="I6025" s="187">
        <v>191.51009999999999</v>
      </c>
      <c r="J6025" s="241" t="s">
        <v>941</v>
      </c>
      <c r="K6025" s="241" t="s">
        <v>116</v>
      </c>
    </row>
    <row r="6026" spans="1:11" ht="14.25" x14ac:dyDescent="0.2">
      <c r="A6026" s="30">
        <v>661</v>
      </c>
      <c r="B6026" s="253" t="str">
        <f>IF(AND(A6026&lt;&gt;"",ISNUMBER(A6026)),VLOOKUP(A6026,Studies!A:BR,2,FALSE),"")</f>
        <v>Komoroski 2009</v>
      </c>
      <c r="C6026" s="254" t="str">
        <f>IF(AND(A6026&lt;&gt;"",ISNUMBER(A6026)),VLOOKUP(A6026,Studies!A:BR,3,FALSE),"")</f>
        <v>https://www.ncbi.nlm.nih.gov/pubmed/19129748</v>
      </c>
      <c r="D6026" s="254" t="str">
        <f>IF(AND(A6026&lt;&gt;"",ISNUMBER(A6026)),VLOOKUP(A6026,Studies!A:BR,4,FALSE),"")</f>
        <v>SAD 250 mg fasted</v>
      </c>
      <c r="E6026" s="254" t="str">
        <f>IF(AND(A6026&lt;&gt;"",ISNUMBER(A6026)),VLOOKUP(A6026,Studies!A:BR,5,FALSE),"")</f>
        <v>Dapagliflozin</v>
      </c>
      <c r="F6026" s="255" t="str">
        <f>IF(AND(A6026&lt;&gt;"",ISNUMBER(A6026)),VLOOKUP(A6026,Studies!A:BR,6,FALSE),"")</f>
        <v>Plasma</v>
      </c>
      <c r="G6026" s="194">
        <v>18</v>
      </c>
      <c r="H6026" s="50" t="s">
        <v>60</v>
      </c>
      <c r="I6026" s="187">
        <v>141.47669999999999</v>
      </c>
      <c r="J6026" s="241" t="s">
        <v>941</v>
      </c>
      <c r="K6026" s="241" t="s">
        <v>116</v>
      </c>
    </row>
    <row r="6027" spans="1:11" ht="14.25" x14ac:dyDescent="0.2">
      <c r="A6027" s="30">
        <v>661</v>
      </c>
      <c r="B6027" s="253" t="str">
        <f>IF(AND(A6027&lt;&gt;"",ISNUMBER(A6027)),VLOOKUP(A6027,Studies!A:BR,2,FALSE),"")</f>
        <v>Komoroski 2009</v>
      </c>
      <c r="C6027" s="254" t="str">
        <f>IF(AND(A6027&lt;&gt;"",ISNUMBER(A6027)),VLOOKUP(A6027,Studies!A:BR,3,FALSE),"")</f>
        <v>https://www.ncbi.nlm.nih.gov/pubmed/19129748</v>
      </c>
      <c r="D6027" s="254" t="str">
        <f>IF(AND(A6027&lt;&gt;"",ISNUMBER(A6027)),VLOOKUP(A6027,Studies!A:BR,4,FALSE),"")</f>
        <v>SAD 250 mg fasted</v>
      </c>
      <c r="E6027" s="254" t="str">
        <f>IF(AND(A6027&lt;&gt;"",ISNUMBER(A6027)),VLOOKUP(A6027,Studies!A:BR,5,FALSE),"")</f>
        <v>Dapagliflozin</v>
      </c>
      <c r="F6027" s="255" t="str">
        <f>IF(AND(A6027&lt;&gt;"",ISNUMBER(A6027)),VLOOKUP(A6027,Studies!A:BR,6,FALSE),"")</f>
        <v>Plasma</v>
      </c>
      <c r="G6027" s="194">
        <v>22</v>
      </c>
      <c r="H6027" s="50" t="s">
        <v>60</v>
      </c>
      <c r="I6027" s="187">
        <v>100.6328</v>
      </c>
      <c r="J6027" s="241" t="s">
        <v>941</v>
      </c>
      <c r="K6027" s="241" t="s">
        <v>116</v>
      </c>
    </row>
    <row r="6028" spans="1:11" ht="14.25" x14ac:dyDescent="0.2">
      <c r="A6028" s="30">
        <v>661</v>
      </c>
      <c r="B6028" s="253" t="str">
        <f>IF(AND(A6028&lt;&gt;"",ISNUMBER(A6028)),VLOOKUP(A6028,Studies!A:BR,2,FALSE),"")</f>
        <v>Komoroski 2009</v>
      </c>
      <c r="C6028" s="254" t="str">
        <f>IF(AND(A6028&lt;&gt;"",ISNUMBER(A6028)),VLOOKUP(A6028,Studies!A:BR,3,FALSE),"")</f>
        <v>https://www.ncbi.nlm.nih.gov/pubmed/19129748</v>
      </c>
      <c r="D6028" s="254" t="str">
        <f>IF(AND(A6028&lt;&gt;"",ISNUMBER(A6028)),VLOOKUP(A6028,Studies!A:BR,4,FALSE),"")</f>
        <v>SAD 250 mg fasted</v>
      </c>
      <c r="E6028" s="254" t="str">
        <f>IF(AND(A6028&lt;&gt;"",ISNUMBER(A6028)),VLOOKUP(A6028,Studies!A:BR,5,FALSE),"")</f>
        <v>Dapagliflozin</v>
      </c>
      <c r="F6028" s="255" t="str">
        <f>IF(AND(A6028&lt;&gt;"",ISNUMBER(A6028)),VLOOKUP(A6028,Studies!A:BR,6,FALSE),"")</f>
        <v>Plasma</v>
      </c>
      <c r="G6028" s="194">
        <v>24</v>
      </c>
      <c r="H6028" s="50" t="s">
        <v>60</v>
      </c>
      <c r="I6028" s="187">
        <v>93.296000000000006</v>
      </c>
      <c r="J6028" s="241" t="s">
        <v>941</v>
      </c>
      <c r="K6028" s="241" t="s">
        <v>116</v>
      </c>
    </row>
    <row r="6029" spans="1:11" ht="14.25" x14ac:dyDescent="0.2">
      <c r="A6029" s="30">
        <v>662</v>
      </c>
      <c r="B6029" s="253" t="str">
        <f>IF(AND(A6029&lt;&gt;"",ISNUMBER(A6029)),VLOOKUP(A6029,Studies!A:BR,2,FALSE),"")</f>
        <v>Komoroski 2009</v>
      </c>
      <c r="C6029" s="254" t="str">
        <f>IF(AND(A6029&lt;&gt;"",ISNUMBER(A6029)),VLOOKUP(A6029,Studies!A:BR,3,FALSE),"")</f>
        <v>https://www.ncbi.nlm.nih.gov/pubmed/19129748</v>
      </c>
      <c r="D6029" s="254" t="str">
        <f>IF(AND(A6029&lt;&gt;"",ISNUMBER(A6029)),VLOOKUP(A6029,Studies!A:BR,4,FALSE),"")</f>
        <v>SAD 500 mg</v>
      </c>
      <c r="E6029" s="254" t="str">
        <f>IF(AND(A6029&lt;&gt;"",ISNUMBER(A6029)),VLOOKUP(A6029,Studies!A:BR,5,FALSE),"")</f>
        <v>Dapagliflozin</v>
      </c>
      <c r="F6029" s="255" t="str">
        <f>IF(AND(A6029&lt;&gt;"",ISNUMBER(A6029)),VLOOKUP(A6029,Studies!A:BR,6,FALSE),"")</f>
        <v>Plasma</v>
      </c>
      <c r="G6029" s="194">
        <v>0.5</v>
      </c>
      <c r="H6029" s="50" t="s">
        <v>60</v>
      </c>
      <c r="I6029" s="187">
        <v>720.33450000000005</v>
      </c>
      <c r="J6029" s="241" t="s">
        <v>941</v>
      </c>
      <c r="K6029" s="241" t="s">
        <v>116</v>
      </c>
    </row>
    <row r="6030" spans="1:11" ht="14.25" x14ac:dyDescent="0.2">
      <c r="A6030" s="30">
        <v>662</v>
      </c>
      <c r="B6030" s="253" t="str">
        <f>IF(AND(A6030&lt;&gt;"",ISNUMBER(A6030)),VLOOKUP(A6030,Studies!A:BR,2,FALSE),"")</f>
        <v>Komoroski 2009</v>
      </c>
      <c r="C6030" s="254" t="str">
        <f>IF(AND(A6030&lt;&gt;"",ISNUMBER(A6030)),VLOOKUP(A6030,Studies!A:BR,3,FALSE),"")</f>
        <v>https://www.ncbi.nlm.nih.gov/pubmed/19129748</v>
      </c>
      <c r="D6030" s="254" t="str">
        <f>IF(AND(A6030&lt;&gt;"",ISNUMBER(A6030)),VLOOKUP(A6030,Studies!A:BR,4,FALSE),"")</f>
        <v>SAD 500 mg</v>
      </c>
      <c r="E6030" s="254" t="str">
        <f>IF(AND(A6030&lt;&gt;"",ISNUMBER(A6030)),VLOOKUP(A6030,Studies!A:BR,5,FALSE),"")</f>
        <v>Dapagliflozin</v>
      </c>
      <c r="F6030" s="255" t="str">
        <f>IF(AND(A6030&lt;&gt;"",ISNUMBER(A6030)),VLOOKUP(A6030,Studies!A:BR,6,FALSE),"")</f>
        <v>Plasma</v>
      </c>
      <c r="G6030" s="194">
        <v>1</v>
      </c>
      <c r="H6030" s="50" t="s">
        <v>60</v>
      </c>
      <c r="I6030" s="187">
        <v>4431.7510000000002</v>
      </c>
      <c r="J6030" s="241" t="s">
        <v>941</v>
      </c>
      <c r="K6030" s="241" t="s">
        <v>116</v>
      </c>
    </row>
    <row r="6031" spans="1:11" ht="14.25" x14ac:dyDescent="0.2">
      <c r="A6031" s="30">
        <v>662</v>
      </c>
      <c r="B6031" s="253" t="str">
        <f>IF(AND(A6031&lt;&gt;"",ISNUMBER(A6031)),VLOOKUP(A6031,Studies!A:BR,2,FALSE),"")</f>
        <v>Komoroski 2009</v>
      </c>
      <c r="C6031" s="254" t="str">
        <f>IF(AND(A6031&lt;&gt;"",ISNUMBER(A6031)),VLOOKUP(A6031,Studies!A:BR,3,FALSE),"")</f>
        <v>https://www.ncbi.nlm.nih.gov/pubmed/19129748</v>
      </c>
      <c r="D6031" s="254" t="str">
        <f>IF(AND(A6031&lt;&gt;"",ISNUMBER(A6031)),VLOOKUP(A6031,Studies!A:BR,4,FALSE),"")</f>
        <v>SAD 500 mg</v>
      </c>
      <c r="E6031" s="254" t="str">
        <f>IF(AND(A6031&lt;&gt;"",ISNUMBER(A6031)),VLOOKUP(A6031,Studies!A:BR,5,FALSE),"")</f>
        <v>Dapagliflozin</v>
      </c>
      <c r="F6031" s="255" t="str">
        <f>IF(AND(A6031&lt;&gt;"",ISNUMBER(A6031)),VLOOKUP(A6031,Studies!A:BR,6,FALSE),"")</f>
        <v>Plasma</v>
      </c>
      <c r="G6031" s="194">
        <v>1.5</v>
      </c>
      <c r="H6031" s="50" t="s">
        <v>60</v>
      </c>
      <c r="I6031" s="187">
        <v>4780.2659999999996</v>
      </c>
      <c r="J6031" s="241" t="s">
        <v>941</v>
      </c>
      <c r="K6031" s="241" t="s">
        <v>116</v>
      </c>
    </row>
    <row r="6032" spans="1:11" ht="14.25" x14ac:dyDescent="0.2">
      <c r="A6032" s="30">
        <v>662</v>
      </c>
      <c r="B6032" s="253" t="str">
        <f>IF(AND(A6032&lt;&gt;"",ISNUMBER(A6032)),VLOOKUP(A6032,Studies!A:BR,2,FALSE),"")</f>
        <v>Komoroski 2009</v>
      </c>
      <c r="C6032" s="254" t="str">
        <f>IF(AND(A6032&lt;&gt;"",ISNUMBER(A6032)),VLOOKUP(A6032,Studies!A:BR,3,FALSE),"")</f>
        <v>https://www.ncbi.nlm.nih.gov/pubmed/19129748</v>
      </c>
      <c r="D6032" s="254" t="str">
        <f>IF(AND(A6032&lt;&gt;"",ISNUMBER(A6032)),VLOOKUP(A6032,Studies!A:BR,4,FALSE),"")</f>
        <v>SAD 500 mg</v>
      </c>
      <c r="E6032" s="254" t="str">
        <f>IF(AND(A6032&lt;&gt;"",ISNUMBER(A6032)),VLOOKUP(A6032,Studies!A:BR,5,FALSE),"")</f>
        <v>Dapagliflozin</v>
      </c>
      <c r="F6032" s="255" t="str">
        <f>IF(AND(A6032&lt;&gt;"",ISNUMBER(A6032)),VLOOKUP(A6032,Studies!A:BR,6,FALSE),"")</f>
        <v>Plasma</v>
      </c>
      <c r="G6032" s="194">
        <v>2</v>
      </c>
      <c r="H6032" s="50" t="s">
        <v>60</v>
      </c>
      <c r="I6032" s="187">
        <v>4031.6190000000001</v>
      </c>
      <c r="J6032" s="241" t="s">
        <v>941</v>
      </c>
      <c r="K6032" s="241" t="s">
        <v>116</v>
      </c>
    </row>
    <row r="6033" spans="1:14" ht="14.25" x14ac:dyDescent="0.2">
      <c r="A6033" s="30">
        <v>662</v>
      </c>
      <c r="B6033" s="253" t="str">
        <f>IF(AND(A6033&lt;&gt;"",ISNUMBER(A6033)),VLOOKUP(A6033,Studies!A:BR,2,FALSE),"")</f>
        <v>Komoroski 2009</v>
      </c>
      <c r="C6033" s="254" t="str">
        <f>IF(AND(A6033&lt;&gt;"",ISNUMBER(A6033)),VLOOKUP(A6033,Studies!A:BR,3,FALSE),"")</f>
        <v>https://www.ncbi.nlm.nih.gov/pubmed/19129748</v>
      </c>
      <c r="D6033" s="254" t="str">
        <f>IF(AND(A6033&lt;&gt;"",ISNUMBER(A6033)),VLOOKUP(A6033,Studies!A:BR,4,FALSE),"")</f>
        <v>SAD 500 mg</v>
      </c>
      <c r="E6033" s="254" t="str">
        <f>IF(AND(A6033&lt;&gt;"",ISNUMBER(A6033)),VLOOKUP(A6033,Studies!A:BR,5,FALSE),"")</f>
        <v>Dapagliflozin</v>
      </c>
      <c r="F6033" s="255" t="str">
        <f>IF(AND(A6033&lt;&gt;"",ISNUMBER(A6033)),VLOOKUP(A6033,Studies!A:BR,6,FALSE),"")</f>
        <v>Plasma</v>
      </c>
      <c r="G6033" s="194">
        <v>4</v>
      </c>
      <c r="H6033" s="50" t="s">
        <v>60</v>
      </c>
      <c r="I6033" s="187">
        <v>1927.221</v>
      </c>
      <c r="J6033" s="241" t="s">
        <v>941</v>
      </c>
      <c r="K6033" s="241" t="s">
        <v>116</v>
      </c>
    </row>
    <row r="6034" spans="1:14" ht="14.25" x14ac:dyDescent="0.2">
      <c r="A6034" s="30">
        <v>662</v>
      </c>
      <c r="B6034" s="253" t="str">
        <f>IF(AND(A6034&lt;&gt;"",ISNUMBER(A6034)),VLOOKUP(A6034,Studies!A:BR,2,FALSE),"")</f>
        <v>Komoroski 2009</v>
      </c>
      <c r="C6034" s="254" t="str">
        <f>IF(AND(A6034&lt;&gt;"",ISNUMBER(A6034)),VLOOKUP(A6034,Studies!A:BR,3,FALSE),"")</f>
        <v>https://www.ncbi.nlm.nih.gov/pubmed/19129748</v>
      </c>
      <c r="D6034" s="254" t="str">
        <f>IF(AND(A6034&lt;&gt;"",ISNUMBER(A6034)),VLOOKUP(A6034,Studies!A:BR,4,FALSE),"")</f>
        <v>SAD 500 mg</v>
      </c>
      <c r="E6034" s="254" t="str">
        <f>IF(AND(A6034&lt;&gt;"",ISNUMBER(A6034)),VLOOKUP(A6034,Studies!A:BR,5,FALSE),"")</f>
        <v>Dapagliflozin</v>
      </c>
      <c r="F6034" s="255" t="str">
        <f>IF(AND(A6034&lt;&gt;"",ISNUMBER(A6034)),VLOOKUP(A6034,Studies!A:BR,6,FALSE),"")</f>
        <v>Plasma</v>
      </c>
      <c r="G6034" s="194">
        <v>6</v>
      </c>
      <c r="H6034" s="50" t="s">
        <v>60</v>
      </c>
      <c r="I6034" s="187">
        <v>1051.7629999999999</v>
      </c>
      <c r="J6034" s="241" t="s">
        <v>941</v>
      </c>
      <c r="K6034" s="241" t="s">
        <v>116</v>
      </c>
    </row>
    <row r="6035" spans="1:14" ht="14.25" x14ac:dyDescent="0.2">
      <c r="A6035" s="30">
        <v>662</v>
      </c>
      <c r="B6035" s="253" t="str">
        <f>IF(AND(A6035&lt;&gt;"",ISNUMBER(A6035)),VLOOKUP(A6035,Studies!A:BR,2,FALSE),"")</f>
        <v>Komoroski 2009</v>
      </c>
      <c r="C6035" s="254" t="str">
        <f>IF(AND(A6035&lt;&gt;"",ISNUMBER(A6035)),VLOOKUP(A6035,Studies!A:BR,3,FALSE),"")</f>
        <v>https://www.ncbi.nlm.nih.gov/pubmed/19129748</v>
      </c>
      <c r="D6035" s="254" t="str">
        <f>IF(AND(A6035&lt;&gt;"",ISNUMBER(A6035)),VLOOKUP(A6035,Studies!A:BR,4,FALSE),"")</f>
        <v>SAD 500 mg</v>
      </c>
      <c r="E6035" s="254" t="str">
        <f>IF(AND(A6035&lt;&gt;"",ISNUMBER(A6035)),VLOOKUP(A6035,Studies!A:BR,5,FALSE),"")</f>
        <v>Dapagliflozin</v>
      </c>
      <c r="F6035" s="255" t="str">
        <f>IF(AND(A6035&lt;&gt;"",ISNUMBER(A6035)),VLOOKUP(A6035,Studies!A:BR,6,FALSE),"")</f>
        <v>Plasma</v>
      </c>
      <c r="G6035" s="194">
        <v>8</v>
      </c>
      <c r="H6035" s="50" t="s">
        <v>60</v>
      </c>
      <c r="I6035" s="187">
        <v>734.09690000000001</v>
      </c>
      <c r="J6035" s="241" t="s">
        <v>941</v>
      </c>
      <c r="K6035" s="241" t="s">
        <v>116</v>
      </c>
    </row>
    <row r="6036" spans="1:14" ht="14.25" x14ac:dyDescent="0.2">
      <c r="A6036" s="30">
        <v>662</v>
      </c>
      <c r="B6036" s="253" t="str">
        <f>IF(AND(A6036&lt;&gt;"",ISNUMBER(A6036)),VLOOKUP(A6036,Studies!A:BR,2,FALSE),"")</f>
        <v>Komoroski 2009</v>
      </c>
      <c r="C6036" s="254" t="str">
        <f>IF(AND(A6036&lt;&gt;"",ISNUMBER(A6036)),VLOOKUP(A6036,Studies!A:BR,3,FALSE),"")</f>
        <v>https://www.ncbi.nlm.nih.gov/pubmed/19129748</v>
      </c>
      <c r="D6036" s="254" t="str">
        <f>IF(AND(A6036&lt;&gt;"",ISNUMBER(A6036)),VLOOKUP(A6036,Studies!A:BR,4,FALSE),"")</f>
        <v>SAD 500 mg</v>
      </c>
      <c r="E6036" s="254" t="str">
        <f>IF(AND(A6036&lt;&gt;"",ISNUMBER(A6036)),VLOOKUP(A6036,Studies!A:BR,5,FALSE),"")</f>
        <v>Dapagliflozin</v>
      </c>
      <c r="F6036" s="255" t="str">
        <f>IF(AND(A6036&lt;&gt;"",ISNUMBER(A6036)),VLOOKUP(A6036,Studies!A:BR,6,FALSE),"")</f>
        <v>Plasma</v>
      </c>
      <c r="G6036" s="194">
        <v>10</v>
      </c>
      <c r="H6036" s="50" t="s">
        <v>60</v>
      </c>
      <c r="I6036" s="187">
        <v>563.22889999999995</v>
      </c>
      <c r="J6036" s="241" t="s">
        <v>941</v>
      </c>
      <c r="K6036" s="241" t="s">
        <v>116</v>
      </c>
    </row>
    <row r="6037" spans="1:14" ht="14.25" x14ac:dyDescent="0.2">
      <c r="A6037" s="30">
        <v>662</v>
      </c>
      <c r="B6037" s="253" t="str">
        <f>IF(AND(A6037&lt;&gt;"",ISNUMBER(A6037)),VLOOKUP(A6037,Studies!A:BR,2,FALSE),"")</f>
        <v>Komoroski 2009</v>
      </c>
      <c r="C6037" s="254" t="str">
        <f>IF(AND(A6037&lt;&gt;"",ISNUMBER(A6037)),VLOOKUP(A6037,Studies!A:BR,3,FALSE),"")</f>
        <v>https://www.ncbi.nlm.nih.gov/pubmed/19129748</v>
      </c>
      <c r="D6037" s="254" t="str">
        <f>IF(AND(A6037&lt;&gt;"",ISNUMBER(A6037)),VLOOKUP(A6037,Studies!A:BR,4,FALSE),"")</f>
        <v>SAD 500 mg</v>
      </c>
      <c r="E6037" s="254" t="str">
        <f>IF(AND(A6037&lt;&gt;"",ISNUMBER(A6037)),VLOOKUP(A6037,Studies!A:BR,5,FALSE),"")</f>
        <v>Dapagliflozin</v>
      </c>
      <c r="F6037" s="255" t="str">
        <f>IF(AND(A6037&lt;&gt;"",ISNUMBER(A6037)),VLOOKUP(A6037,Studies!A:BR,6,FALSE),"")</f>
        <v>Plasma</v>
      </c>
      <c r="G6037" s="194">
        <v>12</v>
      </c>
      <c r="H6037" s="50" t="s">
        <v>60</v>
      </c>
      <c r="I6037" s="187">
        <v>466.11509999999998</v>
      </c>
      <c r="J6037" s="241" t="s">
        <v>941</v>
      </c>
      <c r="K6037" s="241" t="s">
        <v>116</v>
      </c>
    </row>
    <row r="6038" spans="1:14" ht="14.25" x14ac:dyDescent="0.2">
      <c r="A6038" s="30">
        <v>662</v>
      </c>
      <c r="B6038" s="253" t="str">
        <f>IF(AND(A6038&lt;&gt;"",ISNUMBER(A6038)),VLOOKUP(A6038,Studies!A:BR,2,FALSE),"")</f>
        <v>Komoroski 2009</v>
      </c>
      <c r="C6038" s="254" t="str">
        <f>IF(AND(A6038&lt;&gt;"",ISNUMBER(A6038)),VLOOKUP(A6038,Studies!A:BR,3,FALSE),"")</f>
        <v>https://www.ncbi.nlm.nih.gov/pubmed/19129748</v>
      </c>
      <c r="D6038" s="254" t="str">
        <f>IF(AND(A6038&lt;&gt;"",ISNUMBER(A6038)),VLOOKUP(A6038,Studies!A:BR,4,FALSE),"")</f>
        <v>SAD 500 mg</v>
      </c>
      <c r="E6038" s="254" t="str">
        <f>IF(AND(A6038&lt;&gt;"",ISNUMBER(A6038)),VLOOKUP(A6038,Studies!A:BR,5,FALSE),"")</f>
        <v>Dapagliflozin</v>
      </c>
      <c r="F6038" s="255" t="str">
        <f>IF(AND(A6038&lt;&gt;"",ISNUMBER(A6038)),VLOOKUP(A6038,Studies!A:BR,6,FALSE),"")</f>
        <v>Plasma</v>
      </c>
      <c r="G6038" s="194">
        <v>14</v>
      </c>
      <c r="H6038" s="50" t="s">
        <v>60</v>
      </c>
      <c r="I6038" s="187">
        <v>371.41800000000001</v>
      </c>
      <c r="J6038" s="241" t="s">
        <v>941</v>
      </c>
      <c r="K6038" s="241" t="s">
        <v>116</v>
      </c>
    </row>
    <row r="6039" spans="1:14" ht="14.25" x14ac:dyDescent="0.2">
      <c r="A6039" s="30">
        <v>662</v>
      </c>
      <c r="B6039" s="253" t="str">
        <f>IF(AND(A6039&lt;&gt;"",ISNUMBER(A6039)),VLOOKUP(A6039,Studies!A:BR,2,FALSE),"")</f>
        <v>Komoroski 2009</v>
      </c>
      <c r="C6039" s="254" t="str">
        <f>IF(AND(A6039&lt;&gt;"",ISNUMBER(A6039)),VLOOKUP(A6039,Studies!A:BR,3,FALSE),"")</f>
        <v>https://www.ncbi.nlm.nih.gov/pubmed/19129748</v>
      </c>
      <c r="D6039" s="254" t="str">
        <f>IF(AND(A6039&lt;&gt;"",ISNUMBER(A6039)),VLOOKUP(A6039,Studies!A:BR,4,FALSE),"")</f>
        <v>SAD 500 mg</v>
      </c>
      <c r="E6039" s="254" t="str">
        <f>IF(AND(A6039&lt;&gt;"",ISNUMBER(A6039)),VLOOKUP(A6039,Studies!A:BR,5,FALSE),"")</f>
        <v>Dapagliflozin</v>
      </c>
      <c r="F6039" s="255" t="str">
        <f>IF(AND(A6039&lt;&gt;"",ISNUMBER(A6039)),VLOOKUP(A6039,Studies!A:BR,6,FALSE),"")</f>
        <v>Plasma</v>
      </c>
      <c r="G6039" s="194">
        <v>18</v>
      </c>
      <c r="H6039" s="50" t="s">
        <v>60</v>
      </c>
      <c r="I6039" s="187">
        <v>259.238</v>
      </c>
      <c r="J6039" s="241" t="s">
        <v>941</v>
      </c>
      <c r="K6039" s="241" t="s">
        <v>116</v>
      </c>
    </row>
    <row r="6040" spans="1:14" ht="14.25" x14ac:dyDescent="0.2">
      <c r="A6040" s="30">
        <v>662</v>
      </c>
      <c r="B6040" s="253" t="str">
        <f>IF(AND(A6040&lt;&gt;"",ISNUMBER(A6040)),VLOOKUP(A6040,Studies!A:BR,2,FALSE),"")</f>
        <v>Komoroski 2009</v>
      </c>
      <c r="C6040" s="254" t="str">
        <f>IF(AND(A6040&lt;&gt;"",ISNUMBER(A6040)),VLOOKUP(A6040,Studies!A:BR,3,FALSE),"")</f>
        <v>https://www.ncbi.nlm.nih.gov/pubmed/19129748</v>
      </c>
      <c r="D6040" s="254" t="str">
        <f>IF(AND(A6040&lt;&gt;"",ISNUMBER(A6040)),VLOOKUP(A6040,Studies!A:BR,4,FALSE),"")</f>
        <v>SAD 500 mg</v>
      </c>
      <c r="E6040" s="254" t="str">
        <f>IF(AND(A6040&lt;&gt;"",ISNUMBER(A6040)),VLOOKUP(A6040,Studies!A:BR,5,FALSE),"")</f>
        <v>Dapagliflozin</v>
      </c>
      <c r="F6040" s="255" t="str">
        <f>IF(AND(A6040&lt;&gt;"",ISNUMBER(A6040)),VLOOKUP(A6040,Studies!A:BR,6,FALSE),"")</f>
        <v>Plasma</v>
      </c>
      <c r="G6040" s="194">
        <v>22</v>
      </c>
      <c r="H6040" s="50" t="s">
        <v>60</v>
      </c>
      <c r="I6040" s="187">
        <v>191.51009999999999</v>
      </c>
      <c r="J6040" s="241" t="s">
        <v>941</v>
      </c>
      <c r="K6040" s="241" t="s">
        <v>116</v>
      </c>
    </row>
    <row r="6041" spans="1:14" ht="14.25" x14ac:dyDescent="0.2">
      <c r="A6041" s="30">
        <v>662</v>
      </c>
      <c r="B6041" s="253" t="str">
        <f>IF(AND(A6041&lt;&gt;"",ISNUMBER(A6041)),VLOOKUP(A6041,Studies!A:BR,2,FALSE),"")</f>
        <v>Komoroski 2009</v>
      </c>
      <c r="C6041" s="254" t="str">
        <f>IF(AND(A6041&lt;&gt;"",ISNUMBER(A6041)),VLOOKUP(A6041,Studies!A:BR,3,FALSE),"")</f>
        <v>https://www.ncbi.nlm.nih.gov/pubmed/19129748</v>
      </c>
      <c r="D6041" s="254" t="str">
        <f>IF(AND(A6041&lt;&gt;"",ISNUMBER(A6041)),VLOOKUP(A6041,Studies!A:BR,4,FALSE),"")</f>
        <v>SAD 500 mg</v>
      </c>
      <c r="E6041" s="254" t="str">
        <f>IF(AND(A6041&lt;&gt;"",ISNUMBER(A6041)),VLOOKUP(A6041,Studies!A:BR,5,FALSE),"")</f>
        <v>Dapagliflozin</v>
      </c>
      <c r="F6041" s="255" t="str">
        <f>IF(AND(A6041&lt;&gt;"",ISNUMBER(A6041)),VLOOKUP(A6041,Studies!A:BR,6,FALSE),"")</f>
        <v>Plasma</v>
      </c>
      <c r="G6041" s="194">
        <v>24</v>
      </c>
      <c r="H6041" s="50" t="s">
        <v>60</v>
      </c>
      <c r="I6041" s="187">
        <v>195.16909999999999</v>
      </c>
      <c r="J6041" s="241" t="s">
        <v>941</v>
      </c>
      <c r="K6041" s="241" t="s">
        <v>116</v>
      </c>
    </row>
    <row r="6042" spans="1:14" ht="14.25" x14ac:dyDescent="0.2">
      <c r="A6042" s="30">
        <v>663</v>
      </c>
      <c r="B6042" s="253" t="str">
        <f>IF(AND(A6042&lt;&gt;"",ISNUMBER(A6042)),VLOOKUP(A6042,Studies!A:BR,2,FALSE),"")</f>
        <v>Komoroski 2009</v>
      </c>
      <c r="C6042" s="254" t="str">
        <f>IF(AND(A6042&lt;&gt;"",ISNUMBER(A6042)),VLOOKUP(A6042,Studies!A:BR,3,FALSE),"")</f>
        <v>https://www.ncbi.nlm.nih.gov/pubmed/19129748</v>
      </c>
      <c r="D6042" s="254" t="str">
        <f>IF(AND(A6042&lt;&gt;"",ISNUMBER(A6042)),VLOOKUP(A6042,Studies!A:BR,4,FALSE),"")</f>
        <v>SAD 250 mg fed</v>
      </c>
      <c r="E6042" s="254" t="str">
        <f>IF(AND(A6042&lt;&gt;"",ISNUMBER(A6042)),VLOOKUP(A6042,Studies!A:BR,5,FALSE),"")</f>
        <v>Dapagliflozin</v>
      </c>
      <c r="F6042" s="255" t="str">
        <f>IF(AND(A6042&lt;&gt;"",ISNUMBER(A6042)),VLOOKUP(A6042,Studies!A:BR,6,FALSE),"")</f>
        <v>Plasma</v>
      </c>
      <c r="G6042" s="194">
        <v>0.5</v>
      </c>
      <c r="H6042" s="50" t="s">
        <v>60</v>
      </c>
      <c r="I6042" s="187">
        <v>26.140910000000002</v>
      </c>
      <c r="J6042" s="241" t="s">
        <v>941</v>
      </c>
      <c r="K6042" s="241" t="s">
        <v>116</v>
      </c>
      <c r="L6042" s="195">
        <v>22.842210000000001</v>
      </c>
      <c r="M6042" s="52" t="s">
        <v>941</v>
      </c>
      <c r="N6042" s="52" t="s">
        <v>117</v>
      </c>
    </row>
    <row r="6043" spans="1:14" ht="14.25" x14ac:dyDescent="0.2">
      <c r="A6043" s="30">
        <v>663</v>
      </c>
      <c r="B6043" s="253" t="str">
        <f>IF(AND(A6043&lt;&gt;"",ISNUMBER(A6043)),VLOOKUP(A6043,Studies!A:BR,2,FALSE),"")</f>
        <v>Komoroski 2009</v>
      </c>
      <c r="C6043" s="254" t="str">
        <f>IF(AND(A6043&lt;&gt;"",ISNUMBER(A6043)),VLOOKUP(A6043,Studies!A:BR,3,FALSE),"")</f>
        <v>https://www.ncbi.nlm.nih.gov/pubmed/19129748</v>
      </c>
      <c r="D6043" s="254" t="str">
        <f>IF(AND(A6043&lt;&gt;"",ISNUMBER(A6043)),VLOOKUP(A6043,Studies!A:BR,4,FALSE),"")</f>
        <v>SAD 250 mg fed</v>
      </c>
      <c r="E6043" s="254" t="str">
        <f>IF(AND(A6043&lt;&gt;"",ISNUMBER(A6043)),VLOOKUP(A6043,Studies!A:BR,5,FALSE),"")</f>
        <v>Dapagliflozin</v>
      </c>
      <c r="F6043" s="255" t="str">
        <f>IF(AND(A6043&lt;&gt;"",ISNUMBER(A6043)),VLOOKUP(A6043,Studies!A:BR,6,FALSE),"")</f>
        <v>Plasma</v>
      </c>
      <c r="G6043" s="194">
        <v>1</v>
      </c>
      <c r="H6043" s="50" t="s">
        <v>60</v>
      </c>
      <c r="I6043" s="187">
        <v>125.68899999999999</v>
      </c>
      <c r="J6043" s="241" t="s">
        <v>941</v>
      </c>
      <c r="K6043" s="241" t="s">
        <v>116</v>
      </c>
      <c r="L6043" s="195">
        <v>81.257159999999999</v>
      </c>
      <c r="M6043" s="52" t="s">
        <v>941</v>
      </c>
      <c r="N6043" s="52" t="s">
        <v>117</v>
      </c>
    </row>
    <row r="6044" spans="1:14" ht="14.25" x14ac:dyDescent="0.2">
      <c r="A6044" s="30">
        <v>663</v>
      </c>
      <c r="B6044" s="253" t="str">
        <f>IF(AND(A6044&lt;&gt;"",ISNUMBER(A6044)),VLOOKUP(A6044,Studies!A:BR,2,FALSE),"")</f>
        <v>Komoroski 2009</v>
      </c>
      <c r="C6044" s="254" t="str">
        <f>IF(AND(A6044&lt;&gt;"",ISNUMBER(A6044)),VLOOKUP(A6044,Studies!A:BR,3,FALSE),"")</f>
        <v>https://www.ncbi.nlm.nih.gov/pubmed/19129748</v>
      </c>
      <c r="D6044" s="254" t="str">
        <f>IF(AND(A6044&lt;&gt;"",ISNUMBER(A6044)),VLOOKUP(A6044,Studies!A:BR,4,FALSE),"")</f>
        <v>SAD 250 mg fed</v>
      </c>
      <c r="E6044" s="254" t="str">
        <f>IF(AND(A6044&lt;&gt;"",ISNUMBER(A6044)),VLOOKUP(A6044,Studies!A:BR,5,FALSE),"")</f>
        <v>Dapagliflozin</v>
      </c>
      <c r="F6044" s="255" t="str">
        <f>IF(AND(A6044&lt;&gt;"",ISNUMBER(A6044)),VLOOKUP(A6044,Studies!A:BR,6,FALSE),"")</f>
        <v>Plasma</v>
      </c>
      <c r="G6044" s="194">
        <v>1.5</v>
      </c>
      <c r="H6044" s="50" t="s">
        <v>60</v>
      </c>
      <c r="I6044" s="187">
        <v>582.41300000000001</v>
      </c>
      <c r="J6044" s="241" t="s">
        <v>941</v>
      </c>
      <c r="K6044" s="241" t="s">
        <v>116</v>
      </c>
      <c r="L6044" s="195">
        <v>394.47550000000001</v>
      </c>
      <c r="M6044" s="52" t="s">
        <v>941</v>
      </c>
      <c r="N6044" s="52" t="s">
        <v>117</v>
      </c>
    </row>
    <row r="6045" spans="1:14" ht="14.25" x14ac:dyDescent="0.2">
      <c r="A6045" s="30">
        <v>663</v>
      </c>
      <c r="B6045" s="253" t="str">
        <f>IF(AND(A6045&lt;&gt;"",ISNUMBER(A6045)),VLOOKUP(A6045,Studies!A:BR,2,FALSE),"")</f>
        <v>Komoroski 2009</v>
      </c>
      <c r="C6045" s="254" t="str">
        <f>IF(AND(A6045&lt;&gt;"",ISNUMBER(A6045)),VLOOKUP(A6045,Studies!A:BR,3,FALSE),"")</f>
        <v>https://www.ncbi.nlm.nih.gov/pubmed/19129748</v>
      </c>
      <c r="D6045" s="254" t="str">
        <f>IF(AND(A6045&lt;&gt;"",ISNUMBER(A6045)),VLOOKUP(A6045,Studies!A:BR,4,FALSE),"")</f>
        <v>SAD 250 mg fed</v>
      </c>
      <c r="E6045" s="254" t="str">
        <f>IF(AND(A6045&lt;&gt;"",ISNUMBER(A6045)),VLOOKUP(A6045,Studies!A:BR,5,FALSE),"")</f>
        <v>Dapagliflozin</v>
      </c>
      <c r="F6045" s="255" t="str">
        <f>IF(AND(A6045&lt;&gt;"",ISNUMBER(A6045)),VLOOKUP(A6045,Studies!A:BR,6,FALSE),"")</f>
        <v>Plasma</v>
      </c>
      <c r="G6045" s="194">
        <v>2</v>
      </c>
      <c r="H6045" s="50" t="s">
        <v>60</v>
      </c>
      <c r="I6045" s="187">
        <v>977.21659999999997</v>
      </c>
      <c r="J6045" s="241" t="s">
        <v>941</v>
      </c>
      <c r="K6045" s="241" t="s">
        <v>116</v>
      </c>
      <c r="L6045" s="195">
        <v>155.64750000000001</v>
      </c>
      <c r="M6045" s="52" t="s">
        <v>941</v>
      </c>
      <c r="N6045" s="52" t="s">
        <v>117</v>
      </c>
    </row>
    <row r="6046" spans="1:14" ht="14.25" x14ac:dyDescent="0.2">
      <c r="A6046" s="30">
        <v>663</v>
      </c>
      <c r="B6046" s="253" t="str">
        <f>IF(AND(A6046&lt;&gt;"",ISNUMBER(A6046)),VLOOKUP(A6046,Studies!A:BR,2,FALSE),"")</f>
        <v>Komoroski 2009</v>
      </c>
      <c r="C6046" s="254" t="str">
        <f>IF(AND(A6046&lt;&gt;"",ISNUMBER(A6046)),VLOOKUP(A6046,Studies!A:BR,3,FALSE),"")</f>
        <v>https://www.ncbi.nlm.nih.gov/pubmed/19129748</v>
      </c>
      <c r="D6046" s="254" t="str">
        <f>IF(AND(A6046&lt;&gt;"",ISNUMBER(A6046)),VLOOKUP(A6046,Studies!A:BR,4,FALSE),"")</f>
        <v>SAD 250 mg fed</v>
      </c>
      <c r="E6046" s="254" t="str">
        <f>IF(AND(A6046&lt;&gt;"",ISNUMBER(A6046)),VLOOKUP(A6046,Studies!A:BR,5,FALSE),"")</f>
        <v>Dapagliflozin</v>
      </c>
      <c r="F6046" s="255" t="str">
        <f>IF(AND(A6046&lt;&gt;"",ISNUMBER(A6046)),VLOOKUP(A6046,Studies!A:BR,6,FALSE),"")</f>
        <v>Plasma</v>
      </c>
      <c r="G6046" s="194">
        <v>4</v>
      </c>
      <c r="H6046" s="50" t="s">
        <v>60</v>
      </c>
      <c r="I6046" s="187">
        <v>1524.6980000000001</v>
      </c>
      <c r="J6046" s="241" t="s">
        <v>941</v>
      </c>
      <c r="K6046" s="241" t="s">
        <v>116</v>
      </c>
      <c r="L6046" s="195">
        <v>378.30709999999999</v>
      </c>
      <c r="M6046" s="52" t="s">
        <v>941</v>
      </c>
      <c r="N6046" s="52" t="s">
        <v>117</v>
      </c>
    </row>
    <row r="6047" spans="1:14" ht="14.25" x14ac:dyDescent="0.2">
      <c r="A6047" s="30">
        <v>663</v>
      </c>
      <c r="B6047" s="253" t="str">
        <f>IF(AND(A6047&lt;&gt;"",ISNUMBER(A6047)),VLOOKUP(A6047,Studies!A:BR,2,FALSE),"")</f>
        <v>Komoroski 2009</v>
      </c>
      <c r="C6047" s="254" t="str">
        <f>IF(AND(A6047&lt;&gt;"",ISNUMBER(A6047)),VLOOKUP(A6047,Studies!A:BR,3,FALSE),"")</f>
        <v>https://www.ncbi.nlm.nih.gov/pubmed/19129748</v>
      </c>
      <c r="D6047" s="254" t="str">
        <f>IF(AND(A6047&lt;&gt;"",ISNUMBER(A6047)),VLOOKUP(A6047,Studies!A:BR,4,FALSE),"")</f>
        <v>SAD 250 mg fed</v>
      </c>
      <c r="E6047" s="254" t="str">
        <f>IF(AND(A6047&lt;&gt;"",ISNUMBER(A6047)),VLOOKUP(A6047,Studies!A:BR,5,FALSE),"")</f>
        <v>Dapagliflozin</v>
      </c>
      <c r="F6047" s="255" t="str">
        <f>IF(AND(A6047&lt;&gt;"",ISNUMBER(A6047)),VLOOKUP(A6047,Studies!A:BR,6,FALSE),"")</f>
        <v>Plasma</v>
      </c>
      <c r="G6047" s="194">
        <v>6</v>
      </c>
      <c r="H6047" s="50" t="s">
        <v>60</v>
      </c>
      <c r="I6047" s="187">
        <v>716.12549999999999</v>
      </c>
      <c r="J6047" s="241" t="s">
        <v>941</v>
      </c>
      <c r="K6047" s="241" t="s">
        <v>116</v>
      </c>
      <c r="L6047" s="195">
        <v>194.3467</v>
      </c>
      <c r="M6047" s="52" t="s">
        <v>941</v>
      </c>
      <c r="N6047" s="52" t="s">
        <v>117</v>
      </c>
    </row>
    <row r="6048" spans="1:14" ht="14.25" x14ac:dyDescent="0.2">
      <c r="A6048" s="30">
        <v>663</v>
      </c>
      <c r="B6048" s="253" t="str">
        <f>IF(AND(A6048&lt;&gt;"",ISNUMBER(A6048)),VLOOKUP(A6048,Studies!A:BR,2,FALSE),"")</f>
        <v>Komoroski 2009</v>
      </c>
      <c r="C6048" s="254" t="str">
        <f>IF(AND(A6048&lt;&gt;"",ISNUMBER(A6048)),VLOOKUP(A6048,Studies!A:BR,3,FALSE),"")</f>
        <v>https://www.ncbi.nlm.nih.gov/pubmed/19129748</v>
      </c>
      <c r="D6048" s="254" t="str">
        <f>IF(AND(A6048&lt;&gt;"",ISNUMBER(A6048)),VLOOKUP(A6048,Studies!A:BR,4,FALSE),"")</f>
        <v>SAD 250 mg fed</v>
      </c>
      <c r="E6048" s="254" t="str">
        <f>IF(AND(A6048&lt;&gt;"",ISNUMBER(A6048)),VLOOKUP(A6048,Studies!A:BR,5,FALSE),"")</f>
        <v>Dapagliflozin</v>
      </c>
      <c r="F6048" s="255" t="str">
        <f>IF(AND(A6048&lt;&gt;"",ISNUMBER(A6048)),VLOOKUP(A6048,Studies!A:BR,6,FALSE),"")</f>
        <v>Plasma</v>
      </c>
      <c r="G6048" s="194">
        <v>8</v>
      </c>
      <c r="H6048" s="50" t="s">
        <v>60</v>
      </c>
      <c r="I6048" s="187">
        <v>533.71820000000002</v>
      </c>
      <c r="J6048" s="241" t="s">
        <v>941</v>
      </c>
      <c r="K6048" s="241" t="s">
        <v>116</v>
      </c>
      <c r="L6048" s="195">
        <v>132.40100000000001</v>
      </c>
      <c r="M6048" s="52" t="s">
        <v>941</v>
      </c>
      <c r="N6048" s="52" t="s">
        <v>117</v>
      </c>
    </row>
    <row r="6049" spans="1:14" ht="14.25" x14ac:dyDescent="0.2">
      <c r="A6049" s="30">
        <v>663</v>
      </c>
      <c r="B6049" s="253" t="str">
        <f>IF(AND(A6049&lt;&gt;"",ISNUMBER(A6049)),VLOOKUP(A6049,Studies!A:BR,2,FALSE),"")</f>
        <v>Komoroski 2009</v>
      </c>
      <c r="C6049" s="254" t="str">
        <f>IF(AND(A6049&lt;&gt;"",ISNUMBER(A6049)),VLOOKUP(A6049,Studies!A:BR,3,FALSE),"")</f>
        <v>https://www.ncbi.nlm.nih.gov/pubmed/19129748</v>
      </c>
      <c r="D6049" s="254" t="str">
        <f>IF(AND(A6049&lt;&gt;"",ISNUMBER(A6049)),VLOOKUP(A6049,Studies!A:BR,4,FALSE),"")</f>
        <v>SAD 250 mg fed</v>
      </c>
      <c r="E6049" s="254" t="str">
        <f>IF(AND(A6049&lt;&gt;"",ISNUMBER(A6049)),VLOOKUP(A6049,Studies!A:BR,5,FALSE),"")</f>
        <v>Dapagliflozin</v>
      </c>
      <c r="F6049" s="255" t="str">
        <f>IF(AND(A6049&lt;&gt;"",ISNUMBER(A6049)),VLOOKUP(A6049,Studies!A:BR,6,FALSE),"")</f>
        <v>Plasma</v>
      </c>
      <c r="G6049" s="194">
        <v>10</v>
      </c>
      <c r="H6049" s="50" t="s">
        <v>60</v>
      </c>
      <c r="I6049" s="187">
        <v>369.44470000000001</v>
      </c>
      <c r="J6049" s="241" t="s">
        <v>941</v>
      </c>
      <c r="K6049" s="241" t="s">
        <v>116</v>
      </c>
      <c r="L6049" s="195">
        <v>91.666439999999994</v>
      </c>
      <c r="M6049" s="52" t="s">
        <v>941</v>
      </c>
      <c r="N6049" s="52" t="s">
        <v>117</v>
      </c>
    </row>
    <row r="6050" spans="1:14" ht="14.25" x14ac:dyDescent="0.2">
      <c r="A6050" s="30">
        <v>663</v>
      </c>
      <c r="B6050" s="253" t="str">
        <f>IF(AND(A6050&lt;&gt;"",ISNUMBER(A6050)),VLOOKUP(A6050,Studies!A:BR,2,FALSE),"")</f>
        <v>Komoroski 2009</v>
      </c>
      <c r="C6050" s="254" t="str">
        <f>IF(AND(A6050&lt;&gt;"",ISNUMBER(A6050)),VLOOKUP(A6050,Studies!A:BR,3,FALSE),"")</f>
        <v>https://www.ncbi.nlm.nih.gov/pubmed/19129748</v>
      </c>
      <c r="D6050" s="254" t="str">
        <f>IF(AND(A6050&lt;&gt;"",ISNUMBER(A6050)),VLOOKUP(A6050,Studies!A:BR,4,FALSE),"")</f>
        <v>SAD 250 mg fed</v>
      </c>
      <c r="E6050" s="254" t="str">
        <f>IF(AND(A6050&lt;&gt;"",ISNUMBER(A6050)),VLOOKUP(A6050,Studies!A:BR,5,FALSE),"")</f>
        <v>Dapagliflozin</v>
      </c>
      <c r="F6050" s="255" t="str">
        <f>IF(AND(A6050&lt;&gt;"",ISNUMBER(A6050)),VLOOKUP(A6050,Studies!A:BR,6,FALSE),"")</f>
        <v>Plasma</v>
      </c>
      <c r="G6050" s="194">
        <v>12</v>
      </c>
      <c r="H6050" s="50" t="s">
        <v>60</v>
      </c>
      <c r="I6050" s="187">
        <v>296.46530000000001</v>
      </c>
      <c r="J6050" s="241" t="s">
        <v>941</v>
      </c>
      <c r="K6050" s="241" t="s">
        <v>116</v>
      </c>
      <c r="L6050" s="195">
        <v>60.126339999999999</v>
      </c>
      <c r="M6050" s="52" t="s">
        <v>941</v>
      </c>
      <c r="N6050" s="52" t="s">
        <v>117</v>
      </c>
    </row>
    <row r="6051" spans="1:14" ht="14.25" x14ac:dyDescent="0.2">
      <c r="A6051" s="30">
        <v>663</v>
      </c>
      <c r="B6051" s="253" t="str">
        <f>IF(AND(A6051&lt;&gt;"",ISNUMBER(A6051)),VLOOKUP(A6051,Studies!A:BR,2,FALSE),"")</f>
        <v>Komoroski 2009</v>
      </c>
      <c r="C6051" s="254" t="str">
        <f>IF(AND(A6051&lt;&gt;"",ISNUMBER(A6051)),VLOOKUP(A6051,Studies!A:BR,3,FALSE),"")</f>
        <v>https://www.ncbi.nlm.nih.gov/pubmed/19129748</v>
      </c>
      <c r="D6051" s="254" t="str">
        <f>IF(AND(A6051&lt;&gt;"",ISNUMBER(A6051)),VLOOKUP(A6051,Studies!A:BR,4,FALSE),"")</f>
        <v>SAD 250 mg fed</v>
      </c>
      <c r="E6051" s="254" t="str">
        <f>IF(AND(A6051&lt;&gt;"",ISNUMBER(A6051)),VLOOKUP(A6051,Studies!A:BR,5,FALSE),"")</f>
        <v>Dapagliflozin</v>
      </c>
      <c r="F6051" s="255" t="str">
        <f>IF(AND(A6051&lt;&gt;"",ISNUMBER(A6051)),VLOOKUP(A6051,Studies!A:BR,6,FALSE),"")</f>
        <v>Plasma</v>
      </c>
      <c r="G6051" s="194">
        <v>14</v>
      </c>
      <c r="H6051" s="50" t="s">
        <v>60</v>
      </c>
      <c r="I6051" s="187">
        <v>225.0702</v>
      </c>
      <c r="J6051" s="241" t="s">
        <v>941</v>
      </c>
      <c r="K6051" s="241" t="s">
        <v>116</v>
      </c>
      <c r="L6051" s="195">
        <v>40.712299999999999</v>
      </c>
      <c r="M6051" s="52" t="s">
        <v>941</v>
      </c>
      <c r="N6051" s="52" t="s">
        <v>117</v>
      </c>
    </row>
    <row r="6052" spans="1:14" ht="14.25" x14ac:dyDescent="0.2">
      <c r="A6052" s="30">
        <v>663</v>
      </c>
      <c r="B6052" s="253" t="str">
        <f>IF(AND(A6052&lt;&gt;"",ISNUMBER(A6052)),VLOOKUP(A6052,Studies!A:BR,2,FALSE),"")</f>
        <v>Komoroski 2009</v>
      </c>
      <c r="C6052" s="254" t="str">
        <f>IF(AND(A6052&lt;&gt;"",ISNUMBER(A6052)),VLOOKUP(A6052,Studies!A:BR,3,FALSE),"")</f>
        <v>https://www.ncbi.nlm.nih.gov/pubmed/19129748</v>
      </c>
      <c r="D6052" s="254" t="str">
        <f>IF(AND(A6052&lt;&gt;"",ISNUMBER(A6052)),VLOOKUP(A6052,Studies!A:BR,4,FALSE),"")</f>
        <v>SAD 250 mg fed</v>
      </c>
      <c r="E6052" s="254" t="str">
        <f>IF(AND(A6052&lt;&gt;"",ISNUMBER(A6052)),VLOOKUP(A6052,Studies!A:BR,5,FALSE),"")</f>
        <v>Dapagliflozin</v>
      </c>
      <c r="F6052" s="255" t="str">
        <f>IF(AND(A6052&lt;&gt;"",ISNUMBER(A6052)),VLOOKUP(A6052,Studies!A:BR,6,FALSE),"")</f>
        <v>Plasma</v>
      </c>
      <c r="G6052" s="194">
        <v>18</v>
      </c>
      <c r="H6052" s="50" t="s">
        <v>60</v>
      </c>
      <c r="I6052" s="187">
        <v>153.18450000000001</v>
      </c>
      <c r="J6052" s="241" t="s">
        <v>941</v>
      </c>
      <c r="K6052" s="241" t="s">
        <v>116</v>
      </c>
    </row>
    <row r="6053" spans="1:14" ht="14.25" x14ac:dyDescent="0.2">
      <c r="A6053" s="30">
        <v>663</v>
      </c>
      <c r="B6053" s="253" t="str">
        <f>IF(AND(A6053&lt;&gt;"",ISNUMBER(A6053)),VLOOKUP(A6053,Studies!A:BR,2,FALSE),"")</f>
        <v>Komoroski 2009</v>
      </c>
      <c r="C6053" s="254" t="str">
        <f>IF(AND(A6053&lt;&gt;"",ISNUMBER(A6053)),VLOOKUP(A6053,Studies!A:BR,3,FALSE),"")</f>
        <v>https://www.ncbi.nlm.nih.gov/pubmed/19129748</v>
      </c>
      <c r="D6053" s="254" t="str">
        <f>IF(AND(A6053&lt;&gt;"",ISNUMBER(A6053)),VLOOKUP(A6053,Studies!A:BR,4,FALSE),"")</f>
        <v>SAD 250 mg fed</v>
      </c>
      <c r="E6053" s="254" t="str">
        <f>IF(AND(A6053&lt;&gt;"",ISNUMBER(A6053)),VLOOKUP(A6053,Studies!A:BR,5,FALSE),"")</f>
        <v>Dapagliflozin</v>
      </c>
      <c r="F6053" s="255" t="str">
        <f>IF(AND(A6053&lt;&gt;"",ISNUMBER(A6053)),VLOOKUP(A6053,Studies!A:BR,6,FALSE),"")</f>
        <v>Plasma</v>
      </c>
      <c r="G6053" s="194">
        <v>22</v>
      </c>
      <c r="H6053" s="50" t="s">
        <v>60</v>
      </c>
      <c r="I6053" s="187">
        <v>116.4725</v>
      </c>
      <c r="J6053" s="241" t="s">
        <v>941</v>
      </c>
      <c r="K6053" s="241" t="s">
        <v>116</v>
      </c>
    </row>
    <row r="6054" spans="1:14" ht="14.25" x14ac:dyDescent="0.2">
      <c r="A6054" s="30">
        <v>663</v>
      </c>
      <c r="B6054" s="253" t="str">
        <f>IF(AND(A6054&lt;&gt;"",ISNUMBER(A6054)),VLOOKUP(A6054,Studies!A:BR,2,FALSE),"")</f>
        <v>Komoroski 2009</v>
      </c>
      <c r="C6054" s="254" t="str">
        <f>IF(AND(A6054&lt;&gt;"",ISNUMBER(A6054)),VLOOKUP(A6054,Studies!A:BR,3,FALSE),"")</f>
        <v>https://www.ncbi.nlm.nih.gov/pubmed/19129748</v>
      </c>
      <c r="D6054" s="254" t="str">
        <f>IF(AND(A6054&lt;&gt;"",ISNUMBER(A6054)),VLOOKUP(A6054,Studies!A:BR,4,FALSE),"")</f>
        <v>SAD 250 mg fed</v>
      </c>
      <c r="E6054" s="254" t="str">
        <f>IF(AND(A6054&lt;&gt;"",ISNUMBER(A6054)),VLOOKUP(A6054,Studies!A:BR,5,FALSE),"")</f>
        <v>Dapagliflozin</v>
      </c>
      <c r="F6054" s="255" t="str">
        <f>IF(AND(A6054&lt;&gt;"",ISNUMBER(A6054)),VLOOKUP(A6054,Studies!A:BR,6,FALSE),"")</f>
        <v>Plasma</v>
      </c>
      <c r="G6054" s="194">
        <v>24</v>
      </c>
      <c r="H6054" s="50" t="s">
        <v>60</v>
      </c>
      <c r="I6054" s="187">
        <v>116.65519999999999</v>
      </c>
      <c r="J6054" s="241" t="s">
        <v>941</v>
      </c>
      <c r="K6054" s="241" t="s">
        <v>116</v>
      </c>
    </row>
    <row r="6055" spans="1:14" ht="14.25" x14ac:dyDescent="0.2">
      <c r="A6055" s="30">
        <v>664</v>
      </c>
      <c r="B6055" s="253" t="str">
        <f>IF(AND(A6055&lt;&gt;"",ISNUMBER(A6055)),VLOOKUP(A6055,Studies!A:BR,2,FALSE),"")</f>
        <v>Komoroski 2009</v>
      </c>
      <c r="C6055" s="254" t="str">
        <f>IF(AND(A6055&lt;&gt;"",ISNUMBER(A6055)),VLOOKUP(A6055,Studies!A:BR,3,FALSE),"")</f>
        <v>https://www.ncbi.nlm.nih.gov/pubmed/19129748</v>
      </c>
      <c r="D6055" s="254" t="str">
        <f>IF(AND(A6055&lt;&gt;"",ISNUMBER(A6055)),VLOOKUP(A6055,Studies!A:BR,4,FALSE),"")</f>
        <v>MAD 2.5 mg (day 1)</v>
      </c>
      <c r="E6055" s="254" t="str">
        <f>IF(AND(A6055&lt;&gt;"",ISNUMBER(A6055)),VLOOKUP(A6055,Studies!A:BR,5,FALSE),"")</f>
        <v>Dapagliflozin</v>
      </c>
      <c r="F6055" s="255" t="str">
        <f>IF(AND(A6055&lt;&gt;"",ISNUMBER(A6055)),VLOOKUP(A6055,Studies!A:BR,6,FALSE),"")</f>
        <v>Plasma</v>
      </c>
      <c r="G6055" s="194">
        <v>0.5</v>
      </c>
      <c r="H6055" s="50" t="s">
        <v>60</v>
      </c>
      <c r="I6055" s="187">
        <v>17.999870000000001</v>
      </c>
      <c r="J6055" s="241" t="s">
        <v>941</v>
      </c>
      <c r="K6055" s="241" t="s">
        <v>116</v>
      </c>
    </row>
    <row r="6056" spans="1:14" ht="14.25" x14ac:dyDescent="0.2">
      <c r="A6056" s="30">
        <v>664</v>
      </c>
      <c r="B6056" s="253" t="str">
        <f>IF(AND(A6056&lt;&gt;"",ISNUMBER(A6056)),VLOOKUP(A6056,Studies!A:BR,2,FALSE),"")</f>
        <v>Komoroski 2009</v>
      </c>
      <c r="C6056" s="254" t="str">
        <f>IF(AND(A6056&lt;&gt;"",ISNUMBER(A6056)),VLOOKUP(A6056,Studies!A:BR,3,FALSE),"")</f>
        <v>https://www.ncbi.nlm.nih.gov/pubmed/19129748</v>
      </c>
      <c r="D6056" s="254" t="str">
        <f>IF(AND(A6056&lt;&gt;"",ISNUMBER(A6056)),VLOOKUP(A6056,Studies!A:BR,4,FALSE),"")</f>
        <v>MAD 2.5 mg (day 1)</v>
      </c>
      <c r="E6056" s="254" t="str">
        <f>IF(AND(A6056&lt;&gt;"",ISNUMBER(A6056)),VLOOKUP(A6056,Studies!A:BR,5,FALSE),"")</f>
        <v>Dapagliflozin</v>
      </c>
      <c r="F6056" s="255" t="str">
        <f>IF(AND(A6056&lt;&gt;"",ISNUMBER(A6056)),VLOOKUP(A6056,Studies!A:BR,6,FALSE),"")</f>
        <v>Plasma</v>
      </c>
      <c r="G6056" s="194">
        <v>1</v>
      </c>
      <c r="H6056" s="50" t="s">
        <v>60</v>
      </c>
      <c r="I6056" s="187">
        <v>24.87623</v>
      </c>
      <c r="J6056" s="241" t="s">
        <v>941</v>
      </c>
      <c r="K6056" s="241" t="s">
        <v>116</v>
      </c>
    </row>
    <row r="6057" spans="1:14" ht="14.25" x14ac:dyDescent="0.2">
      <c r="A6057" s="30">
        <v>664</v>
      </c>
      <c r="B6057" s="253" t="str">
        <f>IF(AND(A6057&lt;&gt;"",ISNUMBER(A6057)),VLOOKUP(A6057,Studies!A:BR,2,FALSE),"")</f>
        <v>Komoroski 2009</v>
      </c>
      <c r="C6057" s="254" t="str">
        <f>IF(AND(A6057&lt;&gt;"",ISNUMBER(A6057)),VLOOKUP(A6057,Studies!A:BR,3,FALSE),"")</f>
        <v>https://www.ncbi.nlm.nih.gov/pubmed/19129748</v>
      </c>
      <c r="D6057" s="254" t="str">
        <f>IF(AND(A6057&lt;&gt;"",ISNUMBER(A6057)),VLOOKUP(A6057,Studies!A:BR,4,FALSE),"")</f>
        <v>MAD 2.5 mg (day 1)</v>
      </c>
      <c r="E6057" s="254" t="str">
        <f>IF(AND(A6057&lt;&gt;"",ISNUMBER(A6057)),VLOOKUP(A6057,Studies!A:BR,5,FALSE),"")</f>
        <v>Dapagliflozin</v>
      </c>
      <c r="F6057" s="255" t="str">
        <f>IF(AND(A6057&lt;&gt;"",ISNUMBER(A6057)),VLOOKUP(A6057,Studies!A:BR,6,FALSE),"")</f>
        <v>Plasma</v>
      </c>
      <c r="G6057" s="194">
        <v>1.5</v>
      </c>
      <c r="H6057" s="50" t="s">
        <v>60</v>
      </c>
      <c r="I6057" s="187">
        <v>20.049689999999998</v>
      </c>
      <c r="J6057" s="241" t="s">
        <v>941</v>
      </c>
      <c r="K6057" s="241" t="s">
        <v>116</v>
      </c>
    </row>
    <row r="6058" spans="1:14" ht="14.25" x14ac:dyDescent="0.2">
      <c r="A6058" s="30">
        <v>664</v>
      </c>
      <c r="B6058" s="253" t="str">
        <f>IF(AND(A6058&lt;&gt;"",ISNUMBER(A6058)),VLOOKUP(A6058,Studies!A:BR,2,FALSE),"")</f>
        <v>Komoroski 2009</v>
      </c>
      <c r="C6058" s="254" t="str">
        <f>IF(AND(A6058&lt;&gt;"",ISNUMBER(A6058)),VLOOKUP(A6058,Studies!A:BR,3,FALSE),"")</f>
        <v>https://www.ncbi.nlm.nih.gov/pubmed/19129748</v>
      </c>
      <c r="D6058" s="254" t="str">
        <f>IF(AND(A6058&lt;&gt;"",ISNUMBER(A6058)),VLOOKUP(A6058,Studies!A:BR,4,FALSE),"")</f>
        <v>MAD 2.5 mg (day 1)</v>
      </c>
      <c r="E6058" s="254" t="str">
        <f>IF(AND(A6058&lt;&gt;"",ISNUMBER(A6058)),VLOOKUP(A6058,Studies!A:BR,5,FALSE),"")</f>
        <v>Dapagliflozin</v>
      </c>
      <c r="F6058" s="255" t="str">
        <f>IF(AND(A6058&lt;&gt;"",ISNUMBER(A6058)),VLOOKUP(A6058,Studies!A:BR,6,FALSE),"")</f>
        <v>Plasma</v>
      </c>
      <c r="G6058" s="194">
        <v>2</v>
      </c>
      <c r="H6058" s="50" t="s">
        <v>60</v>
      </c>
      <c r="I6058" s="187">
        <v>13.59845</v>
      </c>
      <c r="J6058" s="241" t="s">
        <v>941</v>
      </c>
      <c r="K6058" s="241" t="s">
        <v>116</v>
      </c>
    </row>
    <row r="6059" spans="1:14" ht="14.25" x14ac:dyDescent="0.2">
      <c r="A6059" s="30">
        <v>664</v>
      </c>
      <c r="B6059" s="253" t="str">
        <f>IF(AND(A6059&lt;&gt;"",ISNUMBER(A6059)),VLOOKUP(A6059,Studies!A:BR,2,FALSE),"")</f>
        <v>Komoroski 2009</v>
      </c>
      <c r="C6059" s="254" t="str">
        <f>IF(AND(A6059&lt;&gt;"",ISNUMBER(A6059)),VLOOKUP(A6059,Studies!A:BR,3,FALSE),"")</f>
        <v>https://www.ncbi.nlm.nih.gov/pubmed/19129748</v>
      </c>
      <c r="D6059" s="254" t="str">
        <f>IF(AND(A6059&lt;&gt;"",ISNUMBER(A6059)),VLOOKUP(A6059,Studies!A:BR,4,FALSE),"")</f>
        <v>MAD 2.5 mg (day 1)</v>
      </c>
      <c r="E6059" s="254" t="str">
        <f>IF(AND(A6059&lt;&gt;"",ISNUMBER(A6059)),VLOOKUP(A6059,Studies!A:BR,5,FALSE),"")</f>
        <v>Dapagliflozin</v>
      </c>
      <c r="F6059" s="255" t="str">
        <f>IF(AND(A6059&lt;&gt;"",ISNUMBER(A6059)),VLOOKUP(A6059,Studies!A:BR,6,FALSE),"")</f>
        <v>Plasma</v>
      </c>
      <c r="G6059" s="194">
        <v>4</v>
      </c>
      <c r="H6059" s="50" t="s">
        <v>60</v>
      </c>
      <c r="I6059" s="187">
        <v>6.8190460000000002</v>
      </c>
      <c r="J6059" s="241" t="s">
        <v>941</v>
      </c>
      <c r="K6059" s="241" t="s">
        <v>116</v>
      </c>
    </row>
    <row r="6060" spans="1:14" ht="14.25" x14ac:dyDescent="0.2">
      <c r="A6060" s="30">
        <v>664</v>
      </c>
      <c r="B6060" s="253" t="str">
        <f>IF(AND(A6060&lt;&gt;"",ISNUMBER(A6060)),VLOOKUP(A6060,Studies!A:BR,2,FALSE),"")</f>
        <v>Komoroski 2009</v>
      </c>
      <c r="C6060" s="254" t="str">
        <f>IF(AND(A6060&lt;&gt;"",ISNUMBER(A6060)),VLOOKUP(A6060,Studies!A:BR,3,FALSE),"")</f>
        <v>https://www.ncbi.nlm.nih.gov/pubmed/19129748</v>
      </c>
      <c r="D6060" s="254" t="str">
        <f>IF(AND(A6060&lt;&gt;"",ISNUMBER(A6060)),VLOOKUP(A6060,Studies!A:BR,4,FALSE),"")</f>
        <v>MAD 2.5 mg (day 1)</v>
      </c>
      <c r="E6060" s="254" t="str">
        <f>IF(AND(A6060&lt;&gt;"",ISNUMBER(A6060)),VLOOKUP(A6060,Studies!A:BR,5,FALSE),"")</f>
        <v>Dapagliflozin</v>
      </c>
      <c r="F6060" s="255" t="str">
        <f>IF(AND(A6060&lt;&gt;"",ISNUMBER(A6060)),VLOOKUP(A6060,Studies!A:BR,6,FALSE),"")</f>
        <v>Plasma</v>
      </c>
      <c r="G6060" s="194">
        <v>6</v>
      </c>
      <c r="H6060" s="50" t="s">
        <v>60</v>
      </c>
      <c r="I6060" s="187">
        <v>5.3787229999999999</v>
      </c>
      <c r="J6060" s="241" t="s">
        <v>941</v>
      </c>
      <c r="K6060" s="241" t="s">
        <v>116</v>
      </c>
    </row>
    <row r="6061" spans="1:14" ht="14.25" x14ac:dyDescent="0.2">
      <c r="A6061" s="30">
        <v>664</v>
      </c>
      <c r="B6061" s="253" t="str">
        <f>IF(AND(A6061&lt;&gt;"",ISNUMBER(A6061)),VLOOKUP(A6061,Studies!A:BR,2,FALSE),"")</f>
        <v>Komoroski 2009</v>
      </c>
      <c r="C6061" s="254" t="str">
        <f>IF(AND(A6061&lt;&gt;"",ISNUMBER(A6061)),VLOOKUP(A6061,Studies!A:BR,3,FALSE),"")</f>
        <v>https://www.ncbi.nlm.nih.gov/pubmed/19129748</v>
      </c>
      <c r="D6061" s="254" t="str">
        <f>IF(AND(A6061&lt;&gt;"",ISNUMBER(A6061)),VLOOKUP(A6061,Studies!A:BR,4,FALSE),"")</f>
        <v>MAD 2.5 mg (day 1)</v>
      </c>
      <c r="E6061" s="254" t="str">
        <f>IF(AND(A6061&lt;&gt;"",ISNUMBER(A6061)),VLOOKUP(A6061,Studies!A:BR,5,FALSE),"")</f>
        <v>Dapagliflozin</v>
      </c>
      <c r="F6061" s="255" t="str">
        <f>IF(AND(A6061&lt;&gt;"",ISNUMBER(A6061)),VLOOKUP(A6061,Studies!A:BR,6,FALSE),"")</f>
        <v>Plasma</v>
      </c>
      <c r="G6061" s="194">
        <v>8</v>
      </c>
      <c r="H6061" s="50" t="s">
        <v>60</v>
      </c>
      <c r="I6061" s="187">
        <v>3.8919199999999998</v>
      </c>
      <c r="J6061" s="241" t="s">
        <v>941</v>
      </c>
      <c r="K6061" s="241" t="s">
        <v>116</v>
      </c>
    </row>
    <row r="6062" spans="1:14" ht="14.25" x14ac:dyDescent="0.2">
      <c r="A6062" s="30">
        <v>664</v>
      </c>
      <c r="B6062" s="253" t="str">
        <f>IF(AND(A6062&lt;&gt;"",ISNUMBER(A6062)),VLOOKUP(A6062,Studies!A:BR,2,FALSE),"")</f>
        <v>Komoroski 2009</v>
      </c>
      <c r="C6062" s="254" t="str">
        <f>IF(AND(A6062&lt;&gt;"",ISNUMBER(A6062)),VLOOKUP(A6062,Studies!A:BR,3,FALSE),"")</f>
        <v>https://www.ncbi.nlm.nih.gov/pubmed/19129748</v>
      </c>
      <c r="D6062" s="254" t="str">
        <f>IF(AND(A6062&lt;&gt;"",ISNUMBER(A6062)),VLOOKUP(A6062,Studies!A:BR,4,FALSE),"")</f>
        <v>MAD 2.5 mg (day 1)</v>
      </c>
      <c r="E6062" s="254" t="str">
        <f>IF(AND(A6062&lt;&gt;"",ISNUMBER(A6062)),VLOOKUP(A6062,Studies!A:BR,5,FALSE),"")</f>
        <v>Dapagliflozin</v>
      </c>
      <c r="F6062" s="255" t="str">
        <f>IF(AND(A6062&lt;&gt;"",ISNUMBER(A6062)),VLOOKUP(A6062,Studies!A:BR,6,FALSE),"")</f>
        <v>Plasma</v>
      </c>
      <c r="G6062" s="194">
        <v>10</v>
      </c>
      <c r="H6062" s="50" t="s">
        <v>60</v>
      </c>
      <c r="I6062" s="187">
        <v>2.8161040000000002</v>
      </c>
      <c r="J6062" s="241" t="s">
        <v>941</v>
      </c>
      <c r="K6062" s="241" t="s">
        <v>116</v>
      </c>
    </row>
    <row r="6063" spans="1:14" ht="14.25" x14ac:dyDescent="0.2">
      <c r="A6063" s="30">
        <v>664</v>
      </c>
      <c r="B6063" s="253" t="str">
        <f>IF(AND(A6063&lt;&gt;"",ISNUMBER(A6063)),VLOOKUP(A6063,Studies!A:BR,2,FALSE),"")</f>
        <v>Komoroski 2009</v>
      </c>
      <c r="C6063" s="254" t="str">
        <f>IF(AND(A6063&lt;&gt;"",ISNUMBER(A6063)),VLOOKUP(A6063,Studies!A:BR,3,FALSE),"")</f>
        <v>https://www.ncbi.nlm.nih.gov/pubmed/19129748</v>
      </c>
      <c r="D6063" s="254" t="str">
        <f>IF(AND(A6063&lt;&gt;"",ISNUMBER(A6063)),VLOOKUP(A6063,Studies!A:BR,4,FALSE),"")</f>
        <v>MAD 2.5 mg (day 1)</v>
      </c>
      <c r="E6063" s="254" t="str">
        <f>IF(AND(A6063&lt;&gt;"",ISNUMBER(A6063)),VLOOKUP(A6063,Studies!A:BR,5,FALSE),"")</f>
        <v>Dapagliflozin</v>
      </c>
      <c r="F6063" s="255" t="str">
        <f>IF(AND(A6063&lt;&gt;"",ISNUMBER(A6063)),VLOOKUP(A6063,Studies!A:BR,6,FALSE),"")</f>
        <v>Plasma</v>
      </c>
      <c r="G6063" s="194">
        <v>12</v>
      </c>
      <c r="H6063" s="50" t="s">
        <v>60</v>
      </c>
      <c r="I6063" s="187">
        <v>2.2697180000000001</v>
      </c>
      <c r="J6063" s="241" t="s">
        <v>941</v>
      </c>
      <c r="K6063" s="241" t="s">
        <v>116</v>
      </c>
    </row>
    <row r="6064" spans="1:14" ht="14.25" x14ac:dyDescent="0.2">
      <c r="A6064" s="30">
        <v>664</v>
      </c>
      <c r="B6064" s="253" t="str">
        <f>IF(AND(A6064&lt;&gt;"",ISNUMBER(A6064)),VLOOKUP(A6064,Studies!A:BR,2,FALSE),"")</f>
        <v>Komoroski 2009</v>
      </c>
      <c r="C6064" s="254" t="str">
        <f>IF(AND(A6064&lt;&gt;"",ISNUMBER(A6064)),VLOOKUP(A6064,Studies!A:BR,3,FALSE),"")</f>
        <v>https://www.ncbi.nlm.nih.gov/pubmed/19129748</v>
      </c>
      <c r="D6064" s="254" t="str">
        <f>IF(AND(A6064&lt;&gt;"",ISNUMBER(A6064)),VLOOKUP(A6064,Studies!A:BR,4,FALSE),"")</f>
        <v>MAD 2.5 mg (day 1)</v>
      </c>
      <c r="E6064" s="254" t="str">
        <f>IF(AND(A6064&lt;&gt;"",ISNUMBER(A6064)),VLOOKUP(A6064,Studies!A:BR,5,FALSE),"")</f>
        <v>Dapagliflozin</v>
      </c>
      <c r="F6064" s="255" t="str">
        <f>IF(AND(A6064&lt;&gt;"",ISNUMBER(A6064)),VLOOKUP(A6064,Studies!A:BR,6,FALSE),"")</f>
        <v>Plasma</v>
      </c>
      <c r="G6064" s="194">
        <v>14</v>
      </c>
      <c r="H6064" s="50" t="s">
        <v>60</v>
      </c>
      <c r="I6064" s="187">
        <v>2.0820979999999998</v>
      </c>
      <c r="J6064" s="241" t="s">
        <v>941</v>
      </c>
      <c r="K6064" s="241" t="s">
        <v>116</v>
      </c>
    </row>
    <row r="6065" spans="1:11" ht="14.25" x14ac:dyDescent="0.2">
      <c r="A6065" s="30">
        <v>664</v>
      </c>
      <c r="B6065" s="253" t="str">
        <f>IF(AND(A6065&lt;&gt;"",ISNUMBER(A6065)),VLOOKUP(A6065,Studies!A:BR,2,FALSE),"")</f>
        <v>Komoroski 2009</v>
      </c>
      <c r="C6065" s="254" t="str">
        <f>IF(AND(A6065&lt;&gt;"",ISNUMBER(A6065)),VLOOKUP(A6065,Studies!A:BR,3,FALSE),"")</f>
        <v>https://www.ncbi.nlm.nih.gov/pubmed/19129748</v>
      </c>
      <c r="D6065" s="254" t="str">
        <f>IF(AND(A6065&lt;&gt;"",ISNUMBER(A6065)),VLOOKUP(A6065,Studies!A:BR,4,FALSE),"")</f>
        <v>MAD 2.5 mg (day 1)</v>
      </c>
      <c r="E6065" s="254" t="str">
        <f>IF(AND(A6065&lt;&gt;"",ISNUMBER(A6065)),VLOOKUP(A6065,Studies!A:BR,5,FALSE),"")</f>
        <v>Dapagliflozin</v>
      </c>
      <c r="F6065" s="255" t="str">
        <f>IF(AND(A6065&lt;&gt;"",ISNUMBER(A6065)),VLOOKUP(A6065,Studies!A:BR,6,FALSE),"")</f>
        <v>Plasma</v>
      </c>
      <c r="G6065" s="194">
        <v>18</v>
      </c>
      <c r="H6065" s="50" t="s">
        <v>60</v>
      </c>
      <c r="I6065" s="187">
        <v>1.3525320000000001</v>
      </c>
      <c r="J6065" s="241" t="s">
        <v>941</v>
      </c>
      <c r="K6065" s="241" t="s">
        <v>116</v>
      </c>
    </row>
    <row r="6066" spans="1:11" ht="14.25" x14ac:dyDescent="0.2">
      <c r="A6066" s="30">
        <v>664</v>
      </c>
      <c r="B6066" s="253" t="str">
        <f>IF(AND(A6066&lt;&gt;"",ISNUMBER(A6066)),VLOOKUP(A6066,Studies!A:BR,2,FALSE),"")</f>
        <v>Komoroski 2009</v>
      </c>
      <c r="C6066" s="254" t="str">
        <f>IF(AND(A6066&lt;&gt;"",ISNUMBER(A6066)),VLOOKUP(A6066,Studies!A:BR,3,FALSE),"")</f>
        <v>https://www.ncbi.nlm.nih.gov/pubmed/19129748</v>
      </c>
      <c r="D6066" s="254" t="str">
        <f>IF(AND(A6066&lt;&gt;"",ISNUMBER(A6066)),VLOOKUP(A6066,Studies!A:BR,4,FALSE),"")</f>
        <v>MAD 2.5 mg (day 1)</v>
      </c>
      <c r="E6066" s="254" t="str">
        <f>IF(AND(A6066&lt;&gt;"",ISNUMBER(A6066)),VLOOKUP(A6066,Studies!A:BR,5,FALSE),"")</f>
        <v>Dapagliflozin</v>
      </c>
      <c r="F6066" s="255" t="str">
        <f>IF(AND(A6066&lt;&gt;"",ISNUMBER(A6066)),VLOOKUP(A6066,Studies!A:BR,6,FALSE),"")</f>
        <v>Plasma</v>
      </c>
      <c r="G6066" s="194">
        <v>22</v>
      </c>
      <c r="H6066" s="50" t="s">
        <v>60</v>
      </c>
      <c r="I6066" s="187">
        <v>1.3525320000000001</v>
      </c>
      <c r="J6066" s="241" t="s">
        <v>941</v>
      </c>
      <c r="K6066" s="241" t="s">
        <v>116</v>
      </c>
    </row>
    <row r="6067" spans="1:11" ht="14.25" x14ac:dyDescent="0.2">
      <c r="A6067" s="30">
        <v>664</v>
      </c>
      <c r="B6067" s="253" t="str">
        <f>IF(AND(A6067&lt;&gt;"",ISNUMBER(A6067)),VLOOKUP(A6067,Studies!A:BR,2,FALSE),"")</f>
        <v>Komoroski 2009</v>
      </c>
      <c r="C6067" s="254" t="str">
        <f>IF(AND(A6067&lt;&gt;"",ISNUMBER(A6067)),VLOOKUP(A6067,Studies!A:BR,3,FALSE),"")</f>
        <v>https://www.ncbi.nlm.nih.gov/pubmed/19129748</v>
      </c>
      <c r="D6067" s="254" t="str">
        <f>IF(AND(A6067&lt;&gt;"",ISNUMBER(A6067)),VLOOKUP(A6067,Studies!A:BR,4,FALSE),"")</f>
        <v>MAD 2.5 mg (day 1)</v>
      </c>
      <c r="E6067" s="254" t="str">
        <f>IF(AND(A6067&lt;&gt;"",ISNUMBER(A6067)),VLOOKUP(A6067,Studies!A:BR,5,FALSE),"")</f>
        <v>Dapagliflozin</v>
      </c>
      <c r="F6067" s="255" t="str">
        <f>IF(AND(A6067&lt;&gt;"",ISNUMBER(A6067)),VLOOKUP(A6067,Studies!A:BR,6,FALSE),"")</f>
        <v>Plasma</v>
      </c>
      <c r="G6067" s="194">
        <v>24</v>
      </c>
      <c r="H6067" s="50" t="s">
        <v>60</v>
      </c>
      <c r="I6067" s="187">
        <v>1.162984</v>
      </c>
      <c r="J6067" s="241" t="s">
        <v>941</v>
      </c>
      <c r="K6067" s="241" t="s">
        <v>116</v>
      </c>
    </row>
    <row r="6068" spans="1:11" ht="14.25" x14ac:dyDescent="0.2">
      <c r="A6068" s="30">
        <v>665</v>
      </c>
      <c r="B6068" s="253" t="str">
        <f>IF(AND(A6068&lt;&gt;"",ISNUMBER(A6068)),VLOOKUP(A6068,Studies!A:BR,2,FALSE),"")</f>
        <v>Komoroski 2009</v>
      </c>
      <c r="C6068" s="254" t="str">
        <f>IF(AND(A6068&lt;&gt;"",ISNUMBER(A6068)),VLOOKUP(A6068,Studies!A:BR,3,FALSE),"")</f>
        <v>https://www.ncbi.nlm.nih.gov/pubmed/19129748</v>
      </c>
      <c r="D6068" s="254" t="str">
        <f>IF(AND(A6068&lt;&gt;"",ISNUMBER(A6068)),VLOOKUP(A6068,Studies!A:BR,4,FALSE),"")</f>
        <v>MAD 10 mg (day 1)</v>
      </c>
      <c r="E6068" s="254" t="str">
        <f>IF(AND(A6068&lt;&gt;"",ISNUMBER(A6068)),VLOOKUP(A6068,Studies!A:BR,5,FALSE),"")</f>
        <v>Dapagliflozin</v>
      </c>
      <c r="F6068" s="255" t="str">
        <f>IF(AND(A6068&lt;&gt;"",ISNUMBER(A6068)),VLOOKUP(A6068,Studies!A:BR,6,FALSE),"")</f>
        <v>Plasma</v>
      </c>
      <c r="G6068" s="194">
        <v>0.5</v>
      </c>
      <c r="H6068" s="50" t="s">
        <v>60</v>
      </c>
      <c r="I6068" s="187">
        <v>67.096190000000007</v>
      </c>
      <c r="J6068" s="241" t="s">
        <v>941</v>
      </c>
      <c r="K6068" s="241" t="s">
        <v>116</v>
      </c>
    </row>
    <row r="6069" spans="1:11" ht="14.25" x14ac:dyDescent="0.2">
      <c r="A6069" s="30">
        <v>665</v>
      </c>
      <c r="B6069" s="253" t="str">
        <f>IF(AND(A6069&lt;&gt;"",ISNUMBER(A6069)),VLOOKUP(A6069,Studies!A:BR,2,FALSE),"")</f>
        <v>Komoroski 2009</v>
      </c>
      <c r="C6069" s="254" t="str">
        <f>IF(AND(A6069&lt;&gt;"",ISNUMBER(A6069)),VLOOKUP(A6069,Studies!A:BR,3,FALSE),"")</f>
        <v>https://www.ncbi.nlm.nih.gov/pubmed/19129748</v>
      </c>
      <c r="D6069" s="254" t="str">
        <f>IF(AND(A6069&lt;&gt;"",ISNUMBER(A6069)),VLOOKUP(A6069,Studies!A:BR,4,FALSE),"")</f>
        <v>MAD 10 mg (day 1)</v>
      </c>
      <c r="E6069" s="254" t="str">
        <f>IF(AND(A6069&lt;&gt;"",ISNUMBER(A6069)),VLOOKUP(A6069,Studies!A:BR,5,FALSE),"")</f>
        <v>Dapagliflozin</v>
      </c>
      <c r="F6069" s="255" t="str">
        <f>IF(AND(A6069&lt;&gt;"",ISNUMBER(A6069)),VLOOKUP(A6069,Studies!A:BR,6,FALSE),"")</f>
        <v>Plasma</v>
      </c>
      <c r="G6069" s="194">
        <v>1</v>
      </c>
      <c r="H6069" s="50" t="s">
        <v>60</v>
      </c>
      <c r="I6069" s="187">
        <v>98.927300000000002</v>
      </c>
      <c r="J6069" s="241" t="s">
        <v>941</v>
      </c>
      <c r="K6069" s="241" t="s">
        <v>116</v>
      </c>
    </row>
    <row r="6070" spans="1:11" ht="14.25" x14ac:dyDescent="0.2">
      <c r="A6070" s="30">
        <v>665</v>
      </c>
      <c r="B6070" s="253" t="str">
        <f>IF(AND(A6070&lt;&gt;"",ISNUMBER(A6070)),VLOOKUP(A6070,Studies!A:BR,2,FALSE),"")</f>
        <v>Komoroski 2009</v>
      </c>
      <c r="C6070" s="254" t="str">
        <f>IF(AND(A6070&lt;&gt;"",ISNUMBER(A6070)),VLOOKUP(A6070,Studies!A:BR,3,FALSE),"")</f>
        <v>https://www.ncbi.nlm.nih.gov/pubmed/19129748</v>
      </c>
      <c r="D6070" s="254" t="str">
        <f>IF(AND(A6070&lt;&gt;"",ISNUMBER(A6070)),VLOOKUP(A6070,Studies!A:BR,4,FALSE),"")</f>
        <v>MAD 10 mg (day 1)</v>
      </c>
      <c r="E6070" s="254" t="str">
        <f>IF(AND(A6070&lt;&gt;"",ISNUMBER(A6070)),VLOOKUP(A6070,Studies!A:BR,5,FALSE),"")</f>
        <v>Dapagliflozin</v>
      </c>
      <c r="F6070" s="255" t="str">
        <f>IF(AND(A6070&lt;&gt;"",ISNUMBER(A6070)),VLOOKUP(A6070,Studies!A:BR,6,FALSE),"")</f>
        <v>Plasma</v>
      </c>
      <c r="G6070" s="194">
        <v>1.5</v>
      </c>
      <c r="H6070" s="50" t="s">
        <v>60</v>
      </c>
      <c r="I6070" s="187">
        <v>83.248170000000002</v>
      </c>
      <c r="J6070" s="241" t="s">
        <v>941</v>
      </c>
      <c r="K6070" s="241" t="s">
        <v>116</v>
      </c>
    </row>
    <row r="6071" spans="1:11" ht="14.25" x14ac:dyDescent="0.2">
      <c r="A6071" s="30">
        <v>665</v>
      </c>
      <c r="B6071" s="253" t="str">
        <f>IF(AND(A6071&lt;&gt;"",ISNUMBER(A6071)),VLOOKUP(A6071,Studies!A:BR,2,FALSE),"")</f>
        <v>Komoroski 2009</v>
      </c>
      <c r="C6071" s="254" t="str">
        <f>IF(AND(A6071&lt;&gt;"",ISNUMBER(A6071)),VLOOKUP(A6071,Studies!A:BR,3,FALSE),"")</f>
        <v>https://www.ncbi.nlm.nih.gov/pubmed/19129748</v>
      </c>
      <c r="D6071" s="254" t="str">
        <f>IF(AND(A6071&lt;&gt;"",ISNUMBER(A6071)),VLOOKUP(A6071,Studies!A:BR,4,FALSE),"")</f>
        <v>MAD 10 mg (day 1)</v>
      </c>
      <c r="E6071" s="254" t="str">
        <f>IF(AND(A6071&lt;&gt;"",ISNUMBER(A6071)),VLOOKUP(A6071,Studies!A:BR,5,FALSE),"")</f>
        <v>Dapagliflozin</v>
      </c>
      <c r="F6071" s="255" t="str">
        <f>IF(AND(A6071&lt;&gt;"",ISNUMBER(A6071)),VLOOKUP(A6071,Studies!A:BR,6,FALSE),"")</f>
        <v>Plasma</v>
      </c>
      <c r="G6071" s="194">
        <v>2</v>
      </c>
      <c r="H6071" s="50" t="s">
        <v>60</v>
      </c>
      <c r="I6071" s="187">
        <v>68.559169999999995</v>
      </c>
      <c r="J6071" s="241" t="s">
        <v>941</v>
      </c>
      <c r="K6071" s="241" t="s">
        <v>116</v>
      </c>
    </row>
    <row r="6072" spans="1:11" ht="14.25" x14ac:dyDescent="0.2">
      <c r="A6072" s="30">
        <v>665</v>
      </c>
      <c r="B6072" s="253" t="str">
        <f>IF(AND(A6072&lt;&gt;"",ISNUMBER(A6072)),VLOOKUP(A6072,Studies!A:BR,2,FALSE),"")</f>
        <v>Komoroski 2009</v>
      </c>
      <c r="C6072" s="254" t="str">
        <f>IF(AND(A6072&lt;&gt;"",ISNUMBER(A6072)),VLOOKUP(A6072,Studies!A:BR,3,FALSE),"")</f>
        <v>https://www.ncbi.nlm.nih.gov/pubmed/19129748</v>
      </c>
      <c r="D6072" s="254" t="str">
        <f>IF(AND(A6072&lt;&gt;"",ISNUMBER(A6072)),VLOOKUP(A6072,Studies!A:BR,4,FALSE),"")</f>
        <v>MAD 10 mg (day 1)</v>
      </c>
      <c r="E6072" s="254" t="str">
        <f>IF(AND(A6072&lt;&gt;"",ISNUMBER(A6072)),VLOOKUP(A6072,Studies!A:BR,5,FALSE),"")</f>
        <v>Dapagliflozin</v>
      </c>
      <c r="F6072" s="255" t="str">
        <f>IF(AND(A6072&lt;&gt;"",ISNUMBER(A6072)),VLOOKUP(A6072,Studies!A:BR,6,FALSE),"")</f>
        <v>Plasma</v>
      </c>
      <c r="G6072" s="194">
        <v>4</v>
      </c>
      <c r="H6072" s="50" t="s">
        <v>60</v>
      </c>
      <c r="I6072" s="187">
        <v>32.927930000000003</v>
      </c>
      <c r="J6072" s="241" t="s">
        <v>941</v>
      </c>
      <c r="K6072" s="241" t="s">
        <v>116</v>
      </c>
    </row>
    <row r="6073" spans="1:11" ht="14.25" x14ac:dyDescent="0.2">
      <c r="A6073" s="30">
        <v>665</v>
      </c>
      <c r="B6073" s="253" t="str">
        <f>IF(AND(A6073&lt;&gt;"",ISNUMBER(A6073)),VLOOKUP(A6073,Studies!A:BR,2,FALSE),"")</f>
        <v>Komoroski 2009</v>
      </c>
      <c r="C6073" s="254" t="str">
        <f>IF(AND(A6073&lt;&gt;"",ISNUMBER(A6073)),VLOOKUP(A6073,Studies!A:BR,3,FALSE),"")</f>
        <v>https://www.ncbi.nlm.nih.gov/pubmed/19129748</v>
      </c>
      <c r="D6073" s="254" t="str">
        <f>IF(AND(A6073&lt;&gt;"",ISNUMBER(A6073)),VLOOKUP(A6073,Studies!A:BR,4,FALSE),"")</f>
        <v>MAD 10 mg (day 1)</v>
      </c>
      <c r="E6073" s="254" t="str">
        <f>IF(AND(A6073&lt;&gt;"",ISNUMBER(A6073)),VLOOKUP(A6073,Studies!A:BR,5,FALSE),"")</f>
        <v>Dapagliflozin</v>
      </c>
      <c r="F6073" s="255" t="str">
        <f>IF(AND(A6073&lt;&gt;"",ISNUMBER(A6073)),VLOOKUP(A6073,Studies!A:BR,6,FALSE),"")</f>
        <v>Plasma</v>
      </c>
      <c r="G6073" s="194">
        <v>6</v>
      </c>
      <c r="H6073" s="50" t="s">
        <v>60</v>
      </c>
      <c r="I6073" s="187">
        <v>21.39</v>
      </c>
      <c r="J6073" s="241" t="s">
        <v>941</v>
      </c>
      <c r="K6073" s="241" t="s">
        <v>116</v>
      </c>
    </row>
    <row r="6074" spans="1:11" ht="14.25" x14ac:dyDescent="0.2">
      <c r="A6074" s="30">
        <v>665</v>
      </c>
      <c r="B6074" s="253" t="str">
        <f>IF(AND(A6074&lt;&gt;"",ISNUMBER(A6074)),VLOOKUP(A6074,Studies!A:BR,2,FALSE),"")</f>
        <v>Komoroski 2009</v>
      </c>
      <c r="C6074" s="254" t="str">
        <f>IF(AND(A6074&lt;&gt;"",ISNUMBER(A6074)),VLOOKUP(A6074,Studies!A:BR,3,FALSE),"")</f>
        <v>https://www.ncbi.nlm.nih.gov/pubmed/19129748</v>
      </c>
      <c r="D6074" s="254" t="str">
        <f>IF(AND(A6074&lt;&gt;"",ISNUMBER(A6074)),VLOOKUP(A6074,Studies!A:BR,4,FALSE),"")</f>
        <v>MAD 10 mg (day 1)</v>
      </c>
      <c r="E6074" s="254" t="str">
        <f>IF(AND(A6074&lt;&gt;"",ISNUMBER(A6074)),VLOOKUP(A6074,Studies!A:BR,5,FALSE),"")</f>
        <v>Dapagliflozin</v>
      </c>
      <c r="F6074" s="255" t="str">
        <f>IF(AND(A6074&lt;&gt;"",ISNUMBER(A6074)),VLOOKUP(A6074,Studies!A:BR,6,FALSE),"")</f>
        <v>Plasma</v>
      </c>
      <c r="G6074" s="194">
        <v>8</v>
      </c>
      <c r="H6074" s="50" t="s">
        <v>60</v>
      </c>
      <c r="I6074" s="187">
        <v>15.814780000000001</v>
      </c>
      <c r="J6074" s="241" t="s">
        <v>941</v>
      </c>
      <c r="K6074" s="241" t="s">
        <v>116</v>
      </c>
    </row>
    <row r="6075" spans="1:11" ht="14.25" x14ac:dyDescent="0.2">
      <c r="A6075" s="30">
        <v>665</v>
      </c>
      <c r="B6075" s="253" t="str">
        <f>IF(AND(A6075&lt;&gt;"",ISNUMBER(A6075)),VLOOKUP(A6075,Studies!A:BR,2,FALSE),"")</f>
        <v>Komoroski 2009</v>
      </c>
      <c r="C6075" s="254" t="str">
        <f>IF(AND(A6075&lt;&gt;"",ISNUMBER(A6075)),VLOOKUP(A6075,Studies!A:BR,3,FALSE),"")</f>
        <v>https://www.ncbi.nlm.nih.gov/pubmed/19129748</v>
      </c>
      <c r="D6075" s="254" t="str">
        <f>IF(AND(A6075&lt;&gt;"",ISNUMBER(A6075)),VLOOKUP(A6075,Studies!A:BR,4,FALSE),"")</f>
        <v>MAD 10 mg (day 1)</v>
      </c>
      <c r="E6075" s="254" t="str">
        <f>IF(AND(A6075&lt;&gt;"",ISNUMBER(A6075)),VLOOKUP(A6075,Studies!A:BR,5,FALSE),"")</f>
        <v>Dapagliflozin</v>
      </c>
      <c r="F6075" s="255" t="str">
        <f>IF(AND(A6075&lt;&gt;"",ISNUMBER(A6075)),VLOOKUP(A6075,Studies!A:BR,6,FALSE),"")</f>
        <v>Plasma</v>
      </c>
      <c r="G6075" s="194">
        <v>10</v>
      </c>
      <c r="H6075" s="50" t="s">
        <v>60</v>
      </c>
      <c r="I6075" s="187">
        <v>11.69272</v>
      </c>
      <c r="J6075" s="241" t="s">
        <v>941</v>
      </c>
      <c r="K6075" s="241" t="s">
        <v>116</v>
      </c>
    </row>
    <row r="6076" spans="1:11" ht="14.25" x14ac:dyDescent="0.2">
      <c r="A6076" s="30">
        <v>665</v>
      </c>
      <c r="B6076" s="253" t="str">
        <f>IF(AND(A6076&lt;&gt;"",ISNUMBER(A6076)),VLOOKUP(A6076,Studies!A:BR,2,FALSE),"")</f>
        <v>Komoroski 2009</v>
      </c>
      <c r="C6076" s="254" t="str">
        <f>IF(AND(A6076&lt;&gt;"",ISNUMBER(A6076)),VLOOKUP(A6076,Studies!A:BR,3,FALSE),"")</f>
        <v>https://www.ncbi.nlm.nih.gov/pubmed/19129748</v>
      </c>
      <c r="D6076" s="254" t="str">
        <f>IF(AND(A6076&lt;&gt;"",ISNUMBER(A6076)),VLOOKUP(A6076,Studies!A:BR,4,FALSE),"")</f>
        <v>MAD 10 mg (day 1)</v>
      </c>
      <c r="E6076" s="254" t="str">
        <f>IF(AND(A6076&lt;&gt;"",ISNUMBER(A6076)),VLOOKUP(A6076,Studies!A:BR,5,FALSE),"")</f>
        <v>Dapagliflozin</v>
      </c>
      <c r="F6076" s="255" t="str">
        <f>IF(AND(A6076&lt;&gt;"",ISNUMBER(A6076)),VLOOKUP(A6076,Studies!A:BR,6,FALSE),"")</f>
        <v>Plasma</v>
      </c>
      <c r="G6076" s="194">
        <v>12</v>
      </c>
      <c r="H6076" s="50" t="s">
        <v>60</v>
      </c>
      <c r="I6076" s="187">
        <v>8.8335609999999996</v>
      </c>
      <c r="J6076" s="241" t="s">
        <v>941</v>
      </c>
      <c r="K6076" s="241" t="s">
        <v>116</v>
      </c>
    </row>
    <row r="6077" spans="1:11" ht="14.25" x14ac:dyDescent="0.2">
      <c r="A6077" s="30">
        <v>665</v>
      </c>
      <c r="B6077" s="253" t="str">
        <f>IF(AND(A6077&lt;&gt;"",ISNUMBER(A6077)),VLOOKUP(A6077,Studies!A:BR,2,FALSE),"")</f>
        <v>Komoroski 2009</v>
      </c>
      <c r="C6077" s="254" t="str">
        <f>IF(AND(A6077&lt;&gt;"",ISNUMBER(A6077)),VLOOKUP(A6077,Studies!A:BR,3,FALSE),"")</f>
        <v>https://www.ncbi.nlm.nih.gov/pubmed/19129748</v>
      </c>
      <c r="D6077" s="254" t="str">
        <f>IF(AND(A6077&lt;&gt;"",ISNUMBER(A6077)),VLOOKUP(A6077,Studies!A:BR,4,FALSE),"")</f>
        <v>MAD 10 mg (day 1)</v>
      </c>
      <c r="E6077" s="254" t="str">
        <f>IF(AND(A6077&lt;&gt;"",ISNUMBER(A6077)),VLOOKUP(A6077,Studies!A:BR,5,FALSE),"")</f>
        <v>Dapagliflozin</v>
      </c>
      <c r="F6077" s="255" t="str">
        <f>IF(AND(A6077&lt;&gt;"",ISNUMBER(A6077)),VLOOKUP(A6077,Studies!A:BR,6,FALSE),"")</f>
        <v>Plasma</v>
      </c>
      <c r="G6077" s="194">
        <v>14</v>
      </c>
      <c r="H6077" s="50" t="s">
        <v>60</v>
      </c>
      <c r="I6077" s="187">
        <v>7.9304420000000002</v>
      </c>
      <c r="J6077" s="241" t="s">
        <v>941</v>
      </c>
      <c r="K6077" s="241" t="s">
        <v>116</v>
      </c>
    </row>
    <row r="6078" spans="1:11" ht="14.25" x14ac:dyDescent="0.2">
      <c r="A6078" s="30">
        <v>665</v>
      </c>
      <c r="B6078" s="253" t="str">
        <f>IF(AND(A6078&lt;&gt;"",ISNUMBER(A6078)),VLOOKUP(A6078,Studies!A:BR,2,FALSE),"")</f>
        <v>Komoroski 2009</v>
      </c>
      <c r="C6078" s="254" t="str">
        <f>IF(AND(A6078&lt;&gt;"",ISNUMBER(A6078)),VLOOKUP(A6078,Studies!A:BR,3,FALSE),"")</f>
        <v>https://www.ncbi.nlm.nih.gov/pubmed/19129748</v>
      </c>
      <c r="D6078" s="254" t="str">
        <f>IF(AND(A6078&lt;&gt;"",ISNUMBER(A6078)),VLOOKUP(A6078,Studies!A:BR,4,FALSE),"")</f>
        <v>MAD 10 mg (day 1)</v>
      </c>
      <c r="E6078" s="254" t="str">
        <f>IF(AND(A6078&lt;&gt;"",ISNUMBER(A6078)),VLOOKUP(A6078,Studies!A:BR,5,FALSE),"")</f>
        <v>Dapagliflozin</v>
      </c>
      <c r="F6078" s="255" t="str">
        <f>IF(AND(A6078&lt;&gt;"",ISNUMBER(A6078)),VLOOKUP(A6078,Studies!A:BR,6,FALSE),"")</f>
        <v>Plasma</v>
      </c>
      <c r="G6078" s="194">
        <v>18</v>
      </c>
      <c r="H6078" s="50" t="s">
        <v>60</v>
      </c>
      <c r="I6078" s="187">
        <v>5.1516200000000003</v>
      </c>
      <c r="J6078" s="241" t="s">
        <v>941</v>
      </c>
      <c r="K6078" s="241" t="s">
        <v>116</v>
      </c>
    </row>
    <row r="6079" spans="1:11" ht="14.25" x14ac:dyDescent="0.2">
      <c r="A6079" s="30">
        <v>665</v>
      </c>
      <c r="B6079" s="253" t="str">
        <f>IF(AND(A6079&lt;&gt;"",ISNUMBER(A6079)),VLOOKUP(A6079,Studies!A:BR,2,FALSE),"")</f>
        <v>Komoroski 2009</v>
      </c>
      <c r="C6079" s="254" t="str">
        <f>IF(AND(A6079&lt;&gt;"",ISNUMBER(A6079)),VLOOKUP(A6079,Studies!A:BR,3,FALSE),"")</f>
        <v>https://www.ncbi.nlm.nih.gov/pubmed/19129748</v>
      </c>
      <c r="D6079" s="254" t="str">
        <f>IF(AND(A6079&lt;&gt;"",ISNUMBER(A6079)),VLOOKUP(A6079,Studies!A:BR,4,FALSE),"")</f>
        <v>MAD 10 mg (day 1)</v>
      </c>
      <c r="E6079" s="254" t="str">
        <f>IF(AND(A6079&lt;&gt;"",ISNUMBER(A6079)),VLOOKUP(A6079,Studies!A:BR,5,FALSE),"")</f>
        <v>Dapagliflozin</v>
      </c>
      <c r="F6079" s="255" t="str">
        <f>IF(AND(A6079&lt;&gt;"",ISNUMBER(A6079)),VLOOKUP(A6079,Studies!A:BR,6,FALSE),"")</f>
        <v>Plasma</v>
      </c>
      <c r="G6079" s="194">
        <v>22</v>
      </c>
      <c r="H6079" s="50" t="s">
        <v>60</v>
      </c>
      <c r="I6079" s="187">
        <v>4.1520919999999997</v>
      </c>
      <c r="J6079" s="241" t="s">
        <v>941</v>
      </c>
      <c r="K6079" s="241" t="s">
        <v>116</v>
      </c>
    </row>
    <row r="6080" spans="1:11" ht="14.25" x14ac:dyDescent="0.2">
      <c r="A6080" s="30">
        <v>665</v>
      </c>
      <c r="B6080" s="253" t="str">
        <f>IF(AND(A6080&lt;&gt;"",ISNUMBER(A6080)),VLOOKUP(A6080,Studies!A:BR,2,FALSE),"")</f>
        <v>Komoroski 2009</v>
      </c>
      <c r="C6080" s="254" t="str">
        <f>IF(AND(A6080&lt;&gt;"",ISNUMBER(A6080)),VLOOKUP(A6080,Studies!A:BR,3,FALSE),"")</f>
        <v>https://www.ncbi.nlm.nih.gov/pubmed/19129748</v>
      </c>
      <c r="D6080" s="254" t="str">
        <f>IF(AND(A6080&lt;&gt;"",ISNUMBER(A6080)),VLOOKUP(A6080,Studies!A:BR,4,FALSE),"")</f>
        <v>MAD 10 mg (day 1)</v>
      </c>
      <c r="E6080" s="254" t="str">
        <f>IF(AND(A6080&lt;&gt;"",ISNUMBER(A6080)),VLOOKUP(A6080,Studies!A:BR,5,FALSE),"")</f>
        <v>Dapagliflozin</v>
      </c>
      <c r="F6080" s="255" t="str">
        <f>IF(AND(A6080&lt;&gt;"",ISNUMBER(A6080)),VLOOKUP(A6080,Studies!A:BR,6,FALSE),"")</f>
        <v>Plasma</v>
      </c>
      <c r="G6080" s="194">
        <v>24</v>
      </c>
      <c r="H6080" s="50" t="s">
        <v>60</v>
      </c>
      <c r="I6080" s="187">
        <v>3.8088709999999999</v>
      </c>
      <c r="J6080" s="241" t="s">
        <v>941</v>
      </c>
      <c r="K6080" s="241" t="s">
        <v>116</v>
      </c>
    </row>
    <row r="6081" spans="1:11" ht="14.25" x14ac:dyDescent="0.2">
      <c r="A6081" s="30">
        <v>666</v>
      </c>
      <c r="B6081" s="253" t="str">
        <f>IF(AND(A6081&lt;&gt;"",ISNUMBER(A6081)),VLOOKUP(A6081,Studies!A:BR,2,FALSE),"")</f>
        <v>Komoroski 2009</v>
      </c>
      <c r="C6081" s="254" t="str">
        <f>IF(AND(A6081&lt;&gt;"",ISNUMBER(A6081)),VLOOKUP(A6081,Studies!A:BR,3,FALSE),"")</f>
        <v>https://www.ncbi.nlm.nih.gov/pubmed/19129748</v>
      </c>
      <c r="D6081" s="254" t="str">
        <f>IF(AND(A6081&lt;&gt;"",ISNUMBER(A6081)),VLOOKUP(A6081,Studies!A:BR,4,FALSE),"")</f>
        <v>MAD 20 mg (day 1)</v>
      </c>
      <c r="E6081" s="254" t="str">
        <f>IF(AND(A6081&lt;&gt;"",ISNUMBER(A6081)),VLOOKUP(A6081,Studies!A:BR,5,FALSE),"")</f>
        <v>Dapagliflozin</v>
      </c>
      <c r="F6081" s="255" t="str">
        <f>IF(AND(A6081&lt;&gt;"",ISNUMBER(A6081)),VLOOKUP(A6081,Studies!A:BR,6,FALSE),"")</f>
        <v>Plasma</v>
      </c>
      <c r="G6081" s="194">
        <v>0.5</v>
      </c>
      <c r="H6081" s="50" t="s">
        <v>60</v>
      </c>
      <c r="I6081" s="187">
        <v>101.0843</v>
      </c>
      <c r="J6081" s="241" t="s">
        <v>941</v>
      </c>
      <c r="K6081" s="241" t="s">
        <v>116</v>
      </c>
    </row>
    <row r="6082" spans="1:11" ht="14.25" x14ac:dyDescent="0.2">
      <c r="A6082" s="30">
        <v>666</v>
      </c>
      <c r="B6082" s="253" t="str">
        <f>IF(AND(A6082&lt;&gt;"",ISNUMBER(A6082)),VLOOKUP(A6082,Studies!A:BR,2,FALSE),"")</f>
        <v>Komoroski 2009</v>
      </c>
      <c r="C6082" s="254" t="str">
        <f>IF(AND(A6082&lt;&gt;"",ISNUMBER(A6082)),VLOOKUP(A6082,Studies!A:BR,3,FALSE),"")</f>
        <v>https://www.ncbi.nlm.nih.gov/pubmed/19129748</v>
      </c>
      <c r="D6082" s="254" t="str">
        <f>IF(AND(A6082&lt;&gt;"",ISNUMBER(A6082)),VLOOKUP(A6082,Studies!A:BR,4,FALSE),"")</f>
        <v>MAD 20 mg (day 1)</v>
      </c>
      <c r="E6082" s="254" t="str">
        <f>IF(AND(A6082&lt;&gt;"",ISNUMBER(A6082)),VLOOKUP(A6082,Studies!A:BR,5,FALSE),"")</f>
        <v>Dapagliflozin</v>
      </c>
      <c r="F6082" s="255" t="str">
        <f>IF(AND(A6082&lt;&gt;"",ISNUMBER(A6082)),VLOOKUP(A6082,Studies!A:BR,6,FALSE),"")</f>
        <v>Plasma</v>
      </c>
      <c r="G6082" s="194">
        <v>1</v>
      </c>
      <c r="H6082" s="50" t="s">
        <v>60</v>
      </c>
      <c r="I6082" s="187">
        <v>229.43289999999999</v>
      </c>
      <c r="J6082" s="241" t="s">
        <v>941</v>
      </c>
      <c r="K6082" s="241" t="s">
        <v>116</v>
      </c>
    </row>
    <row r="6083" spans="1:11" ht="14.25" x14ac:dyDescent="0.2">
      <c r="A6083" s="30">
        <v>666</v>
      </c>
      <c r="B6083" s="253" t="str">
        <f>IF(AND(A6083&lt;&gt;"",ISNUMBER(A6083)),VLOOKUP(A6083,Studies!A:BR,2,FALSE),"")</f>
        <v>Komoroski 2009</v>
      </c>
      <c r="C6083" s="254" t="str">
        <f>IF(AND(A6083&lt;&gt;"",ISNUMBER(A6083)),VLOOKUP(A6083,Studies!A:BR,3,FALSE),"")</f>
        <v>https://www.ncbi.nlm.nih.gov/pubmed/19129748</v>
      </c>
      <c r="D6083" s="254" t="str">
        <f>IF(AND(A6083&lt;&gt;"",ISNUMBER(A6083)),VLOOKUP(A6083,Studies!A:BR,4,FALSE),"")</f>
        <v>MAD 20 mg (day 1)</v>
      </c>
      <c r="E6083" s="254" t="str">
        <f>IF(AND(A6083&lt;&gt;"",ISNUMBER(A6083)),VLOOKUP(A6083,Studies!A:BR,5,FALSE),"")</f>
        <v>Dapagliflozin</v>
      </c>
      <c r="F6083" s="255" t="str">
        <f>IF(AND(A6083&lt;&gt;"",ISNUMBER(A6083)),VLOOKUP(A6083,Studies!A:BR,6,FALSE),"")</f>
        <v>Plasma</v>
      </c>
      <c r="G6083" s="194">
        <v>1.5</v>
      </c>
      <c r="H6083" s="50" t="s">
        <v>60</v>
      </c>
      <c r="I6083" s="187">
        <v>155.61000000000001</v>
      </c>
      <c r="J6083" s="241" t="s">
        <v>941</v>
      </c>
      <c r="K6083" s="241" t="s">
        <v>116</v>
      </c>
    </row>
    <row r="6084" spans="1:11" ht="14.25" x14ac:dyDescent="0.2">
      <c r="A6084" s="30">
        <v>666</v>
      </c>
      <c r="B6084" s="253" t="str">
        <f>IF(AND(A6084&lt;&gt;"",ISNUMBER(A6084)),VLOOKUP(A6084,Studies!A:BR,2,FALSE),"")</f>
        <v>Komoroski 2009</v>
      </c>
      <c r="C6084" s="254" t="str">
        <f>IF(AND(A6084&lt;&gt;"",ISNUMBER(A6084)),VLOOKUP(A6084,Studies!A:BR,3,FALSE),"")</f>
        <v>https://www.ncbi.nlm.nih.gov/pubmed/19129748</v>
      </c>
      <c r="D6084" s="254" t="str">
        <f>IF(AND(A6084&lt;&gt;"",ISNUMBER(A6084)),VLOOKUP(A6084,Studies!A:BR,4,FALSE),"")</f>
        <v>MAD 20 mg (day 1)</v>
      </c>
      <c r="E6084" s="254" t="str">
        <f>IF(AND(A6084&lt;&gt;"",ISNUMBER(A6084)),VLOOKUP(A6084,Studies!A:BR,5,FALSE),"")</f>
        <v>Dapagliflozin</v>
      </c>
      <c r="F6084" s="255" t="str">
        <f>IF(AND(A6084&lt;&gt;"",ISNUMBER(A6084)),VLOOKUP(A6084,Studies!A:BR,6,FALSE),"")</f>
        <v>Plasma</v>
      </c>
      <c r="G6084" s="194">
        <v>2</v>
      </c>
      <c r="H6084" s="50" t="s">
        <v>60</v>
      </c>
      <c r="I6084" s="187">
        <v>105.54049999999999</v>
      </c>
      <c r="J6084" s="241" t="s">
        <v>941</v>
      </c>
      <c r="K6084" s="241" t="s">
        <v>116</v>
      </c>
    </row>
    <row r="6085" spans="1:11" ht="14.25" x14ac:dyDescent="0.2">
      <c r="A6085" s="30">
        <v>666</v>
      </c>
      <c r="B6085" s="253" t="str">
        <f>IF(AND(A6085&lt;&gt;"",ISNUMBER(A6085)),VLOOKUP(A6085,Studies!A:BR,2,FALSE),"")</f>
        <v>Komoroski 2009</v>
      </c>
      <c r="C6085" s="254" t="str">
        <f>IF(AND(A6085&lt;&gt;"",ISNUMBER(A6085)),VLOOKUP(A6085,Studies!A:BR,3,FALSE),"")</f>
        <v>https://www.ncbi.nlm.nih.gov/pubmed/19129748</v>
      </c>
      <c r="D6085" s="254" t="str">
        <f>IF(AND(A6085&lt;&gt;"",ISNUMBER(A6085)),VLOOKUP(A6085,Studies!A:BR,4,FALSE),"")</f>
        <v>MAD 20 mg (day 1)</v>
      </c>
      <c r="E6085" s="254" t="str">
        <f>IF(AND(A6085&lt;&gt;"",ISNUMBER(A6085)),VLOOKUP(A6085,Studies!A:BR,5,FALSE),"")</f>
        <v>Dapagliflozin</v>
      </c>
      <c r="F6085" s="255" t="str">
        <f>IF(AND(A6085&lt;&gt;"",ISNUMBER(A6085)),VLOOKUP(A6085,Studies!A:BR,6,FALSE),"")</f>
        <v>Plasma</v>
      </c>
      <c r="G6085" s="194">
        <v>4</v>
      </c>
      <c r="H6085" s="50" t="s">
        <v>60</v>
      </c>
      <c r="I6085" s="187">
        <v>51.794750000000001</v>
      </c>
      <c r="J6085" s="241" t="s">
        <v>941</v>
      </c>
      <c r="K6085" s="241" t="s">
        <v>116</v>
      </c>
    </row>
    <row r="6086" spans="1:11" ht="14.25" x14ac:dyDescent="0.2">
      <c r="A6086" s="30">
        <v>666</v>
      </c>
      <c r="B6086" s="253" t="str">
        <f>IF(AND(A6086&lt;&gt;"",ISNUMBER(A6086)),VLOOKUP(A6086,Studies!A:BR,2,FALSE),"")</f>
        <v>Komoroski 2009</v>
      </c>
      <c r="C6086" s="254" t="str">
        <f>IF(AND(A6086&lt;&gt;"",ISNUMBER(A6086)),VLOOKUP(A6086,Studies!A:BR,3,FALSE),"")</f>
        <v>https://www.ncbi.nlm.nih.gov/pubmed/19129748</v>
      </c>
      <c r="D6086" s="254" t="str">
        <f>IF(AND(A6086&lt;&gt;"",ISNUMBER(A6086)),VLOOKUP(A6086,Studies!A:BR,4,FALSE),"")</f>
        <v>MAD 20 mg (day 1)</v>
      </c>
      <c r="E6086" s="254" t="str">
        <f>IF(AND(A6086&lt;&gt;"",ISNUMBER(A6086)),VLOOKUP(A6086,Studies!A:BR,5,FALSE),"")</f>
        <v>Dapagliflozin</v>
      </c>
      <c r="F6086" s="255" t="str">
        <f>IF(AND(A6086&lt;&gt;"",ISNUMBER(A6086)),VLOOKUP(A6086,Studies!A:BR,6,FALSE),"")</f>
        <v>Plasma</v>
      </c>
      <c r="G6086" s="194">
        <v>6</v>
      </c>
      <c r="H6086" s="50" t="s">
        <v>60</v>
      </c>
      <c r="I6086" s="187">
        <v>33.645890000000001</v>
      </c>
      <c r="J6086" s="241" t="s">
        <v>941</v>
      </c>
      <c r="K6086" s="241" t="s">
        <v>116</v>
      </c>
    </row>
    <row r="6087" spans="1:11" ht="14.25" x14ac:dyDescent="0.2">
      <c r="A6087" s="30">
        <v>666</v>
      </c>
      <c r="B6087" s="253" t="str">
        <f>IF(AND(A6087&lt;&gt;"",ISNUMBER(A6087)),VLOOKUP(A6087,Studies!A:BR,2,FALSE),"")</f>
        <v>Komoroski 2009</v>
      </c>
      <c r="C6087" s="254" t="str">
        <f>IF(AND(A6087&lt;&gt;"",ISNUMBER(A6087)),VLOOKUP(A6087,Studies!A:BR,3,FALSE),"")</f>
        <v>https://www.ncbi.nlm.nih.gov/pubmed/19129748</v>
      </c>
      <c r="D6087" s="254" t="str">
        <f>IF(AND(A6087&lt;&gt;"",ISNUMBER(A6087)),VLOOKUP(A6087,Studies!A:BR,4,FALSE),"")</f>
        <v>MAD 20 mg (day 1)</v>
      </c>
      <c r="E6087" s="254" t="str">
        <f>IF(AND(A6087&lt;&gt;"",ISNUMBER(A6087)),VLOOKUP(A6087,Studies!A:BR,5,FALSE),"")</f>
        <v>Dapagliflozin</v>
      </c>
      <c r="F6087" s="255" t="str">
        <f>IF(AND(A6087&lt;&gt;"",ISNUMBER(A6087)),VLOOKUP(A6087,Studies!A:BR,6,FALSE),"")</f>
        <v>Plasma</v>
      </c>
      <c r="G6087" s="194">
        <v>8</v>
      </c>
      <c r="H6087" s="50" t="s">
        <v>60</v>
      </c>
      <c r="I6087" s="187">
        <v>23.31747</v>
      </c>
      <c r="J6087" s="241" t="s">
        <v>941</v>
      </c>
      <c r="K6087" s="241" t="s">
        <v>116</v>
      </c>
    </row>
    <row r="6088" spans="1:11" ht="14.25" x14ac:dyDescent="0.2">
      <c r="A6088" s="30">
        <v>666</v>
      </c>
      <c r="B6088" s="253" t="str">
        <f>IF(AND(A6088&lt;&gt;"",ISNUMBER(A6088)),VLOOKUP(A6088,Studies!A:BR,2,FALSE),"")</f>
        <v>Komoroski 2009</v>
      </c>
      <c r="C6088" s="254" t="str">
        <f>IF(AND(A6088&lt;&gt;"",ISNUMBER(A6088)),VLOOKUP(A6088,Studies!A:BR,3,FALSE),"")</f>
        <v>https://www.ncbi.nlm.nih.gov/pubmed/19129748</v>
      </c>
      <c r="D6088" s="254" t="str">
        <f>IF(AND(A6088&lt;&gt;"",ISNUMBER(A6088)),VLOOKUP(A6088,Studies!A:BR,4,FALSE),"")</f>
        <v>MAD 20 mg (day 1)</v>
      </c>
      <c r="E6088" s="254" t="str">
        <f>IF(AND(A6088&lt;&gt;"",ISNUMBER(A6088)),VLOOKUP(A6088,Studies!A:BR,5,FALSE),"")</f>
        <v>Dapagliflozin</v>
      </c>
      <c r="F6088" s="255" t="str">
        <f>IF(AND(A6088&lt;&gt;"",ISNUMBER(A6088)),VLOOKUP(A6088,Studies!A:BR,6,FALSE),"")</f>
        <v>Plasma</v>
      </c>
      <c r="G6088" s="194">
        <v>10</v>
      </c>
      <c r="H6088" s="50" t="s">
        <v>60</v>
      </c>
      <c r="I6088" s="187">
        <v>20.48686</v>
      </c>
      <c r="J6088" s="241" t="s">
        <v>941</v>
      </c>
      <c r="K6088" s="241" t="s">
        <v>116</v>
      </c>
    </row>
    <row r="6089" spans="1:11" ht="14.25" x14ac:dyDescent="0.2">
      <c r="A6089" s="30">
        <v>666</v>
      </c>
      <c r="B6089" s="253" t="str">
        <f>IF(AND(A6089&lt;&gt;"",ISNUMBER(A6089)),VLOOKUP(A6089,Studies!A:BR,2,FALSE),"")</f>
        <v>Komoroski 2009</v>
      </c>
      <c r="C6089" s="254" t="str">
        <f>IF(AND(A6089&lt;&gt;"",ISNUMBER(A6089)),VLOOKUP(A6089,Studies!A:BR,3,FALSE),"")</f>
        <v>https://www.ncbi.nlm.nih.gov/pubmed/19129748</v>
      </c>
      <c r="D6089" s="254" t="str">
        <f>IF(AND(A6089&lt;&gt;"",ISNUMBER(A6089)),VLOOKUP(A6089,Studies!A:BR,4,FALSE),"")</f>
        <v>MAD 20 mg (day 1)</v>
      </c>
      <c r="E6089" s="254" t="str">
        <f>IF(AND(A6089&lt;&gt;"",ISNUMBER(A6089)),VLOOKUP(A6089,Studies!A:BR,5,FALSE),"")</f>
        <v>Dapagliflozin</v>
      </c>
      <c r="F6089" s="255" t="str">
        <f>IF(AND(A6089&lt;&gt;"",ISNUMBER(A6089)),VLOOKUP(A6089,Studies!A:BR,6,FALSE),"")</f>
        <v>Plasma</v>
      </c>
      <c r="G6089" s="194">
        <v>12</v>
      </c>
      <c r="H6089" s="50" t="s">
        <v>60</v>
      </c>
      <c r="I6089" s="187">
        <v>12.20818</v>
      </c>
      <c r="J6089" s="241" t="s">
        <v>941</v>
      </c>
      <c r="K6089" s="241" t="s">
        <v>116</v>
      </c>
    </row>
    <row r="6090" spans="1:11" ht="14.25" x14ac:dyDescent="0.2">
      <c r="A6090" s="30">
        <v>666</v>
      </c>
      <c r="B6090" s="253" t="str">
        <f>IF(AND(A6090&lt;&gt;"",ISNUMBER(A6090)),VLOOKUP(A6090,Studies!A:BR,2,FALSE),"")</f>
        <v>Komoroski 2009</v>
      </c>
      <c r="C6090" s="254" t="str">
        <f>IF(AND(A6090&lt;&gt;"",ISNUMBER(A6090)),VLOOKUP(A6090,Studies!A:BR,3,FALSE),"")</f>
        <v>https://www.ncbi.nlm.nih.gov/pubmed/19129748</v>
      </c>
      <c r="D6090" s="254" t="str">
        <f>IF(AND(A6090&lt;&gt;"",ISNUMBER(A6090)),VLOOKUP(A6090,Studies!A:BR,4,FALSE),"")</f>
        <v>MAD 20 mg (day 1)</v>
      </c>
      <c r="E6090" s="254" t="str">
        <f>IF(AND(A6090&lt;&gt;"",ISNUMBER(A6090)),VLOOKUP(A6090,Studies!A:BR,5,FALSE),"")</f>
        <v>Dapagliflozin</v>
      </c>
      <c r="F6090" s="255" t="str">
        <f>IF(AND(A6090&lt;&gt;"",ISNUMBER(A6090)),VLOOKUP(A6090,Studies!A:BR,6,FALSE),"")</f>
        <v>Plasma</v>
      </c>
      <c r="G6090" s="194">
        <v>14</v>
      </c>
      <c r="H6090" s="50" t="s">
        <v>60</v>
      </c>
      <c r="I6090" s="187">
        <v>11.443210000000001</v>
      </c>
      <c r="J6090" s="241" t="s">
        <v>941</v>
      </c>
      <c r="K6090" s="241" t="s">
        <v>116</v>
      </c>
    </row>
    <row r="6091" spans="1:11" ht="14.25" x14ac:dyDescent="0.2">
      <c r="A6091" s="30">
        <v>666</v>
      </c>
      <c r="B6091" s="253" t="str">
        <f>IF(AND(A6091&lt;&gt;"",ISNUMBER(A6091)),VLOOKUP(A6091,Studies!A:BR,2,FALSE),"")</f>
        <v>Komoroski 2009</v>
      </c>
      <c r="C6091" s="254" t="str">
        <f>IF(AND(A6091&lt;&gt;"",ISNUMBER(A6091)),VLOOKUP(A6091,Studies!A:BR,3,FALSE),"")</f>
        <v>https://www.ncbi.nlm.nih.gov/pubmed/19129748</v>
      </c>
      <c r="D6091" s="254" t="str">
        <f>IF(AND(A6091&lt;&gt;"",ISNUMBER(A6091)),VLOOKUP(A6091,Studies!A:BR,4,FALSE),"")</f>
        <v>MAD 20 mg (day 1)</v>
      </c>
      <c r="E6091" s="254" t="str">
        <f>IF(AND(A6091&lt;&gt;"",ISNUMBER(A6091)),VLOOKUP(A6091,Studies!A:BR,5,FALSE),"")</f>
        <v>Dapagliflozin</v>
      </c>
      <c r="F6091" s="255" t="str">
        <f>IF(AND(A6091&lt;&gt;"",ISNUMBER(A6091)),VLOOKUP(A6091,Studies!A:BR,6,FALSE),"")</f>
        <v>Plasma</v>
      </c>
      <c r="G6091" s="194">
        <v>18</v>
      </c>
      <c r="H6091" s="50" t="s">
        <v>60</v>
      </c>
      <c r="I6091" s="187">
        <v>8.4605870000000003</v>
      </c>
      <c r="J6091" s="241" t="s">
        <v>941</v>
      </c>
      <c r="K6091" s="241" t="s">
        <v>116</v>
      </c>
    </row>
    <row r="6092" spans="1:11" ht="14.25" x14ac:dyDescent="0.2">
      <c r="A6092" s="30">
        <v>666</v>
      </c>
      <c r="B6092" s="253" t="str">
        <f>IF(AND(A6092&lt;&gt;"",ISNUMBER(A6092)),VLOOKUP(A6092,Studies!A:BR,2,FALSE),"")</f>
        <v>Komoroski 2009</v>
      </c>
      <c r="C6092" s="254" t="str">
        <f>IF(AND(A6092&lt;&gt;"",ISNUMBER(A6092)),VLOOKUP(A6092,Studies!A:BR,3,FALSE),"")</f>
        <v>https://www.ncbi.nlm.nih.gov/pubmed/19129748</v>
      </c>
      <c r="D6092" s="254" t="str">
        <f>IF(AND(A6092&lt;&gt;"",ISNUMBER(A6092)),VLOOKUP(A6092,Studies!A:BR,4,FALSE),"")</f>
        <v>MAD 20 mg (day 1)</v>
      </c>
      <c r="E6092" s="254" t="str">
        <f>IF(AND(A6092&lt;&gt;"",ISNUMBER(A6092)),VLOOKUP(A6092,Studies!A:BR,5,FALSE),"")</f>
        <v>Dapagliflozin</v>
      </c>
      <c r="F6092" s="255" t="str">
        <f>IF(AND(A6092&lt;&gt;"",ISNUMBER(A6092)),VLOOKUP(A6092,Studies!A:BR,6,FALSE),"")</f>
        <v>Plasma</v>
      </c>
      <c r="G6092" s="194">
        <v>22</v>
      </c>
      <c r="H6092" s="50" t="s">
        <v>60</v>
      </c>
      <c r="I6092" s="187">
        <v>6.1218859999999999</v>
      </c>
      <c r="J6092" s="241" t="s">
        <v>941</v>
      </c>
      <c r="K6092" s="241" t="s">
        <v>116</v>
      </c>
    </row>
    <row r="6093" spans="1:11" ht="14.25" x14ac:dyDescent="0.2">
      <c r="A6093" s="30">
        <v>666</v>
      </c>
      <c r="B6093" s="253" t="str">
        <f>IF(AND(A6093&lt;&gt;"",ISNUMBER(A6093)),VLOOKUP(A6093,Studies!A:BR,2,FALSE),"")</f>
        <v>Komoroski 2009</v>
      </c>
      <c r="C6093" s="254" t="str">
        <f>IF(AND(A6093&lt;&gt;"",ISNUMBER(A6093)),VLOOKUP(A6093,Studies!A:BR,3,FALSE),"")</f>
        <v>https://www.ncbi.nlm.nih.gov/pubmed/19129748</v>
      </c>
      <c r="D6093" s="254" t="str">
        <f>IF(AND(A6093&lt;&gt;"",ISNUMBER(A6093)),VLOOKUP(A6093,Studies!A:BR,4,FALSE),"")</f>
        <v>MAD 20 mg (day 1)</v>
      </c>
      <c r="E6093" s="254" t="str">
        <f>IF(AND(A6093&lt;&gt;"",ISNUMBER(A6093)),VLOOKUP(A6093,Studies!A:BR,5,FALSE),"")</f>
        <v>Dapagliflozin</v>
      </c>
      <c r="F6093" s="255" t="str">
        <f>IF(AND(A6093&lt;&gt;"",ISNUMBER(A6093)),VLOOKUP(A6093,Studies!A:BR,6,FALSE),"")</f>
        <v>Plasma</v>
      </c>
      <c r="G6093" s="194">
        <v>24</v>
      </c>
      <c r="H6093" s="50" t="s">
        <v>60</v>
      </c>
      <c r="I6093" s="187">
        <v>5.3787229999999999</v>
      </c>
      <c r="J6093" s="241" t="s">
        <v>941</v>
      </c>
      <c r="K6093" s="241" t="s">
        <v>116</v>
      </c>
    </row>
    <row r="6094" spans="1:11" ht="14.25" x14ac:dyDescent="0.2">
      <c r="A6094" s="30">
        <v>667</v>
      </c>
      <c r="B6094" s="253" t="str">
        <f>IF(AND(A6094&lt;&gt;"",ISNUMBER(A6094)),VLOOKUP(A6094,Studies!A:BR,2,FALSE),"")</f>
        <v>Komoroski 2009</v>
      </c>
      <c r="C6094" s="254" t="str">
        <f>IF(AND(A6094&lt;&gt;"",ISNUMBER(A6094)),VLOOKUP(A6094,Studies!A:BR,3,FALSE),"")</f>
        <v>https://www.ncbi.nlm.nih.gov/pubmed/19129748</v>
      </c>
      <c r="D6094" s="254" t="str">
        <f>IF(AND(A6094&lt;&gt;"",ISNUMBER(A6094)),VLOOKUP(A6094,Studies!A:BR,4,FALSE),"")</f>
        <v>MAD 50 mg (day 1)</v>
      </c>
      <c r="E6094" s="254" t="str">
        <f>IF(AND(A6094&lt;&gt;"",ISNUMBER(A6094)),VLOOKUP(A6094,Studies!A:BR,5,FALSE),"")</f>
        <v>Dapagliflozin</v>
      </c>
      <c r="F6094" s="255" t="str">
        <f>IF(AND(A6094&lt;&gt;"",ISNUMBER(A6094)),VLOOKUP(A6094,Studies!A:BR,6,FALSE),"")</f>
        <v>Plasma</v>
      </c>
      <c r="G6094" s="194">
        <v>0.5</v>
      </c>
      <c r="H6094" s="50" t="s">
        <v>60</v>
      </c>
      <c r="I6094" s="187">
        <v>345.65410000000003</v>
      </c>
      <c r="J6094" s="241" t="s">
        <v>941</v>
      </c>
      <c r="K6094" s="241" t="s">
        <v>116</v>
      </c>
    </row>
    <row r="6095" spans="1:11" ht="14.25" x14ac:dyDescent="0.2">
      <c r="A6095" s="30">
        <v>667</v>
      </c>
      <c r="B6095" s="253" t="str">
        <f>IF(AND(A6095&lt;&gt;"",ISNUMBER(A6095)),VLOOKUP(A6095,Studies!A:BR,2,FALSE),"")</f>
        <v>Komoroski 2009</v>
      </c>
      <c r="C6095" s="254" t="str">
        <f>IF(AND(A6095&lt;&gt;"",ISNUMBER(A6095)),VLOOKUP(A6095,Studies!A:BR,3,FALSE),"")</f>
        <v>https://www.ncbi.nlm.nih.gov/pubmed/19129748</v>
      </c>
      <c r="D6095" s="254" t="str">
        <f>IF(AND(A6095&lt;&gt;"",ISNUMBER(A6095)),VLOOKUP(A6095,Studies!A:BR,4,FALSE),"")</f>
        <v>MAD 50 mg (day 1)</v>
      </c>
      <c r="E6095" s="254" t="str">
        <f>IF(AND(A6095&lt;&gt;"",ISNUMBER(A6095)),VLOOKUP(A6095,Studies!A:BR,5,FALSE),"")</f>
        <v>Dapagliflozin</v>
      </c>
      <c r="F6095" s="255" t="str">
        <f>IF(AND(A6095&lt;&gt;"",ISNUMBER(A6095)),VLOOKUP(A6095,Studies!A:BR,6,FALSE),"")</f>
        <v>Plasma</v>
      </c>
      <c r="G6095" s="194">
        <v>1</v>
      </c>
      <c r="H6095" s="50" t="s">
        <v>60</v>
      </c>
      <c r="I6095" s="187">
        <v>532.10249999999996</v>
      </c>
      <c r="J6095" s="241" t="s">
        <v>941</v>
      </c>
      <c r="K6095" s="241" t="s">
        <v>116</v>
      </c>
    </row>
    <row r="6096" spans="1:11" ht="14.25" x14ac:dyDescent="0.2">
      <c r="A6096" s="30">
        <v>667</v>
      </c>
      <c r="B6096" s="253" t="str">
        <f>IF(AND(A6096&lt;&gt;"",ISNUMBER(A6096)),VLOOKUP(A6096,Studies!A:BR,2,FALSE),"")</f>
        <v>Komoroski 2009</v>
      </c>
      <c r="C6096" s="254" t="str">
        <f>IF(AND(A6096&lt;&gt;"",ISNUMBER(A6096)),VLOOKUP(A6096,Studies!A:BR,3,FALSE),"")</f>
        <v>https://www.ncbi.nlm.nih.gov/pubmed/19129748</v>
      </c>
      <c r="D6096" s="254" t="str">
        <f>IF(AND(A6096&lt;&gt;"",ISNUMBER(A6096)),VLOOKUP(A6096,Studies!A:BR,4,FALSE),"")</f>
        <v>MAD 50 mg (day 1)</v>
      </c>
      <c r="E6096" s="254" t="str">
        <f>IF(AND(A6096&lt;&gt;"",ISNUMBER(A6096)),VLOOKUP(A6096,Studies!A:BR,5,FALSE),"")</f>
        <v>Dapagliflozin</v>
      </c>
      <c r="F6096" s="255" t="str">
        <f>IF(AND(A6096&lt;&gt;"",ISNUMBER(A6096)),VLOOKUP(A6096,Studies!A:BR,6,FALSE),"")</f>
        <v>Plasma</v>
      </c>
      <c r="G6096" s="194">
        <v>1.5</v>
      </c>
      <c r="H6096" s="50" t="s">
        <v>60</v>
      </c>
      <c r="I6096" s="187">
        <v>428.86290000000002</v>
      </c>
      <c r="J6096" s="241" t="s">
        <v>941</v>
      </c>
      <c r="K6096" s="241" t="s">
        <v>116</v>
      </c>
    </row>
    <row r="6097" spans="1:11" ht="14.25" x14ac:dyDescent="0.2">
      <c r="A6097" s="30">
        <v>667</v>
      </c>
      <c r="B6097" s="253" t="str">
        <f>IF(AND(A6097&lt;&gt;"",ISNUMBER(A6097)),VLOOKUP(A6097,Studies!A:BR,2,FALSE),"")</f>
        <v>Komoroski 2009</v>
      </c>
      <c r="C6097" s="254" t="str">
        <f>IF(AND(A6097&lt;&gt;"",ISNUMBER(A6097)),VLOOKUP(A6097,Studies!A:BR,3,FALSE),"")</f>
        <v>https://www.ncbi.nlm.nih.gov/pubmed/19129748</v>
      </c>
      <c r="D6097" s="254" t="str">
        <f>IF(AND(A6097&lt;&gt;"",ISNUMBER(A6097)),VLOOKUP(A6097,Studies!A:BR,4,FALSE),"")</f>
        <v>MAD 50 mg (day 1)</v>
      </c>
      <c r="E6097" s="254" t="str">
        <f>IF(AND(A6097&lt;&gt;"",ISNUMBER(A6097)),VLOOKUP(A6097,Studies!A:BR,5,FALSE),"")</f>
        <v>Dapagliflozin</v>
      </c>
      <c r="F6097" s="255" t="str">
        <f>IF(AND(A6097&lt;&gt;"",ISNUMBER(A6097)),VLOOKUP(A6097,Studies!A:BR,6,FALSE),"")</f>
        <v>Plasma</v>
      </c>
      <c r="G6097" s="194">
        <v>2</v>
      </c>
      <c r="H6097" s="50" t="s">
        <v>60</v>
      </c>
      <c r="I6097" s="187">
        <v>323.99520000000001</v>
      </c>
      <c r="J6097" s="241" t="s">
        <v>941</v>
      </c>
      <c r="K6097" s="241" t="s">
        <v>116</v>
      </c>
    </row>
    <row r="6098" spans="1:11" ht="14.25" x14ac:dyDescent="0.2">
      <c r="A6098" s="30">
        <v>667</v>
      </c>
      <c r="B6098" s="253" t="str">
        <f>IF(AND(A6098&lt;&gt;"",ISNUMBER(A6098)),VLOOKUP(A6098,Studies!A:BR,2,FALSE),"")</f>
        <v>Komoroski 2009</v>
      </c>
      <c r="C6098" s="254" t="str">
        <f>IF(AND(A6098&lt;&gt;"",ISNUMBER(A6098)),VLOOKUP(A6098,Studies!A:BR,3,FALSE),"")</f>
        <v>https://www.ncbi.nlm.nih.gov/pubmed/19129748</v>
      </c>
      <c r="D6098" s="254" t="str">
        <f>IF(AND(A6098&lt;&gt;"",ISNUMBER(A6098)),VLOOKUP(A6098,Studies!A:BR,4,FALSE),"")</f>
        <v>MAD 50 mg (day 1)</v>
      </c>
      <c r="E6098" s="254" t="str">
        <f>IF(AND(A6098&lt;&gt;"",ISNUMBER(A6098)),VLOOKUP(A6098,Studies!A:BR,5,FALSE),"")</f>
        <v>Dapagliflozin</v>
      </c>
      <c r="F6098" s="255" t="str">
        <f>IF(AND(A6098&lt;&gt;"",ISNUMBER(A6098)),VLOOKUP(A6098,Studies!A:BR,6,FALSE),"")</f>
        <v>Plasma</v>
      </c>
      <c r="G6098" s="194">
        <v>4</v>
      </c>
      <c r="H6098" s="50" t="s">
        <v>60</v>
      </c>
      <c r="I6098" s="187">
        <v>155.61000000000001</v>
      </c>
      <c r="J6098" s="241" t="s">
        <v>941</v>
      </c>
      <c r="K6098" s="241" t="s">
        <v>116</v>
      </c>
    </row>
    <row r="6099" spans="1:11" ht="14.25" x14ac:dyDescent="0.2">
      <c r="A6099" s="30">
        <v>667</v>
      </c>
      <c r="B6099" s="253" t="str">
        <f>IF(AND(A6099&lt;&gt;"",ISNUMBER(A6099)),VLOOKUP(A6099,Studies!A:BR,2,FALSE),"")</f>
        <v>Komoroski 2009</v>
      </c>
      <c r="C6099" s="254" t="str">
        <f>IF(AND(A6099&lt;&gt;"",ISNUMBER(A6099)),VLOOKUP(A6099,Studies!A:BR,3,FALSE),"")</f>
        <v>https://www.ncbi.nlm.nih.gov/pubmed/19129748</v>
      </c>
      <c r="D6099" s="254" t="str">
        <f>IF(AND(A6099&lt;&gt;"",ISNUMBER(A6099)),VLOOKUP(A6099,Studies!A:BR,4,FALSE),"")</f>
        <v>MAD 50 mg (day 1)</v>
      </c>
      <c r="E6099" s="254" t="str">
        <f>IF(AND(A6099&lt;&gt;"",ISNUMBER(A6099)),VLOOKUP(A6099,Studies!A:BR,5,FALSE),"")</f>
        <v>Dapagliflozin</v>
      </c>
      <c r="F6099" s="255" t="str">
        <f>IF(AND(A6099&lt;&gt;"",ISNUMBER(A6099)),VLOOKUP(A6099,Studies!A:BR,6,FALSE),"")</f>
        <v>Plasma</v>
      </c>
      <c r="G6099" s="194">
        <v>6</v>
      </c>
      <c r="H6099" s="50" t="s">
        <v>60</v>
      </c>
      <c r="I6099" s="187">
        <v>117.5595</v>
      </c>
      <c r="J6099" s="241" t="s">
        <v>941</v>
      </c>
      <c r="K6099" s="241" t="s">
        <v>116</v>
      </c>
    </row>
    <row r="6100" spans="1:11" ht="14.25" x14ac:dyDescent="0.2">
      <c r="A6100" s="30">
        <v>667</v>
      </c>
      <c r="B6100" s="253" t="str">
        <f>IF(AND(A6100&lt;&gt;"",ISNUMBER(A6100)),VLOOKUP(A6100,Studies!A:BR,2,FALSE),"")</f>
        <v>Komoroski 2009</v>
      </c>
      <c r="C6100" s="254" t="str">
        <f>IF(AND(A6100&lt;&gt;"",ISNUMBER(A6100)),VLOOKUP(A6100,Studies!A:BR,3,FALSE),"")</f>
        <v>https://www.ncbi.nlm.nih.gov/pubmed/19129748</v>
      </c>
      <c r="D6100" s="254" t="str">
        <f>IF(AND(A6100&lt;&gt;"",ISNUMBER(A6100)),VLOOKUP(A6100,Studies!A:BR,4,FALSE),"")</f>
        <v>MAD 50 mg (day 1)</v>
      </c>
      <c r="E6100" s="254" t="str">
        <f>IF(AND(A6100&lt;&gt;"",ISNUMBER(A6100)),VLOOKUP(A6100,Studies!A:BR,5,FALSE),"")</f>
        <v>Dapagliflozin</v>
      </c>
      <c r="F6100" s="255" t="str">
        <f>IF(AND(A6100&lt;&gt;"",ISNUMBER(A6100)),VLOOKUP(A6100,Studies!A:BR,6,FALSE),"")</f>
        <v>Plasma</v>
      </c>
      <c r="G6100" s="194">
        <v>8</v>
      </c>
      <c r="H6100" s="50" t="s">
        <v>60</v>
      </c>
      <c r="I6100" s="187">
        <v>74.737110000000001</v>
      </c>
      <c r="J6100" s="241" t="s">
        <v>941</v>
      </c>
      <c r="K6100" s="241" t="s">
        <v>116</v>
      </c>
    </row>
    <row r="6101" spans="1:11" ht="14.25" x14ac:dyDescent="0.2">
      <c r="A6101" s="30">
        <v>667</v>
      </c>
      <c r="B6101" s="253" t="str">
        <f>IF(AND(A6101&lt;&gt;"",ISNUMBER(A6101)),VLOOKUP(A6101,Studies!A:BR,2,FALSE),"")</f>
        <v>Komoroski 2009</v>
      </c>
      <c r="C6101" s="254" t="str">
        <f>IF(AND(A6101&lt;&gt;"",ISNUMBER(A6101)),VLOOKUP(A6101,Studies!A:BR,3,FALSE),"")</f>
        <v>https://www.ncbi.nlm.nih.gov/pubmed/19129748</v>
      </c>
      <c r="D6101" s="254" t="str">
        <f>IF(AND(A6101&lt;&gt;"",ISNUMBER(A6101)),VLOOKUP(A6101,Studies!A:BR,4,FALSE),"")</f>
        <v>MAD 50 mg (day 1)</v>
      </c>
      <c r="E6101" s="254" t="str">
        <f>IF(AND(A6101&lt;&gt;"",ISNUMBER(A6101)),VLOOKUP(A6101,Studies!A:BR,5,FALSE),"")</f>
        <v>Dapagliflozin</v>
      </c>
      <c r="F6101" s="255" t="str">
        <f>IF(AND(A6101&lt;&gt;"",ISNUMBER(A6101)),VLOOKUP(A6101,Studies!A:BR,6,FALSE),"")</f>
        <v>Plasma</v>
      </c>
      <c r="G6101" s="194">
        <v>10</v>
      </c>
      <c r="H6101" s="50" t="s">
        <v>60</v>
      </c>
      <c r="I6101" s="187">
        <v>51.794750000000001</v>
      </c>
      <c r="J6101" s="241" t="s">
        <v>941</v>
      </c>
      <c r="K6101" s="241" t="s">
        <v>116</v>
      </c>
    </row>
    <row r="6102" spans="1:11" ht="14.25" x14ac:dyDescent="0.2">
      <c r="A6102" s="30">
        <v>667</v>
      </c>
      <c r="B6102" s="253" t="str">
        <f>IF(AND(A6102&lt;&gt;"",ISNUMBER(A6102)),VLOOKUP(A6102,Studies!A:BR,2,FALSE),"")</f>
        <v>Komoroski 2009</v>
      </c>
      <c r="C6102" s="254" t="str">
        <f>IF(AND(A6102&lt;&gt;"",ISNUMBER(A6102)),VLOOKUP(A6102,Studies!A:BR,3,FALSE),"")</f>
        <v>https://www.ncbi.nlm.nih.gov/pubmed/19129748</v>
      </c>
      <c r="D6102" s="254" t="str">
        <f>IF(AND(A6102&lt;&gt;"",ISNUMBER(A6102)),VLOOKUP(A6102,Studies!A:BR,4,FALSE),"")</f>
        <v>MAD 50 mg (day 1)</v>
      </c>
      <c r="E6102" s="254" t="str">
        <f>IF(AND(A6102&lt;&gt;"",ISNUMBER(A6102)),VLOOKUP(A6102,Studies!A:BR,5,FALSE),"")</f>
        <v>Dapagliflozin</v>
      </c>
      <c r="F6102" s="255" t="str">
        <f>IF(AND(A6102&lt;&gt;"",ISNUMBER(A6102)),VLOOKUP(A6102,Studies!A:BR,6,FALSE),"")</f>
        <v>Plasma</v>
      </c>
      <c r="G6102" s="194">
        <v>12</v>
      </c>
      <c r="H6102" s="50" t="s">
        <v>60</v>
      </c>
      <c r="I6102" s="187">
        <v>39.98283</v>
      </c>
      <c r="J6102" s="241" t="s">
        <v>941</v>
      </c>
      <c r="K6102" s="241" t="s">
        <v>116</v>
      </c>
    </row>
    <row r="6103" spans="1:11" ht="14.25" x14ac:dyDescent="0.2">
      <c r="A6103" s="30">
        <v>667</v>
      </c>
      <c r="B6103" s="253" t="str">
        <f>IF(AND(A6103&lt;&gt;"",ISNUMBER(A6103)),VLOOKUP(A6103,Studies!A:BR,2,FALSE),"")</f>
        <v>Komoroski 2009</v>
      </c>
      <c r="C6103" s="254" t="str">
        <f>IF(AND(A6103&lt;&gt;"",ISNUMBER(A6103)),VLOOKUP(A6103,Studies!A:BR,3,FALSE),"")</f>
        <v>https://www.ncbi.nlm.nih.gov/pubmed/19129748</v>
      </c>
      <c r="D6103" s="254" t="str">
        <f>IF(AND(A6103&lt;&gt;"",ISNUMBER(A6103)),VLOOKUP(A6103,Studies!A:BR,4,FALSE),"")</f>
        <v>MAD 50 mg (day 1)</v>
      </c>
      <c r="E6103" s="254" t="str">
        <f>IF(AND(A6103&lt;&gt;"",ISNUMBER(A6103)),VLOOKUP(A6103,Studies!A:BR,5,FALSE),"")</f>
        <v>Dapagliflozin</v>
      </c>
      <c r="F6103" s="255" t="str">
        <f>IF(AND(A6103&lt;&gt;"",ISNUMBER(A6103)),VLOOKUP(A6103,Studies!A:BR,6,FALSE),"")</f>
        <v>Plasma</v>
      </c>
      <c r="G6103" s="194">
        <v>14</v>
      </c>
      <c r="H6103" s="50" t="s">
        <v>60</v>
      </c>
      <c r="I6103" s="187">
        <v>30.206029999999998</v>
      </c>
      <c r="J6103" s="241" t="s">
        <v>941</v>
      </c>
      <c r="K6103" s="241" t="s">
        <v>116</v>
      </c>
    </row>
    <row r="6104" spans="1:11" ht="14.25" x14ac:dyDescent="0.2">
      <c r="A6104" s="30">
        <v>667</v>
      </c>
      <c r="B6104" s="253" t="str">
        <f>IF(AND(A6104&lt;&gt;"",ISNUMBER(A6104)),VLOOKUP(A6104,Studies!A:BR,2,FALSE),"")</f>
        <v>Komoroski 2009</v>
      </c>
      <c r="C6104" s="254" t="str">
        <f>IF(AND(A6104&lt;&gt;"",ISNUMBER(A6104)),VLOOKUP(A6104,Studies!A:BR,3,FALSE),"")</f>
        <v>https://www.ncbi.nlm.nih.gov/pubmed/19129748</v>
      </c>
      <c r="D6104" s="254" t="str">
        <f>IF(AND(A6104&lt;&gt;"",ISNUMBER(A6104)),VLOOKUP(A6104,Studies!A:BR,4,FALSE),"")</f>
        <v>MAD 50 mg (day 1)</v>
      </c>
      <c r="E6104" s="254" t="str">
        <f>IF(AND(A6104&lt;&gt;"",ISNUMBER(A6104)),VLOOKUP(A6104,Studies!A:BR,5,FALSE),"")</f>
        <v>Dapagliflozin</v>
      </c>
      <c r="F6104" s="255" t="str">
        <f>IF(AND(A6104&lt;&gt;"",ISNUMBER(A6104)),VLOOKUP(A6104,Studies!A:BR,6,FALSE),"")</f>
        <v>Plasma</v>
      </c>
      <c r="G6104" s="194">
        <v>18</v>
      </c>
      <c r="H6104" s="50" t="s">
        <v>60</v>
      </c>
      <c r="I6104" s="187">
        <v>20.93356</v>
      </c>
      <c r="J6104" s="241" t="s">
        <v>941</v>
      </c>
      <c r="K6104" s="241" t="s">
        <v>116</v>
      </c>
    </row>
    <row r="6105" spans="1:11" ht="14.25" x14ac:dyDescent="0.2">
      <c r="A6105" s="30">
        <v>667</v>
      </c>
      <c r="B6105" s="253" t="str">
        <f>IF(AND(A6105&lt;&gt;"",ISNUMBER(A6105)),VLOOKUP(A6105,Studies!A:BR,2,FALSE),"")</f>
        <v>Komoroski 2009</v>
      </c>
      <c r="C6105" s="254" t="str">
        <f>IF(AND(A6105&lt;&gt;"",ISNUMBER(A6105)),VLOOKUP(A6105,Studies!A:BR,3,FALSE),"")</f>
        <v>https://www.ncbi.nlm.nih.gov/pubmed/19129748</v>
      </c>
      <c r="D6105" s="254" t="str">
        <f>IF(AND(A6105&lt;&gt;"",ISNUMBER(A6105)),VLOOKUP(A6105,Studies!A:BR,4,FALSE),"")</f>
        <v>MAD 50 mg (day 1)</v>
      </c>
      <c r="E6105" s="254" t="str">
        <f>IF(AND(A6105&lt;&gt;"",ISNUMBER(A6105)),VLOOKUP(A6105,Studies!A:BR,5,FALSE),"")</f>
        <v>Dapagliflozin</v>
      </c>
      <c r="F6105" s="255" t="str">
        <f>IF(AND(A6105&lt;&gt;"",ISNUMBER(A6105)),VLOOKUP(A6105,Studies!A:BR,6,FALSE),"")</f>
        <v>Plasma</v>
      </c>
      <c r="G6105" s="194">
        <v>22</v>
      </c>
      <c r="H6105" s="50" t="s">
        <v>60</v>
      </c>
      <c r="I6105" s="187">
        <v>15.814780000000001</v>
      </c>
      <c r="J6105" s="241" t="s">
        <v>941</v>
      </c>
      <c r="K6105" s="241" t="s">
        <v>116</v>
      </c>
    </row>
    <row r="6106" spans="1:11" ht="14.25" x14ac:dyDescent="0.2">
      <c r="A6106" s="30">
        <v>667</v>
      </c>
      <c r="B6106" s="253" t="str">
        <f>IF(AND(A6106&lt;&gt;"",ISNUMBER(A6106)),VLOOKUP(A6106,Studies!A:BR,2,FALSE),"")</f>
        <v>Komoroski 2009</v>
      </c>
      <c r="C6106" s="254" t="str">
        <f>IF(AND(A6106&lt;&gt;"",ISNUMBER(A6106)),VLOOKUP(A6106,Studies!A:BR,3,FALSE),"")</f>
        <v>https://www.ncbi.nlm.nih.gov/pubmed/19129748</v>
      </c>
      <c r="D6106" s="254" t="str">
        <f>IF(AND(A6106&lt;&gt;"",ISNUMBER(A6106)),VLOOKUP(A6106,Studies!A:BR,4,FALSE),"")</f>
        <v>MAD 50 mg (day 1)</v>
      </c>
      <c r="E6106" s="254" t="str">
        <f>IF(AND(A6106&lt;&gt;"",ISNUMBER(A6106)),VLOOKUP(A6106,Studies!A:BR,5,FALSE),"")</f>
        <v>Dapagliflozin</v>
      </c>
      <c r="F6106" s="255" t="str">
        <f>IF(AND(A6106&lt;&gt;"",ISNUMBER(A6106)),VLOOKUP(A6106,Studies!A:BR,6,FALSE),"")</f>
        <v>Plasma</v>
      </c>
      <c r="G6106" s="194">
        <v>24</v>
      </c>
      <c r="H6106" s="50" t="s">
        <v>60</v>
      </c>
      <c r="I6106" s="187">
        <v>14.82382</v>
      </c>
      <c r="J6106" s="241" t="s">
        <v>941</v>
      </c>
      <c r="K6106" s="241" t="s">
        <v>116</v>
      </c>
    </row>
    <row r="6107" spans="1:11" ht="14.25" x14ac:dyDescent="0.2">
      <c r="A6107" s="30">
        <v>668</v>
      </c>
      <c r="B6107" s="253" t="str">
        <f>IF(AND(A6107&lt;&gt;"",ISNUMBER(A6107)),VLOOKUP(A6107,Studies!A:BR,2,FALSE),"")</f>
        <v>Komoroski 2009</v>
      </c>
      <c r="C6107" s="254" t="str">
        <f>IF(AND(A6107&lt;&gt;"",ISNUMBER(A6107)),VLOOKUP(A6107,Studies!A:BR,3,FALSE),"")</f>
        <v>https://www.ncbi.nlm.nih.gov/pubmed/19129748</v>
      </c>
      <c r="D6107" s="254" t="str">
        <f>IF(AND(A6107&lt;&gt;"",ISNUMBER(A6107)),VLOOKUP(A6107,Studies!A:BR,4,FALSE),"")</f>
        <v>MAD 100 mg (day 1)</v>
      </c>
      <c r="E6107" s="254" t="str">
        <f>IF(AND(A6107&lt;&gt;"",ISNUMBER(A6107)),VLOOKUP(A6107,Studies!A:BR,5,FALSE),"")</f>
        <v>Dapagliflozin</v>
      </c>
      <c r="F6107" s="255" t="str">
        <f>IF(AND(A6107&lt;&gt;"",ISNUMBER(A6107)),VLOOKUP(A6107,Studies!A:BR,6,FALSE),"")</f>
        <v>Plasma</v>
      </c>
      <c r="G6107" s="194">
        <v>0.5</v>
      </c>
      <c r="H6107" s="50" t="s">
        <v>60</v>
      </c>
      <c r="I6107" s="187">
        <v>385.0172</v>
      </c>
      <c r="J6107" s="241" t="s">
        <v>941</v>
      </c>
      <c r="K6107" s="241" t="s">
        <v>116</v>
      </c>
    </row>
    <row r="6108" spans="1:11" ht="14.25" x14ac:dyDescent="0.2">
      <c r="A6108" s="30">
        <v>668</v>
      </c>
      <c r="B6108" s="253" t="str">
        <f>IF(AND(A6108&lt;&gt;"",ISNUMBER(A6108)),VLOOKUP(A6108,Studies!A:BR,2,FALSE),"")</f>
        <v>Komoroski 2009</v>
      </c>
      <c r="C6108" s="254" t="str">
        <f>IF(AND(A6108&lt;&gt;"",ISNUMBER(A6108)),VLOOKUP(A6108,Studies!A:BR,3,FALSE),"")</f>
        <v>https://www.ncbi.nlm.nih.gov/pubmed/19129748</v>
      </c>
      <c r="D6108" s="254" t="str">
        <f>IF(AND(A6108&lt;&gt;"",ISNUMBER(A6108)),VLOOKUP(A6108,Studies!A:BR,4,FALSE),"")</f>
        <v>MAD 100 mg (day 1)</v>
      </c>
      <c r="E6108" s="254" t="str">
        <f>IF(AND(A6108&lt;&gt;"",ISNUMBER(A6108)),VLOOKUP(A6108,Studies!A:BR,5,FALSE),"")</f>
        <v>Dapagliflozin</v>
      </c>
      <c r="F6108" s="255" t="str">
        <f>IF(AND(A6108&lt;&gt;"",ISNUMBER(A6108)),VLOOKUP(A6108,Studies!A:BR,6,FALSE),"")</f>
        <v>Plasma</v>
      </c>
      <c r="G6108" s="194">
        <v>1</v>
      </c>
      <c r="H6108" s="50" t="s">
        <v>60</v>
      </c>
      <c r="I6108" s="187">
        <v>801.64350000000002</v>
      </c>
      <c r="J6108" s="241" t="s">
        <v>941</v>
      </c>
      <c r="K6108" s="241" t="s">
        <v>116</v>
      </c>
    </row>
    <row r="6109" spans="1:11" ht="14.25" x14ac:dyDescent="0.2">
      <c r="A6109" s="30">
        <v>668</v>
      </c>
      <c r="B6109" s="253" t="str">
        <f>IF(AND(A6109&lt;&gt;"",ISNUMBER(A6109)),VLOOKUP(A6109,Studies!A:BR,2,FALSE),"")</f>
        <v>Komoroski 2009</v>
      </c>
      <c r="C6109" s="254" t="str">
        <f>IF(AND(A6109&lt;&gt;"",ISNUMBER(A6109)),VLOOKUP(A6109,Studies!A:BR,3,FALSE),"")</f>
        <v>https://www.ncbi.nlm.nih.gov/pubmed/19129748</v>
      </c>
      <c r="D6109" s="254" t="str">
        <f>IF(AND(A6109&lt;&gt;"",ISNUMBER(A6109)),VLOOKUP(A6109,Studies!A:BR,4,FALSE),"")</f>
        <v>MAD 100 mg (day 1)</v>
      </c>
      <c r="E6109" s="254" t="str">
        <f>IF(AND(A6109&lt;&gt;"",ISNUMBER(A6109)),VLOOKUP(A6109,Studies!A:BR,5,FALSE),"")</f>
        <v>Dapagliflozin</v>
      </c>
      <c r="F6109" s="255" t="str">
        <f>IF(AND(A6109&lt;&gt;"",ISNUMBER(A6109)),VLOOKUP(A6109,Studies!A:BR,6,FALSE),"")</f>
        <v>Plasma</v>
      </c>
      <c r="G6109" s="194">
        <v>1.5</v>
      </c>
      <c r="H6109" s="50" t="s">
        <v>60</v>
      </c>
      <c r="I6109" s="187">
        <v>892.93460000000005</v>
      </c>
      <c r="J6109" s="241" t="s">
        <v>941</v>
      </c>
      <c r="K6109" s="241" t="s">
        <v>116</v>
      </c>
    </row>
    <row r="6110" spans="1:11" ht="14.25" x14ac:dyDescent="0.2">
      <c r="A6110" s="30">
        <v>668</v>
      </c>
      <c r="B6110" s="253" t="str">
        <f>IF(AND(A6110&lt;&gt;"",ISNUMBER(A6110)),VLOOKUP(A6110,Studies!A:BR,2,FALSE),"")</f>
        <v>Komoroski 2009</v>
      </c>
      <c r="C6110" s="254" t="str">
        <f>IF(AND(A6110&lt;&gt;"",ISNUMBER(A6110)),VLOOKUP(A6110,Studies!A:BR,3,FALSE),"")</f>
        <v>https://www.ncbi.nlm.nih.gov/pubmed/19129748</v>
      </c>
      <c r="D6110" s="254" t="str">
        <f>IF(AND(A6110&lt;&gt;"",ISNUMBER(A6110)),VLOOKUP(A6110,Studies!A:BR,4,FALSE),"")</f>
        <v>MAD 100 mg (day 1)</v>
      </c>
      <c r="E6110" s="254" t="str">
        <f>IF(AND(A6110&lt;&gt;"",ISNUMBER(A6110)),VLOOKUP(A6110,Studies!A:BR,5,FALSE),"")</f>
        <v>Dapagliflozin</v>
      </c>
      <c r="F6110" s="255" t="str">
        <f>IF(AND(A6110&lt;&gt;"",ISNUMBER(A6110)),VLOOKUP(A6110,Studies!A:BR,6,FALSE),"")</f>
        <v>Plasma</v>
      </c>
      <c r="G6110" s="194">
        <v>2</v>
      </c>
      <c r="H6110" s="194" t="s">
        <v>60</v>
      </c>
      <c r="I6110" s="187">
        <v>784.53729999999996</v>
      </c>
      <c r="J6110" s="241" t="s">
        <v>941</v>
      </c>
      <c r="K6110" s="241" t="s">
        <v>116</v>
      </c>
    </row>
    <row r="6111" spans="1:11" ht="14.25" x14ac:dyDescent="0.2">
      <c r="A6111" s="183">
        <v>668</v>
      </c>
      <c r="B6111" s="253" t="str">
        <f>IF(AND(A6111&lt;&gt;"",ISNUMBER(A6111)),VLOOKUP(A6111,Studies!A:BR,2,FALSE),"")</f>
        <v>Komoroski 2009</v>
      </c>
      <c r="C6111" s="254" t="str">
        <f>IF(AND(A6111&lt;&gt;"",ISNUMBER(A6111)),VLOOKUP(A6111,Studies!A:BR,3,FALSE),"")</f>
        <v>https://www.ncbi.nlm.nih.gov/pubmed/19129748</v>
      </c>
      <c r="D6111" s="254" t="str">
        <f>IF(AND(A6111&lt;&gt;"",ISNUMBER(A6111)),VLOOKUP(A6111,Studies!A:BR,4,FALSE),"")</f>
        <v>MAD 100 mg (day 1)</v>
      </c>
      <c r="E6111" s="254" t="str">
        <f>IF(AND(A6111&lt;&gt;"",ISNUMBER(A6111)),VLOOKUP(A6111,Studies!A:BR,5,FALSE),"")</f>
        <v>Dapagliflozin</v>
      </c>
      <c r="F6111" s="255" t="str">
        <f>IF(AND(A6111&lt;&gt;"",ISNUMBER(A6111)),VLOOKUP(A6111,Studies!A:BR,6,FALSE),"")</f>
        <v>Plasma</v>
      </c>
      <c r="G6111" s="194">
        <v>4</v>
      </c>
      <c r="H6111" s="194" t="s">
        <v>60</v>
      </c>
      <c r="I6111" s="187">
        <v>368.76080000000002</v>
      </c>
      <c r="J6111" s="241" t="s">
        <v>941</v>
      </c>
      <c r="K6111" s="241" t="s">
        <v>116</v>
      </c>
    </row>
    <row r="6112" spans="1:11" ht="14.25" x14ac:dyDescent="0.2">
      <c r="A6112" s="183">
        <v>668</v>
      </c>
      <c r="B6112" s="253" t="str">
        <f>IF(AND(A6112&lt;&gt;"",ISNUMBER(A6112)),VLOOKUP(A6112,Studies!A:BR,2,FALSE),"")</f>
        <v>Komoroski 2009</v>
      </c>
      <c r="C6112" s="254" t="str">
        <f>IF(AND(A6112&lt;&gt;"",ISNUMBER(A6112)),VLOOKUP(A6112,Studies!A:BR,3,FALSE),"")</f>
        <v>https://www.ncbi.nlm.nih.gov/pubmed/19129748</v>
      </c>
      <c r="D6112" s="254" t="str">
        <f>IF(AND(A6112&lt;&gt;"",ISNUMBER(A6112)),VLOOKUP(A6112,Studies!A:BR,4,FALSE),"")</f>
        <v>MAD 100 mg (day 1)</v>
      </c>
      <c r="E6112" s="254" t="str">
        <f>IF(AND(A6112&lt;&gt;"",ISNUMBER(A6112)),VLOOKUP(A6112,Studies!A:BR,5,FALSE),"")</f>
        <v>Dapagliflozin</v>
      </c>
      <c r="F6112" s="255" t="str">
        <f>IF(AND(A6112&lt;&gt;"",ISNUMBER(A6112)),VLOOKUP(A6112,Studies!A:BR,6,FALSE),"")</f>
        <v>Plasma</v>
      </c>
      <c r="G6112" s="194">
        <v>6</v>
      </c>
      <c r="H6112" s="194" t="s">
        <v>60</v>
      </c>
      <c r="I6112" s="187">
        <v>219.7457</v>
      </c>
      <c r="J6112" s="241" t="s">
        <v>941</v>
      </c>
      <c r="K6112" s="241" t="s">
        <v>116</v>
      </c>
    </row>
    <row r="6113" spans="1:16" ht="14.25" x14ac:dyDescent="0.2">
      <c r="A6113" s="183">
        <v>668</v>
      </c>
      <c r="B6113" s="253" t="str">
        <f>IF(AND(A6113&lt;&gt;"",ISNUMBER(A6113)),VLOOKUP(A6113,Studies!A:BR,2,FALSE),"")</f>
        <v>Komoroski 2009</v>
      </c>
      <c r="C6113" s="254" t="str">
        <f>IF(AND(A6113&lt;&gt;"",ISNUMBER(A6113)),VLOOKUP(A6113,Studies!A:BR,3,FALSE),"")</f>
        <v>https://www.ncbi.nlm.nih.gov/pubmed/19129748</v>
      </c>
      <c r="D6113" s="254" t="str">
        <f>IF(AND(A6113&lt;&gt;"",ISNUMBER(A6113)),VLOOKUP(A6113,Studies!A:BR,4,FALSE),"")</f>
        <v>MAD 100 mg (day 1)</v>
      </c>
      <c r="E6113" s="254" t="str">
        <f>IF(AND(A6113&lt;&gt;"",ISNUMBER(A6113)),VLOOKUP(A6113,Studies!A:BR,5,FALSE),"")</f>
        <v>Dapagliflozin</v>
      </c>
      <c r="F6113" s="255" t="str">
        <f>IF(AND(A6113&lt;&gt;"",ISNUMBER(A6113)),VLOOKUP(A6113,Studies!A:BR,6,FALSE),"")</f>
        <v>Plasma</v>
      </c>
      <c r="G6113" s="194">
        <v>8</v>
      </c>
      <c r="H6113" s="194" t="s">
        <v>60</v>
      </c>
      <c r="I6113" s="187">
        <v>152.2894</v>
      </c>
      <c r="J6113" s="241" t="s">
        <v>941</v>
      </c>
      <c r="K6113" s="241" t="s">
        <v>116</v>
      </c>
    </row>
    <row r="6114" spans="1:16" ht="14.25" x14ac:dyDescent="0.2">
      <c r="A6114" s="183">
        <v>668</v>
      </c>
      <c r="B6114" s="253" t="str">
        <f>IF(AND(A6114&lt;&gt;"",ISNUMBER(A6114)),VLOOKUP(A6114,Studies!A:BR,2,FALSE),"")</f>
        <v>Komoroski 2009</v>
      </c>
      <c r="C6114" s="254" t="str">
        <f>IF(AND(A6114&lt;&gt;"",ISNUMBER(A6114)),VLOOKUP(A6114,Studies!A:BR,3,FALSE),"")</f>
        <v>https://www.ncbi.nlm.nih.gov/pubmed/19129748</v>
      </c>
      <c r="D6114" s="254" t="str">
        <f>IF(AND(A6114&lt;&gt;"",ISNUMBER(A6114)),VLOOKUP(A6114,Studies!A:BR,4,FALSE),"")</f>
        <v>MAD 100 mg (day 1)</v>
      </c>
      <c r="E6114" s="254" t="str">
        <f>IF(AND(A6114&lt;&gt;"",ISNUMBER(A6114)),VLOOKUP(A6114,Studies!A:BR,5,FALSE),"")</f>
        <v>Dapagliflozin</v>
      </c>
      <c r="F6114" s="255" t="str">
        <f>IF(AND(A6114&lt;&gt;"",ISNUMBER(A6114)),VLOOKUP(A6114,Studies!A:BR,6,FALSE),"")</f>
        <v>Plasma</v>
      </c>
      <c r="G6114" s="194">
        <v>10</v>
      </c>
      <c r="H6114" s="194" t="s">
        <v>60</v>
      </c>
      <c r="I6114" s="187">
        <v>122.7419</v>
      </c>
      <c r="J6114" s="241" t="s">
        <v>941</v>
      </c>
      <c r="K6114" s="241" t="s">
        <v>116</v>
      </c>
    </row>
    <row r="6115" spans="1:16" ht="14.25" x14ac:dyDescent="0.2">
      <c r="A6115" s="183">
        <v>668</v>
      </c>
      <c r="B6115" s="253" t="str">
        <f>IF(AND(A6115&lt;&gt;"",ISNUMBER(A6115)),VLOOKUP(A6115,Studies!A:BR,2,FALSE),"")</f>
        <v>Komoroski 2009</v>
      </c>
      <c r="C6115" s="254" t="str">
        <f>IF(AND(A6115&lt;&gt;"",ISNUMBER(A6115)),VLOOKUP(A6115,Studies!A:BR,3,FALSE),"")</f>
        <v>https://www.ncbi.nlm.nih.gov/pubmed/19129748</v>
      </c>
      <c r="D6115" s="254" t="str">
        <f>IF(AND(A6115&lt;&gt;"",ISNUMBER(A6115)),VLOOKUP(A6115,Studies!A:BR,4,FALSE),"")</f>
        <v>MAD 100 mg (day 1)</v>
      </c>
      <c r="E6115" s="254" t="str">
        <f>IF(AND(A6115&lt;&gt;"",ISNUMBER(A6115)),VLOOKUP(A6115,Studies!A:BR,5,FALSE),"")</f>
        <v>Dapagliflozin</v>
      </c>
      <c r="F6115" s="255" t="str">
        <f>IF(AND(A6115&lt;&gt;"",ISNUMBER(A6115)),VLOOKUP(A6115,Studies!A:BR,6,FALSE),"")</f>
        <v>Plasma</v>
      </c>
      <c r="G6115" s="194">
        <v>12</v>
      </c>
      <c r="H6115" s="194" t="s">
        <v>60</v>
      </c>
      <c r="I6115" s="187">
        <v>79.733230000000006</v>
      </c>
      <c r="J6115" s="241" t="s">
        <v>941</v>
      </c>
      <c r="K6115" s="241" t="s">
        <v>116</v>
      </c>
    </row>
    <row r="6116" spans="1:16" ht="14.25" x14ac:dyDescent="0.2">
      <c r="A6116" s="183">
        <v>668</v>
      </c>
      <c r="B6116" s="253" t="str">
        <f>IF(AND(A6116&lt;&gt;"",ISNUMBER(A6116)),VLOOKUP(A6116,Studies!A:BR,2,FALSE),"")</f>
        <v>Komoroski 2009</v>
      </c>
      <c r="C6116" s="254" t="str">
        <f>IF(AND(A6116&lt;&gt;"",ISNUMBER(A6116)),VLOOKUP(A6116,Studies!A:BR,3,FALSE),"")</f>
        <v>https://www.ncbi.nlm.nih.gov/pubmed/19129748</v>
      </c>
      <c r="D6116" s="254" t="str">
        <f>IF(AND(A6116&lt;&gt;"",ISNUMBER(A6116)),VLOOKUP(A6116,Studies!A:BR,4,FALSE),"")</f>
        <v>MAD 100 mg (day 1)</v>
      </c>
      <c r="E6116" s="254" t="str">
        <f>IF(AND(A6116&lt;&gt;"",ISNUMBER(A6116)),VLOOKUP(A6116,Studies!A:BR,5,FALSE),"")</f>
        <v>Dapagliflozin</v>
      </c>
      <c r="F6116" s="255" t="str">
        <f>IF(AND(A6116&lt;&gt;"",ISNUMBER(A6116)),VLOOKUP(A6116,Studies!A:BR,6,FALSE),"")</f>
        <v>Plasma</v>
      </c>
      <c r="G6116" s="194">
        <v>14</v>
      </c>
      <c r="H6116" s="194" t="s">
        <v>60</v>
      </c>
      <c r="I6116" s="187">
        <v>68.559169999999995</v>
      </c>
      <c r="J6116" s="241" t="s">
        <v>941</v>
      </c>
      <c r="K6116" s="241" t="s">
        <v>116</v>
      </c>
    </row>
    <row r="6117" spans="1:16" ht="14.25" x14ac:dyDescent="0.2">
      <c r="A6117" s="183">
        <v>668</v>
      </c>
      <c r="B6117" s="253" t="str">
        <f>IF(AND(A6117&lt;&gt;"",ISNUMBER(A6117)),VLOOKUP(A6117,Studies!A:BR,2,FALSE),"")</f>
        <v>Komoroski 2009</v>
      </c>
      <c r="C6117" s="254" t="str">
        <f>IF(AND(A6117&lt;&gt;"",ISNUMBER(A6117)),VLOOKUP(A6117,Studies!A:BR,3,FALSE),"")</f>
        <v>https://www.ncbi.nlm.nih.gov/pubmed/19129748</v>
      </c>
      <c r="D6117" s="254" t="str">
        <f>IF(AND(A6117&lt;&gt;"",ISNUMBER(A6117)),VLOOKUP(A6117,Studies!A:BR,4,FALSE),"")</f>
        <v>MAD 100 mg (day 1)</v>
      </c>
      <c r="E6117" s="254" t="str">
        <f>IF(AND(A6117&lt;&gt;"",ISNUMBER(A6117)),VLOOKUP(A6117,Studies!A:BR,5,FALSE),"")</f>
        <v>Dapagliflozin</v>
      </c>
      <c r="F6117" s="255" t="str">
        <f>IF(AND(A6117&lt;&gt;"",ISNUMBER(A6117)),VLOOKUP(A6117,Studies!A:BR,6,FALSE),"")</f>
        <v>Plasma</v>
      </c>
      <c r="G6117" s="194">
        <v>18</v>
      </c>
      <c r="H6117" s="194" t="s">
        <v>60</v>
      </c>
      <c r="I6117" s="187">
        <v>51.794750000000001</v>
      </c>
      <c r="J6117" s="241" t="s">
        <v>941</v>
      </c>
      <c r="K6117" s="241" t="s">
        <v>116</v>
      </c>
    </row>
    <row r="6118" spans="1:16" ht="14.25" x14ac:dyDescent="0.2">
      <c r="A6118" s="183">
        <v>668</v>
      </c>
      <c r="B6118" s="253" t="str">
        <f>IF(AND(A6118&lt;&gt;"",ISNUMBER(A6118)),VLOOKUP(A6118,Studies!A:BR,2,FALSE),"")</f>
        <v>Komoroski 2009</v>
      </c>
      <c r="C6118" s="254" t="str">
        <f>IF(AND(A6118&lt;&gt;"",ISNUMBER(A6118)),VLOOKUP(A6118,Studies!A:BR,3,FALSE),"")</f>
        <v>https://www.ncbi.nlm.nih.gov/pubmed/19129748</v>
      </c>
      <c r="D6118" s="254" t="str">
        <f>IF(AND(A6118&lt;&gt;"",ISNUMBER(A6118)),VLOOKUP(A6118,Studies!A:BR,4,FALSE),"")</f>
        <v>MAD 100 mg (day 1)</v>
      </c>
      <c r="E6118" s="254" t="str">
        <f>IF(AND(A6118&lt;&gt;"",ISNUMBER(A6118)),VLOOKUP(A6118,Studies!A:BR,5,FALSE),"")</f>
        <v>Dapagliflozin</v>
      </c>
      <c r="F6118" s="255" t="str">
        <f>IF(AND(A6118&lt;&gt;"",ISNUMBER(A6118)),VLOOKUP(A6118,Studies!A:BR,6,FALSE),"")</f>
        <v>Plasma</v>
      </c>
      <c r="G6118" s="194">
        <v>22</v>
      </c>
      <c r="H6118" s="194" t="s">
        <v>60</v>
      </c>
      <c r="I6118" s="187">
        <v>43.585720000000002</v>
      </c>
      <c r="J6118" s="241" t="s">
        <v>941</v>
      </c>
      <c r="K6118" s="241" t="s">
        <v>116</v>
      </c>
    </row>
    <row r="6119" spans="1:16" ht="14.25" x14ac:dyDescent="0.2">
      <c r="A6119" s="30">
        <v>668</v>
      </c>
      <c r="B6119" s="253" t="str">
        <f>IF(AND(A6119&lt;&gt;"",ISNUMBER(A6119)),VLOOKUP(A6119,Studies!A:BR,2,FALSE),"")</f>
        <v>Komoroski 2009</v>
      </c>
      <c r="C6119" s="254" t="str">
        <f>IF(AND(A6119&lt;&gt;"",ISNUMBER(A6119)),VLOOKUP(A6119,Studies!A:BR,3,FALSE),"")</f>
        <v>https://www.ncbi.nlm.nih.gov/pubmed/19129748</v>
      </c>
      <c r="D6119" s="254" t="str">
        <f>IF(AND(A6119&lt;&gt;"",ISNUMBER(A6119)),VLOOKUP(A6119,Studies!A:BR,4,FALSE),"")</f>
        <v>MAD 100 mg (day 1)</v>
      </c>
      <c r="E6119" s="254" t="str">
        <f>IF(AND(A6119&lt;&gt;"",ISNUMBER(A6119)),VLOOKUP(A6119,Studies!A:BR,5,FALSE),"")</f>
        <v>Dapagliflozin</v>
      </c>
      <c r="F6119" s="255" t="str">
        <f>IF(AND(A6119&lt;&gt;"",ISNUMBER(A6119)),VLOOKUP(A6119,Studies!A:BR,6,FALSE),"")</f>
        <v>Plasma</v>
      </c>
      <c r="G6119" s="194">
        <v>24</v>
      </c>
      <c r="H6119" s="50" t="s">
        <v>60</v>
      </c>
      <c r="I6119" s="187">
        <v>39.98283</v>
      </c>
      <c r="J6119" s="241" t="s">
        <v>941</v>
      </c>
      <c r="K6119" s="241" t="s">
        <v>116</v>
      </c>
    </row>
    <row r="6120" spans="1:16" ht="14.25" x14ac:dyDescent="0.2">
      <c r="A6120" s="91">
        <v>670</v>
      </c>
      <c r="B6120" s="253" t="str">
        <f>IF(AND(A6120&lt;&gt;"",ISNUMBER(A6120)),VLOOKUP(A6120,Studies!A:BR,2,FALSE),"")</f>
        <v>Kasichayanula 2008</v>
      </c>
      <c r="C6120" s="254" t="str">
        <f>IF(AND(A6120&lt;&gt;"",ISNUMBER(A6120)),VLOOKUP(A6120,Studies!A:BR,3,FALSE),"")</f>
        <v>https://scholar.google.com/scholar?q=Kasichayanula+S.+Disposition+and+mass+balance+of+[14C]-dapagliflozin+after+single+oral+doses+in+healthy+male+volunteers.+American+Association+of+Pharmaceutical+Scientists,+Atlanta,+GA+2008+</v>
      </c>
      <c r="D6120" s="254" t="str">
        <f>IF(AND(A6120&lt;&gt;"",ISNUMBER(A6120)),VLOOKUP(A6120,Studies!A:BR,4,FALSE),"")</f>
        <v>Mass Balance of 14C-dapagliflozin 3OG Gluc</v>
      </c>
      <c r="E6120" s="254" t="str">
        <f>IF(AND(A6120&lt;&gt;"",ISNUMBER(A6120)),VLOOKUP(A6120,Studies!A:BR,5,FALSE),"")</f>
        <v>Dapagliflozin-3-O-glucuronide</v>
      </c>
      <c r="F6120" s="255" t="str">
        <f>IF(AND(A6120&lt;&gt;"",ISNUMBER(A6120)),VLOOKUP(A6120,Studies!A:BR,6,FALSE),"")</f>
        <v>Fraction</v>
      </c>
      <c r="G6120" s="194">
        <v>312</v>
      </c>
      <c r="H6120" s="50" t="s">
        <v>60</v>
      </c>
      <c r="I6120" s="250">
        <f>60.7/(SUM(60.7,5.4,9)/SUM(72/(SUM(1.2,72)/75.16),1.7/(SUM(15.4,1.7)/20.99)))</f>
        <v>61.439225775213458</v>
      </c>
      <c r="J6120" s="41" t="s">
        <v>447</v>
      </c>
      <c r="K6120" s="241" t="s">
        <v>116</v>
      </c>
      <c r="P6120" s="42">
        <v>63.899350780253215</v>
      </c>
    </row>
    <row r="6121" spans="1:16" ht="14.25" x14ac:dyDescent="0.2">
      <c r="A6121" s="91">
        <v>671</v>
      </c>
      <c r="B6121" s="253" t="str">
        <f>IF(AND(A6121&lt;&gt;"",ISNUMBER(A6121)),VLOOKUP(A6121,Studies!A:BR,2,FALSE),"")</f>
        <v>Kasichayanula 2008</v>
      </c>
      <c r="C6121" s="254" t="str">
        <f>IF(AND(A6121&lt;&gt;"",ISNUMBER(A6121)),VLOOKUP(A6121,Studies!A:BR,3,FALSE),"")</f>
        <v>https://scholar.google.com/scholar?q=Kasichayanula+S.+Disposition+and+mass+balance+of+[14C]-dapagliflozin+after+single+oral+doses+in+healthy+male+volunteers.+American+Association+of+Pharmaceutical+Scientists,+Atlanta,+GA+2008+</v>
      </c>
      <c r="D6121" s="254" t="str">
        <f>IF(AND(A6121&lt;&gt;"",ISNUMBER(A6121)),VLOOKUP(A6121,Studies!A:BR,4,FALSE),"")</f>
        <v>Mass Balance of 14C-dapagliflozin 2OG Gluc</v>
      </c>
      <c r="E6121" s="254" t="str">
        <f>IF(AND(A6121&lt;&gt;"",ISNUMBER(A6121)),VLOOKUP(A6121,Studies!A:BR,5,FALSE),"")</f>
        <v>Dapagliflozin-2-O-glucuronide</v>
      </c>
      <c r="F6121" s="255" t="str">
        <f>IF(AND(A6121&lt;&gt;"",ISNUMBER(A6121)),VLOOKUP(A6121,Studies!A:BR,6,FALSE),"")</f>
        <v>Fraction</v>
      </c>
      <c r="G6121" s="194">
        <v>312</v>
      </c>
      <c r="H6121" s="50" t="s">
        <v>60</v>
      </c>
      <c r="I6121" s="250">
        <f>5.4/(SUM(60.7,5.4,9)/SUM(72/(SUM(1.2,72)/75.16),1.7/(SUM(15.4,1.7)/20.99)))</f>
        <v>5.465763083791642</v>
      </c>
      <c r="J6121" s="41" t="s">
        <v>447</v>
      </c>
      <c r="K6121" s="241" t="s">
        <v>116</v>
      </c>
      <c r="P6121" s="42">
        <v>5.684620991982988</v>
      </c>
    </row>
    <row r="6122" spans="1:16" ht="14.25" x14ac:dyDescent="0.2">
      <c r="A6122" s="91">
        <v>672</v>
      </c>
      <c r="B6122" s="253" t="str">
        <f>IF(AND(A6122&lt;&gt;"",ISNUMBER(A6122)),VLOOKUP(A6122,Studies!A:BR,2,FALSE),"")</f>
        <v>Kasichayanula 2008</v>
      </c>
      <c r="C6122" s="254" t="str">
        <f>IF(AND(A6122&lt;&gt;"",ISNUMBER(A6122)),VLOOKUP(A6122,Studies!A:BR,3,FALSE),"")</f>
        <v>https://scholar.google.com/scholar?q=Kasichayanula+S.+Disposition+and+mass+balance+of+[14C]-dapagliflozin+after+single+oral+doses+in+healthy+male+volunteers.+American+Association+of+Pharmaceutical+Scientists,+Atlanta,+GA+2008+</v>
      </c>
      <c r="D6122" s="254" t="str">
        <f>IF(AND(A6122&lt;&gt;"",ISNUMBER(A6122)),VLOOKUP(A6122,Studies!A:BR,4,FALSE),"")</f>
        <v>Mass Balance of 14C-dapagliflozin oxid Metab</v>
      </c>
      <c r="E6122" s="254" t="str">
        <f>IF(AND(A6122&lt;&gt;"",ISNUMBER(A6122)),VLOOKUP(A6122,Studies!A:BR,5,FALSE),"")</f>
        <v>Dapagliflozin oxidative metabolites</v>
      </c>
      <c r="F6122" s="255" t="str">
        <f>IF(AND(A6122&lt;&gt;"",ISNUMBER(A6122)),VLOOKUP(A6122,Studies!A:BR,6,FALSE),"")</f>
        <v>Fraction</v>
      </c>
      <c r="G6122" s="194">
        <v>312</v>
      </c>
      <c r="H6122" s="50" t="s">
        <v>60</v>
      </c>
      <c r="I6122" s="250">
        <f>9/(SUM(60.7,5.4,9)/SUM(72/(SUM(1.2,72)/75.16),1.7/(SUM(15.4,1.7)/20.99)))</f>
        <v>9.1096051396527358</v>
      </c>
      <c r="J6122" s="41" t="s">
        <v>447</v>
      </c>
      <c r="K6122" s="241" t="s">
        <v>116</v>
      </c>
      <c r="P6122" s="42">
        <v>9.4743683199716457</v>
      </c>
    </row>
    <row r="6123" spans="1:16" ht="14.25" x14ac:dyDescent="0.2">
      <c r="A6123" s="91">
        <v>673</v>
      </c>
      <c r="B6123" s="253" t="str">
        <f>IF(AND(A6123&lt;&gt;"",ISNUMBER(A6123)),VLOOKUP(A6123,Studies!A:BR,2,FALSE),"")</f>
        <v>Kasichayanula 2008</v>
      </c>
      <c r="C6123" s="254" t="str">
        <f>IF(AND(A6123&lt;&gt;"",ISNUMBER(A6123)),VLOOKUP(A6123,Studies!A:BR,3,FALSE),"")</f>
        <v>https://scholar.google.com/scholar?q=Kasichayanula+S.+Disposition+and+mass+balance+of+[14C]-dapagliflozin+after+single+oral+doses+in+healthy+male+volunteers.+American+Association+of+Pharmaceutical+Scientists,+Atlanta,+GA+2008+</v>
      </c>
      <c r="D6123" s="254" t="str">
        <f>IF(AND(A6123&lt;&gt;"",ISNUMBER(A6123)),VLOOKUP(A6123,Studies!A:BR,4,FALSE),"")</f>
        <v>Mass Balance of 14C-dapagliflozin Urine</v>
      </c>
      <c r="E6123" s="254" t="str">
        <f>IF(AND(A6123&lt;&gt;"",ISNUMBER(A6123)),VLOOKUP(A6123,Studies!A:BR,5,FALSE),"")</f>
        <v>Dapagliflozin</v>
      </c>
      <c r="F6123" s="255" t="str">
        <f>IF(AND(A6123&lt;&gt;"",ISNUMBER(A6123)),VLOOKUP(A6123,Studies!A:BR,6,FALSE),"")</f>
        <v>Urine</v>
      </c>
      <c r="G6123" s="194">
        <v>312</v>
      </c>
      <c r="H6123" s="50" t="s">
        <v>60</v>
      </c>
      <c r="I6123" s="249">
        <f>SUM(1.2/(SUM(1.2,72)/75.16))</f>
        <v>1.2321311475409835</v>
      </c>
      <c r="J6123" s="41" t="s">
        <v>447</v>
      </c>
      <c r="K6123" s="241" t="s">
        <v>116</v>
      </c>
      <c r="P6123" s="42">
        <v>1.2814676521487089</v>
      </c>
    </row>
    <row r="6124" spans="1:16" ht="14.25" x14ac:dyDescent="0.2">
      <c r="A6124" s="91">
        <v>674</v>
      </c>
      <c r="B6124" s="253" t="str">
        <f>IF(AND(A6124&lt;&gt;"",ISNUMBER(A6124)),VLOOKUP(A6124,Studies!A:BR,2,FALSE),"")</f>
        <v>Kasichayanula 2008</v>
      </c>
      <c r="C6124" s="254" t="str">
        <f>IF(AND(A6124&lt;&gt;"",ISNUMBER(A6124)),VLOOKUP(A6124,Studies!A:BR,3,FALSE),"")</f>
        <v>https://scholar.google.com/scholar?q=Kasichayanula+S.+Disposition+and+mass+balance+of+[14C]-dapagliflozin+after+single+oral+doses+in+healthy+male+volunteers.+American+Association+of+Pharmaceutical+Scientists,+Atlanta,+GA+2008+</v>
      </c>
      <c r="D6124" s="254" t="str">
        <f>IF(AND(A6124&lt;&gt;"",ISNUMBER(A6124)),VLOOKUP(A6124,Studies!A:BR,4,FALSE),"")</f>
        <v>Mass Balance of 14C-dapagliflozin Feces</v>
      </c>
      <c r="E6124" s="254" t="str">
        <f>IF(AND(A6124&lt;&gt;"",ISNUMBER(A6124)),VLOOKUP(A6124,Studies!A:BR,5,FALSE),"")</f>
        <v>Dapagliflozin</v>
      </c>
      <c r="F6124" s="255" t="str">
        <f>IF(AND(A6124&lt;&gt;"",ISNUMBER(A6124)),VLOOKUP(A6124,Studies!A:BR,6,FALSE),"")</f>
        <v>Feces</v>
      </c>
      <c r="G6124" s="194">
        <v>312</v>
      </c>
      <c r="H6124" s="50" t="s">
        <v>60</v>
      </c>
      <c r="I6124" s="250">
        <f>15.4/(SUM(15.4,1.7)/20.99)</f>
        <v>18.903274853801168</v>
      </c>
      <c r="J6124" s="41" t="s">
        <v>447</v>
      </c>
      <c r="K6124" s="241" t="s">
        <v>116</v>
      </c>
      <c r="P6124" s="42">
        <v>19.660192255643441</v>
      </c>
    </row>
    <row r="6125" spans="1:16" ht="14.25" x14ac:dyDescent="0.2">
      <c r="A6125" s="91">
        <v>675</v>
      </c>
      <c r="B6125" s="253" t="str">
        <f>IF(AND(A6125&lt;&gt;"",ISNUMBER(A6125)),VLOOKUP(A6125,Studies!A:BR,2,FALSE),"")</f>
        <v>Kasichayanula 2008</v>
      </c>
      <c r="C6125" s="254" t="str">
        <f>IF(AND(A6125&lt;&gt;"",ISNUMBER(A6125)),VLOOKUP(A6125,Studies!A:BR,3,FALSE),"")</f>
        <v>https://scholar.google.com/scholar?q=Kasichayanula+S.+Disposition+and+mass+balance+of+[14C]-dapagliflozin+after+single+oral+doses+in+healthy+male+volunteers.+American+Association+of+Pharmaceutical+Scientists,+Atlanta,+GA+2008+</v>
      </c>
      <c r="D6125" s="254" t="str">
        <f>IF(AND(A6125&lt;&gt;"",ISNUMBER(A6125)),VLOOKUP(A6125,Studies!A:BR,4,FALSE),"")</f>
        <v>Mass Balance of 14C-dapagliflozin 3OG Gluc (incl. unchanged feces exret.)</v>
      </c>
      <c r="E6125" s="254" t="str">
        <f>IF(AND(A6125&lt;&gt;"",ISNUMBER(A6125)),VLOOKUP(A6125,Studies!A:BR,5,FALSE),"")</f>
        <v>Dapagliflozin-3-O-glucuronide</v>
      </c>
      <c r="F6125" s="255" t="str">
        <f>IF(AND(A6125&lt;&gt;"",ISNUMBER(A6125)),VLOOKUP(A6125,Studies!A:BR,6,FALSE),"")</f>
        <v>Fraction</v>
      </c>
      <c r="G6125" s="194">
        <v>312</v>
      </c>
      <c r="H6125" s="50" t="s">
        <v>60</v>
      </c>
      <c r="I6125" s="250">
        <f>60.7/(SUM(60.7,5.4,9)/SUM(72/(SUM(1.2,72)/75.16),1.7/(SUM(15.4,1.7)/20.99)))+I6120/(I6120+I6121)*I6124</f>
        <v>78.798208886041465</v>
      </c>
      <c r="J6125" s="41" t="s">
        <v>447</v>
      </c>
      <c r="K6125" s="241" t="s">
        <v>116</v>
      </c>
      <c r="P6125" s="42">
        <v>81.953415378098256</v>
      </c>
    </row>
    <row r="6126" spans="1:16" ht="14.25" x14ac:dyDescent="0.2">
      <c r="A6126" s="91">
        <v>676</v>
      </c>
      <c r="B6126" s="253" t="str">
        <f>IF(AND(A6126&lt;&gt;"",ISNUMBER(A6126)),VLOOKUP(A6126,Studies!A:BR,2,FALSE),"")</f>
        <v>Kasichayanula 2008</v>
      </c>
      <c r="C6126" s="254" t="str">
        <f>IF(AND(A6126&lt;&gt;"",ISNUMBER(A6126)),VLOOKUP(A6126,Studies!A:BR,3,FALSE),"")</f>
        <v>https://scholar.google.com/scholar?q=Kasichayanula+S.+Disposition+and+mass+balance+of+[14C]-dapagliflozin+after+single+oral+doses+in+healthy+male+volunteers.+American+Association+of+Pharmaceutical+Scientists,+Atlanta,+GA+2008+</v>
      </c>
      <c r="D6126" s="254" t="str">
        <f>IF(AND(A6126&lt;&gt;"",ISNUMBER(A6126)),VLOOKUP(A6126,Studies!A:BR,4,FALSE),"")</f>
        <v>Mass Balance of 14C-dapagliflozin 2OG Gluc (incl. unchanged feces exret.)</v>
      </c>
      <c r="E6126" s="254" t="str">
        <f>IF(AND(A6126&lt;&gt;"",ISNUMBER(A6126)),VLOOKUP(A6126,Studies!A:BR,5,FALSE),"")</f>
        <v>Dapagliflozin-2-O-glucuronide</v>
      </c>
      <c r="F6126" s="255" t="str">
        <f>IF(AND(A6126&lt;&gt;"",ISNUMBER(A6126)),VLOOKUP(A6126,Studies!A:BR,6,FALSE),"")</f>
        <v>Fraction</v>
      </c>
      <c r="G6126" s="194">
        <v>312</v>
      </c>
      <c r="H6126" s="50" t="s">
        <v>60</v>
      </c>
      <c r="I6126" s="250">
        <f>5.4/(SUM(60.7,5.4,9)/SUM(72/(SUM(1.2,72)/75.16),1.7/(SUM(15.4,1.7)/20.99)))+I6121/(I6120+I6121)*I6124</f>
        <v>7.010054826764808</v>
      </c>
      <c r="J6126" s="41" t="s">
        <v>447</v>
      </c>
      <c r="K6126" s="241" t="s">
        <v>116</v>
      </c>
      <c r="P6126" s="42">
        <v>7.2907486497813938</v>
      </c>
    </row>
    <row r="6127" spans="1:16" ht="14.25" x14ac:dyDescent="0.2">
      <c r="A6127" s="91">
        <v>677</v>
      </c>
      <c r="B6127" s="253" t="str">
        <f>IF(AND(A6127&lt;&gt;"",ISNUMBER(A6127)),VLOOKUP(A6127,Studies!A:BR,2,FALSE),"")</f>
        <v>Komoroski 2009</v>
      </c>
      <c r="C6127" s="254" t="str">
        <f>IF(AND(A6127&lt;&gt;"",ISNUMBER(A6127)),VLOOKUP(A6127,Studies!A:BR,3,FALSE),"")</f>
        <v>https://www.ncbi.nlm.nih.gov/pubmed/19129748</v>
      </c>
      <c r="D6127" s="254" t="str">
        <f>IF(AND(A6127&lt;&gt;"",ISNUMBER(A6127)),VLOOKUP(A6127,Studies!A:BR,4,FALSE),"")</f>
        <v>SAD 2.5 mg (Urine)</v>
      </c>
      <c r="E6127" s="254" t="str">
        <f>IF(AND(A6127&lt;&gt;"",ISNUMBER(A6127)),VLOOKUP(A6127,Studies!A:BR,5,FALSE),"")</f>
        <v>Dapagliflozin</v>
      </c>
      <c r="F6127" s="255" t="str">
        <f>IF(AND(A6127&lt;&gt;"",ISNUMBER(A6127)),VLOOKUP(A6127,Studies!A:BR,6,FALSE),"")</f>
        <v>Urine</v>
      </c>
      <c r="G6127" s="194">
        <v>120</v>
      </c>
      <c r="H6127" s="50" t="s">
        <v>60</v>
      </c>
      <c r="I6127" s="187">
        <v>1.54</v>
      </c>
      <c r="J6127" s="41" t="s">
        <v>447</v>
      </c>
      <c r="K6127" s="241" t="s">
        <v>116</v>
      </c>
      <c r="L6127" s="195">
        <v>0.89</v>
      </c>
      <c r="M6127" s="52" t="s">
        <v>447</v>
      </c>
      <c r="N6127" s="52" t="s">
        <v>117</v>
      </c>
    </row>
    <row r="6128" spans="1:16" ht="14.25" x14ac:dyDescent="0.2">
      <c r="A6128" s="91">
        <v>678</v>
      </c>
      <c r="B6128" s="253" t="str">
        <f>IF(AND(A6128&lt;&gt;"",ISNUMBER(A6128)),VLOOKUP(A6128,Studies!A:BR,2,FALSE),"")</f>
        <v>Komoroski 2009</v>
      </c>
      <c r="C6128" s="254" t="str">
        <f>IF(AND(A6128&lt;&gt;"",ISNUMBER(A6128)),VLOOKUP(A6128,Studies!A:BR,3,FALSE),"")</f>
        <v>https://www.ncbi.nlm.nih.gov/pubmed/19129748</v>
      </c>
      <c r="D6128" s="254" t="str">
        <f>IF(AND(A6128&lt;&gt;"",ISNUMBER(A6128)),VLOOKUP(A6128,Studies!A:BR,4,FALSE),"")</f>
        <v>SAD 5 mg (Urine)</v>
      </c>
      <c r="E6128" s="254" t="str">
        <f>IF(AND(A6128&lt;&gt;"",ISNUMBER(A6128)),VLOOKUP(A6128,Studies!A:BR,5,FALSE),"")</f>
        <v>Dapagliflozin</v>
      </c>
      <c r="F6128" s="255" t="str">
        <f>IF(AND(A6128&lt;&gt;"",ISNUMBER(A6128)),VLOOKUP(A6128,Studies!A:BR,6,FALSE),"")</f>
        <v>Urine</v>
      </c>
      <c r="G6128" s="194">
        <v>120</v>
      </c>
      <c r="H6128" s="50" t="s">
        <v>60</v>
      </c>
      <c r="I6128" s="187">
        <v>0.46</v>
      </c>
      <c r="J6128" s="41" t="s">
        <v>447</v>
      </c>
      <c r="K6128" s="241" t="s">
        <v>116</v>
      </c>
      <c r="L6128" s="195">
        <v>0.19</v>
      </c>
      <c r="M6128" s="52" t="s">
        <v>447</v>
      </c>
      <c r="N6128" s="52" t="s">
        <v>117</v>
      </c>
    </row>
    <row r="6129" spans="1:14" ht="14.25" x14ac:dyDescent="0.2">
      <c r="A6129" s="91">
        <v>679</v>
      </c>
      <c r="B6129" s="253" t="str">
        <f>IF(AND(A6129&lt;&gt;"",ISNUMBER(A6129)),VLOOKUP(A6129,Studies!A:BR,2,FALSE),"")</f>
        <v>Komoroski 2009</v>
      </c>
      <c r="C6129" s="254" t="str">
        <f>IF(AND(A6129&lt;&gt;"",ISNUMBER(A6129)),VLOOKUP(A6129,Studies!A:BR,3,FALSE),"")</f>
        <v>https://www.ncbi.nlm.nih.gov/pubmed/19129748</v>
      </c>
      <c r="D6129" s="254" t="str">
        <f>IF(AND(A6129&lt;&gt;"",ISNUMBER(A6129)),VLOOKUP(A6129,Studies!A:BR,4,FALSE),"")</f>
        <v>SAD 10 mg (Urine)</v>
      </c>
      <c r="E6129" s="254" t="str">
        <f>IF(AND(A6129&lt;&gt;"",ISNUMBER(A6129)),VLOOKUP(A6129,Studies!A:BR,5,FALSE),"")</f>
        <v>Dapagliflozin</v>
      </c>
      <c r="F6129" s="255" t="str">
        <f>IF(AND(A6129&lt;&gt;"",ISNUMBER(A6129)),VLOOKUP(A6129,Studies!A:BR,6,FALSE),"")</f>
        <v>Urine</v>
      </c>
      <c r="G6129" s="194">
        <v>120</v>
      </c>
      <c r="H6129" s="50" t="s">
        <v>60</v>
      </c>
      <c r="I6129" s="187">
        <v>3.2</v>
      </c>
      <c r="J6129" s="41" t="s">
        <v>447</v>
      </c>
      <c r="K6129" s="241" t="s">
        <v>116</v>
      </c>
      <c r="L6129" s="195">
        <v>1.39</v>
      </c>
      <c r="M6129" s="52" t="s">
        <v>447</v>
      </c>
      <c r="N6129" s="52" t="s">
        <v>117</v>
      </c>
    </row>
    <row r="6130" spans="1:14" ht="14.25" x14ac:dyDescent="0.2">
      <c r="A6130" s="91">
        <v>680</v>
      </c>
      <c r="B6130" s="253" t="str">
        <f>IF(AND(A6130&lt;&gt;"",ISNUMBER(A6130)),VLOOKUP(A6130,Studies!A:BR,2,FALSE),"")</f>
        <v>Komoroski 2009</v>
      </c>
      <c r="C6130" s="254" t="str">
        <f>IF(AND(A6130&lt;&gt;"",ISNUMBER(A6130)),VLOOKUP(A6130,Studies!A:BR,3,FALSE),"")</f>
        <v>https://www.ncbi.nlm.nih.gov/pubmed/19129748</v>
      </c>
      <c r="D6130" s="254" t="str">
        <f>IF(AND(A6130&lt;&gt;"",ISNUMBER(A6130)),VLOOKUP(A6130,Studies!A:BR,4,FALSE),"")</f>
        <v>SAD 20 mg (Urine)</v>
      </c>
      <c r="E6130" s="254" t="str">
        <f>IF(AND(A6130&lt;&gt;"",ISNUMBER(A6130)),VLOOKUP(A6130,Studies!A:BR,5,FALSE),"")</f>
        <v>Dapagliflozin</v>
      </c>
      <c r="F6130" s="255" t="str">
        <f>IF(AND(A6130&lt;&gt;"",ISNUMBER(A6130)),VLOOKUP(A6130,Studies!A:BR,6,FALSE),"")</f>
        <v>Urine</v>
      </c>
      <c r="G6130" s="194">
        <v>120</v>
      </c>
      <c r="H6130" s="50" t="s">
        <v>60</v>
      </c>
      <c r="I6130" s="187">
        <v>0.61</v>
      </c>
      <c r="J6130" s="41" t="s">
        <v>447</v>
      </c>
      <c r="K6130" s="241" t="s">
        <v>116</v>
      </c>
      <c r="L6130" s="195">
        <v>0.16</v>
      </c>
      <c r="M6130" s="52" t="s">
        <v>447</v>
      </c>
      <c r="N6130" s="52" t="s">
        <v>117</v>
      </c>
    </row>
    <row r="6131" spans="1:14" ht="14.25" x14ac:dyDescent="0.2">
      <c r="A6131" s="91">
        <v>681</v>
      </c>
      <c r="B6131" s="253" t="str">
        <f>IF(AND(A6131&lt;&gt;"",ISNUMBER(A6131)),VLOOKUP(A6131,Studies!A:BR,2,FALSE),"")</f>
        <v>Komoroski 2009</v>
      </c>
      <c r="C6131" s="254" t="str">
        <f>IF(AND(A6131&lt;&gt;"",ISNUMBER(A6131)),VLOOKUP(A6131,Studies!A:BR,3,FALSE),"")</f>
        <v>https://www.ncbi.nlm.nih.gov/pubmed/19129748</v>
      </c>
      <c r="D6131" s="254" t="str">
        <f>IF(AND(A6131&lt;&gt;"",ISNUMBER(A6131)),VLOOKUP(A6131,Studies!A:BR,4,FALSE),"")</f>
        <v>SAD 50 mg (Urine)</v>
      </c>
      <c r="E6131" s="254" t="str">
        <f>IF(AND(A6131&lt;&gt;"",ISNUMBER(A6131)),VLOOKUP(A6131,Studies!A:BR,5,FALSE),"")</f>
        <v>Dapagliflozin</v>
      </c>
      <c r="F6131" s="255" t="str">
        <f>IF(AND(A6131&lt;&gt;"",ISNUMBER(A6131)),VLOOKUP(A6131,Studies!A:BR,6,FALSE),"")</f>
        <v>Urine</v>
      </c>
      <c r="G6131" s="194">
        <v>120</v>
      </c>
      <c r="H6131" s="50" t="s">
        <v>60</v>
      </c>
      <c r="I6131" s="187">
        <v>0.72</v>
      </c>
      <c r="J6131" s="41" t="s">
        <v>447</v>
      </c>
      <c r="K6131" s="241" t="s">
        <v>116</v>
      </c>
      <c r="L6131" s="195">
        <v>0.17</v>
      </c>
      <c r="M6131" s="52" t="s">
        <v>447</v>
      </c>
      <c r="N6131" s="52" t="s">
        <v>117</v>
      </c>
    </row>
    <row r="6132" spans="1:14" ht="14.25" x14ac:dyDescent="0.2">
      <c r="A6132" s="91">
        <v>682</v>
      </c>
      <c r="B6132" s="253" t="str">
        <f>IF(AND(A6132&lt;&gt;"",ISNUMBER(A6132)),VLOOKUP(A6132,Studies!A:BR,2,FALSE),"")</f>
        <v>Komoroski 2009</v>
      </c>
      <c r="C6132" s="254" t="str">
        <f>IF(AND(A6132&lt;&gt;"",ISNUMBER(A6132)),VLOOKUP(A6132,Studies!A:BR,3,FALSE),"")</f>
        <v>https://www.ncbi.nlm.nih.gov/pubmed/19129748</v>
      </c>
      <c r="D6132" s="254" t="str">
        <f>IF(AND(A6132&lt;&gt;"",ISNUMBER(A6132)),VLOOKUP(A6132,Studies!A:BR,4,FALSE),"")</f>
        <v>SAD 100 mg (Urine)</v>
      </c>
      <c r="E6132" s="254" t="str">
        <f>IF(AND(A6132&lt;&gt;"",ISNUMBER(A6132)),VLOOKUP(A6132,Studies!A:BR,5,FALSE),"")</f>
        <v>Dapagliflozin</v>
      </c>
      <c r="F6132" s="255" t="str">
        <f>IF(AND(A6132&lt;&gt;"",ISNUMBER(A6132)),VLOOKUP(A6132,Studies!A:BR,6,FALSE),"")</f>
        <v>Urine</v>
      </c>
      <c r="G6132" s="194">
        <v>120</v>
      </c>
      <c r="H6132" s="50" t="s">
        <v>60</v>
      </c>
      <c r="I6132" s="187">
        <v>1.04</v>
      </c>
      <c r="J6132" s="41" t="s">
        <v>447</v>
      </c>
      <c r="K6132" s="241" t="s">
        <v>116</v>
      </c>
      <c r="L6132" s="195">
        <v>0.21</v>
      </c>
      <c r="M6132" s="52" t="s">
        <v>447</v>
      </c>
      <c r="N6132" s="52" t="s">
        <v>117</v>
      </c>
    </row>
    <row r="6133" spans="1:14" ht="14.25" x14ac:dyDescent="0.2">
      <c r="A6133" s="91">
        <v>683</v>
      </c>
      <c r="B6133" s="253" t="str">
        <f>IF(AND(A6133&lt;&gt;"",ISNUMBER(A6133)),VLOOKUP(A6133,Studies!A:BR,2,FALSE),"")</f>
        <v>Komoroski 2009</v>
      </c>
      <c r="C6133" s="254" t="str">
        <f>IF(AND(A6133&lt;&gt;"",ISNUMBER(A6133)),VLOOKUP(A6133,Studies!A:BR,3,FALSE),"")</f>
        <v>https://www.ncbi.nlm.nih.gov/pubmed/19129748</v>
      </c>
      <c r="D6133" s="254" t="str">
        <f>IF(AND(A6133&lt;&gt;"",ISNUMBER(A6133)),VLOOKUP(A6133,Studies!A:BR,4,FALSE),"")</f>
        <v>SAD 250 mg fasted (Urine)</v>
      </c>
      <c r="E6133" s="254" t="str">
        <f>IF(AND(A6133&lt;&gt;"",ISNUMBER(A6133)),VLOOKUP(A6133,Studies!A:BR,5,FALSE),"")</f>
        <v>Dapagliflozin</v>
      </c>
      <c r="F6133" s="255" t="str">
        <f>IF(AND(A6133&lt;&gt;"",ISNUMBER(A6133)),VLOOKUP(A6133,Studies!A:BR,6,FALSE),"")</f>
        <v>Urine</v>
      </c>
      <c r="G6133" s="194">
        <v>120</v>
      </c>
      <c r="H6133" s="50" t="s">
        <v>60</v>
      </c>
      <c r="I6133" s="187">
        <v>1.54</v>
      </c>
      <c r="J6133" s="41" t="s">
        <v>447</v>
      </c>
      <c r="K6133" s="241" t="s">
        <v>116</v>
      </c>
      <c r="L6133" s="195">
        <v>0.4</v>
      </c>
      <c r="M6133" s="52" t="s">
        <v>447</v>
      </c>
      <c r="N6133" s="52" t="s">
        <v>117</v>
      </c>
    </row>
    <row r="6134" spans="1:14" ht="14.25" x14ac:dyDescent="0.2">
      <c r="A6134" s="91">
        <v>684</v>
      </c>
      <c r="B6134" s="253" t="str">
        <f>IF(AND(A6134&lt;&gt;"",ISNUMBER(A6134)),VLOOKUP(A6134,Studies!A:BR,2,FALSE),"")</f>
        <v>Komoroski 2009</v>
      </c>
      <c r="C6134" s="254" t="str">
        <f>IF(AND(A6134&lt;&gt;"",ISNUMBER(A6134)),VLOOKUP(A6134,Studies!A:BR,3,FALSE),"")</f>
        <v>https://www.ncbi.nlm.nih.gov/pubmed/19129748</v>
      </c>
      <c r="D6134" s="254" t="str">
        <f>IF(AND(A6134&lt;&gt;"",ISNUMBER(A6134)),VLOOKUP(A6134,Studies!A:BR,4,FALSE),"")</f>
        <v>SAD 500 mg (Urine)</v>
      </c>
      <c r="E6134" s="254" t="str">
        <f>IF(AND(A6134&lt;&gt;"",ISNUMBER(A6134)),VLOOKUP(A6134,Studies!A:BR,5,FALSE),"")</f>
        <v>Dapagliflozin</v>
      </c>
      <c r="F6134" s="255" t="str">
        <f>IF(AND(A6134&lt;&gt;"",ISNUMBER(A6134)),VLOOKUP(A6134,Studies!A:BR,6,FALSE),"")</f>
        <v>Urine</v>
      </c>
      <c r="G6134" s="194">
        <v>120</v>
      </c>
      <c r="H6134" s="50" t="s">
        <v>60</v>
      </c>
      <c r="I6134" s="187">
        <v>1.17</v>
      </c>
      <c r="J6134" s="41" t="s">
        <v>447</v>
      </c>
      <c r="K6134" s="241" t="s">
        <v>116</v>
      </c>
      <c r="L6134" s="195">
        <v>0.54</v>
      </c>
      <c r="M6134" s="52" t="s">
        <v>447</v>
      </c>
      <c r="N6134" s="52" t="s">
        <v>117</v>
      </c>
    </row>
    <row r="6135" spans="1:14" ht="14.25" x14ac:dyDescent="0.2">
      <c r="A6135" s="30">
        <v>685</v>
      </c>
      <c r="B6135" s="253" t="str">
        <f>IF(AND(A6135&lt;&gt;"",ISNUMBER(A6135)),VLOOKUP(A6135,Studies!A:BR,2,FALSE),"")</f>
        <v>Komoroski 2009</v>
      </c>
      <c r="C6135" s="254" t="str">
        <f>IF(AND(A6135&lt;&gt;"",ISNUMBER(A6135)),VLOOKUP(A6135,Studies!A:BR,3,FALSE),"")</f>
        <v>https://www.ncbi.nlm.nih.gov/pubmed/19129748</v>
      </c>
      <c r="D6135" s="254" t="str">
        <f>IF(AND(A6135&lt;&gt;"",ISNUMBER(A6135)),VLOOKUP(A6135,Studies!A:BR,4,FALSE),"")</f>
        <v>MAD 2.5 mg (day 7 and day 14)</v>
      </c>
      <c r="E6135" s="254" t="str">
        <f>IF(AND(A6135&lt;&gt;"",ISNUMBER(A6135)),VLOOKUP(A6135,Studies!A:BR,5,FALSE),"")</f>
        <v>Dapagliflozin</v>
      </c>
      <c r="F6135" s="255" t="str">
        <f>IF(AND(A6135&lt;&gt;"",ISNUMBER(A6135)),VLOOKUP(A6135,Studies!A:BR,6,FALSE),"")</f>
        <v>Plasma</v>
      </c>
      <c r="G6135" s="194">
        <v>144.25</v>
      </c>
      <c r="H6135" s="50" t="s">
        <v>60</v>
      </c>
      <c r="I6135" s="187">
        <v>2.6250309999999999</v>
      </c>
      <c r="J6135" s="241" t="s">
        <v>941</v>
      </c>
      <c r="K6135" s="241" t="s">
        <v>116</v>
      </c>
    </row>
    <row r="6136" spans="1:14" ht="14.25" x14ac:dyDescent="0.2">
      <c r="A6136" s="30">
        <v>685</v>
      </c>
      <c r="B6136" s="253" t="str">
        <f>IF(AND(A6136&lt;&gt;"",ISNUMBER(A6136)),VLOOKUP(A6136,Studies!A:BR,2,FALSE),"")</f>
        <v>Komoroski 2009</v>
      </c>
      <c r="C6136" s="254" t="str">
        <f>IF(AND(A6136&lt;&gt;"",ISNUMBER(A6136)),VLOOKUP(A6136,Studies!A:BR,3,FALSE),"")</f>
        <v>https://www.ncbi.nlm.nih.gov/pubmed/19129748</v>
      </c>
      <c r="D6136" s="254" t="str">
        <f>IF(AND(A6136&lt;&gt;"",ISNUMBER(A6136)),VLOOKUP(A6136,Studies!A:BR,4,FALSE),"")</f>
        <v>MAD 2.5 mg (day 7 and day 14)</v>
      </c>
      <c r="E6136" s="254" t="str">
        <f>IF(AND(A6136&lt;&gt;"",ISNUMBER(A6136)),VLOOKUP(A6136,Studies!A:BR,5,FALSE),"")</f>
        <v>Dapagliflozin</v>
      </c>
      <c r="F6136" s="255" t="str">
        <f>IF(AND(A6136&lt;&gt;"",ISNUMBER(A6136)),VLOOKUP(A6136,Studies!A:BR,6,FALSE),"")</f>
        <v>Plasma</v>
      </c>
      <c r="G6136" s="194">
        <v>144.5</v>
      </c>
      <c r="H6136" s="50" t="s">
        <v>60</v>
      </c>
      <c r="I6136" s="187">
        <v>14.36069</v>
      </c>
      <c r="J6136" s="241" t="s">
        <v>941</v>
      </c>
      <c r="K6136" s="241" t="s">
        <v>116</v>
      </c>
    </row>
    <row r="6137" spans="1:14" ht="14.25" x14ac:dyDescent="0.2">
      <c r="A6137" s="30">
        <v>685</v>
      </c>
      <c r="B6137" s="253" t="str">
        <f>IF(AND(A6137&lt;&gt;"",ISNUMBER(A6137)),VLOOKUP(A6137,Studies!A:BR,2,FALSE),"")</f>
        <v>Komoroski 2009</v>
      </c>
      <c r="C6137" s="254" t="str">
        <f>IF(AND(A6137&lt;&gt;"",ISNUMBER(A6137)),VLOOKUP(A6137,Studies!A:BR,3,FALSE),"")</f>
        <v>https://www.ncbi.nlm.nih.gov/pubmed/19129748</v>
      </c>
      <c r="D6137" s="254" t="str">
        <f>IF(AND(A6137&lt;&gt;"",ISNUMBER(A6137)),VLOOKUP(A6137,Studies!A:BR,4,FALSE),"")</f>
        <v>MAD 2.5 mg (day 7 and day 14)</v>
      </c>
      <c r="E6137" s="254" t="str">
        <f>IF(AND(A6137&lt;&gt;"",ISNUMBER(A6137)),VLOOKUP(A6137,Studies!A:BR,5,FALSE),"")</f>
        <v>Dapagliflozin</v>
      </c>
      <c r="F6137" s="255" t="str">
        <f>IF(AND(A6137&lt;&gt;"",ISNUMBER(A6137)),VLOOKUP(A6137,Studies!A:BR,6,FALSE),"")</f>
        <v>Plasma</v>
      </c>
      <c r="G6137" s="194">
        <v>145</v>
      </c>
      <c r="H6137" s="50" t="s">
        <v>60</v>
      </c>
      <c r="I6137" s="187">
        <v>27.519179999999999</v>
      </c>
      <c r="J6137" s="241" t="s">
        <v>941</v>
      </c>
      <c r="K6137" s="241" t="s">
        <v>116</v>
      </c>
    </row>
    <row r="6138" spans="1:14" ht="14.25" x14ac:dyDescent="0.2">
      <c r="A6138" s="30">
        <v>685</v>
      </c>
      <c r="B6138" s="253" t="str">
        <f>IF(AND(A6138&lt;&gt;"",ISNUMBER(A6138)),VLOOKUP(A6138,Studies!A:BR,2,FALSE),"")</f>
        <v>Komoroski 2009</v>
      </c>
      <c r="C6138" s="254" t="str">
        <f>IF(AND(A6138&lt;&gt;"",ISNUMBER(A6138)),VLOOKUP(A6138,Studies!A:BR,3,FALSE),"")</f>
        <v>https://www.ncbi.nlm.nih.gov/pubmed/19129748</v>
      </c>
      <c r="D6138" s="254" t="str">
        <f>IF(AND(A6138&lt;&gt;"",ISNUMBER(A6138)),VLOOKUP(A6138,Studies!A:BR,4,FALSE),"")</f>
        <v>MAD 2.5 mg (day 7 and day 14)</v>
      </c>
      <c r="E6138" s="254" t="str">
        <f>IF(AND(A6138&lt;&gt;"",ISNUMBER(A6138)),VLOOKUP(A6138,Studies!A:BR,5,FALSE),"")</f>
        <v>Dapagliflozin</v>
      </c>
      <c r="F6138" s="255" t="str">
        <f>IF(AND(A6138&lt;&gt;"",ISNUMBER(A6138)),VLOOKUP(A6138,Studies!A:BR,6,FALSE),"")</f>
        <v>Plasma</v>
      </c>
      <c r="G6138" s="194">
        <v>145.5</v>
      </c>
      <c r="H6138" s="50" t="s">
        <v>60</v>
      </c>
      <c r="I6138" s="187">
        <v>22.784050000000001</v>
      </c>
      <c r="J6138" s="241" t="s">
        <v>941</v>
      </c>
      <c r="K6138" s="241" t="s">
        <v>116</v>
      </c>
    </row>
    <row r="6139" spans="1:14" ht="14.25" x14ac:dyDescent="0.2">
      <c r="A6139" s="30">
        <v>685</v>
      </c>
      <c r="B6139" s="253" t="str">
        <f>IF(AND(A6139&lt;&gt;"",ISNUMBER(A6139)),VLOOKUP(A6139,Studies!A:BR,2,FALSE),"")</f>
        <v>Komoroski 2009</v>
      </c>
      <c r="C6139" s="254" t="str">
        <f>IF(AND(A6139&lt;&gt;"",ISNUMBER(A6139)),VLOOKUP(A6139,Studies!A:BR,3,FALSE),"")</f>
        <v>https://www.ncbi.nlm.nih.gov/pubmed/19129748</v>
      </c>
      <c r="D6139" s="254" t="str">
        <f>IF(AND(A6139&lt;&gt;"",ISNUMBER(A6139)),VLOOKUP(A6139,Studies!A:BR,4,FALSE),"")</f>
        <v>MAD 2.5 mg (day 7 and day 14)</v>
      </c>
      <c r="E6139" s="254" t="str">
        <f>IF(AND(A6139&lt;&gt;"",ISNUMBER(A6139)),VLOOKUP(A6139,Studies!A:BR,5,FALSE),"")</f>
        <v>Dapagliflozin</v>
      </c>
      <c r="F6139" s="255" t="str">
        <f>IF(AND(A6139&lt;&gt;"",ISNUMBER(A6139)),VLOOKUP(A6139,Studies!A:BR,6,FALSE),"")</f>
        <v>Plasma</v>
      </c>
      <c r="G6139" s="194">
        <v>146</v>
      </c>
      <c r="H6139" s="50" t="s">
        <v>60</v>
      </c>
      <c r="I6139" s="187">
        <v>16.632470000000001</v>
      </c>
      <c r="J6139" s="241" t="s">
        <v>941</v>
      </c>
      <c r="K6139" s="241" t="s">
        <v>116</v>
      </c>
    </row>
    <row r="6140" spans="1:14" ht="14.25" x14ac:dyDescent="0.2">
      <c r="A6140" s="30">
        <v>685</v>
      </c>
      <c r="B6140" s="253" t="str">
        <f>IF(AND(A6140&lt;&gt;"",ISNUMBER(A6140)),VLOOKUP(A6140,Studies!A:BR,2,FALSE),"")</f>
        <v>Komoroski 2009</v>
      </c>
      <c r="C6140" s="254" t="str">
        <f>IF(AND(A6140&lt;&gt;"",ISNUMBER(A6140)),VLOOKUP(A6140,Studies!A:BR,3,FALSE),"")</f>
        <v>https://www.ncbi.nlm.nih.gov/pubmed/19129748</v>
      </c>
      <c r="D6140" s="254" t="str">
        <f>IF(AND(A6140&lt;&gt;"",ISNUMBER(A6140)),VLOOKUP(A6140,Studies!A:BR,4,FALSE),"")</f>
        <v>MAD 2.5 mg (day 7 and day 14)</v>
      </c>
      <c r="E6140" s="254" t="str">
        <f>IF(AND(A6140&lt;&gt;"",ISNUMBER(A6140)),VLOOKUP(A6140,Studies!A:BR,5,FALSE),"")</f>
        <v>Dapagliflozin</v>
      </c>
      <c r="F6140" s="255" t="str">
        <f>IF(AND(A6140&lt;&gt;"",ISNUMBER(A6140)),VLOOKUP(A6140,Studies!A:BR,6,FALSE),"")</f>
        <v>Plasma</v>
      </c>
      <c r="G6140" s="194">
        <v>148</v>
      </c>
      <c r="H6140" s="50" t="s">
        <v>60</v>
      </c>
      <c r="I6140" s="187">
        <v>9.4393709999999995</v>
      </c>
      <c r="J6140" s="241" t="s">
        <v>941</v>
      </c>
      <c r="K6140" s="241" t="s">
        <v>116</v>
      </c>
    </row>
    <row r="6141" spans="1:14" ht="14.25" x14ac:dyDescent="0.2">
      <c r="A6141" s="30">
        <v>685</v>
      </c>
      <c r="B6141" s="253" t="str">
        <f>IF(AND(A6141&lt;&gt;"",ISNUMBER(A6141)),VLOOKUP(A6141,Studies!A:BR,2,FALSE),"")</f>
        <v>Komoroski 2009</v>
      </c>
      <c r="C6141" s="254" t="str">
        <f>IF(AND(A6141&lt;&gt;"",ISNUMBER(A6141)),VLOOKUP(A6141,Studies!A:BR,3,FALSE),"")</f>
        <v>https://www.ncbi.nlm.nih.gov/pubmed/19129748</v>
      </c>
      <c r="D6141" s="254" t="str">
        <f>IF(AND(A6141&lt;&gt;"",ISNUMBER(A6141)),VLOOKUP(A6141,Studies!A:BR,4,FALSE),"")</f>
        <v>MAD 2.5 mg (day 7 and day 14)</v>
      </c>
      <c r="E6141" s="254" t="str">
        <f>IF(AND(A6141&lt;&gt;"",ISNUMBER(A6141)),VLOOKUP(A6141,Studies!A:BR,5,FALSE),"")</f>
        <v>Dapagliflozin</v>
      </c>
      <c r="F6141" s="255" t="str">
        <f>IF(AND(A6141&lt;&gt;"",ISNUMBER(A6141)),VLOOKUP(A6141,Studies!A:BR,6,FALSE),"")</f>
        <v>Plasma</v>
      </c>
      <c r="G6141" s="194">
        <v>150</v>
      </c>
      <c r="H6141" s="50" t="s">
        <v>60</v>
      </c>
      <c r="I6141" s="187">
        <v>6.7477220000000004</v>
      </c>
      <c r="J6141" s="241" t="s">
        <v>941</v>
      </c>
      <c r="K6141" s="241" t="s">
        <v>116</v>
      </c>
    </row>
    <row r="6142" spans="1:14" ht="14.25" x14ac:dyDescent="0.2">
      <c r="A6142" s="30">
        <v>685</v>
      </c>
      <c r="B6142" s="253" t="str">
        <f>IF(AND(A6142&lt;&gt;"",ISNUMBER(A6142)),VLOOKUP(A6142,Studies!A:BR,2,FALSE),"")</f>
        <v>Komoroski 2009</v>
      </c>
      <c r="C6142" s="254" t="str">
        <f>IF(AND(A6142&lt;&gt;"",ISNUMBER(A6142)),VLOOKUP(A6142,Studies!A:BR,3,FALSE),"")</f>
        <v>https://www.ncbi.nlm.nih.gov/pubmed/19129748</v>
      </c>
      <c r="D6142" s="254" t="str">
        <f>IF(AND(A6142&lt;&gt;"",ISNUMBER(A6142)),VLOOKUP(A6142,Studies!A:BR,4,FALSE),"")</f>
        <v>MAD 2.5 mg (day 7 and day 14)</v>
      </c>
      <c r="E6142" s="254" t="str">
        <f>IF(AND(A6142&lt;&gt;"",ISNUMBER(A6142)),VLOOKUP(A6142,Studies!A:BR,5,FALSE),"")</f>
        <v>Dapagliflozin</v>
      </c>
      <c r="F6142" s="255" t="str">
        <f>IF(AND(A6142&lt;&gt;"",ISNUMBER(A6142)),VLOOKUP(A6142,Studies!A:BR,6,FALSE),"")</f>
        <v>Plasma</v>
      </c>
      <c r="G6142" s="194">
        <v>152</v>
      </c>
      <c r="H6142" s="50" t="s">
        <v>60</v>
      </c>
      <c r="I6142" s="187">
        <v>5.1369600000000002</v>
      </c>
      <c r="J6142" s="241" t="s">
        <v>941</v>
      </c>
      <c r="K6142" s="241" t="s">
        <v>116</v>
      </c>
    </row>
    <row r="6143" spans="1:14" ht="14.25" x14ac:dyDescent="0.2">
      <c r="A6143" s="30">
        <v>685</v>
      </c>
      <c r="B6143" s="253" t="str">
        <f>IF(AND(A6143&lt;&gt;"",ISNUMBER(A6143)),VLOOKUP(A6143,Studies!A:BR,2,FALSE),"")</f>
        <v>Komoroski 2009</v>
      </c>
      <c r="C6143" s="254" t="str">
        <f>IF(AND(A6143&lt;&gt;"",ISNUMBER(A6143)),VLOOKUP(A6143,Studies!A:BR,3,FALSE),"")</f>
        <v>https://www.ncbi.nlm.nih.gov/pubmed/19129748</v>
      </c>
      <c r="D6143" s="254" t="str">
        <f>IF(AND(A6143&lt;&gt;"",ISNUMBER(A6143)),VLOOKUP(A6143,Studies!A:BR,4,FALSE),"")</f>
        <v>MAD 2.5 mg (day 7 and day 14)</v>
      </c>
      <c r="E6143" s="254" t="str">
        <f>IF(AND(A6143&lt;&gt;"",ISNUMBER(A6143)),VLOOKUP(A6143,Studies!A:BR,5,FALSE),"")</f>
        <v>Dapagliflozin</v>
      </c>
      <c r="F6143" s="255" t="str">
        <f>IF(AND(A6143&lt;&gt;"",ISNUMBER(A6143)),VLOOKUP(A6143,Studies!A:BR,6,FALSE),"")</f>
        <v>Plasma</v>
      </c>
      <c r="G6143" s="194">
        <v>154</v>
      </c>
      <c r="H6143" s="50" t="s">
        <v>60</v>
      </c>
      <c r="I6143" s="187">
        <v>3.6721490000000001</v>
      </c>
      <c r="J6143" s="241" t="s">
        <v>941</v>
      </c>
      <c r="K6143" s="241" t="s">
        <v>116</v>
      </c>
    </row>
    <row r="6144" spans="1:14" ht="14.25" x14ac:dyDescent="0.2">
      <c r="A6144" s="30">
        <v>685</v>
      </c>
      <c r="B6144" s="253" t="str">
        <f>IF(AND(A6144&lt;&gt;"",ISNUMBER(A6144)),VLOOKUP(A6144,Studies!A:BR,2,FALSE),"")</f>
        <v>Komoroski 2009</v>
      </c>
      <c r="C6144" s="254" t="str">
        <f>IF(AND(A6144&lt;&gt;"",ISNUMBER(A6144)),VLOOKUP(A6144,Studies!A:BR,3,FALSE),"")</f>
        <v>https://www.ncbi.nlm.nih.gov/pubmed/19129748</v>
      </c>
      <c r="D6144" s="254" t="str">
        <f>IF(AND(A6144&lt;&gt;"",ISNUMBER(A6144)),VLOOKUP(A6144,Studies!A:BR,4,FALSE),"")</f>
        <v>MAD 2.5 mg (day 7 and day 14)</v>
      </c>
      <c r="E6144" s="254" t="str">
        <f>IF(AND(A6144&lt;&gt;"",ISNUMBER(A6144)),VLOOKUP(A6144,Studies!A:BR,5,FALSE),"")</f>
        <v>Dapagliflozin</v>
      </c>
      <c r="F6144" s="255" t="str">
        <f>IF(AND(A6144&lt;&gt;"",ISNUMBER(A6144)),VLOOKUP(A6144,Studies!A:BR,6,FALSE),"")</f>
        <v>Plasma</v>
      </c>
      <c r="G6144" s="194">
        <v>156</v>
      </c>
      <c r="H6144" s="50" t="s">
        <v>60</v>
      </c>
      <c r="I6144" s="187">
        <v>3.3765550000000002</v>
      </c>
      <c r="J6144" s="241" t="s">
        <v>941</v>
      </c>
      <c r="K6144" s="241" t="s">
        <v>116</v>
      </c>
    </row>
    <row r="6145" spans="1:11" ht="14.25" x14ac:dyDescent="0.2">
      <c r="A6145" s="30">
        <v>685</v>
      </c>
      <c r="B6145" s="253" t="str">
        <f>IF(AND(A6145&lt;&gt;"",ISNUMBER(A6145)),VLOOKUP(A6145,Studies!A:BR,2,FALSE),"")</f>
        <v>Komoroski 2009</v>
      </c>
      <c r="C6145" s="254" t="str">
        <f>IF(AND(A6145&lt;&gt;"",ISNUMBER(A6145)),VLOOKUP(A6145,Studies!A:BR,3,FALSE),"")</f>
        <v>https://www.ncbi.nlm.nih.gov/pubmed/19129748</v>
      </c>
      <c r="D6145" s="254" t="str">
        <f>IF(AND(A6145&lt;&gt;"",ISNUMBER(A6145)),VLOOKUP(A6145,Studies!A:BR,4,FALSE),"")</f>
        <v>MAD 2.5 mg (day 7 and day 14)</v>
      </c>
      <c r="E6145" s="254" t="str">
        <f>IF(AND(A6145&lt;&gt;"",ISNUMBER(A6145)),VLOOKUP(A6145,Studies!A:BR,5,FALSE),"")</f>
        <v>Dapagliflozin</v>
      </c>
      <c r="F6145" s="255" t="str">
        <f>IF(AND(A6145&lt;&gt;"",ISNUMBER(A6145)),VLOOKUP(A6145,Studies!A:BR,6,FALSE),"")</f>
        <v>Plasma</v>
      </c>
      <c r="G6145" s="194">
        <v>158</v>
      </c>
      <c r="H6145" s="50" t="s">
        <v>60</v>
      </c>
      <c r="I6145" s="187">
        <v>2.795563</v>
      </c>
      <c r="J6145" s="241" t="s">
        <v>941</v>
      </c>
      <c r="K6145" s="241" t="s">
        <v>116</v>
      </c>
    </row>
    <row r="6146" spans="1:11" ht="14.25" x14ac:dyDescent="0.2">
      <c r="A6146" s="30">
        <v>685</v>
      </c>
      <c r="B6146" s="253" t="str">
        <f>IF(AND(A6146&lt;&gt;"",ISNUMBER(A6146)),VLOOKUP(A6146,Studies!A:BR,2,FALSE),"")</f>
        <v>Komoroski 2009</v>
      </c>
      <c r="C6146" s="254" t="str">
        <f>IF(AND(A6146&lt;&gt;"",ISNUMBER(A6146)),VLOOKUP(A6146,Studies!A:BR,3,FALSE),"")</f>
        <v>https://www.ncbi.nlm.nih.gov/pubmed/19129748</v>
      </c>
      <c r="D6146" s="254" t="str">
        <f>IF(AND(A6146&lt;&gt;"",ISNUMBER(A6146)),VLOOKUP(A6146,Studies!A:BR,4,FALSE),"")</f>
        <v>MAD 2.5 mg (day 7 and day 14)</v>
      </c>
      <c r="E6146" s="254" t="str">
        <f>IF(AND(A6146&lt;&gt;"",ISNUMBER(A6146)),VLOOKUP(A6146,Studies!A:BR,5,FALSE),"")</f>
        <v>Dapagliflozin</v>
      </c>
      <c r="F6146" s="255" t="str">
        <f>IF(AND(A6146&lt;&gt;"",ISNUMBER(A6146)),VLOOKUP(A6146,Studies!A:BR,6,FALSE),"")</f>
        <v>Plasma</v>
      </c>
      <c r="G6146" s="194">
        <v>162</v>
      </c>
      <c r="H6146" s="50" t="s">
        <v>60</v>
      </c>
      <c r="I6146" s="187">
        <v>1.6545460000000001</v>
      </c>
      <c r="J6146" s="241" t="s">
        <v>941</v>
      </c>
      <c r="K6146" s="241" t="s">
        <v>116</v>
      </c>
    </row>
    <row r="6147" spans="1:11" ht="14.25" x14ac:dyDescent="0.2">
      <c r="A6147" s="30">
        <v>685</v>
      </c>
      <c r="B6147" s="253" t="str">
        <f>IF(AND(A6147&lt;&gt;"",ISNUMBER(A6147)),VLOOKUP(A6147,Studies!A:BR,2,FALSE),"")</f>
        <v>Komoroski 2009</v>
      </c>
      <c r="C6147" s="254" t="str">
        <f>IF(AND(A6147&lt;&gt;"",ISNUMBER(A6147)),VLOOKUP(A6147,Studies!A:BR,3,FALSE),"")</f>
        <v>https://www.ncbi.nlm.nih.gov/pubmed/19129748</v>
      </c>
      <c r="D6147" s="254" t="str">
        <f>IF(AND(A6147&lt;&gt;"",ISNUMBER(A6147)),VLOOKUP(A6147,Studies!A:BR,4,FALSE),"")</f>
        <v>MAD 2.5 mg (day 7 and day 14)</v>
      </c>
      <c r="E6147" s="254" t="str">
        <f>IF(AND(A6147&lt;&gt;"",ISNUMBER(A6147)),VLOOKUP(A6147,Studies!A:BR,5,FALSE),"")</f>
        <v>Dapagliflozin</v>
      </c>
      <c r="F6147" s="255" t="str">
        <f>IF(AND(A6147&lt;&gt;"",ISNUMBER(A6147)),VLOOKUP(A6147,Studies!A:BR,6,FALSE),"")</f>
        <v>Plasma</v>
      </c>
      <c r="G6147" s="194">
        <v>166</v>
      </c>
      <c r="H6147" s="50" t="s">
        <v>60</v>
      </c>
      <c r="I6147" s="187">
        <v>1.6201950000000001</v>
      </c>
      <c r="J6147" s="241" t="s">
        <v>941</v>
      </c>
      <c r="K6147" s="241" t="s">
        <v>116</v>
      </c>
    </row>
    <row r="6148" spans="1:11" ht="14.25" x14ac:dyDescent="0.2">
      <c r="A6148" s="30">
        <v>685</v>
      </c>
      <c r="B6148" s="253" t="str">
        <f>IF(AND(A6148&lt;&gt;"",ISNUMBER(A6148)),VLOOKUP(A6148,Studies!A:BR,2,FALSE),"")</f>
        <v>Komoroski 2009</v>
      </c>
      <c r="C6148" s="254" t="str">
        <f>IF(AND(A6148&lt;&gt;"",ISNUMBER(A6148)),VLOOKUP(A6148,Studies!A:BR,3,FALSE),"")</f>
        <v>https://www.ncbi.nlm.nih.gov/pubmed/19129748</v>
      </c>
      <c r="D6148" s="254" t="str">
        <f>IF(AND(A6148&lt;&gt;"",ISNUMBER(A6148)),VLOOKUP(A6148,Studies!A:BR,4,FALSE),"")</f>
        <v>MAD 2.5 mg (day 7 and day 14)</v>
      </c>
      <c r="E6148" s="254" t="str">
        <f>IF(AND(A6148&lt;&gt;"",ISNUMBER(A6148)),VLOOKUP(A6148,Studies!A:BR,5,FALSE),"")</f>
        <v>Dapagliflozin</v>
      </c>
      <c r="F6148" s="255" t="str">
        <f>IF(AND(A6148&lt;&gt;"",ISNUMBER(A6148)),VLOOKUP(A6148,Studies!A:BR,6,FALSE),"")</f>
        <v>Plasma</v>
      </c>
      <c r="G6148" s="194">
        <v>168</v>
      </c>
      <c r="H6148" s="50" t="s">
        <v>60</v>
      </c>
      <c r="I6148" s="187">
        <v>1.586557</v>
      </c>
      <c r="J6148" s="241" t="s">
        <v>941</v>
      </c>
      <c r="K6148" s="241" t="s">
        <v>116</v>
      </c>
    </row>
    <row r="6149" spans="1:11" ht="14.25" x14ac:dyDescent="0.2">
      <c r="A6149" s="30">
        <v>685</v>
      </c>
      <c r="B6149" s="253" t="str">
        <f>IF(AND(A6149&lt;&gt;"",ISNUMBER(A6149)),VLOOKUP(A6149,Studies!A:BR,2,FALSE),"")</f>
        <v>Komoroski 2009</v>
      </c>
      <c r="C6149" s="254" t="str">
        <f>IF(AND(A6149&lt;&gt;"",ISNUMBER(A6149)),VLOOKUP(A6149,Studies!A:BR,3,FALSE),"")</f>
        <v>https://www.ncbi.nlm.nih.gov/pubmed/19129748</v>
      </c>
      <c r="D6149" s="254" t="str">
        <f>IF(AND(A6149&lt;&gt;"",ISNUMBER(A6149)),VLOOKUP(A6149,Studies!A:BR,4,FALSE),"")</f>
        <v>MAD 2.5 mg (day 7 and day 14)</v>
      </c>
      <c r="E6149" s="254" t="str">
        <f>IF(AND(A6149&lt;&gt;"",ISNUMBER(A6149)),VLOOKUP(A6149,Studies!A:BR,5,FALSE),"")</f>
        <v>Dapagliflozin</v>
      </c>
      <c r="F6149" s="255" t="str">
        <f>IF(AND(A6149&lt;&gt;"",ISNUMBER(A6149)),VLOOKUP(A6149,Studies!A:BR,6,FALSE),"")</f>
        <v>Plasma</v>
      </c>
      <c r="G6149" s="194">
        <v>312.25</v>
      </c>
      <c r="H6149" s="50" t="s">
        <v>60</v>
      </c>
      <c r="I6149" s="187">
        <v>1.7025939999999999</v>
      </c>
      <c r="J6149" s="241" t="s">
        <v>941</v>
      </c>
      <c r="K6149" s="241" t="s">
        <v>116</v>
      </c>
    </row>
    <row r="6150" spans="1:11" ht="14.25" x14ac:dyDescent="0.2">
      <c r="A6150" s="30">
        <v>685</v>
      </c>
      <c r="B6150" s="253" t="str">
        <f>IF(AND(A6150&lt;&gt;"",ISNUMBER(A6150)),VLOOKUP(A6150,Studies!A:BR,2,FALSE),"")</f>
        <v>Komoroski 2009</v>
      </c>
      <c r="C6150" s="254" t="str">
        <f>IF(AND(A6150&lt;&gt;"",ISNUMBER(A6150)),VLOOKUP(A6150,Studies!A:BR,3,FALSE),"")</f>
        <v>https://www.ncbi.nlm.nih.gov/pubmed/19129748</v>
      </c>
      <c r="D6150" s="254" t="str">
        <f>IF(AND(A6150&lt;&gt;"",ISNUMBER(A6150)),VLOOKUP(A6150,Studies!A:BR,4,FALSE),"")</f>
        <v>MAD 2.5 mg (day 7 and day 14)</v>
      </c>
      <c r="E6150" s="254" t="str">
        <f>IF(AND(A6150&lt;&gt;"",ISNUMBER(A6150)),VLOOKUP(A6150,Studies!A:BR,5,FALSE),"")</f>
        <v>Dapagliflozin</v>
      </c>
      <c r="F6150" s="255" t="str">
        <f>IF(AND(A6150&lt;&gt;"",ISNUMBER(A6150)),VLOOKUP(A6150,Studies!A:BR,6,FALSE),"")</f>
        <v>Plasma</v>
      </c>
      <c r="G6150" s="194">
        <v>312.5</v>
      </c>
      <c r="H6150" s="50" t="s">
        <v>60</v>
      </c>
      <c r="I6150" s="187">
        <v>10.525</v>
      </c>
      <c r="J6150" s="241" t="s">
        <v>941</v>
      </c>
      <c r="K6150" s="241" t="s">
        <v>116</v>
      </c>
    </row>
    <row r="6151" spans="1:11" ht="14.25" x14ac:dyDescent="0.2">
      <c r="A6151" s="30">
        <v>685</v>
      </c>
      <c r="B6151" s="253" t="str">
        <f>IF(AND(A6151&lt;&gt;"",ISNUMBER(A6151)),VLOOKUP(A6151,Studies!A:BR,2,FALSE),"")</f>
        <v>Komoroski 2009</v>
      </c>
      <c r="C6151" s="254" t="str">
        <f>IF(AND(A6151&lt;&gt;"",ISNUMBER(A6151)),VLOOKUP(A6151,Studies!A:BR,3,FALSE),"")</f>
        <v>https://www.ncbi.nlm.nih.gov/pubmed/19129748</v>
      </c>
      <c r="D6151" s="254" t="str">
        <f>IF(AND(A6151&lt;&gt;"",ISNUMBER(A6151)),VLOOKUP(A6151,Studies!A:BR,4,FALSE),"")</f>
        <v>MAD 2.5 mg (day 7 and day 14)</v>
      </c>
      <c r="E6151" s="254" t="str">
        <f>IF(AND(A6151&lt;&gt;"",ISNUMBER(A6151)),VLOOKUP(A6151,Studies!A:BR,5,FALSE),"")</f>
        <v>Dapagliflozin</v>
      </c>
      <c r="F6151" s="255" t="str">
        <f>IF(AND(A6151&lt;&gt;"",ISNUMBER(A6151)),VLOOKUP(A6151,Studies!A:BR,6,FALSE),"")</f>
        <v>Plasma</v>
      </c>
      <c r="G6151" s="194">
        <v>313</v>
      </c>
      <c r="H6151" s="50" t="s">
        <v>60</v>
      </c>
      <c r="I6151" s="187">
        <v>31.14106</v>
      </c>
      <c r="J6151" s="241" t="s">
        <v>941</v>
      </c>
      <c r="K6151" s="241" t="s">
        <v>116</v>
      </c>
    </row>
    <row r="6152" spans="1:11" ht="14.25" x14ac:dyDescent="0.2">
      <c r="A6152" s="30">
        <v>685</v>
      </c>
      <c r="B6152" s="253" t="str">
        <f>IF(AND(A6152&lt;&gt;"",ISNUMBER(A6152)),VLOOKUP(A6152,Studies!A:BR,2,FALSE),"")</f>
        <v>Komoroski 2009</v>
      </c>
      <c r="C6152" s="254" t="str">
        <f>IF(AND(A6152&lt;&gt;"",ISNUMBER(A6152)),VLOOKUP(A6152,Studies!A:BR,3,FALSE),"")</f>
        <v>https://www.ncbi.nlm.nih.gov/pubmed/19129748</v>
      </c>
      <c r="D6152" s="254" t="str">
        <f>IF(AND(A6152&lt;&gt;"",ISNUMBER(A6152)),VLOOKUP(A6152,Studies!A:BR,4,FALSE),"")</f>
        <v>MAD 2.5 mg (day 7 and day 14)</v>
      </c>
      <c r="E6152" s="254" t="str">
        <f>IF(AND(A6152&lt;&gt;"",ISNUMBER(A6152)),VLOOKUP(A6152,Studies!A:BR,5,FALSE),"")</f>
        <v>Dapagliflozin</v>
      </c>
      <c r="F6152" s="255" t="str">
        <f>IF(AND(A6152&lt;&gt;"",ISNUMBER(A6152)),VLOOKUP(A6152,Studies!A:BR,6,FALSE),"")</f>
        <v>Plasma</v>
      </c>
      <c r="G6152" s="194">
        <v>313.5</v>
      </c>
      <c r="H6152" s="50" t="s">
        <v>60</v>
      </c>
      <c r="I6152" s="187">
        <v>21.544350000000001</v>
      </c>
      <c r="J6152" s="241" t="s">
        <v>941</v>
      </c>
      <c r="K6152" s="241" t="s">
        <v>116</v>
      </c>
    </row>
    <row r="6153" spans="1:11" ht="14.25" x14ac:dyDescent="0.2">
      <c r="A6153" s="30">
        <v>685</v>
      </c>
      <c r="B6153" s="253" t="str">
        <f>IF(AND(A6153&lt;&gt;"",ISNUMBER(A6153)),VLOOKUP(A6153,Studies!A:BR,2,FALSE),"")</f>
        <v>Komoroski 2009</v>
      </c>
      <c r="C6153" s="254" t="str">
        <f>IF(AND(A6153&lt;&gt;"",ISNUMBER(A6153)),VLOOKUP(A6153,Studies!A:BR,3,FALSE),"")</f>
        <v>https://www.ncbi.nlm.nih.gov/pubmed/19129748</v>
      </c>
      <c r="D6153" s="254" t="str">
        <f>IF(AND(A6153&lt;&gt;"",ISNUMBER(A6153)),VLOOKUP(A6153,Studies!A:BR,4,FALSE),"")</f>
        <v>MAD 2.5 mg (day 7 and day 14)</v>
      </c>
      <c r="E6153" s="254" t="str">
        <f>IF(AND(A6153&lt;&gt;"",ISNUMBER(A6153)),VLOOKUP(A6153,Studies!A:BR,5,FALSE),"")</f>
        <v>Dapagliflozin</v>
      </c>
      <c r="F6153" s="255" t="str">
        <f>IF(AND(A6153&lt;&gt;"",ISNUMBER(A6153)),VLOOKUP(A6153,Studies!A:BR,6,FALSE),"")</f>
        <v>Plasma</v>
      </c>
      <c r="G6153" s="194">
        <v>314</v>
      </c>
      <c r="H6153" s="50" t="s">
        <v>60</v>
      </c>
      <c r="I6153" s="187">
        <v>16.51117</v>
      </c>
      <c r="J6153" s="241" t="s">
        <v>941</v>
      </c>
      <c r="K6153" s="241" t="s">
        <v>116</v>
      </c>
    </row>
    <row r="6154" spans="1:11" ht="14.25" x14ac:dyDescent="0.2">
      <c r="A6154" s="30">
        <v>685</v>
      </c>
      <c r="B6154" s="253" t="str">
        <f>IF(AND(A6154&lt;&gt;"",ISNUMBER(A6154)),VLOOKUP(A6154,Studies!A:BR,2,FALSE),"")</f>
        <v>Komoroski 2009</v>
      </c>
      <c r="C6154" s="254" t="str">
        <f>IF(AND(A6154&lt;&gt;"",ISNUMBER(A6154)),VLOOKUP(A6154,Studies!A:BR,3,FALSE),"")</f>
        <v>https://www.ncbi.nlm.nih.gov/pubmed/19129748</v>
      </c>
      <c r="D6154" s="254" t="str">
        <f>IF(AND(A6154&lt;&gt;"",ISNUMBER(A6154)),VLOOKUP(A6154,Studies!A:BR,4,FALSE),"")</f>
        <v>MAD 2.5 mg (day 7 and day 14)</v>
      </c>
      <c r="E6154" s="254" t="str">
        <f>IF(AND(A6154&lt;&gt;"",ISNUMBER(A6154)),VLOOKUP(A6154,Studies!A:BR,5,FALSE),"")</f>
        <v>Dapagliflozin</v>
      </c>
      <c r="F6154" s="255" t="str">
        <f>IF(AND(A6154&lt;&gt;"",ISNUMBER(A6154)),VLOOKUP(A6154,Studies!A:BR,6,FALSE),"")</f>
        <v>Plasma</v>
      </c>
      <c r="G6154" s="194">
        <v>316</v>
      </c>
      <c r="H6154" s="50" t="s">
        <v>60</v>
      </c>
      <c r="I6154" s="187">
        <v>8.9353409999999993</v>
      </c>
      <c r="J6154" s="241" t="s">
        <v>941</v>
      </c>
      <c r="K6154" s="241" t="s">
        <v>116</v>
      </c>
    </row>
    <row r="6155" spans="1:11" ht="14.25" x14ac:dyDescent="0.2">
      <c r="A6155" s="30">
        <v>685</v>
      </c>
      <c r="B6155" s="253" t="str">
        <f>IF(AND(A6155&lt;&gt;"",ISNUMBER(A6155)),VLOOKUP(A6155,Studies!A:BR,2,FALSE),"")</f>
        <v>Komoroski 2009</v>
      </c>
      <c r="C6155" s="254" t="str">
        <f>IF(AND(A6155&lt;&gt;"",ISNUMBER(A6155)),VLOOKUP(A6155,Studies!A:BR,3,FALSE),"")</f>
        <v>https://www.ncbi.nlm.nih.gov/pubmed/19129748</v>
      </c>
      <c r="D6155" s="254" t="str">
        <f>IF(AND(A6155&lt;&gt;"",ISNUMBER(A6155)),VLOOKUP(A6155,Studies!A:BR,4,FALSE),"")</f>
        <v>MAD 2.5 mg (day 7 and day 14)</v>
      </c>
      <c r="E6155" s="254" t="str">
        <f>IF(AND(A6155&lt;&gt;"",ISNUMBER(A6155)),VLOOKUP(A6155,Studies!A:BR,5,FALSE),"")</f>
        <v>Dapagliflozin</v>
      </c>
      <c r="F6155" s="255" t="str">
        <f>IF(AND(A6155&lt;&gt;"",ISNUMBER(A6155)),VLOOKUP(A6155,Studies!A:BR,6,FALSE),"")</f>
        <v>Plasma</v>
      </c>
      <c r="G6155" s="194">
        <v>318</v>
      </c>
      <c r="H6155" s="50" t="s">
        <v>60</v>
      </c>
      <c r="I6155" s="187">
        <v>6.4400449999999996</v>
      </c>
      <c r="J6155" s="241" t="s">
        <v>941</v>
      </c>
      <c r="K6155" s="241" t="s">
        <v>116</v>
      </c>
    </row>
    <row r="6156" spans="1:11" ht="14.25" x14ac:dyDescent="0.2">
      <c r="A6156" s="30">
        <v>685</v>
      </c>
      <c r="B6156" s="253" t="str">
        <f>IF(AND(A6156&lt;&gt;"",ISNUMBER(A6156)),VLOOKUP(A6156,Studies!A:BR,2,FALSE),"")</f>
        <v>Komoroski 2009</v>
      </c>
      <c r="C6156" s="254" t="str">
        <f>IF(AND(A6156&lt;&gt;"",ISNUMBER(A6156)),VLOOKUP(A6156,Studies!A:BR,3,FALSE),"")</f>
        <v>https://www.ncbi.nlm.nih.gov/pubmed/19129748</v>
      </c>
      <c r="D6156" s="254" t="str">
        <f>IF(AND(A6156&lt;&gt;"",ISNUMBER(A6156)),VLOOKUP(A6156,Studies!A:BR,4,FALSE),"")</f>
        <v>MAD 2.5 mg (day 7 and day 14)</v>
      </c>
      <c r="E6156" s="254" t="str">
        <f>IF(AND(A6156&lt;&gt;"",ISNUMBER(A6156)),VLOOKUP(A6156,Studies!A:BR,5,FALSE),"")</f>
        <v>Dapagliflozin</v>
      </c>
      <c r="F6156" s="255" t="str">
        <f>IF(AND(A6156&lt;&gt;"",ISNUMBER(A6156)),VLOOKUP(A6156,Studies!A:BR,6,FALSE),"")</f>
        <v>Plasma</v>
      </c>
      <c r="G6156" s="194">
        <v>320</v>
      </c>
      <c r="H6156" s="50" t="s">
        <v>60</v>
      </c>
      <c r="I6156" s="187">
        <v>4.9355250000000002</v>
      </c>
      <c r="J6156" s="241" t="s">
        <v>941</v>
      </c>
      <c r="K6156" s="241" t="s">
        <v>116</v>
      </c>
    </row>
    <row r="6157" spans="1:11" ht="14.25" x14ac:dyDescent="0.2">
      <c r="A6157" s="30">
        <v>685</v>
      </c>
      <c r="B6157" s="253" t="str">
        <f>IF(AND(A6157&lt;&gt;"",ISNUMBER(A6157)),VLOOKUP(A6157,Studies!A:BR,2,FALSE),"")</f>
        <v>Komoroski 2009</v>
      </c>
      <c r="C6157" s="254" t="str">
        <f>IF(AND(A6157&lt;&gt;"",ISNUMBER(A6157)),VLOOKUP(A6157,Studies!A:BR,3,FALSE),"")</f>
        <v>https://www.ncbi.nlm.nih.gov/pubmed/19129748</v>
      </c>
      <c r="D6157" s="254" t="str">
        <f>IF(AND(A6157&lt;&gt;"",ISNUMBER(A6157)),VLOOKUP(A6157,Studies!A:BR,4,FALSE),"")</f>
        <v>MAD 2.5 mg (day 7 and day 14)</v>
      </c>
      <c r="E6157" s="254" t="str">
        <f>IF(AND(A6157&lt;&gt;"",ISNUMBER(A6157)),VLOOKUP(A6157,Studies!A:BR,5,FALSE),"")</f>
        <v>Dapagliflozin</v>
      </c>
      <c r="F6157" s="255" t="str">
        <f>IF(AND(A6157&lt;&gt;"",ISNUMBER(A6157)),VLOOKUP(A6157,Studies!A:BR,6,FALSE),"")</f>
        <v>Plasma</v>
      </c>
      <c r="G6157" s="194">
        <v>322</v>
      </c>
      <c r="H6157" s="50" t="s">
        <v>60</v>
      </c>
      <c r="I6157" s="187">
        <v>3.9405380000000001</v>
      </c>
      <c r="J6157" s="241" t="s">
        <v>941</v>
      </c>
      <c r="K6157" s="241" t="s">
        <v>116</v>
      </c>
    </row>
    <row r="6158" spans="1:11" ht="14.25" x14ac:dyDescent="0.2">
      <c r="A6158" s="30">
        <v>685</v>
      </c>
      <c r="B6158" s="253" t="str">
        <f>IF(AND(A6158&lt;&gt;"",ISNUMBER(A6158)),VLOOKUP(A6158,Studies!A:BR,2,FALSE),"")</f>
        <v>Komoroski 2009</v>
      </c>
      <c r="C6158" s="254" t="str">
        <f>IF(AND(A6158&lt;&gt;"",ISNUMBER(A6158)),VLOOKUP(A6158,Studies!A:BR,3,FALSE),"")</f>
        <v>https://www.ncbi.nlm.nih.gov/pubmed/19129748</v>
      </c>
      <c r="D6158" s="254" t="str">
        <f>IF(AND(A6158&lt;&gt;"",ISNUMBER(A6158)),VLOOKUP(A6158,Studies!A:BR,4,FALSE),"")</f>
        <v>MAD 2.5 mg (day 7 and day 14)</v>
      </c>
      <c r="E6158" s="254" t="str">
        <f>IF(AND(A6158&lt;&gt;"",ISNUMBER(A6158)),VLOOKUP(A6158,Studies!A:BR,5,FALSE),"")</f>
        <v>Dapagliflozin</v>
      </c>
      <c r="F6158" s="255" t="str">
        <f>IF(AND(A6158&lt;&gt;"",ISNUMBER(A6158)),VLOOKUP(A6158,Studies!A:BR,6,FALSE),"")</f>
        <v>Plasma</v>
      </c>
      <c r="G6158" s="194">
        <v>324</v>
      </c>
      <c r="H6158" s="50" t="s">
        <v>60</v>
      </c>
      <c r="I6158" s="187">
        <v>3.7058589999999998</v>
      </c>
      <c r="J6158" s="241" t="s">
        <v>941</v>
      </c>
      <c r="K6158" s="241" t="s">
        <v>116</v>
      </c>
    </row>
    <row r="6159" spans="1:11" ht="14.25" x14ac:dyDescent="0.2">
      <c r="A6159" s="30">
        <v>685</v>
      </c>
      <c r="B6159" s="253" t="str">
        <f>IF(AND(A6159&lt;&gt;"",ISNUMBER(A6159)),VLOOKUP(A6159,Studies!A:BR,2,FALSE),"")</f>
        <v>Komoroski 2009</v>
      </c>
      <c r="C6159" s="254" t="str">
        <f>IF(AND(A6159&lt;&gt;"",ISNUMBER(A6159)),VLOOKUP(A6159,Studies!A:BR,3,FALSE),"")</f>
        <v>https://www.ncbi.nlm.nih.gov/pubmed/19129748</v>
      </c>
      <c r="D6159" s="254" t="str">
        <f>IF(AND(A6159&lt;&gt;"",ISNUMBER(A6159)),VLOOKUP(A6159,Studies!A:BR,4,FALSE),"")</f>
        <v>MAD 2.5 mg (day 7 and day 14)</v>
      </c>
      <c r="E6159" s="254" t="str">
        <f>IF(AND(A6159&lt;&gt;"",ISNUMBER(A6159)),VLOOKUP(A6159,Studies!A:BR,5,FALSE),"")</f>
        <v>Dapagliflozin</v>
      </c>
      <c r="F6159" s="255" t="str">
        <f>IF(AND(A6159&lt;&gt;"",ISNUMBER(A6159)),VLOOKUP(A6159,Studies!A:BR,6,FALSE),"")</f>
        <v>Plasma</v>
      </c>
      <c r="G6159" s="194">
        <v>326</v>
      </c>
      <c r="H6159" s="50" t="s">
        <v>60</v>
      </c>
      <c r="I6159" s="187">
        <v>2.782559</v>
      </c>
      <c r="J6159" s="241" t="s">
        <v>941</v>
      </c>
      <c r="K6159" s="241" t="s">
        <v>116</v>
      </c>
    </row>
    <row r="6160" spans="1:11" ht="14.25" x14ac:dyDescent="0.2">
      <c r="A6160" s="30">
        <v>685</v>
      </c>
      <c r="B6160" s="253" t="str">
        <f>IF(AND(A6160&lt;&gt;"",ISNUMBER(A6160)),VLOOKUP(A6160,Studies!A:BR,2,FALSE),"")</f>
        <v>Komoroski 2009</v>
      </c>
      <c r="C6160" s="254" t="str">
        <f>IF(AND(A6160&lt;&gt;"",ISNUMBER(A6160)),VLOOKUP(A6160,Studies!A:BR,3,FALSE),"")</f>
        <v>https://www.ncbi.nlm.nih.gov/pubmed/19129748</v>
      </c>
      <c r="D6160" s="254" t="str">
        <f>IF(AND(A6160&lt;&gt;"",ISNUMBER(A6160)),VLOOKUP(A6160,Studies!A:BR,4,FALSE),"")</f>
        <v>MAD 2.5 mg (day 7 and day 14)</v>
      </c>
      <c r="E6160" s="254" t="str">
        <f>IF(AND(A6160&lt;&gt;"",ISNUMBER(A6160)),VLOOKUP(A6160,Studies!A:BR,5,FALSE),"")</f>
        <v>Dapagliflozin</v>
      </c>
      <c r="F6160" s="255" t="str">
        <f>IF(AND(A6160&lt;&gt;"",ISNUMBER(A6160)),VLOOKUP(A6160,Studies!A:BR,6,FALSE),"")</f>
        <v>Plasma</v>
      </c>
      <c r="G6160" s="194">
        <v>330</v>
      </c>
      <c r="H6160" s="50" t="s">
        <v>60</v>
      </c>
      <c r="I6160" s="187">
        <v>1.9648680000000001</v>
      </c>
      <c r="J6160" s="241" t="s">
        <v>941</v>
      </c>
      <c r="K6160" s="241" t="s">
        <v>116</v>
      </c>
    </row>
    <row r="6161" spans="1:11" ht="14.25" x14ac:dyDescent="0.2">
      <c r="A6161" s="30">
        <v>685</v>
      </c>
      <c r="B6161" s="253" t="str">
        <f>IF(AND(A6161&lt;&gt;"",ISNUMBER(A6161)),VLOOKUP(A6161,Studies!A:BR,2,FALSE),"")</f>
        <v>Komoroski 2009</v>
      </c>
      <c r="C6161" s="254" t="str">
        <f>IF(AND(A6161&lt;&gt;"",ISNUMBER(A6161)),VLOOKUP(A6161,Studies!A:BR,3,FALSE),"")</f>
        <v>https://www.ncbi.nlm.nih.gov/pubmed/19129748</v>
      </c>
      <c r="D6161" s="254" t="str">
        <f>IF(AND(A6161&lt;&gt;"",ISNUMBER(A6161)),VLOOKUP(A6161,Studies!A:BR,4,FALSE),"")</f>
        <v>MAD 2.5 mg (day 7 and day 14)</v>
      </c>
      <c r="E6161" s="254" t="str">
        <f>IF(AND(A6161&lt;&gt;"",ISNUMBER(A6161)),VLOOKUP(A6161,Studies!A:BR,5,FALSE),"")</f>
        <v>Dapagliflozin</v>
      </c>
      <c r="F6161" s="255" t="str">
        <f>IF(AND(A6161&lt;&gt;"",ISNUMBER(A6161)),VLOOKUP(A6161,Studies!A:BR,6,FALSE),"")</f>
        <v>Plasma</v>
      </c>
      <c r="G6161" s="194">
        <v>334</v>
      </c>
      <c r="H6161" s="50" t="s">
        <v>60</v>
      </c>
      <c r="I6161" s="187">
        <v>1.84785</v>
      </c>
      <c r="J6161" s="241" t="s">
        <v>941</v>
      </c>
      <c r="K6161" s="241" t="s">
        <v>116</v>
      </c>
    </row>
    <row r="6162" spans="1:11" ht="14.25" x14ac:dyDescent="0.2">
      <c r="A6162" s="30">
        <v>685</v>
      </c>
      <c r="B6162" s="253" t="str">
        <f>IF(AND(A6162&lt;&gt;"",ISNUMBER(A6162)),VLOOKUP(A6162,Studies!A:BR,2,FALSE),"")</f>
        <v>Komoroski 2009</v>
      </c>
      <c r="C6162" s="254" t="str">
        <f>IF(AND(A6162&lt;&gt;"",ISNUMBER(A6162)),VLOOKUP(A6162,Studies!A:BR,3,FALSE),"")</f>
        <v>https://www.ncbi.nlm.nih.gov/pubmed/19129748</v>
      </c>
      <c r="D6162" s="254" t="str">
        <f>IF(AND(A6162&lt;&gt;"",ISNUMBER(A6162)),VLOOKUP(A6162,Studies!A:BR,4,FALSE),"")</f>
        <v>MAD 2.5 mg (day 7 and day 14)</v>
      </c>
      <c r="E6162" s="254" t="str">
        <f>IF(AND(A6162&lt;&gt;"",ISNUMBER(A6162)),VLOOKUP(A6162,Studies!A:BR,5,FALSE),"")</f>
        <v>Dapagliflozin</v>
      </c>
      <c r="F6162" s="255" t="str">
        <f>IF(AND(A6162&lt;&gt;"",ISNUMBER(A6162)),VLOOKUP(A6162,Studies!A:BR,6,FALSE),"")</f>
        <v>Plasma</v>
      </c>
      <c r="G6162" s="194">
        <v>336</v>
      </c>
      <c r="H6162" s="50" t="s">
        <v>60</v>
      </c>
      <c r="I6162" s="187">
        <v>1.416156</v>
      </c>
      <c r="J6162" s="241" t="s">
        <v>941</v>
      </c>
      <c r="K6162" s="241" t="s">
        <v>116</v>
      </c>
    </row>
    <row r="6163" spans="1:11" ht="14.25" x14ac:dyDescent="0.2">
      <c r="A6163" s="30">
        <v>686</v>
      </c>
      <c r="B6163" s="253" t="str">
        <f>IF(AND(A6163&lt;&gt;"",ISNUMBER(A6163)),VLOOKUP(A6163,Studies!A:BR,2,FALSE),"")</f>
        <v>Komoroski 2009</v>
      </c>
      <c r="C6163" s="254" t="str">
        <f>IF(AND(A6163&lt;&gt;"",ISNUMBER(A6163)),VLOOKUP(A6163,Studies!A:BR,3,FALSE),"")</f>
        <v>https://www.ncbi.nlm.nih.gov/pubmed/19129748</v>
      </c>
      <c r="D6163" s="254" t="str">
        <f>IF(AND(A6163&lt;&gt;"",ISNUMBER(A6163)),VLOOKUP(A6163,Studies!A:BR,4,FALSE),"")</f>
        <v>MAD 10 mg (day 7 and day 14)</v>
      </c>
      <c r="E6163" s="254" t="str">
        <f>IF(AND(A6163&lt;&gt;"",ISNUMBER(A6163)),VLOOKUP(A6163,Studies!A:BR,5,FALSE),"")</f>
        <v>Dapagliflozin</v>
      </c>
      <c r="F6163" s="255" t="str">
        <f>IF(AND(A6163&lt;&gt;"",ISNUMBER(A6163)),VLOOKUP(A6163,Studies!A:BR,6,FALSE),"")</f>
        <v>Plasma</v>
      </c>
      <c r="G6163" s="194">
        <v>144.25</v>
      </c>
      <c r="H6163" s="50" t="s">
        <v>60</v>
      </c>
      <c r="I6163" s="187">
        <v>6.0757389999999996</v>
      </c>
      <c r="J6163" s="241" t="s">
        <v>941</v>
      </c>
      <c r="K6163" s="241" t="s">
        <v>116</v>
      </c>
    </row>
    <row r="6164" spans="1:11" ht="14.25" x14ac:dyDescent="0.2">
      <c r="A6164" s="30">
        <v>686</v>
      </c>
      <c r="B6164" s="253" t="str">
        <f>IF(AND(A6164&lt;&gt;"",ISNUMBER(A6164)),VLOOKUP(A6164,Studies!A:BR,2,FALSE),"")</f>
        <v>Komoroski 2009</v>
      </c>
      <c r="C6164" s="254" t="str">
        <f>IF(AND(A6164&lt;&gt;"",ISNUMBER(A6164)),VLOOKUP(A6164,Studies!A:BR,3,FALSE),"")</f>
        <v>https://www.ncbi.nlm.nih.gov/pubmed/19129748</v>
      </c>
      <c r="D6164" s="254" t="str">
        <f>IF(AND(A6164&lt;&gt;"",ISNUMBER(A6164)),VLOOKUP(A6164,Studies!A:BR,4,FALSE),"")</f>
        <v>MAD 10 mg (day 7 and day 14)</v>
      </c>
      <c r="E6164" s="254" t="str">
        <f>IF(AND(A6164&lt;&gt;"",ISNUMBER(A6164)),VLOOKUP(A6164,Studies!A:BR,5,FALSE),"")</f>
        <v>Dapagliflozin</v>
      </c>
      <c r="F6164" s="255" t="str">
        <f>IF(AND(A6164&lt;&gt;"",ISNUMBER(A6164)),VLOOKUP(A6164,Studies!A:BR,6,FALSE),"")</f>
        <v>Plasma</v>
      </c>
      <c r="G6164" s="194">
        <v>144.5</v>
      </c>
      <c r="H6164" s="50" t="s">
        <v>60</v>
      </c>
      <c r="I6164" s="187">
        <v>81.929370000000006</v>
      </c>
      <c r="J6164" s="241" t="s">
        <v>941</v>
      </c>
      <c r="K6164" s="241" t="s">
        <v>116</v>
      </c>
    </row>
    <row r="6165" spans="1:11" ht="14.25" x14ac:dyDescent="0.2">
      <c r="A6165" s="30">
        <v>686</v>
      </c>
      <c r="B6165" s="253" t="str">
        <f>IF(AND(A6165&lt;&gt;"",ISNUMBER(A6165)),VLOOKUP(A6165,Studies!A:BR,2,FALSE),"")</f>
        <v>Komoroski 2009</v>
      </c>
      <c r="C6165" s="254" t="str">
        <f>IF(AND(A6165&lt;&gt;"",ISNUMBER(A6165)),VLOOKUP(A6165,Studies!A:BR,3,FALSE),"")</f>
        <v>https://www.ncbi.nlm.nih.gov/pubmed/19129748</v>
      </c>
      <c r="D6165" s="254" t="str">
        <f>IF(AND(A6165&lt;&gt;"",ISNUMBER(A6165)),VLOOKUP(A6165,Studies!A:BR,4,FALSE),"")</f>
        <v>MAD 10 mg (day 7 and day 14)</v>
      </c>
      <c r="E6165" s="254" t="str">
        <f>IF(AND(A6165&lt;&gt;"",ISNUMBER(A6165)),VLOOKUP(A6165,Studies!A:BR,5,FALSE),"")</f>
        <v>Dapagliflozin</v>
      </c>
      <c r="F6165" s="255" t="str">
        <f>IF(AND(A6165&lt;&gt;"",ISNUMBER(A6165)),VLOOKUP(A6165,Studies!A:BR,6,FALSE),"")</f>
        <v>Plasma</v>
      </c>
      <c r="G6165" s="194">
        <v>145</v>
      </c>
      <c r="H6165" s="50" t="s">
        <v>60</v>
      </c>
      <c r="I6165" s="187">
        <v>129.98560000000001</v>
      </c>
      <c r="J6165" s="241" t="s">
        <v>941</v>
      </c>
      <c r="K6165" s="241" t="s">
        <v>116</v>
      </c>
    </row>
    <row r="6166" spans="1:11" ht="14.25" x14ac:dyDescent="0.2">
      <c r="A6166" s="30">
        <v>686</v>
      </c>
      <c r="B6166" s="253" t="str">
        <f>IF(AND(A6166&lt;&gt;"",ISNUMBER(A6166)),VLOOKUP(A6166,Studies!A:BR,2,FALSE),"")</f>
        <v>Komoroski 2009</v>
      </c>
      <c r="C6166" s="254" t="str">
        <f>IF(AND(A6166&lt;&gt;"",ISNUMBER(A6166)),VLOOKUP(A6166,Studies!A:BR,3,FALSE),"")</f>
        <v>https://www.ncbi.nlm.nih.gov/pubmed/19129748</v>
      </c>
      <c r="D6166" s="254" t="str">
        <f>IF(AND(A6166&lt;&gt;"",ISNUMBER(A6166)),VLOOKUP(A6166,Studies!A:BR,4,FALSE),"")</f>
        <v>MAD 10 mg (day 7 and day 14)</v>
      </c>
      <c r="E6166" s="254" t="str">
        <f>IF(AND(A6166&lt;&gt;"",ISNUMBER(A6166)),VLOOKUP(A6166,Studies!A:BR,5,FALSE),"")</f>
        <v>Dapagliflozin</v>
      </c>
      <c r="F6166" s="255" t="str">
        <f>IF(AND(A6166&lt;&gt;"",ISNUMBER(A6166)),VLOOKUP(A6166,Studies!A:BR,6,FALSE),"")</f>
        <v>Plasma</v>
      </c>
      <c r="G6166" s="194">
        <v>145.5</v>
      </c>
      <c r="H6166" s="50" t="s">
        <v>60</v>
      </c>
      <c r="I6166" s="187">
        <v>92.920029999999997</v>
      </c>
      <c r="J6166" s="241" t="s">
        <v>941</v>
      </c>
      <c r="K6166" s="241" t="s">
        <v>116</v>
      </c>
    </row>
    <row r="6167" spans="1:11" ht="14.25" x14ac:dyDescent="0.2">
      <c r="A6167" s="30">
        <v>686</v>
      </c>
      <c r="B6167" s="253" t="str">
        <f>IF(AND(A6167&lt;&gt;"",ISNUMBER(A6167)),VLOOKUP(A6167,Studies!A:BR,2,FALSE),"")</f>
        <v>Komoroski 2009</v>
      </c>
      <c r="C6167" s="254" t="str">
        <f>IF(AND(A6167&lt;&gt;"",ISNUMBER(A6167)),VLOOKUP(A6167,Studies!A:BR,3,FALSE),"")</f>
        <v>https://www.ncbi.nlm.nih.gov/pubmed/19129748</v>
      </c>
      <c r="D6167" s="254" t="str">
        <f>IF(AND(A6167&lt;&gt;"",ISNUMBER(A6167)),VLOOKUP(A6167,Studies!A:BR,4,FALSE),"")</f>
        <v>MAD 10 mg (day 7 and day 14)</v>
      </c>
      <c r="E6167" s="254" t="str">
        <f>IF(AND(A6167&lt;&gt;"",ISNUMBER(A6167)),VLOOKUP(A6167,Studies!A:BR,5,FALSE),"")</f>
        <v>Dapagliflozin</v>
      </c>
      <c r="F6167" s="255" t="str">
        <f>IF(AND(A6167&lt;&gt;"",ISNUMBER(A6167)),VLOOKUP(A6167,Studies!A:BR,6,FALSE),"")</f>
        <v>Plasma</v>
      </c>
      <c r="G6167" s="194">
        <v>146</v>
      </c>
      <c r="H6167" s="50" t="s">
        <v>60</v>
      </c>
      <c r="I6167" s="187">
        <v>67.832070000000002</v>
      </c>
      <c r="J6167" s="241" t="s">
        <v>941</v>
      </c>
      <c r="K6167" s="241" t="s">
        <v>116</v>
      </c>
    </row>
    <row r="6168" spans="1:11" ht="14.25" x14ac:dyDescent="0.2">
      <c r="A6168" s="30">
        <v>686</v>
      </c>
      <c r="B6168" s="253" t="str">
        <f>IF(AND(A6168&lt;&gt;"",ISNUMBER(A6168)),VLOOKUP(A6168,Studies!A:BR,2,FALSE),"")</f>
        <v>Komoroski 2009</v>
      </c>
      <c r="C6168" s="254" t="str">
        <f>IF(AND(A6168&lt;&gt;"",ISNUMBER(A6168)),VLOOKUP(A6168,Studies!A:BR,3,FALSE),"")</f>
        <v>https://www.ncbi.nlm.nih.gov/pubmed/19129748</v>
      </c>
      <c r="D6168" s="254" t="str">
        <f>IF(AND(A6168&lt;&gt;"",ISNUMBER(A6168)),VLOOKUP(A6168,Studies!A:BR,4,FALSE),"")</f>
        <v>MAD 10 mg (day 7 and day 14)</v>
      </c>
      <c r="E6168" s="254" t="str">
        <f>IF(AND(A6168&lt;&gt;"",ISNUMBER(A6168)),VLOOKUP(A6168,Studies!A:BR,5,FALSE),"")</f>
        <v>Dapagliflozin</v>
      </c>
      <c r="F6168" s="255" t="str">
        <f>IF(AND(A6168&lt;&gt;"",ISNUMBER(A6168)),VLOOKUP(A6168,Studies!A:BR,6,FALSE),"")</f>
        <v>Plasma</v>
      </c>
      <c r="G6168" s="194">
        <v>148</v>
      </c>
      <c r="H6168" s="50" t="s">
        <v>60</v>
      </c>
      <c r="I6168" s="187">
        <v>37.69726</v>
      </c>
      <c r="J6168" s="241" t="s">
        <v>941</v>
      </c>
      <c r="K6168" s="241" t="s">
        <v>116</v>
      </c>
    </row>
    <row r="6169" spans="1:11" ht="14.25" x14ac:dyDescent="0.2">
      <c r="A6169" s="30">
        <v>686</v>
      </c>
      <c r="B6169" s="253" t="str">
        <f>IF(AND(A6169&lt;&gt;"",ISNUMBER(A6169)),VLOOKUP(A6169,Studies!A:BR,2,FALSE),"")</f>
        <v>Komoroski 2009</v>
      </c>
      <c r="C6169" s="254" t="str">
        <f>IF(AND(A6169&lt;&gt;"",ISNUMBER(A6169)),VLOOKUP(A6169,Studies!A:BR,3,FALSE),"")</f>
        <v>https://www.ncbi.nlm.nih.gov/pubmed/19129748</v>
      </c>
      <c r="D6169" s="254" t="str">
        <f>IF(AND(A6169&lt;&gt;"",ISNUMBER(A6169)),VLOOKUP(A6169,Studies!A:BR,4,FALSE),"")</f>
        <v>MAD 10 mg (day 7 and day 14)</v>
      </c>
      <c r="E6169" s="254" t="str">
        <f>IF(AND(A6169&lt;&gt;"",ISNUMBER(A6169)),VLOOKUP(A6169,Studies!A:BR,5,FALSE),"")</f>
        <v>Dapagliflozin</v>
      </c>
      <c r="F6169" s="255" t="str">
        <f>IF(AND(A6169&lt;&gt;"",ISNUMBER(A6169)),VLOOKUP(A6169,Studies!A:BR,6,FALSE),"")</f>
        <v>Plasma</v>
      </c>
      <c r="G6169" s="194">
        <v>150</v>
      </c>
      <c r="H6169" s="50" t="s">
        <v>60</v>
      </c>
      <c r="I6169" s="187">
        <v>24.778639999999999</v>
      </c>
      <c r="J6169" s="241" t="s">
        <v>941</v>
      </c>
      <c r="K6169" s="241" t="s">
        <v>116</v>
      </c>
    </row>
    <row r="6170" spans="1:11" ht="14.25" x14ac:dyDescent="0.2">
      <c r="A6170" s="30">
        <v>686</v>
      </c>
      <c r="B6170" s="253" t="str">
        <f>IF(AND(A6170&lt;&gt;"",ISNUMBER(A6170)),VLOOKUP(A6170,Studies!A:BR,2,FALSE),"")</f>
        <v>Komoroski 2009</v>
      </c>
      <c r="C6170" s="254" t="str">
        <f>IF(AND(A6170&lt;&gt;"",ISNUMBER(A6170)),VLOOKUP(A6170,Studies!A:BR,3,FALSE),"")</f>
        <v>https://www.ncbi.nlm.nih.gov/pubmed/19129748</v>
      </c>
      <c r="D6170" s="254" t="str">
        <f>IF(AND(A6170&lt;&gt;"",ISNUMBER(A6170)),VLOOKUP(A6170,Studies!A:BR,4,FALSE),"")</f>
        <v>MAD 10 mg (day 7 and day 14)</v>
      </c>
      <c r="E6170" s="254" t="str">
        <f>IF(AND(A6170&lt;&gt;"",ISNUMBER(A6170)),VLOOKUP(A6170,Studies!A:BR,5,FALSE),"")</f>
        <v>Dapagliflozin</v>
      </c>
      <c r="F6170" s="255" t="str">
        <f>IF(AND(A6170&lt;&gt;"",ISNUMBER(A6170)),VLOOKUP(A6170,Studies!A:BR,6,FALSE),"")</f>
        <v>Plasma</v>
      </c>
      <c r="G6170" s="194">
        <v>152</v>
      </c>
      <c r="H6170" s="50" t="s">
        <v>60</v>
      </c>
      <c r="I6170" s="187">
        <v>21.394200000000001</v>
      </c>
      <c r="J6170" s="241" t="s">
        <v>941</v>
      </c>
      <c r="K6170" s="241" t="s">
        <v>116</v>
      </c>
    </row>
    <row r="6171" spans="1:11" ht="14.25" x14ac:dyDescent="0.2">
      <c r="A6171" s="30">
        <v>686</v>
      </c>
      <c r="B6171" s="253" t="str">
        <f>IF(AND(A6171&lt;&gt;"",ISNUMBER(A6171)),VLOOKUP(A6171,Studies!A:BR,2,FALSE),"")</f>
        <v>Komoroski 2009</v>
      </c>
      <c r="C6171" s="254" t="str">
        <f>IF(AND(A6171&lt;&gt;"",ISNUMBER(A6171)),VLOOKUP(A6171,Studies!A:BR,3,FALSE),"")</f>
        <v>https://www.ncbi.nlm.nih.gov/pubmed/19129748</v>
      </c>
      <c r="D6171" s="254" t="str">
        <f>IF(AND(A6171&lt;&gt;"",ISNUMBER(A6171)),VLOOKUP(A6171,Studies!A:BR,4,FALSE),"")</f>
        <v>MAD 10 mg (day 7 and day 14)</v>
      </c>
      <c r="E6171" s="254" t="str">
        <f>IF(AND(A6171&lt;&gt;"",ISNUMBER(A6171)),VLOOKUP(A6171,Studies!A:BR,5,FALSE),"")</f>
        <v>Dapagliflozin</v>
      </c>
      <c r="F6171" s="255" t="str">
        <f>IF(AND(A6171&lt;&gt;"",ISNUMBER(A6171)),VLOOKUP(A6171,Studies!A:BR,6,FALSE),"")</f>
        <v>Plasma</v>
      </c>
      <c r="G6171" s="194">
        <v>154</v>
      </c>
      <c r="H6171" s="50" t="s">
        <v>60</v>
      </c>
      <c r="I6171" s="187">
        <v>14.06254</v>
      </c>
      <c r="J6171" s="241" t="s">
        <v>941</v>
      </c>
      <c r="K6171" s="241" t="s">
        <v>116</v>
      </c>
    </row>
    <row r="6172" spans="1:11" ht="14.25" x14ac:dyDescent="0.2">
      <c r="A6172" s="30">
        <v>686</v>
      </c>
      <c r="B6172" s="253" t="str">
        <f>IF(AND(A6172&lt;&gt;"",ISNUMBER(A6172)),VLOOKUP(A6172,Studies!A:BR,2,FALSE),"")</f>
        <v>Komoroski 2009</v>
      </c>
      <c r="C6172" s="254" t="str">
        <f>IF(AND(A6172&lt;&gt;"",ISNUMBER(A6172)),VLOOKUP(A6172,Studies!A:BR,3,FALSE),"")</f>
        <v>https://www.ncbi.nlm.nih.gov/pubmed/19129748</v>
      </c>
      <c r="D6172" s="254" t="str">
        <f>IF(AND(A6172&lt;&gt;"",ISNUMBER(A6172)),VLOOKUP(A6172,Studies!A:BR,4,FALSE),"")</f>
        <v>MAD 10 mg (day 7 and day 14)</v>
      </c>
      <c r="E6172" s="254" t="str">
        <f>IF(AND(A6172&lt;&gt;"",ISNUMBER(A6172)),VLOOKUP(A6172,Studies!A:BR,5,FALSE),"")</f>
        <v>Dapagliflozin</v>
      </c>
      <c r="F6172" s="255" t="str">
        <f>IF(AND(A6172&lt;&gt;"",ISNUMBER(A6172)),VLOOKUP(A6172,Studies!A:BR,6,FALSE),"")</f>
        <v>Plasma</v>
      </c>
      <c r="G6172" s="194">
        <v>156</v>
      </c>
      <c r="H6172" s="50" t="s">
        <v>60</v>
      </c>
      <c r="I6172" s="187">
        <v>12.39921</v>
      </c>
      <c r="J6172" s="241" t="s">
        <v>941</v>
      </c>
      <c r="K6172" s="241" t="s">
        <v>116</v>
      </c>
    </row>
    <row r="6173" spans="1:11" ht="14.25" x14ac:dyDescent="0.2">
      <c r="A6173" s="30">
        <v>686</v>
      </c>
      <c r="B6173" s="253" t="str">
        <f>IF(AND(A6173&lt;&gt;"",ISNUMBER(A6173)),VLOOKUP(A6173,Studies!A:BR,2,FALSE),"")</f>
        <v>Komoroski 2009</v>
      </c>
      <c r="C6173" s="254" t="str">
        <f>IF(AND(A6173&lt;&gt;"",ISNUMBER(A6173)),VLOOKUP(A6173,Studies!A:BR,3,FALSE),"")</f>
        <v>https://www.ncbi.nlm.nih.gov/pubmed/19129748</v>
      </c>
      <c r="D6173" s="254" t="str">
        <f>IF(AND(A6173&lt;&gt;"",ISNUMBER(A6173)),VLOOKUP(A6173,Studies!A:BR,4,FALSE),"")</f>
        <v>MAD 10 mg (day 7 and day 14)</v>
      </c>
      <c r="E6173" s="254" t="str">
        <f>IF(AND(A6173&lt;&gt;"",ISNUMBER(A6173)),VLOOKUP(A6173,Studies!A:BR,5,FALSE),"")</f>
        <v>Dapagliflozin</v>
      </c>
      <c r="F6173" s="255" t="str">
        <f>IF(AND(A6173&lt;&gt;"",ISNUMBER(A6173)),VLOOKUP(A6173,Studies!A:BR,6,FALSE),"")</f>
        <v>Plasma</v>
      </c>
      <c r="G6173" s="194">
        <v>158</v>
      </c>
      <c r="H6173" s="50" t="s">
        <v>60</v>
      </c>
      <c r="I6173" s="187">
        <v>10.48338</v>
      </c>
      <c r="J6173" s="241" t="s">
        <v>941</v>
      </c>
      <c r="K6173" s="241" t="s">
        <v>116</v>
      </c>
    </row>
    <row r="6174" spans="1:11" ht="14.25" x14ac:dyDescent="0.2">
      <c r="A6174" s="30">
        <v>686</v>
      </c>
      <c r="B6174" s="253" t="str">
        <f>IF(AND(A6174&lt;&gt;"",ISNUMBER(A6174)),VLOOKUP(A6174,Studies!A:BR,2,FALSE),"")</f>
        <v>Komoroski 2009</v>
      </c>
      <c r="C6174" s="254" t="str">
        <f>IF(AND(A6174&lt;&gt;"",ISNUMBER(A6174)),VLOOKUP(A6174,Studies!A:BR,3,FALSE),"")</f>
        <v>https://www.ncbi.nlm.nih.gov/pubmed/19129748</v>
      </c>
      <c r="D6174" s="254" t="str">
        <f>IF(AND(A6174&lt;&gt;"",ISNUMBER(A6174)),VLOOKUP(A6174,Studies!A:BR,4,FALSE),"")</f>
        <v>MAD 10 mg (day 7 and day 14)</v>
      </c>
      <c r="E6174" s="254" t="str">
        <f>IF(AND(A6174&lt;&gt;"",ISNUMBER(A6174)),VLOOKUP(A6174,Studies!A:BR,5,FALSE),"")</f>
        <v>Dapagliflozin</v>
      </c>
      <c r="F6174" s="255" t="str">
        <f>IF(AND(A6174&lt;&gt;"",ISNUMBER(A6174)),VLOOKUP(A6174,Studies!A:BR,6,FALSE),"")</f>
        <v>Plasma</v>
      </c>
      <c r="G6174" s="194">
        <v>162</v>
      </c>
      <c r="H6174" s="50" t="s">
        <v>60</v>
      </c>
      <c r="I6174" s="187">
        <v>7.494027</v>
      </c>
      <c r="J6174" s="241" t="s">
        <v>941</v>
      </c>
      <c r="K6174" s="241" t="s">
        <v>116</v>
      </c>
    </row>
    <row r="6175" spans="1:11" ht="14.25" x14ac:dyDescent="0.2">
      <c r="A6175" s="30">
        <v>686</v>
      </c>
      <c r="B6175" s="253" t="str">
        <f>IF(AND(A6175&lt;&gt;"",ISNUMBER(A6175)),VLOOKUP(A6175,Studies!A:BR,2,FALSE),"")</f>
        <v>Komoroski 2009</v>
      </c>
      <c r="C6175" s="254" t="str">
        <f>IF(AND(A6175&lt;&gt;"",ISNUMBER(A6175)),VLOOKUP(A6175,Studies!A:BR,3,FALSE),"")</f>
        <v>https://www.ncbi.nlm.nih.gov/pubmed/19129748</v>
      </c>
      <c r="D6175" s="254" t="str">
        <f>IF(AND(A6175&lt;&gt;"",ISNUMBER(A6175)),VLOOKUP(A6175,Studies!A:BR,4,FALSE),"")</f>
        <v>MAD 10 mg (day 7 and day 14)</v>
      </c>
      <c r="E6175" s="254" t="str">
        <f>IF(AND(A6175&lt;&gt;"",ISNUMBER(A6175)),VLOOKUP(A6175,Studies!A:BR,5,FALSE),"")</f>
        <v>Dapagliflozin</v>
      </c>
      <c r="F6175" s="255" t="str">
        <f>IF(AND(A6175&lt;&gt;"",ISNUMBER(A6175)),VLOOKUP(A6175,Studies!A:BR,6,FALSE),"")</f>
        <v>Plasma</v>
      </c>
      <c r="G6175" s="194">
        <v>166</v>
      </c>
      <c r="H6175" s="50" t="s">
        <v>60</v>
      </c>
      <c r="I6175" s="187">
        <v>7.0368839999999997</v>
      </c>
      <c r="J6175" s="241" t="s">
        <v>941</v>
      </c>
      <c r="K6175" s="241" t="s">
        <v>116</v>
      </c>
    </row>
    <row r="6176" spans="1:11" ht="14.25" x14ac:dyDescent="0.2">
      <c r="A6176" s="30">
        <v>686</v>
      </c>
      <c r="B6176" s="253" t="str">
        <f>IF(AND(A6176&lt;&gt;"",ISNUMBER(A6176)),VLOOKUP(A6176,Studies!A:BR,2,FALSE),"")</f>
        <v>Komoroski 2009</v>
      </c>
      <c r="C6176" s="254" t="str">
        <f>IF(AND(A6176&lt;&gt;"",ISNUMBER(A6176)),VLOOKUP(A6176,Studies!A:BR,3,FALSE),"")</f>
        <v>https://www.ncbi.nlm.nih.gov/pubmed/19129748</v>
      </c>
      <c r="D6176" s="254" t="str">
        <f>IF(AND(A6176&lt;&gt;"",ISNUMBER(A6176)),VLOOKUP(A6176,Studies!A:BR,4,FALSE),"")</f>
        <v>MAD 10 mg (day 7 and day 14)</v>
      </c>
      <c r="E6176" s="254" t="str">
        <f>IF(AND(A6176&lt;&gt;"",ISNUMBER(A6176)),VLOOKUP(A6176,Studies!A:BR,5,FALSE),"")</f>
        <v>Dapagliflozin</v>
      </c>
      <c r="F6176" s="255" t="str">
        <f>IF(AND(A6176&lt;&gt;"",ISNUMBER(A6176)),VLOOKUP(A6176,Studies!A:BR,6,FALSE),"")</f>
        <v>Plasma</v>
      </c>
      <c r="G6176" s="194">
        <v>168</v>
      </c>
      <c r="H6176" s="50" t="s">
        <v>60</v>
      </c>
      <c r="I6176" s="187">
        <v>6.0757389999999996</v>
      </c>
      <c r="J6176" s="241" t="s">
        <v>941</v>
      </c>
      <c r="K6176" s="241" t="s">
        <v>116</v>
      </c>
    </row>
    <row r="6177" spans="1:11" ht="14.25" x14ac:dyDescent="0.2">
      <c r="A6177" s="30">
        <v>686</v>
      </c>
      <c r="B6177" s="253" t="str">
        <f>IF(AND(A6177&lt;&gt;"",ISNUMBER(A6177)),VLOOKUP(A6177,Studies!A:BR,2,FALSE),"")</f>
        <v>Komoroski 2009</v>
      </c>
      <c r="C6177" s="254" t="str">
        <f>IF(AND(A6177&lt;&gt;"",ISNUMBER(A6177)),VLOOKUP(A6177,Studies!A:BR,3,FALSE),"")</f>
        <v>https://www.ncbi.nlm.nih.gov/pubmed/19129748</v>
      </c>
      <c r="D6177" s="254" t="str">
        <f>IF(AND(A6177&lt;&gt;"",ISNUMBER(A6177)),VLOOKUP(A6177,Studies!A:BR,4,FALSE),"")</f>
        <v>MAD 10 mg (day 7 and day 14)</v>
      </c>
      <c r="E6177" s="254" t="str">
        <f>IF(AND(A6177&lt;&gt;"",ISNUMBER(A6177)),VLOOKUP(A6177,Studies!A:BR,5,FALSE),"")</f>
        <v>Dapagliflozin</v>
      </c>
      <c r="F6177" s="255" t="str">
        <f>IF(AND(A6177&lt;&gt;"",ISNUMBER(A6177)),VLOOKUP(A6177,Studies!A:BR,6,FALSE),"")</f>
        <v>Plasma</v>
      </c>
      <c r="G6177" s="194">
        <v>312.25</v>
      </c>
      <c r="H6177" s="50" t="s">
        <v>60</v>
      </c>
      <c r="I6177" s="187">
        <v>6.5732140000000001</v>
      </c>
      <c r="J6177" s="241" t="s">
        <v>941</v>
      </c>
      <c r="K6177" s="241" t="s">
        <v>116</v>
      </c>
    </row>
    <row r="6178" spans="1:11" ht="14.25" x14ac:dyDescent="0.2">
      <c r="A6178" s="30">
        <v>686</v>
      </c>
      <c r="B6178" s="253" t="str">
        <f>IF(AND(A6178&lt;&gt;"",ISNUMBER(A6178)),VLOOKUP(A6178,Studies!A:BR,2,FALSE),"")</f>
        <v>Komoroski 2009</v>
      </c>
      <c r="C6178" s="254" t="str">
        <f>IF(AND(A6178&lt;&gt;"",ISNUMBER(A6178)),VLOOKUP(A6178,Studies!A:BR,3,FALSE),"")</f>
        <v>https://www.ncbi.nlm.nih.gov/pubmed/19129748</v>
      </c>
      <c r="D6178" s="254" t="str">
        <f>IF(AND(A6178&lt;&gt;"",ISNUMBER(A6178)),VLOOKUP(A6178,Studies!A:BR,4,FALSE),"")</f>
        <v>MAD 10 mg (day 7 and day 14)</v>
      </c>
      <c r="E6178" s="254" t="str">
        <f>IF(AND(A6178&lt;&gt;"",ISNUMBER(A6178)),VLOOKUP(A6178,Studies!A:BR,5,FALSE),"")</f>
        <v>Dapagliflozin</v>
      </c>
      <c r="F6178" s="255" t="str">
        <f>IF(AND(A6178&lt;&gt;"",ISNUMBER(A6178)),VLOOKUP(A6178,Studies!A:BR,6,FALSE),"")</f>
        <v>Plasma</v>
      </c>
      <c r="G6178" s="194">
        <v>312.5</v>
      </c>
      <c r="H6178" s="50" t="s">
        <v>60</v>
      </c>
      <c r="I6178" s="187">
        <v>54.116950000000003</v>
      </c>
      <c r="J6178" s="241" t="s">
        <v>941</v>
      </c>
      <c r="K6178" s="241" t="s">
        <v>116</v>
      </c>
    </row>
    <row r="6179" spans="1:11" ht="14.25" x14ac:dyDescent="0.2">
      <c r="A6179" s="30">
        <v>686</v>
      </c>
      <c r="B6179" s="253" t="str">
        <f>IF(AND(A6179&lt;&gt;"",ISNUMBER(A6179)),VLOOKUP(A6179,Studies!A:BR,2,FALSE),"")</f>
        <v>Komoroski 2009</v>
      </c>
      <c r="C6179" s="254" t="str">
        <f>IF(AND(A6179&lt;&gt;"",ISNUMBER(A6179)),VLOOKUP(A6179,Studies!A:BR,3,FALSE),"")</f>
        <v>https://www.ncbi.nlm.nih.gov/pubmed/19129748</v>
      </c>
      <c r="D6179" s="254" t="str">
        <f>IF(AND(A6179&lt;&gt;"",ISNUMBER(A6179)),VLOOKUP(A6179,Studies!A:BR,4,FALSE),"")</f>
        <v>MAD 10 mg (day 7 and day 14)</v>
      </c>
      <c r="E6179" s="254" t="str">
        <f>IF(AND(A6179&lt;&gt;"",ISNUMBER(A6179)),VLOOKUP(A6179,Studies!A:BR,5,FALSE),"")</f>
        <v>Dapagliflozin</v>
      </c>
      <c r="F6179" s="255" t="str">
        <f>IF(AND(A6179&lt;&gt;"",ISNUMBER(A6179)),VLOOKUP(A6179,Studies!A:BR,6,FALSE),"")</f>
        <v>Plasma</v>
      </c>
      <c r="G6179" s="194">
        <v>313</v>
      </c>
      <c r="H6179" s="50" t="s">
        <v>60</v>
      </c>
      <c r="I6179" s="187">
        <v>106.3327</v>
      </c>
      <c r="J6179" s="241" t="s">
        <v>941</v>
      </c>
      <c r="K6179" s="241" t="s">
        <v>116</v>
      </c>
    </row>
    <row r="6180" spans="1:11" ht="14.25" x14ac:dyDescent="0.2">
      <c r="A6180" s="30">
        <v>686</v>
      </c>
      <c r="B6180" s="253" t="str">
        <f>IF(AND(A6180&lt;&gt;"",ISNUMBER(A6180)),VLOOKUP(A6180,Studies!A:BR,2,FALSE),"")</f>
        <v>Komoroski 2009</v>
      </c>
      <c r="C6180" s="254" t="str">
        <f>IF(AND(A6180&lt;&gt;"",ISNUMBER(A6180)),VLOOKUP(A6180,Studies!A:BR,3,FALSE),"")</f>
        <v>https://www.ncbi.nlm.nih.gov/pubmed/19129748</v>
      </c>
      <c r="D6180" s="254" t="str">
        <f>IF(AND(A6180&lt;&gt;"",ISNUMBER(A6180)),VLOOKUP(A6180,Studies!A:BR,4,FALSE),"")</f>
        <v>MAD 10 mg (day 7 and day 14)</v>
      </c>
      <c r="E6180" s="254" t="str">
        <f>IF(AND(A6180&lt;&gt;"",ISNUMBER(A6180)),VLOOKUP(A6180,Studies!A:BR,5,FALSE),"")</f>
        <v>Dapagliflozin</v>
      </c>
      <c r="F6180" s="255" t="str">
        <f>IF(AND(A6180&lt;&gt;"",ISNUMBER(A6180)),VLOOKUP(A6180,Studies!A:BR,6,FALSE),"")</f>
        <v>Plasma</v>
      </c>
      <c r="G6180" s="194">
        <v>313.5</v>
      </c>
      <c r="H6180" s="50" t="s">
        <v>60</v>
      </c>
      <c r="I6180" s="187">
        <v>86.651840000000007</v>
      </c>
      <c r="J6180" s="241" t="s">
        <v>941</v>
      </c>
      <c r="K6180" s="241" t="s">
        <v>116</v>
      </c>
    </row>
    <row r="6181" spans="1:11" ht="14.25" x14ac:dyDescent="0.2">
      <c r="A6181" s="30">
        <v>686</v>
      </c>
      <c r="B6181" s="253" t="str">
        <f>IF(AND(A6181&lt;&gt;"",ISNUMBER(A6181)),VLOOKUP(A6181,Studies!A:BR,2,FALSE),"")</f>
        <v>Komoroski 2009</v>
      </c>
      <c r="C6181" s="254" t="str">
        <f>IF(AND(A6181&lt;&gt;"",ISNUMBER(A6181)),VLOOKUP(A6181,Studies!A:BR,3,FALSE),"")</f>
        <v>https://www.ncbi.nlm.nih.gov/pubmed/19129748</v>
      </c>
      <c r="D6181" s="254" t="str">
        <f>IF(AND(A6181&lt;&gt;"",ISNUMBER(A6181)),VLOOKUP(A6181,Studies!A:BR,4,FALSE),"")</f>
        <v>MAD 10 mg (day 7 and day 14)</v>
      </c>
      <c r="E6181" s="254" t="str">
        <f>IF(AND(A6181&lt;&gt;"",ISNUMBER(A6181)),VLOOKUP(A6181,Studies!A:BR,5,FALSE),"")</f>
        <v>Dapagliflozin</v>
      </c>
      <c r="F6181" s="255" t="str">
        <f>IF(AND(A6181&lt;&gt;"",ISNUMBER(A6181)),VLOOKUP(A6181,Studies!A:BR,6,FALSE),"")</f>
        <v>Plasma</v>
      </c>
      <c r="G6181" s="194">
        <v>314</v>
      </c>
      <c r="H6181" s="50" t="s">
        <v>60</v>
      </c>
      <c r="I6181" s="187">
        <v>72.073859999999996</v>
      </c>
      <c r="J6181" s="241" t="s">
        <v>941</v>
      </c>
      <c r="K6181" s="241" t="s">
        <v>116</v>
      </c>
    </row>
    <row r="6182" spans="1:11" ht="14.25" x14ac:dyDescent="0.2">
      <c r="A6182" s="30">
        <v>686</v>
      </c>
      <c r="B6182" s="253" t="str">
        <f>IF(AND(A6182&lt;&gt;"",ISNUMBER(A6182)),VLOOKUP(A6182,Studies!A:BR,2,FALSE),"")</f>
        <v>Komoroski 2009</v>
      </c>
      <c r="C6182" s="254" t="str">
        <f>IF(AND(A6182&lt;&gt;"",ISNUMBER(A6182)),VLOOKUP(A6182,Studies!A:BR,3,FALSE),"")</f>
        <v>https://www.ncbi.nlm.nih.gov/pubmed/19129748</v>
      </c>
      <c r="D6182" s="254" t="str">
        <f>IF(AND(A6182&lt;&gt;"",ISNUMBER(A6182)),VLOOKUP(A6182,Studies!A:BR,4,FALSE),"")</f>
        <v>MAD 10 mg (day 7 and day 14)</v>
      </c>
      <c r="E6182" s="254" t="str">
        <f>IF(AND(A6182&lt;&gt;"",ISNUMBER(A6182)),VLOOKUP(A6182,Studies!A:BR,5,FALSE),"")</f>
        <v>Dapagliflozin</v>
      </c>
      <c r="F6182" s="255" t="str">
        <f>IF(AND(A6182&lt;&gt;"",ISNUMBER(A6182)),VLOOKUP(A6182,Studies!A:BR,6,FALSE),"")</f>
        <v>Plasma</v>
      </c>
      <c r="G6182" s="194">
        <v>316</v>
      </c>
      <c r="H6182" s="50" t="s">
        <v>60</v>
      </c>
      <c r="I6182" s="187">
        <v>35.210050000000003</v>
      </c>
      <c r="J6182" s="241" t="s">
        <v>941</v>
      </c>
      <c r="K6182" s="241" t="s">
        <v>116</v>
      </c>
    </row>
    <row r="6183" spans="1:11" ht="14.25" x14ac:dyDescent="0.2">
      <c r="A6183" s="30">
        <v>686</v>
      </c>
      <c r="B6183" s="253" t="str">
        <f>IF(AND(A6183&lt;&gt;"",ISNUMBER(A6183)),VLOOKUP(A6183,Studies!A:BR,2,FALSE),"")</f>
        <v>Komoroski 2009</v>
      </c>
      <c r="C6183" s="254" t="str">
        <f>IF(AND(A6183&lt;&gt;"",ISNUMBER(A6183)),VLOOKUP(A6183,Studies!A:BR,3,FALSE),"")</f>
        <v>https://www.ncbi.nlm.nih.gov/pubmed/19129748</v>
      </c>
      <c r="D6183" s="254" t="str">
        <f>IF(AND(A6183&lt;&gt;"",ISNUMBER(A6183)),VLOOKUP(A6183,Studies!A:BR,4,FALSE),"")</f>
        <v>MAD 10 mg (day 7 and day 14)</v>
      </c>
      <c r="E6183" s="254" t="str">
        <f>IF(AND(A6183&lt;&gt;"",ISNUMBER(A6183)),VLOOKUP(A6183,Studies!A:BR,5,FALSE),"")</f>
        <v>Dapagliflozin</v>
      </c>
      <c r="F6183" s="255" t="str">
        <f>IF(AND(A6183&lt;&gt;"",ISNUMBER(A6183)),VLOOKUP(A6183,Studies!A:BR,6,FALSE),"")</f>
        <v>Plasma</v>
      </c>
      <c r="G6183" s="194">
        <v>318</v>
      </c>
      <c r="H6183" s="50" t="s">
        <v>60</v>
      </c>
      <c r="I6183" s="187">
        <v>26.437609999999999</v>
      </c>
      <c r="J6183" s="241" t="s">
        <v>941</v>
      </c>
      <c r="K6183" s="241" t="s">
        <v>116</v>
      </c>
    </row>
    <row r="6184" spans="1:11" ht="14.25" x14ac:dyDescent="0.2">
      <c r="A6184" s="30">
        <v>686</v>
      </c>
      <c r="B6184" s="253" t="str">
        <f>IF(AND(A6184&lt;&gt;"",ISNUMBER(A6184)),VLOOKUP(A6184,Studies!A:BR,2,FALSE),"")</f>
        <v>Komoroski 2009</v>
      </c>
      <c r="C6184" s="254" t="str">
        <f>IF(AND(A6184&lt;&gt;"",ISNUMBER(A6184)),VLOOKUP(A6184,Studies!A:BR,3,FALSE),"")</f>
        <v>https://www.ncbi.nlm.nih.gov/pubmed/19129748</v>
      </c>
      <c r="D6184" s="254" t="str">
        <f>IF(AND(A6184&lt;&gt;"",ISNUMBER(A6184)),VLOOKUP(A6184,Studies!A:BR,4,FALSE),"")</f>
        <v>MAD 10 mg (day 7 and day 14)</v>
      </c>
      <c r="E6184" s="254" t="str">
        <f>IF(AND(A6184&lt;&gt;"",ISNUMBER(A6184)),VLOOKUP(A6184,Studies!A:BR,5,FALSE),"")</f>
        <v>Dapagliflozin</v>
      </c>
      <c r="F6184" s="255" t="str">
        <f>IF(AND(A6184&lt;&gt;"",ISNUMBER(A6184)),VLOOKUP(A6184,Studies!A:BR,6,FALSE),"")</f>
        <v>Plasma</v>
      </c>
      <c r="G6184" s="194">
        <v>320</v>
      </c>
      <c r="H6184" s="50" t="s">
        <v>60</v>
      </c>
      <c r="I6184" s="187">
        <v>21.107869999999998</v>
      </c>
      <c r="J6184" s="241" t="s">
        <v>941</v>
      </c>
      <c r="K6184" s="241" t="s">
        <v>116</v>
      </c>
    </row>
    <row r="6185" spans="1:11" ht="14.25" x14ac:dyDescent="0.2">
      <c r="A6185" s="30">
        <v>686</v>
      </c>
      <c r="B6185" s="253" t="str">
        <f>IF(AND(A6185&lt;&gt;"",ISNUMBER(A6185)),VLOOKUP(A6185,Studies!A:BR,2,FALSE),"")</f>
        <v>Komoroski 2009</v>
      </c>
      <c r="C6185" s="254" t="str">
        <f>IF(AND(A6185&lt;&gt;"",ISNUMBER(A6185)),VLOOKUP(A6185,Studies!A:BR,3,FALSE),"")</f>
        <v>https://www.ncbi.nlm.nih.gov/pubmed/19129748</v>
      </c>
      <c r="D6185" s="254" t="str">
        <f>IF(AND(A6185&lt;&gt;"",ISNUMBER(A6185)),VLOOKUP(A6185,Studies!A:BR,4,FALSE),"")</f>
        <v>MAD 10 mg (day 7 and day 14)</v>
      </c>
      <c r="E6185" s="254" t="str">
        <f>IF(AND(A6185&lt;&gt;"",ISNUMBER(A6185)),VLOOKUP(A6185,Studies!A:BR,5,FALSE),"")</f>
        <v>Dapagliflozin</v>
      </c>
      <c r="F6185" s="255" t="str">
        <f>IF(AND(A6185&lt;&gt;"",ISNUMBER(A6185)),VLOOKUP(A6185,Studies!A:BR,6,FALSE),"")</f>
        <v>Plasma</v>
      </c>
      <c r="G6185" s="194">
        <v>322</v>
      </c>
      <c r="H6185" s="50" t="s">
        <v>60</v>
      </c>
      <c r="I6185" s="187">
        <v>16.852589999999999</v>
      </c>
      <c r="J6185" s="241" t="s">
        <v>941</v>
      </c>
      <c r="K6185" s="241" t="s">
        <v>116</v>
      </c>
    </row>
    <row r="6186" spans="1:11" ht="14.25" x14ac:dyDescent="0.2">
      <c r="A6186" s="30">
        <v>686</v>
      </c>
      <c r="B6186" s="253" t="str">
        <f>IF(AND(A6186&lt;&gt;"",ISNUMBER(A6186)),VLOOKUP(A6186,Studies!A:BR,2,FALSE),"")</f>
        <v>Komoroski 2009</v>
      </c>
      <c r="C6186" s="254" t="str">
        <f>IF(AND(A6186&lt;&gt;"",ISNUMBER(A6186)),VLOOKUP(A6186,Studies!A:BR,3,FALSE),"")</f>
        <v>https://www.ncbi.nlm.nih.gov/pubmed/19129748</v>
      </c>
      <c r="D6186" s="254" t="str">
        <f>IF(AND(A6186&lt;&gt;"",ISNUMBER(A6186)),VLOOKUP(A6186,Studies!A:BR,4,FALSE),"")</f>
        <v>MAD 10 mg (day 7 and day 14)</v>
      </c>
      <c r="E6186" s="254" t="str">
        <f>IF(AND(A6186&lt;&gt;"",ISNUMBER(A6186)),VLOOKUP(A6186,Studies!A:BR,5,FALSE),"")</f>
        <v>Dapagliflozin</v>
      </c>
      <c r="F6186" s="255" t="str">
        <f>IF(AND(A6186&lt;&gt;"",ISNUMBER(A6186)),VLOOKUP(A6186,Studies!A:BR,6,FALSE),"")</f>
        <v>Plasma</v>
      </c>
      <c r="G6186" s="194">
        <v>324</v>
      </c>
      <c r="H6186" s="50" t="s">
        <v>60</v>
      </c>
      <c r="I6186" s="187">
        <v>13.73339</v>
      </c>
      <c r="J6186" s="241" t="s">
        <v>941</v>
      </c>
      <c r="K6186" s="241" t="s">
        <v>116</v>
      </c>
    </row>
    <row r="6187" spans="1:11" ht="14.25" x14ac:dyDescent="0.2">
      <c r="A6187" s="30">
        <v>686</v>
      </c>
      <c r="B6187" s="253" t="str">
        <f>IF(AND(A6187&lt;&gt;"",ISNUMBER(A6187)),VLOOKUP(A6187,Studies!A:BR,2,FALSE),"")</f>
        <v>Komoroski 2009</v>
      </c>
      <c r="C6187" s="254" t="str">
        <f>IF(AND(A6187&lt;&gt;"",ISNUMBER(A6187)),VLOOKUP(A6187,Studies!A:BR,3,FALSE),"")</f>
        <v>https://www.ncbi.nlm.nih.gov/pubmed/19129748</v>
      </c>
      <c r="D6187" s="254" t="str">
        <f>IF(AND(A6187&lt;&gt;"",ISNUMBER(A6187)),VLOOKUP(A6187,Studies!A:BR,4,FALSE),"")</f>
        <v>MAD 10 mg (day 7 and day 14)</v>
      </c>
      <c r="E6187" s="254" t="str">
        <f>IF(AND(A6187&lt;&gt;"",ISNUMBER(A6187)),VLOOKUP(A6187,Studies!A:BR,5,FALSE),"")</f>
        <v>Dapagliflozin</v>
      </c>
      <c r="F6187" s="255" t="str">
        <f>IF(AND(A6187&lt;&gt;"",ISNUMBER(A6187)),VLOOKUP(A6187,Studies!A:BR,6,FALSE),"")</f>
        <v>Plasma</v>
      </c>
      <c r="G6187" s="194">
        <v>326</v>
      </c>
      <c r="H6187" s="50" t="s">
        <v>60</v>
      </c>
      <c r="I6187" s="187">
        <v>10.964779999999999</v>
      </c>
      <c r="J6187" s="241" t="s">
        <v>941</v>
      </c>
      <c r="K6187" s="241" t="s">
        <v>116</v>
      </c>
    </row>
    <row r="6188" spans="1:11" ht="14.25" x14ac:dyDescent="0.2">
      <c r="A6188" s="30">
        <v>686</v>
      </c>
      <c r="B6188" s="253" t="str">
        <f>IF(AND(A6188&lt;&gt;"",ISNUMBER(A6188)),VLOOKUP(A6188,Studies!A:BR,2,FALSE),"")</f>
        <v>Komoroski 2009</v>
      </c>
      <c r="C6188" s="254" t="str">
        <f>IF(AND(A6188&lt;&gt;"",ISNUMBER(A6188)),VLOOKUP(A6188,Studies!A:BR,3,FALSE),"")</f>
        <v>https://www.ncbi.nlm.nih.gov/pubmed/19129748</v>
      </c>
      <c r="D6188" s="254" t="str">
        <f>IF(AND(A6188&lt;&gt;"",ISNUMBER(A6188)),VLOOKUP(A6188,Studies!A:BR,4,FALSE),"")</f>
        <v>MAD 10 mg (day 7 and day 14)</v>
      </c>
      <c r="E6188" s="254" t="str">
        <f>IF(AND(A6188&lt;&gt;"",ISNUMBER(A6188)),VLOOKUP(A6188,Studies!A:BR,5,FALSE),"")</f>
        <v>Dapagliflozin</v>
      </c>
      <c r="F6188" s="255" t="str">
        <f>IF(AND(A6188&lt;&gt;"",ISNUMBER(A6188)),VLOOKUP(A6188,Studies!A:BR,6,FALSE),"")</f>
        <v>Plasma</v>
      </c>
      <c r="G6188" s="194">
        <v>330</v>
      </c>
      <c r="H6188" s="50" t="s">
        <v>60</v>
      </c>
      <c r="I6188" s="187">
        <v>8.2329509999999999</v>
      </c>
      <c r="J6188" s="241" t="s">
        <v>941</v>
      </c>
      <c r="K6188" s="241" t="s">
        <v>116</v>
      </c>
    </row>
    <row r="6189" spans="1:11" ht="14.25" x14ac:dyDescent="0.2">
      <c r="A6189" s="30">
        <v>686</v>
      </c>
      <c r="B6189" s="253" t="str">
        <f>IF(AND(A6189&lt;&gt;"",ISNUMBER(A6189)),VLOOKUP(A6189,Studies!A:BR,2,FALSE),"")</f>
        <v>Komoroski 2009</v>
      </c>
      <c r="C6189" s="254" t="str">
        <f>IF(AND(A6189&lt;&gt;"",ISNUMBER(A6189)),VLOOKUP(A6189,Studies!A:BR,3,FALSE),"")</f>
        <v>https://www.ncbi.nlm.nih.gov/pubmed/19129748</v>
      </c>
      <c r="D6189" s="254" t="str">
        <f>IF(AND(A6189&lt;&gt;"",ISNUMBER(A6189)),VLOOKUP(A6189,Studies!A:BR,4,FALSE),"")</f>
        <v>MAD 10 mg (day 7 and day 14)</v>
      </c>
      <c r="E6189" s="254" t="str">
        <f>IF(AND(A6189&lt;&gt;"",ISNUMBER(A6189)),VLOOKUP(A6189,Studies!A:BR,5,FALSE),"")</f>
        <v>Dapagliflozin</v>
      </c>
      <c r="F6189" s="255" t="str">
        <f>IF(AND(A6189&lt;&gt;"",ISNUMBER(A6189)),VLOOKUP(A6189,Studies!A:BR,6,FALSE),"")</f>
        <v>Plasma</v>
      </c>
      <c r="G6189" s="194">
        <v>334</v>
      </c>
      <c r="H6189" s="50" t="s">
        <v>60</v>
      </c>
      <c r="I6189" s="187">
        <v>6.5732140000000001</v>
      </c>
      <c r="J6189" s="241" t="s">
        <v>941</v>
      </c>
      <c r="K6189" s="241" t="s">
        <v>116</v>
      </c>
    </row>
    <row r="6190" spans="1:11" ht="14.25" x14ac:dyDescent="0.2">
      <c r="A6190" s="30">
        <v>686</v>
      </c>
      <c r="B6190" s="253" t="str">
        <f>IF(AND(A6190&lt;&gt;"",ISNUMBER(A6190)),VLOOKUP(A6190,Studies!A:BR,2,FALSE),"")</f>
        <v>Komoroski 2009</v>
      </c>
      <c r="C6190" s="254" t="str">
        <f>IF(AND(A6190&lt;&gt;"",ISNUMBER(A6190)),VLOOKUP(A6190,Studies!A:BR,3,FALSE),"")</f>
        <v>https://www.ncbi.nlm.nih.gov/pubmed/19129748</v>
      </c>
      <c r="D6190" s="254" t="str">
        <f>IF(AND(A6190&lt;&gt;"",ISNUMBER(A6190)),VLOOKUP(A6190,Studies!A:BR,4,FALSE),"")</f>
        <v>MAD 10 mg (day 7 and day 14)</v>
      </c>
      <c r="E6190" s="254" t="str">
        <f>IF(AND(A6190&lt;&gt;"",ISNUMBER(A6190)),VLOOKUP(A6190,Studies!A:BR,5,FALSE),"")</f>
        <v>Dapagliflozin</v>
      </c>
      <c r="F6190" s="255" t="str">
        <f>IF(AND(A6190&lt;&gt;"",ISNUMBER(A6190)),VLOOKUP(A6190,Studies!A:BR,6,FALSE),"")</f>
        <v>Plasma</v>
      </c>
      <c r="G6190" s="194">
        <v>336</v>
      </c>
      <c r="H6190" s="50" t="s">
        <v>60</v>
      </c>
      <c r="I6190" s="187">
        <v>6.0565069999999999</v>
      </c>
      <c r="J6190" s="241" t="s">
        <v>941</v>
      </c>
      <c r="K6190" s="241" t="s">
        <v>116</v>
      </c>
    </row>
    <row r="6191" spans="1:11" ht="14.25" x14ac:dyDescent="0.2">
      <c r="A6191" s="30">
        <v>687</v>
      </c>
      <c r="B6191" s="253" t="str">
        <f>IF(AND(A6191&lt;&gt;"",ISNUMBER(A6191)),VLOOKUP(A6191,Studies!A:BR,2,FALSE),"")</f>
        <v>Komoroski 2009</v>
      </c>
      <c r="C6191" s="254" t="str">
        <f>IF(AND(A6191&lt;&gt;"",ISNUMBER(A6191)),VLOOKUP(A6191,Studies!A:BR,3,FALSE),"")</f>
        <v>https://www.ncbi.nlm.nih.gov/pubmed/19129748</v>
      </c>
      <c r="D6191" s="254" t="str">
        <f>IF(AND(A6191&lt;&gt;"",ISNUMBER(A6191)),VLOOKUP(A6191,Studies!A:BR,4,FALSE),"")</f>
        <v>MAD 20 mg (day 7 and day 14)</v>
      </c>
      <c r="E6191" s="254" t="str">
        <f>IF(AND(A6191&lt;&gt;"",ISNUMBER(A6191)),VLOOKUP(A6191,Studies!A:BR,5,FALSE),"")</f>
        <v>Dapagliflozin</v>
      </c>
      <c r="F6191" s="255" t="str">
        <f>IF(AND(A6191&lt;&gt;"",ISNUMBER(A6191)),VLOOKUP(A6191,Studies!A:BR,6,FALSE),"")</f>
        <v>Plasma</v>
      </c>
      <c r="G6191" s="194">
        <v>144.5</v>
      </c>
      <c r="H6191" s="50" t="s">
        <v>60</v>
      </c>
      <c r="I6191" s="187">
        <v>92.920029999999997</v>
      </c>
      <c r="J6191" s="241" t="s">
        <v>941</v>
      </c>
      <c r="K6191" s="241" t="s">
        <v>116</v>
      </c>
    </row>
    <row r="6192" spans="1:11" ht="14.25" x14ac:dyDescent="0.2">
      <c r="A6192" s="30">
        <v>687</v>
      </c>
      <c r="B6192" s="253" t="str">
        <f>IF(AND(A6192&lt;&gt;"",ISNUMBER(A6192)),VLOOKUP(A6192,Studies!A:BR,2,FALSE),"")</f>
        <v>Komoroski 2009</v>
      </c>
      <c r="C6192" s="254" t="str">
        <f>IF(AND(A6192&lt;&gt;"",ISNUMBER(A6192)),VLOOKUP(A6192,Studies!A:BR,3,FALSE),"")</f>
        <v>https://www.ncbi.nlm.nih.gov/pubmed/19129748</v>
      </c>
      <c r="D6192" s="254" t="str">
        <f>IF(AND(A6192&lt;&gt;"",ISNUMBER(A6192)),VLOOKUP(A6192,Studies!A:BR,4,FALSE),"")</f>
        <v>MAD 20 mg (day 7 and day 14)</v>
      </c>
      <c r="E6192" s="254" t="str">
        <f>IF(AND(A6192&lt;&gt;"",ISNUMBER(A6192)),VLOOKUP(A6192,Studies!A:BR,5,FALSE),"")</f>
        <v>Dapagliflozin</v>
      </c>
      <c r="F6192" s="255" t="str">
        <f>IF(AND(A6192&lt;&gt;"",ISNUMBER(A6192)),VLOOKUP(A6192,Studies!A:BR,6,FALSE),"")</f>
        <v>Plasma</v>
      </c>
      <c r="G6192" s="194">
        <v>145</v>
      </c>
      <c r="H6192" s="50" t="s">
        <v>60</v>
      </c>
      <c r="I6192" s="187">
        <v>249.08949999999999</v>
      </c>
      <c r="J6192" s="241" t="s">
        <v>941</v>
      </c>
      <c r="K6192" s="241" t="s">
        <v>116</v>
      </c>
    </row>
    <row r="6193" spans="1:16" ht="14.25" x14ac:dyDescent="0.2">
      <c r="A6193" s="30">
        <v>687</v>
      </c>
      <c r="B6193" s="253" t="str">
        <f>IF(AND(A6193&lt;&gt;"",ISNUMBER(A6193)),VLOOKUP(A6193,Studies!A:BR,2,FALSE),"")</f>
        <v>Komoroski 2009</v>
      </c>
      <c r="C6193" s="254" t="str">
        <f>IF(AND(A6193&lt;&gt;"",ISNUMBER(A6193)),VLOOKUP(A6193,Studies!A:BR,3,FALSE),"")</f>
        <v>https://www.ncbi.nlm.nih.gov/pubmed/19129748</v>
      </c>
      <c r="D6193" s="254" t="str">
        <f>IF(AND(A6193&lt;&gt;"",ISNUMBER(A6193)),VLOOKUP(A6193,Studies!A:BR,4,FALSE),"")</f>
        <v>MAD 20 mg (day 7 and day 14)</v>
      </c>
      <c r="E6193" s="254" t="str">
        <f>IF(AND(A6193&lt;&gt;"",ISNUMBER(A6193)),VLOOKUP(A6193,Studies!A:BR,5,FALSE),"")</f>
        <v>Dapagliflozin</v>
      </c>
      <c r="F6193" s="255" t="str">
        <f>IF(AND(A6193&lt;&gt;"",ISNUMBER(A6193)),VLOOKUP(A6193,Studies!A:BR,6,FALSE),"")</f>
        <v>Plasma</v>
      </c>
      <c r="G6193" s="194">
        <v>145.5</v>
      </c>
      <c r="H6193" s="50" t="s">
        <v>60</v>
      </c>
      <c r="I6193" s="187">
        <v>163.72800000000001</v>
      </c>
      <c r="J6193" s="241" t="s">
        <v>941</v>
      </c>
      <c r="K6193" s="241" t="s">
        <v>116</v>
      </c>
    </row>
    <row r="6194" spans="1:16" ht="14.25" x14ac:dyDescent="0.2">
      <c r="A6194" s="30">
        <v>687</v>
      </c>
      <c r="B6194" s="253" t="str">
        <f>IF(AND(A6194&lt;&gt;"",ISNUMBER(A6194)),VLOOKUP(A6194,Studies!A:BR,2,FALSE),"")</f>
        <v>Komoroski 2009</v>
      </c>
      <c r="C6194" s="254" t="str">
        <f>IF(AND(A6194&lt;&gt;"",ISNUMBER(A6194)),VLOOKUP(A6194,Studies!A:BR,3,FALSE),"")</f>
        <v>https://www.ncbi.nlm.nih.gov/pubmed/19129748</v>
      </c>
      <c r="D6194" s="254" t="str">
        <f>IF(AND(A6194&lt;&gt;"",ISNUMBER(A6194)),VLOOKUP(A6194,Studies!A:BR,4,FALSE),"")</f>
        <v>MAD 20 mg (day 7 and day 14)</v>
      </c>
      <c r="E6194" s="254" t="str">
        <f>IF(AND(A6194&lt;&gt;"",ISNUMBER(A6194)),VLOOKUP(A6194,Studies!A:BR,5,FALSE),"")</f>
        <v>Dapagliflozin</v>
      </c>
      <c r="F6194" s="255" t="str">
        <f>IF(AND(A6194&lt;&gt;"",ISNUMBER(A6194)),VLOOKUP(A6194,Studies!A:BR,6,FALSE),"")</f>
        <v>Plasma</v>
      </c>
      <c r="G6194" s="194">
        <v>146</v>
      </c>
      <c r="H6194" s="50" t="s">
        <v>60</v>
      </c>
      <c r="I6194" s="187">
        <v>112.2313</v>
      </c>
      <c r="J6194" s="241" t="s">
        <v>941</v>
      </c>
      <c r="K6194" s="241" t="s">
        <v>116</v>
      </c>
    </row>
    <row r="6195" spans="1:16" ht="14.25" x14ac:dyDescent="0.2">
      <c r="A6195" s="30">
        <v>687</v>
      </c>
      <c r="B6195" s="253" t="str">
        <f>IF(AND(A6195&lt;&gt;"",ISNUMBER(A6195)),VLOOKUP(A6195,Studies!A:BR,2,FALSE),"")</f>
        <v>Komoroski 2009</v>
      </c>
      <c r="C6195" s="254" t="str">
        <f>IF(AND(A6195&lt;&gt;"",ISNUMBER(A6195)),VLOOKUP(A6195,Studies!A:BR,3,FALSE),"")</f>
        <v>https://www.ncbi.nlm.nih.gov/pubmed/19129748</v>
      </c>
      <c r="D6195" s="254" t="str">
        <f>IF(AND(A6195&lt;&gt;"",ISNUMBER(A6195)),VLOOKUP(A6195,Studies!A:BR,4,FALSE),"")</f>
        <v>MAD 20 mg (day 7 and day 14)</v>
      </c>
      <c r="E6195" s="254" t="str">
        <f>IF(AND(A6195&lt;&gt;"",ISNUMBER(A6195)),VLOOKUP(A6195,Studies!A:BR,5,FALSE),"")</f>
        <v>Dapagliflozin</v>
      </c>
      <c r="F6195" s="255" t="str">
        <f>IF(AND(A6195&lt;&gt;"",ISNUMBER(A6195)),VLOOKUP(A6195,Studies!A:BR,6,FALSE),"")</f>
        <v>Plasma</v>
      </c>
      <c r="G6195" s="194">
        <v>148</v>
      </c>
      <c r="H6195" s="50" t="s">
        <v>60</v>
      </c>
      <c r="I6195" s="187">
        <v>57.351149999999997</v>
      </c>
      <c r="J6195" s="241" t="s">
        <v>941</v>
      </c>
      <c r="K6195" s="241" t="s">
        <v>116</v>
      </c>
    </row>
    <row r="6196" spans="1:16" ht="14.25" x14ac:dyDescent="0.2">
      <c r="A6196" s="30">
        <v>687</v>
      </c>
      <c r="B6196" s="253" t="str">
        <f>IF(AND(A6196&lt;&gt;"",ISNUMBER(A6196)),VLOOKUP(A6196,Studies!A:BR,2,FALSE),"")</f>
        <v>Komoroski 2009</v>
      </c>
      <c r="C6196" s="254" t="str">
        <f>IF(AND(A6196&lt;&gt;"",ISNUMBER(A6196)),VLOOKUP(A6196,Studies!A:BR,3,FALSE),"")</f>
        <v>https://www.ncbi.nlm.nih.gov/pubmed/19129748</v>
      </c>
      <c r="D6196" s="254" t="str">
        <f>IF(AND(A6196&lt;&gt;"",ISNUMBER(A6196)),VLOOKUP(A6196,Studies!A:BR,4,FALSE),"")</f>
        <v>MAD 20 mg (day 7 and day 14)</v>
      </c>
      <c r="E6196" s="254" t="str">
        <f>IF(AND(A6196&lt;&gt;"",ISNUMBER(A6196)),VLOOKUP(A6196,Studies!A:BR,5,FALSE),"")</f>
        <v>Dapagliflozin</v>
      </c>
      <c r="F6196" s="255" t="str">
        <f>IF(AND(A6196&lt;&gt;"",ISNUMBER(A6196)),VLOOKUP(A6196,Studies!A:BR,6,FALSE),"")</f>
        <v>Plasma</v>
      </c>
      <c r="G6196" s="194">
        <v>150</v>
      </c>
      <c r="H6196" s="50" t="s">
        <v>60</v>
      </c>
      <c r="I6196" s="187">
        <v>50.567610000000002</v>
      </c>
      <c r="J6196" s="241" t="s">
        <v>941</v>
      </c>
      <c r="K6196" s="241" t="s">
        <v>116</v>
      </c>
    </row>
    <row r="6197" spans="1:16" ht="14.25" x14ac:dyDescent="0.2">
      <c r="A6197" s="30">
        <v>687</v>
      </c>
      <c r="B6197" s="253" t="str">
        <f>IF(AND(A6197&lt;&gt;"",ISNUMBER(A6197)),VLOOKUP(A6197,Studies!A:BR,2,FALSE),"")</f>
        <v>Komoroski 2009</v>
      </c>
      <c r="C6197" s="254" t="str">
        <f>IF(AND(A6197&lt;&gt;"",ISNUMBER(A6197)),VLOOKUP(A6197,Studies!A:BR,3,FALSE),"")</f>
        <v>https://www.ncbi.nlm.nih.gov/pubmed/19129748</v>
      </c>
      <c r="D6197" s="254" t="str">
        <f>IF(AND(A6197&lt;&gt;"",ISNUMBER(A6197)),VLOOKUP(A6197,Studies!A:BR,4,FALSE),"")</f>
        <v>MAD 20 mg (day 7 and day 14)</v>
      </c>
      <c r="E6197" s="254" t="str">
        <f>IF(AND(A6197&lt;&gt;"",ISNUMBER(A6197)),VLOOKUP(A6197,Studies!A:BR,5,FALSE),"")</f>
        <v>Dapagliflozin</v>
      </c>
      <c r="F6197" s="255" t="str">
        <f>IF(AND(A6197&lt;&gt;"",ISNUMBER(A6197)),VLOOKUP(A6197,Studies!A:BR,6,FALSE),"")</f>
        <v>Plasma</v>
      </c>
      <c r="G6197" s="194">
        <v>152</v>
      </c>
      <c r="H6197" s="50" t="s">
        <v>60</v>
      </c>
      <c r="I6197" s="187">
        <v>26.388349999999999</v>
      </c>
      <c r="J6197" s="241" t="s">
        <v>941</v>
      </c>
      <c r="K6197" s="241" t="s">
        <v>116</v>
      </c>
    </row>
    <row r="6198" spans="1:16" ht="14.25" x14ac:dyDescent="0.2">
      <c r="A6198" s="30">
        <v>687</v>
      </c>
      <c r="B6198" s="253" t="str">
        <f>IF(AND(A6198&lt;&gt;"",ISNUMBER(A6198)),VLOOKUP(A6198,Studies!A:BR,2,FALSE),"")</f>
        <v>Komoroski 2009</v>
      </c>
      <c r="C6198" s="254" t="str">
        <f>IF(AND(A6198&lt;&gt;"",ISNUMBER(A6198)),VLOOKUP(A6198,Studies!A:BR,3,FALSE),"")</f>
        <v>https://www.ncbi.nlm.nih.gov/pubmed/19129748</v>
      </c>
      <c r="D6198" s="254" t="str">
        <f>IF(AND(A6198&lt;&gt;"",ISNUMBER(A6198)),VLOOKUP(A6198,Studies!A:BR,4,FALSE),"")</f>
        <v>MAD 20 mg (day 7 and day 14)</v>
      </c>
      <c r="E6198" s="254" t="str">
        <f>IF(AND(A6198&lt;&gt;"",ISNUMBER(A6198)),VLOOKUP(A6198,Studies!A:BR,5,FALSE),"")</f>
        <v>Dapagliflozin</v>
      </c>
      <c r="F6198" s="255" t="str">
        <f>IF(AND(A6198&lt;&gt;"",ISNUMBER(A6198)),VLOOKUP(A6198,Studies!A:BR,6,FALSE),"")</f>
        <v>Plasma</v>
      </c>
      <c r="G6198" s="194">
        <v>154</v>
      </c>
      <c r="H6198" s="50" t="s">
        <v>60</v>
      </c>
      <c r="I6198" s="187">
        <v>25.303989999999999</v>
      </c>
      <c r="J6198" s="241" t="s">
        <v>941</v>
      </c>
      <c r="K6198" s="241" t="s">
        <v>116</v>
      </c>
    </row>
    <row r="6199" spans="1:16" ht="14.25" x14ac:dyDescent="0.2">
      <c r="A6199" s="30">
        <v>687</v>
      </c>
      <c r="B6199" s="253" t="str">
        <f>IF(AND(A6199&lt;&gt;"",ISNUMBER(A6199)),VLOOKUP(A6199,Studies!A:BR,2,FALSE),"")</f>
        <v>Komoroski 2009</v>
      </c>
      <c r="C6199" s="254" t="str">
        <f>IF(AND(A6199&lt;&gt;"",ISNUMBER(A6199)),VLOOKUP(A6199,Studies!A:BR,3,FALSE),"")</f>
        <v>https://www.ncbi.nlm.nih.gov/pubmed/19129748</v>
      </c>
      <c r="D6199" s="254" t="str">
        <f>IF(AND(A6199&lt;&gt;"",ISNUMBER(A6199)),VLOOKUP(A6199,Studies!A:BR,4,FALSE),"")</f>
        <v>MAD 20 mg (day 7 and day 14)</v>
      </c>
      <c r="E6199" s="254" t="str">
        <f>IF(AND(A6199&lt;&gt;"",ISNUMBER(A6199)),VLOOKUP(A6199,Studies!A:BR,5,FALSE),"")</f>
        <v>Dapagliflozin</v>
      </c>
      <c r="F6199" s="255" t="str">
        <f>IF(AND(A6199&lt;&gt;"",ISNUMBER(A6199)),VLOOKUP(A6199,Studies!A:BR,6,FALSE),"")</f>
        <v>Plasma</v>
      </c>
      <c r="G6199" s="194">
        <v>156</v>
      </c>
      <c r="H6199" s="50" t="s">
        <v>60</v>
      </c>
      <c r="I6199" s="187">
        <v>19.263629999999999</v>
      </c>
      <c r="J6199" s="241" t="s">
        <v>941</v>
      </c>
      <c r="K6199" s="241" t="s">
        <v>116</v>
      </c>
    </row>
    <row r="6200" spans="1:16" ht="14.25" x14ac:dyDescent="0.2">
      <c r="A6200" s="30">
        <v>687</v>
      </c>
      <c r="B6200" s="253" t="str">
        <f>IF(AND(A6200&lt;&gt;"",ISNUMBER(A6200)),VLOOKUP(A6200,Studies!A:BR,2,FALSE),"")</f>
        <v>Komoroski 2009</v>
      </c>
      <c r="C6200" s="254" t="str">
        <f>IF(AND(A6200&lt;&gt;"",ISNUMBER(A6200)),VLOOKUP(A6200,Studies!A:BR,3,FALSE),"")</f>
        <v>https://www.ncbi.nlm.nih.gov/pubmed/19129748</v>
      </c>
      <c r="D6200" s="254" t="str">
        <f>IF(AND(A6200&lt;&gt;"",ISNUMBER(A6200)),VLOOKUP(A6200,Studies!A:BR,4,FALSE),"")</f>
        <v>MAD 20 mg (day 7 and day 14)</v>
      </c>
      <c r="E6200" s="254" t="str">
        <f>IF(AND(A6200&lt;&gt;"",ISNUMBER(A6200)),VLOOKUP(A6200,Studies!A:BR,5,FALSE),"")</f>
        <v>Dapagliflozin</v>
      </c>
      <c r="F6200" s="255" t="str">
        <f>IF(AND(A6200&lt;&gt;"",ISNUMBER(A6200)),VLOOKUP(A6200,Studies!A:BR,6,FALSE),"")</f>
        <v>Plasma</v>
      </c>
      <c r="G6200" s="194">
        <v>158</v>
      </c>
      <c r="H6200" s="50" t="s">
        <v>60</v>
      </c>
      <c r="I6200" s="187">
        <v>19.672049999999999</v>
      </c>
      <c r="J6200" s="241" t="s">
        <v>941</v>
      </c>
      <c r="K6200" s="241" t="s">
        <v>116</v>
      </c>
    </row>
    <row r="6201" spans="1:16" ht="14.25" x14ac:dyDescent="0.2">
      <c r="A6201" s="30">
        <v>687</v>
      </c>
      <c r="B6201" s="253" t="str">
        <f>IF(AND(A6201&lt;&gt;"",ISNUMBER(A6201)),VLOOKUP(A6201,Studies!A:BR,2,FALSE),"")</f>
        <v>Komoroski 2009</v>
      </c>
      <c r="C6201" s="254" t="str">
        <f>IF(AND(A6201&lt;&gt;"",ISNUMBER(A6201)),VLOOKUP(A6201,Studies!A:BR,3,FALSE),"")</f>
        <v>https://www.ncbi.nlm.nih.gov/pubmed/19129748</v>
      </c>
      <c r="D6201" s="254" t="str">
        <f>IF(AND(A6201&lt;&gt;"",ISNUMBER(A6201)),VLOOKUP(A6201,Studies!A:BR,4,FALSE),"")</f>
        <v>MAD 20 mg (day 7 and day 14)</v>
      </c>
      <c r="E6201" s="254" t="str">
        <f>IF(AND(A6201&lt;&gt;"",ISNUMBER(A6201)),VLOOKUP(A6201,Studies!A:BR,5,FALSE),"")</f>
        <v>Dapagliflozin</v>
      </c>
      <c r="F6201" s="255" t="str">
        <f>IF(AND(A6201&lt;&gt;"",ISNUMBER(A6201)),VLOOKUP(A6201,Studies!A:BR,6,FALSE),"")</f>
        <v>Plasma</v>
      </c>
      <c r="G6201" s="194">
        <v>162</v>
      </c>
      <c r="H6201" s="50" t="s">
        <v>60</v>
      </c>
      <c r="I6201" s="187">
        <v>12.141780000000001</v>
      </c>
      <c r="J6201" s="241" t="s">
        <v>941</v>
      </c>
      <c r="K6201" s="241" t="s">
        <v>116</v>
      </c>
      <c r="M6201" s="195"/>
      <c r="N6201" s="195"/>
    </row>
    <row r="6202" spans="1:16" ht="14.25" x14ac:dyDescent="0.2">
      <c r="A6202" s="30">
        <v>687</v>
      </c>
      <c r="B6202" s="253" t="str">
        <f>IF(AND(A6202&lt;&gt;"",ISNUMBER(A6202)),VLOOKUP(A6202,Studies!A:BR,2,FALSE),"")</f>
        <v>Komoroski 2009</v>
      </c>
      <c r="C6202" s="254" t="str">
        <f>IF(AND(A6202&lt;&gt;"",ISNUMBER(A6202)),VLOOKUP(A6202,Studies!A:BR,3,FALSE),"")</f>
        <v>https://www.ncbi.nlm.nih.gov/pubmed/19129748</v>
      </c>
      <c r="D6202" s="254" t="str">
        <f>IF(AND(A6202&lt;&gt;"",ISNUMBER(A6202)),VLOOKUP(A6202,Studies!A:BR,4,FALSE),"")</f>
        <v>MAD 20 mg (day 7 and day 14)</v>
      </c>
      <c r="E6202" s="254" t="str">
        <f>IF(AND(A6202&lt;&gt;"",ISNUMBER(A6202)),VLOOKUP(A6202,Studies!A:BR,5,FALSE),"")</f>
        <v>Dapagliflozin</v>
      </c>
      <c r="F6202" s="255" t="str">
        <f>IF(AND(A6202&lt;&gt;"",ISNUMBER(A6202)),VLOOKUP(A6202,Studies!A:BR,6,FALSE),"")</f>
        <v>Plasma</v>
      </c>
      <c r="G6202" s="194">
        <v>166</v>
      </c>
      <c r="H6202" s="50" t="s">
        <v>60</v>
      </c>
      <c r="I6202" s="187">
        <v>9.0514849999999996</v>
      </c>
      <c r="J6202" s="241" t="s">
        <v>941</v>
      </c>
      <c r="K6202" s="241" t="s">
        <v>116</v>
      </c>
      <c r="M6202" s="195"/>
      <c r="N6202" s="195"/>
      <c r="P6202" s="188"/>
    </row>
    <row r="6203" spans="1:16" ht="14.25" x14ac:dyDescent="0.2">
      <c r="A6203" s="30">
        <v>687</v>
      </c>
      <c r="B6203" s="253" t="str">
        <f>IF(AND(A6203&lt;&gt;"",ISNUMBER(A6203)),VLOOKUP(A6203,Studies!A:BR,2,FALSE),"")</f>
        <v>Komoroski 2009</v>
      </c>
      <c r="C6203" s="254" t="str">
        <f>IF(AND(A6203&lt;&gt;"",ISNUMBER(A6203)),VLOOKUP(A6203,Studies!A:BR,3,FALSE),"")</f>
        <v>https://www.ncbi.nlm.nih.gov/pubmed/19129748</v>
      </c>
      <c r="D6203" s="254" t="str">
        <f>IF(AND(A6203&lt;&gt;"",ISNUMBER(A6203)),VLOOKUP(A6203,Studies!A:BR,4,FALSE),"")</f>
        <v>MAD 20 mg (day 7 and day 14)</v>
      </c>
      <c r="E6203" s="254" t="str">
        <f>IF(AND(A6203&lt;&gt;"",ISNUMBER(A6203)),VLOOKUP(A6203,Studies!A:BR,5,FALSE),"")</f>
        <v>Dapagliflozin</v>
      </c>
      <c r="F6203" s="255" t="str">
        <f>IF(AND(A6203&lt;&gt;"",ISNUMBER(A6203)),VLOOKUP(A6203,Studies!A:BR,6,FALSE),"")</f>
        <v>Plasma</v>
      </c>
      <c r="G6203" s="194">
        <v>168</v>
      </c>
      <c r="H6203" s="50" t="s">
        <v>60</v>
      </c>
      <c r="I6203" s="187">
        <v>8.6795380000000009</v>
      </c>
      <c r="J6203" s="241" t="s">
        <v>941</v>
      </c>
      <c r="K6203" s="241" t="s">
        <v>116</v>
      </c>
      <c r="M6203" s="195"/>
      <c r="N6203" s="195"/>
      <c r="P6203" s="188"/>
    </row>
    <row r="6204" spans="1:16" ht="14.25" x14ac:dyDescent="0.2">
      <c r="A6204" s="30">
        <v>687</v>
      </c>
      <c r="B6204" s="253" t="str">
        <f>IF(AND(A6204&lt;&gt;"",ISNUMBER(A6204)),VLOOKUP(A6204,Studies!A:BR,2,FALSE),"")</f>
        <v>Komoroski 2009</v>
      </c>
      <c r="C6204" s="254" t="str">
        <f>IF(AND(A6204&lt;&gt;"",ISNUMBER(A6204)),VLOOKUP(A6204,Studies!A:BR,3,FALSE),"")</f>
        <v>https://www.ncbi.nlm.nih.gov/pubmed/19129748</v>
      </c>
      <c r="D6204" s="254" t="str">
        <f>IF(AND(A6204&lt;&gt;"",ISNUMBER(A6204)),VLOOKUP(A6204,Studies!A:BR,4,FALSE),"")</f>
        <v>MAD 20 mg (day 7 and day 14)</v>
      </c>
      <c r="E6204" s="254" t="str">
        <f>IF(AND(A6204&lt;&gt;"",ISNUMBER(A6204)),VLOOKUP(A6204,Studies!A:BR,5,FALSE),"")</f>
        <v>Dapagliflozin</v>
      </c>
      <c r="F6204" s="255" t="str">
        <f>IF(AND(A6204&lt;&gt;"",ISNUMBER(A6204)),VLOOKUP(A6204,Studies!A:BR,6,FALSE),"")</f>
        <v>Plasma</v>
      </c>
      <c r="G6204" s="194">
        <v>312.25</v>
      </c>
      <c r="H6204" s="50" t="s">
        <v>60</v>
      </c>
      <c r="I6204" s="187">
        <v>10.74264</v>
      </c>
      <c r="J6204" s="241" t="s">
        <v>941</v>
      </c>
      <c r="K6204" s="241" t="s">
        <v>116</v>
      </c>
      <c r="M6204" s="195"/>
      <c r="N6204" s="195"/>
      <c r="P6204" s="188"/>
    </row>
    <row r="6205" spans="1:16" ht="14.25" x14ac:dyDescent="0.2">
      <c r="A6205" s="30">
        <v>687</v>
      </c>
      <c r="B6205" s="253" t="str">
        <f>IF(AND(A6205&lt;&gt;"",ISNUMBER(A6205)),VLOOKUP(A6205,Studies!A:BR,2,FALSE),"")</f>
        <v>Komoroski 2009</v>
      </c>
      <c r="C6205" s="254" t="str">
        <f>IF(AND(A6205&lt;&gt;"",ISNUMBER(A6205)),VLOOKUP(A6205,Studies!A:BR,3,FALSE),"")</f>
        <v>https://www.ncbi.nlm.nih.gov/pubmed/19129748</v>
      </c>
      <c r="D6205" s="254" t="str">
        <f>IF(AND(A6205&lt;&gt;"",ISNUMBER(A6205)),VLOOKUP(A6205,Studies!A:BR,4,FALSE),"")</f>
        <v>MAD 20 mg (day 7 and day 14)</v>
      </c>
      <c r="E6205" s="254" t="str">
        <f>IF(AND(A6205&lt;&gt;"",ISNUMBER(A6205)),VLOOKUP(A6205,Studies!A:BR,5,FALSE),"")</f>
        <v>Dapagliflozin</v>
      </c>
      <c r="F6205" s="255" t="str">
        <f>IF(AND(A6205&lt;&gt;"",ISNUMBER(A6205)),VLOOKUP(A6205,Studies!A:BR,6,FALSE),"")</f>
        <v>Plasma</v>
      </c>
      <c r="G6205" s="194">
        <v>312.5</v>
      </c>
      <c r="H6205" s="50" t="s">
        <v>60</v>
      </c>
      <c r="I6205" s="187">
        <v>97.974059999999994</v>
      </c>
      <c r="J6205" s="241" t="s">
        <v>941</v>
      </c>
      <c r="K6205" s="241" t="s">
        <v>116</v>
      </c>
      <c r="M6205" s="195"/>
      <c r="N6205" s="195"/>
      <c r="P6205" s="188"/>
    </row>
    <row r="6206" spans="1:16" ht="14.25" x14ac:dyDescent="0.2">
      <c r="A6206" s="30">
        <v>687</v>
      </c>
      <c r="B6206" s="253" t="str">
        <f>IF(AND(A6206&lt;&gt;"",ISNUMBER(A6206)),VLOOKUP(A6206,Studies!A:BR,2,FALSE),"")</f>
        <v>Komoroski 2009</v>
      </c>
      <c r="C6206" s="254" t="str">
        <f>IF(AND(A6206&lt;&gt;"",ISNUMBER(A6206)),VLOOKUP(A6206,Studies!A:BR,3,FALSE),"")</f>
        <v>https://www.ncbi.nlm.nih.gov/pubmed/19129748</v>
      </c>
      <c r="D6206" s="254" t="str">
        <f>IF(AND(A6206&lt;&gt;"",ISNUMBER(A6206)),VLOOKUP(A6206,Studies!A:BR,4,FALSE),"")</f>
        <v>MAD 20 mg (day 7 and day 14)</v>
      </c>
      <c r="E6206" s="254" t="str">
        <f>IF(AND(A6206&lt;&gt;"",ISNUMBER(A6206)),VLOOKUP(A6206,Studies!A:BR,5,FALSE),"")</f>
        <v>Dapagliflozin</v>
      </c>
      <c r="F6206" s="255" t="str">
        <f>IF(AND(A6206&lt;&gt;"",ISNUMBER(A6206)),VLOOKUP(A6206,Studies!A:BR,6,FALSE),"")</f>
        <v>Plasma</v>
      </c>
      <c r="G6206" s="194">
        <v>313</v>
      </c>
      <c r="H6206" s="50" t="s">
        <v>60</v>
      </c>
      <c r="I6206" s="187">
        <v>208.92959999999999</v>
      </c>
      <c r="J6206" s="241" t="s">
        <v>941</v>
      </c>
      <c r="K6206" s="241" t="s">
        <v>116</v>
      </c>
      <c r="M6206" s="195"/>
      <c r="N6206" s="195"/>
      <c r="P6206" s="188"/>
    </row>
    <row r="6207" spans="1:16" ht="14.25" x14ac:dyDescent="0.2">
      <c r="A6207" s="30">
        <v>687</v>
      </c>
      <c r="B6207" s="253" t="str">
        <f>IF(AND(A6207&lt;&gt;"",ISNUMBER(A6207)),VLOOKUP(A6207,Studies!A:BR,2,FALSE),"")</f>
        <v>Komoroski 2009</v>
      </c>
      <c r="C6207" s="254" t="str">
        <f>IF(AND(A6207&lt;&gt;"",ISNUMBER(A6207)),VLOOKUP(A6207,Studies!A:BR,3,FALSE),"")</f>
        <v>https://www.ncbi.nlm.nih.gov/pubmed/19129748</v>
      </c>
      <c r="D6207" s="254" t="str">
        <f>IF(AND(A6207&lt;&gt;"",ISNUMBER(A6207)),VLOOKUP(A6207,Studies!A:BR,4,FALSE),"")</f>
        <v>MAD 20 mg (day 7 and day 14)</v>
      </c>
      <c r="E6207" s="254" t="str">
        <f>IF(AND(A6207&lt;&gt;"",ISNUMBER(A6207)),VLOOKUP(A6207,Studies!A:BR,5,FALSE),"")</f>
        <v>Dapagliflozin</v>
      </c>
      <c r="F6207" s="255" t="str">
        <f>IF(AND(A6207&lt;&gt;"",ISNUMBER(A6207)),VLOOKUP(A6207,Studies!A:BR,6,FALSE),"")</f>
        <v>Plasma</v>
      </c>
      <c r="G6207" s="194">
        <v>313.5</v>
      </c>
      <c r="H6207" s="50" t="s">
        <v>60</v>
      </c>
      <c r="I6207" s="187">
        <v>160.11959999999999</v>
      </c>
      <c r="J6207" s="241" t="s">
        <v>941</v>
      </c>
      <c r="K6207" s="241" t="s">
        <v>116</v>
      </c>
      <c r="M6207" s="195"/>
      <c r="N6207" s="195"/>
      <c r="P6207" s="188"/>
    </row>
    <row r="6208" spans="1:16" ht="14.25" x14ac:dyDescent="0.2">
      <c r="A6208" s="30">
        <v>687</v>
      </c>
      <c r="B6208" s="253" t="str">
        <f>IF(AND(A6208&lt;&gt;"",ISNUMBER(A6208)),VLOOKUP(A6208,Studies!A:BR,2,FALSE),"")</f>
        <v>Komoroski 2009</v>
      </c>
      <c r="C6208" s="254" t="str">
        <f>IF(AND(A6208&lt;&gt;"",ISNUMBER(A6208)),VLOOKUP(A6208,Studies!A:BR,3,FALSE),"")</f>
        <v>https://www.ncbi.nlm.nih.gov/pubmed/19129748</v>
      </c>
      <c r="D6208" s="254" t="str">
        <f>IF(AND(A6208&lt;&gt;"",ISNUMBER(A6208)),VLOOKUP(A6208,Studies!A:BR,4,FALSE),"")</f>
        <v>MAD 20 mg (day 7 and day 14)</v>
      </c>
      <c r="E6208" s="254" t="str">
        <f>IF(AND(A6208&lt;&gt;"",ISNUMBER(A6208)),VLOOKUP(A6208,Studies!A:BR,5,FALSE),"")</f>
        <v>Dapagliflozin</v>
      </c>
      <c r="F6208" s="255" t="str">
        <f>IF(AND(A6208&lt;&gt;"",ISNUMBER(A6208)),VLOOKUP(A6208,Studies!A:BR,6,FALSE),"")</f>
        <v>Plasma</v>
      </c>
      <c r="G6208" s="194">
        <v>314</v>
      </c>
      <c r="H6208" s="50" t="s">
        <v>60</v>
      </c>
      <c r="I6208" s="187">
        <v>138.7466</v>
      </c>
      <c r="J6208" s="241" t="s">
        <v>941</v>
      </c>
      <c r="K6208" s="241" t="s">
        <v>116</v>
      </c>
      <c r="M6208" s="195"/>
      <c r="N6208" s="195"/>
      <c r="P6208" s="188"/>
    </row>
    <row r="6209" spans="1:16" ht="14.25" x14ac:dyDescent="0.2">
      <c r="A6209" s="30">
        <v>687</v>
      </c>
      <c r="B6209" s="253" t="str">
        <f>IF(AND(A6209&lt;&gt;"",ISNUMBER(A6209)),VLOOKUP(A6209,Studies!A:BR,2,FALSE),"")</f>
        <v>Komoroski 2009</v>
      </c>
      <c r="C6209" s="254" t="str">
        <f>IF(AND(A6209&lt;&gt;"",ISNUMBER(A6209)),VLOOKUP(A6209,Studies!A:BR,3,FALSE),"")</f>
        <v>https://www.ncbi.nlm.nih.gov/pubmed/19129748</v>
      </c>
      <c r="D6209" s="254" t="str">
        <f>IF(AND(A6209&lt;&gt;"",ISNUMBER(A6209)),VLOOKUP(A6209,Studies!A:BR,4,FALSE),"")</f>
        <v>MAD 20 mg (day 7 and day 14)</v>
      </c>
      <c r="E6209" s="254" t="str">
        <f>IF(AND(A6209&lt;&gt;"",ISNUMBER(A6209)),VLOOKUP(A6209,Studies!A:BR,5,FALSE),"")</f>
        <v>Dapagliflozin</v>
      </c>
      <c r="F6209" s="255" t="str">
        <f>IF(AND(A6209&lt;&gt;"",ISNUMBER(A6209)),VLOOKUP(A6209,Studies!A:BR,6,FALSE),"")</f>
        <v>Plasma</v>
      </c>
      <c r="G6209" s="194">
        <v>316</v>
      </c>
      <c r="H6209" s="50" t="s">
        <v>60</v>
      </c>
      <c r="I6209" s="187">
        <v>67.781490000000005</v>
      </c>
      <c r="J6209" s="241" t="s">
        <v>941</v>
      </c>
      <c r="K6209" s="241" t="s">
        <v>116</v>
      </c>
      <c r="M6209" s="195"/>
      <c r="N6209" s="195"/>
      <c r="P6209" s="188"/>
    </row>
    <row r="6210" spans="1:16" ht="14.25" x14ac:dyDescent="0.2">
      <c r="A6210" s="30">
        <v>687</v>
      </c>
      <c r="B6210" s="253" t="str">
        <f>IF(AND(A6210&lt;&gt;"",ISNUMBER(A6210)),VLOOKUP(A6210,Studies!A:BR,2,FALSE),"")</f>
        <v>Komoroski 2009</v>
      </c>
      <c r="C6210" s="254" t="str">
        <f>IF(AND(A6210&lt;&gt;"",ISNUMBER(A6210)),VLOOKUP(A6210,Studies!A:BR,3,FALSE),"")</f>
        <v>https://www.ncbi.nlm.nih.gov/pubmed/19129748</v>
      </c>
      <c r="D6210" s="254" t="str">
        <f>IF(AND(A6210&lt;&gt;"",ISNUMBER(A6210)),VLOOKUP(A6210,Studies!A:BR,4,FALSE),"")</f>
        <v>MAD 20 mg (day 7 and day 14)</v>
      </c>
      <c r="E6210" s="254" t="str">
        <f>IF(AND(A6210&lt;&gt;"",ISNUMBER(A6210)),VLOOKUP(A6210,Studies!A:BR,5,FALSE),"")</f>
        <v>Dapagliflozin</v>
      </c>
      <c r="F6210" s="255" t="str">
        <f>IF(AND(A6210&lt;&gt;"",ISNUMBER(A6210)),VLOOKUP(A6210,Studies!A:BR,6,FALSE),"")</f>
        <v>Plasma</v>
      </c>
      <c r="G6210" s="194">
        <v>318</v>
      </c>
      <c r="H6210" s="50" t="s">
        <v>60</v>
      </c>
      <c r="I6210" s="187">
        <v>46.893329999999999</v>
      </c>
      <c r="J6210" s="241" t="s">
        <v>941</v>
      </c>
      <c r="K6210" s="241" t="s">
        <v>116</v>
      </c>
      <c r="M6210" s="195"/>
      <c r="N6210" s="195"/>
      <c r="P6210" s="188"/>
    </row>
    <row r="6211" spans="1:16" ht="14.25" x14ac:dyDescent="0.2">
      <c r="A6211" s="30">
        <v>687</v>
      </c>
      <c r="B6211" s="253" t="str">
        <f>IF(AND(A6211&lt;&gt;"",ISNUMBER(A6211)),VLOOKUP(A6211,Studies!A:BR,2,FALSE),"")</f>
        <v>Komoroski 2009</v>
      </c>
      <c r="C6211" s="254" t="str">
        <f>IF(AND(A6211&lt;&gt;"",ISNUMBER(A6211)),VLOOKUP(A6211,Studies!A:BR,3,FALSE),"")</f>
        <v>https://www.ncbi.nlm.nih.gov/pubmed/19129748</v>
      </c>
      <c r="D6211" s="254" t="str">
        <f>IF(AND(A6211&lt;&gt;"",ISNUMBER(A6211)),VLOOKUP(A6211,Studies!A:BR,4,FALSE),"")</f>
        <v>MAD 20 mg (day 7 and day 14)</v>
      </c>
      <c r="E6211" s="254" t="str">
        <f>IF(AND(A6211&lt;&gt;"",ISNUMBER(A6211)),VLOOKUP(A6211,Studies!A:BR,5,FALSE),"")</f>
        <v>Dapagliflozin</v>
      </c>
      <c r="F6211" s="255" t="str">
        <f>IF(AND(A6211&lt;&gt;"",ISNUMBER(A6211)),VLOOKUP(A6211,Studies!A:BR,6,FALSE),"")</f>
        <v>Plasma</v>
      </c>
      <c r="G6211" s="194">
        <v>320</v>
      </c>
      <c r="H6211" s="50" t="s">
        <v>60</v>
      </c>
      <c r="I6211" s="187">
        <v>35.938139999999997</v>
      </c>
      <c r="J6211" s="241" t="s">
        <v>941</v>
      </c>
      <c r="K6211" s="241" t="s">
        <v>116</v>
      </c>
      <c r="M6211" s="195"/>
      <c r="N6211" s="195"/>
      <c r="P6211" s="188"/>
    </row>
    <row r="6212" spans="1:16" ht="14.25" x14ac:dyDescent="0.2">
      <c r="A6212" s="30">
        <v>687</v>
      </c>
      <c r="B6212" s="253" t="str">
        <f>IF(AND(A6212&lt;&gt;"",ISNUMBER(A6212)),VLOOKUP(A6212,Studies!A:BR,2,FALSE),"")</f>
        <v>Komoroski 2009</v>
      </c>
      <c r="C6212" s="254" t="str">
        <f>IF(AND(A6212&lt;&gt;"",ISNUMBER(A6212)),VLOOKUP(A6212,Studies!A:BR,3,FALSE),"")</f>
        <v>https://www.ncbi.nlm.nih.gov/pubmed/19129748</v>
      </c>
      <c r="D6212" s="254" t="str">
        <f>IF(AND(A6212&lt;&gt;"",ISNUMBER(A6212)),VLOOKUP(A6212,Studies!A:BR,4,FALSE),"")</f>
        <v>MAD 20 mg (day 7 and day 14)</v>
      </c>
      <c r="E6212" s="254" t="str">
        <f>IF(AND(A6212&lt;&gt;"",ISNUMBER(A6212)),VLOOKUP(A6212,Studies!A:BR,5,FALSE),"")</f>
        <v>Dapagliflozin</v>
      </c>
      <c r="F6212" s="255" t="str">
        <f>IF(AND(A6212&lt;&gt;"",ISNUMBER(A6212)),VLOOKUP(A6212,Studies!A:BR,6,FALSE),"")</f>
        <v>Plasma</v>
      </c>
      <c r="G6212" s="194">
        <v>322</v>
      </c>
      <c r="H6212" s="50" t="s">
        <v>60</v>
      </c>
      <c r="I6212" s="187">
        <v>27.542290000000001</v>
      </c>
      <c r="J6212" s="241" t="s">
        <v>941</v>
      </c>
      <c r="K6212" s="241" t="s">
        <v>116</v>
      </c>
      <c r="M6212" s="195"/>
      <c r="N6212" s="195"/>
      <c r="P6212" s="188"/>
    </row>
    <row r="6213" spans="1:16" ht="14.25" x14ac:dyDescent="0.2">
      <c r="A6213" s="30">
        <v>687</v>
      </c>
      <c r="B6213" s="253" t="str">
        <f>IF(AND(A6213&lt;&gt;"",ISNUMBER(A6213)),VLOOKUP(A6213,Studies!A:BR,2,FALSE),"")</f>
        <v>Komoroski 2009</v>
      </c>
      <c r="C6213" s="254" t="str">
        <f>IF(AND(A6213&lt;&gt;"",ISNUMBER(A6213)),VLOOKUP(A6213,Studies!A:BR,3,FALSE),"")</f>
        <v>https://www.ncbi.nlm.nih.gov/pubmed/19129748</v>
      </c>
      <c r="D6213" s="254" t="str">
        <f>IF(AND(A6213&lt;&gt;"",ISNUMBER(A6213)),VLOOKUP(A6213,Studies!A:BR,4,FALSE),"")</f>
        <v>MAD 20 mg (day 7 and day 14)</v>
      </c>
      <c r="E6213" s="254" t="str">
        <f>IF(AND(A6213&lt;&gt;"",ISNUMBER(A6213)),VLOOKUP(A6213,Studies!A:BR,5,FALSE),"")</f>
        <v>Dapagliflozin</v>
      </c>
      <c r="F6213" s="255" t="str">
        <f>IF(AND(A6213&lt;&gt;"",ISNUMBER(A6213)),VLOOKUP(A6213,Studies!A:BR,6,FALSE),"")</f>
        <v>Plasma</v>
      </c>
      <c r="G6213" s="194">
        <v>324</v>
      </c>
      <c r="H6213" s="50" t="s">
        <v>60</v>
      </c>
      <c r="I6213" s="187">
        <v>22.90868</v>
      </c>
      <c r="J6213" s="241" t="s">
        <v>941</v>
      </c>
      <c r="K6213" s="241" t="s">
        <v>116</v>
      </c>
      <c r="M6213" s="195"/>
      <c r="N6213" s="195"/>
      <c r="P6213" s="188"/>
    </row>
    <row r="6214" spans="1:16" ht="14.25" x14ac:dyDescent="0.2">
      <c r="A6214" s="30">
        <v>687</v>
      </c>
      <c r="B6214" s="253" t="str">
        <f>IF(AND(A6214&lt;&gt;"",ISNUMBER(A6214)),VLOOKUP(A6214,Studies!A:BR,2,FALSE),"")</f>
        <v>Komoroski 2009</v>
      </c>
      <c r="C6214" s="254" t="str">
        <f>IF(AND(A6214&lt;&gt;"",ISNUMBER(A6214)),VLOOKUP(A6214,Studies!A:BR,3,FALSE),"")</f>
        <v>https://www.ncbi.nlm.nih.gov/pubmed/19129748</v>
      </c>
      <c r="D6214" s="254" t="str">
        <f>IF(AND(A6214&lt;&gt;"",ISNUMBER(A6214)),VLOOKUP(A6214,Studies!A:BR,4,FALSE),"")</f>
        <v>MAD 20 mg (day 7 and day 14)</v>
      </c>
      <c r="E6214" s="254" t="str">
        <f>IF(AND(A6214&lt;&gt;"",ISNUMBER(A6214)),VLOOKUP(A6214,Studies!A:BR,5,FALSE),"")</f>
        <v>Dapagliflozin</v>
      </c>
      <c r="F6214" s="255" t="str">
        <f>IF(AND(A6214&lt;&gt;"",ISNUMBER(A6214)),VLOOKUP(A6214,Studies!A:BR,6,FALSE),"")</f>
        <v>Plasma</v>
      </c>
      <c r="G6214" s="194">
        <v>326</v>
      </c>
      <c r="H6214" s="50" t="s">
        <v>60</v>
      </c>
      <c r="I6214" s="187">
        <v>17.919809999999998</v>
      </c>
      <c r="J6214" s="241" t="s">
        <v>941</v>
      </c>
      <c r="K6214" s="241" t="s">
        <v>116</v>
      </c>
      <c r="M6214" s="195"/>
      <c r="N6214" s="195"/>
      <c r="P6214" s="188"/>
    </row>
    <row r="6215" spans="1:16" ht="14.25" x14ac:dyDescent="0.2">
      <c r="A6215" s="30">
        <v>687</v>
      </c>
      <c r="B6215" s="253" t="str">
        <f>IF(AND(A6215&lt;&gt;"",ISNUMBER(A6215)),VLOOKUP(A6215,Studies!A:BR,2,FALSE),"")</f>
        <v>Komoroski 2009</v>
      </c>
      <c r="C6215" s="254" t="str">
        <f>IF(AND(A6215&lt;&gt;"",ISNUMBER(A6215)),VLOOKUP(A6215,Studies!A:BR,3,FALSE),"")</f>
        <v>https://www.ncbi.nlm.nih.gov/pubmed/19129748</v>
      </c>
      <c r="D6215" s="254" t="str">
        <f>IF(AND(A6215&lt;&gt;"",ISNUMBER(A6215)),VLOOKUP(A6215,Studies!A:BR,4,FALSE),"")</f>
        <v>MAD 20 mg (day 7 and day 14)</v>
      </c>
      <c r="E6215" s="254" t="str">
        <f>IF(AND(A6215&lt;&gt;"",ISNUMBER(A6215)),VLOOKUP(A6215,Studies!A:BR,5,FALSE),"")</f>
        <v>Dapagliflozin</v>
      </c>
      <c r="F6215" s="255" t="str">
        <f>IF(AND(A6215&lt;&gt;"",ISNUMBER(A6215)),VLOOKUP(A6215,Studies!A:BR,6,FALSE),"")</f>
        <v>Plasma</v>
      </c>
      <c r="G6215" s="194">
        <v>330</v>
      </c>
      <c r="H6215" s="50" t="s">
        <v>60</v>
      </c>
      <c r="I6215" s="187">
        <v>11.659140000000001</v>
      </c>
      <c r="J6215" s="241" t="s">
        <v>941</v>
      </c>
      <c r="K6215" s="241" t="s">
        <v>116</v>
      </c>
      <c r="M6215" s="195"/>
      <c r="N6215" s="195"/>
      <c r="P6215" s="188"/>
    </row>
    <row r="6216" spans="1:16" ht="14.25" x14ac:dyDescent="0.2">
      <c r="A6216" s="30">
        <v>687</v>
      </c>
      <c r="B6216" s="253" t="str">
        <f>IF(AND(A6216&lt;&gt;"",ISNUMBER(A6216)),VLOOKUP(A6216,Studies!A:BR,2,FALSE),"")</f>
        <v>Komoroski 2009</v>
      </c>
      <c r="C6216" s="254" t="str">
        <f>IF(AND(A6216&lt;&gt;"",ISNUMBER(A6216)),VLOOKUP(A6216,Studies!A:BR,3,FALSE),"")</f>
        <v>https://www.ncbi.nlm.nih.gov/pubmed/19129748</v>
      </c>
      <c r="D6216" s="254" t="str">
        <f>IF(AND(A6216&lt;&gt;"",ISNUMBER(A6216)),VLOOKUP(A6216,Studies!A:BR,4,FALSE),"")</f>
        <v>MAD 20 mg (day 7 and day 14)</v>
      </c>
      <c r="E6216" s="254" t="str">
        <f>IF(AND(A6216&lt;&gt;"",ISNUMBER(A6216)),VLOOKUP(A6216,Studies!A:BR,5,FALSE),"")</f>
        <v>Dapagliflozin</v>
      </c>
      <c r="F6216" s="255" t="str">
        <f>IF(AND(A6216&lt;&gt;"",ISNUMBER(A6216)),VLOOKUP(A6216,Studies!A:BR,6,FALSE),"")</f>
        <v>Plasma</v>
      </c>
      <c r="G6216" s="194">
        <v>334</v>
      </c>
      <c r="H6216" s="50" t="s">
        <v>60</v>
      </c>
      <c r="I6216" s="187">
        <v>11.191509999999999</v>
      </c>
      <c r="J6216" s="241" t="s">
        <v>941</v>
      </c>
      <c r="K6216" s="241" t="s">
        <v>116</v>
      </c>
      <c r="M6216" s="195"/>
      <c r="N6216" s="195"/>
      <c r="P6216" s="188"/>
    </row>
    <row r="6217" spans="1:16" ht="14.25" x14ac:dyDescent="0.2">
      <c r="A6217" s="30">
        <v>687</v>
      </c>
      <c r="B6217" s="253" t="str">
        <f>IF(AND(A6217&lt;&gt;"",ISNUMBER(A6217)),VLOOKUP(A6217,Studies!A:BR,2,FALSE),"")</f>
        <v>Komoroski 2009</v>
      </c>
      <c r="C6217" s="254" t="str">
        <f>IF(AND(A6217&lt;&gt;"",ISNUMBER(A6217)),VLOOKUP(A6217,Studies!A:BR,3,FALSE),"")</f>
        <v>https://www.ncbi.nlm.nih.gov/pubmed/19129748</v>
      </c>
      <c r="D6217" s="254" t="str">
        <f>IF(AND(A6217&lt;&gt;"",ISNUMBER(A6217)),VLOOKUP(A6217,Studies!A:BR,4,FALSE),"")</f>
        <v>MAD 20 mg (day 7 and day 14)</v>
      </c>
      <c r="E6217" s="254" t="str">
        <f>IF(AND(A6217&lt;&gt;"",ISNUMBER(A6217)),VLOOKUP(A6217,Studies!A:BR,5,FALSE),"")</f>
        <v>Dapagliflozin</v>
      </c>
      <c r="F6217" s="255" t="str">
        <f>IF(AND(A6217&lt;&gt;"",ISNUMBER(A6217)),VLOOKUP(A6217,Studies!A:BR,6,FALSE),"")</f>
        <v>Plasma</v>
      </c>
      <c r="G6217" s="194">
        <v>336</v>
      </c>
      <c r="H6217" s="50" t="s">
        <v>60</v>
      </c>
      <c r="I6217" s="187">
        <v>8.7543159999999993</v>
      </c>
      <c r="J6217" s="241" t="s">
        <v>941</v>
      </c>
      <c r="K6217" s="241" t="s">
        <v>116</v>
      </c>
      <c r="M6217" s="195"/>
      <c r="N6217" s="195"/>
      <c r="P6217" s="188"/>
    </row>
    <row r="6218" spans="1:16" ht="14.25" x14ac:dyDescent="0.2">
      <c r="A6218" s="30">
        <v>688</v>
      </c>
      <c r="B6218" s="253" t="str">
        <f>IF(AND(A6218&lt;&gt;"",ISNUMBER(A6218)),VLOOKUP(A6218,Studies!A:BR,2,FALSE),"")</f>
        <v>Komoroski 2009</v>
      </c>
      <c r="C6218" s="254" t="str">
        <f>IF(AND(A6218&lt;&gt;"",ISNUMBER(A6218)),VLOOKUP(A6218,Studies!A:BR,3,FALSE),"")</f>
        <v>https://www.ncbi.nlm.nih.gov/pubmed/19129748</v>
      </c>
      <c r="D6218" s="254" t="str">
        <f>IF(AND(A6218&lt;&gt;"",ISNUMBER(A6218)),VLOOKUP(A6218,Studies!A:BR,4,FALSE),"")</f>
        <v>MAD 50 mg (day 7 and day 14)</v>
      </c>
      <c r="E6218" s="254" t="str">
        <f>IF(AND(A6218&lt;&gt;"",ISNUMBER(A6218)),VLOOKUP(A6218,Studies!A:BR,5,FALSE),"")</f>
        <v>Dapagliflozin</v>
      </c>
      <c r="F6218" s="255" t="str">
        <f>IF(AND(A6218&lt;&gt;"",ISNUMBER(A6218)),VLOOKUP(A6218,Studies!A:BR,6,FALSE),"")</f>
        <v>Plasma</v>
      </c>
      <c r="G6218" s="194">
        <v>144.5</v>
      </c>
      <c r="H6218" s="50" t="s">
        <v>60</v>
      </c>
      <c r="I6218" s="187">
        <v>355.83839999999998</v>
      </c>
      <c r="J6218" s="241" t="s">
        <v>941</v>
      </c>
      <c r="K6218" s="241" t="s">
        <v>116</v>
      </c>
      <c r="M6218" s="195"/>
      <c r="N6218" s="195"/>
      <c r="P6218" s="188"/>
    </row>
    <row r="6219" spans="1:16" ht="14.25" x14ac:dyDescent="0.2">
      <c r="A6219" s="30">
        <v>688</v>
      </c>
      <c r="B6219" s="253" t="str">
        <f>IF(AND(A6219&lt;&gt;"",ISNUMBER(A6219)),VLOOKUP(A6219,Studies!A:BR,2,FALSE),"")</f>
        <v>Komoroski 2009</v>
      </c>
      <c r="C6219" s="254" t="str">
        <f>IF(AND(A6219&lt;&gt;"",ISNUMBER(A6219)),VLOOKUP(A6219,Studies!A:BR,3,FALSE),"")</f>
        <v>https://www.ncbi.nlm.nih.gov/pubmed/19129748</v>
      </c>
      <c r="D6219" s="254" t="str">
        <f>IF(AND(A6219&lt;&gt;"",ISNUMBER(A6219)),VLOOKUP(A6219,Studies!A:BR,4,FALSE),"")</f>
        <v>MAD 50 mg (day 7 and day 14)</v>
      </c>
      <c r="E6219" s="254" t="str">
        <f>IF(AND(A6219&lt;&gt;"",ISNUMBER(A6219)),VLOOKUP(A6219,Studies!A:BR,5,FALSE),"")</f>
        <v>Dapagliflozin</v>
      </c>
      <c r="F6219" s="255" t="str">
        <f>IF(AND(A6219&lt;&gt;"",ISNUMBER(A6219)),VLOOKUP(A6219,Studies!A:BR,6,FALSE),"")</f>
        <v>Plasma</v>
      </c>
      <c r="G6219" s="194">
        <v>145</v>
      </c>
      <c r="H6219" s="50" t="s">
        <v>60</v>
      </c>
      <c r="I6219" s="187">
        <v>711.10910000000001</v>
      </c>
      <c r="J6219" s="241" t="s">
        <v>941</v>
      </c>
      <c r="K6219" s="241" t="s">
        <v>116</v>
      </c>
      <c r="M6219" s="195"/>
      <c r="N6219" s="195"/>
      <c r="P6219" s="188"/>
    </row>
    <row r="6220" spans="1:16" ht="14.25" x14ac:dyDescent="0.2">
      <c r="A6220" s="30">
        <v>688</v>
      </c>
      <c r="B6220" s="253" t="str">
        <f>IF(AND(A6220&lt;&gt;"",ISNUMBER(A6220)),VLOOKUP(A6220,Studies!A:BR,2,FALSE),"")</f>
        <v>Komoroski 2009</v>
      </c>
      <c r="C6220" s="254" t="str">
        <f>IF(AND(A6220&lt;&gt;"",ISNUMBER(A6220)),VLOOKUP(A6220,Studies!A:BR,3,FALSE),"")</f>
        <v>https://www.ncbi.nlm.nih.gov/pubmed/19129748</v>
      </c>
      <c r="D6220" s="254" t="str">
        <f>IF(AND(A6220&lt;&gt;"",ISNUMBER(A6220)),VLOOKUP(A6220,Studies!A:BR,4,FALSE),"")</f>
        <v>MAD 50 mg (day 7 and day 14)</v>
      </c>
      <c r="E6220" s="254" t="str">
        <f>IF(AND(A6220&lt;&gt;"",ISNUMBER(A6220)),VLOOKUP(A6220,Studies!A:BR,5,FALSE),"")</f>
        <v>Dapagliflozin</v>
      </c>
      <c r="F6220" s="255" t="str">
        <f>IF(AND(A6220&lt;&gt;"",ISNUMBER(A6220)),VLOOKUP(A6220,Studies!A:BR,6,FALSE),"")</f>
        <v>Plasma</v>
      </c>
      <c r="G6220" s="194">
        <v>145.5</v>
      </c>
      <c r="H6220" s="50" t="s">
        <v>60</v>
      </c>
      <c r="I6220" s="187">
        <v>420.86790000000002</v>
      </c>
      <c r="J6220" s="241" t="s">
        <v>941</v>
      </c>
      <c r="K6220" s="241" t="s">
        <v>116</v>
      </c>
      <c r="M6220" s="195"/>
      <c r="N6220" s="195"/>
      <c r="P6220" s="188"/>
    </row>
    <row r="6221" spans="1:16" ht="14.25" x14ac:dyDescent="0.2">
      <c r="A6221" s="30">
        <v>688</v>
      </c>
      <c r="B6221" s="253" t="str">
        <f>IF(AND(A6221&lt;&gt;"",ISNUMBER(A6221)),VLOOKUP(A6221,Studies!A:BR,2,FALSE),"")</f>
        <v>Komoroski 2009</v>
      </c>
      <c r="C6221" s="254" t="str">
        <f>IF(AND(A6221&lt;&gt;"",ISNUMBER(A6221)),VLOOKUP(A6221,Studies!A:BR,3,FALSE),"")</f>
        <v>https://www.ncbi.nlm.nih.gov/pubmed/19129748</v>
      </c>
      <c r="D6221" s="254" t="str">
        <f>IF(AND(A6221&lt;&gt;"",ISNUMBER(A6221)),VLOOKUP(A6221,Studies!A:BR,4,FALSE),"")</f>
        <v>MAD 50 mg (day 7 and day 14)</v>
      </c>
      <c r="E6221" s="254" t="str">
        <f>IF(AND(A6221&lt;&gt;"",ISNUMBER(A6221)),VLOOKUP(A6221,Studies!A:BR,5,FALSE),"")</f>
        <v>Dapagliflozin</v>
      </c>
      <c r="F6221" s="255" t="str">
        <f>IF(AND(A6221&lt;&gt;"",ISNUMBER(A6221)),VLOOKUP(A6221,Studies!A:BR,6,FALSE),"")</f>
        <v>Plasma</v>
      </c>
      <c r="G6221" s="194">
        <v>146</v>
      </c>
      <c r="H6221" s="50" t="s">
        <v>60</v>
      </c>
      <c r="I6221" s="187">
        <v>348.45060000000001</v>
      </c>
      <c r="J6221" s="241" t="s">
        <v>941</v>
      </c>
      <c r="K6221" s="241" t="s">
        <v>116</v>
      </c>
      <c r="M6221" s="195"/>
      <c r="N6221" s="195"/>
      <c r="P6221" s="188"/>
    </row>
    <row r="6222" spans="1:16" ht="14.25" x14ac:dyDescent="0.2">
      <c r="A6222" s="30">
        <v>688</v>
      </c>
      <c r="B6222" s="253" t="str">
        <f>IF(AND(A6222&lt;&gt;"",ISNUMBER(A6222)),VLOOKUP(A6222,Studies!A:BR,2,FALSE),"")</f>
        <v>Komoroski 2009</v>
      </c>
      <c r="C6222" s="254" t="str">
        <f>IF(AND(A6222&lt;&gt;"",ISNUMBER(A6222)),VLOOKUP(A6222,Studies!A:BR,3,FALSE),"")</f>
        <v>https://www.ncbi.nlm.nih.gov/pubmed/19129748</v>
      </c>
      <c r="D6222" s="254" t="str">
        <f>IF(AND(A6222&lt;&gt;"",ISNUMBER(A6222)),VLOOKUP(A6222,Studies!A:BR,4,FALSE),"")</f>
        <v>MAD 50 mg (day 7 and day 14)</v>
      </c>
      <c r="E6222" s="254" t="str">
        <f>IF(AND(A6222&lt;&gt;"",ISNUMBER(A6222)),VLOOKUP(A6222,Studies!A:BR,5,FALSE),"")</f>
        <v>Dapagliflozin</v>
      </c>
      <c r="F6222" s="255" t="str">
        <f>IF(AND(A6222&lt;&gt;"",ISNUMBER(A6222)),VLOOKUP(A6222,Studies!A:BR,6,FALSE),"")</f>
        <v>Plasma</v>
      </c>
      <c r="G6222" s="194">
        <v>148</v>
      </c>
      <c r="H6222" s="50" t="s">
        <v>60</v>
      </c>
      <c r="I6222" s="187">
        <v>185.6918</v>
      </c>
      <c r="J6222" s="241" t="s">
        <v>941</v>
      </c>
      <c r="K6222" s="241" t="s">
        <v>116</v>
      </c>
      <c r="M6222" s="195"/>
      <c r="N6222" s="195"/>
      <c r="P6222" s="188"/>
    </row>
    <row r="6223" spans="1:16" ht="14.25" x14ac:dyDescent="0.2">
      <c r="A6223" s="30">
        <v>688</v>
      </c>
      <c r="B6223" s="253" t="str">
        <f>IF(AND(A6223&lt;&gt;"",ISNUMBER(A6223)),VLOOKUP(A6223,Studies!A:BR,2,FALSE),"")</f>
        <v>Komoroski 2009</v>
      </c>
      <c r="C6223" s="254" t="str">
        <f>IF(AND(A6223&lt;&gt;"",ISNUMBER(A6223)),VLOOKUP(A6223,Studies!A:BR,3,FALSE),"")</f>
        <v>https://www.ncbi.nlm.nih.gov/pubmed/19129748</v>
      </c>
      <c r="D6223" s="254" t="str">
        <f>IF(AND(A6223&lt;&gt;"",ISNUMBER(A6223)),VLOOKUP(A6223,Studies!A:BR,4,FALSE),"")</f>
        <v>MAD 50 mg (day 7 and day 14)</v>
      </c>
      <c r="E6223" s="254" t="str">
        <f>IF(AND(A6223&lt;&gt;"",ISNUMBER(A6223)),VLOOKUP(A6223,Studies!A:BR,5,FALSE),"")</f>
        <v>Dapagliflozin</v>
      </c>
      <c r="F6223" s="255" t="str">
        <f>IF(AND(A6223&lt;&gt;"",ISNUMBER(A6223)),VLOOKUP(A6223,Studies!A:BR,6,FALSE),"")</f>
        <v>Plasma</v>
      </c>
      <c r="G6223" s="194">
        <v>150</v>
      </c>
      <c r="H6223" s="50" t="s">
        <v>60</v>
      </c>
      <c r="I6223" s="187">
        <v>112.2313</v>
      </c>
      <c r="J6223" s="241" t="s">
        <v>941</v>
      </c>
      <c r="K6223" s="241" t="s">
        <v>116</v>
      </c>
      <c r="M6223" s="195"/>
      <c r="N6223" s="195"/>
      <c r="P6223" s="188"/>
    </row>
    <row r="6224" spans="1:16" ht="14.25" x14ac:dyDescent="0.2">
      <c r="A6224" s="30">
        <v>688</v>
      </c>
      <c r="B6224" s="253" t="str">
        <f>IF(AND(A6224&lt;&gt;"",ISNUMBER(A6224)),VLOOKUP(A6224,Studies!A:BR,2,FALSE),"")</f>
        <v>Komoroski 2009</v>
      </c>
      <c r="C6224" s="254" t="str">
        <f>IF(AND(A6224&lt;&gt;"",ISNUMBER(A6224)),VLOOKUP(A6224,Studies!A:BR,3,FALSE),"")</f>
        <v>https://www.ncbi.nlm.nih.gov/pubmed/19129748</v>
      </c>
      <c r="D6224" s="254" t="str">
        <f>IF(AND(A6224&lt;&gt;"",ISNUMBER(A6224)),VLOOKUP(A6224,Studies!A:BR,4,FALSE),"")</f>
        <v>MAD 50 mg (day 7 and day 14)</v>
      </c>
      <c r="E6224" s="254" t="str">
        <f>IF(AND(A6224&lt;&gt;"",ISNUMBER(A6224)),VLOOKUP(A6224,Studies!A:BR,5,FALSE),"")</f>
        <v>Dapagliflozin</v>
      </c>
      <c r="F6224" s="255" t="str">
        <f>IF(AND(A6224&lt;&gt;"",ISNUMBER(A6224)),VLOOKUP(A6224,Studies!A:BR,6,FALSE),"")</f>
        <v>Plasma</v>
      </c>
      <c r="G6224" s="194">
        <v>152</v>
      </c>
      <c r="H6224" s="50" t="s">
        <v>60</v>
      </c>
      <c r="I6224" s="187">
        <v>101.0545</v>
      </c>
      <c r="J6224" s="241" t="s">
        <v>941</v>
      </c>
      <c r="K6224" s="241" t="s">
        <v>116</v>
      </c>
      <c r="M6224" s="195"/>
      <c r="N6224" s="195"/>
      <c r="P6224" s="188"/>
    </row>
    <row r="6225" spans="1:16" ht="14.25" x14ac:dyDescent="0.2">
      <c r="A6225" s="30">
        <v>688</v>
      </c>
      <c r="B6225" s="253" t="str">
        <f>IF(AND(A6225&lt;&gt;"",ISNUMBER(A6225)),VLOOKUP(A6225,Studies!A:BR,2,FALSE),"")</f>
        <v>Komoroski 2009</v>
      </c>
      <c r="C6225" s="254" t="str">
        <f>IF(AND(A6225&lt;&gt;"",ISNUMBER(A6225)),VLOOKUP(A6225,Studies!A:BR,3,FALSE),"")</f>
        <v>https://www.ncbi.nlm.nih.gov/pubmed/19129748</v>
      </c>
      <c r="D6225" s="254" t="str">
        <f>IF(AND(A6225&lt;&gt;"",ISNUMBER(A6225)),VLOOKUP(A6225,Studies!A:BR,4,FALSE),"")</f>
        <v>MAD 50 mg (day 7 and day 14)</v>
      </c>
      <c r="E6225" s="254" t="str">
        <f>IF(AND(A6225&lt;&gt;"",ISNUMBER(A6225)),VLOOKUP(A6225,Studies!A:BR,5,FALSE),"")</f>
        <v>Dapagliflozin</v>
      </c>
      <c r="F6225" s="255" t="str">
        <f>IF(AND(A6225&lt;&gt;"",ISNUMBER(A6225)),VLOOKUP(A6225,Studies!A:BR,6,FALSE),"")</f>
        <v>Plasma</v>
      </c>
      <c r="G6225" s="194">
        <v>154</v>
      </c>
      <c r="H6225" s="50" t="s">
        <v>60</v>
      </c>
      <c r="I6225" s="187">
        <v>62.371850000000002</v>
      </c>
      <c r="J6225" s="241" t="s">
        <v>941</v>
      </c>
      <c r="K6225" s="241" t="s">
        <v>116</v>
      </c>
      <c r="M6225" s="195"/>
      <c r="N6225" s="195"/>
      <c r="P6225" s="188"/>
    </row>
    <row r="6226" spans="1:16" ht="14.25" x14ac:dyDescent="0.2">
      <c r="A6226" s="30">
        <v>688</v>
      </c>
      <c r="B6226" s="253" t="str">
        <f>IF(AND(A6226&lt;&gt;"",ISNUMBER(A6226)),VLOOKUP(A6226,Studies!A:BR,2,FALSE),"")</f>
        <v>Komoroski 2009</v>
      </c>
      <c r="C6226" s="254" t="str">
        <f>IF(AND(A6226&lt;&gt;"",ISNUMBER(A6226)),VLOOKUP(A6226,Studies!A:BR,3,FALSE),"")</f>
        <v>https://www.ncbi.nlm.nih.gov/pubmed/19129748</v>
      </c>
      <c r="D6226" s="254" t="str">
        <f>IF(AND(A6226&lt;&gt;"",ISNUMBER(A6226)),VLOOKUP(A6226,Studies!A:BR,4,FALSE),"")</f>
        <v>MAD 50 mg (day 7 and day 14)</v>
      </c>
      <c r="E6226" s="254" t="str">
        <f>IF(AND(A6226&lt;&gt;"",ISNUMBER(A6226)),VLOOKUP(A6226,Studies!A:BR,5,FALSE),"")</f>
        <v>Dapagliflozin</v>
      </c>
      <c r="F6226" s="255" t="str">
        <f>IF(AND(A6226&lt;&gt;"",ISNUMBER(A6226)),VLOOKUP(A6226,Studies!A:BR,6,FALSE),"")</f>
        <v>Plasma</v>
      </c>
      <c r="G6226" s="194">
        <v>156</v>
      </c>
      <c r="H6226" s="50" t="s">
        <v>60</v>
      </c>
      <c r="I6226" s="187">
        <v>51.639740000000003</v>
      </c>
      <c r="J6226" s="241" t="s">
        <v>941</v>
      </c>
      <c r="K6226" s="241" t="s">
        <v>116</v>
      </c>
    </row>
    <row r="6227" spans="1:16" ht="14.25" x14ac:dyDescent="0.2">
      <c r="A6227" s="30">
        <v>688</v>
      </c>
      <c r="B6227" s="253" t="str">
        <f>IF(AND(A6227&lt;&gt;"",ISNUMBER(A6227)),VLOOKUP(A6227,Studies!A:BR,2,FALSE),"")</f>
        <v>Komoroski 2009</v>
      </c>
      <c r="C6227" s="254" t="str">
        <f>IF(AND(A6227&lt;&gt;"",ISNUMBER(A6227)),VLOOKUP(A6227,Studies!A:BR,3,FALSE),"")</f>
        <v>https://www.ncbi.nlm.nih.gov/pubmed/19129748</v>
      </c>
      <c r="D6227" s="254" t="str">
        <f>IF(AND(A6227&lt;&gt;"",ISNUMBER(A6227)),VLOOKUP(A6227,Studies!A:BR,4,FALSE),"")</f>
        <v>MAD 50 mg (day 7 and day 14)</v>
      </c>
      <c r="E6227" s="254" t="str">
        <f>IF(AND(A6227&lt;&gt;"",ISNUMBER(A6227)),VLOOKUP(A6227,Studies!A:BR,5,FALSE),"")</f>
        <v>Dapagliflozin</v>
      </c>
      <c r="F6227" s="255" t="str">
        <f>IF(AND(A6227&lt;&gt;"",ISNUMBER(A6227)),VLOOKUP(A6227,Studies!A:BR,6,FALSE),"")</f>
        <v>Plasma</v>
      </c>
      <c r="G6227" s="194">
        <v>158</v>
      </c>
      <c r="H6227" s="50" t="s">
        <v>60</v>
      </c>
      <c r="I6227" s="187">
        <v>40.14622</v>
      </c>
      <c r="J6227" s="241" t="s">
        <v>941</v>
      </c>
      <c r="K6227" s="241" t="s">
        <v>116</v>
      </c>
    </row>
    <row r="6228" spans="1:16" ht="14.25" x14ac:dyDescent="0.2">
      <c r="A6228" s="30">
        <v>688</v>
      </c>
      <c r="B6228" s="253" t="str">
        <f>IF(AND(A6228&lt;&gt;"",ISNUMBER(A6228)),VLOOKUP(A6228,Studies!A:BR,2,FALSE),"")</f>
        <v>Komoroski 2009</v>
      </c>
      <c r="C6228" s="254" t="str">
        <f>IF(AND(A6228&lt;&gt;"",ISNUMBER(A6228)),VLOOKUP(A6228,Studies!A:BR,3,FALSE),"")</f>
        <v>https://www.ncbi.nlm.nih.gov/pubmed/19129748</v>
      </c>
      <c r="D6228" s="254" t="str">
        <f>IF(AND(A6228&lt;&gt;"",ISNUMBER(A6228)),VLOOKUP(A6228,Studies!A:BR,4,FALSE),"")</f>
        <v>MAD 50 mg (day 7 and day 14)</v>
      </c>
      <c r="E6228" s="254" t="str">
        <f>IF(AND(A6228&lt;&gt;"",ISNUMBER(A6228)),VLOOKUP(A6228,Studies!A:BR,5,FALSE),"")</f>
        <v>Dapagliflozin</v>
      </c>
      <c r="F6228" s="255" t="str">
        <f>IF(AND(A6228&lt;&gt;"",ISNUMBER(A6228)),VLOOKUP(A6228,Studies!A:BR,6,FALSE),"")</f>
        <v>Plasma</v>
      </c>
      <c r="G6228" s="194">
        <v>162</v>
      </c>
      <c r="H6228" s="50" t="s">
        <v>60</v>
      </c>
      <c r="I6228" s="187">
        <v>30.562830000000002</v>
      </c>
      <c r="J6228" s="241" t="s">
        <v>941</v>
      </c>
      <c r="K6228" s="241" t="s">
        <v>116</v>
      </c>
    </row>
    <row r="6229" spans="1:16" ht="14.25" x14ac:dyDescent="0.2">
      <c r="A6229" s="30">
        <v>688</v>
      </c>
      <c r="B6229" s="253" t="str">
        <f>IF(AND(A6229&lt;&gt;"",ISNUMBER(A6229)),VLOOKUP(A6229,Studies!A:BR,2,FALSE),"")</f>
        <v>Komoroski 2009</v>
      </c>
      <c r="C6229" s="254" t="str">
        <f>IF(AND(A6229&lt;&gt;"",ISNUMBER(A6229)),VLOOKUP(A6229,Studies!A:BR,3,FALSE),"")</f>
        <v>https://www.ncbi.nlm.nih.gov/pubmed/19129748</v>
      </c>
      <c r="D6229" s="254" t="str">
        <f>IF(AND(A6229&lt;&gt;"",ISNUMBER(A6229)),VLOOKUP(A6229,Studies!A:BR,4,FALSE),"")</f>
        <v>MAD 50 mg (day 7 and day 14)</v>
      </c>
      <c r="E6229" s="254" t="str">
        <f>IF(AND(A6229&lt;&gt;"",ISNUMBER(A6229)),VLOOKUP(A6229,Studies!A:BR,5,FALSE),"")</f>
        <v>Dapagliflozin</v>
      </c>
      <c r="F6229" s="255" t="str">
        <f>IF(AND(A6229&lt;&gt;"",ISNUMBER(A6229)),VLOOKUP(A6229,Studies!A:BR,6,FALSE),"")</f>
        <v>Plasma</v>
      </c>
      <c r="G6229" s="194">
        <v>166</v>
      </c>
      <c r="H6229" s="50" t="s">
        <v>60</v>
      </c>
      <c r="I6229" s="187">
        <v>22.784050000000001</v>
      </c>
      <c r="J6229" s="241" t="s">
        <v>941</v>
      </c>
      <c r="K6229" s="241" t="s">
        <v>116</v>
      </c>
    </row>
    <row r="6230" spans="1:16" ht="14.25" x14ac:dyDescent="0.2">
      <c r="A6230" s="30">
        <v>688</v>
      </c>
      <c r="B6230" s="253" t="str">
        <f>IF(AND(A6230&lt;&gt;"",ISNUMBER(A6230)),VLOOKUP(A6230,Studies!A:BR,2,FALSE),"")</f>
        <v>Komoroski 2009</v>
      </c>
      <c r="C6230" s="254" t="str">
        <f>IF(AND(A6230&lt;&gt;"",ISNUMBER(A6230)),VLOOKUP(A6230,Studies!A:BR,3,FALSE),"")</f>
        <v>https://www.ncbi.nlm.nih.gov/pubmed/19129748</v>
      </c>
      <c r="D6230" s="254" t="str">
        <f>IF(AND(A6230&lt;&gt;"",ISNUMBER(A6230)),VLOOKUP(A6230,Studies!A:BR,4,FALSE),"")</f>
        <v>MAD 50 mg (day 7 and day 14)</v>
      </c>
      <c r="E6230" s="254" t="str">
        <f>IF(AND(A6230&lt;&gt;"",ISNUMBER(A6230)),VLOOKUP(A6230,Studies!A:BR,5,FALSE),"")</f>
        <v>Dapagliflozin</v>
      </c>
      <c r="F6230" s="255" t="str">
        <f>IF(AND(A6230&lt;&gt;"",ISNUMBER(A6230)),VLOOKUP(A6230,Studies!A:BR,6,FALSE),"")</f>
        <v>Plasma</v>
      </c>
      <c r="G6230" s="194">
        <v>168</v>
      </c>
      <c r="H6230" s="50" t="s">
        <v>60</v>
      </c>
      <c r="I6230" s="187">
        <v>22.784050000000001</v>
      </c>
      <c r="J6230" s="241" t="s">
        <v>941</v>
      </c>
      <c r="K6230" s="241" t="s">
        <v>116</v>
      </c>
    </row>
    <row r="6231" spans="1:16" ht="14.25" x14ac:dyDescent="0.2">
      <c r="A6231" s="30">
        <v>688</v>
      </c>
      <c r="B6231" s="253" t="str">
        <f>IF(AND(A6231&lt;&gt;"",ISNUMBER(A6231)),VLOOKUP(A6231,Studies!A:BR,2,FALSE),"")</f>
        <v>Komoroski 2009</v>
      </c>
      <c r="C6231" s="254" t="str">
        <f>IF(AND(A6231&lt;&gt;"",ISNUMBER(A6231)),VLOOKUP(A6231,Studies!A:BR,3,FALSE),"")</f>
        <v>https://www.ncbi.nlm.nih.gov/pubmed/19129748</v>
      </c>
      <c r="D6231" s="254" t="str">
        <f>IF(AND(A6231&lt;&gt;"",ISNUMBER(A6231)),VLOOKUP(A6231,Studies!A:BR,4,FALSE),"")</f>
        <v>MAD 50 mg (day 7 and day 14)</v>
      </c>
      <c r="E6231" s="254" t="str">
        <f>IF(AND(A6231&lt;&gt;"",ISNUMBER(A6231)),VLOOKUP(A6231,Studies!A:BR,5,FALSE),"")</f>
        <v>Dapagliflozin</v>
      </c>
      <c r="F6231" s="255" t="str">
        <f>IF(AND(A6231&lt;&gt;"",ISNUMBER(A6231)),VLOOKUP(A6231,Studies!A:BR,6,FALSE),"")</f>
        <v>Plasma</v>
      </c>
      <c r="G6231" s="194">
        <v>312.25</v>
      </c>
      <c r="H6231" s="50" t="s">
        <v>60</v>
      </c>
      <c r="I6231" s="187">
        <v>29.892040000000001</v>
      </c>
      <c r="J6231" s="241" t="s">
        <v>941</v>
      </c>
      <c r="K6231" s="241" t="s">
        <v>116</v>
      </c>
    </row>
    <row r="6232" spans="1:16" ht="14.25" x14ac:dyDescent="0.2">
      <c r="A6232" s="30">
        <v>688</v>
      </c>
      <c r="B6232" s="253" t="str">
        <f>IF(AND(A6232&lt;&gt;"",ISNUMBER(A6232)),VLOOKUP(A6232,Studies!A:BR,2,FALSE),"")</f>
        <v>Komoroski 2009</v>
      </c>
      <c r="C6232" s="254" t="str">
        <f>IF(AND(A6232&lt;&gt;"",ISNUMBER(A6232)),VLOOKUP(A6232,Studies!A:BR,3,FALSE),"")</f>
        <v>https://www.ncbi.nlm.nih.gov/pubmed/19129748</v>
      </c>
      <c r="D6232" s="254" t="str">
        <f>IF(AND(A6232&lt;&gt;"",ISNUMBER(A6232)),VLOOKUP(A6232,Studies!A:BR,4,FALSE),"")</f>
        <v>MAD 50 mg (day 7 and day 14)</v>
      </c>
      <c r="E6232" s="254" t="str">
        <f>IF(AND(A6232&lt;&gt;"",ISNUMBER(A6232)),VLOOKUP(A6232,Studies!A:BR,5,FALSE),"")</f>
        <v>Dapagliflozin</v>
      </c>
      <c r="F6232" s="255" t="str">
        <f>IF(AND(A6232&lt;&gt;"",ISNUMBER(A6232)),VLOOKUP(A6232,Studies!A:BR,6,FALSE),"")</f>
        <v>Plasma</v>
      </c>
      <c r="G6232" s="194">
        <v>312.5</v>
      </c>
      <c r="H6232" s="50" t="s">
        <v>60</v>
      </c>
      <c r="I6232" s="187">
        <v>370.58589999999998</v>
      </c>
      <c r="J6232" s="241" t="s">
        <v>941</v>
      </c>
      <c r="K6232" s="241" t="s">
        <v>116</v>
      </c>
    </row>
    <row r="6233" spans="1:16" ht="14.25" x14ac:dyDescent="0.2">
      <c r="A6233" s="30">
        <v>688</v>
      </c>
      <c r="B6233" s="253" t="str">
        <f>IF(AND(A6233&lt;&gt;"",ISNUMBER(A6233)),VLOOKUP(A6233,Studies!A:BR,2,FALSE),"")</f>
        <v>Komoroski 2009</v>
      </c>
      <c r="C6233" s="254" t="str">
        <f>IF(AND(A6233&lt;&gt;"",ISNUMBER(A6233)),VLOOKUP(A6233,Studies!A:BR,3,FALSE),"")</f>
        <v>https://www.ncbi.nlm.nih.gov/pubmed/19129748</v>
      </c>
      <c r="D6233" s="254" t="str">
        <f>IF(AND(A6233&lt;&gt;"",ISNUMBER(A6233)),VLOOKUP(A6233,Studies!A:BR,4,FALSE),"")</f>
        <v>MAD 50 mg (day 7 and day 14)</v>
      </c>
      <c r="E6233" s="254" t="str">
        <f>IF(AND(A6233&lt;&gt;"",ISNUMBER(A6233)),VLOOKUP(A6233,Studies!A:BR,5,FALSE),"")</f>
        <v>Dapagliflozin</v>
      </c>
      <c r="F6233" s="255" t="str">
        <f>IF(AND(A6233&lt;&gt;"",ISNUMBER(A6233)),VLOOKUP(A6233,Studies!A:BR,6,FALSE),"")</f>
        <v>Plasma</v>
      </c>
      <c r="G6233" s="194">
        <v>313</v>
      </c>
      <c r="H6233" s="50" t="s">
        <v>60</v>
      </c>
      <c r="I6233" s="187">
        <v>630.95730000000003</v>
      </c>
      <c r="J6233" s="241" t="s">
        <v>941</v>
      </c>
      <c r="K6233" s="241" t="s">
        <v>116</v>
      </c>
    </row>
    <row r="6234" spans="1:16" ht="14.25" x14ac:dyDescent="0.2">
      <c r="A6234" s="30">
        <v>688</v>
      </c>
      <c r="B6234" s="253" t="str">
        <f>IF(AND(A6234&lt;&gt;"",ISNUMBER(A6234)),VLOOKUP(A6234,Studies!A:BR,2,FALSE),"")</f>
        <v>Komoroski 2009</v>
      </c>
      <c r="C6234" s="254" t="str">
        <f>IF(AND(A6234&lt;&gt;"",ISNUMBER(A6234)),VLOOKUP(A6234,Studies!A:BR,3,FALSE),"")</f>
        <v>https://www.ncbi.nlm.nih.gov/pubmed/19129748</v>
      </c>
      <c r="D6234" s="254" t="str">
        <f>IF(AND(A6234&lt;&gt;"",ISNUMBER(A6234)),VLOOKUP(A6234,Studies!A:BR,4,FALSE),"")</f>
        <v>MAD 50 mg (day 7 and day 14)</v>
      </c>
      <c r="E6234" s="254" t="str">
        <f>IF(AND(A6234&lt;&gt;"",ISNUMBER(A6234)),VLOOKUP(A6234,Studies!A:BR,5,FALSE),"")</f>
        <v>Dapagliflozin</v>
      </c>
      <c r="F6234" s="255" t="str">
        <f>IF(AND(A6234&lt;&gt;"",ISNUMBER(A6234)),VLOOKUP(A6234,Studies!A:BR,6,FALSE),"")</f>
        <v>Plasma</v>
      </c>
      <c r="G6234" s="194">
        <v>313.5</v>
      </c>
      <c r="H6234" s="50" t="s">
        <v>60</v>
      </c>
      <c r="I6234" s="187">
        <v>546.73609999999996</v>
      </c>
      <c r="J6234" s="241" t="s">
        <v>941</v>
      </c>
      <c r="K6234" s="241" t="s">
        <v>116</v>
      </c>
    </row>
    <row r="6235" spans="1:16" ht="14.25" x14ac:dyDescent="0.2">
      <c r="A6235" s="30">
        <v>688</v>
      </c>
      <c r="B6235" s="253" t="str">
        <f>IF(AND(A6235&lt;&gt;"",ISNUMBER(A6235)),VLOOKUP(A6235,Studies!A:BR,2,FALSE),"")</f>
        <v>Komoroski 2009</v>
      </c>
      <c r="C6235" s="254" t="str">
        <f>IF(AND(A6235&lt;&gt;"",ISNUMBER(A6235)),VLOOKUP(A6235,Studies!A:BR,3,FALSE),"")</f>
        <v>https://www.ncbi.nlm.nih.gov/pubmed/19129748</v>
      </c>
      <c r="D6235" s="254" t="str">
        <f>IF(AND(A6235&lt;&gt;"",ISNUMBER(A6235)),VLOOKUP(A6235,Studies!A:BR,4,FALSE),"")</f>
        <v>MAD 50 mg (day 7 and day 14)</v>
      </c>
      <c r="E6235" s="254" t="str">
        <f>IF(AND(A6235&lt;&gt;"",ISNUMBER(A6235)),VLOOKUP(A6235,Studies!A:BR,5,FALSE),"")</f>
        <v>Dapagliflozin</v>
      </c>
      <c r="F6235" s="255" t="str">
        <f>IF(AND(A6235&lt;&gt;"",ISNUMBER(A6235)),VLOOKUP(A6235,Studies!A:BR,6,FALSE),"")</f>
        <v>Plasma</v>
      </c>
      <c r="G6235" s="194">
        <v>314</v>
      </c>
      <c r="H6235" s="50" t="s">
        <v>60</v>
      </c>
      <c r="I6235" s="187">
        <v>370.58589999999998</v>
      </c>
      <c r="J6235" s="241" t="s">
        <v>941</v>
      </c>
      <c r="K6235" s="241" t="s">
        <v>116</v>
      </c>
    </row>
    <row r="6236" spans="1:16" ht="14.25" x14ac:dyDescent="0.2">
      <c r="A6236" s="30">
        <v>688</v>
      </c>
      <c r="B6236" s="253" t="str">
        <f>IF(AND(A6236&lt;&gt;"",ISNUMBER(A6236)),VLOOKUP(A6236,Studies!A:BR,2,FALSE),"")</f>
        <v>Komoroski 2009</v>
      </c>
      <c r="C6236" s="254" t="str">
        <f>IF(AND(A6236&lt;&gt;"",ISNUMBER(A6236)),VLOOKUP(A6236,Studies!A:BR,3,FALSE),"")</f>
        <v>https://www.ncbi.nlm.nih.gov/pubmed/19129748</v>
      </c>
      <c r="D6236" s="254" t="str">
        <f>IF(AND(A6236&lt;&gt;"",ISNUMBER(A6236)),VLOOKUP(A6236,Studies!A:BR,4,FALSE),"")</f>
        <v>MAD 50 mg (day 7 and day 14)</v>
      </c>
      <c r="E6236" s="254" t="str">
        <f>IF(AND(A6236&lt;&gt;"",ISNUMBER(A6236)),VLOOKUP(A6236,Studies!A:BR,5,FALSE),"")</f>
        <v>Dapagliflozin</v>
      </c>
      <c r="F6236" s="255" t="str">
        <f>IF(AND(A6236&lt;&gt;"",ISNUMBER(A6236)),VLOOKUP(A6236,Studies!A:BR,6,FALSE),"")</f>
        <v>Plasma</v>
      </c>
      <c r="G6236" s="194">
        <v>316</v>
      </c>
      <c r="H6236" s="50" t="s">
        <v>60</v>
      </c>
      <c r="I6236" s="187">
        <v>192.5061</v>
      </c>
      <c r="J6236" s="241" t="s">
        <v>941</v>
      </c>
      <c r="K6236" s="241" t="s">
        <v>116</v>
      </c>
    </row>
    <row r="6237" spans="1:16" ht="14.25" x14ac:dyDescent="0.2">
      <c r="A6237" s="30">
        <v>688</v>
      </c>
      <c r="B6237" s="253" t="str">
        <f>IF(AND(A6237&lt;&gt;"",ISNUMBER(A6237)),VLOOKUP(A6237,Studies!A:BR,2,FALSE),"")</f>
        <v>Komoroski 2009</v>
      </c>
      <c r="C6237" s="254" t="str">
        <f>IF(AND(A6237&lt;&gt;"",ISNUMBER(A6237)),VLOOKUP(A6237,Studies!A:BR,3,FALSE),"")</f>
        <v>https://www.ncbi.nlm.nih.gov/pubmed/19129748</v>
      </c>
      <c r="D6237" s="254" t="str">
        <f>IF(AND(A6237&lt;&gt;"",ISNUMBER(A6237)),VLOOKUP(A6237,Studies!A:BR,4,FALSE),"")</f>
        <v>MAD 50 mg (day 7 and day 14)</v>
      </c>
      <c r="E6237" s="254" t="str">
        <f>IF(AND(A6237&lt;&gt;"",ISNUMBER(A6237)),VLOOKUP(A6237,Studies!A:BR,5,FALSE),"")</f>
        <v>Dapagliflozin</v>
      </c>
      <c r="F6237" s="255" t="str">
        <f>IF(AND(A6237&lt;&gt;"",ISNUMBER(A6237)),VLOOKUP(A6237,Studies!A:BR,6,FALSE),"")</f>
        <v>Plasma</v>
      </c>
      <c r="G6237" s="194">
        <v>318</v>
      </c>
      <c r="H6237" s="50" t="s">
        <v>60</v>
      </c>
      <c r="I6237" s="187">
        <v>122.71250000000001</v>
      </c>
      <c r="J6237" s="241" t="s">
        <v>941</v>
      </c>
      <c r="K6237" s="241" t="s">
        <v>116</v>
      </c>
    </row>
    <row r="6238" spans="1:16" ht="14.25" x14ac:dyDescent="0.2">
      <c r="A6238" s="30">
        <v>688</v>
      </c>
      <c r="B6238" s="253" t="str">
        <f>IF(AND(A6238&lt;&gt;"",ISNUMBER(A6238)),VLOOKUP(A6238,Studies!A:BR,2,FALSE),"")</f>
        <v>Komoroski 2009</v>
      </c>
      <c r="C6238" s="254" t="str">
        <f>IF(AND(A6238&lt;&gt;"",ISNUMBER(A6238)),VLOOKUP(A6238,Studies!A:BR,3,FALSE),"")</f>
        <v>https://www.ncbi.nlm.nih.gov/pubmed/19129748</v>
      </c>
      <c r="D6238" s="254" t="str">
        <f>IF(AND(A6238&lt;&gt;"",ISNUMBER(A6238)),VLOOKUP(A6238,Studies!A:BR,4,FALSE),"")</f>
        <v>MAD 50 mg (day 7 and day 14)</v>
      </c>
      <c r="E6238" s="254" t="str">
        <f>IF(AND(A6238&lt;&gt;"",ISNUMBER(A6238)),VLOOKUP(A6238,Studies!A:BR,5,FALSE),"")</f>
        <v>Dapagliflozin</v>
      </c>
      <c r="F6238" s="255" t="str">
        <f>IF(AND(A6238&lt;&gt;"",ISNUMBER(A6238)),VLOOKUP(A6238,Studies!A:BR,6,FALSE),"")</f>
        <v>Plasma</v>
      </c>
      <c r="G6238" s="194">
        <v>320</v>
      </c>
      <c r="H6238" s="50" t="s">
        <v>60</v>
      </c>
      <c r="I6238" s="187">
        <v>102.06780000000001</v>
      </c>
      <c r="J6238" s="241" t="s">
        <v>941</v>
      </c>
      <c r="K6238" s="241" t="s">
        <v>116</v>
      </c>
    </row>
    <row r="6239" spans="1:16" ht="14.25" x14ac:dyDescent="0.2">
      <c r="A6239" s="30">
        <v>688</v>
      </c>
      <c r="B6239" s="253" t="str">
        <f>IF(AND(A6239&lt;&gt;"",ISNUMBER(A6239)),VLOOKUP(A6239,Studies!A:BR,2,FALSE),"")</f>
        <v>Komoroski 2009</v>
      </c>
      <c r="C6239" s="254" t="str">
        <f>IF(AND(A6239&lt;&gt;"",ISNUMBER(A6239)),VLOOKUP(A6239,Studies!A:BR,3,FALSE),"")</f>
        <v>https://www.ncbi.nlm.nih.gov/pubmed/19129748</v>
      </c>
      <c r="D6239" s="254" t="str">
        <f>IF(AND(A6239&lt;&gt;"",ISNUMBER(A6239)),VLOOKUP(A6239,Studies!A:BR,4,FALSE),"")</f>
        <v>MAD 50 mg (day 7 and day 14)</v>
      </c>
      <c r="E6239" s="254" t="str">
        <f>IF(AND(A6239&lt;&gt;"",ISNUMBER(A6239)),VLOOKUP(A6239,Studies!A:BR,5,FALSE),"")</f>
        <v>Dapagliflozin</v>
      </c>
      <c r="F6239" s="255" t="str">
        <f>IF(AND(A6239&lt;&gt;"",ISNUMBER(A6239)),VLOOKUP(A6239,Studies!A:BR,6,FALSE),"")</f>
        <v>Plasma</v>
      </c>
      <c r="G6239" s="194">
        <v>322</v>
      </c>
      <c r="H6239" s="50" t="s">
        <v>60</v>
      </c>
      <c r="I6239" s="187">
        <v>69.183099999999996</v>
      </c>
      <c r="J6239" s="241" t="s">
        <v>941</v>
      </c>
      <c r="K6239" s="241" t="s">
        <v>116</v>
      </c>
    </row>
    <row r="6240" spans="1:16" ht="14.25" x14ac:dyDescent="0.2">
      <c r="A6240" s="30">
        <v>688</v>
      </c>
      <c r="B6240" s="253" t="str">
        <f>IF(AND(A6240&lt;&gt;"",ISNUMBER(A6240)),VLOOKUP(A6240,Studies!A:BR,2,FALSE),"")</f>
        <v>Komoroski 2009</v>
      </c>
      <c r="C6240" s="254" t="str">
        <f>IF(AND(A6240&lt;&gt;"",ISNUMBER(A6240)),VLOOKUP(A6240,Studies!A:BR,3,FALSE),"")</f>
        <v>https://www.ncbi.nlm.nih.gov/pubmed/19129748</v>
      </c>
      <c r="D6240" s="254" t="str">
        <f>IF(AND(A6240&lt;&gt;"",ISNUMBER(A6240)),VLOOKUP(A6240,Studies!A:BR,4,FALSE),"")</f>
        <v>MAD 50 mg (day 7 and day 14)</v>
      </c>
      <c r="E6240" s="254" t="str">
        <f>IF(AND(A6240&lt;&gt;"",ISNUMBER(A6240)),VLOOKUP(A6240,Studies!A:BR,5,FALSE),"")</f>
        <v>Dapagliflozin</v>
      </c>
      <c r="F6240" s="255" t="str">
        <f>IF(AND(A6240&lt;&gt;"",ISNUMBER(A6240)),VLOOKUP(A6240,Studies!A:BR,6,FALSE),"")</f>
        <v>Plasma</v>
      </c>
      <c r="G6240" s="194">
        <v>324</v>
      </c>
      <c r="H6240" s="50" t="s">
        <v>60</v>
      </c>
      <c r="I6240" s="187">
        <v>58.733910000000002</v>
      </c>
      <c r="J6240" s="241" t="s">
        <v>941</v>
      </c>
      <c r="K6240" s="241" t="s">
        <v>116</v>
      </c>
    </row>
    <row r="6241" spans="1:14" ht="14.25" x14ac:dyDescent="0.2">
      <c r="A6241" s="30">
        <v>688</v>
      </c>
      <c r="B6241" s="253" t="str">
        <f>IF(AND(A6241&lt;&gt;"",ISNUMBER(A6241)),VLOOKUP(A6241,Studies!A:BR,2,FALSE),"")</f>
        <v>Komoroski 2009</v>
      </c>
      <c r="C6241" s="254" t="str">
        <f>IF(AND(A6241&lt;&gt;"",ISNUMBER(A6241)),VLOOKUP(A6241,Studies!A:BR,3,FALSE),"")</f>
        <v>https://www.ncbi.nlm.nih.gov/pubmed/19129748</v>
      </c>
      <c r="D6241" s="254" t="str">
        <f>IF(AND(A6241&lt;&gt;"",ISNUMBER(A6241)),VLOOKUP(A6241,Studies!A:BR,4,FALSE),"")</f>
        <v>MAD 50 mg (day 7 and day 14)</v>
      </c>
      <c r="E6241" s="254" t="str">
        <f>IF(AND(A6241&lt;&gt;"",ISNUMBER(A6241)),VLOOKUP(A6241,Studies!A:BR,5,FALSE),"")</f>
        <v>Dapagliflozin</v>
      </c>
      <c r="F6241" s="255" t="str">
        <f>IF(AND(A6241&lt;&gt;"",ISNUMBER(A6241)),VLOOKUP(A6241,Studies!A:BR,6,FALSE),"")</f>
        <v>Plasma</v>
      </c>
      <c r="G6241" s="194">
        <v>326</v>
      </c>
      <c r="H6241" s="50" t="s">
        <v>60</v>
      </c>
      <c r="I6241" s="187">
        <v>43.207140000000003</v>
      </c>
      <c r="J6241" s="241" t="s">
        <v>941</v>
      </c>
      <c r="K6241" s="241" t="s">
        <v>116</v>
      </c>
    </row>
    <row r="6242" spans="1:14" ht="14.25" x14ac:dyDescent="0.2">
      <c r="A6242" s="30">
        <v>688</v>
      </c>
      <c r="B6242" s="253" t="str">
        <f>IF(AND(A6242&lt;&gt;"",ISNUMBER(A6242)),VLOOKUP(A6242,Studies!A:BR,2,FALSE),"")</f>
        <v>Komoroski 2009</v>
      </c>
      <c r="C6242" s="254" t="str">
        <f>IF(AND(A6242&lt;&gt;"",ISNUMBER(A6242)),VLOOKUP(A6242,Studies!A:BR,3,FALSE),"")</f>
        <v>https://www.ncbi.nlm.nih.gov/pubmed/19129748</v>
      </c>
      <c r="D6242" s="254" t="str">
        <f>IF(AND(A6242&lt;&gt;"",ISNUMBER(A6242)),VLOOKUP(A6242,Studies!A:BR,4,FALSE),"")</f>
        <v>MAD 50 mg (day 7 and day 14)</v>
      </c>
      <c r="E6242" s="254" t="str">
        <f>IF(AND(A6242&lt;&gt;"",ISNUMBER(A6242)),VLOOKUP(A6242,Studies!A:BR,5,FALSE),"")</f>
        <v>Dapagliflozin</v>
      </c>
      <c r="F6242" s="255" t="str">
        <f>IF(AND(A6242&lt;&gt;"",ISNUMBER(A6242)),VLOOKUP(A6242,Studies!A:BR,6,FALSE),"")</f>
        <v>Plasma</v>
      </c>
      <c r="G6242" s="194">
        <v>330</v>
      </c>
      <c r="H6242" s="50" t="s">
        <v>60</v>
      </c>
      <c r="I6242" s="187">
        <v>33.113109999999999</v>
      </c>
      <c r="J6242" s="241" t="s">
        <v>941</v>
      </c>
      <c r="K6242" s="241" t="s">
        <v>116</v>
      </c>
    </row>
    <row r="6243" spans="1:14" ht="14.25" x14ac:dyDescent="0.2">
      <c r="A6243" s="30">
        <v>688</v>
      </c>
      <c r="B6243" s="253" t="str">
        <f>IF(AND(A6243&lt;&gt;"",ISNUMBER(A6243)),VLOOKUP(A6243,Studies!A:BR,2,FALSE),"")</f>
        <v>Komoroski 2009</v>
      </c>
      <c r="C6243" s="254" t="str">
        <f>IF(AND(A6243&lt;&gt;"",ISNUMBER(A6243)),VLOOKUP(A6243,Studies!A:BR,3,FALSE),"")</f>
        <v>https://www.ncbi.nlm.nih.gov/pubmed/19129748</v>
      </c>
      <c r="D6243" s="254" t="str">
        <f>IF(AND(A6243&lt;&gt;"",ISNUMBER(A6243)),VLOOKUP(A6243,Studies!A:BR,4,FALSE),"")</f>
        <v>MAD 50 mg (day 7 and day 14)</v>
      </c>
      <c r="E6243" s="254" t="str">
        <f>IF(AND(A6243&lt;&gt;"",ISNUMBER(A6243)),VLOOKUP(A6243,Studies!A:BR,5,FALSE),"")</f>
        <v>Dapagliflozin</v>
      </c>
      <c r="F6243" s="255" t="str">
        <f>IF(AND(A6243&lt;&gt;"",ISNUMBER(A6243)),VLOOKUP(A6243,Studies!A:BR,6,FALSE),"")</f>
        <v>Plasma</v>
      </c>
      <c r="G6243" s="194">
        <v>334</v>
      </c>
      <c r="H6243" s="50" t="s">
        <v>60</v>
      </c>
      <c r="I6243" s="187">
        <v>21.544350000000001</v>
      </c>
      <c r="J6243" s="241" t="s">
        <v>941</v>
      </c>
      <c r="K6243" s="241" t="s">
        <v>116</v>
      </c>
    </row>
    <row r="6244" spans="1:14" ht="14.25" x14ac:dyDescent="0.2">
      <c r="A6244" s="30">
        <v>688</v>
      </c>
      <c r="B6244" s="253" t="str">
        <f>IF(AND(A6244&lt;&gt;"",ISNUMBER(A6244)),VLOOKUP(A6244,Studies!A:BR,2,FALSE),"")</f>
        <v>Komoroski 2009</v>
      </c>
      <c r="C6244" s="254" t="str">
        <f>IF(AND(A6244&lt;&gt;"",ISNUMBER(A6244)),VLOOKUP(A6244,Studies!A:BR,3,FALSE),"")</f>
        <v>https://www.ncbi.nlm.nih.gov/pubmed/19129748</v>
      </c>
      <c r="D6244" s="254" t="str">
        <f>IF(AND(A6244&lt;&gt;"",ISNUMBER(A6244)),VLOOKUP(A6244,Studies!A:BR,4,FALSE),"")</f>
        <v>MAD 50 mg (day 7 and day 14)</v>
      </c>
      <c r="E6244" s="254" t="str">
        <f>IF(AND(A6244&lt;&gt;"",ISNUMBER(A6244)),VLOOKUP(A6244,Studies!A:BR,5,FALSE),"")</f>
        <v>Dapagliflozin</v>
      </c>
      <c r="F6244" s="255" t="str">
        <f>IF(AND(A6244&lt;&gt;"",ISNUMBER(A6244)),VLOOKUP(A6244,Studies!A:BR,6,FALSE),"")</f>
        <v>Plasma</v>
      </c>
      <c r="G6244" s="194">
        <v>336</v>
      </c>
      <c r="H6244" s="50" t="s">
        <v>60</v>
      </c>
      <c r="I6244" s="187">
        <v>21.544350000000001</v>
      </c>
      <c r="J6244" s="241" t="s">
        <v>941</v>
      </c>
      <c r="K6244" s="241" t="s">
        <v>116</v>
      </c>
    </row>
    <row r="6245" spans="1:14" ht="14.25" x14ac:dyDescent="0.2">
      <c r="A6245" s="30">
        <v>689</v>
      </c>
      <c r="B6245" s="253" t="str">
        <f>IF(AND(A6245&lt;&gt;"",ISNUMBER(A6245)),VLOOKUP(A6245,Studies!A:BR,2,FALSE),"")</f>
        <v>Komoroski 2009</v>
      </c>
      <c r="C6245" s="254" t="str">
        <f>IF(AND(A6245&lt;&gt;"",ISNUMBER(A6245)),VLOOKUP(A6245,Studies!A:BR,3,FALSE),"")</f>
        <v>https://www.ncbi.nlm.nih.gov/pubmed/19129748</v>
      </c>
      <c r="D6245" s="254" t="str">
        <f>IF(AND(A6245&lt;&gt;"",ISNUMBER(A6245)),VLOOKUP(A6245,Studies!A:BR,4,FALSE),"")</f>
        <v>MAD 100 mg (day 7 and day 14)</v>
      </c>
      <c r="E6245" s="254" t="str">
        <f>IF(AND(A6245&lt;&gt;"",ISNUMBER(A6245)),VLOOKUP(A6245,Studies!A:BR,5,FALSE),"")</f>
        <v>Dapagliflozin</v>
      </c>
      <c r="F6245" s="255" t="str">
        <f>IF(AND(A6245&lt;&gt;"",ISNUMBER(A6245)),VLOOKUP(A6245,Studies!A:BR,6,FALSE),"")</f>
        <v>Plasma</v>
      </c>
      <c r="G6245" s="194">
        <v>144.25</v>
      </c>
      <c r="H6245" s="50" t="s">
        <v>60</v>
      </c>
      <c r="I6245" s="187">
        <v>61.076900000000002</v>
      </c>
      <c r="J6245" s="241" t="s">
        <v>941</v>
      </c>
      <c r="K6245" s="241" t="s">
        <v>116</v>
      </c>
    </row>
    <row r="6246" spans="1:14" ht="14.25" x14ac:dyDescent="0.2">
      <c r="A6246" s="30">
        <v>689</v>
      </c>
      <c r="B6246" s="253" t="str">
        <f>IF(AND(A6246&lt;&gt;"",ISNUMBER(A6246)),VLOOKUP(A6246,Studies!A:BR,2,FALSE),"")</f>
        <v>Komoroski 2009</v>
      </c>
      <c r="C6246" s="254" t="str">
        <f>IF(AND(A6246&lt;&gt;"",ISNUMBER(A6246)),VLOOKUP(A6246,Studies!A:BR,3,FALSE),"")</f>
        <v>https://www.ncbi.nlm.nih.gov/pubmed/19129748</v>
      </c>
      <c r="D6246" s="254" t="str">
        <f>IF(AND(A6246&lt;&gt;"",ISNUMBER(A6246)),VLOOKUP(A6246,Studies!A:BR,4,FALSE),"")</f>
        <v>MAD 100 mg (day 7 and day 14)</v>
      </c>
      <c r="E6246" s="254" t="str">
        <f>IF(AND(A6246&lt;&gt;"",ISNUMBER(A6246)),VLOOKUP(A6246,Studies!A:BR,5,FALSE),"")</f>
        <v>Dapagliflozin</v>
      </c>
      <c r="F6246" s="255" t="str">
        <f>IF(AND(A6246&lt;&gt;"",ISNUMBER(A6246)),VLOOKUP(A6246,Studies!A:BR,6,FALSE),"")</f>
        <v>Plasma</v>
      </c>
      <c r="G6246" s="194">
        <v>144.5</v>
      </c>
      <c r="H6246" s="50" t="s">
        <v>60</v>
      </c>
      <c r="I6246" s="187">
        <v>552.83659999999998</v>
      </c>
      <c r="J6246" s="241" t="s">
        <v>941</v>
      </c>
      <c r="K6246" s="241" t="s">
        <v>116</v>
      </c>
    </row>
    <row r="6247" spans="1:14" ht="14.25" x14ac:dyDescent="0.2">
      <c r="A6247" s="30">
        <v>689</v>
      </c>
      <c r="B6247" s="253" t="str">
        <f>IF(AND(A6247&lt;&gt;"",ISNUMBER(A6247)),VLOOKUP(A6247,Studies!A:BR,2,FALSE),"")</f>
        <v>Komoroski 2009</v>
      </c>
      <c r="C6247" s="254" t="str">
        <f>IF(AND(A6247&lt;&gt;"",ISNUMBER(A6247)),VLOOKUP(A6247,Studies!A:BR,3,FALSE),"")</f>
        <v>https://www.ncbi.nlm.nih.gov/pubmed/19129748</v>
      </c>
      <c r="D6247" s="254" t="str">
        <f>IF(AND(A6247&lt;&gt;"",ISNUMBER(A6247)),VLOOKUP(A6247,Studies!A:BR,4,FALSE),"")</f>
        <v>MAD 100 mg (day 7 and day 14)</v>
      </c>
      <c r="E6247" s="254" t="str">
        <f>IF(AND(A6247&lt;&gt;"",ISNUMBER(A6247)),VLOOKUP(A6247,Studies!A:BR,5,FALSE),"")</f>
        <v>Dapagliflozin</v>
      </c>
      <c r="F6247" s="255" t="str">
        <f>IF(AND(A6247&lt;&gt;"",ISNUMBER(A6247)),VLOOKUP(A6247,Studies!A:BR,6,FALSE),"")</f>
        <v>Plasma</v>
      </c>
      <c r="G6247" s="194">
        <v>145</v>
      </c>
      <c r="H6247" s="50" t="s">
        <v>60</v>
      </c>
      <c r="I6247" s="187">
        <v>1037.3979999999999</v>
      </c>
      <c r="J6247" s="241" t="s">
        <v>941</v>
      </c>
      <c r="K6247" s="241" t="s">
        <v>116</v>
      </c>
    </row>
    <row r="6248" spans="1:14" ht="14.25" x14ac:dyDescent="0.2">
      <c r="A6248" s="30">
        <v>689</v>
      </c>
      <c r="B6248" s="253" t="str">
        <f>IF(AND(A6248&lt;&gt;"",ISNUMBER(A6248)),VLOOKUP(A6248,Studies!A:BR,2,FALSE),"")</f>
        <v>Komoroski 2009</v>
      </c>
      <c r="C6248" s="254" t="str">
        <f>IF(AND(A6248&lt;&gt;"",ISNUMBER(A6248)),VLOOKUP(A6248,Studies!A:BR,3,FALSE),"")</f>
        <v>https://www.ncbi.nlm.nih.gov/pubmed/19129748</v>
      </c>
      <c r="D6248" s="254" t="str">
        <f>IF(AND(A6248&lt;&gt;"",ISNUMBER(A6248)),VLOOKUP(A6248,Studies!A:BR,4,FALSE),"")</f>
        <v>MAD 100 mg (day 7 and day 14)</v>
      </c>
      <c r="E6248" s="254" t="str">
        <f>IF(AND(A6248&lt;&gt;"",ISNUMBER(A6248)),VLOOKUP(A6248,Studies!A:BR,5,FALSE),"")</f>
        <v>Dapagliflozin</v>
      </c>
      <c r="F6248" s="255" t="str">
        <f>IF(AND(A6248&lt;&gt;"",ISNUMBER(A6248)),VLOOKUP(A6248,Studies!A:BR,6,FALSE),"")</f>
        <v>Plasma</v>
      </c>
      <c r="G6248" s="194">
        <v>145.5</v>
      </c>
      <c r="H6248" s="50" t="s">
        <v>60</v>
      </c>
      <c r="I6248" s="187">
        <v>895.7029</v>
      </c>
      <c r="J6248" s="241" t="s">
        <v>941</v>
      </c>
      <c r="K6248" s="241" t="s">
        <v>116</v>
      </c>
    </row>
    <row r="6249" spans="1:14" ht="14.25" x14ac:dyDescent="0.2">
      <c r="A6249" s="30">
        <v>689</v>
      </c>
      <c r="B6249" s="253" t="str">
        <f>IF(AND(A6249&lt;&gt;"",ISNUMBER(A6249)),VLOOKUP(A6249,Studies!A:BR,2,FALSE),"")</f>
        <v>Komoroski 2009</v>
      </c>
      <c r="C6249" s="254" t="str">
        <f>IF(AND(A6249&lt;&gt;"",ISNUMBER(A6249)),VLOOKUP(A6249,Studies!A:BR,3,FALSE),"")</f>
        <v>https://www.ncbi.nlm.nih.gov/pubmed/19129748</v>
      </c>
      <c r="D6249" s="254" t="str">
        <f>IF(AND(A6249&lt;&gt;"",ISNUMBER(A6249)),VLOOKUP(A6249,Studies!A:BR,4,FALSE),"")</f>
        <v>MAD 100 mg (day 7 and day 14)</v>
      </c>
      <c r="E6249" s="254" t="str">
        <f>IF(AND(A6249&lt;&gt;"",ISNUMBER(A6249)),VLOOKUP(A6249,Studies!A:BR,5,FALSE),"")</f>
        <v>Dapagliflozin</v>
      </c>
      <c r="F6249" s="255" t="str">
        <f>IF(AND(A6249&lt;&gt;"",ISNUMBER(A6249)),VLOOKUP(A6249,Studies!A:BR,6,FALSE),"")</f>
        <v>Plasma</v>
      </c>
      <c r="G6249" s="194">
        <v>146</v>
      </c>
      <c r="H6249" s="50" t="s">
        <v>60</v>
      </c>
      <c r="I6249" s="187">
        <v>806.50289999999995</v>
      </c>
      <c r="J6249" s="241" t="s">
        <v>941</v>
      </c>
      <c r="K6249" s="241" t="s">
        <v>116</v>
      </c>
      <c r="N6249" s="195"/>
    </row>
    <row r="6250" spans="1:14" ht="14.25" x14ac:dyDescent="0.2">
      <c r="A6250" s="30">
        <v>689</v>
      </c>
      <c r="B6250" s="253" t="str">
        <f>IF(AND(A6250&lt;&gt;"",ISNUMBER(A6250)),VLOOKUP(A6250,Studies!A:BR,2,FALSE),"")</f>
        <v>Komoroski 2009</v>
      </c>
      <c r="C6250" s="254" t="str">
        <f>IF(AND(A6250&lt;&gt;"",ISNUMBER(A6250)),VLOOKUP(A6250,Studies!A:BR,3,FALSE),"")</f>
        <v>https://www.ncbi.nlm.nih.gov/pubmed/19129748</v>
      </c>
      <c r="D6250" s="254" t="str">
        <f>IF(AND(A6250&lt;&gt;"",ISNUMBER(A6250)),VLOOKUP(A6250,Studies!A:BR,4,FALSE),"")</f>
        <v>MAD 100 mg (day 7 and day 14)</v>
      </c>
      <c r="E6250" s="254" t="str">
        <f>IF(AND(A6250&lt;&gt;"",ISNUMBER(A6250)),VLOOKUP(A6250,Studies!A:BR,5,FALSE),"")</f>
        <v>Dapagliflozin</v>
      </c>
      <c r="F6250" s="255" t="str">
        <f>IF(AND(A6250&lt;&gt;"",ISNUMBER(A6250)),VLOOKUP(A6250,Studies!A:BR,6,FALSE),"")</f>
        <v>Plasma</v>
      </c>
      <c r="G6250" s="194">
        <v>148</v>
      </c>
      <c r="H6250" s="50" t="s">
        <v>60</v>
      </c>
      <c r="I6250" s="187">
        <v>386.9896</v>
      </c>
      <c r="J6250" s="241" t="s">
        <v>941</v>
      </c>
      <c r="K6250" s="241" t="s">
        <v>116</v>
      </c>
      <c r="M6250" s="195"/>
      <c r="N6250" s="195"/>
    </row>
    <row r="6251" spans="1:14" ht="14.25" x14ac:dyDescent="0.2">
      <c r="A6251" s="30">
        <v>689</v>
      </c>
      <c r="B6251" s="253" t="str">
        <f>IF(AND(A6251&lt;&gt;"",ISNUMBER(A6251)),VLOOKUP(A6251,Studies!A:BR,2,FALSE),"")</f>
        <v>Komoroski 2009</v>
      </c>
      <c r="C6251" s="254" t="str">
        <f>IF(AND(A6251&lt;&gt;"",ISNUMBER(A6251)),VLOOKUP(A6251,Studies!A:BR,3,FALSE),"")</f>
        <v>https://www.ncbi.nlm.nih.gov/pubmed/19129748</v>
      </c>
      <c r="D6251" s="254" t="str">
        <f>IF(AND(A6251&lt;&gt;"",ISNUMBER(A6251)),VLOOKUP(A6251,Studies!A:BR,4,FALSE),"")</f>
        <v>MAD 100 mg (day 7 and day 14)</v>
      </c>
      <c r="E6251" s="254" t="str">
        <f>IF(AND(A6251&lt;&gt;"",ISNUMBER(A6251)),VLOOKUP(A6251,Studies!A:BR,5,FALSE),"")</f>
        <v>Dapagliflozin</v>
      </c>
      <c r="F6251" s="255" t="str">
        <f>IF(AND(A6251&lt;&gt;"",ISNUMBER(A6251)),VLOOKUP(A6251,Studies!A:BR,6,FALSE),"")</f>
        <v>Plasma</v>
      </c>
      <c r="G6251" s="194">
        <v>150</v>
      </c>
      <c r="H6251" s="50" t="s">
        <v>60</v>
      </c>
      <c r="I6251" s="187">
        <v>243.9179</v>
      </c>
      <c r="J6251" s="241" t="s">
        <v>941</v>
      </c>
      <c r="K6251" s="241" t="s">
        <v>116</v>
      </c>
      <c r="M6251" s="195"/>
      <c r="N6251" s="195"/>
    </row>
    <row r="6252" spans="1:14" ht="14.25" x14ac:dyDescent="0.2">
      <c r="A6252" s="30">
        <v>689</v>
      </c>
      <c r="B6252" s="253" t="str">
        <f>IF(AND(A6252&lt;&gt;"",ISNUMBER(A6252)),VLOOKUP(A6252,Studies!A:BR,2,FALSE),"")</f>
        <v>Komoroski 2009</v>
      </c>
      <c r="C6252" s="254" t="str">
        <f>IF(AND(A6252&lt;&gt;"",ISNUMBER(A6252)),VLOOKUP(A6252,Studies!A:BR,3,FALSE),"")</f>
        <v>https://www.ncbi.nlm.nih.gov/pubmed/19129748</v>
      </c>
      <c r="D6252" s="254" t="str">
        <f>IF(AND(A6252&lt;&gt;"",ISNUMBER(A6252)),VLOOKUP(A6252,Studies!A:BR,4,FALSE),"")</f>
        <v>MAD 100 mg (day 7 and day 14)</v>
      </c>
      <c r="E6252" s="254" t="str">
        <f>IF(AND(A6252&lt;&gt;"",ISNUMBER(A6252)),VLOOKUP(A6252,Studies!A:BR,5,FALSE),"")</f>
        <v>Dapagliflozin</v>
      </c>
      <c r="F6252" s="255" t="str">
        <f>IF(AND(A6252&lt;&gt;"",ISNUMBER(A6252)),VLOOKUP(A6252,Studies!A:BR,6,FALSE),"")</f>
        <v>Plasma</v>
      </c>
      <c r="G6252" s="194">
        <v>152</v>
      </c>
      <c r="H6252" s="50" t="s">
        <v>60</v>
      </c>
      <c r="I6252" s="187">
        <v>201.9478</v>
      </c>
      <c r="J6252" s="241" t="s">
        <v>941</v>
      </c>
      <c r="K6252" s="241" t="s">
        <v>116</v>
      </c>
      <c r="M6252" s="195"/>
      <c r="N6252" s="195"/>
    </row>
    <row r="6253" spans="1:14" ht="14.25" x14ac:dyDescent="0.2">
      <c r="A6253" s="30">
        <v>689</v>
      </c>
      <c r="B6253" s="253" t="str">
        <f>IF(AND(A6253&lt;&gt;"",ISNUMBER(A6253)),VLOOKUP(A6253,Studies!A:BR,2,FALSE),"")</f>
        <v>Komoroski 2009</v>
      </c>
      <c r="C6253" s="254" t="str">
        <f>IF(AND(A6253&lt;&gt;"",ISNUMBER(A6253)),VLOOKUP(A6253,Studies!A:BR,3,FALSE),"")</f>
        <v>https://www.ncbi.nlm.nih.gov/pubmed/19129748</v>
      </c>
      <c r="D6253" s="254" t="str">
        <f>IF(AND(A6253&lt;&gt;"",ISNUMBER(A6253)),VLOOKUP(A6253,Studies!A:BR,4,FALSE),"")</f>
        <v>MAD 100 mg (day 7 and day 14)</v>
      </c>
      <c r="E6253" s="254" t="str">
        <f>IF(AND(A6253&lt;&gt;"",ISNUMBER(A6253)),VLOOKUP(A6253,Studies!A:BR,5,FALSE),"")</f>
        <v>Dapagliflozin</v>
      </c>
      <c r="F6253" s="255" t="str">
        <f>IF(AND(A6253&lt;&gt;"",ISNUMBER(A6253)),VLOOKUP(A6253,Studies!A:BR,6,FALSE),"")</f>
        <v>Plasma</v>
      </c>
      <c r="G6253" s="194">
        <v>154</v>
      </c>
      <c r="H6253" s="50" t="s">
        <v>60</v>
      </c>
      <c r="I6253" s="187">
        <v>138.4299</v>
      </c>
      <c r="J6253" s="241" t="s">
        <v>941</v>
      </c>
      <c r="K6253" s="241" t="s">
        <v>116</v>
      </c>
      <c r="M6253" s="195"/>
      <c r="N6253" s="195"/>
    </row>
    <row r="6254" spans="1:14" ht="14.25" x14ac:dyDescent="0.2">
      <c r="A6254" s="30">
        <v>689</v>
      </c>
      <c r="B6254" s="253" t="str">
        <f>IF(AND(A6254&lt;&gt;"",ISNUMBER(A6254)),VLOOKUP(A6254,Studies!A:BR,2,FALSE),"")</f>
        <v>Komoroski 2009</v>
      </c>
      <c r="C6254" s="254" t="str">
        <f>IF(AND(A6254&lt;&gt;"",ISNUMBER(A6254)),VLOOKUP(A6254,Studies!A:BR,3,FALSE),"")</f>
        <v>https://www.ncbi.nlm.nih.gov/pubmed/19129748</v>
      </c>
      <c r="D6254" s="254" t="str">
        <f>IF(AND(A6254&lt;&gt;"",ISNUMBER(A6254)),VLOOKUP(A6254,Studies!A:BR,4,FALSE),"")</f>
        <v>MAD 100 mg (day 7 and day 14)</v>
      </c>
      <c r="E6254" s="254" t="str">
        <f>IF(AND(A6254&lt;&gt;"",ISNUMBER(A6254)),VLOOKUP(A6254,Studies!A:BR,5,FALSE),"")</f>
        <v>Dapagliflozin</v>
      </c>
      <c r="F6254" s="255" t="str">
        <f>IF(AND(A6254&lt;&gt;"",ISNUMBER(A6254)),VLOOKUP(A6254,Studies!A:BR,6,FALSE),"")</f>
        <v>Plasma</v>
      </c>
      <c r="G6254" s="194">
        <v>156</v>
      </c>
      <c r="H6254" s="50" t="s">
        <v>60</v>
      </c>
      <c r="I6254" s="187">
        <v>122.05629999999999</v>
      </c>
      <c r="J6254" s="241" t="s">
        <v>941</v>
      </c>
      <c r="K6254" s="241" t="s">
        <v>116</v>
      </c>
      <c r="M6254" s="195"/>
      <c r="N6254" s="195"/>
    </row>
    <row r="6255" spans="1:14" ht="14.25" x14ac:dyDescent="0.2">
      <c r="A6255" s="30">
        <v>689</v>
      </c>
      <c r="B6255" s="253" t="str">
        <f>IF(AND(A6255&lt;&gt;"",ISNUMBER(A6255)),VLOOKUP(A6255,Studies!A:BR,2,FALSE),"")</f>
        <v>Komoroski 2009</v>
      </c>
      <c r="C6255" s="254" t="str">
        <f>IF(AND(A6255&lt;&gt;"",ISNUMBER(A6255)),VLOOKUP(A6255,Studies!A:BR,3,FALSE),"")</f>
        <v>https://www.ncbi.nlm.nih.gov/pubmed/19129748</v>
      </c>
      <c r="D6255" s="254" t="str">
        <f>IF(AND(A6255&lt;&gt;"",ISNUMBER(A6255)),VLOOKUP(A6255,Studies!A:BR,4,FALSE),"")</f>
        <v>MAD 100 mg (day 7 and day 14)</v>
      </c>
      <c r="E6255" s="254" t="str">
        <f>IF(AND(A6255&lt;&gt;"",ISNUMBER(A6255)),VLOOKUP(A6255,Studies!A:BR,5,FALSE),"")</f>
        <v>Dapagliflozin</v>
      </c>
      <c r="F6255" s="255" t="str">
        <f>IF(AND(A6255&lt;&gt;"",ISNUMBER(A6255)),VLOOKUP(A6255,Studies!A:BR,6,FALSE),"")</f>
        <v>Plasma</v>
      </c>
      <c r="G6255" s="194">
        <v>158</v>
      </c>
      <c r="H6255" s="50" t="s">
        <v>60</v>
      </c>
      <c r="I6255" s="187">
        <v>109.9012</v>
      </c>
      <c r="J6255" s="241" t="s">
        <v>941</v>
      </c>
      <c r="K6255" s="241" t="s">
        <v>116</v>
      </c>
      <c r="M6255" s="195"/>
      <c r="N6255" s="195"/>
    </row>
    <row r="6256" spans="1:14" ht="14.25" x14ac:dyDescent="0.2">
      <c r="A6256" s="30">
        <v>689</v>
      </c>
      <c r="B6256" s="253" t="str">
        <f>IF(AND(A6256&lt;&gt;"",ISNUMBER(A6256)),VLOOKUP(A6256,Studies!A:BR,2,FALSE),"")</f>
        <v>Komoroski 2009</v>
      </c>
      <c r="C6256" s="254" t="str">
        <f>IF(AND(A6256&lt;&gt;"",ISNUMBER(A6256)),VLOOKUP(A6256,Studies!A:BR,3,FALSE),"")</f>
        <v>https://www.ncbi.nlm.nih.gov/pubmed/19129748</v>
      </c>
      <c r="D6256" s="254" t="str">
        <f>IF(AND(A6256&lt;&gt;"",ISNUMBER(A6256)),VLOOKUP(A6256,Studies!A:BR,4,FALSE),"")</f>
        <v>MAD 100 mg (day 7 and day 14)</v>
      </c>
      <c r="E6256" s="254" t="str">
        <f>IF(AND(A6256&lt;&gt;"",ISNUMBER(A6256)),VLOOKUP(A6256,Studies!A:BR,5,FALSE),"")</f>
        <v>Dapagliflozin</v>
      </c>
      <c r="F6256" s="255" t="str">
        <f>IF(AND(A6256&lt;&gt;"",ISNUMBER(A6256)),VLOOKUP(A6256,Studies!A:BR,6,FALSE),"")</f>
        <v>Plasma</v>
      </c>
      <c r="G6256" s="194">
        <v>162</v>
      </c>
      <c r="H6256" s="50" t="s">
        <v>60</v>
      </c>
      <c r="I6256" s="187">
        <v>67.832070000000002</v>
      </c>
      <c r="J6256" s="241" t="s">
        <v>941</v>
      </c>
      <c r="K6256" s="241" t="s">
        <v>116</v>
      </c>
      <c r="M6256" s="195"/>
      <c r="N6256" s="195"/>
    </row>
    <row r="6257" spans="1:14" ht="14.25" x14ac:dyDescent="0.2">
      <c r="A6257" s="30">
        <v>689</v>
      </c>
      <c r="B6257" s="253" t="str">
        <f>IF(AND(A6257&lt;&gt;"",ISNUMBER(A6257)),VLOOKUP(A6257,Studies!A:BR,2,FALSE),"")</f>
        <v>Komoroski 2009</v>
      </c>
      <c r="C6257" s="254" t="str">
        <f>IF(AND(A6257&lt;&gt;"",ISNUMBER(A6257)),VLOOKUP(A6257,Studies!A:BR,3,FALSE),"")</f>
        <v>https://www.ncbi.nlm.nih.gov/pubmed/19129748</v>
      </c>
      <c r="D6257" s="254" t="str">
        <f>IF(AND(A6257&lt;&gt;"",ISNUMBER(A6257)),VLOOKUP(A6257,Studies!A:BR,4,FALSE),"")</f>
        <v>MAD 100 mg (day 7 and day 14)</v>
      </c>
      <c r="E6257" s="254" t="str">
        <f>IF(AND(A6257&lt;&gt;"",ISNUMBER(A6257)),VLOOKUP(A6257,Studies!A:BR,5,FALSE),"")</f>
        <v>Dapagliflozin</v>
      </c>
      <c r="F6257" s="255" t="str">
        <f>IF(AND(A6257&lt;&gt;"",ISNUMBER(A6257)),VLOOKUP(A6257,Studies!A:BR,6,FALSE),"")</f>
        <v>Plasma</v>
      </c>
      <c r="G6257" s="194">
        <v>166</v>
      </c>
      <c r="H6257" s="50" t="s">
        <v>60</v>
      </c>
      <c r="I6257" s="187">
        <v>56.160440000000001</v>
      </c>
      <c r="J6257" s="241" t="s">
        <v>941</v>
      </c>
      <c r="K6257" s="241" t="s">
        <v>116</v>
      </c>
      <c r="M6257" s="195"/>
      <c r="N6257" s="195"/>
    </row>
    <row r="6258" spans="1:14" ht="14.25" x14ac:dyDescent="0.2">
      <c r="A6258" s="30">
        <v>689</v>
      </c>
      <c r="B6258" s="253" t="str">
        <f>IF(AND(A6258&lt;&gt;"",ISNUMBER(A6258)),VLOOKUP(A6258,Studies!A:BR,2,FALSE),"")</f>
        <v>Komoroski 2009</v>
      </c>
      <c r="C6258" s="254" t="str">
        <f>IF(AND(A6258&lt;&gt;"",ISNUMBER(A6258)),VLOOKUP(A6258,Studies!A:BR,3,FALSE),"")</f>
        <v>https://www.ncbi.nlm.nih.gov/pubmed/19129748</v>
      </c>
      <c r="D6258" s="254" t="str">
        <f>IF(AND(A6258&lt;&gt;"",ISNUMBER(A6258)),VLOOKUP(A6258,Studies!A:BR,4,FALSE),"")</f>
        <v>MAD 100 mg (day 7 and day 14)</v>
      </c>
      <c r="E6258" s="254" t="str">
        <f>IF(AND(A6258&lt;&gt;"",ISNUMBER(A6258)),VLOOKUP(A6258,Studies!A:BR,5,FALSE),"")</f>
        <v>Dapagliflozin</v>
      </c>
      <c r="F6258" s="255" t="str">
        <f>IF(AND(A6258&lt;&gt;"",ISNUMBER(A6258)),VLOOKUP(A6258,Studies!A:BR,6,FALSE),"")</f>
        <v>Plasma</v>
      </c>
      <c r="G6258" s="194">
        <v>168</v>
      </c>
      <c r="H6258" s="50" t="s">
        <v>60</v>
      </c>
      <c r="I6258" s="187">
        <v>54.994459999999997</v>
      </c>
      <c r="J6258" s="241" t="s">
        <v>941</v>
      </c>
      <c r="K6258" s="241" t="s">
        <v>116</v>
      </c>
      <c r="M6258" s="195"/>
      <c r="N6258" s="195"/>
    </row>
    <row r="6259" spans="1:14" ht="14.25" x14ac:dyDescent="0.2">
      <c r="A6259" s="30">
        <v>689</v>
      </c>
      <c r="B6259" s="253" t="str">
        <f>IF(AND(A6259&lt;&gt;"",ISNUMBER(A6259)),VLOOKUP(A6259,Studies!A:BR,2,FALSE),"")</f>
        <v>Komoroski 2009</v>
      </c>
      <c r="C6259" s="254" t="str">
        <f>IF(AND(A6259&lt;&gt;"",ISNUMBER(A6259)),VLOOKUP(A6259,Studies!A:BR,3,FALSE),"")</f>
        <v>https://www.ncbi.nlm.nih.gov/pubmed/19129748</v>
      </c>
      <c r="D6259" s="254" t="str">
        <f>IF(AND(A6259&lt;&gt;"",ISNUMBER(A6259)),VLOOKUP(A6259,Studies!A:BR,4,FALSE),"")</f>
        <v>MAD 100 mg (day 7 and day 14)</v>
      </c>
      <c r="E6259" s="254" t="str">
        <f>IF(AND(A6259&lt;&gt;"",ISNUMBER(A6259)),VLOOKUP(A6259,Studies!A:BR,5,FALSE),"")</f>
        <v>Dapagliflozin</v>
      </c>
      <c r="F6259" s="255" t="str">
        <f>IF(AND(A6259&lt;&gt;"",ISNUMBER(A6259)),VLOOKUP(A6259,Studies!A:BR,6,FALSE),"")</f>
        <v>Plasma</v>
      </c>
      <c r="G6259" s="194">
        <v>312.25</v>
      </c>
      <c r="H6259" s="50" t="s">
        <v>60</v>
      </c>
      <c r="I6259" s="187">
        <v>62.453319999999998</v>
      </c>
      <c r="J6259" s="241" t="s">
        <v>941</v>
      </c>
      <c r="K6259" s="241" t="s">
        <v>116</v>
      </c>
      <c r="M6259" s="195"/>
      <c r="N6259" s="195"/>
    </row>
    <row r="6260" spans="1:14" ht="14.25" x14ac:dyDescent="0.2">
      <c r="A6260" s="30">
        <v>689</v>
      </c>
      <c r="B6260" s="253" t="str">
        <f>IF(AND(A6260&lt;&gt;"",ISNUMBER(A6260)),VLOOKUP(A6260,Studies!A:BR,2,FALSE),"")</f>
        <v>Komoroski 2009</v>
      </c>
      <c r="C6260" s="254" t="str">
        <f>IF(AND(A6260&lt;&gt;"",ISNUMBER(A6260)),VLOOKUP(A6260,Studies!A:BR,3,FALSE),"")</f>
        <v>https://www.ncbi.nlm.nih.gov/pubmed/19129748</v>
      </c>
      <c r="D6260" s="254" t="str">
        <f>IF(AND(A6260&lt;&gt;"",ISNUMBER(A6260)),VLOOKUP(A6260,Studies!A:BR,4,FALSE),"")</f>
        <v>MAD 100 mg (day 7 and day 14)</v>
      </c>
      <c r="E6260" s="254" t="str">
        <f>IF(AND(A6260&lt;&gt;"",ISNUMBER(A6260)),VLOOKUP(A6260,Studies!A:BR,5,FALSE),"")</f>
        <v>Dapagliflozin</v>
      </c>
      <c r="F6260" s="255" t="str">
        <f>IF(AND(A6260&lt;&gt;"",ISNUMBER(A6260)),VLOOKUP(A6260,Studies!A:BR,6,FALSE),"")</f>
        <v>Plasma</v>
      </c>
      <c r="G6260" s="194">
        <v>312.5</v>
      </c>
      <c r="H6260" s="50" t="s">
        <v>60</v>
      </c>
      <c r="I6260" s="187">
        <v>605.65070000000003</v>
      </c>
      <c r="J6260" s="241" t="s">
        <v>941</v>
      </c>
      <c r="K6260" s="241" t="s">
        <v>116</v>
      </c>
      <c r="M6260" s="195"/>
      <c r="N6260" s="195"/>
    </row>
    <row r="6261" spans="1:14" ht="14.25" x14ac:dyDescent="0.2">
      <c r="A6261" s="30">
        <v>689</v>
      </c>
      <c r="B6261" s="253" t="str">
        <f>IF(AND(A6261&lt;&gt;"",ISNUMBER(A6261)),VLOOKUP(A6261,Studies!A:BR,2,FALSE),"")</f>
        <v>Komoroski 2009</v>
      </c>
      <c r="C6261" s="254" t="str">
        <f>IF(AND(A6261&lt;&gt;"",ISNUMBER(A6261)),VLOOKUP(A6261,Studies!A:BR,3,FALSE),"")</f>
        <v>https://www.ncbi.nlm.nih.gov/pubmed/19129748</v>
      </c>
      <c r="D6261" s="254" t="str">
        <f>IF(AND(A6261&lt;&gt;"",ISNUMBER(A6261)),VLOOKUP(A6261,Studies!A:BR,4,FALSE),"")</f>
        <v>MAD 100 mg (day 7 and day 14)</v>
      </c>
      <c r="E6261" s="254" t="str">
        <f>IF(AND(A6261&lt;&gt;"",ISNUMBER(A6261)),VLOOKUP(A6261,Studies!A:BR,5,FALSE),"")</f>
        <v>Dapagliflozin</v>
      </c>
      <c r="F6261" s="255" t="str">
        <f>IF(AND(A6261&lt;&gt;"",ISNUMBER(A6261)),VLOOKUP(A6261,Studies!A:BR,6,FALSE),"")</f>
        <v>Plasma</v>
      </c>
      <c r="G6261" s="194">
        <v>313</v>
      </c>
      <c r="H6261" s="50" t="s">
        <v>60</v>
      </c>
      <c r="I6261" s="187">
        <v>1265.384</v>
      </c>
      <c r="J6261" s="241" t="s">
        <v>941</v>
      </c>
      <c r="K6261" s="241" t="s">
        <v>116</v>
      </c>
      <c r="M6261" s="195"/>
      <c r="N6261" s="195"/>
    </row>
    <row r="6262" spans="1:14" ht="14.25" x14ac:dyDescent="0.2">
      <c r="A6262" s="30">
        <v>689</v>
      </c>
      <c r="B6262" s="253" t="str">
        <f>IF(AND(A6262&lt;&gt;"",ISNUMBER(A6262)),VLOOKUP(A6262,Studies!A:BR,2,FALSE),"")</f>
        <v>Komoroski 2009</v>
      </c>
      <c r="C6262" s="254" t="str">
        <f>IF(AND(A6262&lt;&gt;"",ISNUMBER(A6262)),VLOOKUP(A6262,Studies!A:BR,3,FALSE),"")</f>
        <v>https://www.ncbi.nlm.nih.gov/pubmed/19129748</v>
      </c>
      <c r="D6262" s="254" t="str">
        <f>IF(AND(A6262&lt;&gt;"",ISNUMBER(A6262)),VLOOKUP(A6262,Studies!A:BR,4,FALSE),"")</f>
        <v>MAD 100 mg (day 7 and day 14)</v>
      </c>
      <c r="E6262" s="254" t="str">
        <f>IF(AND(A6262&lt;&gt;"",ISNUMBER(A6262)),VLOOKUP(A6262,Studies!A:BR,5,FALSE),"")</f>
        <v>Dapagliflozin</v>
      </c>
      <c r="F6262" s="255" t="str">
        <f>IF(AND(A6262&lt;&gt;"",ISNUMBER(A6262)),VLOOKUP(A6262,Studies!A:BR,6,FALSE),"")</f>
        <v>Plasma</v>
      </c>
      <c r="G6262" s="194">
        <v>313.5</v>
      </c>
      <c r="H6262" s="50" t="s">
        <v>60</v>
      </c>
      <c r="I6262" s="187">
        <v>1031.1769999999999</v>
      </c>
      <c r="J6262" s="241" t="s">
        <v>941</v>
      </c>
      <c r="K6262" s="241" t="s">
        <v>116</v>
      </c>
    </row>
    <row r="6263" spans="1:14" ht="14.25" x14ac:dyDescent="0.2">
      <c r="A6263" s="30">
        <v>689</v>
      </c>
      <c r="B6263" s="253" t="str">
        <f>IF(AND(A6263&lt;&gt;"",ISNUMBER(A6263)),VLOOKUP(A6263,Studies!A:BR,2,FALSE),"")</f>
        <v>Komoroski 2009</v>
      </c>
      <c r="C6263" s="254" t="str">
        <f>IF(AND(A6263&lt;&gt;"",ISNUMBER(A6263)),VLOOKUP(A6263,Studies!A:BR,3,FALSE),"")</f>
        <v>https://www.ncbi.nlm.nih.gov/pubmed/19129748</v>
      </c>
      <c r="D6263" s="254" t="str">
        <f>IF(AND(A6263&lt;&gt;"",ISNUMBER(A6263)),VLOOKUP(A6263,Studies!A:BR,4,FALSE),"")</f>
        <v>MAD 100 mg (day 7 and day 14)</v>
      </c>
      <c r="E6263" s="254" t="str">
        <f>IF(AND(A6263&lt;&gt;"",ISNUMBER(A6263)),VLOOKUP(A6263,Studies!A:BR,5,FALSE),"")</f>
        <v>Dapagliflozin</v>
      </c>
      <c r="F6263" s="255" t="str">
        <f>IF(AND(A6263&lt;&gt;"",ISNUMBER(A6263)),VLOOKUP(A6263,Studies!A:BR,6,FALSE),"")</f>
        <v>Plasma</v>
      </c>
      <c r="G6263" s="194">
        <v>314</v>
      </c>
      <c r="H6263" s="50" t="s">
        <v>60</v>
      </c>
      <c r="I6263" s="187">
        <v>743.20920000000001</v>
      </c>
      <c r="J6263" s="241" t="s">
        <v>941</v>
      </c>
      <c r="K6263" s="241" t="s">
        <v>116</v>
      </c>
    </row>
    <row r="6264" spans="1:14" ht="14.25" x14ac:dyDescent="0.2">
      <c r="A6264" s="30">
        <v>689</v>
      </c>
      <c r="B6264" s="253" t="str">
        <f>IF(AND(A6264&lt;&gt;"",ISNUMBER(A6264)),VLOOKUP(A6264,Studies!A:BR,2,FALSE),"")</f>
        <v>Komoroski 2009</v>
      </c>
      <c r="C6264" s="254" t="str">
        <f>IF(AND(A6264&lt;&gt;"",ISNUMBER(A6264)),VLOOKUP(A6264,Studies!A:BR,3,FALSE),"")</f>
        <v>https://www.ncbi.nlm.nih.gov/pubmed/19129748</v>
      </c>
      <c r="D6264" s="254" t="str">
        <f>IF(AND(A6264&lt;&gt;"",ISNUMBER(A6264)),VLOOKUP(A6264,Studies!A:BR,4,FALSE),"")</f>
        <v>MAD 100 mg (day 7 and day 14)</v>
      </c>
      <c r="E6264" s="254" t="str">
        <f>IF(AND(A6264&lt;&gt;"",ISNUMBER(A6264)),VLOOKUP(A6264,Studies!A:BR,5,FALSE),"")</f>
        <v>Dapagliflozin</v>
      </c>
      <c r="F6264" s="255" t="str">
        <f>IF(AND(A6264&lt;&gt;"",ISNUMBER(A6264)),VLOOKUP(A6264,Studies!A:BR,6,FALSE),"")</f>
        <v>Plasma</v>
      </c>
      <c r="G6264" s="194">
        <v>316</v>
      </c>
      <c r="H6264" s="50" t="s">
        <v>60</v>
      </c>
      <c r="I6264" s="187">
        <v>427.67230000000001</v>
      </c>
      <c r="J6264" s="241" t="s">
        <v>941</v>
      </c>
      <c r="K6264" s="241" t="s">
        <v>116</v>
      </c>
    </row>
    <row r="6265" spans="1:14" ht="14.25" x14ac:dyDescent="0.2">
      <c r="A6265" s="30">
        <v>689</v>
      </c>
      <c r="B6265" s="253" t="str">
        <f>IF(AND(A6265&lt;&gt;"",ISNUMBER(A6265)),VLOOKUP(A6265,Studies!A:BR,2,FALSE),"")</f>
        <v>Komoroski 2009</v>
      </c>
      <c r="C6265" s="254" t="str">
        <f>IF(AND(A6265&lt;&gt;"",ISNUMBER(A6265)),VLOOKUP(A6265,Studies!A:BR,3,FALSE),"")</f>
        <v>https://www.ncbi.nlm.nih.gov/pubmed/19129748</v>
      </c>
      <c r="D6265" s="254" t="str">
        <f>IF(AND(A6265&lt;&gt;"",ISNUMBER(A6265)),VLOOKUP(A6265,Studies!A:BR,4,FALSE),"")</f>
        <v>MAD 100 mg (day 7 and day 14)</v>
      </c>
      <c r="E6265" s="254" t="str">
        <f>IF(AND(A6265&lt;&gt;"",ISNUMBER(A6265)),VLOOKUP(A6265,Studies!A:BR,5,FALSE),"")</f>
        <v>Dapagliflozin</v>
      </c>
      <c r="F6265" s="255" t="str">
        <f>IF(AND(A6265&lt;&gt;"",ISNUMBER(A6265)),VLOOKUP(A6265,Studies!A:BR,6,FALSE),"")</f>
        <v>Plasma</v>
      </c>
      <c r="G6265" s="194">
        <v>318</v>
      </c>
      <c r="H6265" s="50" t="s">
        <v>60</v>
      </c>
      <c r="I6265" s="187">
        <v>284.00979999999998</v>
      </c>
      <c r="J6265" s="241" t="s">
        <v>941</v>
      </c>
      <c r="K6265" s="241" t="s">
        <v>116</v>
      </c>
    </row>
    <row r="6266" spans="1:14" ht="14.25" x14ac:dyDescent="0.2">
      <c r="A6266" s="30">
        <v>689</v>
      </c>
      <c r="B6266" s="253" t="str">
        <f>IF(AND(A6266&lt;&gt;"",ISNUMBER(A6266)),VLOOKUP(A6266,Studies!A:BR,2,FALSE),"")</f>
        <v>Komoroski 2009</v>
      </c>
      <c r="C6266" s="254" t="str">
        <f>IF(AND(A6266&lt;&gt;"",ISNUMBER(A6266)),VLOOKUP(A6266,Studies!A:BR,3,FALSE),"")</f>
        <v>https://www.ncbi.nlm.nih.gov/pubmed/19129748</v>
      </c>
      <c r="D6266" s="254" t="str">
        <f>IF(AND(A6266&lt;&gt;"",ISNUMBER(A6266)),VLOOKUP(A6266,Studies!A:BR,4,FALSE),"")</f>
        <v>MAD 100 mg (day 7 and day 14)</v>
      </c>
      <c r="E6266" s="254" t="str">
        <f>IF(AND(A6266&lt;&gt;"",ISNUMBER(A6266)),VLOOKUP(A6266,Studies!A:BR,5,FALSE),"")</f>
        <v>Dapagliflozin</v>
      </c>
      <c r="F6266" s="255" t="str">
        <f>IF(AND(A6266&lt;&gt;"",ISNUMBER(A6266)),VLOOKUP(A6266,Studies!A:BR,6,FALSE),"")</f>
        <v>Plasma</v>
      </c>
      <c r="G6266" s="194">
        <v>320</v>
      </c>
      <c r="H6266" s="50" t="s">
        <v>60</v>
      </c>
      <c r="I6266" s="187">
        <v>226.7543</v>
      </c>
      <c r="J6266" s="241" t="s">
        <v>941</v>
      </c>
      <c r="K6266" s="241" t="s">
        <v>116</v>
      </c>
    </row>
    <row r="6267" spans="1:14" ht="14.25" x14ac:dyDescent="0.2">
      <c r="A6267" s="30">
        <v>689</v>
      </c>
      <c r="B6267" s="253" t="str">
        <f>IF(AND(A6267&lt;&gt;"",ISNUMBER(A6267)),VLOOKUP(A6267,Studies!A:BR,2,FALSE),"")</f>
        <v>Komoroski 2009</v>
      </c>
      <c r="C6267" s="254" t="str">
        <f>IF(AND(A6267&lt;&gt;"",ISNUMBER(A6267)),VLOOKUP(A6267,Studies!A:BR,3,FALSE),"")</f>
        <v>https://www.ncbi.nlm.nih.gov/pubmed/19129748</v>
      </c>
      <c r="D6267" s="254" t="str">
        <f>IF(AND(A6267&lt;&gt;"",ISNUMBER(A6267)),VLOOKUP(A6267,Studies!A:BR,4,FALSE),"")</f>
        <v>MAD 100 mg (day 7 and day 14)</v>
      </c>
      <c r="E6267" s="254" t="str">
        <f>IF(AND(A6267&lt;&gt;"",ISNUMBER(A6267)),VLOOKUP(A6267,Studies!A:BR,5,FALSE),"")</f>
        <v>Dapagliflozin</v>
      </c>
      <c r="F6267" s="255" t="str">
        <f>IF(AND(A6267&lt;&gt;"",ISNUMBER(A6267)),VLOOKUP(A6267,Studies!A:BR,6,FALSE),"")</f>
        <v>Plasma</v>
      </c>
      <c r="G6267" s="194">
        <v>322</v>
      </c>
      <c r="H6267" s="50" t="s">
        <v>60</v>
      </c>
      <c r="I6267" s="187">
        <v>163.4306</v>
      </c>
      <c r="J6267" s="241" t="s">
        <v>941</v>
      </c>
      <c r="K6267" s="241" t="s">
        <v>116</v>
      </c>
    </row>
    <row r="6268" spans="1:14" ht="14.25" x14ac:dyDescent="0.2">
      <c r="A6268" s="30">
        <v>689</v>
      </c>
      <c r="B6268" s="253" t="str">
        <f>IF(AND(A6268&lt;&gt;"",ISNUMBER(A6268)),VLOOKUP(A6268,Studies!A:BR,2,FALSE),"")</f>
        <v>Komoroski 2009</v>
      </c>
      <c r="C6268" s="254" t="str">
        <f>IF(AND(A6268&lt;&gt;"",ISNUMBER(A6268)),VLOOKUP(A6268,Studies!A:BR,3,FALSE),"")</f>
        <v>https://www.ncbi.nlm.nih.gov/pubmed/19129748</v>
      </c>
      <c r="D6268" s="254" t="str">
        <f>IF(AND(A6268&lt;&gt;"",ISNUMBER(A6268)),VLOOKUP(A6268,Studies!A:BR,4,FALSE),"")</f>
        <v>MAD 100 mg (day 7 and day 14)</v>
      </c>
      <c r="E6268" s="254" t="str">
        <f>IF(AND(A6268&lt;&gt;"",ISNUMBER(A6268)),VLOOKUP(A6268,Studies!A:BR,5,FALSE),"")</f>
        <v>Dapagliflozin</v>
      </c>
      <c r="F6268" s="255" t="str">
        <f>IF(AND(A6268&lt;&gt;"",ISNUMBER(A6268)),VLOOKUP(A6268,Studies!A:BR,6,FALSE),"")</f>
        <v>Plasma</v>
      </c>
      <c r="G6268" s="194">
        <v>324</v>
      </c>
      <c r="H6268" s="50" t="s">
        <v>60</v>
      </c>
      <c r="I6268" s="187">
        <v>144.54400000000001</v>
      </c>
      <c r="J6268" s="241" t="s">
        <v>941</v>
      </c>
      <c r="K6268" s="241" t="s">
        <v>116</v>
      </c>
    </row>
    <row r="6269" spans="1:14" ht="14.25" x14ac:dyDescent="0.2">
      <c r="A6269" s="30">
        <v>689</v>
      </c>
      <c r="B6269" s="253" t="str">
        <f>IF(AND(A6269&lt;&gt;"",ISNUMBER(A6269)),VLOOKUP(A6269,Studies!A:BR,2,FALSE),"")</f>
        <v>Komoroski 2009</v>
      </c>
      <c r="C6269" s="254" t="str">
        <f>IF(AND(A6269&lt;&gt;"",ISNUMBER(A6269)),VLOOKUP(A6269,Studies!A:BR,3,FALSE),"")</f>
        <v>https://www.ncbi.nlm.nih.gov/pubmed/19129748</v>
      </c>
      <c r="D6269" s="254" t="str">
        <f>IF(AND(A6269&lt;&gt;"",ISNUMBER(A6269)),VLOOKUP(A6269,Studies!A:BR,4,FALSE),"")</f>
        <v>MAD 100 mg (day 7 and day 14)</v>
      </c>
      <c r="E6269" s="254" t="str">
        <f>IF(AND(A6269&lt;&gt;"",ISNUMBER(A6269)),VLOOKUP(A6269,Studies!A:BR,5,FALSE),"")</f>
        <v>Dapagliflozin</v>
      </c>
      <c r="F6269" s="255" t="str">
        <f>IF(AND(A6269&lt;&gt;"",ISNUMBER(A6269)),VLOOKUP(A6269,Studies!A:BR,6,FALSE),"")</f>
        <v>Plasma</v>
      </c>
      <c r="G6269" s="194">
        <v>326</v>
      </c>
      <c r="H6269" s="50" t="s">
        <v>60</v>
      </c>
      <c r="I6269" s="187">
        <v>117.7907</v>
      </c>
      <c r="J6269" s="241" t="s">
        <v>941</v>
      </c>
      <c r="K6269" s="241" t="s">
        <v>116</v>
      </c>
    </row>
    <row r="6270" spans="1:14" ht="14.25" x14ac:dyDescent="0.2">
      <c r="A6270" s="30">
        <v>689</v>
      </c>
      <c r="B6270" s="253" t="str">
        <f>IF(AND(A6270&lt;&gt;"",ISNUMBER(A6270)),VLOOKUP(A6270,Studies!A:BR,2,FALSE),"")</f>
        <v>Komoroski 2009</v>
      </c>
      <c r="C6270" s="254" t="str">
        <f>IF(AND(A6270&lt;&gt;"",ISNUMBER(A6270)),VLOOKUP(A6270,Studies!A:BR,3,FALSE),"")</f>
        <v>https://www.ncbi.nlm.nih.gov/pubmed/19129748</v>
      </c>
      <c r="D6270" s="254" t="str">
        <f>IF(AND(A6270&lt;&gt;"",ISNUMBER(A6270)),VLOOKUP(A6270,Studies!A:BR,4,FALSE),"")</f>
        <v>MAD 100 mg (day 7 and day 14)</v>
      </c>
      <c r="E6270" s="254" t="str">
        <f>IF(AND(A6270&lt;&gt;"",ISNUMBER(A6270)),VLOOKUP(A6270,Studies!A:BR,5,FALSE),"")</f>
        <v>Dapagliflozin</v>
      </c>
      <c r="F6270" s="255" t="str">
        <f>IF(AND(A6270&lt;&gt;"",ISNUMBER(A6270)),VLOOKUP(A6270,Studies!A:BR,6,FALSE),"")</f>
        <v>Plasma</v>
      </c>
      <c r="G6270" s="194">
        <v>330</v>
      </c>
      <c r="H6270" s="50" t="s">
        <v>60</v>
      </c>
      <c r="I6270" s="187">
        <v>72.073859999999996</v>
      </c>
      <c r="J6270" s="241" t="s">
        <v>941</v>
      </c>
      <c r="K6270" s="241" t="s">
        <v>116</v>
      </c>
    </row>
    <row r="6271" spans="1:14" ht="14.25" x14ac:dyDescent="0.2">
      <c r="A6271" s="30">
        <v>689</v>
      </c>
      <c r="B6271" s="253" t="str">
        <f>IF(AND(A6271&lt;&gt;"",ISNUMBER(A6271)),VLOOKUP(A6271,Studies!A:BR,2,FALSE),"")</f>
        <v>Komoroski 2009</v>
      </c>
      <c r="C6271" s="254" t="str">
        <f>IF(AND(A6271&lt;&gt;"",ISNUMBER(A6271)),VLOOKUP(A6271,Studies!A:BR,3,FALSE),"")</f>
        <v>https://www.ncbi.nlm.nih.gov/pubmed/19129748</v>
      </c>
      <c r="D6271" s="254" t="str">
        <f>IF(AND(A6271&lt;&gt;"",ISNUMBER(A6271)),VLOOKUP(A6271,Studies!A:BR,4,FALSE),"")</f>
        <v>MAD 100 mg (day 7 and day 14)</v>
      </c>
      <c r="E6271" s="254" t="str">
        <f>IF(AND(A6271&lt;&gt;"",ISNUMBER(A6271)),VLOOKUP(A6271,Studies!A:BR,5,FALSE),"")</f>
        <v>Dapagliflozin</v>
      </c>
      <c r="F6271" s="255" t="str">
        <f>IF(AND(A6271&lt;&gt;"",ISNUMBER(A6271)),VLOOKUP(A6271,Studies!A:BR,6,FALSE),"")</f>
        <v>Plasma</v>
      </c>
      <c r="G6271" s="194">
        <v>334</v>
      </c>
      <c r="H6271" s="50" t="s">
        <v>60</v>
      </c>
      <c r="I6271" s="187">
        <v>63.744750000000003</v>
      </c>
      <c r="J6271" s="241" t="s">
        <v>941</v>
      </c>
      <c r="K6271" s="241" t="s">
        <v>116</v>
      </c>
    </row>
    <row r="6272" spans="1:14" ht="14.25" x14ac:dyDescent="0.2">
      <c r="A6272" s="30">
        <v>689</v>
      </c>
      <c r="B6272" s="253" t="str">
        <f>IF(AND(A6272&lt;&gt;"",ISNUMBER(A6272)),VLOOKUP(A6272,Studies!A:BR,2,FALSE),"")</f>
        <v>Komoroski 2009</v>
      </c>
      <c r="C6272" s="254" t="str">
        <f>IF(AND(A6272&lt;&gt;"",ISNUMBER(A6272)),VLOOKUP(A6272,Studies!A:BR,3,FALSE),"")</f>
        <v>https://www.ncbi.nlm.nih.gov/pubmed/19129748</v>
      </c>
      <c r="D6272" s="254" t="str">
        <f>IF(AND(A6272&lt;&gt;"",ISNUMBER(A6272)),VLOOKUP(A6272,Studies!A:BR,4,FALSE),"")</f>
        <v>MAD 100 mg (day 7 and day 14)</v>
      </c>
      <c r="E6272" s="254" t="str">
        <f>IF(AND(A6272&lt;&gt;"",ISNUMBER(A6272)),VLOOKUP(A6272,Studies!A:BR,5,FALSE),"")</f>
        <v>Dapagliflozin</v>
      </c>
      <c r="F6272" s="255" t="str">
        <f>IF(AND(A6272&lt;&gt;"",ISNUMBER(A6272)),VLOOKUP(A6272,Studies!A:BR,6,FALSE),"")</f>
        <v>Plasma</v>
      </c>
      <c r="G6272" s="194">
        <v>336</v>
      </c>
      <c r="H6272" s="50" t="s">
        <v>60</v>
      </c>
      <c r="I6272" s="187">
        <v>62.453319999999998</v>
      </c>
      <c r="J6272" s="241" t="s">
        <v>941</v>
      </c>
      <c r="K6272" s="241" t="s">
        <v>116</v>
      </c>
    </row>
    <row r="6273" spans="1:16" x14ac:dyDescent="0.2">
      <c r="A6273" s="30">
        <v>690</v>
      </c>
      <c r="B6273" s="253" t="str">
        <f>IF(AND(A6273&lt;&gt;"",ISNUMBER(A6273)),VLOOKUP(A6273,Studies!A:BR,2,FALSE),"")</f>
        <v>Goosen 2017</v>
      </c>
      <c r="C6273" s="254" t="str">
        <f>IF(AND(A6273&lt;&gt;"",ISNUMBER(A6273)),VLOOKUP(A6273,Studies!A:BR,3,FALSE),"")</f>
        <v>https://www.ifscomm.org/wp-content/uploads/2015/04/2017-06-21-GOOSEN_UGT-DDI_FINAL.pdf</v>
      </c>
      <c r="D6273" s="254" t="str">
        <f>IF(AND(A6273&lt;&gt;"",ISNUMBER(A6273)),VLOOKUP(A6273,Studies!A:BR,4,FALSE),"")</f>
        <v>500 mg SD</v>
      </c>
      <c r="E6273" s="254" t="str">
        <f>IF(AND(A6273&lt;&gt;"",ISNUMBER(A6273)),VLOOKUP(A6273,Studies!A:BR,5,FALSE),"")</f>
        <v>Mefenamic acid</v>
      </c>
      <c r="F6273" s="255" t="str">
        <f>IF(AND(A6273&lt;&gt;"",ISNUMBER(A6273)),VLOOKUP(A6273,Studies!A:BR,6,FALSE),"")</f>
        <v>Plasma</v>
      </c>
      <c r="G6273" s="194">
        <v>0.25</v>
      </c>
      <c r="H6273" s="50" t="s">
        <v>60</v>
      </c>
      <c r="I6273" s="187">
        <v>1006.741</v>
      </c>
      <c r="J6273" s="41" t="s">
        <v>941</v>
      </c>
      <c r="K6273" s="41" t="s">
        <v>116</v>
      </c>
    </row>
    <row r="6274" spans="1:16" x14ac:dyDescent="0.2">
      <c r="A6274" s="30">
        <v>690</v>
      </c>
      <c r="B6274" s="253" t="str">
        <f>IF(AND(A6274&lt;&gt;"",ISNUMBER(A6274)),VLOOKUP(A6274,Studies!A:BR,2,FALSE),"")</f>
        <v>Goosen 2017</v>
      </c>
      <c r="C6274" s="254" t="str">
        <f>IF(AND(A6274&lt;&gt;"",ISNUMBER(A6274)),VLOOKUP(A6274,Studies!A:BR,3,FALSE),"")</f>
        <v>https://www.ifscomm.org/wp-content/uploads/2015/04/2017-06-21-GOOSEN_UGT-DDI_FINAL.pdf</v>
      </c>
      <c r="D6274" s="254" t="str">
        <f>IF(AND(A6274&lt;&gt;"",ISNUMBER(A6274)),VLOOKUP(A6274,Studies!A:BR,4,FALSE),"")</f>
        <v>500 mg SD</v>
      </c>
      <c r="E6274" s="254" t="str">
        <f>IF(AND(A6274&lt;&gt;"",ISNUMBER(A6274)),VLOOKUP(A6274,Studies!A:BR,5,FALSE),"")</f>
        <v>Mefenamic acid</v>
      </c>
      <c r="F6274" s="255" t="str">
        <f>IF(AND(A6274&lt;&gt;"",ISNUMBER(A6274)),VLOOKUP(A6274,Studies!A:BR,6,FALSE),"")</f>
        <v>Plasma</v>
      </c>
      <c r="G6274" s="194">
        <v>0.5</v>
      </c>
      <c r="H6274" s="50" t="s">
        <v>60</v>
      </c>
      <c r="I6274" s="187">
        <v>2292.1840000000002</v>
      </c>
      <c r="J6274" s="41" t="s">
        <v>941</v>
      </c>
      <c r="K6274" s="41" t="s">
        <v>116</v>
      </c>
    </row>
    <row r="6275" spans="1:16" x14ac:dyDescent="0.2">
      <c r="A6275" s="30">
        <v>690</v>
      </c>
      <c r="B6275" s="253" t="str">
        <f>IF(AND(A6275&lt;&gt;"",ISNUMBER(A6275)),VLOOKUP(A6275,Studies!A:BR,2,FALSE),"")</f>
        <v>Goosen 2017</v>
      </c>
      <c r="C6275" s="254" t="str">
        <f>IF(AND(A6275&lt;&gt;"",ISNUMBER(A6275)),VLOOKUP(A6275,Studies!A:BR,3,FALSE),"")</f>
        <v>https://www.ifscomm.org/wp-content/uploads/2015/04/2017-06-21-GOOSEN_UGT-DDI_FINAL.pdf</v>
      </c>
      <c r="D6275" s="254" t="str">
        <f>IF(AND(A6275&lt;&gt;"",ISNUMBER(A6275)),VLOOKUP(A6275,Studies!A:BR,4,FALSE),"")</f>
        <v>500 mg SD</v>
      </c>
      <c r="E6275" s="254" t="str">
        <f>IF(AND(A6275&lt;&gt;"",ISNUMBER(A6275)),VLOOKUP(A6275,Studies!A:BR,5,FALSE),"")</f>
        <v>Mefenamic acid</v>
      </c>
      <c r="F6275" s="255" t="str">
        <f>IF(AND(A6275&lt;&gt;"",ISNUMBER(A6275)),VLOOKUP(A6275,Studies!A:BR,6,FALSE),"")</f>
        <v>Plasma</v>
      </c>
      <c r="G6275" s="194">
        <v>0.75</v>
      </c>
      <c r="H6275" s="50" t="s">
        <v>60</v>
      </c>
      <c r="I6275" s="187">
        <v>3515.76</v>
      </c>
      <c r="J6275" s="41" t="s">
        <v>941</v>
      </c>
      <c r="K6275" s="41" t="s">
        <v>116</v>
      </c>
      <c r="M6275" s="195"/>
      <c r="N6275" s="195"/>
    </row>
    <row r="6276" spans="1:16" x14ac:dyDescent="0.2">
      <c r="A6276" s="30">
        <v>690</v>
      </c>
      <c r="B6276" s="253" t="str">
        <f>IF(AND(A6276&lt;&gt;"",ISNUMBER(A6276)),VLOOKUP(A6276,Studies!A:BR,2,FALSE),"")</f>
        <v>Goosen 2017</v>
      </c>
      <c r="C6276" s="254" t="str">
        <f>IF(AND(A6276&lt;&gt;"",ISNUMBER(A6276)),VLOOKUP(A6276,Studies!A:BR,3,FALSE),"")</f>
        <v>https://www.ifscomm.org/wp-content/uploads/2015/04/2017-06-21-GOOSEN_UGT-DDI_FINAL.pdf</v>
      </c>
      <c r="D6276" s="254" t="str">
        <f>IF(AND(A6276&lt;&gt;"",ISNUMBER(A6276)),VLOOKUP(A6276,Studies!A:BR,4,FALSE),"")</f>
        <v>500 mg SD</v>
      </c>
      <c r="E6276" s="254" t="str">
        <f>IF(AND(A6276&lt;&gt;"",ISNUMBER(A6276)),VLOOKUP(A6276,Studies!A:BR,5,FALSE),"")</f>
        <v>Mefenamic acid</v>
      </c>
      <c r="F6276" s="255" t="str">
        <f>IF(AND(A6276&lt;&gt;"",ISNUMBER(A6276)),VLOOKUP(A6276,Studies!A:BR,6,FALSE),"")</f>
        <v>Plasma</v>
      </c>
      <c r="G6276" s="194">
        <v>1</v>
      </c>
      <c r="H6276" s="50" t="s">
        <v>60</v>
      </c>
      <c r="I6276" s="187">
        <v>4538.1289999999999</v>
      </c>
      <c r="J6276" s="41" t="s">
        <v>941</v>
      </c>
      <c r="K6276" s="41" t="s">
        <v>116</v>
      </c>
      <c r="M6276" s="195"/>
      <c r="N6276" s="195"/>
    </row>
    <row r="6277" spans="1:16" x14ac:dyDescent="0.2">
      <c r="A6277" s="30">
        <v>690</v>
      </c>
      <c r="B6277" s="253" t="str">
        <f>IF(AND(A6277&lt;&gt;"",ISNUMBER(A6277)),VLOOKUP(A6277,Studies!A:BR,2,FALSE),"")</f>
        <v>Goosen 2017</v>
      </c>
      <c r="C6277" s="254" t="str">
        <f>IF(AND(A6277&lt;&gt;"",ISNUMBER(A6277)),VLOOKUP(A6277,Studies!A:BR,3,FALSE),"")</f>
        <v>https://www.ifscomm.org/wp-content/uploads/2015/04/2017-06-21-GOOSEN_UGT-DDI_FINAL.pdf</v>
      </c>
      <c r="D6277" s="254" t="str">
        <f>IF(AND(A6277&lt;&gt;"",ISNUMBER(A6277)),VLOOKUP(A6277,Studies!A:BR,4,FALSE),"")</f>
        <v>500 mg SD</v>
      </c>
      <c r="E6277" s="254" t="str">
        <f>IF(AND(A6277&lt;&gt;"",ISNUMBER(A6277)),VLOOKUP(A6277,Studies!A:BR,5,FALSE),"")</f>
        <v>Mefenamic acid</v>
      </c>
      <c r="F6277" s="255" t="str">
        <f>IF(AND(A6277&lt;&gt;"",ISNUMBER(A6277)),VLOOKUP(A6277,Studies!A:BR,6,FALSE),"")</f>
        <v>Plasma</v>
      </c>
      <c r="G6277" s="194">
        <v>1.5</v>
      </c>
      <c r="H6277" s="50" t="s">
        <v>60</v>
      </c>
      <c r="I6277" s="187">
        <v>5188.7960000000003</v>
      </c>
      <c r="J6277" s="41" t="s">
        <v>941</v>
      </c>
      <c r="K6277" s="41" t="s">
        <v>116</v>
      </c>
      <c r="M6277" s="195"/>
      <c r="N6277" s="195"/>
    </row>
    <row r="6278" spans="1:16" x14ac:dyDescent="0.2">
      <c r="A6278" s="30">
        <v>690</v>
      </c>
      <c r="B6278" s="253" t="str">
        <f>IF(AND(A6278&lt;&gt;"",ISNUMBER(A6278)),VLOOKUP(A6278,Studies!A:BR,2,FALSE),"")</f>
        <v>Goosen 2017</v>
      </c>
      <c r="C6278" s="254" t="str">
        <f>IF(AND(A6278&lt;&gt;"",ISNUMBER(A6278)),VLOOKUP(A6278,Studies!A:BR,3,FALSE),"")</f>
        <v>https://www.ifscomm.org/wp-content/uploads/2015/04/2017-06-21-GOOSEN_UGT-DDI_FINAL.pdf</v>
      </c>
      <c r="D6278" s="254" t="str">
        <f>IF(AND(A6278&lt;&gt;"",ISNUMBER(A6278)),VLOOKUP(A6278,Studies!A:BR,4,FALSE),"")</f>
        <v>500 mg SD</v>
      </c>
      <c r="E6278" s="254" t="str">
        <f>IF(AND(A6278&lt;&gt;"",ISNUMBER(A6278)),VLOOKUP(A6278,Studies!A:BR,5,FALSE),"")</f>
        <v>Mefenamic acid</v>
      </c>
      <c r="F6278" s="255" t="str">
        <f>IF(AND(A6278&lt;&gt;"",ISNUMBER(A6278)),VLOOKUP(A6278,Studies!A:BR,6,FALSE),"")</f>
        <v>Plasma</v>
      </c>
      <c r="G6278" s="194">
        <v>2</v>
      </c>
      <c r="H6278" s="50" t="s">
        <v>60</v>
      </c>
      <c r="I6278" s="187">
        <v>6102.8190000000004</v>
      </c>
      <c r="J6278" s="41" t="s">
        <v>941</v>
      </c>
      <c r="K6278" s="41" t="s">
        <v>116</v>
      </c>
      <c r="M6278" s="195"/>
      <c r="N6278" s="195"/>
    </row>
    <row r="6279" spans="1:16" x14ac:dyDescent="0.2">
      <c r="A6279" s="30">
        <v>690</v>
      </c>
      <c r="B6279" s="253" t="str">
        <f>IF(AND(A6279&lt;&gt;"",ISNUMBER(A6279)),VLOOKUP(A6279,Studies!A:BR,2,FALSE),"")</f>
        <v>Goosen 2017</v>
      </c>
      <c r="C6279" s="254" t="str">
        <f>IF(AND(A6279&lt;&gt;"",ISNUMBER(A6279)),VLOOKUP(A6279,Studies!A:BR,3,FALSE),"")</f>
        <v>https://www.ifscomm.org/wp-content/uploads/2015/04/2017-06-21-GOOSEN_UGT-DDI_FINAL.pdf</v>
      </c>
      <c r="D6279" s="254" t="str">
        <f>IF(AND(A6279&lt;&gt;"",ISNUMBER(A6279)),VLOOKUP(A6279,Studies!A:BR,4,FALSE),"")</f>
        <v>500 mg SD</v>
      </c>
      <c r="E6279" s="254" t="str">
        <f>IF(AND(A6279&lt;&gt;"",ISNUMBER(A6279)),VLOOKUP(A6279,Studies!A:BR,5,FALSE),"")</f>
        <v>Mefenamic acid</v>
      </c>
      <c r="F6279" s="255" t="str">
        <f>IF(AND(A6279&lt;&gt;"",ISNUMBER(A6279)),VLOOKUP(A6279,Studies!A:BR,6,FALSE),"")</f>
        <v>Plasma</v>
      </c>
      <c r="G6279" s="194">
        <v>3</v>
      </c>
      <c r="H6279" s="50" t="s">
        <v>60</v>
      </c>
      <c r="I6279" s="187">
        <v>5886.6909999999998</v>
      </c>
      <c r="J6279" s="41" t="s">
        <v>941</v>
      </c>
      <c r="K6279" s="41" t="s">
        <v>116</v>
      </c>
      <c r="M6279" s="195"/>
      <c r="N6279" s="195"/>
    </row>
    <row r="6280" spans="1:16" x14ac:dyDescent="0.2">
      <c r="A6280" s="30">
        <v>690</v>
      </c>
      <c r="B6280" s="253" t="str">
        <f>IF(AND(A6280&lt;&gt;"",ISNUMBER(A6280)),VLOOKUP(A6280,Studies!A:BR,2,FALSE),"")</f>
        <v>Goosen 2017</v>
      </c>
      <c r="C6280" s="254" t="str">
        <f>IF(AND(A6280&lt;&gt;"",ISNUMBER(A6280)),VLOOKUP(A6280,Studies!A:BR,3,FALSE),"")</f>
        <v>https://www.ifscomm.org/wp-content/uploads/2015/04/2017-06-21-GOOSEN_UGT-DDI_FINAL.pdf</v>
      </c>
      <c r="D6280" s="254" t="str">
        <f>IF(AND(A6280&lt;&gt;"",ISNUMBER(A6280)),VLOOKUP(A6280,Studies!A:BR,4,FALSE),"")</f>
        <v>500 mg SD</v>
      </c>
      <c r="E6280" s="254" t="str">
        <f>IF(AND(A6280&lt;&gt;"",ISNUMBER(A6280)),VLOOKUP(A6280,Studies!A:BR,5,FALSE),"")</f>
        <v>Mefenamic acid</v>
      </c>
      <c r="F6280" s="255" t="str">
        <f>IF(AND(A6280&lt;&gt;"",ISNUMBER(A6280)),VLOOKUP(A6280,Studies!A:BR,6,FALSE),"")</f>
        <v>Plasma</v>
      </c>
      <c r="G6280" s="194">
        <v>5</v>
      </c>
      <c r="H6280" s="50" t="s">
        <v>60</v>
      </c>
      <c r="I6280" s="187">
        <v>2093.7869999999998</v>
      </c>
      <c r="J6280" s="41" t="s">
        <v>941</v>
      </c>
      <c r="K6280" s="41" t="s">
        <v>116</v>
      </c>
      <c r="M6280" s="195"/>
      <c r="N6280" s="195"/>
    </row>
    <row r="6281" spans="1:16" x14ac:dyDescent="0.2">
      <c r="A6281" s="30">
        <v>690</v>
      </c>
      <c r="B6281" s="253" t="str">
        <f>IF(AND(A6281&lt;&gt;"",ISNUMBER(A6281)),VLOOKUP(A6281,Studies!A:BR,2,FALSE),"")</f>
        <v>Goosen 2017</v>
      </c>
      <c r="C6281" s="254" t="str">
        <f>IF(AND(A6281&lt;&gt;"",ISNUMBER(A6281)),VLOOKUP(A6281,Studies!A:BR,3,FALSE),"")</f>
        <v>https://www.ifscomm.org/wp-content/uploads/2015/04/2017-06-21-GOOSEN_UGT-DDI_FINAL.pdf</v>
      </c>
      <c r="D6281" s="254" t="str">
        <f>IF(AND(A6281&lt;&gt;"",ISNUMBER(A6281)),VLOOKUP(A6281,Studies!A:BR,4,FALSE),"")</f>
        <v>500 mg SD</v>
      </c>
      <c r="E6281" s="254" t="str">
        <f>IF(AND(A6281&lt;&gt;"",ISNUMBER(A6281)),VLOOKUP(A6281,Studies!A:BR,5,FALSE),"")</f>
        <v>Mefenamic acid</v>
      </c>
      <c r="F6281" s="255" t="str">
        <f>IF(AND(A6281&lt;&gt;"",ISNUMBER(A6281)),VLOOKUP(A6281,Studies!A:BR,6,FALSE),"")</f>
        <v>Plasma</v>
      </c>
      <c r="G6281" s="194">
        <v>8</v>
      </c>
      <c r="H6281" s="50" t="s">
        <v>60</v>
      </c>
      <c r="I6281" s="187">
        <v>872.31359999999995</v>
      </c>
      <c r="J6281" s="41" t="s">
        <v>941</v>
      </c>
      <c r="K6281" s="41" t="s">
        <v>116</v>
      </c>
      <c r="M6281" s="195"/>
      <c r="N6281" s="195"/>
    </row>
    <row r="6282" spans="1:16" x14ac:dyDescent="0.2">
      <c r="A6282" s="30">
        <v>691</v>
      </c>
      <c r="B6282" s="253" t="str">
        <f>IF(AND(A6282&lt;&gt;"",ISNUMBER(A6282)),VLOOKUP(A6282,Studies!A:BR,2,FALSE),"")</f>
        <v>Austin 1980</v>
      </c>
      <c r="C6282" s="254" t="str">
        <f>IF(AND(A6282&lt;&gt;"",ISNUMBER(A6282)),VLOOKUP(A6282,Studies!A:BR,3,FALSE),"")</f>
        <v>https://www.ncbi.nlm.nih.gov/pubmed/7437245</v>
      </c>
      <c r="D6282" s="254" t="str">
        <f>IF(AND(A6282&lt;&gt;"",ISNUMBER(A6282)),VLOOKUP(A6282,Studies!A:BR,4,FALSE),"")</f>
        <v>250 mg over 3 min (Regimen 1)</v>
      </c>
      <c r="E6282" s="254" t="str">
        <f>IF(AND(A6282&lt;&gt;"",ISNUMBER(A6282)),VLOOKUP(A6282,Studies!A:BR,5,FALSE),"")</f>
        <v>Erythromycin</v>
      </c>
      <c r="F6282" s="255"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x14ac:dyDescent="0.2">
      <c r="A6283" s="30">
        <v>692</v>
      </c>
      <c r="B6283" s="253" t="str">
        <f>IF(AND(A6283&lt;&gt;"",ISNUMBER(A6283)),VLOOKUP(A6283,Studies!A:BR,2,FALSE),"")</f>
        <v>Austin 1980</v>
      </c>
      <c r="C6283" s="254" t="str">
        <f>IF(AND(A6283&lt;&gt;"",ISNUMBER(A6283)),VLOOKUP(A6283,Studies!A:BR,3,FALSE),"")</f>
        <v>https://www.ncbi.nlm.nih.gov/pubmed/7437245</v>
      </c>
      <c r="D6283" s="254" t="str">
        <f>IF(AND(A6283&lt;&gt;"",ISNUMBER(A6283)),VLOOKUP(A6283,Studies!A:BR,4,FALSE),"")</f>
        <v>125 mg over 15 min (Regimen 2)</v>
      </c>
      <c r="E6283" s="254" t="str">
        <f>IF(AND(A6283&lt;&gt;"",ISNUMBER(A6283)),VLOOKUP(A6283,Studies!A:BR,5,FALSE),"")</f>
        <v>Erythromycin</v>
      </c>
      <c r="F6283" s="255"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x14ac:dyDescent="0.2">
      <c r="A6284" s="30">
        <v>693</v>
      </c>
      <c r="B6284" s="253" t="str">
        <f>IF(AND(A6284&lt;&gt;"",ISNUMBER(A6284)),VLOOKUP(A6284,Studies!A:BR,2,FALSE),"")</f>
        <v>Austin 1980</v>
      </c>
      <c r="C6284" s="254" t="str">
        <f>IF(AND(A6284&lt;&gt;"",ISNUMBER(A6284)),VLOOKUP(A6284,Studies!A:BR,3,FALSE),"")</f>
        <v>https://www.ncbi.nlm.nih.gov/pubmed/7437245</v>
      </c>
      <c r="D6284" s="254" t="str">
        <f>IF(AND(A6284&lt;&gt;"",ISNUMBER(A6284)),VLOOKUP(A6284,Studies!A:BR,4,FALSE),"")</f>
        <v>250 mg over 15 min (Regimen 2)</v>
      </c>
      <c r="E6284" s="254" t="str">
        <f>IF(AND(A6284&lt;&gt;"",ISNUMBER(A6284)),VLOOKUP(A6284,Studies!A:BR,5,FALSE),"")</f>
        <v>Erythromycin</v>
      </c>
      <c r="F6284" s="255"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x14ac:dyDescent="0.2">
      <c r="A6285" s="30">
        <v>694</v>
      </c>
      <c r="B6285" s="253" t="str">
        <f>IF(AND(A6285&lt;&gt;"",ISNUMBER(A6285)),VLOOKUP(A6285,Studies!A:BR,2,FALSE),"")</f>
        <v>Austin 1980</v>
      </c>
      <c r="C6285" s="254" t="str">
        <f>IF(AND(A6285&lt;&gt;"",ISNUMBER(A6285)),VLOOKUP(A6285,Studies!A:BR,3,FALSE),"")</f>
        <v>https://www.ncbi.nlm.nih.gov/pubmed/7437245</v>
      </c>
      <c r="D6285" s="254" t="str">
        <f>IF(AND(A6285&lt;&gt;"",ISNUMBER(A6285)),VLOOKUP(A6285,Studies!A:BR,4,FALSE),"")</f>
        <v>500 mg over 15 min (Regimen 2)</v>
      </c>
      <c r="E6285" s="254" t="str">
        <f>IF(AND(A6285&lt;&gt;"",ISNUMBER(A6285)),VLOOKUP(A6285,Studies!A:BR,5,FALSE),"")</f>
        <v>Erythromycin</v>
      </c>
      <c r="F6285" s="255"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x14ac:dyDescent="0.2">
      <c r="A6286" s="30">
        <v>695</v>
      </c>
      <c r="B6286" s="253" t="str">
        <f>IF(AND(A6286&lt;&gt;"",ISNUMBER(A6286)),VLOOKUP(A6286,Studies!A:BR,2,FALSE),"")</f>
        <v>Austin 1980</v>
      </c>
      <c r="C6286" s="254" t="str">
        <f>IF(AND(A6286&lt;&gt;"",ISNUMBER(A6286)),VLOOKUP(A6286,Studies!A:BR,3,FALSE),"")</f>
        <v>https://www.ncbi.nlm.nih.gov/pubmed/7437245</v>
      </c>
      <c r="D6286" s="254" t="str">
        <f>IF(AND(A6286&lt;&gt;"",ISNUMBER(A6286)),VLOOKUP(A6286,Studies!A:BR,4,FALSE),"")</f>
        <v>900 mg over 15 min (Regimen 2)</v>
      </c>
      <c r="E6286" s="254" t="str">
        <f>IF(AND(A6286&lt;&gt;"",ISNUMBER(A6286)),VLOOKUP(A6286,Studies!A:BR,5,FALSE),"")</f>
        <v>Erythromycin</v>
      </c>
      <c r="F6286" s="255"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x14ac:dyDescent="0.2">
      <c r="A6287" s="30">
        <v>696</v>
      </c>
      <c r="B6287" s="253" t="str">
        <f>IF(AND(A6287&lt;&gt;"",ISNUMBER(A6287)),VLOOKUP(A6287,Studies!A:BR,2,FALSE),"")</f>
        <v>Barre 1987</v>
      </c>
      <c r="C6287" s="254" t="str">
        <f>IF(AND(A6287&lt;&gt;"",ISNUMBER(A6287)),VLOOKUP(A6287,Studies!A:BR,3,FALSE),"")</f>
        <v>https://www.ncbi.nlm.nih.gov/pubmed/3606934</v>
      </c>
      <c r="D6287" s="254" t="str">
        <f>IF(AND(A6287&lt;&gt;"",ISNUMBER(A6287)),VLOOKUP(A6287,Studies!A:BR,4,FALSE),"")</f>
        <v>500 mg over 30 min, total concentrations</v>
      </c>
      <c r="E6287" s="254" t="str">
        <f>IF(AND(A6287&lt;&gt;"",ISNUMBER(A6287)),VLOOKUP(A6287,Studies!A:BR,5,FALSE),"")</f>
        <v>Erythromycin</v>
      </c>
      <c r="F6287" s="255" t="str">
        <f>IF(AND(A6287&lt;&gt;"",ISNUMBER(A6287)),VLOOKUP(A6287,Studies!A:BR,6,FALSE),"")</f>
        <v>Urine</v>
      </c>
      <c r="G6287" s="194">
        <v>48</v>
      </c>
      <c r="H6287" s="50" t="s">
        <v>60</v>
      </c>
      <c r="I6287" s="187">
        <v>12.809189999999999</v>
      </c>
      <c r="J6287" s="41" t="s">
        <v>447</v>
      </c>
      <c r="K6287" s="41" t="s">
        <v>116</v>
      </c>
      <c r="P6287" s="42" t="s">
        <v>1967</v>
      </c>
    </row>
    <row r="6288" spans="1:16" x14ac:dyDescent="0.2">
      <c r="A6288" s="30">
        <v>697</v>
      </c>
      <c r="B6288" s="253" t="str">
        <f>IF(AND(A6288&lt;&gt;"",ISNUMBER(A6288)),VLOOKUP(A6288,Studies!A:BR,2,FALSE),"")</f>
        <v>Pasic 1987</v>
      </c>
      <c r="C6288" s="254" t="str">
        <f>IF(AND(A6288&lt;&gt;"",ISNUMBER(A6288)),VLOOKUP(A6288,Studies!A:BR,3,FALSE),"")</f>
        <v>https://www.ncbi.nlm.nih.gov/pubmed/3604256</v>
      </c>
      <c r="D6288" s="254" t="str">
        <f>IF(AND(A6288&lt;&gt;"",ISNUMBER(A6288)),VLOOKUP(A6288,Studies!A:BR,4,FALSE),"")</f>
        <v>Without oral theophylline co-administration</v>
      </c>
      <c r="E6288" s="254" t="str">
        <f>IF(AND(A6288&lt;&gt;"",ISNUMBER(A6288)),VLOOKUP(A6288,Studies!A:BR,5,FALSE),"")</f>
        <v>Erythromycin</v>
      </c>
      <c r="F6288" s="255"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x14ac:dyDescent="0.2">
      <c r="A6289" s="30">
        <v>698</v>
      </c>
      <c r="B6289" s="253" t="str">
        <f>IF(AND(A6289&lt;&gt;"",ISNUMBER(A6289)),VLOOKUP(A6289,Studies!A:BR,2,FALSE),"")</f>
        <v>Sun 2010</v>
      </c>
      <c r="C6289" s="254" t="str">
        <f>IF(AND(A6289&lt;&gt;"",ISNUMBER(A6289)),VLOOKUP(A6289,Studies!A:BR,3,FALSE),"")</f>
        <v>https://www.ncbi.nlm.nih.gov/pubmed/20090676</v>
      </c>
      <c r="D6289" s="254" t="str">
        <f>IF(AND(A6289&lt;&gt;"",ISNUMBER(A6289)),VLOOKUP(A6289,Studies!A:BR,4,FALSE),"")</f>
        <v>Subjects with normal renal function</v>
      </c>
      <c r="E6289" s="254" t="str">
        <f>IF(AND(A6289&lt;&gt;"",ISNUMBER(A6289)),VLOOKUP(A6289,Studies!A:BR,5,FALSE),"")</f>
        <v>Erythromycin</v>
      </c>
      <c r="F6289" s="255" t="str">
        <f>IF(AND(A6289&lt;&gt;"",ISNUMBER(A6289)),VLOOKUP(A6289,Studies!A:BR,6,FALSE),"")</f>
        <v>Urine</v>
      </c>
      <c r="G6289" s="194">
        <v>24</v>
      </c>
      <c r="H6289" s="50" t="s">
        <v>60</v>
      </c>
      <c r="I6289" s="187">
        <v>5.6603770000000004</v>
      </c>
      <c r="J6289" s="41" t="s">
        <v>447</v>
      </c>
      <c r="K6289" s="41" t="s">
        <v>116</v>
      </c>
      <c r="P6289" s="42" t="s">
        <v>1970</v>
      </c>
    </row>
    <row r="6290" spans="1:16" x14ac:dyDescent="0.2">
      <c r="A6290" s="30">
        <v>699</v>
      </c>
      <c r="B6290" s="253" t="str">
        <f>IF(AND(A6290&lt;&gt;"",ISNUMBER(A6290)),VLOOKUP(A6290,Studies!A:BR,2,FALSE),"")</f>
        <v>Friedman 1986</v>
      </c>
      <c r="C6290" s="254" t="str">
        <f>IF(AND(A6290&lt;&gt;"",ISNUMBER(A6290)),VLOOKUP(A6290,Studies!A:BR,3,FALSE),"")</f>
        <v>https://www.ncbi.nlm.nih.gov/pubmed/3567010</v>
      </c>
      <c r="D6290" s="254" t="str">
        <f>IF(AND(A6290&lt;&gt;"",ISNUMBER(A6290)),VLOOKUP(A6290,Studies!A:BR,4,FALSE),"")</f>
        <v>Figure 1</v>
      </c>
      <c r="E6290" s="254" t="str">
        <f>IF(AND(A6290&lt;&gt;"",ISNUMBER(A6290)),VLOOKUP(A6290,Studies!A:BR,5,FALSE),"")</f>
        <v>Triazolam</v>
      </c>
      <c r="F6290" s="255"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x14ac:dyDescent="0.2">
      <c r="A6291" s="30">
        <v>699</v>
      </c>
      <c r="B6291" s="253" t="str">
        <f>IF(AND(A6291&lt;&gt;"",ISNUMBER(A6291)),VLOOKUP(A6291,Studies!A:BR,2,FALSE),"")</f>
        <v>Friedman 1986</v>
      </c>
      <c r="C6291" s="254" t="str">
        <f>IF(AND(A6291&lt;&gt;"",ISNUMBER(A6291)),VLOOKUP(A6291,Studies!A:BR,3,FALSE),"")</f>
        <v>https://www.ncbi.nlm.nih.gov/pubmed/3567010</v>
      </c>
      <c r="D6291" s="254" t="str">
        <f>IF(AND(A6291&lt;&gt;"",ISNUMBER(A6291)),VLOOKUP(A6291,Studies!A:BR,4,FALSE),"")</f>
        <v>Figure 1</v>
      </c>
      <c r="E6291" s="254" t="str">
        <f>IF(AND(A6291&lt;&gt;"",ISNUMBER(A6291)),VLOOKUP(A6291,Studies!A:BR,5,FALSE),"")</f>
        <v>Triazolam</v>
      </c>
      <c r="F6291" s="255"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x14ac:dyDescent="0.2">
      <c r="A6292" s="30">
        <v>699</v>
      </c>
      <c r="B6292" s="253" t="str">
        <f>IF(AND(A6292&lt;&gt;"",ISNUMBER(A6292)),VLOOKUP(A6292,Studies!A:BR,2,FALSE),"")</f>
        <v>Friedman 1986</v>
      </c>
      <c r="C6292" s="254" t="str">
        <f>IF(AND(A6292&lt;&gt;"",ISNUMBER(A6292)),VLOOKUP(A6292,Studies!A:BR,3,FALSE),"")</f>
        <v>https://www.ncbi.nlm.nih.gov/pubmed/3567010</v>
      </c>
      <c r="D6292" s="254" t="str">
        <f>IF(AND(A6292&lt;&gt;"",ISNUMBER(A6292)),VLOOKUP(A6292,Studies!A:BR,4,FALSE),"")</f>
        <v>Figure 1</v>
      </c>
      <c r="E6292" s="254" t="str">
        <f>IF(AND(A6292&lt;&gt;"",ISNUMBER(A6292)),VLOOKUP(A6292,Studies!A:BR,5,FALSE),"")</f>
        <v>Triazolam</v>
      </c>
      <c r="F6292" s="255"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x14ac:dyDescent="0.2">
      <c r="A6293" s="30">
        <v>699</v>
      </c>
      <c r="B6293" s="253" t="str">
        <f>IF(AND(A6293&lt;&gt;"",ISNUMBER(A6293)),VLOOKUP(A6293,Studies!A:BR,2,FALSE),"")</f>
        <v>Friedman 1986</v>
      </c>
      <c r="C6293" s="254" t="str">
        <f>IF(AND(A6293&lt;&gt;"",ISNUMBER(A6293)),VLOOKUP(A6293,Studies!A:BR,3,FALSE),"")</f>
        <v>https://www.ncbi.nlm.nih.gov/pubmed/3567010</v>
      </c>
      <c r="D6293" s="254" t="str">
        <f>IF(AND(A6293&lt;&gt;"",ISNUMBER(A6293)),VLOOKUP(A6293,Studies!A:BR,4,FALSE),"")</f>
        <v>Figure 1</v>
      </c>
      <c r="E6293" s="254" t="str">
        <f>IF(AND(A6293&lt;&gt;"",ISNUMBER(A6293)),VLOOKUP(A6293,Studies!A:BR,5,FALSE),"")</f>
        <v>Triazolam</v>
      </c>
      <c r="F6293" s="255"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x14ac:dyDescent="0.2">
      <c r="A6294" s="30">
        <v>699</v>
      </c>
      <c r="B6294" s="253" t="str">
        <f>IF(AND(A6294&lt;&gt;"",ISNUMBER(A6294)),VLOOKUP(A6294,Studies!A:BR,2,FALSE),"")</f>
        <v>Friedman 1986</v>
      </c>
      <c r="C6294" s="254" t="str">
        <f>IF(AND(A6294&lt;&gt;"",ISNUMBER(A6294)),VLOOKUP(A6294,Studies!A:BR,3,FALSE),"")</f>
        <v>https://www.ncbi.nlm.nih.gov/pubmed/3567010</v>
      </c>
      <c r="D6294" s="254" t="str">
        <f>IF(AND(A6294&lt;&gt;"",ISNUMBER(A6294)),VLOOKUP(A6294,Studies!A:BR,4,FALSE),"")</f>
        <v>Figure 1</v>
      </c>
      <c r="E6294" s="254" t="str">
        <f>IF(AND(A6294&lt;&gt;"",ISNUMBER(A6294)),VLOOKUP(A6294,Studies!A:BR,5,FALSE),"")</f>
        <v>Triazolam</v>
      </c>
      <c r="F6294" s="255"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x14ac:dyDescent="0.2">
      <c r="A6295" s="30">
        <v>699</v>
      </c>
      <c r="B6295" s="253" t="str">
        <f>IF(AND(A6295&lt;&gt;"",ISNUMBER(A6295)),VLOOKUP(A6295,Studies!A:BR,2,FALSE),"")</f>
        <v>Friedman 1986</v>
      </c>
      <c r="C6295" s="254" t="str">
        <f>IF(AND(A6295&lt;&gt;"",ISNUMBER(A6295)),VLOOKUP(A6295,Studies!A:BR,3,FALSE),"")</f>
        <v>https://www.ncbi.nlm.nih.gov/pubmed/3567010</v>
      </c>
      <c r="D6295" s="254" t="str">
        <f>IF(AND(A6295&lt;&gt;"",ISNUMBER(A6295)),VLOOKUP(A6295,Studies!A:BR,4,FALSE),"")</f>
        <v>Figure 1</v>
      </c>
      <c r="E6295" s="254" t="str">
        <f>IF(AND(A6295&lt;&gt;"",ISNUMBER(A6295)),VLOOKUP(A6295,Studies!A:BR,5,FALSE),"")</f>
        <v>Triazolam</v>
      </c>
      <c r="F6295" s="255"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x14ac:dyDescent="0.2">
      <c r="A6296" s="30">
        <v>699</v>
      </c>
      <c r="B6296" s="253" t="str">
        <f>IF(AND(A6296&lt;&gt;"",ISNUMBER(A6296)),VLOOKUP(A6296,Studies!A:BR,2,FALSE),"")</f>
        <v>Friedman 1986</v>
      </c>
      <c r="C6296" s="254" t="str">
        <f>IF(AND(A6296&lt;&gt;"",ISNUMBER(A6296)),VLOOKUP(A6296,Studies!A:BR,3,FALSE),"")</f>
        <v>https://www.ncbi.nlm.nih.gov/pubmed/3567010</v>
      </c>
      <c r="D6296" s="254" t="str">
        <f>IF(AND(A6296&lt;&gt;"",ISNUMBER(A6296)),VLOOKUP(A6296,Studies!A:BR,4,FALSE),"")</f>
        <v>Figure 1</v>
      </c>
      <c r="E6296" s="254" t="str">
        <f>IF(AND(A6296&lt;&gt;"",ISNUMBER(A6296)),VLOOKUP(A6296,Studies!A:BR,5,FALSE),"")</f>
        <v>Triazolam</v>
      </c>
      <c r="F6296" s="255"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x14ac:dyDescent="0.2">
      <c r="A6297" s="30">
        <v>699</v>
      </c>
      <c r="B6297" s="253" t="str">
        <f>IF(AND(A6297&lt;&gt;"",ISNUMBER(A6297)),VLOOKUP(A6297,Studies!A:BR,2,FALSE),"")</f>
        <v>Friedman 1986</v>
      </c>
      <c r="C6297" s="254" t="str">
        <f>IF(AND(A6297&lt;&gt;"",ISNUMBER(A6297)),VLOOKUP(A6297,Studies!A:BR,3,FALSE),"")</f>
        <v>https://www.ncbi.nlm.nih.gov/pubmed/3567010</v>
      </c>
      <c r="D6297" s="254" t="str">
        <f>IF(AND(A6297&lt;&gt;"",ISNUMBER(A6297)),VLOOKUP(A6297,Studies!A:BR,4,FALSE),"")</f>
        <v>Figure 1</v>
      </c>
      <c r="E6297" s="254" t="str">
        <f>IF(AND(A6297&lt;&gt;"",ISNUMBER(A6297)),VLOOKUP(A6297,Studies!A:BR,5,FALSE),"")</f>
        <v>Triazolam</v>
      </c>
      <c r="F6297" s="255"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x14ac:dyDescent="0.2">
      <c r="A6298" s="30">
        <v>699</v>
      </c>
      <c r="B6298" s="253" t="str">
        <f>IF(AND(A6298&lt;&gt;"",ISNUMBER(A6298)),VLOOKUP(A6298,Studies!A:BR,2,FALSE),"")</f>
        <v>Friedman 1986</v>
      </c>
      <c r="C6298" s="254" t="str">
        <f>IF(AND(A6298&lt;&gt;"",ISNUMBER(A6298)),VLOOKUP(A6298,Studies!A:BR,3,FALSE),"")</f>
        <v>https://www.ncbi.nlm.nih.gov/pubmed/3567010</v>
      </c>
      <c r="D6298" s="254" t="str">
        <f>IF(AND(A6298&lt;&gt;"",ISNUMBER(A6298)),VLOOKUP(A6298,Studies!A:BR,4,FALSE),"")</f>
        <v>Figure 1</v>
      </c>
      <c r="E6298" s="254" t="str">
        <f>IF(AND(A6298&lt;&gt;"",ISNUMBER(A6298)),VLOOKUP(A6298,Studies!A:BR,5,FALSE),"")</f>
        <v>Triazolam</v>
      </c>
      <c r="F6298" s="255"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x14ac:dyDescent="0.2">
      <c r="A6299" s="30">
        <v>699</v>
      </c>
      <c r="B6299" s="253" t="str">
        <f>IF(AND(A6299&lt;&gt;"",ISNUMBER(A6299)),VLOOKUP(A6299,Studies!A:BR,2,FALSE),"")</f>
        <v>Friedman 1986</v>
      </c>
      <c r="C6299" s="254" t="str">
        <f>IF(AND(A6299&lt;&gt;"",ISNUMBER(A6299)),VLOOKUP(A6299,Studies!A:BR,3,FALSE),"")</f>
        <v>https://www.ncbi.nlm.nih.gov/pubmed/3567010</v>
      </c>
      <c r="D6299" s="254" t="str">
        <f>IF(AND(A6299&lt;&gt;"",ISNUMBER(A6299)),VLOOKUP(A6299,Studies!A:BR,4,FALSE),"")</f>
        <v>Figure 1</v>
      </c>
      <c r="E6299" s="254" t="str">
        <f>IF(AND(A6299&lt;&gt;"",ISNUMBER(A6299)),VLOOKUP(A6299,Studies!A:BR,5,FALSE),"")</f>
        <v>Triazolam</v>
      </c>
      <c r="F6299" s="255"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x14ac:dyDescent="0.2">
      <c r="A6300" s="30">
        <v>699</v>
      </c>
      <c r="B6300" s="253" t="str">
        <f>IF(AND(A6300&lt;&gt;"",ISNUMBER(A6300)),VLOOKUP(A6300,Studies!A:BR,2,FALSE),"")</f>
        <v>Friedman 1986</v>
      </c>
      <c r="C6300" s="254" t="str">
        <f>IF(AND(A6300&lt;&gt;"",ISNUMBER(A6300)),VLOOKUP(A6300,Studies!A:BR,3,FALSE),"")</f>
        <v>https://www.ncbi.nlm.nih.gov/pubmed/3567010</v>
      </c>
      <c r="D6300" s="254" t="str">
        <f>IF(AND(A6300&lt;&gt;"",ISNUMBER(A6300)),VLOOKUP(A6300,Studies!A:BR,4,FALSE),"")</f>
        <v>Figure 1</v>
      </c>
      <c r="E6300" s="254" t="str">
        <f>IF(AND(A6300&lt;&gt;"",ISNUMBER(A6300)),VLOOKUP(A6300,Studies!A:BR,5,FALSE),"")</f>
        <v>Triazolam</v>
      </c>
      <c r="F6300" s="255"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x14ac:dyDescent="0.2">
      <c r="A6301" s="30">
        <v>699</v>
      </c>
      <c r="B6301" s="253" t="str">
        <f>IF(AND(A6301&lt;&gt;"",ISNUMBER(A6301)),VLOOKUP(A6301,Studies!A:BR,2,FALSE),"")</f>
        <v>Friedman 1986</v>
      </c>
      <c r="C6301" s="254" t="str">
        <f>IF(AND(A6301&lt;&gt;"",ISNUMBER(A6301)),VLOOKUP(A6301,Studies!A:BR,3,FALSE),"")</f>
        <v>https://www.ncbi.nlm.nih.gov/pubmed/3567010</v>
      </c>
      <c r="D6301" s="254" t="str">
        <f>IF(AND(A6301&lt;&gt;"",ISNUMBER(A6301)),VLOOKUP(A6301,Studies!A:BR,4,FALSE),"")</f>
        <v>Figure 1</v>
      </c>
      <c r="E6301" s="254" t="str">
        <f>IF(AND(A6301&lt;&gt;"",ISNUMBER(A6301)),VLOOKUP(A6301,Studies!A:BR,5,FALSE),"")</f>
        <v>Triazolam</v>
      </c>
      <c r="F6301" s="255"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x14ac:dyDescent="0.2">
      <c r="A6302" s="30">
        <v>699</v>
      </c>
      <c r="B6302" s="253" t="str">
        <f>IF(AND(A6302&lt;&gt;"",ISNUMBER(A6302)),VLOOKUP(A6302,Studies!A:BR,2,FALSE),"")</f>
        <v>Friedman 1986</v>
      </c>
      <c r="C6302" s="254" t="str">
        <f>IF(AND(A6302&lt;&gt;"",ISNUMBER(A6302)),VLOOKUP(A6302,Studies!A:BR,3,FALSE),"")</f>
        <v>https://www.ncbi.nlm.nih.gov/pubmed/3567010</v>
      </c>
      <c r="D6302" s="254" t="str">
        <f>IF(AND(A6302&lt;&gt;"",ISNUMBER(A6302)),VLOOKUP(A6302,Studies!A:BR,4,FALSE),"")</f>
        <v>Figure 1</v>
      </c>
      <c r="E6302" s="254" t="str">
        <f>IF(AND(A6302&lt;&gt;"",ISNUMBER(A6302)),VLOOKUP(A6302,Studies!A:BR,5,FALSE),"")</f>
        <v>Triazolam</v>
      </c>
      <c r="F6302" s="255"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x14ac:dyDescent="0.2">
      <c r="A6303" s="30">
        <v>699</v>
      </c>
      <c r="B6303" s="253" t="str">
        <f>IF(AND(A6303&lt;&gt;"",ISNUMBER(A6303)),VLOOKUP(A6303,Studies!A:BR,2,FALSE),"")</f>
        <v>Friedman 1986</v>
      </c>
      <c r="C6303" s="254" t="str">
        <f>IF(AND(A6303&lt;&gt;"",ISNUMBER(A6303)),VLOOKUP(A6303,Studies!A:BR,3,FALSE),"")</f>
        <v>https://www.ncbi.nlm.nih.gov/pubmed/3567010</v>
      </c>
      <c r="D6303" s="254" t="str">
        <f>IF(AND(A6303&lt;&gt;"",ISNUMBER(A6303)),VLOOKUP(A6303,Studies!A:BR,4,FALSE),"")</f>
        <v>Figure 1</v>
      </c>
      <c r="E6303" s="254" t="str">
        <f>IF(AND(A6303&lt;&gt;"",ISNUMBER(A6303)),VLOOKUP(A6303,Studies!A:BR,5,FALSE),"")</f>
        <v>Triazolam</v>
      </c>
      <c r="F6303" s="255"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x14ac:dyDescent="0.2">
      <c r="A6304" s="30">
        <v>699</v>
      </c>
      <c r="B6304" s="253" t="str">
        <f>IF(AND(A6304&lt;&gt;"",ISNUMBER(A6304)),VLOOKUP(A6304,Studies!A:BR,2,FALSE),"")</f>
        <v>Friedman 1986</v>
      </c>
      <c r="C6304" s="254" t="str">
        <f>IF(AND(A6304&lt;&gt;"",ISNUMBER(A6304)),VLOOKUP(A6304,Studies!A:BR,3,FALSE),"")</f>
        <v>https://www.ncbi.nlm.nih.gov/pubmed/3567010</v>
      </c>
      <c r="D6304" s="254" t="str">
        <f>IF(AND(A6304&lt;&gt;"",ISNUMBER(A6304)),VLOOKUP(A6304,Studies!A:BR,4,FALSE),"")</f>
        <v>Figure 1</v>
      </c>
      <c r="E6304" s="254" t="str">
        <f>IF(AND(A6304&lt;&gt;"",ISNUMBER(A6304)),VLOOKUP(A6304,Studies!A:BR,5,FALSE),"")</f>
        <v>Triazolam</v>
      </c>
      <c r="F6304" s="255"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x14ac:dyDescent="0.2">
      <c r="A6305" s="30">
        <v>700</v>
      </c>
      <c r="B6305" s="253" t="str">
        <f>IF(AND(A6305&lt;&gt;"",ISNUMBER(A6305)),VLOOKUP(A6305,Studies!A:BR,2,FALSE),"")</f>
        <v>Friedman 1988</v>
      </c>
      <c r="C6305" s="254" t="str">
        <f>IF(AND(A6305&lt;&gt;"",ISNUMBER(A6305)),VLOOKUP(A6305,Studies!A:BR,3,FALSE),"")</f>
        <v>https://www.ncbi.nlm.nih.gov/pubmed/3360971</v>
      </c>
      <c r="D6305" s="254" t="str">
        <f>IF(AND(A6305&lt;&gt;"",ISNUMBER(A6305)),VLOOKUP(A6305,Studies!A:BR,4,FALSE),"")</f>
        <v>Control</v>
      </c>
      <c r="E6305" s="254" t="str">
        <f>IF(AND(A6305&lt;&gt;"",ISNUMBER(A6305)),VLOOKUP(A6305,Studies!A:BR,5,FALSE),"")</f>
        <v>Triazolam</v>
      </c>
      <c r="F6305" s="255" t="str">
        <f>IF(AND(A6305&lt;&gt;"",ISNUMBER(A6305)),VLOOKUP(A6305,Studies!A:BR,6,FALSE),"")</f>
        <v>Plasma</v>
      </c>
      <c r="G6305" s="194">
        <v>0.25</v>
      </c>
      <c r="H6305" s="50" t="s">
        <v>60</v>
      </c>
      <c r="I6305" s="187">
        <v>0.56371150000000003</v>
      </c>
      <c r="J6305" s="41" t="s">
        <v>941</v>
      </c>
      <c r="K6305" s="41" t="s">
        <v>116</v>
      </c>
    </row>
    <row r="6306" spans="1:14" x14ac:dyDescent="0.2">
      <c r="A6306" s="30">
        <v>700</v>
      </c>
      <c r="B6306" s="253" t="str">
        <f>IF(AND(A6306&lt;&gt;"",ISNUMBER(A6306)),VLOOKUP(A6306,Studies!A:BR,2,FALSE),"")</f>
        <v>Friedman 1988</v>
      </c>
      <c r="C6306" s="254" t="str">
        <f>IF(AND(A6306&lt;&gt;"",ISNUMBER(A6306)),VLOOKUP(A6306,Studies!A:BR,3,FALSE),"")</f>
        <v>https://www.ncbi.nlm.nih.gov/pubmed/3360971</v>
      </c>
      <c r="D6306" s="254" t="str">
        <f>IF(AND(A6306&lt;&gt;"",ISNUMBER(A6306)),VLOOKUP(A6306,Studies!A:BR,4,FALSE),"")</f>
        <v>Control</v>
      </c>
      <c r="E6306" s="254" t="str">
        <f>IF(AND(A6306&lt;&gt;"",ISNUMBER(A6306)),VLOOKUP(A6306,Studies!A:BR,5,FALSE),"")</f>
        <v>Triazolam</v>
      </c>
      <c r="F6306" s="255" t="str">
        <f>IF(AND(A6306&lt;&gt;"",ISNUMBER(A6306)),VLOOKUP(A6306,Studies!A:BR,6,FALSE),"")</f>
        <v>Plasma</v>
      </c>
      <c r="G6306" s="194">
        <v>0.5</v>
      </c>
      <c r="H6306" s="50" t="s">
        <v>60</v>
      </c>
      <c r="I6306" s="187">
        <v>2.3148520000000001</v>
      </c>
      <c r="J6306" s="41" t="s">
        <v>941</v>
      </c>
      <c r="K6306" s="41" t="s">
        <v>116</v>
      </c>
    </row>
    <row r="6307" spans="1:14" x14ac:dyDescent="0.2">
      <c r="A6307" s="30">
        <v>700</v>
      </c>
      <c r="B6307" s="253" t="str">
        <f>IF(AND(A6307&lt;&gt;"",ISNUMBER(A6307)),VLOOKUP(A6307,Studies!A:BR,2,FALSE),"")</f>
        <v>Friedman 1988</v>
      </c>
      <c r="C6307" s="254" t="str">
        <f>IF(AND(A6307&lt;&gt;"",ISNUMBER(A6307)),VLOOKUP(A6307,Studies!A:BR,3,FALSE),"")</f>
        <v>https://www.ncbi.nlm.nih.gov/pubmed/3360971</v>
      </c>
      <c r="D6307" s="254" t="str">
        <f>IF(AND(A6307&lt;&gt;"",ISNUMBER(A6307)),VLOOKUP(A6307,Studies!A:BR,4,FALSE),"")</f>
        <v>Control</v>
      </c>
      <c r="E6307" s="254" t="str">
        <f>IF(AND(A6307&lt;&gt;"",ISNUMBER(A6307)),VLOOKUP(A6307,Studies!A:BR,5,FALSE),"")</f>
        <v>Triazolam</v>
      </c>
      <c r="F6307" s="255" t="str">
        <f>IF(AND(A6307&lt;&gt;"",ISNUMBER(A6307)),VLOOKUP(A6307,Studies!A:BR,6,FALSE),"")</f>
        <v>Plasma</v>
      </c>
      <c r="G6307" s="194">
        <v>0.75</v>
      </c>
      <c r="H6307" s="50" t="s">
        <v>60</v>
      </c>
      <c r="I6307" s="187">
        <v>2.4864830000000002</v>
      </c>
      <c r="J6307" s="41" t="s">
        <v>941</v>
      </c>
      <c r="K6307" s="41" t="s">
        <v>116</v>
      </c>
    </row>
    <row r="6308" spans="1:14" x14ac:dyDescent="0.2">
      <c r="A6308" s="30">
        <v>700</v>
      </c>
      <c r="B6308" s="253" t="str">
        <f>IF(AND(A6308&lt;&gt;"",ISNUMBER(A6308)),VLOOKUP(A6308,Studies!A:BR,2,FALSE),"")</f>
        <v>Friedman 1988</v>
      </c>
      <c r="C6308" s="254" t="str">
        <f>IF(AND(A6308&lt;&gt;"",ISNUMBER(A6308)),VLOOKUP(A6308,Studies!A:BR,3,FALSE),"")</f>
        <v>https://www.ncbi.nlm.nih.gov/pubmed/3360971</v>
      </c>
      <c r="D6308" s="254" t="str">
        <f>IF(AND(A6308&lt;&gt;"",ISNUMBER(A6308)),VLOOKUP(A6308,Studies!A:BR,4,FALSE),"")</f>
        <v>Control</v>
      </c>
      <c r="E6308" s="254" t="str">
        <f>IF(AND(A6308&lt;&gt;"",ISNUMBER(A6308)),VLOOKUP(A6308,Studies!A:BR,5,FALSE),"")</f>
        <v>Triazolam</v>
      </c>
      <c r="F6308" s="255" t="str">
        <f>IF(AND(A6308&lt;&gt;"",ISNUMBER(A6308)),VLOOKUP(A6308,Studies!A:BR,6,FALSE),"")</f>
        <v>Plasma</v>
      </c>
      <c r="G6308" s="194">
        <v>1</v>
      </c>
      <c r="H6308" s="50" t="s">
        <v>60</v>
      </c>
      <c r="I6308" s="187">
        <v>2.9334959999999999</v>
      </c>
      <c r="J6308" s="41" t="s">
        <v>941</v>
      </c>
      <c r="K6308" s="41" t="s">
        <v>116</v>
      </c>
    </row>
    <row r="6309" spans="1:14" x14ac:dyDescent="0.2">
      <c r="A6309" s="30">
        <v>700</v>
      </c>
      <c r="B6309" s="253" t="str">
        <f>IF(AND(A6309&lt;&gt;"",ISNUMBER(A6309)),VLOOKUP(A6309,Studies!A:BR,2,FALSE),"")</f>
        <v>Friedman 1988</v>
      </c>
      <c r="C6309" s="254" t="str">
        <f>IF(AND(A6309&lt;&gt;"",ISNUMBER(A6309)),VLOOKUP(A6309,Studies!A:BR,3,FALSE),"")</f>
        <v>https://www.ncbi.nlm.nih.gov/pubmed/3360971</v>
      </c>
      <c r="D6309" s="254" t="str">
        <f>IF(AND(A6309&lt;&gt;"",ISNUMBER(A6309)),VLOOKUP(A6309,Studies!A:BR,4,FALSE),"")</f>
        <v>Control</v>
      </c>
      <c r="E6309" s="254" t="str">
        <f>IF(AND(A6309&lt;&gt;"",ISNUMBER(A6309)),VLOOKUP(A6309,Studies!A:BR,5,FALSE),"")</f>
        <v>Triazolam</v>
      </c>
      <c r="F6309" s="255" t="str">
        <f>IF(AND(A6309&lt;&gt;"",ISNUMBER(A6309)),VLOOKUP(A6309,Studies!A:BR,6,FALSE),"")</f>
        <v>Plasma</v>
      </c>
      <c r="G6309" s="194">
        <v>1.5</v>
      </c>
      <c r="H6309" s="50" t="s">
        <v>60</v>
      </c>
      <c r="I6309" s="187">
        <v>2.7993649999999999</v>
      </c>
      <c r="J6309" s="41" t="s">
        <v>941</v>
      </c>
      <c r="K6309" s="41" t="s">
        <v>116</v>
      </c>
    </row>
    <row r="6310" spans="1:14" x14ac:dyDescent="0.2">
      <c r="A6310" s="30">
        <v>700</v>
      </c>
      <c r="B6310" s="253" t="str">
        <f>IF(AND(A6310&lt;&gt;"",ISNUMBER(A6310)),VLOOKUP(A6310,Studies!A:BR,2,FALSE),"")</f>
        <v>Friedman 1988</v>
      </c>
      <c r="C6310" s="254" t="str">
        <f>IF(AND(A6310&lt;&gt;"",ISNUMBER(A6310)),VLOOKUP(A6310,Studies!A:BR,3,FALSE),"")</f>
        <v>https://www.ncbi.nlm.nih.gov/pubmed/3360971</v>
      </c>
      <c r="D6310" s="254" t="str">
        <f>IF(AND(A6310&lt;&gt;"",ISNUMBER(A6310)),VLOOKUP(A6310,Studies!A:BR,4,FALSE),"")</f>
        <v>Control</v>
      </c>
      <c r="E6310" s="254" t="str">
        <f>IF(AND(A6310&lt;&gt;"",ISNUMBER(A6310)),VLOOKUP(A6310,Studies!A:BR,5,FALSE),"")</f>
        <v>Triazolam</v>
      </c>
      <c r="F6310" s="255" t="str">
        <f>IF(AND(A6310&lt;&gt;"",ISNUMBER(A6310)),VLOOKUP(A6310,Studies!A:BR,6,FALSE),"")</f>
        <v>Plasma</v>
      </c>
      <c r="G6310" s="194">
        <v>2</v>
      </c>
      <c r="H6310" s="50" t="s">
        <v>60</v>
      </c>
      <c r="I6310" s="187">
        <v>2.569906</v>
      </c>
      <c r="J6310" s="41" t="s">
        <v>941</v>
      </c>
      <c r="K6310" s="41" t="s">
        <v>116</v>
      </c>
    </row>
    <row r="6311" spans="1:14" x14ac:dyDescent="0.2">
      <c r="A6311" s="30">
        <v>700</v>
      </c>
      <c r="B6311" s="253" t="str">
        <f>IF(AND(A6311&lt;&gt;"",ISNUMBER(A6311)),VLOOKUP(A6311,Studies!A:BR,2,FALSE),"")</f>
        <v>Friedman 1988</v>
      </c>
      <c r="C6311" s="254" t="str">
        <f>IF(AND(A6311&lt;&gt;"",ISNUMBER(A6311)),VLOOKUP(A6311,Studies!A:BR,3,FALSE),"")</f>
        <v>https://www.ncbi.nlm.nih.gov/pubmed/3360971</v>
      </c>
      <c r="D6311" s="254" t="str">
        <f>IF(AND(A6311&lt;&gt;"",ISNUMBER(A6311)),VLOOKUP(A6311,Studies!A:BR,4,FALSE),"")</f>
        <v>Control</v>
      </c>
      <c r="E6311" s="254" t="str">
        <f>IF(AND(A6311&lt;&gt;"",ISNUMBER(A6311)),VLOOKUP(A6311,Studies!A:BR,5,FALSE),"")</f>
        <v>Triazolam</v>
      </c>
      <c r="F6311" s="255" t="str">
        <f>IF(AND(A6311&lt;&gt;"",ISNUMBER(A6311)),VLOOKUP(A6311,Studies!A:BR,6,FALSE),"")</f>
        <v>Plasma</v>
      </c>
      <c r="G6311" s="194">
        <v>2.5</v>
      </c>
      <c r="H6311" s="50" t="s">
        <v>60</v>
      </c>
      <c r="I6311" s="187">
        <v>2.255636</v>
      </c>
      <c r="J6311" s="41" t="s">
        <v>941</v>
      </c>
      <c r="K6311" s="41" t="s">
        <v>116</v>
      </c>
    </row>
    <row r="6312" spans="1:14" x14ac:dyDescent="0.2">
      <c r="A6312" s="30">
        <v>700</v>
      </c>
      <c r="B6312" s="253" t="str">
        <f>IF(AND(A6312&lt;&gt;"",ISNUMBER(A6312)),VLOOKUP(A6312,Studies!A:BR,2,FALSE),"")</f>
        <v>Friedman 1988</v>
      </c>
      <c r="C6312" s="254" t="str">
        <f>IF(AND(A6312&lt;&gt;"",ISNUMBER(A6312)),VLOOKUP(A6312,Studies!A:BR,3,FALSE),"")</f>
        <v>https://www.ncbi.nlm.nih.gov/pubmed/3360971</v>
      </c>
      <c r="D6312" s="254" t="str">
        <f>IF(AND(A6312&lt;&gt;"",ISNUMBER(A6312)),VLOOKUP(A6312,Studies!A:BR,4,FALSE),"")</f>
        <v>Control</v>
      </c>
      <c r="E6312" s="254" t="str">
        <f>IF(AND(A6312&lt;&gt;"",ISNUMBER(A6312)),VLOOKUP(A6312,Studies!A:BR,5,FALSE),"")</f>
        <v>Triazolam</v>
      </c>
      <c r="F6312" s="255" t="str">
        <f>IF(AND(A6312&lt;&gt;"",ISNUMBER(A6312)),VLOOKUP(A6312,Studies!A:BR,6,FALSE),"")</f>
        <v>Plasma</v>
      </c>
      <c r="G6312" s="194">
        <v>3</v>
      </c>
      <c r="H6312" s="50" t="s">
        <v>60</v>
      </c>
      <c r="I6312" s="187">
        <v>2.2169159999999999</v>
      </c>
      <c r="J6312" s="41" t="s">
        <v>941</v>
      </c>
      <c r="K6312" s="41" t="s">
        <v>116</v>
      </c>
      <c r="M6312" s="195"/>
      <c r="N6312" s="195"/>
    </row>
    <row r="6313" spans="1:14" x14ac:dyDescent="0.2">
      <c r="A6313" s="30">
        <v>700</v>
      </c>
      <c r="B6313" s="253" t="str">
        <f>IF(AND(A6313&lt;&gt;"",ISNUMBER(A6313)),VLOOKUP(A6313,Studies!A:BR,2,FALSE),"")</f>
        <v>Friedman 1988</v>
      </c>
      <c r="C6313" s="254" t="str">
        <f>IF(AND(A6313&lt;&gt;"",ISNUMBER(A6313)),VLOOKUP(A6313,Studies!A:BR,3,FALSE),"")</f>
        <v>https://www.ncbi.nlm.nih.gov/pubmed/3360971</v>
      </c>
      <c r="D6313" s="254" t="str">
        <f>IF(AND(A6313&lt;&gt;"",ISNUMBER(A6313)),VLOOKUP(A6313,Studies!A:BR,4,FALSE),"")</f>
        <v>Control</v>
      </c>
      <c r="E6313" s="254" t="str">
        <f>IF(AND(A6313&lt;&gt;"",ISNUMBER(A6313)),VLOOKUP(A6313,Studies!A:BR,5,FALSE),"")</f>
        <v>Triazolam</v>
      </c>
      <c r="F6313" s="255" t="str">
        <f>IF(AND(A6313&lt;&gt;"",ISNUMBER(A6313)),VLOOKUP(A6313,Studies!A:BR,6,FALSE),"")</f>
        <v>Plasma</v>
      </c>
      <c r="G6313" s="194">
        <v>4</v>
      </c>
      <c r="H6313" s="50" t="s">
        <v>60</v>
      </c>
      <c r="I6313" s="187">
        <v>1.620012</v>
      </c>
      <c r="J6313" s="41" t="s">
        <v>941</v>
      </c>
      <c r="K6313" s="41" t="s">
        <v>116</v>
      </c>
      <c r="M6313" s="195"/>
      <c r="N6313" s="195"/>
    </row>
    <row r="6314" spans="1:14" x14ac:dyDescent="0.2">
      <c r="A6314" s="30">
        <v>700</v>
      </c>
      <c r="B6314" s="253" t="str">
        <f>IF(AND(A6314&lt;&gt;"",ISNUMBER(A6314)),VLOOKUP(A6314,Studies!A:BR,2,FALSE),"")</f>
        <v>Friedman 1988</v>
      </c>
      <c r="C6314" s="254" t="str">
        <f>IF(AND(A6314&lt;&gt;"",ISNUMBER(A6314)),VLOOKUP(A6314,Studies!A:BR,3,FALSE),"")</f>
        <v>https://www.ncbi.nlm.nih.gov/pubmed/3360971</v>
      </c>
      <c r="D6314" s="254" t="str">
        <f>IF(AND(A6314&lt;&gt;"",ISNUMBER(A6314)),VLOOKUP(A6314,Studies!A:BR,4,FALSE),"")</f>
        <v>Control</v>
      </c>
      <c r="E6314" s="254" t="str">
        <f>IF(AND(A6314&lt;&gt;"",ISNUMBER(A6314)),VLOOKUP(A6314,Studies!A:BR,5,FALSE),"")</f>
        <v>Triazolam</v>
      </c>
      <c r="F6314" s="255" t="str">
        <f>IF(AND(A6314&lt;&gt;"",ISNUMBER(A6314)),VLOOKUP(A6314,Studies!A:BR,6,FALSE),"")</f>
        <v>Plasma</v>
      </c>
      <c r="G6314" s="194">
        <v>5</v>
      </c>
      <c r="H6314" s="50" t="s">
        <v>60</v>
      </c>
      <c r="I6314" s="187">
        <v>1.309428</v>
      </c>
      <c r="J6314" s="41" t="s">
        <v>941</v>
      </c>
      <c r="K6314" s="41" t="s">
        <v>116</v>
      </c>
      <c r="M6314" s="195"/>
      <c r="N6314" s="195"/>
    </row>
    <row r="6315" spans="1:14" x14ac:dyDescent="0.2">
      <c r="A6315" s="30">
        <v>700</v>
      </c>
      <c r="B6315" s="253" t="str">
        <f>IF(AND(A6315&lt;&gt;"",ISNUMBER(A6315)),VLOOKUP(A6315,Studies!A:BR,2,FALSE),"")</f>
        <v>Friedman 1988</v>
      </c>
      <c r="C6315" s="254" t="str">
        <f>IF(AND(A6315&lt;&gt;"",ISNUMBER(A6315)),VLOOKUP(A6315,Studies!A:BR,3,FALSE),"")</f>
        <v>https://www.ncbi.nlm.nih.gov/pubmed/3360971</v>
      </c>
      <c r="D6315" s="254" t="str">
        <f>IF(AND(A6315&lt;&gt;"",ISNUMBER(A6315)),VLOOKUP(A6315,Studies!A:BR,4,FALSE),"")</f>
        <v>Control</v>
      </c>
      <c r="E6315" s="254" t="str">
        <f>IF(AND(A6315&lt;&gt;"",ISNUMBER(A6315)),VLOOKUP(A6315,Studies!A:BR,5,FALSE),"")</f>
        <v>Triazolam</v>
      </c>
      <c r="F6315" s="255" t="str">
        <f>IF(AND(A6315&lt;&gt;"",ISNUMBER(A6315)),VLOOKUP(A6315,Studies!A:BR,6,FALSE),"")</f>
        <v>Plasma</v>
      </c>
      <c r="G6315" s="194">
        <v>6</v>
      </c>
      <c r="H6315" s="50" t="s">
        <v>60</v>
      </c>
      <c r="I6315" s="187">
        <v>1.0836539999999999</v>
      </c>
      <c r="J6315" s="41" t="s">
        <v>941</v>
      </c>
      <c r="K6315" s="41" t="s">
        <v>116</v>
      </c>
      <c r="M6315" s="195"/>
      <c r="N6315" s="195"/>
    </row>
    <row r="6316" spans="1:14" x14ac:dyDescent="0.2">
      <c r="A6316" s="30">
        <v>700</v>
      </c>
      <c r="B6316" s="253" t="str">
        <f>IF(AND(A6316&lt;&gt;"",ISNUMBER(A6316)),VLOOKUP(A6316,Studies!A:BR,2,FALSE),"")</f>
        <v>Friedman 1988</v>
      </c>
      <c r="C6316" s="254" t="str">
        <f>IF(AND(A6316&lt;&gt;"",ISNUMBER(A6316)),VLOOKUP(A6316,Studies!A:BR,3,FALSE),"")</f>
        <v>https://www.ncbi.nlm.nih.gov/pubmed/3360971</v>
      </c>
      <c r="D6316" s="254" t="str">
        <f>IF(AND(A6316&lt;&gt;"",ISNUMBER(A6316)),VLOOKUP(A6316,Studies!A:BR,4,FALSE),"")</f>
        <v>Control</v>
      </c>
      <c r="E6316" s="254" t="str">
        <f>IF(AND(A6316&lt;&gt;"",ISNUMBER(A6316)),VLOOKUP(A6316,Studies!A:BR,5,FALSE),"")</f>
        <v>Triazolam</v>
      </c>
      <c r="F6316" s="255" t="str">
        <f>IF(AND(A6316&lt;&gt;"",ISNUMBER(A6316)),VLOOKUP(A6316,Studies!A:BR,6,FALSE),"")</f>
        <v>Plasma</v>
      </c>
      <c r="G6316" s="194">
        <v>8</v>
      </c>
      <c r="H6316" s="50" t="s">
        <v>60</v>
      </c>
      <c r="I6316" s="187">
        <v>0.60013399999999995</v>
      </c>
      <c r="J6316" s="41" t="s">
        <v>941</v>
      </c>
      <c r="K6316" s="41" t="s">
        <v>116</v>
      </c>
      <c r="M6316" s="195"/>
      <c r="N6316" s="195"/>
    </row>
    <row r="6317" spans="1:14" x14ac:dyDescent="0.2">
      <c r="A6317" s="30">
        <v>700</v>
      </c>
      <c r="B6317" s="253" t="str">
        <f>IF(AND(A6317&lt;&gt;"",ISNUMBER(A6317)),VLOOKUP(A6317,Studies!A:BR,2,FALSE),"")</f>
        <v>Friedman 1988</v>
      </c>
      <c r="C6317" s="254" t="str">
        <f>IF(AND(A6317&lt;&gt;"",ISNUMBER(A6317)),VLOOKUP(A6317,Studies!A:BR,3,FALSE),"")</f>
        <v>https://www.ncbi.nlm.nih.gov/pubmed/3360971</v>
      </c>
      <c r="D6317" s="254" t="str">
        <f>IF(AND(A6317&lt;&gt;"",ISNUMBER(A6317)),VLOOKUP(A6317,Studies!A:BR,4,FALSE),"")</f>
        <v>Control</v>
      </c>
      <c r="E6317" s="254" t="str">
        <f>IF(AND(A6317&lt;&gt;"",ISNUMBER(A6317)),VLOOKUP(A6317,Studies!A:BR,5,FALSE),"")</f>
        <v>Triazolam</v>
      </c>
      <c r="F6317" s="255" t="str">
        <f>IF(AND(A6317&lt;&gt;"",ISNUMBER(A6317)),VLOOKUP(A6317,Studies!A:BR,6,FALSE),"")</f>
        <v>Plasma</v>
      </c>
      <c r="G6317" s="194">
        <v>10</v>
      </c>
      <c r="H6317" s="50" t="s">
        <v>60</v>
      </c>
      <c r="I6317" s="187">
        <v>0.3286403</v>
      </c>
      <c r="J6317" s="41" t="s">
        <v>941</v>
      </c>
      <c r="K6317" s="41" t="s">
        <v>116</v>
      </c>
      <c r="M6317" s="195"/>
      <c r="N6317" s="195"/>
    </row>
    <row r="6318" spans="1:14" x14ac:dyDescent="0.2">
      <c r="A6318" s="30">
        <v>701</v>
      </c>
      <c r="B6318" s="253" t="str">
        <f>IF(AND(A6318&lt;&gt;"",ISNUMBER(A6318)),VLOOKUP(A6318,Studies!A:BR,2,FALSE),"")</f>
        <v>Greenblatt 1991</v>
      </c>
      <c r="C6318" s="254" t="str">
        <f>IF(AND(A6318&lt;&gt;"",ISNUMBER(A6318)),VLOOKUP(A6318,Studies!A:BR,3,FALSE),"")</f>
        <v>https://www.ncbi.nlm.nih.gov/pubmed/2034245</v>
      </c>
      <c r="D6318" s="254" t="str">
        <f>IF(AND(A6318&lt;&gt;"",ISNUMBER(A6318)),VLOOKUP(A6318,Studies!A:BR,4,FALSE),"")</f>
        <v>Young subjects, 0.125 mg</v>
      </c>
      <c r="E6318" s="254" t="str">
        <f>IF(AND(A6318&lt;&gt;"",ISNUMBER(A6318)),VLOOKUP(A6318,Studies!A:BR,5,FALSE),"")</f>
        <v>Triazolam</v>
      </c>
      <c r="F6318" s="255" t="str">
        <f>IF(AND(A6318&lt;&gt;"",ISNUMBER(A6318)),VLOOKUP(A6318,Studies!A:BR,6,FALSE),"")</f>
        <v>Plasma</v>
      </c>
      <c r="G6318" s="194">
        <v>0.5</v>
      </c>
      <c r="H6318" s="50" t="s">
        <v>60</v>
      </c>
      <c r="I6318" s="187">
        <v>0.7602409</v>
      </c>
      <c r="J6318" s="41" t="s">
        <v>941</v>
      </c>
      <c r="K6318" s="41" t="s">
        <v>116</v>
      </c>
      <c r="M6318" s="195"/>
      <c r="N6318" s="195"/>
    </row>
    <row r="6319" spans="1:14" x14ac:dyDescent="0.2">
      <c r="A6319" s="30">
        <v>701</v>
      </c>
      <c r="B6319" s="253" t="str">
        <f>IF(AND(A6319&lt;&gt;"",ISNUMBER(A6319)),VLOOKUP(A6319,Studies!A:BR,2,FALSE),"")</f>
        <v>Greenblatt 1991</v>
      </c>
      <c r="C6319" s="254" t="str">
        <f>IF(AND(A6319&lt;&gt;"",ISNUMBER(A6319)),VLOOKUP(A6319,Studies!A:BR,3,FALSE),"")</f>
        <v>https://www.ncbi.nlm.nih.gov/pubmed/2034245</v>
      </c>
      <c r="D6319" s="254" t="str">
        <f>IF(AND(A6319&lt;&gt;"",ISNUMBER(A6319)),VLOOKUP(A6319,Studies!A:BR,4,FALSE),"")</f>
        <v>Young subjects, 0.125 mg</v>
      </c>
      <c r="E6319" s="254" t="str">
        <f>IF(AND(A6319&lt;&gt;"",ISNUMBER(A6319)),VLOOKUP(A6319,Studies!A:BR,5,FALSE),"")</f>
        <v>Triazolam</v>
      </c>
      <c r="F6319" s="255" t="str">
        <f>IF(AND(A6319&lt;&gt;"",ISNUMBER(A6319)),VLOOKUP(A6319,Studies!A:BR,6,FALSE),"")</f>
        <v>Plasma</v>
      </c>
      <c r="G6319" s="194">
        <v>1</v>
      </c>
      <c r="H6319" s="50" t="s">
        <v>60</v>
      </c>
      <c r="I6319" s="187">
        <v>0.97014889999999998</v>
      </c>
      <c r="J6319" s="41" t="s">
        <v>941</v>
      </c>
      <c r="K6319" s="41" t="s">
        <v>116</v>
      </c>
      <c r="M6319" s="195"/>
      <c r="N6319" s="195"/>
    </row>
    <row r="6320" spans="1:14" x14ac:dyDescent="0.2">
      <c r="A6320" s="30">
        <v>701</v>
      </c>
      <c r="B6320" s="253" t="str">
        <f>IF(AND(A6320&lt;&gt;"",ISNUMBER(A6320)),VLOOKUP(A6320,Studies!A:BR,2,FALSE),"")</f>
        <v>Greenblatt 1991</v>
      </c>
      <c r="C6320" s="254" t="str">
        <f>IF(AND(A6320&lt;&gt;"",ISNUMBER(A6320)),VLOOKUP(A6320,Studies!A:BR,3,FALSE),"")</f>
        <v>https://www.ncbi.nlm.nih.gov/pubmed/2034245</v>
      </c>
      <c r="D6320" s="254" t="str">
        <f>IF(AND(A6320&lt;&gt;"",ISNUMBER(A6320)),VLOOKUP(A6320,Studies!A:BR,4,FALSE),"")</f>
        <v>Young subjects, 0.125 mg</v>
      </c>
      <c r="E6320" s="254" t="str">
        <f>IF(AND(A6320&lt;&gt;"",ISNUMBER(A6320)),VLOOKUP(A6320,Studies!A:BR,5,FALSE),"")</f>
        <v>Triazolam</v>
      </c>
      <c r="F6320" s="255" t="str">
        <f>IF(AND(A6320&lt;&gt;"",ISNUMBER(A6320)),VLOOKUP(A6320,Studies!A:BR,6,FALSE),"")</f>
        <v>Plasma</v>
      </c>
      <c r="G6320" s="194">
        <v>1.5</v>
      </c>
      <c r="H6320" s="50" t="s">
        <v>60</v>
      </c>
      <c r="I6320" s="187">
        <v>0.78014380000000005</v>
      </c>
      <c r="J6320" s="41" t="s">
        <v>941</v>
      </c>
      <c r="K6320" s="41" t="s">
        <v>116</v>
      </c>
      <c r="M6320" s="195"/>
      <c r="N6320" s="195"/>
    </row>
    <row r="6321" spans="1:14" x14ac:dyDescent="0.2">
      <c r="A6321" s="30">
        <v>701</v>
      </c>
      <c r="B6321" s="253" t="str">
        <f>IF(AND(A6321&lt;&gt;"",ISNUMBER(A6321)),VLOOKUP(A6321,Studies!A:BR,2,FALSE),"")</f>
        <v>Greenblatt 1991</v>
      </c>
      <c r="C6321" s="254" t="str">
        <f>IF(AND(A6321&lt;&gt;"",ISNUMBER(A6321)),VLOOKUP(A6321,Studies!A:BR,3,FALSE),"")</f>
        <v>https://www.ncbi.nlm.nih.gov/pubmed/2034245</v>
      </c>
      <c r="D6321" s="254" t="str">
        <f>IF(AND(A6321&lt;&gt;"",ISNUMBER(A6321)),VLOOKUP(A6321,Studies!A:BR,4,FALSE),"")</f>
        <v>Young subjects, 0.125 mg</v>
      </c>
      <c r="E6321" s="254" t="str">
        <f>IF(AND(A6321&lt;&gt;"",ISNUMBER(A6321)),VLOOKUP(A6321,Studies!A:BR,5,FALSE),"")</f>
        <v>Triazolam</v>
      </c>
      <c r="F6321" s="255" t="str">
        <f>IF(AND(A6321&lt;&gt;"",ISNUMBER(A6321)),VLOOKUP(A6321,Studies!A:BR,6,FALSE),"")</f>
        <v>Plasma</v>
      </c>
      <c r="G6321" s="194">
        <v>2</v>
      </c>
      <c r="H6321" s="50" t="s">
        <v>60</v>
      </c>
      <c r="I6321" s="187">
        <v>0.67194370000000003</v>
      </c>
      <c r="J6321" s="41" t="s">
        <v>941</v>
      </c>
      <c r="K6321" s="41" t="s">
        <v>116</v>
      </c>
      <c r="M6321" s="195"/>
      <c r="N6321" s="195"/>
    </row>
    <row r="6322" spans="1:14" x14ac:dyDescent="0.2">
      <c r="A6322" s="30">
        <v>701</v>
      </c>
      <c r="B6322" s="253" t="str">
        <f>IF(AND(A6322&lt;&gt;"",ISNUMBER(A6322)),VLOOKUP(A6322,Studies!A:BR,2,FALSE),"")</f>
        <v>Greenblatt 1991</v>
      </c>
      <c r="C6322" s="254" t="str">
        <f>IF(AND(A6322&lt;&gt;"",ISNUMBER(A6322)),VLOOKUP(A6322,Studies!A:BR,3,FALSE),"")</f>
        <v>https://www.ncbi.nlm.nih.gov/pubmed/2034245</v>
      </c>
      <c r="D6322" s="254" t="str">
        <f>IF(AND(A6322&lt;&gt;"",ISNUMBER(A6322)),VLOOKUP(A6322,Studies!A:BR,4,FALSE),"")</f>
        <v>Young subjects, 0.125 mg</v>
      </c>
      <c r="E6322" s="254" t="str">
        <f>IF(AND(A6322&lt;&gt;"",ISNUMBER(A6322)),VLOOKUP(A6322,Studies!A:BR,5,FALSE),"")</f>
        <v>Triazolam</v>
      </c>
      <c r="F6322" s="255" t="str">
        <f>IF(AND(A6322&lt;&gt;"",ISNUMBER(A6322)),VLOOKUP(A6322,Studies!A:BR,6,FALSE),"")</f>
        <v>Plasma</v>
      </c>
      <c r="G6322" s="194">
        <v>2.5</v>
      </c>
      <c r="H6322" s="50" t="s">
        <v>60</v>
      </c>
      <c r="I6322" s="187">
        <v>0.57873520000000001</v>
      </c>
      <c r="J6322" s="41" t="s">
        <v>941</v>
      </c>
      <c r="K6322" s="41" t="s">
        <v>116</v>
      </c>
      <c r="M6322" s="195"/>
      <c r="N6322" s="195"/>
    </row>
    <row r="6323" spans="1:14" x14ac:dyDescent="0.2">
      <c r="A6323" s="30">
        <v>701</v>
      </c>
      <c r="B6323" s="253" t="str">
        <f>IF(AND(A6323&lt;&gt;"",ISNUMBER(A6323)),VLOOKUP(A6323,Studies!A:BR,2,FALSE),"")</f>
        <v>Greenblatt 1991</v>
      </c>
      <c r="C6323" s="254" t="str">
        <f>IF(AND(A6323&lt;&gt;"",ISNUMBER(A6323)),VLOOKUP(A6323,Studies!A:BR,3,FALSE),"")</f>
        <v>https://www.ncbi.nlm.nih.gov/pubmed/2034245</v>
      </c>
      <c r="D6323" s="254" t="str">
        <f>IF(AND(A6323&lt;&gt;"",ISNUMBER(A6323)),VLOOKUP(A6323,Studies!A:BR,4,FALSE),"")</f>
        <v>Young subjects, 0.125 mg</v>
      </c>
      <c r="E6323" s="254" t="str">
        <f>IF(AND(A6323&lt;&gt;"",ISNUMBER(A6323)),VLOOKUP(A6323,Studies!A:BR,5,FALSE),"")</f>
        <v>Triazolam</v>
      </c>
      <c r="F6323" s="255" t="str">
        <f>IF(AND(A6323&lt;&gt;"",ISNUMBER(A6323)),VLOOKUP(A6323,Studies!A:BR,6,FALSE),"")</f>
        <v>Plasma</v>
      </c>
      <c r="G6323" s="194">
        <v>3</v>
      </c>
      <c r="H6323" s="50" t="s">
        <v>60</v>
      </c>
      <c r="I6323" s="187">
        <v>0.45109280000000002</v>
      </c>
      <c r="J6323" s="41" t="s">
        <v>941</v>
      </c>
      <c r="K6323" s="41" t="s">
        <v>116</v>
      </c>
      <c r="M6323" s="195"/>
      <c r="N6323" s="195"/>
    </row>
    <row r="6324" spans="1:14" x14ac:dyDescent="0.2">
      <c r="A6324" s="30">
        <v>701</v>
      </c>
      <c r="B6324" s="253" t="str">
        <f>IF(AND(A6324&lt;&gt;"",ISNUMBER(A6324)),VLOOKUP(A6324,Studies!A:BR,2,FALSE),"")</f>
        <v>Greenblatt 1991</v>
      </c>
      <c r="C6324" s="254" t="str">
        <f>IF(AND(A6324&lt;&gt;"",ISNUMBER(A6324)),VLOOKUP(A6324,Studies!A:BR,3,FALSE),"")</f>
        <v>https://www.ncbi.nlm.nih.gov/pubmed/2034245</v>
      </c>
      <c r="D6324" s="254" t="str">
        <f>IF(AND(A6324&lt;&gt;"",ISNUMBER(A6324)),VLOOKUP(A6324,Studies!A:BR,4,FALSE),"")</f>
        <v>Young subjects, 0.125 mg</v>
      </c>
      <c r="E6324" s="254" t="str">
        <f>IF(AND(A6324&lt;&gt;"",ISNUMBER(A6324)),VLOOKUP(A6324,Studies!A:BR,5,FALSE),"")</f>
        <v>Triazolam</v>
      </c>
      <c r="F6324" s="255" t="str">
        <f>IF(AND(A6324&lt;&gt;"",ISNUMBER(A6324)),VLOOKUP(A6324,Studies!A:BR,6,FALSE),"")</f>
        <v>Plasma</v>
      </c>
      <c r="G6324" s="194">
        <v>4</v>
      </c>
      <c r="H6324" s="50" t="s">
        <v>60</v>
      </c>
      <c r="I6324" s="187">
        <v>0.35396620000000001</v>
      </c>
      <c r="J6324" s="41" t="s">
        <v>941</v>
      </c>
      <c r="K6324" s="41" t="s">
        <v>116</v>
      </c>
      <c r="M6324" s="195"/>
      <c r="N6324" s="195"/>
    </row>
    <row r="6325" spans="1:14" x14ac:dyDescent="0.2">
      <c r="A6325" s="30">
        <v>701</v>
      </c>
      <c r="B6325" s="253" t="str">
        <f>IF(AND(A6325&lt;&gt;"",ISNUMBER(A6325)),VLOOKUP(A6325,Studies!A:BR,2,FALSE),"")</f>
        <v>Greenblatt 1991</v>
      </c>
      <c r="C6325" s="254" t="str">
        <f>IF(AND(A6325&lt;&gt;"",ISNUMBER(A6325)),VLOOKUP(A6325,Studies!A:BR,3,FALSE),"")</f>
        <v>https://www.ncbi.nlm.nih.gov/pubmed/2034245</v>
      </c>
      <c r="D6325" s="254" t="str">
        <f>IF(AND(A6325&lt;&gt;"",ISNUMBER(A6325)),VLOOKUP(A6325,Studies!A:BR,4,FALSE),"")</f>
        <v>Young subjects, 0.125 mg</v>
      </c>
      <c r="E6325" s="254" t="str">
        <f>IF(AND(A6325&lt;&gt;"",ISNUMBER(A6325)),VLOOKUP(A6325,Studies!A:BR,5,FALSE),"")</f>
        <v>Triazolam</v>
      </c>
      <c r="F6325" s="255" t="str">
        <f>IF(AND(A6325&lt;&gt;"",ISNUMBER(A6325)),VLOOKUP(A6325,Studies!A:BR,6,FALSE),"")</f>
        <v>Plasma</v>
      </c>
      <c r="G6325" s="194">
        <v>6</v>
      </c>
      <c r="H6325" s="50" t="s">
        <v>60</v>
      </c>
      <c r="I6325" s="187">
        <v>0.2034899</v>
      </c>
      <c r="J6325" s="41" t="s">
        <v>941</v>
      </c>
      <c r="K6325" s="41" t="s">
        <v>116</v>
      </c>
      <c r="M6325" s="195"/>
      <c r="N6325" s="195"/>
    </row>
    <row r="6326" spans="1:14" x14ac:dyDescent="0.2">
      <c r="A6326" s="30">
        <v>701</v>
      </c>
      <c r="B6326" s="253" t="str">
        <f>IF(AND(A6326&lt;&gt;"",ISNUMBER(A6326)),VLOOKUP(A6326,Studies!A:BR,2,FALSE),"")</f>
        <v>Greenblatt 1991</v>
      </c>
      <c r="C6326" s="254" t="str">
        <f>IF(AND(A6326&lt;&gt;"",ISNUMBER(A6326)),VLOOKUP(A6326,Studies!A:BR,3,FALSE),"")</f>
        <v>https://www.ncbi.nlm.nih.gov/pubmed/2034245</v>
      </c>
      <c r="D6326" s="254" t="str">
        <f>IF(AND(A6326&lt;&gt;"",ISNUMBER(A6326)),VLOOKUP(A6326,Studies!A:BR,4,FALSE),"")</f>
        <v>Young subjects, 0.125 mg</v>
      </c>
      <c r="E6326" s="254" t="str">
        <f>IF(AND(A6326&lt;&gt;"",ISNUMBER(A6326)),VLOOKUP(A6326,Studies!A:BR,5,FALSE),"")</f>
        <v>Triazolam</v>
      </c>
      <c r="F6326" s="255" t="str">
        <f>IF(AND(A6326&lt;&gt;"",ISNUMBER(A6326)),VLOOKUP(A6326,Studies!A:BR,6,FALSE),"")</f>
        <v>Plasma</v>
      </c>
      <c r="G6326" s="194">
        <v>8</v>
      </c>
      <c r="H6326" s="50" t="s">
        <v>60</v>
      </c>
      <c r="I6326" s="187">
        <v>0.13089129999999999</v>
      </c>
      <c r="J6326" s="41" t="s">
        <v>941</v>
      </c>
      <c r="K6326" s="41" t="s">
        <v>116</v>
      </c>
      <c r="M6326" s="195"/>
      <c r="N6326" s="195"/>
    </row>
    <row r="6327" spans="1:14" x14ac:dyDescent="0.2">
      <c r="A6327" s="30">
        <v>702</v>
      </c>
      <c r="B6327" s="253" t="str">
        <f>IF(AND(A6327&lt;&gt;"",ISNUMBER(A6327)),VLOOKUP(A6327,Studies!A:BR,2,FALSE),"")</f>
        <v>Greenblatt 1991</v>
      </c>
      <c r="C6327" s="254" t="str">
        <f>IF(AND(A6327&lt;&gt;"",ISNUMBER(A6327)),VLOOKUP(A6327,Studies!A:BR,3,FALSE),"")</f>
        <v>https://www.ncbi.nlm.nih.gov/pubmed/2034245</v>
      </c>
      <c r="D6327" s="254" t="str">
        <f>IF(AND(A6327&lt;&gt;"",ISNUMBER(A6327)),VLOOKUP(A6327,Studies!A:BR,4,FALSE),"")</f>
        <v>Young subjects, 0.25 mg</v>
      </c>
      <c r="E6327" s="254" t="str">
        <f>IF(AND(A6327&lt;&gt;"",ISNUMBER(A6327)),VLOOKUP(A6327,Studies!A:BR,5,FALSE),"")</f>
        <v>Triazolam</v>
      </c>
      <c r="F6327" s="255" t="str">
        <f>IF(AND(A6327&lt;&gt;"",ISNUMBER(A6327)),VLOOKUP(A6327,Studies!A:BR,6,FALSE),"")</f>
        <v>Plasma</v>
      </c>
      <c r="G6327" s="194">
        <v>0.5</v>
      </c>
      <c r="H6327" s="50" t="s">
        <v>60</v>
      </c>
      <c r="I6327" s="187">
        <v>1.4451909999999999</v>
      </c>
      <c r="J6327" s="41" t="s">
        <v>941</v>
      </c>
      <c r="K6327" s="41" t="s">
        <v>116</v>
      </c>
      <c r="M6327" s="195"/>
      <c r="N6327" s="195"/>
    </row>
    <row r="6328" spans="1:14" x14ac:dyDescent="0.2">
      <c r="A6328" s="30">
        <v>702</v>
      </c>
      <c r="B6328" s="253" t="str">
        <f>IF(AND(A6328&lt;&gt;"",ISNUMBER(A6328)),VLOOKUP(A6328,Studies!A:BR,2,FALSE),"")</f>
        <v>Greenblatt 1991</v>
      </c>
      <c r="C6328" s="254" t="str">
        <f>IF(AND(A6328&lt;&gt;"",ISNUMBER(A6328)),VLOOKUP(A6328,Studies!A:BR,3,FALSE),"")</f>
        <v>https://www.ncbi.nlm.nih.gov/pubmed/2034245</v>
      </c>
      <c r="D6328" s="254" t="str">
        <f>IF(AND(A6328&lt;&gt;"",ISNUMBER(A6328)),VLOOKUP(A6328,Studies!A:BR,4,FALSE),"")</f>
        <v>Young subjects, 0.25 mg</v>
      </c>
      <c r="E6328" s="254" t="str">
        <f>IF(AND(A6328&lt;&gt;"",ISNUMBER(A6328)),VLOOKUP(A6328,Studies!A:BR,5,FALSE),"")</f>
        <v>Triazolam</v>
      </c>
      <c r="F6328" s="255" t="str">
        <f>IF(AND(A6328&lt;&gt;"",ISNUMBER(A6328)),VLOOKUP(A6328,Studies!A:BR,6,FALSE),"")</f>
        <v>Plasma</v>
      </c>
      <c r="G6328" s="194">
        <v>1</v>
      </c>
      <c r="H6328" s="50" t="s">
        <v>60</v>
      </c>
      <c r="I6328" s="187">
        <v>1.606182</v>
      </c>
      <c r="J6328" s="41" t="s">
        <v>941</v>
      </c>
      <c r="K6328" s="41" t="s">
        <v>116</v>
      </c>
      <c r="M6328" s="195"/>
      <c r="N6328" s="195"/>
    </row>
    <row r="6329" spans="1:14" x14ac:dyDescent="0.2">
      <c r="A6329" s="30">
        <v>702</v>
      </c>
      <c r="B6329" s="253" t="str">
        <f>IF(AND(A6329&lt;&gt;"",ISNUMBER(A6329)),VLOOKUP(A6329,Studies!A:BR,2,FALSE),"")</f>
        <v>Greenblatt 1991</v>
      </c>
      <c r="C6329" s="254" t="str">
        <f>IF(AND(A6329&lt;&gt;"",ISNUMBER(A6329)),VLOOKUP(A6329,Studies!A:BR,3,FALSE),"")</f>
        <v>https://www.ncbi.nlm.nih.gov/pubmed/2034245</v>
      </c>
      <c r="D6329" s="254" t="str">
        <f>IF(AND(A6329&lt;&gt;"",ISNUMBER(A6329)),VLOOKUP(A6329,Studies!A:BR,4,FALSE),"")</f>
        <v>Young subjects, 0.25 mg</v>
      </c>
      <c r="E6329" s="254" t="str">
        <f>IF(AND(A6329&lt;&gt;"",ISNUMBER(A6329)),VLOOKUP(A6329,Studies!A:BR,5,FALSE),"")</f>
        <v>Triazolam</v>
      </c>
      <c r="F6329" s="255" t="str">
        <f>IF(AND(A6329&lt;&gt;"",ISNUMBER(A6329)),VLOOKUP(A6329,Studies!A:BR,6,FALSE),"")</f>
        <v>Plasma</v>
      </c>
      <c r="G6329" s="194">
        <v>1.5</v>
      </c>
      <c r="H6329" s="50" t="s">
        <v>60</v>
      </c>
      <c r="I6329" s="187">
        <v>1.5083219999999999</v>
      </c>
      <c r="J6329" s="41" t="s">
        <v>941</v>
      </c>
      <c r="K6329" s="41" t="s">
        <v>116</v>
      </c>
      <c r="M6329" s="195"/>
      <c r="N6329" s="195"/>
    </row>
    <row r="6330" spans="1:14" x14ac:dyDescent="0.2">
      <c r="A6330" s="30">
        <v>702</v>
      </c>
      <c r="B6330" s="253" t="str">
        <f>IF(AND(A6330&lt;&gt;"",ISNUMBER(A6330)),VLOOKUP(A6330,Studies!A:BR,2,FALSE),"")</f>
        <v>Greenblatt 1991</v>
      </c>
      <c r="C6330" s="254" t="str">
        <f>IF(AND(A6330&lt;&gt;"",ISNUMBER(A6330)),VLOOKUP(A6330,Studies!A:BR,3,FALSE),"")</f>
        <v>https://www.ncbi.nlm.nih.gov/pubmed/2034245</v>
      </c>
      <c r="D6330" s="254" t="str">
        <f>IF(AND(A6330&lt;&gt;"",ISNUMBER(A6330)),VLOOKUP(A6330,Studies!A:BR,4,FALSE),"")</f>
        <v>Young subjects, 0.25 mg</v>
      </c>
      <c r="E6330" s="254" t="str">
        <f>IF(AND(A6330&lt;&gt;"",ISNUMBER(A6330)),VLOOKUP(A6330,Studies!A:BR,5,FALSE),"")</f>
        <v>Triazolam</v>
      </c>
      <c r="F6330" s="255" t="str">
        <f>IF(AND(A6330&lt;&gt;"",ISNUMBER(A6330)),VLOOKUP(A6330,Studies!A:BR,6,FALSE),"")</f>
        <v>Plasma</v>
      </c>
      <c r="G6330" s="194">
        <v>2</v>
      </c>
      <c r="H6330" s="50" t="s">
        <v>60</v>
      </c>
      <c r="I6330" s="187">
        <v>1.2502549999999999</v>
      </c>
      <c r="J6330" s="41" t="s">
        <v>941</v>
      </c>
      <c r="K6330" s="41" t="s">
        <v>116</v>
      </c>
      <c r="M6330" s="195"/>
      <c r="N6330" s="195"/>
    </row>
    <row r="6331" spans="1:14" x14ac:dyDescent="0.2">
      <c r="A6331" s="30">
        <v>702</v>
      </c>
      <c r="B6331" s="253" t="str">
        <f>IF(AND(A6331&lt;&gt;"",ISNUMBER(A6331)),VLOOKUP(A6331,Studies!A:BR,2,FALSE),"")</f>
        <v>Greenblatt 1991</v>
      </c>
      <c r="C6331" s="254" t="str">
        <f>IF(AND(A6331&lt;&gt;"",ISNUMBER(A6331)),VLOOKUP(A6331,Studies!A:BR,3,FALSE),"")</f>
        <v>https://www.ncbi.nlm.nih.gov/pubmed/2034245</v>
      </c>
      <c r="D6331" s="254" t="str">
        <f>IF(AND(A6331&lt;&gt;"",ISNUMBER(A6331)),VLOOKUP(A6331,Studies!A:BR,4,FALSE),"")</f>
        <v>Young subjects, 0.25 mg</v>
      </c>
      <c r="E6331" s="254" t="str">
        <f>IF(AND(A6331&lt;&gt;"",ISNUMBER(A6331)),VLOOKUP(A6331,Studies!A:BR,5,FALSE),"")</f>
        <v>Triazolam</v>
      </c>
      <c r="F6331" s="255" t="str">
        <f>IF(AND(A6331&lt;&gt;"",ISNUMBER(A6331)),VLOOKUP(A6331,Studies!A:BR,6,FALSE),"")</f>
        <v>Plasma</v>
      </c>
      <c r="G6331" s="194">
        <v>2.5</v>
      </c>
      <c r="H6331" s="50" t="s">
        <v>60</v>
      </c>
      <c r="I6331" s="187">
        <v>1.1309640000000001</v>
      </c>
      <c r="J6331" s="41" t="s">
        <v>941</v>
      </c>
      <c r="K6331" s="41" t="s">
        <v>116</v>
      </c>
    </row>
    <row r="6332" spans="1:14" x14ac:dyDescent="0.2">
      <c r="A6332" s="30">
        <v>702</v>
      </c>
      <c r="B6332" s="253" t="str">
        <f>IF(AND(A6332&lt;&gt;"",ISNUMBER(A6332)),VLOOKUP(A6332,Studies!A:BR,2,FALSE),"")</f>
        <v>Greenblatt 1991</v>
      </c>
      <c r="C6332" s="254" t="str">
        <f>IF(AND(A6332&lt;&gt;"",ISNUMBER(A6332)),VLOOKUP(A6332,Studies!A:BR,3,FALSE),"")</f>
        <v>https://www.ncbi.nlm.nih.gov/pubmed/2034245</v>
      </c>
      <c r="D6332" s="254" t="str">
        <f>IF(AND(A6332&lt;&gt;"",ISNUMBER(A6332)),VLOOKUP(A6332,Studies!A:BR,4,FALSE),"")</f>
        <v>Young subjects, 0.25 mg</v>
      </c>
      <c r="E6332" s="254" t="str">
        <f>IF(AND(A6332&lt;&gt;"",ISNUMBER(A6332)),VLOOKUP(A6332,Studies!A:BR,5,FALSE),"")</f>
        <v>Triazolam</v>
      </c>
      <c r="F6332" s="255" t="str">
        <f>IF(AND(A6332&lt;&gt;"",ISNUMBER(A6332)),VLOOKUP(A6332,Studies!A:BR,6,FALSE),"")</f>
        <v>Plasma</v>
      </c>
      <c r="G6332" s="194">
        <v>3</v>
      </c>
      <c r="H6332" s="50" t="s">
        <v>60</v>
      </c>
      <c r="I6332" s="187">
        <v>0.9671708</v>
      </c>
      <c r="J6332" s="41" t="s">
        <v>941</v>
      </c>
      <c r="K6332" s="41" t="s">
        <v>116</v>
      </c>
    </row>
    <row r="6333" spans="1:14" x14ac:dyDescent="0.2">
      <c r="A6333" s="30">
        <v>702</v>
      </c>
      <c r="B6333" s="253" t="str">
        <f>IF(AND(A6333&lt;&gt;"",ISNUMBER(A6333)),VLOOKUP(A6333,Studies!A:BR,2,FALSE),"")</f>
        <v>Greenblatt 1991</v>
      </c>
      <c r="C6333" s="254" t="str">
        <f>IF(AND(A6333&lt;&gt;"",ISNUMBER(A6333)),VLOOKUP(A6333,Studies!A:BR,3,FALSE),"")</f>
        <v>https://www.ncbi.nlm.nih.gov/pubmed/2034245</v>
      </c>
      <c r="D6333" s="254" t="str">
        <f>IF(AND(A6333&lt;&gt;"",ISNUMBER(A6333)),VLOOKUP(A6333,Studies!A:BR,4,FALSE),"")</f>
        <v>Young subjects, 0.25 mg</v>
      </c>
      <c r="E6333" s="254" t="str">
        <f>IF(AND(A6333&lt;&gt;"",ISNUMBER(A6333)),VLOOKUP(A6333,Studies!A:BR,5,FALSE),"")</f>
        <v>Triazolam</v>
      </c>
      <c r="F6333" s="255" t="str">
        <f>IF(AND(A6333&lt;&gt;"",ISNUMBER(A6333)),VLOOKUP(A6333,Studies!A:BR,6,FALSE),"")</f>
        <v>Plasma</v>
      </c>
      <c r="G6333" s="194">
        <v>4</v>
      </c>
      <c r="H6333" s="50" t="s">
        <v>60</v>
      </c>
      <c r="I6333" s="187">
        <v>0.69419620000000004</v>
      </c>
      <c r="J6333" s="41" t="s">
        <v>941</v>
      </c>
      <c r="K6333" s="41" t="s">
        <v>116</v>
      </c>
    </row>
    <row r="6334" spans="1:14" x14ac:dyDescent="0.2">
      <c r="A6334" s="30">
        <v>702</v>
      </c>
      <c r="B6334" s="253" t="str">
        <f>IF(AND(A6334&lt;&gt;"",ISNUMBER(A6334)),VLOOKUP(A6334,Studies!A:BR,2,FALSE),"")</f>
        <v>Greenblatt 1991</v>
      </c>
      <c r="C6334" s="254" t="str">
        <f>IF(AND(A6334&lt;&gt;"",ISNUMBER(A6334)),VLOOKUP(A6334,Studies!A:BR,3,FALSE),"")</f>
        <v>https://www.ncbi.nlm.nih.gov/pubmed/2034245</v>
      </c>
      <c r="D6334" s="254" t="str">
        <f>IF(AND(A6334&lt;&gt;"",ISNUMBER(A6334)),VLOOKUP(A6334,Studies!A:BR,4,FALSE),"")</f>
        <v>Young subjects, 0.25 mg</v>
      </c>
      <c r="E6334" s="254" t="str">
        <f>IF(AND(A6334&lt;&gt;"",ISNUMBER(A6334)),VLOOKUP(A6334,Studies!A:BR,5,FALSE),"")</f>
        <v>Triazolam</v>
      </c>
      <c r="F6334" s="255" t="str">
        <f>IF(AND(A6334&lt;&gt;"",ISNUMBER(A6334)),VLOOKUP(A6334,Studies!A:BR,6,FALSE),"")</f>
        <v>Plasma</v>
      </c>
      <c r="G6334" s="194">
        <v>6</v>
      </c>
      <c r="H6334" s="50" t="s">
        <v>60</v>
      </c>
      <c r="I6334" s="187">
        <v>0.36667420000000001</v>
      </c>
      <c r="J6334" s="41" t="s">
        <v>941</v>
      </c>
      <c r="K6334" s="41" t="s">
        <v>116</v>
      </c>
    </row>
    <row r="6335" spans="1:14" x14ac:dyDescent="0.2">
      <c r="A6335" s="30">
        <v>702</v>
      </c>
      <c r="B6335" s="253" t="str">
        <f>IF(AND(A6335&lt;&gt;"",ISNUMBER(A6335)),VLOOKUP(A6335,Studies!A:BR,2,FALSE),"")</f>
        <v>Greenblatt 1991</v>
      </c>
      <c r="C6335" s="254" t="str">
        <f>IF(AND(A6335&lt;&gt;"",ISNUMBER(A6335)),VLOOKUP(A6335,Studies!A:BR,3,FALSE),"")</f>
        <v>https://www.ncbi.nlm.nih.gov/pubmed/2034245</v>
      </c>
      <c r="D6335" s="254" t="str">
        <f>IF(AND(A6335&lt;&gt;"",ISNUMBER(A6335)),VLOOKUP(A6335,Studies!A:BR,4,FALSE),"")</f>
        <v>Young subjects, 0.25 mg</v>
      </c>
      <c r="E6335" s="254" t="str">
        <f>IF(AND(A6335&lt;&gt;"",ISNUMBER(A6335)),VLOOKUP(A6335,Studies!A:BR,5,FALSE),"")</f>
        <v>Triazolam</v>
      </c>
      <c r="F6335" s="255" t="str">
        <f>IF(AND(A6335&lt;&gt;"",ISNUMBER(A6335)),VLOOKUP(A6335,Studies!A:BR,6,FALSE),"")</f>
        <v>Plasma</v>
      </c>
      <c r="G6335" s="194">
        <v>8</v>
      </c>
      <c r="H6335" s="50" t="s">
        <v>60</v>
      </c>
      <c r="I6335" s="187">
        <v>0.23796880000000001</v>
      </c>
      <c r="J6335" s="41" t="s">
        <v>941</v>
      </c>
      <c r="K6335" s="41" t="s">
        <v>116</v>
      </c>
    </row>
    <row r="6336" spans="1:14" x14ac:dyDescent="0.2">
      <c r="A6336" s="30">
        <v>703</v>
      </c>
      <c r="B6336" s="253" t="str">
        <f>IF(AND(A6336&lt;&gt;"",ISNUMBER(A6336)),VLOOKUP(A6336,Studies!A:BR,2,FALSE),"")</f>
        <v>Greenblatt 1989</v>
      </c>
      <c r="C6336" s="254" t="str">
        <f>IF(AND(A6336&lt;&gt;"",ISNUMBER(A6336)),VLOOKUP(A6336,Studies!A:BR,3,FALSE),"")</f>
        <v>https://www.ncbi.nlm.nih.gov/pubmed/2564763</v>
      </c>
      <c r="D6336" s="254" t="str">
        <f>IF(AND(A6336&lt;&gt;"",ISNUMBER(A6336)),VLOOKUP(A6336,Studies!A:BR,4,FALSE),"")</f>
        <v>Triazolam group</v>
      </c>
      <c r="E6336" s="254" t="str">
        <f>IF(AND(A6336&lt;&gt;"",ISNUMBER(A6336)),VLOOKUP(A6336,Studies!A:BR,5,FALSE),"")</f>
        <v>Triazolam</v>
      </c>
      <c r="F6336" s="255"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x14ac:dyDescent="0.2">
      <c r="A6337" s="30">
        <v>703</v>
      </c>
      <c r="B6337" s="253" t="str">
        <f>IF(AND(A6337&lt;&gt;"",ISNUMBER(A6337)),VLOOKUP(A6337,Studies!A:BR,2,FALSE),"")</f>
        <v>Greenblatt 1989</v>
      </c>
      <c r="C6337" s="254" t="str">
        <f>IF(AND(A6337&lt;&gt;"",ISNUMBER(A6337)),VLOOKUP(A6337,Studies!A:BR,3,FALSE),"")</f>
        <v>https://www.ncbi.nlm.nih.gov/pubmed/2564763</v>
      </c>
      <c r="D6337" s="254" t="str">
        <f>IF(AND(A6337&lt;&gt;"",ISNUMBER(A6337)),VLOOKUP(A6337,Studies!A:BR,4,FALSE),"")</f>
        <v>Triazolam group</v>
      </c>
      <c r="E6337" s="254" t="str">
        <f>IF(AND(A6337&lt;&gt;"",ISNUMBER(A6337)),VLOOKUP(A6337,Studies!A:BR,5,FALSE),"")</f>
        <v>Triazolam</v>
      </c>
      <c r="F6337" s="255"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x14ac:dyDescent="0.2">
      <c r="A6338" s="30">
        <v>703</v>
      </c>
      <c r="B6338" s="253" t="str">
        <f>IF(AND(A6338&lt;&gt;"",ISNUMBER(A6338)),VLOOKUP(A6338,Studies!A:BR,2,FALSE),"")</f>
        <v>Greenblatt 1989</v>
      </c>
      <c r="C6338" s="254" t="str">
        <f>IF(AND(A6338&lt;&gt;"",ISNUMBER(A6338)),VLOOKUP(A6338,Studies!A:BR,3,FALSE),"")</f>
        <v>https://www.ncbi.nlm.nih.gov/pubmed/2564763</v>
      </c>
      <c r="D6338" s="254" t="str">
        <f>IF(AND(A6338&lt;&gt;"",ISNUMBER(A6338)),VLOOKUP(A6338,Studies!A:BR,4,FALSE),"")</f>
        <v>Triazolam group</v>
      </c>
      <c r="E6338" s="254" t="str">
        <f>IF(AND(A6338&lt;&gt;"",ISNUMBER(A6338)),VLOOKUP(A6338,Studies!A:BR,5,FALSE),"")</f>
        <v>Triazolam</v>
      </c>
      <c r="F6338" s="255"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x14ac:dyDescent="0.2">
      <c r="A6339" s="30">
        <v>703</v>
      </c>
      <c r="B6339" s="253" t="str">
        <f>IF(AND(A6339&lt;&gt;"",ISNUMBER(A6339)),VLOOKUP(A6339,Studies!A:BR,2,FALSE),"")</f>
        <v>Greenblatt 1989</v>
      </c>
      <c r="C6339" s="254" t="str">
        <f>IF(AND(A6339&lt;&gt;"",ISNUMBER(A6339)),VLOOKUP(A6339,Studies!A:BR,3,FALSE),"")</f>
        <v>https://www.ncbi.nlm.nih.gov/pubmed/2564763</v>
      </c>
      <c r="D6339" s="254" t="str">
        <f>IF(AND(A6339&lt;&gt;"",ISNUMBER(A6339)),VLOOKUP(A6339,Studies!A:BR,4,FALSE),"")</f>
        <v>Triazolam group</v>
      </c>
      <c r="E6339" s="254" t="str">
        <f>IF(AND(A6339&lt;&gt;"",ISNUMBER(A6339)),VLOOKUP(A6339,Studies!A:BR,5,FALSE),"")</f>
        <v>Triazolam</v>
      </c>
      <c r="F6339" s="255"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x14ac:dyDescent="0.2">
      <c r="A6340" s="30">
        <v>703</v>
      </c>
      <c r="B6340" s="253" t="str">
        <f>IF(AND(A6340&lt;&gt;"",ISNUMBER(A6340)),VLOOKUP(A6340,Studies!A:BR,2,FALSE),"")</f>
        <v>Greenblatt 1989</v>
      </c>
      <c r="C6340" s="254" t="str">
        <f>IF(AND(A6340&lt;&gt;"",ISNUMBER(A6340)),VLOOKUP(A6340,Studies!A:BR,3,FALSE),"")</f>
        <v>https://www.ncbi.nlm.nih.gov/pubmed/2564763</v>
      </c>
      <c r="D6340" s="254" t="str">
        <f>IF(AND(A6340&lt;&gt;"",ISNUMBER(A6340)),VLOOKUP(A6340,Studies!A:BR,4,FALSE),"")</f>
        <v>Triazolam group</v>
      </c>
      <c r="E6340" s="254" t="str">
        <f>IF(AND(A6340&lt;&gt;"",ISNUMBER(A6340)),VLOOKUP(A6340,Studies!A:BR,5,FALSE),"")</f>
        <v>Triazolam</v>
      </c>
      <c r="F6340" s="255"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x14ac:dyDescent="0.2">
      <c r="A6341" s="30">
        <v>703</v>
      </c>
      <c r="B6341" s="253" t="str">
        <f>IF(AND(A6341&lt;&gt;"",ISNUMBER(A6341)),VLOOKUP(A6341,Studies!A:BR,2,FALSE),"")</f>
        <v>Greenblatt 1989</v>
      </c>
      <c r="C6341" s="254" t="str">
        <f>IF(AND(A6341&lt;&gt;"",ISNUMBER(A6341)),VLOOKUP(A6341,Studies!A:BR,3,FALSE),"")</f>
        <v>https://www.ncbi.nlm.nih.gov/pubmed/2564763</v>
      </c>
      <c r="D6341" s="254" t="str">
        <f>IF(AND(A6341&lt;&gt;"",ISNUMBER(A6341)),VLOOKUP(A6341,Studies!A:BR,4,FALSE),"")</f>
        <v>Triazolam group</v>
      </c>
      <c r="E6341" s="254" t="str">
        <f>IF(AND(A6341&lt;&gt;"",ISNUMBER(A6341)),VLOOKUP(A6341,Studies!A:BR,5,FALSE),"")</f>
        <v>Triazolam</v>
      </c>
      <c r="F6341" s="255"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x14ac:dyDescent="0.2">
      <c r="A6342" s="30">
        <v>703</v>
      </c>
      <c r="B6342" s="253" t="str">
        <f>IF(AND(A6342&lt;&gt;"",ISNUMBER(A6342)),VLOOKUP(A6342,Studies!A:BR,2,FALSE),"")</f>
        <v>Greenblatt 1989</v>
      </c>
      <c r="C6342" s="254" t="str">
        <f>IF(AND(A6342&lt;&gt;"",ISNUMBER(A6342)),VLOOKUP(A6342,Studies!A:BR,3,FALSE),"")</f>
        <v>https://www.ncbi.nlm.nih.gov/pubmed/2564763</v>
      </c>
      <c r="D6342" s="254" t="str">
        <f>IF(AND(A6342&lt;&gt;"",ISNUMBER(A6342)),VLOOKUP(A6342,Studies!A:BR,4,FALSE),"")</f>
        <v>Triazolam group</v>
      </c>
      <c r="E6342" s="254" t="str">
        <f>IF(AND(A6342&lt;&gt;"",ISNUMBER(A6342)),VLOOKUP(A6342,Studies!A:BR,5,FALSE),"")</f>
        <v>Triazolam</v>
      </c>
      <c r="F6342" s="255"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x14ac:dyDescent="0.2">
      <c r="A6343" s="30">
        <v>703</v>
      </c>
      <c r="B6343" s="253" t="str">
        <f>IF(AND(A6343&lt;&gt;"",ISNUMBER(A6343)),VLOOKUP(A6343,Studies!A:BR,2,FALSE),"")</f>
        <v>Greenblatt 1989</v>
      </c>
      <c r="C6343" s="254" t="str">
        <f>IF(AND(A6343&lt;&gt;"",ISNUMBER(A6343)),VLOOKUP(A6343,Studies!A:BR,3,FALSE),"")</f>
        <v>https://www.ncbi.nlm.nih.gov/pubmed/2564763</v>
      </c>
      <c r="D6343" s="254" t="str">
        <f>IF(AND(A6343&lt;&gt;"",ISNUMBER(A6343)),VLOOKUP(A6343,Studies!A:BR,4,FALSE),"")</f>
        <v>Triazolam group</v>
      </c>
      <c r="E6343" s="254" t="str">
        <f>IF(AND(A6343&lt;&gt;"",ISNUMBER(A6343)),VLOOKUP(A6343,Studies!A:BR,5,FALSE),"")</f>
        <v>Triazolam</v>
      </c>
      <c r="F6343" s="255"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x14ac:dyDescent="0.2">
      <c r="A6344" s="30">
        <v>703</v>
      </c>
      <c r="B6344" s="253" t="str">
        <f>IF(AND(A6344&lt;&gt;"",ISNUMBER(A6344)),VLOOKUP(A6344,Studies!A:BR,2,FALSE),"")</f>
        <v>Greenblatt 1989</v>
      </c>
      <c r="C6344" s="254" t="str">
        <f>IF(AND(A6344&lt;&gt;"",ISNUMBER(A6344)),VLOOKUP(A6344,Studies!A:BR,3,FALSE),"")</f>
        <v>https://www.ncbi.nlm.nih.gov/pubmed/2564763</v>
      </c>
      <c r="D6344" s="254" t="str">
        <f>IF(AND(A6344&lt;&gt;"",ISNUMBER(A6344)),VLOOKUP(A6344,Studies!A:BR,4,FALSE),"")</f>
        <v>Triazolam group</v>
      </c>
      <c r="E6344" s="254" t="str">
        <f>IF(AND(A6344&lt;&gt;"",ISNUMBER(A6344)),VLOOKUP(A6344,Studies!A:BR,5,FALSE),"")</f>
        <v>Triazolam</v>
      </c>
      <c r="F6344" s="255"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x14ac:dyDescent="0.2">
      <c r="A6345" s="30">
        <v>704</v>
      </c>
      <c r="B6345" s="253" t="str">
        <f>IF(AND(A6345&lt;&gt;"",ISNUMBER(A6345)),VLOOKUP(A6345,Studies!A:BR,2,FALSE),"")</f>
        <v>Greenblatt 1998a</v>
      </c>
      <c r="C6345" s="254" t="str">
        <f>IF(AND(A6345&lt;&gt;"",ISNUMBER(A6345)),VLOOKUP(A6345,Studies!A:BR,3,FALSE),"")</f>
        <v>https://www.ncbi.nlm.nih.gov/pubmed/9757151</v>
      </c>
      <c r="D6345" s="254" t="str">
        <f>IF(AND(A6345&lt;&gt;"",ISNUMBER(A6345)),VLOOKUP(A6345,Studies!A:BR,4,FALSE),"")</f>
        <v>Triazolam + Placebo (Trial B)</v>
      </c>
      <c r="E6345" s="254" t="str">
        <f>IF(AND(A6345&lt;&gt;"",ISNUMBER(A6345)),VLOOKUP(A6345,Studies!A:BR,5,FALSE),"")</f>
        <v>Triazolam</v>
      </c>
      <c r="F6345" s="255" t="str">
        <f>IF(AND(A6345&lt;&gt;"",ISNUMBER(A6345)),VLOOKUP(A6345,Studies!A:BR,6,FALSE),"")</f>
        <v>Plasma</v>
      </c>
      <c r="G6345" s="194">
        <v>25.5</v>
      </c>
      <c r="H6345" s="50" t="s">
        <v>60</v>
      </c>
      <c r="I6345" s="187">
        <v>0.54638359999999997</v>
      </c>
      <c r="J6345" s="41" t="s">
        <v>941</v>
      </c>
      <c r="K6345" s="41" t="s">
        <v>116</v>
      </c>
    </row>
    <row r="6346" spans="1:14" x14ac:dyDescent="0.2">
      <c r="A6346" s="30">
        <v>704</v>
      </c>
      <c r="B6346" s="253" t="str">
        <f>IF(AND(A6346&lt;&gt;"",ISNUMBER(A6346)),VLOOKUP(A6346,Studies!A:BR,2,FALSE),"")</f>
        <v>Greenblatt 1998a</v>
      </c>
      <c r="C6346" s="254" t="str">
        <f>IF(AND(A6346&lt;&gt;"",ISNUMBER(A6346)),VLOOKUP(A6346,Studies!A:BR,3,FALSE),"")</f>
        <v>https://www.ncbi.nlm.nih.gov/pubmed/9757151</v>
      </c>
      <c r="D6346" s="254" t="str">
        <f>IF(AND(A6346&lt;&gt;"",ISNUMBER(A6346)),VLOOKUP(A6346,Studies!A:BR,4,FALSE),"")</f>
        <v>Triazolam + Placebo (Trial B)</v>
      </c>
      <c r="E6346" s="254" t="str">
        <f>IF(AND(A6346&lt;&gt;"",ISNUMBER(A6346)),VLOOKUP(A6346,Studies!A:BR,5,FALSE),"")</f>
        <v>Triazolam</v>
      </c>
      <c r="F6346" s="255" t="str">
        <f>IF(AND(A6346&lt;&gt;"",ISNUMBER(A6346)),VLOOKUP(A6346,Studies!A:BR,6,FALSE),"")</f>
        <v>Plasma</v>
      </c>
      <c r="G6346" s="194">
        <v>26</v>
      </c>
      <c r="H6346" s="50" t="s">
        <v>60</v>
      </c>
      <c r="I6346" s="187">
        <v>1.1438680000000001</v>
      </c>
      <c r="J6346" s="41" t="s">
        <v>941</v>
      </c>
      <c r="K6346" s="41" t="s">
        <v>116</v>
      </c>
      <c r="N6346" s="195"/>
    </row>
    <row r="6347" spans="1:14" x14ac:dyDescent="0.2">
      <c r="A6347" s="30">
        <v>704</v>
      </c>
      <c r="B6347" s="253" t="str">
        <f>IF(AND(A6347&lt;&gt;"",ISNUMBER(A6347)),VLOOKUP(A6347,Studies!A:BR,2,FALSE),"")</f>
        <v>Greenblatt 1998a</v>
      </c>
      <c r="C6347" s="254" t="str">
        <f>IF(AND(A6347&lt;&gt;"",ISNUMBER(A6347)),VLOOKUP(A6347,Studies!A:BR,3,FALSE),"")</f>
        <v>https://www.ncbi.nlm.nih.gov/pubmed/9757151</v>
      </c>
      <c r="D6347" s="254" t="str">
        <f>IF(AND(A6347&lt;&gt;"",ISNUMBER(A6347)),VLOOKUP(A6347,Studies!A:BR,4,FALSE),"")</f>
        <v>Triazolam + Placebo (Trial B)</v>
      </c>
      <c r="E6347" s="254" t="str">
        <f>IF(AND(A6347&lt;&gt;"",ISNUMBER(A6347)),VLOOKUP(A6347,Studies!A:BR,5,FALSE),"")</f>
        <v>Triazolam</v>
      </c>
      <c r="F6347" s="255" t="str">
        <f>IF(AND(A6347&lt;&gt;"",ISNUMBER(A6347)),VLOOKUP(A6347,Studies!A:BR,6,FALSE),"")</f>
        <v>Plasma</v>
      </c>
      <c r="G6347" s="194">
        <v>26.5</v>
      </c>
      <c r="H6347" s="50" t="s">
        <v>60</v>
      </c>
      <c r="I6347" s="187">
        <v>1.0770439999999999</v>
      </c>
      <c r="J6347" s="41" t="s">
        <v>941</v>
      </c>
      <c r="K6347" s="41" t="s">
        <v>116</v>
      </c>
      <c r="N6347" s="195"/>
    </row>
    <row r="6348" spans="1:14" x14ac:dyDescent="0.2">
      <c r="A6348" s="30">
        <v>704</v>
      </c>
      <c r="B6348" s="253" t="str">
        <f>IF(AND(A6348&lt;&gt;"",ISNUMBER(A6348)),VLOOKUP(A6348,Studies!A:BR,2,FALSE),"")</f>
        <v>Greenblatt 1998a</v>
      </c>
      <c r="C6348" s="254" t="str">
        <f>IF(AND(A6348&lt;&gt;"",ISNUMBER(A6348)),VLOOKUP(A6348,Studies!A:BR,3,FALSE),"")</f>
        <v>https://www.ncbi.nlm.nih.gov/pubmed/9757151</v>
      </c>
      <c r="D6348" s="254" t="str">
        <f>IF(AND(A6348&lt;&gt;"",ISNUMBER(A6348)),VLOOKUP(A6348,Studies!A:BR,4,FALSE),"")</f>
        <v>Triazolam + Placebo (Trial B)</v>
      </c>
      <c r="E6348" s="254" t="str">
        <f>IF(AND(A6348&lt;&gt;"",ISNUMBER(A6348)),VLOOKUP(A6348,Studies!A:BR,5,FALSE),"")</f>
        <v>Triazolam</v>
      </c>
      <c r="F6348" s="255" t="str">
        <f>IF(AND(A6348&lt;&gt;"",ISNUMBER(A6348)),VLOOKUP(A6348,Studies!A:BR,6,FALSE),"")</f>
        <v>Plasma</v>
      </c>
      <c r="G6348" s="194">
        <v>27</v>
      </c>
      <c r="H6348" s="50" t="s">
        <v>60</v>
      </c>
      <c r="I6348" s="187">
        <v>0.96698110000000004</v>
      </c>
      <c r="J6348" s="41" t="s">
        <v>941</v>
      </c>
      <c r="K6348" s="41" t="s">
        <v>116</v>
      </c>
      <c r="N6348" s="195"/>
    </row>
    <row r="6349" spans="1:14" x14ac:dyDescent="0.2">
      <c r="A6349" s="30">
        <v>704</v>
      </c>
      <c r="B6349" s="253" t="str">
        <f>IF(AND(A6349&lt;&gt;"",ISNUMBER(A6349)),VLOOKUP(A6349,Studies!A:BR,2,FALSE),"")</f>
        <v>Greenblatt 1998a</v>
      </c>
      <c r="C6349" s="254" t="str">
        <f>IF(AND(A6349&lt;&gt;"",ISNUMBER(A6349)),VLOOKUP(A6349,Studies!A:BR,3,FALSE),"")</f>
        <v>https://www.ncbi.nlm.nih.gov/pubmed/9757151</v>
      </c>
      <c r="D6349" s="254" t="str">
        <f>IF(AND(A6349&lt;&gt;"",ISNUMBER(A6349)),VLOOKUP(A6349,Studies!A:BR,4,FALSE),"")</f>
        <v>Triazolam + Placebo (Trial B)</v>
      </c>
      <c r="E6349" s="254" t="str">
        <f>IF(AND(A6349&lt;&gt;"",ISNUMBER(A6349)),VLOOKUP(A6349,Studies!A:BR,5,FALSE),"")</f>
        <v>Triazolam</v>
      </c>
      <c r="F6349" s="255" t="str">
        <f>IF(AND(A6349&lt;&gt;"",ISNUMBER(A6349)),VLOOKUP(A6349,Studies!A:BR,6,FALSE),"")</f>
        <v>Plasma</v>
      </c>
      <c r="G6349" s="194">
        <v>27.5</v>
      </c>
      <c r="H6349" s="50" t="s">
        <v>60</v>
      </c>
      <c r="I6349" s="187">
        <v>0.83726420000000001</v>
      </c>
      <c r="J6349" s="41" t="s">
        <v>941</v>
      </c>
      <c r="K6349" s="41" t="s">
        <v>116</v>
      </c>
      <c r="N6349" s="195"/>
    </row>
    <row r="6350" spans="1:14" x14ac:dyDescent="0.2">
      <c r="A6350" s="30">
        <v>704</v>
      </c>
      <c r="B6350" s="253" t="str">
        <f>IF(AND(A6350&lt;&gt;"",ISNUMBER(A6350)),VLOOKUP(A6350,Studies!A:BR,2,FALSE),"")</f>
        <v>Greenblatt 1998a</v>
      </c>
      <c r="C6350" s="254" t="str">
        <f>IF(AND(A6350&lt;&gt;"",ISNUMBER(A6350)),VLOOKUP(A6350,Studies!A:BR,3,FALSE),"")</f>
        <v>https://www.ncbi.nlm.nih.gov/pubmed/9757151</v>
      </c>
      <c r="D6350" s="254" t="str">
        <f>IF(AND(A6350&lt;&gt;"",ISNUMBER(A6350)),VLOOKUP(A6350,Studies!A:BR,4,FALSE),"")</f>
        <v>Triazolam + Placebo (Trial B)</v>
      </c>
      <c r="E6350" s="254" t="str">
        <f>IF(AND(A6350&lt;&gt;"",ISNUMBER(A6350)),VLOOKUP(A6350,Studies!A:BR,5,FALSE),"")</f>
        <v>Triazolam</v>
      </c>
      <c r="F6350" s="255" t="str">
        <f>IF(AND(A6350&lt;&gt;"",ISNUMBER(A6350)),VLOOKUP(A6350,Studies!A:BR,6,FALSE),"")</f>
        <v>Plasma</v>
      </c>
      <c r="G6350" s="194">
        <v>28</v>
      </c>
      <c r="H6350" s="50" t="s">
        <v>60</v>
      </c>
      <c r="I6350" s="187">
        <v>0.75078619999999996</v>
      </c>
      <c r="J6350" s="41" t="s">
        <v>941</v>
      </c>
      <c r="K6350" s="41" t="s">
        <v>116</v>
      </c>
      <c r="N6350" s="195"/>
    </row>
    <row r="6351" spans="1:14" x14ac:dyDescent="0.2">
      <c r="A6351" s="30">
        <v>704</v>
      </c>
      <c r="B6351" s="253" t="str">
        <f>IF(AND(A6351&lt;&gt;"",ISNUMBER(A6351)),VLOOKUP(A6351,Studies!A:BR,2,FALSE),"")</f>
        <v>Greenblatt 1998a</v>
      </c>
      <c r="C6351" s="254" t="str">
        <f>IF(AND(A6351&lt;&gt;"",ISNUMBER(A6351)),VLOOKUP(A6351,Studies!A:BR,3,FALSE),"")</f>
        <v>https://www.ncbi.nlm.nih.gov/pubmed/9757151</v>
      </c>
      <c r="D6351" s="254" t="str">
        <f>IF(AND(A6351&lt;&gt;"",ISNUMBER(A6351)),VLOOKUP(A6351,Studies!A:BR,4,FALSE),"")</f>
        <v>Triazolam + Placebo (Trial B)</v>
      </c>
      <c r="E6351" s="254" t="str">
        <f>IF(AND(A6351&lt;&gt;"",ISNUMBER(A6351)),VLOOKUP(A6351,Studies!A:BR,5,FALSE),"")</f>
        <v>Triazolam</v>
      </c>
      <c r="F6351" s="255" t="str">
        <f>IF(AND(A6351&lt;&gt;"",ISNUMBER(A6351)),VLOOKUP(A6351,Studies!A:BR,6,FALSE),"")</f>
        <v>Plasma</v>
      </c>
      <c r="G6351" s="194">
        <v>29</v>
      </c>
      <c r="H6351" s="50" t="s">
        <v>60</v>
      </c>
      <c r="I6351" s="187">
        <v>0.57389939999999995</v>
      </c>
      <c r="J6351" s="41" t="s">
        <v>941</v>
      </c>
      <c r="K6351" s="41" t="s">
        <v>116</v>
      </c>
      <c r="N6351" s="195"/>
    </row>
    <row r="6352" spans="1:14" x14ac:dyDescent="0.2">
      <c r="A6352" s="30">
        <v>704</v>
      </c>
      <c r="B6352" s="253" t="str">
        <f>IF(AND(A6352&lt;&gt;"",ISNUMBER(A6352)),VLOOKUP(A6352,Studies!A:BR,2,FALSE),"")</f>
        <v>Greenblatt 1998a</v>
      </c>
      <c r="C6352" s="254" t="str">
        <f>IF(AND(A6352&lt;&gt;"",ISNUMBER(A6352)),VLOOKUP(A6352,Studies!A:BR,3,FALSE),"")</f>
        <v>https://www.ncbi.nlm.nih.gov/pubmed/9757151</v>
      </c>
      <c r="D6352" s="254" t="str">
        <f>IF(AND(A6352&lt;&gt;"",ISNUMBER(A6352)),VLOOKUP(A6352,Studies!A:BR,4,FALSE),"")</f>
        <v>Triazolam + Placebo (Trial B)</v>
      </c>
      <c r="E6352" s="254" t="str">
        <f>IF(AND(A6352&lt;&gt;"",ISNUMBER(A6352)),VLOOKUP(A6352,Studies!A:BR,5,FALSE),"")</f>
        <v>Triazolam</v>
      </c>
      <c r="F6352" s="255" t="str">
        <f>IF(AND(A6352&lt;&gt;"",ISNUMBER(A6352)),VLOOKUP(A6352,Studies!A:BR,6,FALSE),"")</f>
        <v>Plasma</v>
      </c>
      <c r="G6352" s="194">
        <v>30</v>
      </c>
      <c r="H6352" s="50" t="s">
        <v>60</v>
      </c>
      <c r="I6352" s="187">
        <v>0.40487420000000002</v>
      </c>
      <c r="J6352" s="41" t="s">
        <v>941</v>
      </c>
      <c r="K6352" s="41" t="s">
        <v>116</v>
      </c>
      <c r="N6352" s="195"/>
    </row>
    <row r="6353" spans="1:14" x14ac:dyDescent="0.2">
      <c r="A6353" s="30">
        <v>704</v>
      </c>
      <c r="B6353" s="253" t="str">
        <f>IF(AND(A6353&lt;&gt;"",ISNUMBER(A6353)),VLOOKUP(A6353,Studies!A:BR,2,FALSE),"")</f>
        <v>Greenblatt 1998a</v>
      </c>
      <c r="C6353" s="254" t="str">
        <f>IF(AND(A6353&lt;&gt;"",ISNUMBER(A6353)),VLOOKUP(A6353,Studies!A:BR,3,FALSE),"")</f>
        <v>https://www.ncbi.nlm.nih.gov/pubmed/9757151</v>
      </c>
      <c r="D6353" s="254" t="str">
        <f>IF(AND(A6353&lt;&gt;"",ISNUMBER(A6353)),VLOOKUP(A6353,Studies!A:BR,4,FALSE),"")</f>
        <v>Triazolam + Placebo (Trial B)</v>
      </c>
      <c r="E6353" s="254" t="str">
        <f>IF(AND(A6353&lt;&gt;"",ISNUMBER(A6353)),VLOOKUP(A6353,Studies!A:BR,5,FALSE),"")</f>
        <v>Triazolam</v>
      </c>
      <c r="F6353" s="255" t="str">
        <f>IF(AND(A6353&lt;&gt;"",ISNUMBER(A6353)),VLOOKUP(A6353,Studies!A:BR,6,FALSE),"")</f>
        <v>Plasma</v>
      </c>
      <c r="G6353" s="194">
        <v>31</v>
      </c>
      <c r="H6353" s="50" t="s">
        <v>60</v>
      </c>
      <c r="I6353" s="187">
        <v>0.31446540000000001</v>
      </c>
      <c r="J6353" s="41" t="s">
        <v>941</v>
      </c>
      <c r="K6353" s="41" t="s">
        <v>116</v>
      </c>
      <c r="N6353" s="195"/>
    </row>
    <row r="6354" spans="1:14" x14ac:dyDescent="0.2">
      <c r="A6354" s="30">
        <v>704</v>
      </c>
      <c r="B6354" s="253" t="str">
        <f>IF(AND(A6354&lt;&gt;"",ISNUMBER(A6354)),VLOOKUP(A6354,Studies!A:BR,2,FALSE),"")</f>
        <v>Greenblatt 1998a</v>
      </c>
      <c r="C6354" s="254" t="str">
        <f>IF(AND(A6354&lt;&gt;"",ISNUMBER(A6354)),VLOOKUP(A6354,Studies!A:BR,3,FALSE),"")</f>
        <v>https://www.ncbi.nlm.nih.gov/pubmed/9757151</v>
      </c>
      <c r="D6354" s="254" t="str">
        <f>IF(AND(A6354&lt;&gt;"",ISNUMBER(A6354)),VLOOKUP(A6354,Studies!A:BR,4,FALSE),"")</f>
        <v>Triazolam + Placebo (Trial B)</v>
      </c>
      <c r="E6354" s="254" t="str">
        <f>IF(AND(A6354&lt;&gt;"",ISNUMBER(A6354)),VLOOKUP(A6354,Studies!A:BR,5,FALSE),"")</f>
        <v>Triazolam</v>
      </c>
      <c r="F6354" s="255" t="str">
        <f>IF(AND(A6354&lt;&gt;"",ISNUMBER(A6354)),VLOOKUP(A6354,Studies!A:BR,6,FALSE),"")</f>
        <v>Plasma</v>
      </c>
      <c r="G6354" s="194">
        <v>33</v>
      </c>
      <c r="H6354" s="50" t="s">
        <v>60</v>
      </c>
      <c r="I6354" s="187">
        <v>0.19654089999999999</v>
      </c>
      <c r="J6354" s="41" t="s">
        <v>941</v>
      </c>
      <c r="K6354" s="41" t="s">
        <v>116</v>
      </c>
      <c r="N6354" s="195"/>
    </row>
    <row r="6355" spans="1:14" x14ac:dyDescent="0.2">
      <c r="A6355" s="30">
        <v>705</v>
      </c>
      <c r="B6355" s="253" t="str">
        <f>IF(AND(A6355&lt;&gt;"",ISNUMBER(A6355)),VLOOKUP(A6355,Studies!A:BR,2,FALSE),"")</f>
        <v>Greenblatt 2000</v>
      </c>
      <c r="C6355" s="254" t="str">
        <f>IF(AND(A6355&lt;&gt;"",ISNUMBER(A6355)),VLOOKUP(A6355,Studies!A:BR,3,FALSE),"")</f>
        <v>https://www.ncbi.nlm.nih.gov/pubmed/10773013</v>
      </c>
      <c r="D6355" s="254" t="str">
        <f>IF(AND(A6355&lt;&gt;"",ISNUMBER(A6355)),VLOOKUP(A6355,Studies!A:BR,4,FALSE),"")</f>
        <v>Triazolam males</v>
      </c>
      <c r="E6355" s="254" t="str">
        <f>IF(AND(A6355&lt;&gt;"",ISNUMBER(A6355)),VLOOKUP(A6355,Studies!A:BR,5,FALSE),"")</f>
        <v>Triazolam</v>
      </c>
      <c r="F6355" s="255" t="str">
        <f>IF(AND(A6355&lt;&gt;"",ISNUMBER(A6355)),VLOOKUP(A6355,Studies!A:BR,6,FALSE),"")</f>
        <v>Plasma</v>
      </c>
      <c r="G6355" s="194">
        <v>0.25</v>
      </c>
      <c r="H6355" s="50" t="s">
        <v>60</v>
      </c>
      <c r="I6355" s="187">
        <v>1.8080000000000001</v>
      </c>
      <c r="J6355" s="41" t="s">
        <v>941</v>
      </c>
      <c r="K6355" s="41" t="s">
        <v>116</v>
      </c>
      <c r="N6355" s="195"/>
    </row>
    <row r="6356" spans="1:14" x14ac:dyDescent="0.2">
      <c r="A6356" s="30">
        <v>705</v>
      </c>
      <c r="B6356" s="253" t="str">
        <f>IF(AND(A6356&lt;&gt;"",ISNUMBER(A6356)),VLOOKUP(A6356,Studies!A:BR,2,FALSE),"")</f>
        <v>Greenblatt 2000</v>
      </c>
      <c r="C6356" s="254" t="str">
        <f>IF(AND(A6356&lt;&gt;"",ISNUMBER(A6356)),VLOOKUP(A6356,Studies!A:BR,3,FALSE),"")</f>
        <v>https://www.ncbi.nlm.nih.gov/pubmed/10773013</v>
      </c>
      <c r="D6356" s="254" t="str">
        <f>IF(AND(A6356&lt;&gt;"",ISNUMBER(A6356)),VLOOKUP(A6356,Studies!A:BR,4,FALSE),"")</f>
        <v>Triazolam males</v>
      </c>
      <c r="E6356" s="254" t="str">
        <f>IF(AND(A6356&lt;&gt;"",ISNUMBER(A6356)),VLOOKUP(A6356,Studies!A:BR,5,FALSE),"")</f>
        <v>Triazolam</v>
      </c>
      <c r="F6356" s="255"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x14ac:dyDescent="0.2">
      <c r="A6357" s="30">
        <v>705</v>
      </c>
      <c r="B6357" s="253" t="str">
        <f>IF(AND(A6357&lt;&gt;"",ISNUMBER(A6357)),VLOOKUP(A6357,Studies!A:BR,2,FALSE),"")</f>
        <v>Greenblatt 2000</v>
      </c>
      <c r="C6357" s="254" t="str">
        <f>IF(AND(A6357&lt;&gt;"",ISNUMBER(A6357)),VLOOKUP(A6357,Studies!A:BR,3,FALSE),"")</f>
        <v>https://www.ncbi.nlm.nih.gov/pubmed/10773013</v>
      </c>
      <c r="D6357" s="254" t="str">
        <f>IF(AND(A6357&lt;&gt;"",ISNUMBER(A6357)),VLOOKUP(A6357,Studies!A:BR,4,FALSE),"")</f>
        <v>Triazolam males</v>
      </c>
      <c r="E6357" s="254" t="str">
        <f>IF(AND(A6357&lt;&gt;"",ISNUMBER(A6357)),VLOOKUP(A6357,Studies!A:BR,5,FALSE),"")</f>
        <v>Triazolam</v>
      </c>
      <c r="F6357" s="255"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x14ac:dyDescent="0.2">
      <c r="A6358" s="30">
        <v>705</v>
      </c>
      <c r="B6358" s="253" t="str">
        <f>IF(AND(A6358&lt;&gt;"",ISNUMBER(A6358)),VLOOKUP(A6358,Studies!A:BR,2,FALSE),"")</f>
        <v>Greenblatt 2000</v>
      </c>
      <c r="C6358" s="254" t="str">
        <f>IF(AND(A6358&lt;&gt;"",ISNUMBER(A6358)),VLOOKUP(A6358,Studies!A:BR,3,FALSE),"")</f>
        <v>https://www.ncbi.nlm.nih.gov/pubmed/10773013</v>
      </c>
      <c r="D6358" s="254" t="str">
        <f>IF(AND(A6358&lt;&gt;"",ISNUMBER(A6358)),VLOOKUP(A6358,Studies!A:BR,4,FALSE),"")</f>
        <v>Triazolam males</v>
      </c>
      <c r="E6358" s="254" t="str">
        <f>IF(AND(A6358&lt;&gt;"",ISNUMBER(A6358)),VLOOKUP(A6358,Studies!A:BR,5,FALSE),"")</f>
        <v>Triazolam</v>
      </c>
      <c r="F6358" s="255"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x14ac:dyDescent="0.2">
      <c r="A6359" s="30">
        <v>705</v>
      </c>
      <c r="B6359" s="253" t="str">
        <f>IF(AND(A6359&lt;&gt;"",ISNUMBER(A6359)),VLOOKUP(A6359,Studies!A:BR,2,FALSE),"")</f>
        <v>Greenblatt 2000</v>
      </c>
      <c r="C6359" s="254" t="str">
        <f>IF(AND(A6359&lt;&gt;"",ISNUMBER(A6359)),VLOOKUP(A6359,Studies!A:BR,3,FALSE),"")</f>
        <v>https://www.ncbi.nlm.nih.gov/pubmed/10773013</v>
      </c>
      <c r="D6359" s="254" t="str">
        <f>IF(AND(A6359&lt;&gt;"",ISNUMBER(A6359)),VLOOKUP(A6359,Studies!A:BR,4,FALSE),"")</f>
        <v>Triazolam males</v>
      </c>
      <c r="E6359" s="254" t="str">
        <f>IF(AND(A6359&lt;&gt;"",ISNUMBER(A6359)),VLOOKUP(A6359,Studies!A:BR,5,FALSE),"")</f>
        <v>Triazolam</v>
      </c>
      <c r="F6359" s="255" t="str">
        <f>IF(AND(A6359&lt;&gt;"",ISNUMBER(A6359)),VLOOKUP(A6359,Studies!A:BR,6,FALSE),"")</f>
        <v>Plasma</v>
      </c>
      <c r="G6359" s="194">
        <v>2</v>
      </c>
      <c r="H6359" s="50" t="s">
        <v>60</v>
      </c>
      <c r="I6359" s="187">
        <v>1.9179999999999999</v>
      </c>
      <c r="J6359" s="41" t="s">
        <v>941</v>
      </c>
      <c r="K6359" s="41" t="s">
        <v>116</v>
      </c>
      <c r="N6359" s="195"/>
    </row>
    <row r="6360" spans="1:14" x14ac:dyDescent="0.2">
      <c r="A6360" s="30">
        <v>705</v>
      </c>
      <c r="B6360" s="253" t="str">
        <f>IF(AND(A6360&lt;&gt;"",ISNUMBER(A6360)),VLOOKUP(A6360,Studies!A:BR,2,FALSE),"")</f>
        <v>Greenblatt 2000</v>
      </c>
      <c r="C6360" s="254" t="str">
        <f>IF(AND(A6360&lt;&gt;"",ISNUMBER(A6360)),VLOOKUP(A6360,Studies!A:BR,3,FALSE),"")</f>
        <v>https://www.ncbi.nlm.nih.gov/pubmed/10773013</v>
      </c>
      <c r="D6360" s="254" t="str">
        <f>IF(AND(A6360&lt;&gt;"",ISNUMBER(A6360)),VLOOKUP(A6360,Studies!A:BR,4,FALSE),"")</f>
        <v>Triazolam males</v>
      </c>
      <c r="E6360" s="254" t="str">
        <f>IF(AND(A6360&lt;&gt;"",ISNUMBER(A6360)),VLOOKUP(A6360,Studies!A:BR,5,FALSE),"")</f>
        <v>Triazolam</v>
      </c>
      <c r="F6360" s="255"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x14ac:dyDescent="0.2">
      <c r="A6361" s="30">
        <v>705</v>
      </c>
      <c r="B6361" s="253" t="str">
        <f>IF(AND(A6361&lt;&gt;"",ISNUMBER(A6361)),VLOOKUP(A6361,Studies!A:BR,2,FALSE),"")</f>
        <v>Greenblatt 2000</v>
      </c>
      <c r="C6361" s="254" t="str">
        <f>IF(AND(A6361&lt;&gt;"",ISNUMBER(A6361)),VLOOKUP(A6361,Studies!A:BR,3,FALSE),"")</f>
        <v>https://www.ncbi.nlm.nih.gov/pubmed/10773013</v>
      </c>
      <c r="D6361" s="254" t="str">
        <f>IF(AND(A6361&lt;&gt;"",ISNUMBER(A6361)),VLOOKUP(A6361,Studies!A:BR,4,FALSE),"")</f>
        <v>Triazolam males</v>
      </c>
      <c r="E6361" s="254" t="str">
        <f>IF(AND(A6361&lt;&gt;"",ISNUMBER(A6361)),VLOOKUP(A6361,Studies!A:BR,5,FALSE),"")</f>
        <v>Triazolam</v>
      </c>
      <c r="F6361" s="255"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x14ac:dyDescent="0.2">
      <c r="A6362" s="30">
        <v>705</v>
      </c>
      <c r="B6362" s="253" t="str">
        <f>IF(AND(A6362&lt;&gt;"",ISNUMBER(A6362)),VLOOKUP(A6362,Studies!A:BR,2,FALSE),"")</f>
        <v>Greenblatt 2000</v>
      </c>
      <c r="C6362" s="254" t="str">
        <f>IF(AND(A6362&lt;&gt;"",ISNUMBER(A6362)),VLOOKUP(A6362,Studies!A:BR,3,FALSE),"")</f>
        <v>https://www.ncbi.nlm.nih.gov/pubmed/10773013</v>
      </c>
      <c r="D6362" s="254" t="str">
        <f>IF(AND(A6362&lt;&gt;"",ISNUMBER(A6362)),VLOOKUP(A6362,Studies!A:BR,4,FALSE),"")</f>
        <v>Triazolam males</v>
      </c>
      <c r="E6362" s="254" t="str">
        <f>IF(AND(A6362&lt;&gt;"",ISNUMBER(A6362)),VLOOKUP(A6362,Studies!A:BR,5,FALSE),"")</f>
        <v>Triazolam</v>
      </c>
      <c r="F6362" s="255"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x14ac:dyDescent="0.2">
      <c r="A6363" s="30">
        <v>705</v>
      </c>
      <c r="B6363" s="253" t="str">
        <f>IF(AND(A6363&lt;&gt;"",ISNUMBER(A6363)),VLOOKUP(A6363,Studies!A:BR,2,FALSE),"")</f>
        <v>Greenblatt 2000</v>
      </c>
      <c r="C6363" s="254" t="str">
        <f>IF(AND(A6363&lt;&gt;"",ISNUMBER(A6363)),VLOOKUP(A6363,Studies!A:BR,3,FALSE),"")</f>
        <v>https://www.ncbi.nlm.nih.gov/pubmed/10773013</v>
      </c>
      <c r="D6363" s="254" t="str">
        <f>IF(AND(A6363&lt;&gt;"",ISNUMBER(A6363)),VLOOKUP(A6363,Studies!A:BR,4,FALSE),"")</f>
        <v>Triazolam males</v>
      </c>
      <c r="E6363" s="254" t="str">
        <f>IF(AND(A6363&lt;&gt;"",ISNUMBER(A6363)),VLOOKUP(A6363,Studies!A:BR,5,FALSE),"")</f>
        <v>Triazolam</v>
      </c>
      <c r="F6363" s="255"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x14ac:dyDescent="0.2">
      <c r="A6364" s="30">
        <v>705</v>
      </c>
      <c r="B6364" s="253" t="str">
        <f>IF(AND(A6364&lt;&gt;"",ISNUMBER(A6364)),VLOOKUP(A6364,Studies!A:BR,2,FALSE),"")</f>
        <v>Greenblatt 2000</v>
      </c>
      <c r="C6364" s="254" t="str">
        <f>IF(AND(A6364&lt;&gt;"",ISNUMBER(A6364)),VLOOKUP(A6364,Studies!A:BR,3,FALSE),"")</f>
        <v>https://www.ncbi.nlm.nih.gov/pubmed/10773013</v>
      </c>
      <c r="D6364" s="254" t="str">
        <f>IF(AND(A6364&lt;&gt;"",ISNUMBER(A6364)),VLOOKUP(A6364,Studies!A:BR,4,FALSE),"")</f>
        <v>Triazolam males</v>
      </c>
      <c r="E6364" s="254" t="str">
        <f>IF(AND(A6364&lt;&gt;"",ISNUMBER(A6364)),VLOOKUP(A6364,Studies!A:BR,5,FALSE),"")</f>
        <v>Triazolam</v>
      </c>
      <c r="F6364" s="255"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x14ac:dyDescent="0.2">
      <c r="A6365" s="30">
        <v>705</v>
      </c>
      <c r="B6365" s="253" t="str">
        <f>IF(AND(A6365&lt;&gt;"",ISNUMBER(A6365)),VLOOKUP(A6365,Studies!A:BR,2,FALSE),"")</f>
        <v>Greenblatt 2000</v>
      </c>
      <c r="C6365" s="254" t="str">
        <f>IF(AND(A6365&lt;&gt;"",ISNUMBER(A6365)),VLOOKUP(A6365,Studies!A:BR,3,FALSE),"")</f>
        <v>https://www.ncbi.nlm.nih.gov/pubmed/10773013</v>
      </c>
      <c r="D6365" s="254" t="str">
        <f>IF(AND(A6365&lt;&gt;"",ISNUMBER(A6365)),VLOOKUP(A6365,Studies!A:BR,4,FALSE),"")</f>
        <v>Triazolam males</v>
      </c>
      <c r="E6365" s="254" t="str">
        <f>IF(AND(A6365&lt;&gt;"",ISNUMBER(A6365)),VLOOKUP(A6365,Studies!A:BR,5,FALSE),"")</f>
        <v>Triazolam</v>
      </c>
      <c r="F6365" s="255"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x14ac:dyDescent="0.2">
      <c r="A6366" s="30">
        <v>706</v>
      </c>
      <c r="B6366" s="253" t="str">
        <f>IF(AND(A6366&lt;&gt;"",ISNUMBER(A6366)),VLOOKUP(A6366,Studies!A:BR,2,FALSE),"")</f>
        <v>Greenblatt 2000</v>
      </c>
      <c r="C6366" s="254" t="str">
        <f>IF(AND(A6366&lt;&gt;"",ISNUMBER(A6366)),VLOOKUP(A6366,Studies!A:BR,3,FALSE),"")</f>
        <v>https://www.ncbi.nlm.nih.gov/pubmed/10773013</v>
      </c>
      <c r="D6366" s="254" t="str">
        <f>IF(AND(A6366&lt;&gt;"",ISNUMBER(A6366)),VLOOKUP(A6366,Studies!A:BR,4,FALSE),"")</f>
        <v>Triazolam females</v>
      </c>
      <c r="E6366" s="254" t="str">
        <f>IF(AND(A6366&lt;&gt;"",ISNUMBER(A6366)),VLOOKUP(A6366,Studies!A:BR,5,FALSE),"")</f>
        <v>Triazolam</v>
      </c>
      <c r="F6366" s="255"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x14ac:dyDescent="0.2">
      <c r="A6367" s="30">
        <v>706</v>
      </c>
      <c r="B6367" s="253" t="str">
        <f>IF(AND(A6367&lt;&gt;"",ISNUMBER(A6367)),VLOOKUP(A6367,Studies!A:BR,2,FALSE),"")</f>
        <v>Greenblatt 2000</v>
      </c>
      <c r="C6367" s="254" t="str">
        <f>IF(AND(A6367&lt;&gt;"",ISNUMBER(A6367)),VLOOKUP(A6367,Studies!A:BR,3,FALSE),"")</f>
        <v>https://www.ncbi.nlm.nih.gov/pubmed/10773013</v>
      </c>
      <c r="D6367" s="254" t="str">
        <f>IF(AND(A6367&lt;&gt;"",ISNUMBER(A6367)),VLOOKUP(A6367,Studies!A:BR,4,FALSE),"")</f>
        <v>Triazolam females</v>
      </c>
      <c r="E6367" s="254" t="str">
        <f>IF(AND(A6367&lt;&gt;"",ISNUMBER(A6367)),VLOOKUP(A6367,Studies!A:BR,5,FALSE),"")</f>
        <v>Triazolam</v>
      </c>
      <c r="F6367" s="255"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x14ac:dyDescent="0.2">
      <c r="A6368" s="30">
        <v>706</v>
      </c>
      <c r="B6368" s="253" t="str">
        <f>IF(AND(A6368&lt;&gt;"",ISNUMBER(A6368)),VLOOKUP(A6368,Studies!A:BR,2,FALSE),"")</f>
        <v>Greenblatt 2000</v>
      </c>
      <c r="C6368" s="254" t="str">
        <f>IF(AND(A6368&lt;&gt;"",ISNUMBER(A6368)),VLOOKUP(A6368,Studies!A:BR,3,FALSE),"")</f>
        <v>https://www.ncbi.nlm.nih.gov/pubmed/10773013</v>
      </c>
      <c r="D6368" s="254" t="str">
        <f>IF(AND(A6368&lt;&gt;"",ISNUMBER(A6368)),VLOOKUP(A6368,Studies!A:BR,4,FALSE),"")</f>
        <v>Triazolam females</v>
      </c>
      <c r="E6368" s="254" t="str">
        <f>IF(AND(A6368&lt;&gt;"",ISNUMBER(A6368)),VLOOKUP(A6368,Studies!A:BR,5,FALSE),"")</f>
        <v>Triazolam</v>
      </c>
      <c r="F6368" s="255"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x14ac:dyDescent="0.2">
      <c r="A6369" s="30">
        <v>706</v>
      </c>
      <c r="B6369" s="253" t="str">
        <f>IF(AND(A6369&lt;&gt;"",ISNUMBER(A6369)),VLOOKUP(A6369,Studies!A:BR,2,FALSE),"")</f>
        <v>Greenblatt 2000</v>
      </c>
      <c r="C6369" s="254" t="str">
        <f>IF(AND(A6369&lt;&gt;"",ISNUMBER(A6369)),VLOOKUP(A6369,Studies!A:BR,3,FALSE),"")</f>
        <v>https://www.ncbi.nlm.nih.gov/pubmed/10773013</v>
      </c>
      <c r="D6369" s="254" t="str">
        <f>IF(AND(A6369&lt;&gt;"",ISNUMBER(A6369)),VLOOKUP(A6369,Studies!A:BR,4,FALSE),"")</f>
        <v>Triazolam females</v>
      </c>
      <c r="E6369" s="254" t="str">
        <f>IF(AND(A6369&lt;&gt;"",ISNUMBER(A6369)),VLOOKUP(A6369,Studies!A:BR,5,FALSE),"")</f>
        <v>Triazolam</v>
      </c>
      <c r="F6369" s="255" t="str">
        <f>IF(AND(A6369&lt;&gt;"",ISNUMBER(A6369)),VLOOKUP(A6369,Studies!A:BR,6,FALSE),"")</f>
        <v>Plasma</v>
      </c>
      <c r="G6369" s="194">
        <v>2</v>
      </c>
      <c r="H6369" s="50" t="s">
        <v>60</v>
      </c>
      <c r="I6369" s="187">
        <v>1.9179999999999999</v>
      </c>
      <c r="J6369" s="41" t="s">
        <v>941</v>
      </c>
      <c r="K6369" s="41" t="s">
        <v>116</v>
      </c>
      <c r="M6369" s="195"/>
      <c r="N6369" s="195"/>
    </row>
    <row r="6370" spans="1:14" x14ac:dyDescent="0.2">
      <c r="A6370" s="30">
        <v>706</v>
      </c>
      <c r="B6370" s="253" t="str">
        <f>IF(AND(A6370&lt;&gt;"",ISNUMBER(A6370)),VLOOKUP(A6370,Studies!A:BR,2,FALSE),"")</f>
        <v>Greenblatt 2000</v>
      </c>
      <c r="C6370" s="254" t="str">
        <f>IF(AND(A6370&lt;&gt;"",ISNUMBER(A6370)),VLOOKUP(A6370,Studies!A:BR,3,FALSE),"")</f>
        <v>https://www.ncbi.nlm.nih.gov/pubmed/10773013</v>
      </c>
      <c r="D6370" s="254" t="str">
        <f>IF(AND(A6370&lt;&gt;"",ISNUMBER(A6370)),VLOOKUP(A6370,Studies!A:BR,4,FALSE),"")</f>
        <v>Triazolam females</v>
      </c>
      <c r="E6370" s="254" t="str">
        <f>IF(AND(A6370&lt;&gt;"",ISNUMBER(A6370)),VLOOKUP(A6370,Studies!A:BR,5,FALSE),"")</f>
        <v>Triazolam</v>
      </c>
      <c r="F6370" s="255"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x14ac:dyDescent="0.2">
      <c r="A6371" s="30">
        <v>706</v>
      </c>
      <c r="B6371" s="253" t="str">
        <f>IF(AND(A6371&lt;&gt;"",ISNUMBER(A6371)),VLOOKUP(A6371,Studies!A:BR,2,FALSE),"")</f>
        <v>Greenblatt 2000</v>
      </c>
      <c r="C6371" s="254" t="str">
        <f>IF(AND(A6371&lt;&gt;"",ISNUMBER(A6371)),VLOOKUP(A6371,Studies!A:BR,3,FALSE),"")</f>
        <v>https://www.ncbi.nlm.nih.gov/pubmed/10773013</v>
      </c>
      <c r="D6371" s="254" t="str">
        <f>IF(AND(A6371&lt;&gt;"",ISNUMBER(A6371)),VLOOKUP(A6371,Studies!A:BR,4,FALSE),"")</f>
        <v>Triazolam females</v>
      </c>
      <c r="E6371" s="254" t="str">
        <f>IF(AND(A6371&lt;&gt;"",ISNUMBER(A6371)),VLOOKUP(A6371,Studies!A:BR,5,FALSE),"")</f>
        <v>Triazolam</v>
      </c>
      <c r="F6371" s="255"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x14ac:dyDescent="0.2">
      <c r="A6372" s="30">
        <v>706</v>
      </c>
      <c r="B6372" s="253" t="str">
        <f>IF(AND(A6372&lt;&gt;"",ISNUMBER(A6372)),VLOOKUP(A6372,Studies!A:BR,2,FALSE),"")</f>
        <v>Greenblatt 2000</v>
      </c>
      <c r="C6372" s="254" t="str">
        <f>IF(AND(A6372&lt;&gt;"",ISNUMBER(A6372)),VLOOKUP(A6372,Studies!A:BR,3,FALSE),"")</f>
        <v>https://www.ncbi.nlm.nih.gov/pubmed/10773013</v>
      </c>
      <c r="D6372" s="254" t="str">
        <f>IF(AND(A6372&lt;&gt;"",ISNUMBER(A6372)),VLOOKUP(A6372,Studies!A:BR,4,FALSE),"")</f>
        <v>Triazolam females</v>
      </c>
      <c r="E6372" s="254" t="str">
        <f>IF(AND(A6372&lt;&gt;"",ISNUMBER(A6372)),VLOOKUP(A6372,Studies!A:BR,5,FALSE),"")</f>
        <v>Triazolam</v>
      </c>
      <c r="F6372" s="255"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x14ac:dyDescent="0.2">
      <c r="A6373" s="30">
        <v>706</v>
      </c>
      <c r="B6373" s="253" t="str">
        <f>IF(AND(A6373&lt;&gt;"",ISNUMBER(A6373)),VLOOKUP(A6373,Studies!A:BR,2,FALSE),"")</f>
        <v>Greenblatt 2000</v>
      </c>
      <c r="C6373" s="254" t="str">
        <f>IF(AND(A6373&lt;&gt;"",ISNUMBER(A6373)),VLOOKUP(A6373,Studies!A:BR,3,FALSE),"")</f>
        <v>https://www.ncbi.nlm.nih.gov/pubmed/10773013</v>
      </c>
      <c r="D6373" s="254" t="str">
        <f>IF(AND(A6373&lt;&gt;"",ISNUMBER(A6373)),VLOOKUP(A6373,Studies!A:BR,4,FALSE),"")</f>
        <v>Triazolam females</v>
      </c>
      <c r="E6373" s="254" t="str">
        <f>IF(AND(A6373&lt;&gt;"",ISNUMBER(A6373)),VLOOKUP(A6373,Studies!A:BR,5,FALSE),"")</f>
        <v>Triazolam</v>
      </c>
      <c r="F6373" s="255"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x14ac:dyDescent="0.2">
      <c r="A6374" s="30">
        <v>706</v>
      </c>
      <c r="B6374" s="253" t="str">
        <f>IF(AND(A6374&lt;&gt;"",ISNUMBER(A6374)),VLOOKUP(A6374,Studies!A:BR,2,FALSE),"")</f>
        <v>Greenblatt 2000</v>
      </c>
      <c r="C6374" s="254" t="str">
        <f>IF(AND(A6374&lt;&gt;"",ISNUMBER(A6374)),VLOOKUP(A6374,Studies!A:BR,3,FALSE),"")</f>
        <v>https://www.ncbi.nlm.nih.gov/pubmed/10773013</v>
      </c>
      <c r="D6374" s="254" t="str">
        <f>IF(AND(A6374&lt;&gt;"",ISNUMBER(A6374)),VLOOKUP(A6374,Studies!A:BR,4,FALSE),"")</f>
        <v>Triazolam females</v>
      </c>
      <c r="E6374" s="254" t="str">
        <f>IF(AND(A6374&lt;&gt;"",ISNUMBER(A6374)),VLOOKUP(A6374,Studies!A:BR,5,FALSE),"")</f>
        <v>Triazolam</v>
      </c>
      <c r="F6374" s="255"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x14ac:dyDescent="0.2">
      <c r="A6375" s="30">
        <v>706</v>
      </c>
      <c r="B6375" s="253" t="str">
        <f>IF(AND(A6375&lt;&gt;"",ISNUMBER(A6375)),VLOOKUP(A6375,Studies!A:BR,2,FALSE),"")</f>
        <v>Greenblatt 2000</v>
      </c>
      <c r="C6375" s="254" t="str">
        <f>IF(AND(A6375&lt;&gt;"",ISNUMBER(A6375)),VLOOKUP(A6375,Studies!A:BR,3,FALSE),"")</f>
        <v>https://www.ncbi.nlm.nih.gov/pubmed/10773013</v>
      </c>
      <c r="D6375" s="254" t="str">
        <f>IF(AND(A6375&lt;&gt;"",ISNUMBER(A6375)),VLOOKUP(A6375,Studies!A:BR,4,FALSE),"")</f>
        <v>Triazolam females</v>
      </c>
      <c r="E6375" s="254" t="str">
        <f>IF(AND(A6375&lt;&gt;"",ISNUMBER(A6375)),VLOOKUP(A6375,Studies!A:BR,5,FALSE),"")</f>
        <v>Triazolam</v>
      </c>
      <c r="F6375" s="255"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x14ac:dyDescent="0.2">
      <c r="A6376" s="30">
        <v>707</v>
      </c>
      <c r="B6376" s="253" t="str">
        <f>IF(AND(A6376&lt;&gt;"",ISNUMBER(A6376)),VLOOKUP(A6376,Studies!A:BR,2,FALSE),"")</f>
        <v>Greenblatt 2004</v>
      </c>
      <c r="C6376" s="254" t="str">
        <f>IF(AND(A6376&lt;&gt;"",ISNUMBER(A6376)),VLOOKUP(A6376,Studies!A:BR,3,FALSE),"")</f>
        <v>https://www.ncbi.nlm.nih.gov/pubmed/15536461</v>
      </c>
      <c r="D6376" s="254" t="str">
        <f>IF(AND(A6376&lt;&gt;"",ISNUMBER(A6376)),VLOOKUP(A6376,Studies!A:BR,4,FALSE),"")</f>
        <v>Young males</v>
      </c>
      <c r="E6376" s="254" t="str">
        <f>IF(AND(A6376&lt;&gt;"",ISNUMBER(A6376)),VLOOKUP(A6376,Studies!A:BR,5,FALSE),"")</f>
        <v>Triazolam</v>
      </c>
      <c r="F6376" s="255" t="str">
        <f>IF(AND(A6376&lt;&gt;"",ISNUMBER(A6376)),VLOOKUP(A6376,Studies!A:BR,6,FALSE),"")</f>
        <v>Plasma</v>
      </c>
      <c r="G6376" s="194">
        <v>0.5</v>
      </c>
      <c r="H6376" s="50" t="s">
        <v>60</v>
      </c>
      <c r="I6376" s="187">
        <v>1.657486</v>
      </c>
      <c r="J6376" s="41" t="s">
        <v>941</v>
      </c>
      <c r="K6376" s="41" t="s">
        <v>116</v>
      </c>
      <c r="M6376" s="195"/>
      <c r="N6376" s="195"/>
    </row>
    <row r="6377" spans="1:14" x14ac:dyDescent="0.2">
      <c r="A6377" s="30">
        <v>707</v>
      </c>
      <c r="B6377" s="253" t="str">
        <f>IF(AND(A6377&lt;&gt;"",ISNUMBER(A6377)),VLOOKUP(A6377,Studies!A:BR,2,FALSE),"")</f>
        <v>Greenblatt 2004</v>
      </c>
      <c r="C6377" s="254" t="str">
        <f>IF(AND(A6377&lt;&gt;"",ISNUMBER(A6377)),VLOOKUP(A6377,Studies!A:BR,3,FALSE),"")</f>
        <v>https://www.ncbi.nlm.nih.gov/pubmed/15536461</v>
      </c>
      <c r="D6377" s="254" t="str">
        <f>IF(AND(A6377&lt;&gt;"",ISNUMBER(A6377)),VLOOKUP(A6377,Studies!A:BR,4,FALSE),"")</f>
        <v>Young males</v>
      </c>
      <c r="E6377" s="254" t="str">
        <f>IF(AND(A6377&lt;&gt;"",ISNUMBER(A6377)),VLOOKUP(A6377,Studies!A:BR,5,FALSE),"")</f>
        <v>Triazolam</v>
      </c>
      <c r="F6377" s="255" t="str">
        <f>IF(AND(A6377&lt;&gt;"",ISNUMBER(A6377)),VLOOKUP(A6377,Studies!A:BR,6,FALSE),"")</f>
        <v>Plasma</v>
      </c>
      <c r="G6377" s="194">
        <v>1</v>
      </c>
      <c r="H6377" s="50" t="s">
        <v>60</v>
      </c>
      <c r="I6377" s="187">
        <v>2.097855</v>
      </c>
      <c r="J6377" s="41" t="s">
        <v>941</v>
      </c>
      <c r="K6377" s="41" t="s">
        <v>116</v>
      </c>
      <c r="M6377" s="195"/>
      <c r="N6377" s="195"/>
    </row>
    <row r="6378" spans="1:14" x14ac:dyDescent="0.2">
      <c r="A6378" s="30">
        <v>707</v>
      </c>
      <c r="B6378" s="253" t="str">
        <f>IF(AND(A6378&lt;&gt;"",ISNUMBER(A6378)),VLOOKUP(A6378,Studies!A:BR,2,FALSE),"")</f>
        <v>Greenblatt 2004</v>
      </c>
      <c r="C6378" s="254" t="str">
        <f>IF(AND(A6378&lt;&gt;"",ISNUMBER(A6378)),VLOOKUP(A6378,Studies!A:BR,3,FALSE),"")</f>
        <v>https://www.ncbi.nlm.nih.gov/pubmed/15536461</v>
      </c>
      <c r="D6378" s="254" t="str">
        <f>IF(AND(A6378&lt;&gt;"",ISNUMBER(A6378)),VLOOKUP(A6378,Studies!A:BR,4,FALSE),"")</f>
        <v>Young males</v>
      </c>
      <c r="E6378" s="254" t="str">
        <f>IF(AND(A6378&lt;&gt;"",ISNUMBER(A6378)),VLOOKUP(A6378,Studies!A:BR,5,FALSE),"")</f>
        <v>Triazolam</v>
      </c>
      <c r="F6378" s="255"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x14ac:dyDescent="0.2">
      <c r="A6379" s="30">
        <v>707</v>
      </c>
      <c r="B6379" s="253" t="str">
        <f>IF(AND(A6379&lt;&gt;"",ISNUMBER(A6379)),VLOOKUP(A6379,Studies!A:BR,2,FALSE),"")</f>
        <v>Greenblatt 2004</v>
      </c>
      <c r="C6379" s="254" t="str">
        <f>IF(AND(A6379&lt;&gt;"",ISNUMBER(A6379)),VLOOKUP(A6379,Studies!A:BR,3,FALSE),"")</f>
        <v>https://www.ncbi.nlm.nih.gov/pubmed/15536461</v>
      </c>
      <c r="D6379" s="254" t="str">
        <f>IF(AND(A6379&lt;&gt;"",ISNUMBER(A6379)),VLOOKUP(A6379,Studies!A:BR,4,FALSE),"")</f>
        <v>Young males</v>
      </c>
      <c r="E6379" s="254" t="str">
        <f>IF(AND(A6379&lt;&gt;"",ISNUMBER(A6379)),VLOOKUP(A6379,Studies!A:BR,5,FALSE),"")</f>
        <v>Triazolam</v>
      </c>
      <c r="F6379" s="255"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x14ac:dyDescent="0.2">
      <c r="A6380" s="30">
        <v>707</v>
      </c>
      <c r="B6380" s="253" t="str">
        <f>IF(AND(A6380&lt;&gt;"",ISNUMBER(A6380)),VLOOKUP(A6380,Studies!A:BR,2,FALSE),"")</f>
        <v>Greenblatt 2004</v>
      </c>
      <c r="C6380" s="254" t="str">
        <f>IF(AND(A6380&lt;&gt;"",ISNUMBER(A6380)),VLOOKUP(A6380,Studies!A:BR,3,FALSE),"")</f>
        <v>https://www.ncbi.nlm.nih.gov/pubmed/15536461</v>
      </c>
      <c r="D6380" s="254" t="str">
        <f>IF(AND(A6380&lt;&gt;"",ISNUMBER(A6380)),VLOOKUP(A6380,Studies!A:BR,4,FALSE),"")</f>
        <v>Young males</v>
      </c>
      <c r="E6380" s="254" t="str">
        <f>IF(AND(A6380&lt;&gt;"",ISNUMBER(A6380)),VLOOKUP(A6380,Studies!A:BR,5,FALSE),"")</f>
        <v>Triazolam</v>
      </c>
      <c r="F6380" s="255"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x14ac:dyDescent="0.2">
      <c r="A6381" s="30">
        <v>707</v>
      </c>
      <c r="B6381" s="253" t="str">
        <f>IF(AND(A6381&lt;&gt;"",ISNUMBER(A6381)),VLOOKUP(A6381,Studies!A:BR,2,FALSE),"")</f>
        <v>Greenblatt 2004</v>
      </c>
      <c r="C6381" s="254" t="str">
        <f>IF(AND(A6381&lt;&gt;"",ISNUMBER(A6381)),VLOOKUP(A6381,Studies!A:BR,3,FALSE),"")</f>
        <v>https://www.ncbi.nlm.nih.gov/pubmed/15536461</v>
      </c>
      <c r="D6381" s="254" t="str">
        <f>IF(AND(A6381&lt;&gt;"",ISNUMBER(A6381)),VLOOKUP(A6381,Studies!A:BR,4,FALSE),"")</f>
        <v>Young males</v>
      </c>
      <c r="E6381" s="254" t="str">
        <f>IF(AND(A6381&lt;&gt;"",ISNUMBER(A6381)),VLOOKUP(A6381,Studies!A:BR,5,FALSE),"")</f>
        <v>Triazolam</v>
      </c>
      <c r="F6381" s="255"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x14ac:dyDescent="0.2">
      <c r="A6382" s="30">
        <v>707</v>
      </c>
      <c r="B6382" s="253" t="str">
        <f>IF(AND(A6382&lt;&gt;"",ISNUMBER(A6382)),VLOOKUP(A6382,Studies!A:BR,2,FALSE),"")</f>
        <v>Greenblatt 2004</v>
      </c>
      <c r="C6382" s="254" t="str">
        <f>IF(AND(A6382&lt;&gt;"",ISNUMBER(A6382)),VLOOKUP(A6382,Studies!A:BR,3,FALSE),"")</f>
        <v>https://www.ncbi.nlm.nih.gov/pubmed/15536461</v>
      </c>
      <c r="D6382" s="254" t="str">
        <f>IF(AND(A6382&lt;&gt;"",ISNUMBER(A6382)),VLOOKUP(A6382,Studies!A:BR,4,FALSE),"")</f>
        <v>Young males</v>
      </c>
      <c r="E6382" s="254" t="str">
        <f>IF(AND(A6382&lt;&gt;"",ISNUMBER(A6382)),VLOOKUP(A6382,Studies!A:BR,5,FALSE),"")</f>
        <v>Triazolam</v>
      </c>
      <c r="F6382" s="255"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x14ac:dyDescent="0.2">
      <c r="A6383" s="30">
        <v>707</v>
      </c>
      <c r="B6383" s="253" t="str">
        <f>IF(AND(A6383&lt;&gt;"",ISNUMBER(A6383)),VLOOKUP(A6383,Studies!A:BR,2,FALSE),"")</f>
        <v>Greenblatt 2004</v>
      </c>
      <c r="C6383" s="254" t="str">
        <f>IF(AND(A6383&lt;&gt;"",ISNUMBER(A6383)),VLOOKUP(A6383,Studies!A:BR,3,FALSE),"")</f>
        <v>https://www.ncbi.nlm.nih.gov/pubmed/15536461</v>
      </c>
      <c r="D6383" s="254" t="str">
        <f>IF(AND(A6383&lt;&gt;"",ISNUMBER(A6383)),VLOOKUP(A6383,Studies!A:BR,4,FALSE),"")</f>
        <v>Young males</v>
      </c>
      <c r="E6383" s="254" t="str">
        <f>IF(AND(A6383&lt;&gt;"",ISNUMBER(A6383)),VLOOKUP(A6383,Studies!A:BR,5,FALSE),"")</f>
        <v>Triazolam</v>
      </c>
      <c r="F6383" s="255"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x14ac:dyDescent="0.2">
      <c r="A6384" s="30">
        <v>707</v>
      </c>
      <c r="B6384" s="253" t="str">
        <f>IF(AND(A6384&lt;&gt;"",ISNUMBER(A6384)),VLOOKUP(A6384,Studies!A:BR,2,FALSE),"")</f>
        <v>Greenblatt 2004</v>
      </c>
      <c r="C6384" s="254" t="str">
        <f>IF(AND(A6384&lt;&gt;"",ISNUMBER(A6384)),VLOOKUP(A6384,Studies!A:BR,3,FALSE),"")</f>
        <v>https://www.ncbi.nlm.nih.gov/pubmed/15536461</v>
      </c>
      <c r="D6384" s="254" t="str">
        <f>IF(AND(A6384&lt;&gt;"",ISNUMBER(A6384)),VLOOKUP(A6384,Studies!A:BR,4,FALSE),"")</f>
        <v>Young males</v>
      </c>
      <c r="E6384" s="254" t="str">
        <f>IF(AND(A6384&lt;&gt;"",ISNUMBER(A6384)),VLOOKUP(A6384,Studies!A:BR,5,FALSE),"")</f>
        <v>Triazolam</v>
      </c>
      <c r="F6384" s="255"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x14ac:dyDescent="0.2">
      <c r="A6385" s="30">
        <v>708</v>
      </c>
      <c r="B6385" s="253" t="str">
        <f>IF(AND(A6385&lt;&gt;"",ISNUMBER(A6385)),VLOOKUP(A6385,Studies!A:BR,2,FALSE),"")</f>
        <v>Greenblatt 2004</v>
      </c>
      <c r="C6385" s="254" t="str">
        <f>IF(AND(A6385&lt;&gt;"",ISNUMBER(A6385)),VLOOKUP(A6385,Studies!A:BR,3,FALSE),"")</f>
        <v>https://www.ncbi.nlm.nih.gov/pubmed/15536461</v>
      </c>
      <c r="D6385" s="254" t="str">
        <f>IF(AND(A6385&lt;&gt;"",ISNUMBER(A6385)),VLOOKUP(A6385,Studies!A:BR,4,FALSE),"")</f>
        <v>Young females</v>
      </c>
      <c r="E6385" s="254" t="str">
        <f>IF(AND(A6385&lt;&gt;"",ISNUMBER(A6385)),VLOOKUP(A6385,Studies!A:BR,5,FALSE),"")</f>
        <v>Triazolam</v>
      </c>
      <c r="F6385" s="255" t="str">
        <f>IF(AND(A6385&lt;&gt;"",ISNUMBER(A6385)),VLOOKUP(A6385,Studies!A:BR,6,FALSE),"")</f>
        <v>Plasma</v>
      </c>
      <c r="G6385" s="194">
        <v>0.5</v>
      </c>
      <c r="H6385" s="50" t="s">
        <v>60</v>
      </c>
      <c r="I6385" s="187">
        <v>1.598271</v>
      </c>
      <c r="J6385" s="41" t="s">
        <v>941</v>
      </c>
      <c r="K6385" s="41" t="s">
        <v>116</v>
      </c>
      <c r="M6385" s="195"/>
      <c r="N6385" s="195"/>
    </row>
    <row r="6386" spans="1:14" x14ac:dyDescent="0.2">
      <c r="A6386" s="30">
        <v>708</v>
      </c>
      <c r="B6386" s="253" t="str">
        <f>IF(AND(A6386&lt;&gt;"",ISNUMBER(A6386)),VLOOKUP(A6386,Studies!A:BR,2,FALSE),"")</f>
        <v>Greenblatt 2004</v>
      </c>
      <c r="C6386" s="254" t="str">
        <f>IF(AND(A6386&lt;&gt;"",ISNUMBER(A6386)),VLOOKUP(A6386,Studies!A:BR,3,FALSE),"")</f>
        <v>https://www.ncbi.nlm.nih.gov/pubmed/15536461</v>
      </c>
      <c r="D6386" s="254" t="str">
        <f>IF(AND(A6386&lt;&gt;"",ISNUMBER(A6386)),VLOOKUP(A6386,Studies!A:BR,4,FALSE),"")</f>
        <v>Young females</v>
      </c>
      <c r="E6386" s="254" t="str">
        <f>IF(AND(A6386&lt;&gt;"",ISNUMBER(A6386)),VLOOKUP(A6386,Studies!A:BR,5,FALSE),"")</f>
        <v>Triazolam</v>
      </c>
      <c r="F6386" s="255"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x14ac:dyDescent="0.2">
      <c r="A6387" s="30">
        <v>708</v>
      </c>
      <c r="B6387" s="253" t="str">
        <f>IF(AND(A6387&lt;&gt;"",ISNUMBER(A6387)),VLOOKUP(A6387,Studies!A:BR,2,FALSE),"")</f>
        <v>Greenblatt 2004</v>
      </c>
      <c r="C6387" s="254" t="str">
        <f>IF(AND(A6387&lt;&gt;"",ISNUMBER(A6387)),VLOOKUP(A6387,Studies!A:BR,3,FALSE),"")</f>
        <v>https://www.ncbi.nlm.nih.gov/pubmed/15536461</v>
      </c>
      <c r="D6387" s="254" t="str">
        <f>IF(AND(A6387&lt;&gt;"",ISNUMBER(A6387)),VLOOKUP(A6387,Studies!A:BR,4,FALSE),"")</f>
        <v>Young females</v>
      </c>
      <c r="E6387" s="254" t="str">
        <f>IF(AND(A6387&lt;&gt;"",ISNUMBER(A6387)),VLOOKUP(A6387,Studies!A:BR,5,FALSE),"")</f>
        <v>Triazolam</v>
      </c>
      <c r="F6387" s="255"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x14ac:dyDescent="0.2">
      <c r="A6388" s="30">
        <v>708</v>
      </c>
      <c r="B6388" s="253" t="str">
        <f>IF(AND(A6388&lt;&gt;"",ISNUMBER(A6388)),VLOOKUP(A6388,Studies!A:BR,2,FALSE),"")</f>
        <v>Greenblatt 2004</v>
      </c>
      <c r="C6388" s="254" t="str">
        <f>IF(AND(A6388&lt;&gt;"",ISNUMBER(A6388)),VLOOKUP(A6388,Studies!A:BR,3,FALSE),"")</f>
        <v>https://www.ncbi.nlm.nih.gov/pubmed/15536461</v>
      </c>
      <c r="D6388" s="254" t="str">
        <f>IF(AND(A6388&lt;&gt;"",ISNUMBER(A6388)),VLOOKUP(A6388,Studies!A:BR,4,FALSE),"")</f>
        <v>Young females</v>
      </c>
      <c r="E6388" s="254" t="str">
        <f>IF(AND(A6388&lt;&gt;"",ISNUMBER(A6388)),VLOOKUP(A6388,Studies!A:BR,5,FALSE),"")</f>
        <v>Triazolam</v>
      </c>
      <c r="F6388" s="255"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x14ac:dyDescent="0.2">
      <c r="A6389" s="30">
        <v>708</v>
      </c>
      <c r="B6389" s="253" t="str">
        <f>IF(AND(A6389&lt;&gt;"",ISNUMBER(A6389)),VLOOKUP(A6389,Studies!A:BR,2,FALSE),"")</f>
        <v>Greenblatt 2004</v>
      </c>
      <c r="C6389" s="254" t="str">
        <f>IF(AND(A6389&lt;&gt;"",ISNUMBER(A6389)),VLOOKUP(A6389,Studies!A:BR,3,FALSE),"")</f>
        <v>https://www.ncbi.nlm.nih.gov/pubmed/15536461</v>
      </c>
      <c r="D6389" s="254" t="str">
        <f>IF(AND(A6389&lt;&gt;"",ISNUMBER(A6389)),VLOOKUP(A6389,Studies!A:BR,4,FALSE),"")</f>
        <v>Young females</v>
      </c>
      <c r="E6389" s="254" t="str">
        <f>IF(AND(A6389&lt;&gt;"",ISNUMBER(A6389)),VLOOKUP(A6389,Studies!A:BR,5,FALSE),"")</f>
        <v>Triazolam</v>
      </c>
      <c r="F6389" s="255"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x14ac:dyDescent="0.2">
      <c r="A6390" s="30">
        <v>708</v>
      </c>
      <c r="B6390" s="253" t="str">
        <f>IF(AND(A6390&lt;&gt;"",ISNUMBER(A6390)),VLOOKUP(A6390,Studies!A:BR,2,FALSE),"")</f>
        <v>Greenblatt 2004</v>
      </c>
      <c r="C6390" s="254" t="str">
        <f>IF(AND(A6390&lt;&gt;"",ISNUMBER(A6390)),VLOOKUP(A6390,Studies!A:BR,3,FALSE),"")</f>
        <v>https://www.ncbi.nlm.nih.gov/pubmed/15536461</v>
      </c>
      <c r="D6390" s="254" t="str">
        <f>IF(AND(A6390&lt;&gt;"",ISNUMBER(A6390)),VLOOKUP(A6390,Studies!A:BR,4,FALSE),"")</f>
        <v>Young females</v>
      </c>
      <c r="E6390" s="254" t="str">
        <f>IF(AND(A6390&lt;&gt;"",ISNUMBER(A6390)),VLOOKUP(A6390,Studies!A:BR,5,FALSE),"")</f>
        <v>Triazolam</v>
      </c>
      <c r="F6390" s="255"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x14ac:dyDescent="0.2">
      <c r="A6391" s="30">
        <v>708</v>
      </c>
      <c r="B6391" s="253" t="str">
        <f>IF(AND(A6391&lt;&gt;"",ISNUMBER(A6391)),VLOOKUP(A6391,Studies!A:BR,2,FALSE),"")</f>
        <v>Greenblatt 2004</v>
      </c>
      <c r="C6391" s="254" t="str">
        <f>IF(AND(A6391&lt;&gt;"",ISNUMBER(A6391)),VLOOKUP(A6391,Studies!A:BR,3,FALSE),"")</f>
        <v>https://www.ncbi.nlm.nih.gov/pubmed/15536461</v>
      </c>
      <c r="D6391" s="254" t="str">
        <f>IF(AND(A6391&lt;&gt;"",ISNUMBER(A6391)),VLOOKUP(A6391,Studies!A:BR,4,FALSE),"")</f>
        <v>Young females</v>
      </c>
      <c r="E6391" s="254" t="str">
        <f>IF(AND(A6391&lt;&gt;"",ISNUMBER(A6391)),VLOOKUP(A6391,Studies!A:BR,5,FALSE),"")</f>
        <v>Triazolam</v>
      </c>
      <c r="F6391" s="255" t="str">
        <f>IF(AND(A6391&lt;&gt;"",ISNUMBER(A6391)),VLOOKUP(A6391,Studies!A:BR,6,FALSE),"")</f>
        <v>Plasma</v>
      </c>
      <c r="G6391" s="194">
        <v>4</v>
      </c>
      <c r="H6391" s="50" t="s">
        <v>60</v>
      </c>
      <c r="I6391" s="187">
        <v>1.226969</v>
      </c>
      <c r="J6391" s="41" t="s">
        <v>941</v>
      </c>
      <c r="K6391" s="41" t="s">
        <v>116</v>
      </c>
      <c r="M6391" s="195"/>
      <c r="N6391" s="195"/>
    </row>
    <row r="6392" spans="1:14" x14ac:dyDescent="0.2">
      <c r="A6392" s="30">
        <v>708</v>
      </c>
      <c r="B6392" s="253" t="str">
        <f>IF(AND(A6392&lt;&gt;"",ISNUMBER(A6392)),VLOOKUP(A6392,Studies!A:BR,2,FALSE),"")</f>
        <v>Greenblatt 2004</v>
      </c>
      <c r="C6392" s="254" t="str">
        <f>IF(AND(A6392&lt;&gt;"",ISNUMBER(A6392)),VLOOKUP(A6392,Studies!A:BR,3,FALSE),"")</f>
        <v>https://www.ncbi.nlm.nih.gov/pubmed/15536461</v>
      </c>
      <c r="D6392" s="254" t="str">
        <f>IF(AND(A6392&lt;&gt;"",ISNUMBER(A6392)),VLOOKUP(A6392,Studies!A:BR,4,FALSE),"")</f>
        <v>Young females</v>
      </c>
      <c r="E6392" s="254" t="str">
        <f>IF(AND(A6392&lt;&gt;"",ISNUMBER(A6392)),VLOOKUP(A6392,Studies!A:BR,5,FALSE),"")</f>
        <v>Triazolam</v>
      </c>
      <c r="F6392" s="255"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x14ac:dyDescent="0.2">
      <c r="A6393" s="30">
        <v>708</v>
      </c>
      <c r="B6393" s="253" t="str">
        <f>IF(AND(A6393&lt;&gt;"",ISNUMBER(A6393)),VLOOKUP(A6393,Studies!A:BR,2,FALSE),"")</f>
        <v>Greenblatt 2004</v>
      </c>
      <c r="C6393" s="254" t="str">
        <f>IF(AND(A6393&lt;&gt;"",ISNUMBER(A6393)),VLOOKUP(A6393,Studies!A:BR,3,FALSE),"")</f>
        <v>https://www.ncbi.nlm.nih.gov/pubmed/15536461</v>
      </c>
      <c r="D6393" s="254" t="str">
        <f>IF(AND(A6393&lt;&gt;"",ISNUMBER(A6393)),VLOOKUP(A6393,Studies!A:BR,4,FALSE),"")</f>
        <v>Young females</v>
      </c>
      <c r="E6393" s="254" t="str">
        <f>IF(AND(A6393&lt;&gt;"",ISNUMBER(A6393)),VLOOKUP(A6393,Studies!A:BR,5,FALSE),"")</f>
        <v>Triazolam</v>
      </c>
      <c r="F6393" s="255"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x14ac:dyDescent="0.2">
      <c r="A6394" s="30">
        <v>709</v>
      </c>
      <c r="B6394" s="253" t="str">
        <f>IF(AND(A6394&lt;&gt;"",ISNUMBER(A6394)),VLOOKUP(A6394,Studies!A:BR,2,FALSE),"")</f>
        <v>Hukkinen 1995</v>
      </c>
      <c r="C6394" s="254" t="str">
        <f>IF(AND(A6394&lt;&gt;"",ISNUMBER(A6394)),VLOOKUP(A6394,Studies!A:BR,3,FALSE),"")</f>
        <v>https://www.ncbi.nlm.nih.gov/pubmed/7648762</v>
      </c>
      <c r="D6394" s="254" t="str">
        <f>IF(AND(A6394&lt;&gt;"",ISNUMBER(A6394)),VLOOKUP(A6394,Studies!A:BR,4,FALSE),"")</f>
        <v>Triazolam with 250 mL water</v>
      </c>
      <c r="E6394" s="254" t="str">
        <f>IF(AND(A6394&lt;&gt;"",ISNUMBER(A6394)),VLOOKUP(A6394,Studies!A:BR,5,FALSE),"")</f>
        <v>Triazolam</v>
      </c>
      <c r="F6394" s="255"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x14ac:dyDescent="0.2">
      <c r="A6395" s="30">
        <v>709</v>
      </c>
      <c r="B6395" s="253" t="str">
        <f>IF(AND(A6395&lt;&gt;"",ISNUMBER(A6395)),VLOOKUP(A6395,Studies!A:BR,2,FALSE),"")</f>
        <v>Hukkinen 1995</v>
      </c>
      <c r="C6395" s="254" t="str">
        <f>IF(AND(A6395&lt;&gt;"",ISNUMBER(A6395)),VLOOKUP(A6395,Studies!A:BR,3,FALSE),"")</f>
        <v>https://www.ncbi.nlm.nih.gov/pubmed/7648762</v>
      </c>
      <c r="D6395" s="254" t="str">
        <f>IF(AND(A6395&lt;&gt;"",ISNUMBER(A6395)),VLOOKUP(A6395,Studies!A:BR,4,FALSE),"")</f>
        <v>Triazolam with 250 mL water</v>
      </c>
      <c r="E6395" s="254" t="str">
        <f>IF(AND(A6395&lt;&gt;"",ISNUMBER(A6395)),VLOOKUP(A6395,Studies!A:BR,5,FALSE),"")</f>
        <v>Triazolam</v>
      </c>
      <c r="F6395" s="255"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x14ac:dyDescent="0.2">
      <c r="A6396" s="30">
        <v>709</v>
      </c>
      <c r="B6396" s="253" t="str">
        <f>IF(AND(A6396&lt;&gt;"",ISNUMBER(A6396)),VLOOKUP(A6396,Studies!A:BR,2,FALSE),"")</f>
        <v>Hukkinen 1995</v>
      </c>
      <c r="C6396" s="254" t="str">
        <f>IF(AND(A6396&lt;&gt;"",ISNUMBER(A6396)),VLOOKUP(A6396,Studies!A:BR,3,FALSE),"")</f>
        <v>https://www.ncbi.nlm.nih.gov/pubmed/7648762</v>
      </c>
      <c r="D6396" s="254" t="str">
        <f>IF(AND(A6396&lt;&gt;"",ISNUMBER(A6396)),VLOOKUP(A6396,Studies!A:BR,4,FALSE),"")</f>
        <v>Triazolam with 250 mL water</v>
      </c>
      <c r="E6396" s="254" t="str">
        <f>IF(AND(A6396&lt;&gt;"",ISNUMBER(A6396)),VLOOKUP(A6396,Studies!A:BR,5,FALSE),"")</f>
        <v>Triazolam</v>
      </c>
      <c r="F6396" s="255"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x14ac:dyDescent="0.2">
      <c r="A6397" s="30">
        <v>709</v>
      </c>
      <c r="B6397" s="253" t="str">
        <f>IF(AND(A6397&lt;&gt;"",ISNUMBER(A6397)),VLOOKUP(A6397,Studies!A:BR,2,FALSE),"")</f>
        <v>Hukkinen 1995</v>
      </c>
      <c r="C6397" s="254" t="str">
        <f>IF(AND(A6397&lt;&gt;"",ISNUMBER(A6397)),VLOOKUP(A6397,Studies!A:BR,3,FALSE),"")</f>
        <v>https://www.ncbi.nlm.nih.gov/pubmed/7648762</v>
      </c>
      <c r="D6397" s="254" t="str">
        <f>IF(AND(A6397&lt;&gt;"",ISNUMBER(A6397)),VLOOKUP(A6397,Studies!A:BR,4,FALSE),"")</f>
        <v>Triazolam with 250 mL water</v>
      </c>
      <c r="E6397" s="254" t="str">
        <f>IF(AND(A6397&lt;&gt;"",ISNUMBER(A6397)),VLOOKUP(A6397,Studies!A:BR,5,FALSE),"")</f>
        <v>Triazolam</v>
      </c>
      <c r="F6397" s="255"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x14ac:dyDescent="0.2">
      <c r="A6398" s="30">
        <v>709</v>
      </c>
      <c r="B6398" s="253" t="str">
        <f>IF(AND(A6398&lt;&gt;"",ISNUMBER(A6398)),VLOOKUP(A6398,Studies!A:BR,2,FALSE),"")</f>
        <v>Hukkinen 1995</v>
      </c>
      <c r="C6398" s="254" t="str">
        <f>IF(AND(A6398&lt;&gt;"",ISNUMBER(A6398)),VLOOKUP(A6398,Studies!A:BR,3,FALSE),"")</f>
        <v>https://www.ncbi.nlm.nih.gov/pubmed/7648762</v>
      </c>
      <c r="D6398" s="254" t="str">
        <f>IF(AND(A6398&lt;&gt;"",ISNUMBER(A6398)),VLOOKUP(A6398,Studies!A:BR,4,FALSE),"")</f>
        <v>Triazolam with 250 mL water</v>
      </c>
      <c r="E6398" s="254" t="str">
        <f>IF(AND(A6398&lt;&gt;"",ISNUMBER(A6398)),VLOOKUP(A6398,Studies!A:BR,5,FALSE),"")</f>
        <v>Triazolam</v>
      </c>
      <c r="F6398" s="255"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x14ac:dyDescent="0.2">
      <c r="A6399" s="30">
        <v>709</v>
      </c>
      <c r="B6399" s="253" t="str">
        <f>IF(AND(A6399&lt;&gt;"",ISNUMBER(A6399)),VLOOKUP(A6399,Studies!A:BR,2,FALSE),"")</f>
        <v>Hukkinen 1995</v>
      </c>
      <c r="C6399" s="254" t="str">
        <f>IF(AND(A6399&lt;&gt;"",ISNUMBER(A6399)),VLOOKUP(A6399,Studies!A:BR,3,FALSE),"")</f>
        <v>https://www.ncbi.nlm.nih.gov/pubmed/7648762</v>
      </c>
      <c r="D6399" s="254" t="str">
        <f>IF(AND(A6399&lt;&gt;"",ISNUMBER(A6399)),VLOOKUP(A6399,Studies!A:BR,4,FALSE),"")</f>
        <v>Triazolam with 250 mL water</v>
      </c>
      <c r="E6399" s="254" t="str">
        <f>IF(AND(A6399&lt;&gt;"",ISNUMBER(A6399)),VLOOKUP(A6399,Studies!A:BR,5,FALSE),"")</f>
        <v>Triazolam</v>
      </c>
      <c r="F6399" s="255"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x14ac:dyDescent="0.2">
      <c r="A6400" s="30">
        <v>709</v>
      </c>
      <c r="B6400" s="253" t="str">
        <f>IF(AND(A6400&lt;&gt;"",ISNUMBER(A6400)),VLOOKUP(A6400,Studies!A:BR,2,FALSE),"")</f>
        <v>Hukkinen 1995</v>
      </c>
      <c r="C6400" s="254" t="str">
        <f>IF(AND(A6400&lt;&gt;"",ISNUMBER(A6400)),VLOOKUP(A6400,Studies!A:BR,3,FALSE),"")</f>
        <v>https://www.ncbi.nlm.nih.gov/pubmed/7648762</v>
      </c>
      <c r="D6400" s="254" t="str">
        <f>IF(AND(A6400&lt;&gt;"",ISNUMBER(A6400)),VLOOKUP(A6400,Studies!A:BR,4,FALSE),"")</f>
        <v>Triazolam with 250 mL water</v>
      </c>
      <c r="E6400" s="254" t="str">
        <f>IF(AND(A6400&lt;&gt;"",ISNUMBER(A6400)),VLOOKUP(A6400,Studies!A:BR,5,FALSE),"")</f>
        <v>Triazolam</v>
      </c>
      <c r="F6400" s="255"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x14ac:dyDescent="0.2">
      <c r="A6401" s="30">
        <v>709</v>
      </c>
      <c r="B6401" s="253" t="str">
        <f>IF(AND(A6401&lt;&gt;"",ISNUMBER(A6401)),VLOOKUP(A6401,Studies!A:BR,2,FALSE),"")</f>
        <v>Hukkinen 1995</v>
      </c>
      <c r="C6401" s="254" t="str">
        <f>IF(AND(A6401&lt;&gt;"",ISNUMBER(A6401)),VLOOKUP(A6401,Studies!A:BR,3,FALSE),"")</f>
        <v>https://www.ncbi.nlm.nih.gov/pubmed/7648762</v>
      </c>
      <c r="D6401" s="254" t="str">
        <f>IF(AND(A6401&lt;&gt;"",ISNUMBER(A6401)),VLOOKUP(A6401,Studies!A:BR,4,FALSE),"")</f>
        <v>Triazolam with 250 mL water</v>
      </c>
      <c r="E6401" s="254" t="str">
        <f>IF(AND(A6401&lt;&gt;"",ISNUMBER(A6401)),VLOOKUP(A6401,Studies!A:BR,5,FALSE),"")</f>
        <v>Triazolam</v>
      </c>
      <c r="F6401" s="255"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x14ac:dyDescent="0.2">
      <c r="A6402" s="30">
        <v>709</v>
      </c>
      <c r="B6402" s="253" t="str">
        <f>IF(AND(A6402&lt;&gt;"",ISNUMBER(A6402)),VLOOKUP(A6402,Studies!A:BR,2,FALSE),"")</f>
        <v>Hukkinen 1995</v>
      </c>
      <c r="C6402" s="254" t="str">
        <f>IF(AND(A6402&lt;&gt;"",ISNUMBER(A6402)),VLOOKUP(A6402,Studies!A:BR,3,FALSE),"")</f>
        <v>https://www.ncbi.nlm.nih.gov/pubmed/7648762</v>
      </c>
      <c r="D6402" s="254" t="str">
        <f>IF(AND(A6402&lt;&gt;"",ISNUMBER(A6402)),VLOOKUP(A6402,Studies!A:BR,4,FALSE),"")</f>
        <v>Triazolam with 250 mL water</v>
      </c>
      <c r="E6402" s="254" t="str">
        <f>IF(AND(A6402&lt;&gt;"",ISNUMBER(A6402)),VLOOKUP(A6402,Studies!A:BR,5,FALSE),"")</f>
        <v>Triazolam</v>
      </c>
      <c r="F6402" s="255"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x14ac:dyDescent="0.2">
      <c r="A6403" s="30">
        <v>709</v>
      </c>
      <c r="B6403" s="253" t="str">
        <f>IF(AND(A6403&lt;&gt;"",ISNUMBER(A6403)),VLOOKUP(A6403,Studies!A:BR,2,FALSE),"")</f>
        <v>Hukkinen 1995</v>
      </c>
      <c r="C6403" s="254" t="str">
        <f>IF(AND(A6403&lt;&gt;"",ISNUMBER(A6403)),VLOOKUP(A6403,Studies!A:BR,3,FALSE),"")</f>
        <v>https://www.ncbi.nlm.nih.gov/pubmed/7648762</v>
      </c>
      <c r="D6403" s="254" t="str">
        <f>IF(AND(A6403&lt;&gt;"",ISNUMBER(A6403)),VLOOKUP(A6403,Studies!A:BR,4,FALSE),"")</f>
        <v>Triazolam with 250 mL water</v>
      </c>
      <c r="E6403" s="254" t="str">
        <f>IF(AND(A6403&lt;&gt;"",ISNUMBER(A6403)),VLOOKUP(A6403,Studies!A:BR,5,FALSE),"")</f>
        <v>Triazolam</v>
      </c>
      <c r="F6403" s="255"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x14ac:dyDescent="0.2">
      <c r="A6404" s="30">
        <v>709</v>
      </c>
      <c r="B6404" s="253" t="str">
        <f>IF(AND(A6404&lt;&gt;"",ISNUMBER(A6404)),VLOOKUP(A6404,Studies!A:BR,2,FALSE),"")</f>
        <v>Hukkinen 1995</v>
      </c>
      <c r="C6404" s="254" t="str">
        <f>IF(AND(A6404&lt;&gt;"",ISNUMBER(A6404)),VLOOKUP(A6404,Studies!A:BR,3,FALSE),"")</f>
        <v>https://www.ncbi.nlm.nih.gov/pubmed/7648762</v>
      </c>
      <c r="D6404" s="254" t="str">
        <f>IF(AND(A6404&lt;&gt;"",ISNUMBER(A6404)),VLOOKUP(A6404,Studies!A:BR,4,FALSE),"")</f>
        <v>Triazolam with 250 mL water</v>
      </c>
      <c r="E6404" s="254" t="str">
        <f>IF(AND(A6404&lt;&gt;"",ISNUMBER(A6404)),VLOOKUP(A6404,Studies!A:BR,5,FALSE),"")</f>
        <v>Triazolam</v>
      </c>
      <c r="F6404" s="255" t="str">
        <f>IF(AND(A6404&lt;&gt;"",ISNUMBER(A6404)),VLOOKUP(A6404,Studies!A:BR,6,FALSE),"")</f>
        <v>Plasma</v>
      </c>
      <c r="G6404" s="194">
        <v>17</v>
      </c>
      <c r="H6404" s="50" t="s">
        <v>60</v>
      </c>
      <c r="I6404" s="187">
        <v>2.3095620000000001E-2</v>
      </c>
      <c r="J6404" s="41" t="s">
        <v>941</v>
      </c>
      <c r="K6404" s="41" t="s">
        <v>116</v>
      </c>
      <c r="M6404" s="195"/>
      <c r="N6404" s="195"/>
    </row>
    <row r="6405" spans="1:14" x14ac:dyDescent="0.2">
      <c r="A6405" s="30">
        <v>710</v>
      </c>
      <c r="B6405" s="253" t="str">
        <f>IF(AND(A6405&lt;&gt;"",ISNUMBER(A6405)),VLOOKUP(A6405,Studies!A:BR,2,FALSE),"")</f>
        <v>Kroboth 1995</v>
      </c>
      <c r="C6405" s="254" t="str">
        <f>IF(AND(A6405&lt;&gt;"",ISNUMBER(A6405)),VLOOKUP(A6405,Studies!A:BR,3,FALSE),"")</f>
        <v>https://www.ncbi.nlm.nih.gov/pubmed/7593708</v>
      </c>
      <c r="D6405" s="254" t="str">
        <f>IF(AND(A6405&lt;&gt;"",ISNUMBER(A6405)),VLOOKUP(A6405,Studies!A:BR,4,FALSE),"")</f>
        <v>IV administration</v>
      </c>
      <c r="E6405" s="254" t="str">
        <f>IF(AND(A6405&lt;&gt;"",ISNUMBER(A6405)),VLOOKUP(A6405,Studies!A:BR,5,FALSE),"")</f>
        <v>Triazolam</v>
      </c>
      <c r="F6405" s="255" t="str">
        <f>IF(AND(A6405&lt;&gt;"",ISNUMBER(A6405)),VLOOKUP(A6405,Studies!A:BR,6,FALSE),"")</f>
        <v>Plasma</v>
      </c>
      <c r="G6405" s="194">
        <v>1.6670000000000001E-2</v>
      </c>
      <c r="H6405" s="50" t="s">
        <v>60</v>
      </c>
      <c r="I6405" s="187">
        <v>14.833299999999999</v>
      </c>
      <c r="J6405" s="41" t="s">
        <v>941</v>
      </c>
      <c r="K6405" s="41" t="s">
        <v>116</v>
      </c>
      <c r="M6405" s="195"/>
      <c r="N6405" s="195"/>
    </row>
    <row r="6406" spans="1:14" x14ac:dyDescent="0.2">
      <c r="A6406" s="30">
        <v>710</v>
      </c>
      <c r="B6406" s="253" t="str">
        <f>IF(AND(A6406&lt;&gt;"",ISNUMBER(A6406)),VLOOKUP(A6406,Studies!A:BR,2,FALSE),"")</f>
        <v>Kroboth 1995</v>
      </c>
      <c r="C6406" s="254" t="str">
        <f>IF(AND(A6406&lt;&gt;"",ISNUMBER(A6406)),VLOOKUP(A6406,Studies!A:BR,3,FALSE),"")</f>
        <v>https://www.ncbi.nlm.nih.gov/pubmed/7593708</v>
      </c>
      <c r="D6406" s="254" t="str">
        <f>IF(AND(A6406&lt;&gt;"",ISNUMBER(A6406)),VLOOKUP(A6406,Studies!A:BR,4,FALSE),"")</f>
        <v>IV administration</v>
      </c>
      <c r="E6406" s="254" t="str">
        <f>IF(AND(A6406&lt;&gt;"",ISNUMBER(A6406)),VLOOKUP(A6406,Studies!A:BR,5,FALSE),"")</f>
        <v>Triazolam</v>
      </c>
      <c r="F6406" s="255" t="str">
        <f>IF(AND(A6406&lt;&gt;"",ISNUMBER(A6406)),VLOOKUP(A6406,Studies!A:BR,6,FALSE),"")</f>
        <v>Plasma</v>
      </c>
      <c r="G6406" s="194">
        <v>4.1669999999999999E-2</v>
      </c>
      <c r="H6406" s="50" t="s">
        <v>60</v>
      </c>
      <c r="I6406" s="187">
        <v>11.916700000000001</v>
      </c>
      <c r="J6406" s="41" t="s">
        <v>941</v>
      </c>
      <c r="K6406" s="41" t="s">
        <v>116</v>
      </c>
      <c r="M6406" s="195"/>
      <c r="N6406" s="195"/>
    </row>
    <row r="6407" spans="1:14" x14ac:dyDescent="0.2">
      <c r="A6407" s="30">
        <v>710</v>
      </c>
      <c r="B6407" s="253" t="str">
        <f>IF(AND(A6407&lt;&gt;"",ISNUMBER(A6407)),VLOOKUP(A6407,Studies!A:BR,2,FALSE),"")</f>
        <v>Kroboth 1995</v>
      </c>
      <c r="C6407" s="254" t="str">
        <f>IF(AND(A6407&lt;&gt;"",ISNUMBER(A6407)),VLOOKUP(A6407,Studies!A:BR,3,FALSE),"")</f>
        <v>https://www.ncbi.nlm.nih.gov/pubmed/7593708</v>
      </c>
      <c r="D6407" s="254" t="str">
        <f>IF(AND(A6407&lt;&gt;"",ISNUMBER(A6407)),VLOOKUP(A6407,Studies!A:BR,4,FALSE),"")</f>
        <v>IV administration</v>
      </c>
      <c r="E6407" s="254" t="str">
        <f>IF(AND(A6407&lt;&gt;"",ISNUMBER(A6407)),VLOOKUP(A6407,Studies!A:BR,5,FALSE),"")</f>
        <v>Triazolam</v>
      </c>
      <c r="F6407" s="255" t="str">
        <f>IF(AND(A6407&lt;&gt;"",ISNUMBER(A6407)),VLOOKUP(A6407,Studies!A:BR,6,FALSE),"")</f>
        <v>Plasma</v>
      </c>
      <c r="G6407" s="194">
        <v>0.1</v>
      </c>
      <c r="H6407" s="50" t="s">
        <v>60</v>
      </c>
      <c r="I6407" s="187">
        <v>6.3604000000000003</v>
      </c>
      <c r="J6407" s="41" t="s">
        <v>941</v>
      </c>
      <c r="K6407" s="41" t="s">
        <v>116</v>
      </c>
      <c r="M6407" s="195"/>
      <c r="N6407" s="195"/>
    </row>
    <row r="6408" spans="1:14" x14ac:dyDescent="0.2">
      <c r="A6408" s="30">
        <v>710</v>
      </c>
      <c r="B6408" s="253" t="str">
        <f>IF(AND(A6408&lt;&gt;"",ISNUMBER(A6408)),VLOOKUP(A6408,Studies!A:BR,2,FALSE),"")</f>
        <v>Kroboth 1995</v>
      </c>
      <c r="C6408" s="254" t="str">
        <f>IF(AND(A6408&lt;&gt;"",ISNUMBER(A6408)),VLOOKUP(A6408,Studies!A:BR,3,FALSE),"")</f>
        <v>https://www.ncbi.nlm.nih.gov/pubmed/7593708</v>
      </c>
      <c r="D6408" s="254" t="str">
        <f>IF(AND(A6408&lt;&gt;"",ISNUMBER(A6408)),VLOOKUP(A6408,Studies!A:BR,4,FALSE),"")</f>
        <v>IV administration</v>
      </c>
      <c r="E6408" s="254" t="str">
        <f>IF(AND(A6408&lt;&gt;"",ISNUMBER(A6408)),VLOOKUP(A6408,Studies!A:BR,5,FALSE),"")</f>
        <v>Triazolam</v>
      </c>
      <c r="F6408" s="255" t="str">
        <f>IF(AND(A6408&lt;&gt;"",ISNUMBER(A6408)),VLOOKUP(A6408,Studies!A:BR,6,FALSE),"")</f>
        <v>Plasma</v>
      </c>
      <c r="G6408" s="194">
        <v>0.25</v>
      </c>
      <c r="H6408" s="50" t="s">
        <v>60</v>
      </c>
      <c r="I6408" s="187">
        <v>4.9356</v>
      </c>
      <c r="J6408" s="41" t="s">
        <v>941</v>
      </c>
      <c r="K6408" s="41" t="s">
        <v>116</v>
      </c>
      <c r="M6408" s="195"/>
      <c r="N6408" s="195"/>
    </row>
    <row r="6409" spans="1:14" x14ac:dyDescent="0.2">
      <c r="A6409" s="30">
        <v>710</v>
      </c>
      <c r="B6409" s="253" t="str">
        <f>IF(AND(A6409&lt;&gt;"",ISNUMBER(A6409)),VLOOKUP(A6409,Studies!A:BR,2,FALSE),"")</f>
        <v>Kroboth 1995</v>
      </c>
      <c r="C6409" s="254" t="str">
        <f>IF(AND(A6409&lt;&gt;"",ISNUMBER(A6409)),VLOOKUP(A6409,Studies!A:BR,3,FALSE),"")</f>
        <v>https://www.ncbi.nlm.nih.gov/pubmed/7593708</v>
      </c>
      <c r="D6409" s="254" t="str">
        <f>IF(AND(A6409&lt;&gt;"",ISNUMBER(A6409)),VLOOKUP(A6409,Studies!A:BR,4,FALSE),"")</f>
        <v>IV administration</v>
      </c>
      <c r="E6409" s="254" t="str">
        <f>IF(AND(A6409&lt;&gt;"",ISNUMBER(A6409)),VLOOKUP(A6409,Studies!A:BR,5,FALSE),"")</f>
        <v>Triazolam</v>
      </c>
      <c r="F6409" s="255" t="str">
        <f>IF(AND(A6409&lt;&gt;"",ISNUMBER(A6409)),VLOOKUP(A6409,Studies!A:BR,6,FALSE),"")</f>
        <v>Plasma</v>
      </c>
      <c r="G6409" s="194">
        <v>0.5</v>
      </c>
      <c r="H6409" s="50" t="s">
        <v>60</v>
      </c>
      <c r="I6409" s="187">
        <v>4.1523000000000003</v>
      </c>
      <c r="J6409" s="41" t="s">
        <v>941</v>
      </c>
      <c r="K6409" s="41" t="s">
        <v>116</v>
      </c>
      <c r="M6409" s="195"/>
      <c r="N6409" s="195"/>
    </row>
    <row r="6410" spans="1:14" x14ac:dyDescent="0.2">
      <c r="A6410" s="30">
        <v>710</v>
      </c>
      <c r="B6410" s="253" t="str">
        <f>IF(AND(A6410&lt;&gt;"",ISNUMBER(A6410)),VLOOKUP(A6410,Studies!A:BR,2,FALSE),"")</f>
        <v>Kroboth 1995</v>
      </c>
      <c r="C6410" s="254" t="str">
        <f>IF(AND(A6410&lt;&gt;"",ISNUMBER(A6410)),VLOOKUP(A6410,Studies!A:BR,3,FALSE),"")</f>
        <v>https://www.ncbi.nlm.nih.gov/pubmed/7593708</v>
      </c>
      <c r="D6410" s="254" t="str">
        <f>IF(AND(A6410&lt;&gt;"",ISNUMBER(A6410)),VLOOKUP(A6410,Studies!A:BR,4,FALSE),"")</f>
        <v>IV administration</v>
      </c>
      <c r="E6410" s="254" t="str">
        <f>IF(AND(A6410&lt;&gt;"",ISNUMBER(A6410)),VLOOKUP(A6410,Studies!A:BR,5,FALSE),"")</f>
        <v>Triazolam</v>
      </c>
      <c r="F6410" s="255" t="str">
        <f>IF(AND(A6410&lt;&gt;"",ISNUMBER(A6410)),VLOOKUP(A6410,Studies!A:BR,6,FALSE),"")</f>
        <v>Plasma</v>
      </c>
      <c r="G6410" s="194">
        <v>0.75</v>
      </c>
      <c r="H6410" s="50" t="s">
        <v>60</v>
      </c>
      <c r="I6410" s="187">
        <v>3.7964000000000002</v>
      </c>
      <c r="J6410" s="41" t="s">
        <v>941</v>
      </c>
      <c r="K6410" s="41" t="s">
        <v>116</v>
      </c>
      <c r="M6410" s="195"/>
      <c r="N6410" s="195"/>
    </row>
    <row r="6411" spans="1:14" x14ac:dyDescent="0.2">
      <c r="A6411" s="30">
        <v>710</v>
      </c>
      <c r="B6411" s="253" t="str">
        <f>IF(AND(A6411&lt;&gt;"",ISNUMBER(A6411)),VLOOKUP(A6411,Studies!A:BR,2,FALSE),"")</f>
        <v>Kroboth 1995</v>
      </c>
      <c r="C6411" s="254" t="str">
        <f>IF(AND(A6411&lt;&gt;"",ISNUMBER(A6411)),VLOOKUP(A6411,Studies!A:BR,3,FALSE),"")</f>
        <v>https://www.ncbi.nlm.nih.gov/pubmed/7593708</v>
      </c>
      <c r="D6411" s="254" t="str">
        <f>IF(AND(A6411&lt;&gt;"",ISNUMBER(A6411)),VLOOKUP(A6411,Studies!A:BR,4,FALSE),"")</f>
        <v>IV administration</v>
      </c>
      <c r="E6411" s="254" t="str">
        <f>IF(AND(A6411&lt;&gt;"",ISNUMBER(A6411)),VLOOKUP(A6411,Studies!A:BR,5,FALSE),"")</f>
        <v>Triazolam</v>
      </c>
      <c r="F6411" s="255" t="str">
        <f>IF(AND(A6411&lt;&gt;"",ISNUMBER(A6411)),VLOOKUP(A6411,Studies!A:BR,6,FALSE),"")</f>
        <v>Plasma</v>
      </c>
      <c r="G6411" s="194">
        <v>1</v>
      </c>
      <c r="H6411" s="50" t="s">
        <v>60</v>
      </c>
      <c r="I6411" s="187">
        <v>3.5118</v>
      </c>
      <c r="J6411" s="41" t="s">
        <v>941</v>
      </c>
      <c r="K6411" s="41" t="s">
        <v>116</v>
      </c>
      <c r="M6411" s="195"/>
      <c r="N6411" s="195"/>
    </row>
    <row r="6412" spans="1:14" x14ac:dyDescent="0.2">
      <c r="A6412" s="30">
        <v>710</v>
      </c>
      <c r="B6412" s="253" t="str">
        <f>IF(AND(A6412&lt;&gt;"",ISNUMBER(A6412)),VLOOKUP(A6412,Studies!A:BR,2,FALSE),"")</f>
        <v>Kroboth 1995</v>
      </c>
      <c r="C6412" s="254" t="str">
        <f>IF(AND(A6412&lt;&gt;"",ISNUMBER(A6412)),VLOOKUP(A6412,Studies!A:BR,3,FALSE),"")</f>
        <v>https://www.ncbi.nlm.nih.gov/pubmed/7593708</v>
      </c>
      <c r="D6412" s="254" t="str">
        <f>IF(AND(A6412&lt;&gt;"",ISNUMBER(A6412)),VLOOKUP(A6412,Studies!A:BR,4,FALSE),"")</f>
        <v>IV administration</v>
      </c>
      <c r="E6412" s="254" t="str">
        <f>IF(AND(A6412&lt;&gt;"",ISNUMBER(A6412)),VLOOKUP(A6412,Studies!A:BR,5,FALSE),"")</f>
        <v>Triazolam</v>
      </c>
      <c r="F6412" s="255" t="str">
        <f>IF(AND(A6412&lt;&gt;"",ISNUMBER(A6412)),VLOOKUP(A6412,Studies!A:BR,6,FALSE),"")</f>
        <v>Plasma</v>
      </c>
      <c r="G6412" s="194">
        <v>1.5</v>
      </c>
      <c r="H6412" s="50" t="s">
        <v>60</v>
      </c>
      <c r="I6412" s="187">
        <v>3.4056999999999999</v>
      </c>
      <c r="J6412" s="41" t="s">
        <v>941</v>
      </c>
      <c r="K6412" s="41" t="s">
        <v>116</v>
      </c>
      <c r="M6412" s="195"/>
      <c r="N6412" s="195"/>
    </row>
    <row r="6413" spans="1:14" x14ac:dyDescent="0.2">
      <c r="A6413" s="30">
        <v>710</v>
      </c>
      <c r="B6413" s="253" t="str">
        <f>IF(AND(A6413&lt;&gt;"",ISNUMBER(A6413)),VLOOKUP(A6413,Studies!A:BR,2,FALSE),"")</f>
        <v>Kroboth 1995</v>
      </c>
      <c r="C6413" s="254" t="str">
        <f>IF(AND(A6413&lt;&gt;"",ISNUMBER(A6413)),VLOOKUP(A6413,Studies!A:BR,3,FALSE),"")</f>
        <v>https://www.ncbi.nlm.nih.gov/pubmed/7593708</v>
      </c>
      <c r="D6413" s="254" t="str">
        <f>IF(AND(A6413&lt;&gt;"",ISNUMBER(A6413)),VLOOKUP(A6413,Studies!A:BR,4,FALSE),"")</f>
        <v>IV administration</v>
      </c>
      <c r="E6413" s="254" t="str">
        <f>IF(AND(A6413&lt;&gt;"",ISNUMBER(A6413)),VLOOKUP(A6413,Studies!A:BR,5,FALSE),"")</f>
        <v>Triazolam</v>
      </c>
      <c r="F6413" s="255" t="str">
        <f>IF(AND(A6413&lt;&gt;"",ISNUMBER(A6413)),VLOOKUP(A6413,Studies!A:BR,6,FALSE),"")</f>
        <v>Plasma</v>
      </c>
      <c r="G6413" s="194">
        <v>2</v>
      </c>
      <c r="H6413" s="50" t="s">
        <v>60</v>
      </c>
      <c r="I6413" s="187">
        <v>3.0680000000000001</v>
      </c>
      <c r="J6413" s="41" t="s">
        <v>941</v>
      </c>
      <c r="K6413" s="41" t="s">
        <v>116</v>
      </c>
      <c r="M6413" s="195"/>
      <c r="N6413" s="195"/>
    </row>
    <row r="6414" spans="1:14" x14ac:dyDescent="0.2">
      <c r="A6414" s="30">
        <v>710</v>
      </c>
      <c r="B6414" s="253" t="str">
        <f>IF(AND(A6414&lt;&gt;"",ISNUMBER(A6414)),VLOOKUP(A6414,Studies!A:BR,2,FALSE),"")</f>
        <v>Kroboth 1995</v>
      </c>
      <c r="C6414" s="254" t="str">
        <f>IF(AND(A6414&lt;&gt;"",ISNUMBER(A6414)),VLOOKUP(A6414,Studies!A:BR,3,FALSE),"")</f>
        <v>https://www.ncbi.nlm.nih.gov/pubmed/7593708</v>
      </c>
      <c r="D6414" s="254" t="str">
        <f>IF(AND(A6414&lt;&gt;"",ISNUMBER(A6414)),VLOOKUP(A6414,Studies!A:BR,4,FALSE),"")</f>
        <v>IV administration</v>
      </c>
      <c r="E6414" s="254" t="str">
        <f>IF(AND(A6414&lt;&gt;"",ISNUMBER(A6414)),VLOOKUP(A6414,Studies!A:BR,5,FALSE),"")</f>
        <v>Triazolam</v>
      </c>
      <c r="F6414" s="255" t="str">
        <f>IF(AND(A6414&lt;&gt;"",ISNUMBER(A6414)),VLOOKUP(A6414,Studies!A:BR,6,FALSE),"")</f>
        <v>Plasma</v>
      </c>
      <c r="G6414" s="194">
        <v>3</v>
      </c>
      <c r="H6414" s="50" t="s">
        <v>60</v>
      </c>
      <c r="I6414" s="187">
        <v>2.6063999999999998</v>
      </c>
      <c r="J6414" s="41" t="s">
        <v>941</v>
      </c>
      <c r="K6414" s="41" t="s">
        <v>116</v>
      </c>
      <c r="M6414" s="195"/>
      <c r="N6414" s="195"/>
    </row>
    <row r="6415" spans="1:14" x14ac:dyDescent="0.2">
      <c r="A6415" s="30">
        <v>710</v>
      </c>
      <c r="B6415" s="253" t="str">
        <f>IF(AND(A6415&lt;&gt;"",ISNUMBER(A6415)),VLOOKUP(A6415,Studies!A:BR,2,FALSE),"")</f>
        <v>Kroboth 1995</v>
      </c>
      <c r="C6415" s="254" t="str">
        <f>IF(AND(A6415&lt;&gt;"",ISNUMBER(A6415)),VLOOKUP(A6415,Studies!A:BR,3,FALSE),"")</f>
        <v>https://www.ncbi.nlm.nih.gov/pubmed/7593708</v>
      </c>
      <c r="D6415" s="254" t="str">
        <f>IF(AND(A6415&lt;&gt;"",ISNUMBER(A6415)),VLOOKUP(A6415,Studies!A:BR,4,FALSE),"")</f>
        <v>IV administration</v>
      </c>
      <c r="E6415" s="254" t="str">
        <f>IF(AND(A6415&lt;&gt;"",ISNUMBER(A6415)),VLOOKUP(A6415,Studies!A:BR,5,FALSE),"")</f>
        <v>Triazolam</v>
      </c>
      <c r="F6415" s="255" t="str">
        <f>IF(AND(A6415&lt;&gt;"",ISNUMBER(A6415)),VLOOKUP(A6415,Studies!A:BR,6,FALSE),"")</f>
        <v>Plasma</v>
      </c>
      <c r="G6415" s="194">
        <v>4</v>
      </c>
      <c r="H6415" s="50" t="s">
        <v>60</v>
      </c>
      <c r="I6415" s="187">
        <v>2.1625999999999999</v>
      </c>
      <c r="J6415" s="41" t="s">
        <v>941</v>
      </c>
      <c r="K6415" s="41" t="s">
        <v>116</v>
      </c>
      <c r="M6415" s="195"/>
      <c r="N6415" s="195"/>
    </row>
    <row r="6416" spans="1:14" x14ac:dyDescent="0.2">
      <c r="A6416" s="30">
        <v>710</v>
      </c>
      <c r="B6416" s="253" t="str">
        <f>IF(AND(A6416&lt;&gt;"",ISNUMBER(A6416)),VLOOKUP(A6416,Studies!A:BR,2,FALSE),"")</f>
        <v>Kroboth 1995</v>
      </c>
      <c r="C6416" s="254" t="str">
        <f>IF(AND(A6416&lt;&gt;"",ISNUMBER(A6416)),VLOOKUP(A6416,Studies!A:BR,3,FALSE),"")</f>
        <v>https://www.ncbi.nlm.nih.gov/pubmed/7593708</v>
      </c>
      <c r="D6416" s="254" t="str">
        <f>IF(AND(A6416&lt;&gt;"",ISNUMBER(A6416)),VLOOKUP(A6416,Studies!A:BR,4,FALSE),"")</f>
        <v>IV administration</v>
      </c>
      <c r="E6416" s="254" t="str">
        <f>IF(AND(A6416&lt;&gt;"",ISNUMBER(A6416)),VLOOKUP(A6416,Studies!A:BR,5,FALSE),"")</f>
        <v>Triazolam</v>
      </c>
      <c r="F6416" s="255" t="str">
        <f>IF(AND(A6416&lt;&gt;"",ISNUMBER(A6416)),VLOOKUP(A6416,Studies!A:BR,6,FALSE),"")</f>
        <v>Plasma</v>
      </c>
      <c r="G6416" s="194">
        <v>6</v>
      </c>
      <c r="H6416" s="50" t="s">
        <v>60</v>
      </c>
      <c r="I6416" s="187">
        <v>1.2749999999999999</v>
      </c>
      <c r="J6416" s="41" t="s">
        <v>941</v>
      </c>
      <c r="K6416" s="41" t="s">
        <v>116</v>
      </c>
      <c r="M6416" s="195"/>
      <c r="N6416" s="195"/>
    </row>
    <row r="6417" spans="1:16" x14ac:dyDescent="0.2">
      <c r="A6417" s="30">
        <v>710</v>
      </c>
      <c r="B6417" s="253" t="str">
        <f>IF(AND(A6417&lt;&gt;"",ISNUMBER(A6417)),VLOOKUP(A6417,Studies!A:BR,2,FALSE),"")</f>
        <v>Kroboth 1995</v>
      </c>
      <c r="C6417" s="254" t="str">
        <f>IF(AND(A6417&lt;&gt;"",ISNUMBER(A6417)),VLOOKUP(A6417,Studies!A:BR,3,FALSE),"")</f>
        <v>https://www.ncbi.nlm.nih.gov/pubmed/7593708</v>
      </c>
      <c r="D6417" s="254" t="str">
        <f>IF(AND(A6417&lt;&gt;"",ISNUMBER(A6417)),VLOOKUP(A6417,Studies!A:BR,4,FALSE),"")</f>
        <v>IV administration</v>
      </c>
      <c r="E6417" s="254" t="str">
        <f>IF(AND(A6417&lt;&gt;"",ISNUMBER(A6417)),VLOOKUP(A6417,Studies!A:BR,5,FALSE),"")</f>
        <v>Triazolam</v>
      </c>
      <c r="F6417" s="255" t="str">
        <f>IF(AND(A6417&lt;&gt;"",ISNUMBER(A6417)),VLOOKUP(A6417,Studies!A:BR,6,FALSE),"")</f>
        <v>Plasma</v>
      </c>
      <c r="G6417" s="194">
        <v>8</v>
      </c>
      <c r="H6417" s="50" t="s">
        <v>60</v>
      </c>
      <c r="I6417" s="187">
        <v>0.86829999999999996</v>
      </c>
      <c r="J6417" s="41" t="s">
        <v>941</v>
      </c>
      <c r="K6417" s="41" t="s">
        <v>116</v>
      </c>
      <c r="M6417" s="195"/>
      <c r="N6417" s="195"/>
    </row>
    <row r="6418" spans="1:16" x14ac:dyDescent="0.2">
      <c r="A6418" s="30">
        <v>710</v>
      </c>
      <c r="B6418" s="253" t="str">
        <f>IF(AND(A6418&lt;&gt;"",ISNUMBER(A6418)),VLOOKUP(A6418,Studies!A:BR,2,FALSE),"")</f>
        <v>Kroboth 1995</v>
      </c>
      <c r="C6418" s="254" t="str">
        <f>IF(AND(A6418&lt;&gt;"",ISNUMBER(A6418)),VLOOKUP(A6418,Studies!A:BR,3,FALSE),"")</f>
        <v>https://www.ncbi.nlm.nih.gov/pubmed/7593708</v>
      </c>
      <c r="D6418" s="254" t="str">
        <f>IF(AND(A6418&lt;&gt;"",ISNUMBER(A6418)),VLOOKUP(A6418,Studies!A:BR,4,FALSE),"")</f>
        <v>IV administration</v>
      </c>
      <c r="E6418" s="254" t="str">
        <f>IF(AND(A6418&lt;&gt;"",ISNUMBER(A6418)),VLOOKUP(A6418,Studies!A:BR,5,FALSE),"")</f>
        <v>Triazolam</v>
      </c>
      <c r="F6418" s="255" t="str">
        <f>IF(AND(A6418&lt;&gt;"",ISNUMBER(A6418)),VLOOKUP(A6418,Studies!A:BR,6,FALSE),"")</f>
        <v>Plasma</v>
      </c>
      <c r="G6418" s="194">
        <v>10</v>
      </c>
      <c r="H6418" s="50" t="s">
        <v>60</v>
      </c>
      <c r="I6418" s="187">
        <v>0.47939999999999999</v>
      </c>
      <c r="J6418" s="41" t="s">
        <v>941</v>
      </c>
      <c r="K6418" s="41" t="s">
        <v>116</v>
      </c>
      <c r="M6418" s="195"/>
      <c r="N6418" s="195"/>
    </row>
    <row r="6419" spans="1:16" s="183" customFormat="1" x14ac:dyDescent="0.2">
      <c r="A6419" s="183">
        <v>710</v>
      </c>
      <c r="B6419" s="253" t="str">
        <f>IF(AND(A6419&lt;&gt;"",ISNUMBER(A6419)),VLOOKUP(A6419,Studies!A:BR,2,FALSE),"")</f>
        <v>Kroboth 1995</v>
      </c>
      <c r="C6419" s="254" t="str">
        <f>IF(AND(A6419&lt;&gt;"",ISNUMBER(A6419)),VLOOKUP(A6419,Studies!A:BR,3,FALSE),"")</f>
        <v>https://www.ncbi.nlm.nih.gov/pubmed/7593708</v>
      </c>
      <c r="D6419" s="254" t="str">
        <f>IF(AND(A6419&lt;&gt;"",ISNUMBER(A6419)),VLOOKUP(A6419,Studies!A:BR,4,FALSE),"")</f>
        <v>IV administration</v>
      </c>
      <c r="E6419" s="254" t="str">
        <f>IF(AND(A6419&lt;&gt;"",ISNUMBER(A6419)),VLOOKUP(A6419,Studies!A:BR,5,FALSE),"")</f>
        <v>Triazolam</v>
      </c>
      <c r="F6419" s="255"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x14ac:dyDescent="0.2">
      <c r="A6420" s="30">
        <v>711</v>
      </c>
      <c r="B6420" s="253" t="str">
        <f>IF(AND(A6420&lt;&gt;"",ISNUMBER(A6420)),VLOOKUP(A6420,Studies!A:BR,2,FALSE),"")</f>
        <v>Kroboth 1995</v>
      </c>
      <c r="C6420" s="254" t="str">
        <f>IF(AND(A6420&lt;&gt;"",ISNUMBER(A6420)),VLOOKUP(A6420,Studies!A:BR,3,FALSE),"")</f>
        <v>https://www.ncbi.nlm.nih.gov/pubmed/7593708</v>
      </c>
      <c r="D6420" s="254" t="str">
        <f>IF(AND(A6420&lt;&gt;"",ISNUMBER(A6420)),VLOOKUP(A6420,Studies!A:BR,4,FALSE),"")</f>
        <v>Oral administration</v>
      </c>
      <c r="E6420" s="254" t="str">
        <f>IF(AND(A6420&lt;&gt;"",ISNUMBER(A6420)),VLOOKUP(A6420,Studies!A:BR,5,FALSE),"")</f>
        <v>Triazolam</v>
      </c>
      <c r="F6420" s="255" t="str">
        <f>IF(AND(A6420&lt;&gt;"",ISNUMBER(A6420)),VLOOKUP(A6420,Studies!A:BR,6,FALSE),"")</f>
        <v>Plasma</v>
      </c>
      <c r="G6420" s="194">
        <v>0.25</v>
      </c>
      <c r="H6420" s="50" t="s">
        <v>60</v>
      </c>
      <c r="I6420" s="187">
        <v>0.26900000000000002</v>
      </c>
      <c r="J6420" s="41" t="s">
        <v>941</v>
      </c>
      <c r="K6420" s="41" t="s">
        <v>116</v>
      </c>
      <c r="M6420" s="195"/>
      <c r="N6420" s="195"/>
    </row>
    <row r="6421" spans="1:16" x14ac:dyDescent="0.2">
      <c r="A6421" s="30">
        <v>711</v>
      </c>
      <c r="B6421" s="253" t="str">
        <f>IF(AND(A6421&lt;&gt;"",ISNUMBER(A6421)),VLOOKUP(A6421,Studies!A:BR,2,FALSE),"")</f>
        <v>Kroboth 1995</v>
      </c>
      <c r="C6421" s="254" t="str">
        <f>IF(AND(A6421&lt;&gt;"",ISNUMBER(A6421)),VLOOKUP(A6421,Studies!A:BR,3,FALSE),"")</f>
        <v>https://www.ncbi.nlm.nih.gov/pubmed/7593708</v>
      </c>
      <c r="D6421" s="254" t="str">
        <f>IF(AND(A6421&lt;&gt;"",ISNUMBER(A6421)),VLOOKUP(A6421,Studies!A:BR,4,FALSE),"")</f>
        <v>Oral administration</v>
      </c>
      <c r="E6421" s="254" t="str">
        <f>IF(AND(A6421&lt;&gt;"",ISNUMBER(A6421)),VLOOKUP(A6421,Studies!A:BR,5,FALSE),"")</f>
        <v>Triazolam</v>
      </c>
      <c r="F6421" s="255" t="str">
        <f>IF(AND(A6421&lt;&gt;"",ISNUMBER(A6421)),VLOOKUP(A6421,Studies!A:BR,6,FALSE),"")</f>
        <v>Plasma</v>
      </c>
      <c r="G6421" s="194">
        <v>0.5</v>
      </c>
      <c r="H6421" s="50" t="s">
        <v>60</v>
      </c>
      <c r="I6421" s="187">
        <v>1.2133</v>
      </c>
      <c r="J6421" s="41" t="s">
        <v>941</v>
      </c>
      <c r="K6421" s="41" t="s">
        <v>116</v>
      </c>
      <c r="M6421" s="195"/>
      <c r="N6421" s="195"/>
    </row>
    <row r="6422" spans="1:16" x14ac:dyDescent="0.2">
      <c r="A6422" s="30">
        <v>711</v>
      </c>
      <c r="B6422" s="253" t="str">
        <f>IF(AND(A6422&lt;&gt;"",ISNUMBER(A6422)),VLOOKUP(A6422,Studies!A:BR,2,FALSE),"")</f>
        <v>Kroboth 1995</v>
      </c>
      <c r="C6422" s="254" t="str">
        <f>IF(AND(A6422&lt;&gt;"",ISNUMBER(A6422)),VLOOKUP(A6422,Studies!A:BR,3,FALSE),"")</f>
        <v>https://www.ncbi.nlm.nih.gov/pubmed/7593708</v>
      </c>
      <c r="D6422" s="254" t="str">
        <f>IF(AND(A6422&lt;&gt;"",ISNUMBER(A6422)),VLOOKUP(A6422,Studies!A:BR,4,FALSE),"")</f>
        <v>Oral administration</v>
      </c>
      <c r="E6422" s="254" t="str">
        <f>IF(AND(A6422&lt;&gt;"",ISNUMBER(A6422)),VLOOKUP(A6422,Studies!A:BR,5,FALSE),"")</f>
        <v>Triazolam</v>
      </c>
      <c r="F6422" s="255" t="str">
        <f>IF(AND(A6422&lt;&gt;"",ISNUMBER(A6422)),VLOOKUP(A6422,Studies!A:BR,6,FALSE),"")</f>
        <v>Plasma</v>
      </c>
      <c r="G6422" s="194">
        <v>0.75</v>
      </c>
      <c r="H6422" s="50" t="s">
        <v>60</v>
      </c>
      <c r="I6422" s="187">
        <v>1.4275</v>
      </c>
      <c r="J6422" s="41" t="s">
        <v>941</v>
      </c>
      <c r="K6422" s="41" t="s">
        <v>116</v>
      </c>
      <c r="M6422" s="195"/>
      <c r="N6422" s="195"/>
    </row>
    <row r="6423" spans="1:16" x14ac:dyDescent="0.2">
      <c r="A6423" s="30">
        <v>711</v>
      </c>
      <c r="B6423" s="253" t="str">
        <f>IF(AND(A6423&lt;&gt;"",ISNUMBER(A6423)),VLOOKUP(A6423,Studies!A:BR,2,FALSE),"")</f>
        <v>Kroboth 1995</v>
      </c>
      <c r="C6423" s="254" t="str">
        <f>IF(AND(A6423&lt;&gt;"",ISNUMBER(A6423)),VLOOKUP(A6423,Studies!A:BR,3,FALSE),"")</f>
        <v>https://www.ncbi.nlm.nih.gov/pubmed/7593708</v>
      </c>
      <c r="D6423" s="254" t="str">
        <f>IF(AND(A6423&lt;&gt;"",ISNUMBER(A6423)),VLOOKUP(A6423,Studies!A:BR,4,FALSE),"")</f>
        <v>Oral administration</v>
      </c>
      <c r="E6423" s="254" t="str">
        <f>IF(AND(A6423&lt;&gt;"",ISNUMBER(A6423)),VLOOKUP(A6423,Studies!A:BR,5,FALSE),"")</f>
        <v>Triazolam</v>
      </c>
      <c r="F6423" s="255" t="str">
        <f>IF(AND(A6423&lt;&gt;"",ISNUMBER(A6423)),VLOOKUP(A6423,Studies!A:BR,6,FALSE),"")</f>
        <v>Plasma</v>
      </c>
      <c r="G6423" s="194">
        <v>1</v>
      </c>
      <c r="H6423" s="50" t="s">
        <v>60</v>
      </c>
      <c r="I6423" s="187">
        <v>1.3922000000000001</v>
      </c>
      <c r="J6423" s="41" t="s">
        <v>941</v>
      </c>
      <c r="K6423" s="41" t="s">
        <v>116</v>
      </c>
      <c r="M6423" s="195"/>
      <c r="N6423" s="195"/>
    </row>
    <row r="6424" spans="1:16" x14ac:dyDescent="0.2">
      <c r="A6424" s="30">
        <v>711</v>
      </c>
      <c r="B6424" s="253" t="str">
        <f>IF(AND(A6424&lt;&gt;"",ISNUMBER(A6424)),VLOOKUP(A6424,Studies!A:BR,2,FALSE),"")</f>
        <v>Kroboth 1995</v>
      </c>
      <c r="C6424" s="254" t="str">
        <f>IF(AND(A6424&lt;&gt;"",ISNUMBER(A6424)),VLOOKUP(A6424,Studies!A:BR,3,FALSE),"")</f>
        <v>https://www.ncbi.nlm.nih.gov/pubmed/7593708</v>
      </c>
      <c r="D6424" s="254" t="str">
        <f>IF(AND(A6424&lt;&gt;"",ISNUMBER(A6424)),VLOOKUP(A6424,Studies!A:BR,4,FALSE),"")</f>
        <v>Oral administration</v>
      </c>
      <c r="E6424" s="254" t="str">
        <f>IF(AND(A6424&lt;&gt;"",ISNUMBER(A6424)),VLOOKUP(A6424,Studies!A:BR,5,FALSE),"")</f>
        <v>Triazolam</v>
      </c>
      <c r="F6424" s="255" t="str">
        <f>IF(AND(A6424&lt;&gt;"",ISNUMBER(A6424)),VLOOKUP(A6424,Studies!A:BR,6,FALSE),"")</f>
        <v>Plasma</v>
      </c>
      <c r="G6424" s="194">
        <v>1.5</v>
      </c>
      <c r="H6424" s="50" t="s">
        <v>60</v>
      </c>
      <c r="I6424" s="187">
        <v>1.4286000000000001</v>
      </c>
      <c r="J6424" s="41" t="s">
        <v>941</v>
      </c>
      <c r="K6424" s="41" t="s">
        <v>116</v>
      </c>
      <c r="M6424" s="195"/>
      <c r="N6424" s="195"/>
    </row>
    <row r="6425" spans="1:16" x14ac:dyDescent="0.2">
      <c r="A6425" s="30">
        <v>711</v>
      </c>
      <c r="B6425" s="253" t="str">
        <f>IF(AND(A6425&lt;&gt;"",ISNUMBER(A6425)),VLOOKUP(A6425,Studies!A:BR,2,FALSE),"")</f>
        <v>Kroboth 1995</v>
      </c>
      <c r="C6425" s="254" t="str">
        <f>IF(AND(A6425&lt;&gt;"",ISNUMBER(A6425)),VLOOKUP(A6425,Studies!A:BR,3,FALSE),"")</f>
        <v>https://www.ncbi.nlm.nih.gov/pubmed/7593708</v>
      </c>
      <c r="D6425" s="254" t="str">
        <f>IF(AND(A6425&lt;&gt;"",ISNUMBER(A6425)),VLOOKUP(A6425,Studies!A:BR,4,FALSE),"")</f>
        <v>Oral administration</v>
      </c>
      <c r="E6425" s="254" t="str">
        <f>IF(AND(A6425&lt;&gt;"",ISNUMBER(A6425)),VLOOKUP(A6425,Studies!A:BR,5,FALSE),"")</f>
        <v>Triazolam</v>
      </c>
      <c r="F6425" s="255" t="str">
        <f>IF(AND(A6425&lt;&gt;"",ISNUMBER(A6425)),VLOOKUP(A6425,Studies!A:BR,6,FALSE),"")</f>
        <v>Plasma</v>
      </c>
      <c r="G6425" s="194">
        <v>2</v>
      </c>
      <c r="H6425" s="50" t="s">
        <v>60</v>
      </c>
      <c r="I6425" s="187">
        <v>1.4827999999999999</v>
      </c>
      <c r="J6425" s="41" t="s">
        <v>941</v>
      </c>
      <c r="K6425" s="41" t="s">
        <v>116</v>
      </c>
      <c r="M6425" s="195"/>
      <c r="N6425" s="195"/>
    </row>
    <row r="6426" spans="1:16" x14ac:dyDescent="0.2">
      <c r="A6426" s="30">
        <v>711</v>
      </c>
      <c r="B6426" s="253" t="str">
        <f>IF(AND(A6426&lt;&gt;"",ISNUMBER(A6426)),VLOOKUP(A6426,Studies!A:BR,2,FALSE),"")</f>
        <v>Kroboth 1995</v>
      </c>
      <c r="C6426" s="254" t="str">
        <f>IF(AND(A6426&lt;&gt;"",ISNUMBER(A6426)),VLOOKUP(A6426,Studies!A:BR,3,FALSE),"")</f>
        <v>https://www.ncbi.nlm.nih.gov/pubmed/7593708</v>
      </c>
      <c r="D6426" s="254" t="str">
        <f>IF(AND(A6426&lt;&gt;"",ISNUMBER(A6426)),VLOOKUP(A6426,Studies!A:BR,4,FALSE),"")</f>
        <v>Oral administration</v>
      </c>
      <c r="E6426" s="254" t="str">
        <f>IF(AND(A6426&lt;&gt;"",ISNUMBER(A6426)),VLOOKUP(A6426,Studies!A:BR,5,FALSE),"")</f>
        <v>Triazolam</v>
      </c>
      <c r="F6426" s="255" t="str">
        <f>IF(AND(A6426&lt;&gt;"",ISNUMBER(A6426)),VLOOKUP(A6426,Studies!A:BR,6,FALSE),"")</f>
        <v>Plasma</v>
      </c>
      <c r="G6426" s="194">
        <v>3</v>
      </c>
      <c r="H6426" s="50" t="s">
        <v>60</v>
      </c>
      <c r="I6426" s="187">
        <v>1.3239000000000001</v>
      </c>
      <c r="J6426" s="41" t="s">
        <v>941</v>
      </c>
      <c r="K6426" s="41" t="s">
        <v>116</v>
      </c>
      <c r="M6426" s="195"/>
      <c r="N6426" s="195"/>
    </row>
    <row r="6427" spans="1:16" x14ac:dyDescent="0.2">
      <c r="A6427" s="30">
        <v>711</v>
      </c>
      <c r="B6427" s="253" t="str">
        <f>IF(AND(A6427&lt;&gt;"",ISNUMBER(A6427)),VLOOKUP(A6427,Studies!A:BR,2,FALSE),"")</f>
        <v>Kroboth 1995</v>
      </c>
      <c r="C6427" s="254" t="str">
        <f>IF(AND(A6427&lt;&gt;"",ISNUMBER(A6427)),VLOOKUP(A6427,Studies!A:BR,3,FALSE),"")</f>
        <v>https://www.ncbi.nlm.nih.gov/pubmed/7593708</v>
      </c>
      <c r="D6427" s="254" t="str">
        <f>IF(AND(A6427&lt;&gt;"",ISNUMBER(A6427)),VLOOKUP(A6427,Studies!A:BR,4,FALSE),"")</f>
        <v>Oral administration</v>
      </c>
      <c r="E6427" s="254" t="str">
        <f>IF(AND(A6427&lt;&gt;"",ISNUMBER(A6427)),VLOOKUP(A6427,Studies!A:BR,5,FALSE),"")</f>
        <v>Triazolam</v>
      </c>
      <c r="F6427" s="255" t="str">
        <f>IF(AND(A6427&lt;&gt;"",ISNUMBER(A6427)),VLOOKUP(A6427,Studies!A:BR,6,FALSE),"")</f>
        <v>Plasma</v>
      </c>
      <c r="G6427" s="194">
        <v>4</v>
      </c>
      <c r="H6427" s="50" t="s">
        <v>60</v>
      </c>
      <c r="I6427" s="187">
        <v>1.1651</v>
      </c>
      <c r="J6427" s="41" t="s">
        <v>941</v>
      </c>
      <c r="K6427" s="41" t="s">
        <v>116</v>
      </c>
      <c r="M6427" s="195"/>
      <c r="N6427" s="195"/>
    </row>
    <row r="6428" spans="1:16" x14ac:dyDescent="0.2">
      <c r="A6428" s="30">
        <v>711</v>
      </c>
      <c r="B6428" s="253" t="str">
        <f>IF(AND(A6428&lt;&gt;"",ISNUMBER(A6428)),VLOOKUP(A6428,Studies!A:BR,2,FALSE),"")</f>
        <v>Kroboth 1995</v>
      </c>
      <c r="C6428" s="254" t="str">
        <f>IF(AND(A6428&lt;&gt;"",ISNUMBER(A6428)),VLOOKUP(A6428,Studies!A:BR,3,FALSE),"")</f>
        <v>https://www.ncbi.nlm.nih.gov/pubmed/7593708</v>
      </c>
      <c r="D6428" s="254" t="str">
        <f>IF(AND(A6428&lt;&gt;"",ISNUMBER(A6428)),VLOOKUP(A6428,Studies!A:BR,4,FALSE),"")</f>
        <v>Oral administration</v>
      </c>
      <c r="E6428" s="254" t="str">
        <f>IF(AND(A6428&lt;&gt;"",ISNUMBER(A6428)),VLOOKUP(A6428,Studies!A:BR,5,FALSE),"")</f>
        <v>Triazolam</v>
      </c>
      <c r="F6428" s="255" t="str">
        <f>IF(AND(A6428&lt;&gt;"",ISNUMBER(A6428)),VLOOKUP(A6428,Studies!A:BR,6,FALSE),"")</f>
        <v>Plasma</v>
      </c>
      <c r="G6428" s="194">
        <v>6</v>
      </c>
      <c r="H6428" s="50" t="s">
        <v>60</v>
      </c>
      <c r="I6428" s="187">
        <v>0.70499999999999996</v>
      </c>
      <c r="J6428" s="41" t="s">
        <v>941</v>
      </c>
      <c r="K6428" s="41" t="s">
        <v>116</v>
      </c>
      <c r="M6428" s="195"/>
      <c r="N6428" s="195"/>
    </row>
    <row r="6429" spans="1:16" x14ac:dyDescent="0.2">
      <c r="A6429" s="30">
        <v>711</v>
      </c>
      <c r="B6429" s="253" t="str">
        <f>IF(AND(A6429&lt;&gt;"",ISNUMBER(A6429)),VLOOKUP(A6429,Studies!A:BR,2,FALSE),"")</f>
        <v>Kroboth 1995</v>
      </c>
      <c r="C6429" s="254" t="str">
        <f>IF(AND(A6429&lt;&gt;"",ISNUMBER(A6429)),VLOOKUP(A6429,Studies!A:BR,3,FALSE),"")</f>
        <v>https://www.ncbi.nlm.nih.gov/pubmed/7593708</v>
      </c>
      <c r="D6429" s="254" t="str">
        <f>IF(AND(A6429&lt;&gt;"",ISNUMBER(A6429)),VLOOKUP(A6429,Studies!A:BR,4,FALSE),"")</f>
        <v>Oral administration</v>
      </c>
      <c r="E6429" s="254" t="str">
        <f>IF(AND(A6429&lt;&gt;"",ISNUMBER(A6429)),VLOOKUP(A6429,Studies!A:BR,5,FALSE),"")</f>
        <v>Triazolam</v>
      </c>
      <c r="F6429" s="255" t="str">
        <f>IF(AND(A6429&lt;&gt;"",ISNUMBER(A6429)),VLOOKUP(A6429,Studies!A:BR,6,FALSE),"")</f>
        <v>Plasma</v>
      </c>
      <c r="G6429" s="194">
        <v>8</v>
      </c>
      <c r="H6429" s="50" t="s">
        <v>60</v>
      </c>
      <c r="I6429" s="187">
        <v>0.3518</v>
      </c>
      <c r="J6429" s="41" t="s">
        <v>941</v>
      </c>
      <c r="K6429" s="41" t="s">
        <v>116</v>
      </c>
      <c r="M6429" s="195"/>
      <c r="N6429" s="195"/>
    </row>
    <row r="6430" spans="1:16" x14ac:dyDescent="0.2">
      <c r="A6430" s="30">
        <v>711</v>
      </c>
      <c r="B6430" s="253" t="str">
        <f>IF(AND(A6430&lt;&gt;"",ISNUMBER(A6430)),VLOOKUP(A6430,Studies!A:BR,2,FALSE),"")</f>
        <v>Kroboth 1995</v>
      </c>
      <c r="C6430" s="254" t="str">
        <f>IF(AND(A6430&lt;&gt;"",ISNUMBER(A6430)),VLOOKUP(A6430,Studies!A:BR,3,FALSE),"")</f>
        <v>https://www.ncbi.nlm.nih.gov/pubmed/7593708</v>
      </c>
      <c r="D6430" s="254" t="str">
        <f>IF(AND(A6430&lt;&gt;"",ISNUMBER(A6430)),VLOOKUP(A6430,Studies!A:BR,4,FALSE),"")</f>
        <v>Oral administration</v>
      </c>
      <c r="E6430" s="254" t="str">
        <f>IF(AND(A6430&lt;&gt;"",ISNUMBER(A6430)),VLOOKUP(A6430,Studies!A:BR,5,FALSE),"")</f>
        <v>Triazolam</v>
      </c>
      <c r="F6430" s="255" t="str">
        <f>IF(AND(A6430&lt;&gt;"",ISNUMBER(A6430)),VLOOKUP(A6430,Studies!A:BR,6,FALSE),"")</f>
        <v>Plasma</v>
      </c>
      <c r="G6430" s="194">
        <v>10</v>
      </c>
      <c r="H6430" s="50" t="s">
        <v>60</v>
      </c>
      <c r="I6430" s="187">
        <v>0.15870000000000001</v>
      </c>
      <c r="J6430" s="41" t="s">
        <v>941</v>
      </c>
      <c r="K6430" s="41" t="s">
        <v>116</v>
      </c>
      <c r="M6430" s="195"/>
      <c r="N6430" s="195"/>
    </row>
    <row r="6431" spans="1:16" x14ac:dyDescent="0.2">
      <c r="A6431" s="30">
        <v>711</v>
      </c>
      <c r="B6431" s="253" t="str">
        <f>IF(AND(A6431&lt;&gt;"",ISNUMBER(A6431)),VLOOKUP(A6431,Studies!A:BR,2,FALSE),"")</f>
        <v>Kroboth 1995</v>
      </c>
      <c r="C6431" s="254" t="str">
        <f>IF(AND(A6431&lt;&gt;"",ISNUMBER(A6431)),VLOOKUP(A6431,Studies!A:BR,3,FALSE),"")</f>
        <v>https://www.ncbi.nlm.nih.gov/pubmed/7593708</v>
      </c>
      <c r="D6431" s="254" t="str">
        <f>IF(AND(A6431&lt;&gt;"",ISNUMBER(A6431)),VLOOKUP(A6431,Studies!A:BR,4,FALSE),"")</f>
        <v>Oral administration</v>
      </c>
      <c r="E6431" s="254" t="str">
        <f>IF(AND(A6431&lt;&gt;"",ISNUMBER(A6431)),VLOOKUP(A6431,Studies!A:BR,5,FALSE),"")</f>
        <v>Triazolam</v>
      </c>
      <c r="F6431" s="255" t="str">
        <f>IF(AND(A6431&lt;&gt;"",ISNUMBER(A6431)),VLOOKUP(A6431,Studies!A:BR,6,FALSE),"")</f>
        <v>Plasma</v>
      </c>
      <c r="G6431" s="194">
        <v>12</v>
      </c>
      <c r="H6431" s="50" t="s">
        <v>60</v>
      </c>
      <c r="I6431" s="187">
        <v>7.2700000000000001E-2</v>
      </c>
      <c r="J6431" s="41" t="s">
        <v>941</v>
      </c>
      <c r="K6431" s="41" t="s">
        <v>116</v>
      </c>
      <c r="M6431" s="195"/>
      <c r="N6431" s="195"/>
    </row>
    <row r="6432" spans="1:16" x14ac:dyDescent="0.2">
      <c r="A6432" s="30">
        <v>712</v>
      </c>
      <c r="B6432" s="253" t="str">
        <f>IF(AND(A6432&lt;&gt;"",ISNUMBER(A6432)),VLOOKUP(A6432,Studies!A:BR,2,FALSE),"")</f>
        <v>Lilja 2000</v>
      </c>
      <c r="C6432" s="254" t="str">
        <f>IF(AND(A6432&lt;&gt;"",ISNUMBER(A6432)),VLOOKUP(A6432,Studies!A:BR,3,FALSE),"")</f>
        <v>https://www.ncbi.nlm.nih.gov/pubmed/11009051</v>
      </c>
      <c r="D6432" s="254" t="str">
        <f>IF(AND(A6432&lt;&gt;"",ISNUMBER(A6432)),VLOOKUP(A6432,Studies!A:BR,4,FALSE),"")</f>
        <v>Triazolam with 200 mL water</v>
      </c>
      <c r="E6432" s="254" t="str">
        <f>IF(AND(A6432&lt;&gt;"",ISNUMBER(A6432)),VLOOKUP(A6432,Studies!A:BR,5,FALSE),"")</f>
        <v>Triazolam</v>
      </c>
      <c r="F6432" s="255" t="str">
        <f>IF(AND(A6432&lt;&gt;"",ISNUMBER(A6432)),VLOOKUP(A6432,Studies!A:BR,6,FALSE),"")</f>
        <v>Plasma</v>
      </c>
      <c r="G6432" s="194">
        <v>0.5</v>
      </c>
      <c r="H6432" s="50" t="s">
        <v>60</v>
      </c>
      <c r="I6432" s="187">
        <v>0.59999259999999999</v>
      </c>
      <c r="J6432" s="41" t="s">
        <v>941</v>
      </c>
      <c r="K6432" s="41" t="s">
        <v>116</v>
      </c>
      <c r="M6432" s="195"/>
      <c r="N6432" s="195"/>
    </row>
    <row r="6433" spans="1:16" x14ac:dyDescent="0.2">
      <c r="A6433" s="30">
        <v>712</v>
      </c>
      <c r="B6433" s="253" t="str">
        <f>IF(AND(A6433&lt;&gt;"",ISNUMBER(A6433)),VLOOKUP(A6433,Studies!A:BR,2,FALSE),"")</f>
        <v>Lilja 2000</v>
      </c>
      <c r="C6433" s="254" t="str">
        <f>IF(AND(A6433&lt;&gt;"",ISNUMBER(A6433)),VLOOKUP(A6433,Studies!A:BR,3,FALSE),"")</f>
        <v>https://www.ncbi.nlm.nih.gov/pubmed/11009051</v>
      </c>
      <c r="D6433" s="254" t="str">
        <f>IF(AND(A6433&lt;&gt;"",ISNUMBER(A6433)),VLOOKUP(A6433,Studies!A:BR,4,FALSE),"")</f>
        <v>Triazolam with 200 mL water</v>
      </c>
      <c r="E6433" s="254" t="str">
        <f>IF(AND(A6433&lt;&gt;"",ISNUMBER(A6433)),VLOOKUP(A6433,Studies!A:BR,5,FALSE),"")</f>
        <v>Triazolam</v>
      </c>
      <c r="F6433" s="255" t="str">
        <f>IF(AND(A6433&lt;&gt;"",ISNUMBER(A6433)),VLOOKUP(A6433,Studies!A:BR,6,FALSE),"")</f>
        <v>Plasma</v>
      </c>
      <c r="G6433" s="194">
        <v>1</v>
      </c>
      <c r="H6433" s="50" t="s">
        <v>60</v>
      </c>
      <c r="I6433" s="187">
        <v>1.4551609999999999</v>
      </c>
      <c r="J6433" s="41" t="s">
        <v>941</v>
      </c>
      <c r="K6433" s="41" t="s">
        <v>116</v>
      </c>
      <c r="N6433" s="195"/>
    </row>
    <row r="6434" spans="1:16" x14ac:dyDescent="0.2">
      <c r="A6434" s="30">
        <v>712</v>
      </c>
      <c r="B6434" s="253" t="str">
        <f>IF(AND(A6434&lt;&gt;"",ISNUMBER(A6434)),VLOOKUP(A6434,Studies!A:BR,2,FALSE),"")</f>
        <v>Lilja 2000</v>
      </c>
      <c r="C6434" s="254" t="str">
        <f>IF(AND(A6434&lt;&gt;"",ISNUMBER(A6434)),VLOOKUP(A6434,Studies!A:BR,3,FALSE),"")</f>
        <v>https://www.ncbi.nlm.nih.gov/pubmed/11009051</v>
      </c>
      <c r="D6434" s="254" t="str">
        <f>IF(AND(A6434&lt;&gt;"",ISNUMBER(A6434)),VLOOKUP(A6434,Studies!A:BR,4,FALSE),"")</f>
        <v>Triazolam with 200 mL water</v>
      </c>
      <c r="E6434" s="254" t="str">
        <f>IF(AND(A6434&lt;&gt;"",ISNUMBER(A6434)),VLOOKUP(A6434,Studies!A:BR,5,FALSE),"")</f>
        <v>Triazolam</v>
      </c>
      <c r="F6434" s="255" t="str">
        <f>IF(AND(A6434&lt;&gt;"",ISNUMBER(A6434)),VLOOKUP(A6434,Studies!A:BR,6,FALSE),"")</f>
        <v>Plasma</v>
      </c>
      <c r="G6434" s="194">
        <v>1.5</v>
      </c>
      <c r="H6434" s="50" t="s">
        <v>60</v>
      </c>
      <c r="I6434" s="187">
        <v>1.5232749999999999</v>
      </c>
      <c r="J6434" s="41" t="s">
        <v>941</v>
      </c>
      <c r="K6434" s="41" t="s">
        <v>116</v>
      </c>
      <c r="M6434" s="195"/>
      <c r="N6434" s="195"/>
    </row>
    <row r="6435" spans="1:16" x14ac:dyDescent="0.2">
      <c r="A6435" s="30">
        <v>712</v>
      </c>
      <c r="B6435" s="253" t="str">
        <f>IF(AND(A6435&lt;&gt;"",ISNUMBER(A6435)),VLOOKUP(A6435,Studies!A:BR,2,FALSE),"")</f>
        <v>Lilja 2000</v>
      </c>
      <c r="C6435" s="254" t="str">
        <f>IF(AND(A6435&lt;&gt;"",ISNUMBER(A6435)),VLOOKUP(A6435,Studies!A:BR,3,FALSE),"")</f>
        <v>https://www.ncbi.nlm.nih.gov/pubmed/11009051</v>
      </c>
      <c r="D6435" s="254" t="str">
        <f>IF(AND(A6435&lt;&gt;"",ISNUMBER(A6435)),VLOOKUP(A6435,Studies!A:BR,4,FALSE),"")</f>
        <v>Triazolam with 200 mL water</v>
      </c>
      <c r="E6435" s="254" t="str">
        <f>IF(AND(A6435&lt;&gt;"",ISNUMBER(A6435)),VLOOKUP(A6435,Studies!A:BR,5,FALSE),"")</f>
        <v>Triazolam</v>
      </c>
      <c r="F6435" s="255" t="str">
        <f>IF(AND(A6435&lt;&gt;"",ISNUMBER(A6435)),VLOOKUP(A6435,Studies!A:BR,6,FALSE),"")</f>
        <v>Plasma</v>
      </c>
      <c r="G6435" s="194">
        <v>2</v>
      </c>
      <c r="H6435" s="50" t="s">
        <v>60</v>
      </c>
      <c r="I6435" s="187">
        <v>1.42788</v>
      </c>
      <c r="J6435" s="41" t="s">
        <v>941</v>
      </c>
      <c r="K6435" s="41" t="s">
        <v>116</v>
      </c>
      <c r="M6435" s="195"/>
      <c r="N6435" s="195"/>
    </row>
    <row r="6436" spans="1:16" x14ac:dyDescent="0.2">
      <c r="A6436" s="30">
        <v>712</v>
      </c>
      <c r="B6436" s="253" t="str">
        <f>IF(AND(A6436&lt;&gt;"",ISNUMBER(A6436)),VLOOKUP(A6436,Studies!A:BR,2,FALSE),"")</f>
        <v>Lilja 2000</v>
      </c>
      <c r="C6436" s="254" t="str">
        <f>IF(AND(A6436&lt;&gt;"",ISNUMBER(A6436)),VLOOKUP(A6436,Studies!A:BR,3,FALSE),"")</f>
        <v>https://www.ncbi.nlm.nih.gov/pubmed/11009051</v>
      </c>
      <c r="D6436" s="254" t="str">
        <f>IF(AND(A6436&lt;&gt;"",ISNUMBER(A6436)),VLOOKUP(A6436,Studies!A:BR,4,FALSE),"")</f>
        <v>Triazolam with 200 mL water</v>
      </c>
      <c r="E6436" s="254" t="str">
        <f>IF(AND(A6436&lt;&gt;"",ISNUMBER(A6436)),VLOOKUP(A6436,Studies!A:BR,5,FALSE),"")</f>
        <v>Triazolam</v>
      </c>
      <c r="F6436" s="255" t="str">
        <f>IF(AND(A6436&lt;&gt;"",ISNUMBER(A6436)),VLOOKUP(A6436,Studies!A:BR,6,FALSE),"")</f>
        <v>Plasma</v>
      </c>
      <c r="G6436" s="194">
        <v>3</v>
      </c>
      <c r="H6436" s="50" t="s">
        <v>60</v>
      </c>
      <c r="I6436" s="187">
        <v>1.1724669999999999</v>
      </c>
      <c r="J6436" s="41" t="s">
        <v>941</v>
      </c>
      <c r="K6436" s="41" t="s">
        <v>116</v>
      </c>
      <c r="M6436" s="195"/>
      <c r="N6436" s="195"/>
    </row>
    <row r="6437" spans="1:16" x14ac:dyDescent="0.2">
      <c r="A6437" s="30">
        <v>712</v>
      </c>
      <c r="B6437" s="253" t="str">
        <f>IF(AND(A6437&lt;&gt;"",ISNUMBER(A6437)),VLOOKUP(A6437,Studies!A:BR,2,FALSE),"")</f>
        <v>Lilja 2000</v>
      </c>
      <c r="C6437" s="254" t="str">
        <f>IF(AND(A6437&lt;&gt;"",ISNUMBER(A6437)),VLOOKUP(A6437,Studies!A:BR,3,FALSE),"")</f>
        <v>https://www.ncbi.nlm.nih.gov/pubmed/11009051</v>
      </c>
      <c r="D6437" s="254" t="str">
        <f>IF(AND(A6437&lt;&gt;"",ISNUMBER(A6437)),VLOOKUP(A6437,Studies!A:BR,4,FALSE),"")</f>
        <v>Triazolam with 200 mL water</v>
      </c>
      <c r="E6437" s="254" t="str">
        <f>IF(AND(A6437&lt;&gt;"",ISNUMBER(A6437)),VLOOKUP(A6437,Studies!A:BR,5,FALSE),"")</f>
        <v>Triazolam</v>
      </c>
      <c r="F6437" s="255" t="str">
        <f>IF(AND(A6437&lt;&gt;"",ISNUMBER(A6437)),VLOOKUP(A6437,Studies!A:BR,6,FALSE),"")</f>
        <v>Plasma</v>
      </c>
      <c r="G6437" s="194">
        <v>4</v>
      </c>
      <c r="H6437" s="50" t="s">
        <v>60</v>
      </c>
      <c r="I6437" s="187">
        <v>0.86764059999999998</v>
      </c>
      <c r="J6437" s="41" t="s">
        <v>941</v>
      </c>
      <c r="K6437" s="41" t="s">
        <v>116</v>
      </c>
      <c r="M6437" s="195"/>
      <c r="N6437" s="195"/>
    </row>
    <row r="6438" spans="1:16" x14ac:dyDescent="0.2">
      <c r="A6438" s="30">
        <v>712</v>
      </c>
      <c r="B6438" s="253" t="str">
        <f>IF(AND(A6438&lt;&gt;"",ISNUMBER(A6438)),VLOOKUP(A6438,Studies!A:BR,2,FALSE),"")</f>
        <v>Lilja 2000</v>
      </c>
      <c r="C6438" s="254" t="str">
        <f>IF(AND(A6438&lt;&gt;"",ISNUMBER(A6438)),VLOOKUP(A6438,Studies!A:BR,3,FALSE),"")</f>
        <v>https://www.ncbi.nlm.nih.gov/pubmed/11009051</v>
      </c>
      <c r="D6438" s="254" t="str">
        <f>IF(AND(A6438&lt;&gt;"",ISNUMBER(A6438)),VLOOKUP(A6438,Studies!A:BR,4,FALSE),"")</f>
        <v>Triazolam with 200 mL water</v>
      </c>
      <c r="E6438" s="254" t="str">
        <f>IF(AND(A6438&lt;&gt;"",ISNUMBER(A6438)),VLOOKUP(A6438,Studies!A:BR,5,FALSE),"")</f>
        <v>Triazolam</v>
      </c>
      <c r="F6438" s="255" t="str">
        <f>IF(AND(A6438&lt;&gt;"",ISNUMBER(A6438)),VLOOKUP(A6438,Studies!A:BR,6,FALSE),"")</f>
        <v>Plasma</v>
      </c>
      <c r="G6438" s="194">
        <v>5</v>
      </c>
      <c r="H6438" s="50" t="s">
        <v>60</v>
      </c>
      <c r="I6438" s="187">
        <v>0.73008099999999998</v>
      </c>
      <c r="J6438" s="41" t="s">
        <v>941</v>
      </c>
      <c r="K6438" s="41" t="s">
        <v>116</v>
      </c>
      <c r="M6438" s="195"/>
      <c r="N6438" s="195"/>
    </row>
    <row r="6439" spans="1:16" x14ac:dyDescent="0.2">
      <c r="A6439" s="30">
        <v>712</v>
      </c>
      <c r="B6439" s="253" t="str">
        <f>IF(AND(A6439&lt;&gt;"",ISNUMBER(A6439)),VLOOKUP(A6439,Studies!A:BR,2,FALSE),"")</f>
        <v>Lilja 2000</v>
      </c>
      <c r="C6439" s="254" t="str">
        <f>IF(AND(A6439&lt;&gt;"",ISNUMBER(A6439)),VLOOKUP(A6439,Studies!A:BR,3,FALSE),"")</f>
        <v>https://www.ncbi.nlm.nih.gov/pubmed/11009051</v>
      </c>
      <c r="D6439" s="254" t="str">
        <f>IF(AND(A6439&lt;&gt;"",ISNUMBER(A6439)),VLOOKUP(A6439,Studies!A:BR,4,FALSE),"")</f>
        <v>Triazolam with 200 mL water</v>
      </c>
      <c r="E6439" s="254" t="str">
        <f>IF(AND(A6439&lt;&gt;"",ISNUMBER(A6439)),VLOOKUP(A6439,Studies!A:BR,5,FALSE),"")</f>
        <v>Triazolam</v>
      </c>
      <c r="F6439" s="255" t="str">
        <f>IF(AND(A6439&lt;&gt;"",ISNUMBER(A6439)),VLOOKUP(A6439,Studies!A:BR,6,FALSE),"")</f>
        <v>Plasma</v>
      </c>
      <c r="G6439" s="194">
        <v>6</v>
      </c>
      <c r="H6439" s="50" t="s">
        <v>60</v>
      </c>
      <c r="I6439" s="187">
        <v>0.57734220000000003</v>
      </c>
      <c r="J6439" s="41" t="s">
        <v>941</v>
      </c>
      <c r="K6439" s="41" t="s">
        <v>116</v>
      </c>
      <c r="M6439" s="195"/>
      <c r="N6439" s="195"/>
    </row>
    <row r="6440" spans="1:16" x14ac:dyDescent="0.2">
      <c r="A6440" s="30">
        <v>712</v>
      </c>
      <c r="B6440" s="253" t="str">
        <f>IF(AND(A6440&lt;&gt;"",ISNUMBER(A6440)),VLOOKUP(A6440,Studies!A:BR,2,FALSE),"")</f>
        <v>Lilja 2000</v>
      </c>
      <c r="C6440" s="254" t="str">
        <f>IF(AND(A6440&lt;&gt;"",ISNUMBER(A6440)),VLOOKUP(A6440,Studies!A:BR,3,FALSE),"")</f>
        <v>https://www.ncbi.nlm.nih.gov/pubmed/11009051</v>
      </c>
      <c r="D6440" s="254" t="str">
        <f>IF(AND(A6440&lt;&gt;"",ISNUMBER(A6440)),VLOOKUP(A6440,Studies!A:BR,4,FALSE),"")</f>
        <v>Triazolam with 200 mL water</v>
      </c>
      <c r="E6440" s="254" t="str">
        <f>IF(AND(A6440&lt;&gt;"",ISNUMBER(A6440)),VLOOKUP(A6440,Studies!A:BR,5,FALSE),"")</f>
        <v>Triazolam</v>
      </c>
      <c r="F6440" s="255" t="str">
        <f>IF(AND(A6440&lt;&gt;"",ISNUMBER(A6440)),VLOOKUP(A6440,Studies!A:BR,6,FALSE),"")</f>
        <v>Plasma</v>
      </c>
      <c r="G6440" s="194">
        <v>8</v>
      </c>
      <c r="H6440" s="50" t="s">
        <v>60</v>
      </c>
      <c r="I6440" s="187">
        <v>0.38968819999999998</v>
      </c>
      <c r="J6440" s="41" t="s">
        <v>941</v>
      </c>
      <c r="K6440" s="41" t="s">
        <v>116</v>
      </c>
      <c r="M6440" s="195"/>
      <c r="N6440" s="195"/>
    </row>
    <row r="6441" spans="1:16" x14ac:dyDescent="0.2">
      <c r="A6441" s="30">
        <v>712</v>
      </c>
      <c r="B6441" s="253" t="str">
        <f>IF(AND(A6441&lt;&gt;"",ISNUMBER(A6441)),VLOOKUP(A6441,Studies!A:BR,2,FALSE),"")</f>
        <v>Lilja 2000</v>
      </c>
      <c r="C6441" s="254" t="str">
        <f>IF(AND(A6441&lt;&gt;"",ISNUMBER(A6441)),VLOOKUP(A6441,Studies!A:BR,3,FALSE),"")</f>
        <v>https://www.ncbi.nlm.nih.gov/pubmed/11009051</v>
      </c>
      <c r="D6441" s="254" t="str">
        <f>IF(AND(A6441&lt;&gt;"",ISNUMBER(A6441)),VLOOKUP(A6441,Studies!A:BR,4,FALSE),"")</f>
        <v>Triazolam with 200 mL water</v>
      </c>
      <c r="E6441" s="254" t="str">
        <f>IF(AND(A6441&lt;&gt;"",ISNUMBER(A6441)),VLOOKUP(A6441,Studies!A:BR,5,FALSE),"")</f>
        <v>Triazolam</v>
      </c>
      <c r="F6441" s="255" t="str">
        <f>IF(AND(A6441&lt;&gt;"",ISNUMBER(A6441)),VLOOKUP(A6441,Studies!A:BR,6,FALSE),"")</f>
        <v>Plasma</v>
      </c>
      <c r="G6441" s="194">
        <v>10</v>
      </c>
      <c r="H6441" s="50" t="s">
        <v>60</v>
      </c>
      <c r="I6441" s="187">
        <v>0.28951440000000001</v>
      </c>
      <c r="J6441" s="41" t="s">
        <v>941</v>
      </c>
      <c r="K6441" s="41" t="s">
        <v>116</v>
      </c>
      <c r="M6441" s="195"/>
      <c r="N6441" s="195"/>
    </row>
    <row r="6442" spans="1:16" x14ac:dyDescent="0.2">
      <c r="A6442" s="30">
        <v>712</v>
      </c>
      <c r="B6442" s="253" t="str">
        <f>IF(AND(A6442&lt;&gt;"",ISNUMBER(A6442)),VLOOKUP(A6442,Studies!A:BR,2,FALSE),"")</f>
        <v>Lilja 2000</v>
      </c>
      <c r="C6442" s="254" t="str">
        <f>IF(AND(A6442&lt;&gt;"",ISNUMBER(A6442)),VLOOKUP(A6442,Studies!A:BR,3,FALSE),"")</f>
        <v>https://www.ncbi.nlm.nih.gov/pubmed/11009051</v>
      </c>
      <c r="D6442" s="254" t="str">
        <f>IF(AND(A6442&lt;&gt;"",ISNUMBER(A6442)),VLOOKUP(A6442,Studies!A:BR,4,FALSE),"")</f>
        <v>Triazolam with 200 mL water</v>
      </c>
      <c r="E6442" s="254" t="str">
        <f>IF(AND(A6442&lt;&gt;"",ISNUMBER(A6442)),VLOOKUP(A6442,Studies!A:BR,5,FALSE),"")</f>
        <v>Triazolam</v>
      </c>
      <c r="F6442" s="255" t="str">
        <f>IF(AND(A6442&lt;&gt;"",ISNUMBER(A6442)),VLOOKUP(A6442,Studies!A:BR,6,FALSE),"")</f>
        <v>Plasma</v>
      </c>
      <c r="G6442" s="194">
        <v>23</v>
      </c>
      <c r="H6442" s="50" t="s">
        <v>60</v>
      </c>
      <c r="I6442" s="187">
        <v>4.8984729999999997E-2</v>
      </c>
      <c r="J6442" s="41" t="s">
        <v>941</v>
      </c>
      <c r="K6442" s="41" t="s">
        <v>116</v>
      </c>
      <c r="M6442" s="195"/>
      <c r="N6442" s="195"/>
    </row>
    <row r="6443" spans="1:16" s="183" customFormat="1" x14ac:dyDescent="0.2">
      <c r="A6443" s="183">
        <v>713</v>
      </c>
      <c r="B6443" s="253" t="str">
        <f>IF(AND(A6443&lt;&gt;"",ISNUMBER(A6443)),VLOOKUP(A6443,Studies!A:BR,2,FALSE),"")</f>
        <v>Moltke 1996</v>
      </c>
      <c r="C6443" s="254" t="str">
        <f>IF(AND(A6443&lt;&gt;"",ISNUMBER(A6443)),VLOOKUP(A6443,Studies!A:BR,3,FALSE),"")</f>
        <v>https://www.ncbi.nlm.nih.gov/pubmed/8632299</v>
      </c>
      <c r="D6443" s="254" t="str">
        <f>IF(AND(A6443&lt;&gt;"",ISNUMBER(A6443)),VLOOKUP(A6443,Studies!A:BR,4,FALSE),"")</f>
        <v>Triazolam + Placebo (Trial 2)</v>
      </c>
      <c r="E6443" s="254" t="str">
        <f>IF(AND(A6443&lt;&gt;"",ISNUMBER(A6443)),VLOOKUP(A6443,Studies!A:BR,5,FALSE),"")</f>
        <v>Triazolam</v>
      </c>
      <c r="F6443" s="255"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x14ac:dyDescent="0.2">
      <c r="A6444" s="30">
        <v>713</v>
      </c>
      <c r="B6444" s="253" t="str">
        <f>IF(AND(A6444&lt;&gt;"",ISNUMBER(A6444)),VLOOKUP(A6444,Studies!A:BR,2,FALSE),"")</f>
        <v>Moltke 1996</v>
      </c>
      <c r="C6444" s="254" t="str">
        <f>IF(AND(A6444&lt;&gt;"",ISNUMBER(A6444)),VLOOKUP(A6444,Studies!A:BR,3,FALSE),"")</f>
        <v>https://www.ncbi.nlm.nih.gov/pubmed/8632299</v>
      </c>
      <c r="D6444" s="254" t="str">
        <f>IF(AND(A6444&lt;&gt;"",ISNUMBER(A6444)),VLOOKUP(A6444,Studies!A:BR,4,FALSE),"")</f>
        <v>Triazolam + Placebo (Trial 2)</v>
      </c>
      <c r="E6444" s="254" t="str">
        <f>IF(AND(A6444&lt;&gt;"",ISNUMBER(A6444)),VLOOKUP(A6444,Studies!A:BR,5,FALSE),"")</f>
        <v>Triazolam</v>
      </c>
      <c r="F6444" s="255"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x14ac:dyDescent="0.2">
      <c r="A6445" s="30">
        <v>713</v>
      </c>
      <c r="B6445" s="253" t="str">
        <f>IF(AND(A6445&lt;&gt;"",ISNUMBER(A6445)),VLOOKUP(A6445,Studies!A:BR,2,FALSE),"")</f>
        <v>Moltke 1996</v>
      </c>
      <c r="C6445" s="254" t="str">
        <f>IF(AND(A6445&lt;&gt;"",ISNUMBER(A6445)),VLOOKUP(A6445,Studies!A:BR,3,FALSE),"")</f>
        <v>https://www.ncbi.nlm.nih.gov/pubmed/8632299</v>
      </c>
      <c r="D6445" s="254" t="str">
        <f>IF(AND(A6445&lt;&gt;"",ISNUMBER(A6445)),VLOOKUP(A6445,Studies!A:BR,4,FALSE),"")</f>
        <v>Triazolam + Placebo (Trial 2)</v>
      </c>
      <c r="E6445" s="254" t="str">
        <f>IF(AND(A6445&lt;&gt;"",ISNUMBER(A6445)),VLOOKUP(A6445,Studies!A:BR,5,FALSE),"")</f>
        <v>Triazolam</v>
      </c>
      <c r="F6445" s="255"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x14ac:dyDescent="0.2">
      <c r="A6446" s="30">
        <v>713</v>
      </c>
      <c r="B6446" s="253" t="str">
        <f>IF(AND(A6446&lt;&gt;"",ISNUMBER(A6446)),VLOOKUP(A6446,Studies!A:BR,2,FALSE),"")</f>
        <v>Moltke 1996</v>
      </c>
      <c r="C6446" s="254" t="str">
        <f>IF(AND(A6446&lt;&gt;"",ISNUMBER(A6446)),VLOOKUP(A6446,Studies!A:BR,3,FALSE),"")</f>
        <v>https://www.ncbi.nlm.nih.gov/pubmed/8632299</v>
      </c>
      <c r="D6446" s="254" t="str">
        <f>IF(AND(A6446&lt;&gt;"",ISNUMBER(A6446)),VLOOKUP(A6446,Studies!A:BR,4,FALSE),"")</f>
        <v>Triazolam + Placebo (Trial 2)</v>
      </c>
      <c r="E6446" s="254" t="str">
        <f>IF(AND(A6446&lt;&gt;"",ISNUMBER(A6446)),VLOOKUP(A6446,Studies!A:BR,5,FALSE),"")</f>
        <v>Triazolam</v>
      </c>
      <c r="F6446" s="255"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x14ac:dyDescent="0.2">
      <c r="A6447" s="30">
        <v>713</v>
      </c>
      <c r="B6447" s="253" t="str">
        <f>IF(AND(A6447&lt;&gt;"",ISNUMBER(A6447)),VLOOKUP(A6447,Studies!A:BR,2,FALSE),"")</f>
        <v>Moltke 1996</v>
      </c>
      <c r="C6447" s="254" t="str">
        <f>IF(AND(A6447&lt;&gt;"",ISNUMBER(A6447)),VLOOKUP(A6447,Studies!A:BR,3,FALSE),"")</f>
        <v>https://www.ncbi.nlm.nih.gov/pubmed/8632299</v>
      </c>
      <c r="D6447" s="254" t="str">
        <f>IF(AND(A6447&lt;&gt;"",ISNUMBER(A6447)),VLOOKUP(A6447,Studies!A:BR,4,FALSE),"")</f>
        <v>Triazolam + Placebo (Trial 2)</v>
      </c>
      <c r="E6447" s="254" t="str">
        <f>IF(AND(A6447&lt;&gt;"",ISNUMBER(A6447)),VLOOKUP(A6447,Studies!A:BR,5,FALSE),"")</f>
        <v>Triazolam</v>
      </c>
      <c r="F6447" s="255"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x14ac:dyDescent="0.2">
      <c r="A6448" s="30">
        <v>713</v>
      </c>
      <c r="B6448" s="253" t="str">
        <f>IF(AND(A6448&lt;&gt;"",ISNUMBER(A6448)),VLOOKUP(A6448,Studies!A:BR,2,FALSE),"")</f>
        <v>Moltke 1996</v>
      </c>
      <c r="C6448" s="254" t="str">
        <f>IF(AND(A6448&lt;&gt;"",ISNUMBER(A6448)),VLOOKUP(A6448,Studies!A:BR,3,FALSE),"")</f>
        <v>https://www.ncbi.nlm.nih.gov/pubmed/8632299</v>
      </c>
      <c r="D6448" s="254" t="str">
        <f>IF(AND(A6448&lt;&gt;"",ISNUMBER(A6448)),VLOOKUP(A6448,Studies!A:BR,4,FALSE),"")</f>
        <v>Triazolam + Placebo (Trial 2)</v>
      </c>
      <c r="E6448" s="254" t="str">
        <f>IF(AND(A6448&lt;&gt;"",ISNUMBER(A6448)),VLOOKUP(A6448,Studies!A:BR,5,FALSE),"")</f>
        <v>Triazolam</v>
      </c>
      <c r="F6448" s="255"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x14ac:dyDescent="0.2">
      <c r="A6449" s="30">
        <v>713</v>
      </c>
      <c r="B6449" s="253" t="str">
        <f>IF(AND(A6449&lt;&gt;"",ISNUMBER(A6449)),VLOOKUP(A6449,Studies!A:BR,2,FALSE),"")</f>
        <v>Moltke 1996</v>
      </c>
      <c r="C6449" s="254" t="str">
        <f>IF(AND(A6449&lt;&gt;"",ISNUMBER(A6449)),VLOOKUP(A6449,Studies!A:BR,3,FALSE),"")</f>
        <v>https://www.ncbi.nlm.nih.gov/pubmed/8632299</v>
      </c>
      <c r="D6449" s="254" t="str">
        <f>IF(AND(A6449&lt;&gt;"",ISNUMBER(A6449)),VLOOKUP(A6449,Studies!A:BR,4,FALSE),"")</f>
        <v>Triazolam + Placebo (Trial 2)</v>
      </c>
      <c r="E6449" s="254" t="str">
        <f>IF(AND(A6449&lt;&gt;"",ISNUMBER(A6449)),VLOOKUP(A6449,Studies!A:BR,5,FALSE),"")</f>
        <v>Triazolam</v>
      </c>
      <c r="F6449" s="255"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x14ac:dyDescent="0.2">
      <c r="A6450" s="30">
        <v>713</v>
      </c>
      <c r="B6450" s="253" t="str">
        <f>IF(AND(A6450&lt;&gt;"",ISNUMBER(A6450)),VLOOKUP(A6450,Studies!A:BR,2,FALSE),"")</f>
        <v>Moltke 1996</v>
      </c>
      <c r="C6450" s="254" t="str">
        <f>IF(AND(A6450&lt;&gt;"",ISNUMBER(A6450)),VLOOKUP(A6450,Studies!A:BR,3,FALSE),"")</f>
        <v>https://www.ncbi.nlm.nih.gov/pubmed/8632299</v>
      </c>
      <c r="D6450" s="254" t="str">
        <f>IF(AND(A6450&lt;&gt;"",ISNUMBER(A6450)),VLOOKUP(A6450,Studies!A:BR,4,FALSE),"")</f>
        <v>Triazolam + Placebo (Trial 2)</v>
      </c>
      <c r="E6450" s="254" t="str">
        <f>IF(AND(A6450&lt;&gt;"",ISNUMBER(A6450)),VLOOKUP(A6450,Studies!A:BR,5,FALSE),"")</f>
        <v>Triazolam</v>
      </c>
      <c r="F6450" s="255"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x14ac:dyDescent="0.2">
      <c r="A6451" s="30">
        <v>713</v>
      </c>
      <c r="B6451" s="253" t="str">
        <f>IF(AND(A6451&lt;&gt;"",ISNUMBER(A6451)),VLOOKUP(A6451,Studies!A:BR,2,FALSE),"")</f>
        <v>Moltke 1996</v>
      </c>
      <c r="C6451" s="254" t="str">
        <f>IF(AND(A6451&lt;&gt;"",ISNUMBER(A6451)),VLOOKUP(A6451,Studies!A:BR,3,FALSE),"")</f>
        <v>https://www.ncbi.nlm.nih.gov/pubmed/8632299</v>
      </c>
      <c r="D6451" s="254" t="str">
        <f>IF(AND(A6451&lt;&gt;"",ISNUMBER(A6451)),VLOOKUP(A6451,Studies!A:BR,4,FALSE),"")</f>
        <v>Triazolam + Placebo (Trial 2)</v>
      </c>
      <c r="E6451" s="254" t="str">
        <f>IF(AND(A6451&lt;&gt;"",ISNUMBER(A6451)),VLOOKUP(A6451,Studies!A:BR,5,FALSE),"")</f>
        <v>Triazolam</v>
      </c>
      <c r="F6451" s="255"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x14ac:dyDescent="0.2">
      <c r="A6452" s="30">
        <v>713</v>
      </c>
      <c r="B6452" s="253" t="str">
        <f>IF(AND(A6452&lt;&gt;"",ISNUMBER(A6452)),VLOOKUP(A6452,Studies!A:BR,2,FALSE),"")</f>
        <v>Moltke 1996</v>
      </c>
      <c r="C6452" s="254" t="str">
        <f>IF(AND(A6452&lt;&gt;"",ISNUMBER(A6452)),VLOOKUP(A6452,Studies!A:BR,3,FALSE),"")</f>
        <v>https://www.ncbi.nlm.nih.gov/pubmed/8632299</v>
      </c>
      <c r="D6452" s="254" t="str">
        <f>IF(AND(A6452&lt;&gt;"",ISNUMBER(A6452)),VLOOKUP(A6452,Studies!A:BR,4,FALSE),"")</f>
        <v>Triazolam + Placebo (Trial 2)</v>
      </c>
      <c r="E6452" s="254" t="str">
        <f>IF(AND(A6452&lt;&gt;"",ISNUMBER(A6452)),VLOOKUP(A6452,Studies!A:BR,5,FALSE),"")</f>
        <v>Triazolam</v>
      </c>
      <c r="F6452" s="255"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x14ac:dyDescent="0.2">
      <c r="A6453" s="30">
        <v>714</v>
      </c>
      <c r="B6453" s="253" t="str">
        <f>IF(AND(A6453&lt;&gt;"",ISNUMBER(A6453)),VLOOKUP(A6453,Studies!A:BR,2,FALSE),"")</f>
        <v>O'Connor-Semmes 2001</v>
      </c>
      <c r="C6453" s="254" t="str">
        <f>IF(AND(A6453&lt;&gt;"",ISNUMBER(A6453)),VLOOKUP(A6453,Studies!A:BR,3,FALSE),"")</f>
        <v>https://www.ncbi.nlm.nih.gov/pubmed/11503006</v>
      </c>
      <c r="D6453" s="254" t="str">
        <f>IF(AND(A6453&lt;&gt;"",ISNUMBER(A6453)),VLOOKUP(A6453,Studies!A:BR,4,FALSE),"")</f>
        <v>Young group, triazolam alone</v>
      </c>
      <c r="E6453" s="254" t="str">
        <f>IF(AND(A6453&lt;&gt;"",ISNUMBER(A6453)),VLOOKUP(A6453,Studies!A:BR,5,FALSE),"")</f>
        <v>Triazolam</v>
      </c>
      <c r="F6453" s="255" t="str">
        <f>IF(AND(A6453&lt;&gt;"",ISNUMBER(A6453)),VLOOKUP(A6453,Studies!A:BR,6,FALSE),"")</f>
        <v>Plasma</v>
      </c>
      <c r="G6453" s="194">
        <v>0.25</v>
      </c>
      <c r="H6453" s="50" t="s">
        <v>60</v>
      </c>
      <c r="I6453" s="187">
        <v>0.18352940000000001</v>
      </c>
      <c r="J6453" s="41" t="s">
        <v>941</v>
      </c>
      <c r="K6453" s="41" t="s">
        <v>116</v>
      </c>
      <c r="N6453" s="195"/>
    </row>
    <row r="6454" spans="1:14" x14ac:dyDescent="0.2">
      <c r="A6454" s="30">
        <v>714</v>
      </c>
      <c r="B6454" s="253" t="str">
        <f>IF(AND(A6454&lt;&gt;"",ISNUMBER(A6454)),VLOOKUP(A6454,Studies!A:BR,2,FALSE),"")</f>
        <v>O'Connor-Semmes 2001</v>
      </c>
      <c r="C6454" s="254" t="str">
        <f>IF(AND(A6454&lt;&gt;"",ISNUMBER(A6454)),VLOOKUP(A6454,Studies!A:BR,3,FALSE),"")</f>
        <v>https://www.ncbi.nlm.nih.gov/pubmed/11503006</v>
      </c>
      <c r="D6454" s="254" t="str">
        <f>IF(AND(A6454&lt;&gt;"",ISNUMBER(A6454)),VLOOKUP(A6454,Studies!A:BR,4,FALSE),"")</f>
        <v>Young group, triazolam alone</v>
      </c>
      <c r="E6454" s="254" t="str">
        <f>IF(AND(A6454&lt;&gt;"",ISNUMBER(A6454)),VLOOKUP(A6454,Studies!A:BR,5,FALSE),"")</f>
        <v>Triazolam</v>
      </c>
      <c r="F6454" s="255" t="str">
        <f>IF(AND(A6454&lt;&gt;"",ISNUMBER(A6454)),VLOOKUP(A6454,Studies!A:BR,6,FALSE),"")</f>
        <v>Plasma</v>
      </c>
      <c r="G6454" s="194">
        <v>0.5</v>
      </c>
      <c r="H6454" s="50" t="s">
        <v>60</v>
      </c>
      <c r="I6454" s="187">
        <v>0.86470590000000003</v>
      </c>
      <c r="J6454" s="41" t="s">
        <v>941</v>
      </c>
      <c r="K6454" s="41" t="s">
        <v>116</v>
      </c>
      <c r="N6454" s="195"/>
    </row>
    <row r="6455" spans="1:14" x14ac:dyDescent="0.2">
      <c r="A6455" s="30">
        <v>714</v>
      </c>
      <c r="B6455" s="253" t="str">
        <f>IF(AND(A6455&lt;&gt;"",ISNUMBER(A6455)),VLOOKUP(A6455,Studies!A:BR,2,FALSE),"")</f>
        <v>O'Connor-Semmes 2001</v>
      </c>
      <c r="C6455" s="254" t="str">
        <f>IF(AND(A6455&lt;&gt;"",ISNUMBER(A6455)),VLOOKUP(A6455,Studies!A:BR,3,FALSE),"")</f>
        <v>https://www.ncbi.nlm.nih.gov/pubmed/11503006</v>
      </c>
      <c r="D6455" s="254" t="str">
        <f>IF(AND(A6455&lt;&gt;"",ISNUMBER(A6455)),VLOOKUP(A6455,Studies!A:BR,4,FALSE),"")</f>
        <v>Young group, triazolam alone</v>
      </c>
      <c r="E6455" s="254" t="str">
        <f>IF(AND(A6455&lt;&gt;"",ISNUMBER(A6455)),VLOOKUP(A6455,Studies!A:BR,5,FALSE),"")</f>
        <v>Triazolam</v>
      </c>
      <c r="F6455" s="255" t="str">
        <f>IF(AND(A6455&lt;&gt;"",ISNUMBER(A6455)),VLOOKUP(A6455,Studies!A:BR,6,FALSE),"")</f>
        <v>Plasma</v>
      </c>
      <c r="G6455" s="194">
        <v>0.75</v>
      </c>
      <c r="H6455" s="50" t="s">
        <v>60</v>
      </c>
      <c r="I6455" s="187">
        <v>1.192941</v>
      </c>
      <c r="J6455" s="41" t="s">
        <v>941</v>
      </c>
      <c r="K6455" s="41" t="s">
        <v>116</v>
      </c>
      <c r="N6455" s="195"/>
    </row>
    <row r="6456" spans="1:14" x14ac:dyDescent="0.2">
      <c r="A6456" s="30">
        <v>714</v>
      </c>
      <c r="B6456" s="253" t="str">
        <f>IF(AND(A6456&lt;&gt;"",ISNUMBER(A6456)),VLOOKUP(A6456,Studies!A:BR,2,FALSE),"")</f>
        <v>O'Connor-Semmes 2001</v>
      </c>
      <c r="C6456" s="254" t="str">
        <f>IF(AND(A6456&lt;&gt;"",ISNUMBER(A6456)),VLOOKUP(A6456,Studies!A:BR,3,FALSE),"")</f>
        <v>https://www.ncbi.nlm.nih.gov/pubmed/11503006</v>
      </c>
      <c r="D6456" s="254" t="str">
        <f>IF(AND(A6456&lt;&gt;"",ISNUMBER(A6456)),VLOOKUP(A6456,Studies!A:BR,4,FALSE),"")</f>
        <v>Young group, triazolam alone</v>
      </c>
      <c r="E6456" s="254" t="str">
        <f>IF(AND(A6456&lt;&gt;"",ISNUMBER(A6456)),VLOOKUP(A6456,Studies!A:BR,5,FALSE),"")</f>
        <v>Triazolam</v>
      </c>
      <c r="F6456" s="255" t="str">
        <f>IF(AND(A6456&lt;&gt;"",ISNUMBER(A6456)),VLOOKUP(A6456,Studies!A:BR,6,FALSE),"")</f>
        <v>Plasma</v>
      </c>
      <c r="G6456" s="194">
        <v>1</v>
      </c>
      <c r="H6456" s="50" t="s">
        <v>60</v>
      </c>
      <c r="I6456" s="187">
        <v>1.401176</v>
      </c>
      <c r="J6456" s="41" t="s">
        <v>941</v>
      </c>
      <c r="K6456" s="41" t="s">
        <v>116</v>
      </c>
      <c r="N6456" s="195"/>
    </row>
    <row r="6457" spans="1:14" x14ac:dyDescent="0.2">
      <c r="A6457" s="30">
        <v>714</v>
      </c>
      <c r="B6457" s="253" t="str">
        <f>IF(AND(A6457&lt;&gt;"",ISNUMBER(A6457)),VLOOKUP(A6457,Studies!A:BR,2,FALSE),"")</f>
        <v>O'Connor-Semmes 2001</v>
      </c>
      <c r="C6457" s="254" t="str">
        <f>IF(AND(A6457&lt;&gt;"",ISNUMBER(A6457)),VLOOKUP(A6457,Studies!A:BR,3,FALSE),"")</f>
        <v>https://www.ncbi.nlm.nih.gov/pubmed/11503006</v>
      </c>
      <c r="D6457" s="254" t="str">
        <f>IF(AND(A6457&lt;&gt;"",ISNUMBER(A6457)),VLOOKUP(A6457,Studies!A:BR,4,FALSE),"")</f>
        <v>Young group, triazolam alone</v>
      </c>
      <c r="E6457" s="254" t="str">
        <f>IF(AND(A6457&lt;&gt;"",ISNUMBER(A6457)),VLOOKUP(A6457,Studies!A:BR,5,FALSE),"")</f>
        <v>Triazolam</v>
      </c>
      <c r="F6457" s="255" t="str">
        <f>IF(AND(A6457&lt;&gt;"",ISNUMBER(A6457)),VLOOKUP(A6457,Studies!A:BR,6,FALSE),"")</f>
        <v>Plasma</v>
      </c>
      <c r="G6457" s="194">
        <v>1.5</v>
      </c>
      <c r="H6457" s="50" t="s">
        <v>60</v>
      </c>
      <c r="I6457" s="187">
        <v>1.549412</v>
      </c>
      <c r="J6457" s="41" t="s">
        <v>941</v>
      </c>
      <c r="K6457" s="41" t="s">
        <v>116</v>
      </c>
      <c r="N6457" s="195"/>
    </row>
    <row r="6458" spans="1:14" x14ac:dyDescent="0.2">
      <c r="A6458" s="30">
        <v>714</v>
      </c>
      <c r="B6458" s="253" t="str">
        <f>IF(AND(A6458&lt;&gt;"",ISNUMBER(A6458)),VLOOKUP(A6458,Studies!A:BR,2,FALSE),"")</f>
        <v>O'Connor-Semmes 2001</v>
      </c>
      <c r="C6458" s="254" t="str">
        <f>IF(AND(A6458&lt;&gt;"",ISNUMBER(A6458)),VLOOKUP(A6458,Studies!A:BR,3,FALSE),"")</f>
        <v>https://www.ncbi.nlm.nih.gov/pubmed/11503006</v>
      </c>
      <c r="D6458" s="254" t="str">
        <f>IF(AND(A6458&lt;&gt;"",ISNUMBER(A6458)),VLOOKUP(A6458,Studies!A:BR,4,FALSE),"")</f>
        <v>Young group, triazolam alone</v>
      </c>
      <c r="E6458" s="254" t="str">
        <f>IF(AND(A6458&lt;&gt;"",ISNUMBER(A6458)),VLOOKUP(A6458,Studies!A:BR,5,FALSE),"")</f>
        <v>Triazolam</v>
      </c>
      <c r="F6458" s="255" t="str">
        <f>IF(AND(A6458&lt;&gt;"",ISNUMBER(A6458)),VLOOKUP(A6458,Studies!A:BR,6,FALSE),"")</f>
        <v>Plasma</v>
      </c>
      <c r="G6458" s="194">
        <v>2</v>
      </c>
      <c r="H6458" s="50" t="s">
        <v>60</v>
      </c>
      <c r="I6458" s="187">
        <v>1.531765</v>
      </c>
      <c r="J6458" s="41" t="s">
        <v>941</v>
      </c>
      <c r="K6458" s="41" t="s">
        <v>116</v>
      </c>
      <c r="N6458" s="195"/>
    </row>
    <row r="6459" spans="1:14" x14ac:dyDescent="0.2">
      <c r="A6459" s="30">
        <v>714</v>
      </c>
      <c r="B6459" s="253" t="str">
        <f>IF(AND(A6459&lt;&gt;"",ISNUMBER(A6459)),VLOOKUP(A6459,Studies!A:BR,2,FALSE),"")</f>
        <v>O'Connor-Semmes 2001</v>
      </c>
      <c r="C6459" s="254" t="str">
        <f>IF(AND(A6459&lt;&gt;"",ISNUMBER(A6459)),VLOOKUP(A6459,Studies!A:BR,3,FALSE),"")</f>
        <v>https://www.ncbi.nlm.nih.gov/pubmed/11503006</v>
      </c>
      <c r="D6459" s="254" t="str">
        <f>IF(AND(A6459&lt;&gt;"",ISNUMBER(A6459)),VLOOKUP(A6459,Studies!A:BR,4,FALSE),"")</f>
        <v>Young group, triazolam alone</v>
      </c>
      <c r="E6459" s="254" t="str">
        <f>IF(AND(A6459&lt;&gt;"",ISNUMBER(A6459)),VLOOKUP(A6459,Studies!A:BR,5,FALSE),"")</f>
        <v>Triazolam</v>
      </c>
      <c r="F6459" s="255" t="str">
        <f>IF(AND(A6459&lt;&gt;"",ISNUMBER(A6459)),VLOOKUP(A6459,Studies!A:BR,6,FALSE),"")</f>
        <v>Plasma</v>
      </c>
      <c r="G6459" s="194">
        <v>2.5</v>
      </c>
      <c r="H6459" s="50" t="s">
        <v>60</v>
      </c>
      <c r="I6459" s="187">
        <v>1.394118</v>
      </c>
      <c r="J6459" s="41" t="s">
        <v>941</v>
      </c>
      <c r="K6459" s="41" t="s">
        <v>116</v>
      </c>
      <c r="N6459" s="195"/>
    </row>
    <row r="6460" spans="1:14" x14ac:dyDescent="0.2">
      <c r="A6460" s="30">
        <v>714</v>
      </c>
      <c r="B6460" s="253" t="str">
        <f>IF(AND(A6460&lt;&gt;"",ISNUMBER(A6460)),VLOOKUP(A6460,Studies!A:BR,2,FALSE),"")</f>
        <v>O'Connor-Semmes 2001</v>
      </c>
      <c r="C6460" s="254" t="str">
        <f>IF(AND(A6460&lt;&gt;"",ISNUMBER(A6460)),VLOOKUP(A6460,Studies!A:BR,3,FALSE),"")</f>
        <v>https://www.ncbi.nlm.nih.gov/pubmed/11503006</v>
      </c>
      <c r="D6460" s="254" t="str">
        <f>IF(AND(A6460&lt;&gt;"",ISNUMBER(A6460)),VLOOKUP(A6460,Studies!A:BR,4,FALSE),"")</f>
        <v>Young group, triazolam alone</v>
      </c>
      <c r="E6460" s="254" t="str">
        <f>IF(AND(A6460&lt;&gt;"",ISNUMBER(A6460)),VLOOKUP(A6460,Studies!A:BR,5,FALSE),"")</f>
        <v>Triazolam</v>
      </c>
      <c r="F6460" s="255" t="str">
        <f>IF(AND(A6460&lt;&gt;"",ISNUMBER(A6460)),VLOOKUP(A6460,Studies!A:BR,6,FALSE),"")</f>
        <v>Plasma</v>
      </c>
      <c r="G6460" s="194">
        <v>3</v>
      </c>
      <c r="H6460" s="50" t="s">
        <v>60</v>
      </c>
      <c r="I6460" s="187">
        <v>1.2988230000000001</v>
      </c>
      <c r="J6460" s="41" t="s">
        <v>941</v>
      </c>
      <c r="K6460" s="41" t="s">
        <v>116</v>
      </c>
      <c r="N6460" s="195"/>
    </row>
    <row r="6461" spans="1:14" x14ac:dyDescent="0.2">
      <c r="A6461" s="30">
        <v>714</v>
      </c>
      <c r="B6461" s="253" t="str">
        <f>IF(AND(A6461&lt;&gt;"",ISNUMBER(A6461)),VLOOKUP(A6461,Studies!A:BR,2,FALSE),"")</f>
        <v>O'Connor-Semmes 2001</v>
      </c>
      <c r="C6461" s="254" t="str">
        <f>IF(AND(A6461&lt;&gt;"",ISNUMBER(A6461)),VLOOKUP(A6461,Studies!A:BR,3,FALSE),"")</f>
        <v>https://www.ncbi.nlm.nih.gov/pubmed/11503006</v>
      </c>
      <c r="D6461" s="254" t="str">
        <f>IF(AND(A6461&lt;&gt;"",ISNUMBER(A6461)),VLOOKUP(A6461,Studies!A:BR,4,FALSE),"")</f>
        <v>Young group, triazolam alone</v>
      </c>
      <c r="E6461" s="254" t="str">
        <f>IF(AND(A6461&lt;&gt;"",ISNUMBER(A6461)),VLOOKUP(A6461,Studies!A:BR,5,FALSE),"")</f>
        <v>Triazolam</v>
      </c>
      <c r="F6461" s="255" t="str">
        <f>IF(AND(A6461&lt;&gt;"",ISNUMBER(A6461)),VLOOKUP(A6461,Studies!A:BR,6,FALSE),"")</f>
        <v>Plasma</v>
      </c>
      <c r="G6461" s="194">
        <v>4</v>
      </c>
      <c r="H6461" s="50" t="s">
        <v>60</v>
      </c>
      <c r="I6461" s="187">
        <v>1.0623530000000001</v>
      </c>
      <c r="J6461" s="41" t="s">
        <v>941</v>
      </c>
      <c r="K6461" s="41" t="s">
        <v>116</v>
      </c>
      <c r="N6461" s="195"/>
    </row>
    <row r="6462" spans="1:14" x14ac:dyDescent="0.2">
      <c r="A6462" s="30">
        <v>714</v>
      </c>
      <c r="B6462" s="253" t="str">
        <f>IF(AND(A6462&lt;&gt;"",ISNUMBER(A6462)),VLOOKUP(A6462,Studies!A:BR,2,FALSE),"")</f>
        <v>O'Connor-Semmes 2001</v>
      </c>
      <c r="C6462" s="254" t="str">
        <f>IF(AND(A6462&lt;&gt;"",ISNUMBER(A6462)),VLOOKUP(A6462,Studies!A:BR,3,FALSE),"")</f>
        <v>https://www.ncbi.nlm.nih.gov/pubmed/11503006</v>
      </c>
      <c r="D6462" s="254" t="str">
        <f>IF(AND(A6462&lt;&gt;"",ISNUMBER(A6462)),VLOOKUP(A6462,Studies!A:BR,4,FALSE),"")</f>
        <v>Young group, triazolam alone</v>
      </c>
      <c r="E6462" s="254" t="str">
        <f>IF(AND(A6462&lt;&gt;"",ISNUMBER(A6462)),VLOOKUP(A6462,Studies!A:BR,5,FALSE),"")</f>
        <v>Triazolam</v>
      </c>
      <c r="F6462" s="255" t="str">
        <f>IF(AND(A6462&lt;&gt;"",ISNUMBER(A6462)),VLOOKUP(A6462,Studies!A:BR,6,FALSE),"")</f>
        <v>Plasma</v>
      </c>
      <c r="G6462" s="194">
        <v>6</v>
      </c>
      <c r="H6462" s="50" t="s">
        <v>60</v>
      </c>
      <c r="I6462" s="187">
        <v>0.74823530000000005</v>
      </c>
      <c r="J6462" s="41" t="s">
        <v>941</v>
      </c>
      <c r="K6462" s="41" t="s">
        <v>116</v>
      </c>
      <c r="N6462" s="195"/>
    </row>
    <row r="6463" spans="1:14" x14ac:dyDescent="0.2">
      <c r="A6463" s="30">
        <v>714</v>
      </c>
      <c r="B6463" s="253" t="str">
        <f>IF(AND(A6463&lt;&gt;"",ISNUMBER(A6463)),VLOOKUP(A6463,Studies!A:BR,2,FALSE),"")</f>
        <v>O'Connor-Semmes 2001</v>
      </c>
      <c r="C6463" s="254" t="str">
        <f>IF(AND(A6463&lt;&gt;"",ISNUMBER(A6463)),VLOOKUP(A6463,Studies!A:BR,3,FALSE),"")</f>
        <v>https://www.ncbi.nlm.nih.gov/pubmed/11503006</v>
      </c>
      <c r="D6463" s="254" t="str">
        <f>IF(AND(A6463&lt;&gt;"",ISNUMBER(A6463)),VLOOKUP(A6463,Studies!A:BR,4,FALSE),"")</f>
        <v>Young group, triazolam alone</v>
      </c>
      <c r="E6463" s="254" t="str">
        <f>IF(AND(A6463&lt;&gt;"",ISNUMBER(A6463)),VLOOKUP(A6463,Studies!A:BR,5,FALSE),"")</f>
        <v>Triazolam</v>
      </c>
      <c r="F6463" s="255" t="str">
        <f>IF(AND(A6463&lt;&gt;"",ISNUMBER(A6463)),VLOOKUP(A6463,Studies!A:BR,6,FALSE),"")</f>
        <v>Plasma</v>
      </c>
      <c r="G6463" s="194">
        <v>8</v>
      </c>
      <c r="H6463" s="50" t="s">
        <v>60</v>
      </c>
      <c r="I6463" s="187">
        <v>0.51176469999999996</v>
      </c>
      <c r="J6463" s="41" t="s">
        <v>941</v>
      </c>
      <c r="K6463" s="41" t="s">
        <v>116</v>
      </c>
      <c r="N6463" s="195"/>
    </row>
    <row r="6464" spans="1:14" x14ac:dyDescent="0.2">
      <c r="A6464" s="30">
        <v>714</v>
      </c>
      <c r="B6464" s="253" t="str">
        <f>IF(AND(A6464&lt;&gt;"",ISNUMBER(A6464)),VLOOKUP(A6464,Studies!A:BR,2,FALSE),"")</f>
        <v>O'Connor-Semmes 2001</v>
      </c>
      <c r="C6464" s="254" t="str">
        <f>IF(AND(A6464&lt;&gt;"",ISNUMBER(A6464)),VLOOKUP(A6464,Studies!A:BR,3,FALSE),"")</f>
        <v>https://www.ncbi.nlm.nih.gov/pubmed/11503006</v>
      </c>
      <c r="D6464" s="254" t="str">
        <f>IF(AND(A6464&lt;&gt;"",ISNUMBER(A6464)),VLOOKUP(A6464,Studies!A:BR,4,FALSE),"")</f>
        <v>Young group, triazolam alone</v>
      </c>
      <c r="E6464" s="254" t="str">
        <f>IF(AND(A6464&lt;&gt;"",ISNUMBER(A6464)),VLOOKUP(A6464,Studies!A:BR,5,FALSE),"")</f>
        <v>Triazolam</v>
      </c>
      <c r="F6464" s="255" t="str">
        <f>IF(AND(A6464&lt;&gt;"",ISNUMBER(A6464)),VLOOKUP(A6464,Studies!A:BR,6,FALSE),"")</f>
        <v>Plasma</v>
      </c>
      <c r="G6464" s="194">
        <v>10</v>
      </c>
      <c r="H6464" s="50" t="s">
        <v>60</v>
      </c>
      <c r="I6464" s="187">
        <v>0.37411759999999999</v>
      </c>
      <c r="J6464" s="41" t="s">
        <v>941</v>
      </c>
      <c r="K6464" s="41" t="s">
        <v>116</v>
      </c>
      <c r="N6464" s="195"/>
    </row>
    <row r="6465" spans="1:14" x14ac:dyDescent="0.2">
      <c r="A6465" s="30">
        <v>714</v>
      </c>
      <c r="B6465" s="253" t="str">
        <f>IF(AND(A6465&lt;&gt;"",ISNUMBER(A6465)),VLOOKUP(A6465,Studies!A:BR,2,FALSE),"")</f>
        <v>O'Connor-Semmes 2001</v>
      </c>
      <c r="C6465" s="254" t="str">
        <f>IF(AND(A6465&lt;&gt;"",ISNUMBER(A6465)),VLOOKUP(A6465,Studies!A:BR,3,FALSE),"")</f>
        <v>https://www.ncbi.nlm.nih.gov/pubmed/11503006</v>
      </c>
      <c r="D6465" s="254" t="str">
        <f>IF(AND(A6465&lt;&gt;"",ISNUMBER(A6465)),VLOOKUP(A6465,Studies!A:BR,4,FALSE),"")</f>
        <v>Young group, triazolam alone</v>
      </c>
      <c r="E6465" s="254" t="str">
        <f>IF(AND(A6465&lt;&gt;"",ISNUMBER(A6465)),VLOOKUP(A6465,Studies!A:BR,5,FALSE),"")</f>
        <v>Triazolam</v>
      </c>
      <c r="F6465" s="255" t="str">
        <f>IF(AND(A6465&lt;&gt;"",ISNUMBER(A6465)),VLOOKUP(A6465,Studies!A:BR,6,FALSE),"")</f>
        <v>Plasma</v>
      </c>
      <c r="G6465" s="194">
        <v>12</v>
      </c>
      <c r="H6465" s="50" t="s">
        <v>60</v>
      </c>
      <c r="I6465" s="187">
        <v>0.24</v>
      </c>
      <c r="J6465" s="41" t="s">
        <v>941</v>
      </c>
      <c r="K6465" s="41" t="s">
        <v>116</v>
      </c>
      <c r="N6465" s="195"/>
    </row>
    <row r="6466" spans="1:14" x14ac:dyDescent="0.2">
      <c r="A6466" s="30">
        <v>714</v>
      </c>
      <c r="B6466" s="253" t="str">
        <f>IF(AND(A6466&lt;&gt;"",ISNUMBER(A6466)),VLOOKUP(A6466,Studies!A:BR,2,FALSE),"")</f>
        <v>O'Connor-Semmes 2001</v>
      </c>
      <c r="C6466" s="254" t="str">
        <f>IF(AND(A6466&lt;&gt;"",ISNUMBER(A6466)),VLOOKUP(A6466,Studies!A:BR,3,FALSE),"")</f>
        <v>https://www.ncbi.nlm.nih.gov/pubmed/11503006</v>
      </c>
      <c r="D6466" s="254" t="str">
        <f>IF(AND(A6466&lt;&gt;"",ISNUMBER(A6466)),VLOOKUP(A6466,Studies!A:BR,4,FALSE),"")</f>
        <v>Young group, triazolam alone</v>
      </c>
      <c r="E6466" s="254" t="str">
        <f>IF(AND(A6466&lt;&gt;"",ISNUMBER(A6466)),VLOOKUP(A6466,Studies!A:BR,5,FALSE),"")</f>
        <v>Triazolam</v>
      </c>
      <c r="F6466" s="255" t="str">
        <f>IF(AND(A6466&lt;&gt;"",ISNUMBER(A6466)),VLOOKUP(A6466,Studies!A:BR,6,FALSE),"")</f>
        <v>Plasma</v>
      </c>
      <c r="G6466" s="194">
        <v>15</v>
      </c>
      <c r="H6466" s="50" t="s">
        <v>60</v>
      </c>
      <c r="I6466" s="187">
        <v>0.1235294</v>
      </c>
      <c r="J6466" s="41" t="s">
        <v>941</v>
      </c>
      <c r="K6466" s="41" t="s">
        <v>116</v>
      </c>
      <c r="N6466" s="195"/>
    </row>
    <row r="6467" spans="1:14" x14ac:dyDescent="0.2">
      <c r="A6467" s="30">
        <v>715</v>
      </c>
      <c r="B6467" s="253" t="str">
        <f>IF(AND(A6467&lt;&gt;"",ISNUMBER(A6467)),VLOOKUP(A6467,Studies!A:BR,2,FALSE),"")</f>
        <v>Ochs 1984</v>
      </c>
      <c r="C6467" s="254" t="str">
        <f>IF(AND(A6467&lt;&gt;"",ISNUMBER(A6467)),VLOOKUP(A6467,Studies!A:BR,3,FALSE),"")</f>
        <v>https://www.ncbi.nlm.nih.gov/pubmed/6142906</v>
      </c>
      <c r="D6467" s="254" t="str">
        <f>IF(AND(A6467&lt;&gt;"",ISNUMBER(A6467)),VLOOKUP(A6467,Studies!A:BR,4,FALSE),"")</f>
        <v>Control</v>
      </c>
      <c r="E6467" s="254" t="str">
        <f>IF(AND(A6467&lt;&gt;"",ISNUMBER(A6467)),VLOOKUP(A6467,Studies!A:BR,5,FALSE),"")</f>
        <v>Triazolam</v>
      </c>
      <c r="F6467" s="255"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x14ac:dyDescent="0.2">
      <c r="A6468" s="30">
        <v>715</v>
      </c>
      <c r="B6468" s="253" t="str">
        <f>IF(AND(A6468&lt;&gt;"",ISNUMBER(A6468)),VLOOKUP(A6468,Studies!A:BR,2,FALSE),"")</f>
        <v>Ochs 1984</v>
      </c>
      <c r="C6468" s="254" t="str">
        <f>IF(AND(A6468&lt;&gt;"",ISNUMBER(A6468)),VLOOKUP(A6468,Studies!A:BR,3,FALSE),"")</f>
        <v>https://www.ncbi.nlm.nih.gov/pubmed/6142906</v>
      </c>
      <c r="D6468" s="254" t="str">
        <f>IF(AND(A6468&lt;&gt;"",ISNUMBER(A6468)),VLOOKUP(A6468,Studies!A:BR,4,FALSE),"")</f>
        <v>Control</v>
      </c>
      <c r="E6468" s="254" t="str">
        <f>IF(AND(A6468&lt;&gt;"",ISNUMBER(A6468)),VLOOKUP(A6468,Studies!A:BR,5,FALSE),"")</f>
        <v>Triazolam</v>
      </c>
      <c r="F6468" s="255"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x14ac:dyDescent="0.2">
      <c r="A6469" s="30">
        <v>715</v>
      </c>
      <c r="B6469" s="253" t="str">
        <f>IF(AND(A6469&lt;&gt;"",ISNUMBER(A6469)),VLOOKUP(A6469,Studies!A:BR,2,FALSE),"")</f>
        <v>Ochs 1984</v>
      </c>
      <c r="C6469" s="254" t="str">
        <f>IF(AND(A6469&lt;&gt;"",ISNUMBER(A6469)),VLOOKUP(A6469,Studies!A:BR,3,FALSE),"")</f>
        <v>https://www.ncbi.nlm.nih.gov/pubmed/6142906</v>
      </c>
      <c r="D6469" s="254" t="str">
        <f>IF(AND(A6469&lt;&gt;"",ISNUMBER(A6469)),VLOOKUP(A6469,Studies!A:BR,4,FALSE),"")</f>
        <v>Control</v>
      </c>
      <c r="E6469" s="254" t="str">
        <f>IF(AND(A6469&lt;&gt;"",ISNUMBER(A6469)),VLOOKUP(A6469,Studies!A:BR,5,FALSE),"")</f>
        <v>Triazolam</v>
      </c>
      <c r="F6469" s="255"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x14ac:dyDescent="0.2">
      <c r="A6470" s="30">
        <v>715</v>
      </c>
      <c r="B6470" s="253" t="str">
        <f>IF(AND(A6470&lt;&gt;"",ISNUMBER(A6470)),VLOOKUP(A6470,Studies!A:BR,2,FALSE),"")</f>
        <v>Ochs 1984</v>
      </c>
      <c r="C6470" s="254" t="str">
        <f>IF(AND(A6470&lt;&gt;"",ISNUMBER(A6470)),VLOOKUP(A6470,Studies!A:BR,3,FALSE),"")</f>
        <v>https://www.ncbi.nlm.nih.gov/pubmed/6142906</v>
      </c>
      <c r="D6470" s="254" t="str">
        <f>IF(AND(A6470&lt;&gt;"",ISNUMBER(A6470)),VLOOKUP(A6470,Studies!A:BR,4,FALSE),"")</f>
        <v>Control</v>
      </c>
      <c r="E6470" s="254" t="str">
        <f>IF(AND(A6470&lt;&gt;"",ISNUMBER(A6470)),VLOOKUP(A6470,Studies!A:BR,5,FALSE),"")</f>
        <v>Triazolam</v>
      </c>
      <c r="F6470" s="255"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x14ac:dyDescent="0.2">
      <c r="A6471" s="30">
        <v>715</v>
      </c>
      <c r="B6471" s="253" t="str">
        <f>IF(AND(A6471&lt;&gt;"",ISNUMBER(A6471)),VLOOKUP(A6471,Studies!A:BR,2,FALSE),"")</f>
        <v>Ochs 1984</v>
      </c>
      <c r="C6471" s="254" t="str">
        <f>IF(AND(A6471&lt;&gt;"",ISNUMBER(A6471)),VLOOKUP(A6471,Studies!A:BR,3,FALSE),"")</f>
        <v>https://www.ncbi.nlm.nih.gov/pubmed/6142906</v>
      </c>
      <c r="D6471" s="254" t="str">
        <f>IF(AND(A6471&lt;&gt;"",ISNUMBER(A6471)),VLOOKUP(A6471,Studies!A:BR,4,FALSE),"")</f>
        <v>Control</v>
      </c>
      <c r="E6471" s="254" t="str">
        <f>IF(AND(A6471&lt;&gt;"",ISNUMBER(A6471)),VLOOKUP(A6471,Studies!A:BR,5,FALSE),"")</f>
        <v>Triazolam</v>
      </c>
      <c r="F6471" s="255"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x14ac:dyDescent="0.2">
      <c r="A6472" s="30">
        <v>715</v>
      </c>
      <c r="B6472" s="253" t="str">
        <f>IF(AND(A6472&lt;&gt;"",ISNUMBER(A6472)),VLOOKUP(A6472,Studies!A:BR,2,FALSE),"")</f>
        <v>Ochs 1984</v>
      </c>
      <c r="C6472" s="254" t="str">
        <f>IF(AND(A6472&lt;&gt;"",ISNUMBER(A6472)),VLOOKUP(A6472,Studies!A:BR,3,FALSE),"")</f>
        <v>https://www.ncbi.nlm.nih.gov/pubmed/6142906</v>
      </c>
      <c r="D6472" s="254" t="str">
        <f>IF(AND(A6472&lt;&gt;"",ISNUMBER(A6472)),VLOOKUP(A6472,Studies!A:BR,4,FALSE),"")</f>
        <v>Control</v>
      </c>
      <c r="E6472" s="254" t="str">
        <f>IF(AND(A6472&lt;&gt;"",ISNUMBER(A6472)),VLOOKUP(A6472,Studies!A:BR,5,FALSE),"")</f>
        <v>Triazolam</v>
      </c>
      <c r="F6472" s="255"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x14ac:dyDescent="0.2">
      <c r="A6473" s="30">
        <v>715</v>
      </c>
      <c r="B6473" s="253" t="str">
        <f>IF(AND(A6473&lt;&gt;"",ISNUMBER(A6473)),VLOOKUP(A6473,Studies!A:BR,2,FALSE),"")</f>
        <v>Ochs 1984</v>
      </c>
      <c r="C6473" s="254" t="str">
        <f>IF(AND(A6473&lt;&gt;"",ISNUMBER(A6473)),VLOOKUP(A6473,Studies!A:BR,3,FALSE),"")</f>
        <v>https://www.ncbi.nlm.nih.gov/pubmed/6142906</v>
      </c>
      <c r="D6473" s="254" t="str">
        <f>IF(AND(A6473&lt;&gt;"",ISNUMBER(A6473)),VLOOKUP(A6473,Studies!A:BR,4,FALSE),"")</f>
        <v>Control</v>
      </c>
      <c r="E6473" s="254" t="str">
        <f>IF(AND(A6473&lt;&gt;"",ISNUMBER(A6473)),VLOOKUP(A6473,Studies!A:BR,5,FALSE),"")</f>
        <v>Triazolam</v>
      </c>
      <c r="F6473" s="255"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x14ac:dyDescent="0.2">
      <c r="A6474" s="30">
        <v>715</v>
      </c>
      <c r="B6474" s="253" t="str">
        <f>IF(AND(A6474&lt;&gt;"",ISNUMBER(A6474)),VLOOKUP(A6474,Studies!A:BR,2,FALSE),"")</f>
        <v>Ochs 1984</v>
      </c>
      <c r="C6474" s="254" t="str">
        <f>IF(AND(A6474&lt;&gt;"",ISNUMBER(A6474)),VLOOKUP(A6474,Studies!A:BR,3,FALSE),"")</f>
        <v>https://www.ncbi.nlm.nih.gov/pubmed/6142906</v>
      </c>
      <c r="D6474" s="254" t="str">
        <f>IF(AND(A6474&lt;&gt;"",ISNUMBER(A6474)),VLOOKUP(A6474,Studies!A:BR,4,FALSE),"")</f>
        <v>Control</v>
      </c>
      <c r="E6474" s="254" t="str">
        <f>IF(AND(A6474&lt;&gt;"",ISNUMBER(A6474)),VLOOKUP(A6474,Studies!A:BR,5,FALSE),"")</f>
        <v>Triazolam</v>
      </c>
      <c r="F6474" s="255"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x14ac:dyDescent="0.2">
      <c r="A6475" s="30">
        <v>715</v>
      </c>
      <c r="B6475" s="253" t="str">
        <f>IF(AND(A6475&lt;&gt;"",ISNUMBER(A6475)),VLOOKUP(A6475,Studies!A:BR,2,FALSE),"")</f>
        <v>Ochs 1984</v>
      </c>
      <c r="C6475" s="254" t="str">
        <f>IF(AND(A6475&lt;&gt;"",ISNUMBER(A6475)),VLOOKUP(A6475,Studies!A:BR,3,FALSE),"")</f>
        <v>https://www.ncbi.nlm.nih.gov/pubmed/6142906</v>
      </c>
      <c r="D6475" s="254" t="str">
        <f>IF(AND(A6475&lt;&gt;"",ISNUMBER(A6475)),VLOOKUP(A6475,Studies!A:BR,4,FALSE),"")</f>
        <v>Control</v>
      </c>
      <c r="E6475" s="254" t="str">
        <f>IF(AND(A6475&lt;&gt;"",ISNUMBER(A6475)),VLOOKUP(A6475,Studies!A:BR,5,FALSE),"")</f>
        <v>Triazolam</v>
      </c>
      <c r="F6475" s="255"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x14ac:dyDescent="0.2">
      <c r="A6476" s="30">
        <v>715</v>
      </c>
      <c r="B6476" s="253" t="str">
        <f>IF(AND(A6476&lt;&gt;"",ISNUMBER(A6476)),VLOOKUP(A6476,Studies!A:BR,2,FALSE),"")</f>
        <v>Ochs 1984</v>
      </c>
      <c r="C6476" s="254" t="str">
        <f>IF(AND(A6476&lt;&gt;"",ISNUMBER(A6476)),VLOOKUP(A6476,Studies!A:BR,3,FALSE),"")</f>
        <v>https://www.ncbi.nlm.nih.gov/pubmed/6142906</v>
      </c>
      <c r="D6476" s="254" t="str">
        <f>IF(AND(A6476&lt;&gt;"",ISNUMBER(A6476)),VLOOKUP(A6476,Studies!A:BR,4,FALSE),"")</f>
        <v>Control</v>
      </c>
      <c r="E6476" s="254" t="str">
        <f>IF(AND(A6476&lt;&gt;"",ISNUMBER(A6476)),VLOOKUP(A6476,Studies!A:BR,5,FALSE),"")</f>
        <v>Triazolam</v>
      </c>
      <c r="F6476" s="255"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x14ac:dyDescent="0.2">
      <c r="A6477" s="30">
        <v>716</v>
      </c>
      <c r="B6477" s="253" t="str">
        <f>IF(AND(A6477&lt;&gt;"",ISNUMBER(A6477)),VLOOKUP(A6477,Studies!A:BR,2,FALSE),"")</f>
        <v>Phillips 1986</v>
      </c>
      <c r="C6477" s="254" t="str">
        <f>IF(AND(A6477&lt;&gt;"",ISNUMBER(A6477)),VLOOKUP(A6477,Studies!A:BR,3,FALSE),"")</f>
        <v>https://www.ncbi.nlm.nih.gov/pubmed/3771812</v>
      </c>
      <c r="D6477" s="254" t="str">
        <f>IF(AND(A6477&lt;&gt;"",ISNUMBER(A6477)),VLOOKUP(A6477,Studies!A:BR,4,FALSE),"")</f>
        <v>Triazolam alone</v>
      </c>
      <c r="E6477" s="254" t="str">
        <f>IF(AND(A6477&lt;&gt;"",ISNUMBER(A6477)),VLOOKUP(A6477,Studies!A:BR,5,FALSE),"")</f>
        <v>Triazolam</v>
      </c>
      <c r="F6477" s="255" t="str">
        <f>IF(AND(A6477&lt;&gt;"",ISNUMBER(A6477)),VLOOKUP(A6477,Studies!A:BR,6,FALSE),"")</f>
        <v>Plasma</v>
      </c>
      <c r="G6477" s="194">
        <v>0.31064000000000003</v>
      </c>
      <c r="H6477" s="50" t="s">
        <v>60</v>
      </c>
      <c r="I6477" s="187">
        <v>0.17795839999999999</v>
      </c>
      <c r="J6477" s="41" t="s">
        <v>941</v>
      </c>
      <c r="K6477" s="41" t="s">
        <v>116</v>
      </c>
      <c r="N6477" s="195"/>
    </row>
    <row r="6478" spans="1:14" x14ac:dyDescent="0.2">
      <c r="A6478" s="30">
        <v>716</v>
      </c>
      <c r="B6478" s="253" t="str">
        <f>IF(AND(A6478&lt;&gt;"",ISNUMBER(A6478)),VLOOKUP(A6478,Studies!A:BR,2,FALSE),"")</f>
        <v>Phillips 1986</v>
      </c>
      <c r="C6478" s="254" t="str">
        <f>IF(AND(A6478&lt;&gt;"",ISNUMBER(A6478)),VLOOKUP(A6478,Studies!A:BR,3,FALSE),"")</f>
        <v>https://www.ncbi.nlm.nih.gov/pubmed/3771812</v>
      </c>
      <c r="D6478" s="254" t="str">
        <f>IF(AND(A6478&lt;&gt;"",ISNUMBER(A6478)),VLOOKUP(A6478,Studies!A:BR,4,FALSE),"")</f>
        <v>Triazolam alone</v>
      </c>
      <c r="E6478" s="254" t="str">
        <f>IF(AND(A6478&lt;&gt;"",ISNUMBER(A6478)),VLOOKUP(A6478,Studies!A:BR,5,FALSE),"")</f>
        <v>Triazolam</v>
      </c>
      <c r="F6478" s="255"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x14ac:dyDescent="0.2">
      <c r="A6479" s="30">
        <v>716</v>
      </c>
      <c r="B6479" s="253" t="str">
        <f>IF(AND(A6479&lt;&gt;"",ISNUMBER(A6479)),VLOOKUP(A6479,Studies!A:BR,2,FALSE),"")</f>
        <v>Phillips 1986</v>
      </c>
      <c r="C6479" s="254" t="str">
        <f>IF(AND(A6479&lt;&gt;"",ISNUMBER(A6479)),VLOOKUP(A6479,Studies!A:BR,3,FALSE),"")</f>
        <v>https://www.ncbi.nlm.nih.gov/pubmed/3771812</v>
      </c>
      <c r="D6479" s="254" t="str">
        <f>IF(AND(A6479&lt;&gt;"",ISNUMBER(A6479)),VLOOKUP(A6479,Studies!A:BR,4,FALSE),"")</f>
        <v>Triazolam alone</v>
      </c>
      <c r="E6479" s="254" t="str">
        <f>IF(AND(A6479&lt;&gt;"",ISNUMBER(A6479)),VLOOKUP(A6479,Studies!A:BR,5,FALSE),"")</f>
        <v>Triazolam</v>
      </c>
      <c r="F6479" s="255"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x14ac:dyDescent="0.2">
      <c r="A6480" s="30">
        <v>716</v>
      </c>
      <c r="B6480" s="253" t="str">
        <f>IF(AND(A6480&lt;&gt;"",ISNUMBER(A6480)),VLOOKUP(A6480,Studies!A:BR,2,FALSE),"")</f>
        <v>Phillips 1986</v>
      </c>
      <c r="C6480" s="254" t="str">
        <f>IF(AND(A6480&lt;&gt;"",ISNUMBER(A6480)),VLOOKUP(A6480,Studies!A:BR,3,FALSE),"")</f>
        <v>https://www.ncbi.nlm.nih.gov/pubmed/3771812</v>
      </c>
      <c r="D6480" s="254" t="str">
        <f>IF(AND(A6480&lt;&gt;"",ISNUMBER(A6480)),VLOOKUP(A6480,Studies!A:BR,4,FALSE),"")</f>
        <v>Triazolam alone</v>
      </c>
      <c r="E6480" s="254" t="str">
        <f>IF(AND(A6480&lt;&gt;"",ISNUMBER(A6480)),VLOOKUP(A6480,Studies!A:BR,5,FALSE),"")</f>
        <v>Triazolam</v>
      </c>
      <c r="F6480" s="255"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x14ac:dyDescent="0.2">
      <c r="A6481" s="30">
        <v>716</v>
      </c>
      <c r="B6481" s="253" t="str">
        <f>IF(AND(A6481&lt;&gt;"",ISNUMBER(A6481)),VLOOKUP(A6481,Studies!A:BR,2,FALSE),"")</f>
        <v>Phillips 1986</v>
      </c>
      <c r="C6481" s="254" t="str">
        <f>IF(AND(A6481&lt;&gt;"",ISNUMBER(A6481)),VLOOKUP(A6481,Studies!A:BR,3,FALSE),"")</f>
        <v>https://www.ncbi.nlm.nih.gov/pubmed/3771812</v>
      </c>
      <c r="D6481" s="254" t="str">
        <f>IF(AND(A6481&lt;&gt;"",ISNUMBER(A6481)),VLOOKUP(A6481,Studies!A:BR,4,FALSE),"")</f>
        <v>Triazolam alone</v>
      </c>
      <c r="E6481" s="254" t="str">
        <f>IF(AND(A6481&lt;&gt;"",ISNUMBER(A6481)),VLOOKUP(A6481,Studies!A:BR,5,FALSE),"")</f>
        <v>Triazolam</v>
      </c>
      <c r="F6481" s="255"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x14ac:dyDescent="0.2">
      <c r="A6482" s="30">
        <v>716</v>
      </c>
      <c r="B6482" s="253" t="str">
        <f>IF(AND(A6482&lt;&gt;"",ISNUMBER(A6482)),VLOOKUP(A6482,Studies!A:BR,2,FALSE),"")</f>
        <v>Phillips 1986</v>
      </c>
      <c r="C6482" s="254" t="str">
        <f>IF(AND(A6482&lt;&gt;"",ISNUMBER(A6482)),VLOOKUP(A6482,Studies!A:BR,3,FALSE),"")</f>
        <v>https://www.ncbi.nlm.nih.gov/pubmed/3771812</v>
      </c>
      <c r="D6482" s="254" t="str">
        <f>IF(AND(A6482&lt;&gt;"",ISNUMBER(A6482)),VLOOKUP(A6482,Studies!A:BR,4,FALSE),"")</f>
        <v>Triazolam alone</v>
      </c>
      <c r="E6482" s="254" t="str">
        <f>IF(AND(A6482&lt;&gt;"",ISNUMBER(A6482)),VLOOKUP(A6482,Studies!A:BR,5,FALSE),"")</f>
        <v>Triazolam</v>
      </c>
      <c r="F6482" s="255"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x14ac:dyDescent="0.2">
      <c r="A6483" s="30">
        <v>716</v>
      </c>
      <c r="B6483" s="253" t="str">
        <f>IF(AND(A6483&lt;&gt;"",ISNUMBER(A6483)),VLOOKUP(A6483,Studies!A:BR,2,FALSE),"")</f>
        <v>Phillips 1986</v>
      </c>
      <c r="C6483" s="254" t="str">
        <f>IF(AND(A6483&lt;&gt;"",ISNUMBER(A6483)),VLOOKUP(A6483,Studies!A:BR,3,FALSE),"")</f>
        <v>https://www.ncbi.nlm.nih.gov/pubmed/3771812</v>
      </c>
      <c r="D6483" s="254" t="str">
        <f>IF(AND(A6483&lt;&gt;"",ISNUMBER(A6483)),VLOOKUP(A6483,Studies!A:BR,4,FALSE),"")</f>
        <v>Triazolam alone</v>
      </c>
      <c r="E6483" s="254" t="str">
        <f>IF(AND(A6483&lt;&gt;"",ISNUMBER(A6483)),VLOOKUP(A6483,Studies!A:BR,5,FALSE),"")</f>
        <v>Triazolam</v>
      </c>
      <c r="F6483" s="255"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x14ac:dyDescent="0.2">
      <c r="A6484" s="30">
        <v>716</v>
      </c>
      <c r="B6484" s="253" t="str">
        <f>IF(AND(A6484&lt;&gt;"",ISNUMBER(A6484)),VLOOKUP(A6484,Studies!A:BR,2,FALSE),"")</f>
        <v>Phillips 1986</v>
      </c>
      <c r="C6484" s="254" t="str">
        <f>IF(AND(A6484&lt;&gt;"",ISNUMBER(A6484)),VLOOKUP(A6484,Studies!A:BR,3,FALSE),"")</f>
        <v>https://www.ncbi.nlm.nih.gov/pubmed/3771812</v>
      </c>
      <c r="D6484" s="254" t="str">
        <f>IF(AND(A6484&lt;&gt;"",ISNUMBER(A6484)),VLOOKUP(A6484,Studies!A:BR,4,FALSE),"")</f>
        <v>Triazolam alone</v>
      </c>
      <c r="E6484" s="254" t="str">
        <f>IF(AND(A6484&lt;&gt;"",ISNUMBER(A6484)),VLOOKUP(A6484,Studies!A:BR,5,FALSE),"")</f>
        <v>Triazolam</v>
      </c>
      <c r="F6484" s="255"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x14ac:dyDescent="0.2">
      <c r="A6485" s="30">
        <v>716</v>
      </c>
      <c r="B6485" s="253" t="str">
        <f>IF(AND(A6485&lt;&gt;"",ISNUMBER(A6485)),VLOOKUP(A6485,Studies!A:BR,2,FALSE),"")</f>
        <v>Phillips 1986</v>
      </c>
      <c r="C6485" s="254" t="str">
        <f>IF(AND(A6485&lt;&gt;"",ISNUMBER(A6485)),VLOOKUP(A6485,Studies!A:BR,3,FALSE),"")</f>
        <v>https://www.ncbi.nlm.nih.gov/pubmed/3771812</v>
      </c>
      <c r="D6485" s="254" t="str">
        <f>IF(AND(A6485&lt;&gt;"",ISNUMBER(A6485)),VLOOKUP(A6485,Studies!A:BR,4,FALSE),"")</f>
        <v>Triazolam alone</v>
      </c>
      <c r="E6485" s="254" t="str">
        <f>IF(AND(A6485&lt;&gt;"",ISNUMBER(A6485)),VLOOKUP(A6485,Studies!A:BR,5,FALSE),"")</f>
        <v>Triazolam</v>
      </c>
      <c r="F6485" s="255"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x14ac:dyDescent="0.2">
      <c r="A6486" s="30">
        <v>716</v>
      </c>
      <c r="B6486" s="253" t="str">
        <f>IF(AND(A6486&lt;&gt;"",ISNUMBER(A6486)),VLOOKUP(A6486,Studies!A:BR,2,FALSE),"")</f>
        <v>Phillips 1986</v>
      </c>
      <c r="C6486" s="254" t="str">
        <f>IF(AND(A6486&lt;&gt;"",ISNUMBER(A6486)),VLOOKUP(A6486,Studies!A:BR,3,FALSE),"")</f>
        <v>https://www.ncbi.nlm.nih.gov/pubmed/3771812</v>
      </c>
      <c r="D6486" s="254" t="str">
        <f>IF(AND(A6486&lt;&gt;"",ISNUMBER(A6486)),VLOOKUP(A6486,Studies!A:BR,4,FALSE),"")</f>
        <v>Triazolam alone</v>
      </c>
      <c r="E6486" s="254" t="str">
        <f>IF(AND(A6486&lt;&gt;"",ISNUMBER(A6486)),VLOOKUP(A6486,Studies!A:BR,5,FALSE),"")</f>
        <v>Triazolam</v>
      </c>
      <c r="F6486" s="255"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x14ac:dyDescent="0.2">
      <c r="A6487" s="30">
        <v>716</v>
      </c>
      <c r="B6487" s="253" t="str">
        <f>IF(AND(A6487&lt;&gt;"",ISNUMBER(A6487)),VLOOKUP(A6487,Studies!A:BR,2,FALSE),"")</f>
        <v>Phillips 1986</v>
      </c>
      <c r="C6487" s="254" t="str">
        <f>IF(AND(A6487&lt;&gt;"",ISNUMBER(A6487)),VLOOKUP(A6487,Studies!A:BR,3,FALSE),"")</f>
        <v>https://www.ncbi.nlm.nih.gov/pubmed/3771812</v>
      </c>
      <c r="D6487" s="254" t="str">
        <f>IF(AND(A6487&lt;&gt;"",ISNUMBER(A6487)),VLOOKUP(A6487,Studies!A:BR,4,FALSE),"")</f>
        <v>Triazolam alone</v>
      </c>
      <c r="E6487" s="254" t="str">
        <f>IF(AND(A6487&lt;&gt;"",ISNUMBER(A6487)),VLOOKUP(A6487,Studies!A:BR,5,FALSE),"")</f>
        <v>Triazolam</v>
      </c>
      <c r="F6487" s="255"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x14ac:dyDescent="0.2">
      <c r="A6488" s="30">
        <v>716</v>
      </c>
      <c r="B6488" s="253" t="str">
        <f>IF(AND(A6488&lt;&gt;"",ISNUMBER(A6488)),VLOOKUP(A6488,Studies!A:BR,2,FALSE),"")</f>
        <v>Phillips 1986</v>
      </c>
      <c r="C6488" s="254" t="str">
        <f>IF(AND(A6488&lt;&gt;"",ISNUMBER(A6488)),VLOOKUP(A6488,Studies!A:BR,3,FALSE),"")</f>
        <v>https://www.ncbi.nlm.nih.gov/pubmed/3771812</v>
      </c>
      <c r="D6488" s="254" t="str">
        <f>IF(AND(A6488&lt;&gt;"",ISNUMBER(A6488)),VLOOKUP(A6488,Studies!A:BR,4,FALSE),"")</f>
        <v>Triazolam alone</v>
      </c>
      <c r="E6488" s="254" t="str">
        <f>IF(AND(A6488&lt;&gt;"",ISNUMBER(A6488)),VLOOKUP(A6488,Studies!A:BR,5,FALSE),"")</f>
        <v>Triazolam</v>
      </c>
      <c r="F6488" s="255"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x14ac:dyDescent="0.2">
      <c r="A6489" s="30">
        <v>716</v>
      </c>
      <c r="B6489" s="253" t="str">
        <f>IF(AND(A6489&lt;&gt;"",ISNUMBER(A6489)),VLOOKUP(A6489,Studies!A:BR,2,FALSE),"")</f>
        <v>Phillips 1986</v>
      </c>
      <c r="C6489" s="254" t="str">
        <f>IF(AND(A6489&lt;&gt;"",ISNUMBER(A6489)),VLOOKUP(A6489,Studies!A:BR,3,FALSE),"")</f>
        <v>https://www.ncbi.nlm.nih.gov/pubmed/3771812</v>
      </c>
      <c r="D6489" s="254" t="str">
        <f>IF(AND(A6489&lt;&gt;"",ISNUMBER(A6489)),VLOOKUP(A6489,Studies!A:BR,4,FALSE),"")</f>
        <v>Triazolam alone</v>
      </c>
      <c r="E6489" s="254" t="str">
        <f>IF(AND(A6489&lt;&gt;"",ISNUMBER(A6489)),VLOOKUP(A6489,Studies!A:BR,5,FALSE),"")</f>
        <v>Triazolam</v>
      </c>
      <c r="F6489" s="255" t="str">
        <f>IF(AND(A6489&lt;&gt;"",ISNUMBER(A6489)),VLOOKUP(A6489,Studies!A:BR,6,FALSE),"")</f>
        <v>Plasma</v>
      </c>
      <c r="G6489" s="194">
        <v>13.92191</v>
      </c>
      <c r="H6489" s="50" t="s">
        <v>60</v>
      </c>
      <c r="I6489" s="187">
        <v>0.28293119999999999</v>
      </c>
      <c r="J6489" s="41" t="s">
        <v>941</v>
      </c>
      <c r="K6489" s="41" t="s">
        <v>116</v>
      </c>
      <c r="N6489" s="195"/>
    </row>
    <row r="6490" spans="1:14" x14ac:dyDescent="0.2">
      <c r="A6490" s="30">
        <v>716</v>
      </c>
      <c r="B6490" s="253" t="str">
        <f>IF(AND(A6490&lt;&gt;"",ISNUMBER(A6490)),VLOOKUP(A6490,Studies!A:BR,2,FALSE),"")</f>
        <v>Phillips 1986</v>
      </c>
      <c r="C6490" s="254" t="str">
        <f>IF(AND(A6490&lt;&gt;"",ISNUMBER(A6490)),VLOOKUP(A6490,Studies!A:BR,3,FALSE),"")</f>
        <v>https://www.ncbi.nlm.nih.gov/pubmed/3771812</v>
      </c>
      <c r="D6490" s="254" t="str">
        <f>IF(AND(A6490&lt;&gt;"",ISNUMBER(A6490)),VLOOKUP(A6490,Studies!A:BR,4,FALSE),"")</f>
        <v>Triazolam alone</v>
      </c>
      <c r="E6490" s="254" t="str">
        <f>IF(AND(A6490&lt;&gt;"",ISNUMBER(A6490)),VLOOKUP(A6490,Studies!A:BR,5,FALSE),"")</f>
        <v>Triazolam</v>
      </c>
      <c r="F6490" s="255" t="str">
        <f>IF(AND(A6490&lt;&gt;"",ISNUMBER(A6490)),VLOOKUP(A6490,Studies!A:BR,6,FALSE),"")</f>
        <v>Plasma</v>
      </c>
      <c r="G6490" s="194">
        <v>17.926390000000001</v>
      </c>
      <c r="H6490" s="50" t="s">
        <v>60</v>
      </c>
      <c r="I6490" s="187">
        <v>0.1129469</v>
      </c>
      <c r="J6490" s="41" t="s">
        <v>941</v>
      </c>
      <c r="K6490" s="41" t="s">
        <v>116</v>
      </c>
      <c r="N6490" s="195"/>
    </row>
    <row r="6491" spans="1:14" x14ac:dyDescent="0.2">
      <c r="A6491" s="30">
        <v>717</v>
      </c>
      <c r="B6491" s="253" t="str">
        <f>IF(AND(A6491&lt;&gt;"",ISNUMBER(A6491)),VLOOKUP(A6491,Studies!A:BR,2,FALSE),"")</f>
        <v>Smith 1987</v>
      </c>
      <c r="C6491" s="254" t="str">
        <f>IF(AND(A6491&lt;&gt;"",ISNUMBER(A6491)),VLOOKUP(A6491,Studies!A:BR,3,FALSE),"")</f>
        <v>https://www.ncbi.nlm.nih.gov/pubmed/3437069</v>
      </c>
      <c r="D6491" s="254" t="str">
        <f>IF(AND(A6491&lt;&gt;"",ISNUMBER(A6491)),VLOOKUP(A6491,Studies!A:BR,4,FALSE),"")</f>
        <v>0.125 mg</v>
      </c>
      <c r="E6491" s="254" t="str">
        <f>IF(AND(A6491&lt;&gt;"",ISNUMBER(A6491)),VLOOKUP(A6491,Studies!A:BR,5,FALSE),"")</f>
        <v>Triazolam</v>
      </c>
      <c r="F6491" s="255" t="str">
        <f>IF(AND(A6491&lt;&gt;"",ISNUMBER(A6491)),VLOOKUP(A6491,Studies!A:BR,6,FALSE),"")</f>
        <v>Plasma</v>
      </c>
      <c r="G6491" s="194">
        <v>4.1667000000000003E-2</v>
      </c>
      <c r="H6491" s="50" t="s">
        <v>60</v>
      </c>
      <c r="I6491" s="187">
        <v>7.2903000000000002</v>
      </c>
      <c r="J6491" s="41" t="s">
        <v>941</v>
      </c>
      <c r="K6491" s="41" t="s">
        <v>116</v>
      </c>
      <c r="N6491" s="195"/>
    </row>
    <row r="6492" spans="1:14" x14ac:dyDescent="0.2">
      <c r="A6492" s="30">
        <v>717</v>
      </c>
      <c r="B6492" s="253" t="str">
        <f>IF(AND(A6492&lt;&gt;"",ISNUMBER(A6492)),VLOOKUP(A6492,Studies!A:BR,2,FALSE),"")</f>
        <v>Smith 1987</v>
      </c>
      <c r="C6492" s="254" t="str">
        <f>IF(AND(A6492&lt;&gt;"",ISNUMBER(A6492)),VLOOKUP(A6492,Studies!A:BR,3,FALSE),"")</f>
        <v>https://www.ncbi.nlm.nih.gov/pubmed/3437069</v>
      </c>
      <c r="D6492" s="254" t="str">
        <f>IF(AND(A6492&lt;&gt;"",ISNUMBER(A6492)),VLOOKUP(A6492,Studies!A:BR,4,FALSE),"")</f>
        <v>0.125 mg</v>
      </c>
      <c r="E6492" s="254" t="str">
        <f>IF(AND(A6492&lt;&gt;"",ISNUMBER(A6492)),VLOOKUP(A6492,Studies!A:BR,5,FALSE),"")</f>
        <v>Triazolam</v>
      </c>
      <c r="F6492" s="255" t="str">
        <f>IF(AND(A6492&lt;&gt;"",ISNUMBER(A6492)),VLOOKUP(A6492,Studies!A:BR,6,FALSE),"")</f>
        <v>Plasma</v>
      </c>
      <c r="G6492" s="194">
        <v>0.1</v>
      </c>
      <c r="H6492" s="50" t="s">
        <v>60</v>
      </c>
      <c r="I6492" s="187">
        <v>3.8746999999999998</v>
      </c>
      <c r="J6492" s="41" t="s">
        <v>941</v>
      </c>
      <c r="K6492" s="41" t="s">
        <v>116</v>
      </c>
      <c r="N6492" s="195"/>
    </row>
    <row r="6493" spans="1:14" x14ac:dyDescent="0.2">
      <c r="A6493" s="30">
        <v>717</v>
      </c>
      <c r="B6493" s="253" t="str">
        <f>IF(AND(A6493&lt;&gt;"",ISNUMBER(A6493)),VLOOKUP(A6493,Studies!A:BR,2,FALSE),"")</f>
        <v>Smith 1987</v>
      </c>
      <c r="C6493" s="254" t="str">
        <f>IF(AND(A6493&lt;&gt;"",ISNUMBER(A6493)),VLOOKUP(A6493,Studies!A:BR,3,FALSE),"")</f>
        <v>https://www.ncbi.nlm.nih.gov/pubmed/3437069</v>
      </c>
      <c r="D6493" s="254" t="str">
        <f>IF(AND(A6493&lt;&gt;"",ISNUMBER(A6493)),VLOOKUP(A6493,Studies!A:BR,4,FALSE),"")</f>
        <v>0.125 mg</v>
      </c>
      <c r="E6493" s="254" t="str">
        <f>IF(AND(A6493&lt;&gt;"",ISNUMBER(A6493)),VLOOKUP(A6493,Studies!A:BR,5,FALSE),"")</f>
        <v>Triazolam</v>
      </c>
      <c r="F6493" s="255" t="str">
        <f>IF(AND(A6493&lt;&gt;"",ISNUMBER(A6493)),VLOOKUP(A6493,Studies!A:BR,6,FALSE),"")</f>
        <v>Plasma</v>
      </c>
      <c r="G6493" s="194">
        <v>0.25</v>
      </c>
      <c r="H6493" s="50" t="s">
        <v>60</v>
      </c>
      <c r="I6493" s="187">
        <v>3.0916999999999999</v>
      </c>
      <c r="J6493" s="41" t="s">
        <v>941</v>
      </c>
      <c r="K6493" s="41" t="s">
        <v>116</v>
      </c>
      <c r="N6493" s="195"/>
    </row>
    <row r="6494" spans="1:14" x14ac:dyDescent="0.2">
      <c r="A6494" s="30">
        <v>717</v>
      </c>
      <c r="B6494" s="253" t="str">
        <f>IF(AND(A6494&lt;&gt;"",ISNUMBER(A6494)),VLOOKUP(A6494,Studies!A:BR,2,FALSE),"")</f>
        <v>Smith 1987</v>
      </c>
      <c r="C6494" s="254" t="str">
        <f>IF(AND(A6494&lt;&gt;"",ISNUMBER(A6494)),VLOOKUP(A6494,Studies!A:BR,3,FALSE),"")</f>
        <v>https://www.ncbi.nlm.nih.gov/pubmed/3437069</v>
      </c>
      <c r="D6494" s="254" t="str">
        <f>IF(AND(A6494&lt;&gt;"",ISNUMBER(A6494)),VLOOKUP(A6494,Studies!A:BR,4,FALSE),"")</f>
        <v>0.125 mg</v>
      </c>
      <c r="E6494" s="254" t="str">
        <f>IF(AND(A6494&lt;&gt;"",ISNUMBER(A6494)),VLOOKUP(A6494,Studies!A:BR,5,FALSE),"")</f>
        <v>Triazolam</v>
      </c>
      <c r="F6494" s="255" t="str">
        <f>IF(AND(A6494&lt;&gt;"",ISNUMBER(A6494)),VLOOKUP(A6494,Studies!A:BR,6,FALSE),"")</f>
        <v>Plasma</v>
      </c>
      <c r="G6494" s="194">
        <v>0.5</v>
      </c>
      <c r="H6494" s="50" t="s">
        <v>60</v>
      </c>
      <c r="I6494" s="187">
        <v>2.4300999999999999</v>
      </c>
      <c r="J6494" s="41" t="s">
        <v>941</v>
      </c>
      <c r="K6494" s="41" t="s">
        <v>116</v>
      </c>
      <c r="N6494" s="195"/>
    </row>
    <row r="6495" spans="1:14" x14ac:dyDescent="0.2">
      <c r="A6495" s="30">
        <v>717</v>
      </c>
      <c r="B6495" s="253" t="str">
        <f>IF(AND(A6495&lt;&gt;"",ISNUMBER(A6495)),VLOOKUP(A6495,Studies!A:BR,2,FALSE),"")</f>
        <v>Smith 1987</v>
      </c>
      <c r="C6495" s="254" t="str">
        <f>IF(AND(A6495&lt;&gt;"",ISNUMBER(A6495)),VLOOKUP(A6495,Studies!A:BR,3,FALSE),"")</f>
        <v>https://www.ncbi.nlm.nih.gov/pubmed/3437069</v>
      </c>
      <c r="D6495" s="254" t="str">
        <f>IF(AND(A6495&lt;&gt;"",ISNUMBER(A6495)),VLOOKUP(A6495,Studies!A:BR,4,FALSE),"")</f>
        <v>0.125 mg</v>
      </c>
      <c r="E6495" s="254" t="str">
        <f>IF(AND(A6495&lt;&gt;"",ISNUMBER(A6495)),VLOOKUP(A6495,Studies!A:BR,5,FALSE),"")</f>
        <v>Triazolam</v>
      </c>
      <c r="F6495" s="255" t="str">
        <f>IF(AND(A6495&lt;&gt;"",ISNUMBER(A6495)),VLOOKUP(A6495,Studies!A:BR,6,FALSE),"")</f>
        <v>Plasma</v>
      </c>
      <c r="G6495" s="194">
        <v>1</v>
      </c>
      <c r="H6495" s="50" t="s">
        <v>60</v>
      </c>
      <c r="I6495" s="187">
        <v>2.0592999999999999</v>
      </c>
      <c r="J6495" s="41" t="s">
        <v>941</v>
      </c>
      <c r="K6495" s="41" t="s">
        <v>116</v>
      </c>
      <c r="N6495" s="195"/>
    </row>
    <row r="6496" spans="1:14" x14ac:dyDescent="0.2">
      <c r="A6496" s="30">
        <v>717</v>
      </c>
      <c r="B6496" s="253" t="str">
        <f>IF(AND(A6496&lt;&gt;"",ISNUMBER(A6496)),VLOOKUP(A6496,Studies!A:BR,2,FALSE),"")</f>
        <v>Smith 1987</v>
      </c>
      <c r="C6496" s="254" t="str">
        <f>IF(AND(A6496&lt;&gt;"",ISNUMBER(A6496)),VLOOKUP(A6496,Studies!A:BR,3,FALSE),"")</f>
        <v>https://www.ncbi.nlm.nih.gov/pubmed/3437069</v>
      </c>
      <c r="D6496" s="254" t="str">
        <f>IF(AND(A6496&lt;&gt;"",ISNUMBER(A6496)),VLOOKUP(A6496,Studies!A:BR,4,FALSE),"")</f>
        <v>0.125 mg</v>
      </c>
      <c r="E6496" s="254" t="str">
        <f>IF(AND(A6496&lt;&gt;"",ISNUMBER(A6496)),VLOOKUP(A6496,Studies!A:BR,5,FALSE),"")</f>
        <v>Triazolam</v>
      </c>
      <c r="F6496" s="255" t="str">
        <f>IF(AND(A6496&lt;&gt;"",ISNUMBER(A6496)),VLOOKUP(A6496,Studies!A:BR,6,FALSE),"")</f>
        <v>Plasma</v>
      </c>
      <c r="G6496" s="194">
        <v>1.5</v>
      </c>
      <c r="H6496" s="50" t="s">
        <v>60</v>
      </c>
      <c r="I6496" s="187">
        <v>1.7451000000000001</v>
      </c>
      <c r="J6496" s="41" t="s">
        <v>941</v>
      </c>
      <c r="K6496" s="41" t="s">
        <v>116</v>
      </c>
      <c r="N6496" s="195"/>
    </row>
    <row r="6497" spans="1:16" x14ac:dyDescent="0.2">
      <c r="A6497" s="30">
        <v>717</v>
      </c>
      <c r="B6497" s="253" t="str">
        <f>IF(AND(A6497&lt;&gt;"",ISNUMBER(A6497)),VLOOKUP(A6497,Studies!A:BR,2,FALSE),"")</f>
        <v>Smith 1987</v>
      </c>
      <c r="C6497" s="254" t="str">
        <f>IF(AND(A6497&lt;&gt;"",ISNUMBER(A6497)),VLOOKUP(A6497,Studies!A:BR,3,FALSE),"")</f>
        <v>https://www.ncbi.nlm.nih.gov/pubmed/3437069</v>
      </c>
      <c r="D6497" s="254" t="str">
        <f>IF(AND(A6497&lt;&gt;"",ISNUMBER(A6497)),VLOOKUP(A6497,Studies!A:BR,4,FALSE),"")</f>
        <v>0.125 mg</v>
      </c>
      <c r="E6497" s="254" t="str">
        <f>IF(AND(A6497&lt;&gt;"",ISNUMBER(A6497)),VLOOKUP(A6497,Studies!A:BR,5,FALSE),"")</f>
        <v>Triazolam</v>
      </c>
      <c r="F6497" s="255" t="str">
        <f>IF(AND(A6497&lt;&gt;"",ISNUMBER(A6497)),VLOOKUP(A6497,Studies!A:BR,6,FALSE),"")</f>
        <v>Plasma</v>
      </c>
      <c r="G6497" s="194">
        <v>2</v>
      </c>
      <c r="H6497" s="50" t="s">
        <v>60</v>
      </c>
      <c r="I6497" s="187">
        <v>1.4789000000000001</v>
      </c>
      <c r="J6497" s="41" t="s">
        <v>941</v>
      </c>
      <c r="K6497" s="41" t="s">
        <v>116</v>
      </c>
      <c r="N6497" s="195"/>
    </row>
    <row r="6498" spans="1:16" x14ac:dyDescent="0.2">
      <c r="A6498" s="30">
        <v>717</v>
      </c>
      <c r="B6498" s="253" t="str">
        <f>IF(AND(A6498&lt;&gt;"",ISNUMBER(A6498)),VLOOKUP(A6498,Studies!A:BR,2,FALSE),"")</f>
        <v>Smith 1987</v>
      </c>
      <c r="C6498" s="254" t="str">
        <f>IF(AND(A6498&lt;&gt;"",ISNUMBER(A6498)),VLOOKUP(A6498,Studies!A:BR,3,FALSE),"")</f>
        <v>https://www.ncbi.nlm.nih.gov/pubmed/3437069</v>
      </c>
      <c r="D6498" s="254" t="str">
        <f>IF(AND(A6498&lt;&gt;"",ISNUMBER(A6498)),VLOOKUP(A6498,Studies!A:BR,4,FALSE),"")</f>
        <v>0.125 mg</v>
      </c>
      <c r="E6498" s="254" t="str">
        <f>IF(AND(A6498&lt;&gt;"",ISNUMBER(A6498)),VLOOKUP(A6498,Studies!A:BR,5,FALSE),"")</f>
        <v>Triazolam</v>
      </c>
      <c r="F6498" s="255" t="str">
        <f>IF(AND(A6498&lt;&gt;"",ISNUMBER(A6498)),VLOOKUP(A6498,Studies!A:BR,6,FALSE),"")</f>
        <v>Plasma</v>
      </c>
      <c r="G6498" s="194">
        <v>3</v>
      </c>
      <c r="H6498" s="50" t="s">
        <v>60</v>
      </c>
      <c r="I6498" s="187">
        <v>1.2723</v>
      </c>
      <c r="J6498" s="41" t="s">
        <v>941</v>
      </c>
      <c r="K6498" s="41" t="s">
        <v>116</v>
      </c>
      <c r="N6498" s="195"/>
    </row>
    <row r="6499" spans="1:16" x14ac:dyDescent="0.2">
      <c r="A6499" s="30">
        <v>717</v>
      </c>
      <c r="B6499" s="253" t="str">
        <f>IF(AND(A6499&lt;&gt;"",ISNUMBER(A6499)),VLOOKUP(A6499,Studies!A:BR,2,FALSE),"")</f>
        <v>Smith 1987</v>
      </c>
      <c r="C6499" s="254" t="str">
        <f>IF(AND(A6499&lt;&gt;"",ISNUMBER(A6499)),VLOOKUP(A6499,Studies!A:BR,3,FALSE),"")</f>
        <v>https://www.ncbi.nlm.nih.gov/pubmed/3437069</v>
      </c>
      <c r="D6499" s="254" t="str">
        <f>IF(AND(A6499&lt;&gt;"",ISNUMBER(A6499)),VLOOKUP(A6499,Studies!A:BR,4,FALSE),"")</f>
        <v>0.125 mg</v>
      </c>
      <c r="E6499" s="254" t="str">
        <f>IF(AND(A6499&lt;&gt;"",ISNUMBER(A6499)),VLOOKUP(A6499,Studies!A:BR,5,FALSE),"")</f>
        <v>Triazolam</v>
      </c>
      <c r="F6499" s="255" t="str">
        <f>IF(AND(A6499&lt;&gt;"",ISNUMBER(A6499)),VLOOKUP(A6499,Studies!A:BR,6,FALSE),"")</f>
        <v>Plasma</v>
      </c>
      <c r="G6499" s="194">
        <v>4</v>
      </c>
      <c r="H6499" s="50" t="s">
        <v>60</v>
      </c>
      <c r="I6499" s="187">
        <v>1.0945</v>
      </c>
      <c r="J6499" s="41" t="s">
        <v>941</v>
      </c>
      <c r="K6499" s="41" t="s">
        <v>116</v>
      </c>
    </row>
    <row r="6500" spans="1:16" x14ac:dyDescent="0.2">
      <c r="A6500" s="30">
        <v>717</v>
      </c>
      <c r="B6500" s="253" t="str">
        <f>IF(AND(A6500&lt;&gt;"",ISNUMBER(A6500)),VLOOKUP(A6500,Studies!A:BR,2,FALSE),"")</f>
        <v>Smith 1987</v>
      </c>
      <c r="C6500" s="254" t="str">
        <f>IF(AND(A6500&lt;&gt;"",ISNUMBER(A6500)),VLOOKUP(A6500,Studies!A:BR,3,FALSE),"")</f>
        <v>https://www.ncbi.nlm.nih.gov/pubmed/3437069</v>
      </c>
      <c r="D6500" s="254" t="str">
        <f>IF(AND(A6500&lt;&gt;"",ISNUMBER(A6500)),VLOOKUP(A6500,Studies!A:BR,4,FALSE),"")</f>
        <v>0.125 mg</v>
      </c>
      <c r="E6500" s="254" t="str">
        <f>IF(AND(A6500&lt;&gt;"",ISNUMBER(A6500)),VLOOKUP(A6500,Studies!A:BR,5,FALSE),"")</f>
        <v>Triazolam</v>
      </c>
      <c r="F6500" s="255" t="str">
        <f>IF(AND(A6500&lt;&gt;"",ISNUMBER(A6500)),VLOOKUP(A6500,Studies!A:BR,6,FALSE),"")</f>
        <v>Plasma</v>
      </c>
      <c r="G6500" s="194">
        <v>6</v>
      </c>
      <c r="H6500" s="50" t="s">
        <v>60</v>
      </c>
      <c r="I6500" s="187">
        <v>0.76270000000000004</v>
      </c>
      <c r="J6500" s="41" t="s">
        <v>941</v>
      </c>
      <c r="K6500" s="41" t="s">
        <v>116</v>
      </c>
    </row>
    <row r="6501" spans="1:16" x14ac:dyDescent="0.2">
      <c r="A6501" s="30">
        <v>717</v>
      </c>
      <c r="B6501" s="253" t="str">
        <f>IF(AND(A6501&lt;&gt;"",ISNUMBER(A6501)),VLOOKUP(A6501,Studies!A:BR,2,FALSE),"")</f>
        <v>Smith 1987</v>
      </c>
      <c r="C6501" s="254" t="str">
        <f>IF(AND(A6501&lt;&gt;"",ISNUMBER(A6501)),VLOOKUP(A6501,Studies!A:BR,3,FALSE),"")</f>
        <v>https://www.ncbi.nlm.nih.gov/pubmed/3437069</v>
      </c>
      <c r="D6501" s="254" t="str">
        <f>IF(AND(A6501&lt;&gt;"",ISNUMBER(A6501)),VLOOKUP(A6501,Studies!A:BR,4,FALSE),"")</f>
        <v>0.125 mg</v>
      </c>
      <c r="E6501" s="254" t="str">
        <f>IF(AND(A6501&lt;&gt;"",ISNUMBER(A6501)),VLOOKUP(A6501,Studies!A:BR,5,FALSE),"")</f>
        <v>Triazolam</v>
      </c>
      <c r="F6501" s="255" t="str">
        <f>IF(AND(A6501&lt;&gt;"",ISNUMBER(A6501)),VLOOKUP(A6501,Studies!A:BR,6,FALSE),"")</f>
        <v>Plasma</v>
      </c>
      <c r="G6501" s="194">
        <v>8</v>
      </c>
      <c r="H6501" s="50" t="s">
        <v>60</v>
      </c>
      <c r="I6501" s="187">
        <v>0.44369999999999998</v>
      </c>
      <c r="J6501" s="41" t="s">
        <v>941</v>
      </c>
      <c r="K6501" s="41" t="s">
        <v>116</v>
      </c>
    </row>
    <row r="6502" spans="1:16" x14ac:dyDescent="0.2">
      <c r="A6502" s="30">
        <v>717</v>
      </c>
      <c r="B6502" s="253" t="str">
        <f>IF(AND(A6502&lt;&gt;"",ISNUMBER(A6502)),VLOOKUP(A6502,Studies!A:BR,2,FALSE),"")</f>
        <v>Smith 1987</v>
      </c>
      <c r="C6502" s="254" t="str">
        <f>IF(AND(A6502&lt;&gt;"",ISNUMBER(A6502)),VLOOKUP(A6502,Studies!A:BR,3,FALSE),"")</f>
        <v>https://www.ncbi.nlm.nih.gov/pubmed/3437069</v>
      </c>
      <c r="D6502" s="254" t="str">
        <f>IF(AND(A6502&lt;&gt;"",ISNUMBER(A6502)),VLOOKUP(A6502,Studies!A:BR,4,FALSE),"")</f>
        <v>0.125 mg</v>
      </c>
      <c r="E6502" s="254" t="str">
        <f>IF(AND(A6502&lt;&gt;"",ISNUMBER(A6502)),VLOOKUP(A6502,Studies!A:BR,5,FALSE),"")</f>
        <v>Triazolam</v>
      </c>
      <c r="F6502" s="255" t="str">
        <f>IF(AND(A6502&lt;&gt;"",ISNUMBER(A6502)),VLOOKUP(A6502,Studies!A:BR,6,FALSE),"")</f>
        <v>Plasma</v>
      </c>
      <c r="G6502" s="194">
        <v>12</v>
      </c>
      <c r="H6502" s="50" t="s">
        <v>60</v>
      </c>
      <c r="I6502" s="187">
        <v>0.2394</v>
      </c>
      <c r="J6502" s="41" t="s">
        <v>941</v>
      </c>
      <c r="K6502" s="41" t="s">
        <v>116</v>
      </c>
    </row>
    <row r="6503" spans="1:16" x14ac:dyDescent="0.2">
      <c r="A6503" s="30">
        <v>718</v>
      </c>
      <c r="B6503" s="253" t="str">
        <f>IF(AND(A6503&lt;&gt;"",ISNUMBER(A6503)),VLOOKUP(A6503,Studies!A:BR,2,FALSE),"")</f>
        <v>Smith 1987</v>
      </c>
      <c r="C6503" s="254" t="str">
        <f>IF(AND(A6503&lt;&gt;"",ISNUMBER(A6503)),VLOOKUP(A6503,Studies!A:BR,3,FALSE),"")</f>
        <v>https://www.ncbi.nlm.nih.gov/pubmed/3437069</v>
      </c>
      <c r="D6503" s="254" t="str">
        <f>IF(AND(A6503&lt;&gt;"",ISNUMBER(A6503)),VLOOKUP(A6503,Studies!A:BR,4,FALSE),"")</f>
        <v>0.25 mg</v>
      </c>
      <c r="E6503" s="254" t="str">
        <f>IF(AND(A6503&lt;&gt;"",ISNUMBER(A6503)),VLOOKUP(A6503,Studies!A:BR,5,FALSE),"")</f>
        <v>Triazolam</v>
      </c>
      <c r="F6503" s="255" t="str">
        <f>IF(AND(A6503&lt;&gt;"",ISNUMBER(A6503)),VLOOKUP(A6503,Studies!A:BR,6,FALSE),"")</f>
        <v>Plasma</v>
      </c>
      <c r="G6503" s="194">
        <v>4.1667000000000003E-2</v>
      </c>
      <c r="H6503" s="50" t="s">
        <v>60</v>
      </c>
      <c r="I6503" s="187">
        <v>12.1609</v>
      </c>
      <c r="J6503" s="41" t="s">
        <v>941</v>
      </c>
      <c r="K6503" s="41" t="s">
        <v>116</v>
      </c>
    </row>
    <row r="6504" spans="1:16" x14ac:dyDescent="0.2">
      <c r="A6504" s="30">
        <v>718</v>
      </c>
      <c r="B6504" s="253" t="str">
        <f>IF(AND(A6504&lt;&gt;"",ISNUMBER(A6504)),VLOOKUP(A6504,Studies!A:BR,2,FALSE),"")</f>
        <v>Smith 1987</v>
      </c>
      <c r="C6504" s="254" t="str">
        <f>IF(AND(A6504&lt;&gt;"",ISNUMBER(A6504)),VLOOKUP(A6504,Studies!A:BR,3,FALSE),"")</f>
        <v>https://www.ncbi.nlm.nih.gov/pubmed/3437069</v>
      </c>
      <c r="D6504" s="254" t="str">
        <f>IF(AND(A6504&lt;&gt;"",ISNUMBER(A6504)),VLOOKUP(A6504,Studies!A:BR,4,FALSE),"")</f>
        <v>0.25 mg</v>
      </c>
      <c r="E6504" s="254" t="str">
        <f>IF(AND(A6504&lt;&gt;"",ISNUMBER(A6504)),VLOOKUP(A6504,Studies!A:BR,5,FALSE),"")</f>
        <v>Triazolam</v>
      </c>
      <c r="F6504" s="255" t="str">
        <f>IF(AND(A6504&lt;&gt;"",ISNUMBER(A6504)),VLOOKUP(A6504,Studies!A:BR,6,FALSE),"")</f>
        <v>Plasma</v>
      </c>
      <c r="G6504" s="194">
        <v>0.1</v>
      </c>
      <c r="H6504" s="50" t="s">
        <v>60</v>
      </c>
      <c r="I6504" s="187">
        <v>8.1001999999999992</v>
      </c>
      <c r="J6504" s="41" t="s">
        <v>941</v>
      </c>
      <c r="K6504" s="41" t="s">
        <v>116</v>
      </c>
      <c r="P6504" s="188"/>
    </row>
    <row r="6505" spans="1:16" x14ac:dyDescent="0.2">
      <c r="A6505" s="30">
        <v>718</v>
      </c>
      <c r="B6505" s="253" t="str">
        <f>IF(AND(A6505&lt;&gt;"",ISNUMBER(A6505)),VLOOKUP(A6505,Studies!A:BR,2,FALSE),"")</f>
        <v>Smith 1987</v>
      </c>
      <c r="C6505" s="254" t="str">
        <f>IF(AND(A6505&lt;&gt;"",ISNUMBER(A6505)),VLOOKUP(A6505,Studies!A:BR,3,FALSE),"")</f>
        <v>https://www.ncbi.nlm.nih.gov/pubmed/3437069</v>
      </c>
      <c r="D6505" s="254" t="str">
        <f>IF(AND(A6505&lt;&gt;"",ISNUMBER(A6505)),VLOOKUP(A6505,Studies!A:BR,4,FALSE),"")</f>
        <v>0.25 mg</v>
      </c>
      <c r="E6505" s="254" t="str">
        <f>IF(AND(A6505&lt;&gt;"",ISNUMBER(A6505)),VLOOKUP(A6505,Studies!A:BR,5,FALSE),"")</f>
        <v>Triazolam</v>
      </c>
      <c r="F6505" s="255" t="str">
        <f>IF(AND(A6505&lt;&gt;"",ISNUMBER(A6505)),VLOOKUP(A6505,Studies!A:BR,6,FALSE),"")</f>
        <v>Plasma</v>
      </c>
      <c r="G6505" s="194">
        <v>0.25</v>
      </c>
      <c r="H6505" s="50" t="s">
        <v>60</v>
      </c>
      <c r="I6505" s="187">
        <v>5.8170999999999999</v>
      </c>
      <c r="J6505" s="41" t="s">
        <v>941</v>
      </c>
      <c r="K6505" s="41" t="s">
        <v>116</v>
      </c>
    </row>
    <row r="6506" spans="1:16" x14ac:dyDescent="0.2">
      <c r="A6506" s="30">
        <v>718</v>
      </c>
      <c r="B6506" s="253" t="str">
        <f>IF(AND(A6506&lt;&gt;"",ISNUMBER(A6506)),VLOOKUP(A6506,Studies!A:BR,2,FALSE),"")</f>
        <v>Smith 1987</v>
      </c>
      <c r="C6506" s="254" t="str">
        <f>IF(AND(A6506&lt;&gt;"",ISNUMBER(A6506)),VLOOKUP(A6506,Studies!A:BR,3,FALSE),"")</f>
        <v>https://www.ncbi.nlm.nih.gov/pubmed/3437069</v>
      </c>
      <c r="D6506" s="254" t="str">
        <f>IF(AND(A6506&lt;&gt;"",ISNUMBER(A6506)),VLOOKUP(A6506,Studies!A:BR,4,FALSE),"")</f>
        <v>0.25 mg</v>
      </c>
      <c r="E6506" s="254" t="str">
        <f>IF(AND(A6506&lt;&gt;"",ISNUMBER(A6506)),VLOOKUP(A6506,Studies!A:BR,5,FALSE),"")</f>
        <v>Triazolam</v>
      </c>
      <c r="F6506" s="255" t="str">
        <f>IF(AND(A6506&lt;&gt;"",ISNUMBER(A6506)),VLOOKUP(A6506,Studies!A:BR,6,FALSE),"")</f>
        <v>Plasma</v>
      </c>
      <c r="G6506" s="194">
        <v>0.5</v>
      </c>
      <c r="H6506" s="50" t="s">
        <v>60</v>
      </c>
      <c r="I6506" s="187">
        <v>4.7834000000000003</v>
      </c>
      <c r="J6506" s="41" t="s">
        <v>941</v>
      </c>
      <c r="K6506" s="41" t="s">
        <v>116</v>
      </c>
    </row>
    <row r="6507" spans="1:16" x14ac:dyDescent="0.2">
      <c r="A6507" s="30">
        <v>718</v>
      </c>
      <c r="B6507" s="253" t="str">
        <f>IF(AND(A6507&lt;&gt;"",ISNUMBER(A6507)),VLOOKUP(A6507,Studies!A:BR,2,FALSE),"")</f>
        <v>Smith 1987</v>
      </c>
      <c r="C6507" s="254" t="str">
        <f>IF(AND(A6507&lt;&gt;"",ISNUMBER(A6507)),VLOOKUP(A6507,Studies!A:BR,3,FALSE),"")</f>
        <v>https://www.ncbi.nlm.nih.gov/pubmed/3437069</v>
      </c>
      <c r="D6507" s="254" t="str">
        <f>IF(AND(A6507&lt;&gt;"",ISNUMBER(A6507)),VLOOKUP(A6507,Studies!A:BR,4,FALSE),"")</f>
        <v>0.25 mg</v>
      </c>
      <c r="E6507" s="254" t="str">
        <f>IF(AND(A6507&lt;&gt;"",ISNUMBER(A6507)),VLOOKUP(A6507,Studies!A:BR,5,FALSE),"")</f>
        <v>Triazolam</v>
      </c>
      <c r="F6507" s="255" t="str">
        <f>IF(AND(A6507&lt;&gt;"",ISNUMBER(A6507)),VLOOKUP(A6507,Studies!A:BR,6,FALSE),"")</f>
        <v>Plasma</v>
      </c>
      <c r="G6507" s="194">
        <v>1</v>
      </c>
      <c r="H6507" s="50" t="s">
        <v>60</v>
      </c>
      <c r="I6507" s="187">
        <v>4.0536000000000003</v>
      </c>
      <c r="J6507" s="41" t="s">
        <v>941</v>
      </c>
      <c r="K6507" s="41" t="s">
        <v>116</v>
      </c>
    </row>
    <row r="6508" spans="1:16" x14ac:dyDescent="0.2">
      <c r="A6508" s="30">
        <v>718</v>
      </c>
      <c r="B6508" s="253" t="str">
        <f>IF(AND(A6508&lt;&gt;"",ISNUMBER(A6508)),VLOOKUP(A6508,Studies!A:BR,2,FALSE),"")</f>
        <v>Smith 1987</v>
      </c>
      <c r="C6508" s="254" t="str">
        <f>IF(AND(A6508&lt;&gt;"",ISNUMBER(A6508)),VLOOKUP(A6508,Studies!A:BR,3,FALSE),"")</f>
        <v>https://www.ncbi.nlm.nih.gov/pubmed/3437069</v>
      </c>
      <c r="D6508" s="254" t="str">
        <f>IF(AND(A6508&lt;&gt;"",ISNUMBER(A6508)),VLOOKUP(A6508,Studies!A:BR,4,FALSE),"")</f>
        <v>0.25 mg</v>
      </c>
      <c r="E6508" s="254" t="str">
        <f>IF(AND(A6508&lt;&gt;"",ISNUMBER(A6508)),VLOOKUP(A6508,Studies!A:BR,5,FALSE),"")</f>
        <v>Triazolam</v>
      </c>
      <c r="F6508" s="255" t="str">
        <f>IF(AND(A6508&lt;&gt;"",ISNUMBER(A6508)),VLOOKUP(A6508,Studies!A:BR,6,FALSE),"")</f>
        <v>Plasma</v>
      </c>
      <c r="G6508" s="194">
        <v>1.5</v>
      </c>
      <c r="H6508" s="50" t="s">
        <v>60</v>
      </c>
      <c r="I6508" s="187">
        <v>3.8746999999999998</v>
      </c>
      <c r="J6508" s="41" t="s">
        <v>941</v>
      </c>
      <c r="K6508" s="41" t="s">
        <v>116</v>
      </c>
    </row>
    <row r="6509" spans="1:16" x14ac:dyDescent="0.2">
      <c r="A6509" s="30">
        <v>718</v>
      </c>
      <c r="B6509" s="253" t="str">
        <f>IF(AND(A6509&lt;&gt;"",ISNUMBER(A6509)),VLOOKUP(A6509,Studies!A:BR,2,FALSE),"")</f>
        <v>Smith 1987</v>
      </c>
      <c r="C6509" s="254" t="str">
        <f>IF(AND(A6509&lt;&gt;"",ISNUMBER(A6509)),VLOOKUP(A6509,Studies!A:BR,3,FALSE),"")</f>
        <v>https://www.ncbi.nlm.nih.gov/pubmed/3437069</v>
      </c>
      <c r="D6509" s="254" t="str">
        <f>IF(AND(A6509&lt;&gt;"",ISNUMBER(A6509)),VLOOKUP(A6509,Studies!A:BR,4,FALSE),"")</f>
        <v>0.25 mg</v>
      </c>
      <c r="E6509" s="254" t="str">
        <f>IF(AND(A6509&lt;&gt;"",ISNUMBER(A6509)),VLOOKUP(A6509,Studies!A:BR,5,FALSE),"")</f>
        <v>Triazolam</v>
      </c>
      <c r="F6509" s="255" t="str">
        <f>IF(AND(A6509&lt;&gt;"",ISNUMBER(A6509)),VLOOKUP(A6509,Studies!A:BR,6,FALSE),"")</f>
        <v>Plasma</v>
      </c>
      <c r="G6509" s="194">
        <v>2</v>
      </c>
      <c r="H6509" s="50" t="s">
        <v>60</v>
      </c>
      <c r="I6509" s="187">
        <v>3.6482999999999999</v>
      </c>
      <c r="J6509" s="41" t="s">
        <v>941</v>
      </c>
      <c r="K6509" s="41" t="s">
        <v>116</v>
      </c>
    </row>
    <row r="6510" spans="1:16" x14ac:dyDescent="0.2">
      <c r="A6510" s="30">
        <v>718</v>
      </c>
      <c r="B6510" s="253" t="str">
        <f>IF(AND(A6510&lt;&gt;"",ISNUMBER(A6510)),VLOOKUP(A6510,Studies!A:BR,2,FALSE),"")</f>
        <v>Smith 1987</v>
      </c>
      <c r="C6510" s="254" t="str">
        <f>IF(AND(A6510&lt;&gt;"",ISNUMBER(A6510)),VLOOKUP(A6510,Studies!A:BR,3,FALSE),"")</f>
        <v>https://www.ncbi.nlm.nih.gov/pubmed/3437069</v>
      </c>
      <c r="D6510" s="254" t="str">
        <f>IF(AND(A6510&lt;&gt;"",ISNUMBER(A6510)),VLOOKUP(A6510,Studies!A:BR,4,FALSE),"")</f>
        <v>0.25 mg</v>
      </c>
      <c r="E6510" s="254" t="str">
        <f>IF(AND(A6510&lt;&gt;"",ISNUMBER(A6510)),VLOOKUP(A6510,Studies!A:BR,5,FALSE),"")</f>
        <v>Triazolam</v>
      </c>
      <c r="F6510" s="255" t="str">
        <f>IF(AND(A6510&lt;&gt;"",ISNUMBER(A6510)),VLOOKUP(A6510,Studies!A:BR,6,FALSE),"")</f>
        <v>Plasma</v>
      </c>
      <c r="G6510" s="194">
        <v>3</v>
      </c>
      <c r="H6510" s="50" t="s">
        <v>60</v>
      </c>
      <c r="I6510" s="187">
        <v>3.2345000000000002</v>
      </c>
      <c r="J6510" s="41" t="s">
        <v>941</v>
      </c>
      <c r="K6510" s="41" t="s">
        <v>116</v>
      </c>
    </row>
    <row r="6511" spans="1:16" x14ac:dyDescent="0.2">
      <c r="A6511" s="30">
        <v>718</v>
      </c>
      <c r="B6511" s="253" t="str">
        <f>IF(AND(A6511&lt;&gt;"",ISNUMBER(A6511)),VLOOKUP(A6511,Studies!A:BR,2,FALSE),"")</f>
        <v>Smith 1987</v>
      </c>
      <c r="C6511" s="254" t="str">
        <f>IF(AND(A6511&lt;&gt;"",ISNUMBER(A6511)),VLOOKUP(A6511,Studies!A:BR,3,FALSE),"")</f>
        <v>https://www.ncbi.nlm.nih.gov/pubmed/3437069</v>
      </c>
      <c r="D6511" s="254" t="str">
        <f>IF(AND(A6511&lt;&gt;"",ISNUMBER(A6511)),VLOOKUP(A6511,Studies!A:BR,4,FALSE),"")</f>
        <v>0.25 mg</v>
      </c>
      <c r="E6511" s="254" t="str">
        <f>IF(AND(A6511&lt;&gt;"",ISNUMBER(A6511)),VLOOKUP(A6511,Studies!A:BR,5,FALSE),"")</f>
        <v>Triazolam</v>
      </c>
      <c r="F6511" s="255" t="str">
        <f>IF(AND(A6511&lt;&gt;"",ISNUMBER(A6511)),VLOOKUP(A6511,Studies!A:BR,6,FALSE),"")</f>
        <v>Plasma</v>
      </c>
      <c r="G6511" s="194">
        <v>4</v>
      </c>
      <c r="H6511" s="50" t="s">
        <v>60</v>
      </c>
      <c r="I6511" s="187">
        <v>2.3228</v>
      </c>
      <c r="J6511" s="41" t="s">
        <v>941</v>
      </c>
      <c r="K6511" s="41" t="s">
        <v>116</v>
      </c>
    </row>
    <row r="6512" spans="1:16" x14ac:dyDescent="0.2">
      <c r="A6512" s="30">
        <v>718</v>
      </c>
      <c r="B6512" s="253" t="str">
        <f>IF(AND(A6512&lt;&gt;"",ISNUMBER(A6512)),VLOOKUP(A6512,Studies!A:BR,2,FALSE),"")</f>
        <v>Smith 1987</v>
      </c>
      <c r="C6512" s="254" t="str">
        <f>IF(AND(A6512&lt;&gt;"",ISNUMBER(A6512)),VLOOKUP(A6512,Studies!A:BR,3,FALSE),"")</f>
        <v>https://www.ncbi.nlm.nih.gov/pubmed/3437069</v>
      </c>
      <c r="D6512" s="254" t="str">
        <f>IF(AND(A6512&lt;&gt;"",ISNUMBER(A6512)),VLOOKUP(A6512,Studies!A:BR,4,FALSE),"")</f>
        <v>0.25 mg</v>
      </c>
      <c r="E6512" s="254" t="str">
        <f>IF(AND(A6512&lt;&gt;"",ISNUMBER(A6512)),VLOOKUP(A6512,Studies!A:BR,5,FALSE),"")</f>
        <v>Triazolam</v>
      </c>
      <c r="F6512" s="255" t="str">
        <f>IF(AND(A6512&lt;&gt;"",ISNUMBER(A6512)),VLOOKUP(A6512,Studies!A:BR,6,FALSE),"")</f>
        <v>Plasma</v>
      </c>
      <c r="G6512" s="194">
        <v>6</v>
      </c>
      <c r="H6512" s="50" t="s">
        <v>60</v>
      </c>
      <c r="I6512" s="187">
        <v>1.7985</v>
      </c>
      <c r="J6512" s="41" t="s">
        <v>941</v>
      </c>
      <c r="K6512" s="41" t="s">
        <v>116</v>
      </c>
    </row>
    <row r="6513" spans="1:14" x14ac:dyDescent="0.2">
      <c r="A6513" s="30">
        <v>718</v>
      </c>
      <c r="B6513" s="253" t="str">
        <f>IF(AND(A6513&lt;&gt;"",ISNUMBER(A6513)),VLOOKUP(A6513,Studies!A:BR,2,FALSE),"")</f>
        <v>Smith 1987</v>
      </c>
      <c r="C6513" s="254" t="str">
        <f>IF(AND(A6513&lt;&gt;"",ISNUMBER(A6513)),VLOOKUP(A6513,Studies!A:BR,3,FALSE),"")</f>
        <v>https://www.ncbi.nlm.nih.gov/pubmed/3437069</v>
      </c>
      <c r="D6513" s="254" t="str">
        <f>IF(AND(A6513&lt;&gt;"",ISNUMBER(A6513)),VLOOKUP(A6513,Studies!A:BR,4,FALSE),"")</f>
        <v>0.25 mg</v>
      </c>
      <c r="E6513" s="254" t="str">
        <f>IF(AND(A6513&lt;&gt;"",ISNUMBER(A6513)),VLOOKUP(A6513,Studies!A:BR,5,FALSE),"")</f>
        <v>Triazolam</v>
      </c>
      <c r="F6513" s="255" t="str">
        <f>IF(AND(A6513&lt;&gt;"",ISNUMBER(A6513)),VLOOKUP(A6513,Studies!A:BR,6,FALSE),"")</f>
        <v>Plasma</v>
      </c>
      <c r="G6513" s="194">
        <v>8</v>
      </c>
      <c r="H6513" s="50" t="s">
        <v>60</v>
      </c>
      <c r="I6513" s="187">
        <v>1.1979</v>
      </c>
      <c r="J6513" s="41" t="s">
        <v>941</v>
      </c>
      <c r="K6513" s="41" t="s">
        <v>116</v>
      </c>
    </row>
    <row r="6514" spans="1:14" x14ac:dyDescent="0.2">
      <c r="A6514" s="30">
        <v>718</v>
      </c>
      <c r="B6514" s="253" t="str">
        <f>IF(AND(A6514&lt;&gt;"",ISNUMBER(A6514)),VLOOKUP(A6514,Studies!A:BR,2,FALSE),"")</f>
        <v>Smith 1987</v>
      </c>
      <c r="C6514" s="254" t="str">
        <f>IF(AND(A6514&lt;&gt;"",ISNUMBER(A6514)),VLOOKUP(A6514,Studies!A:BR,3,FALSE),"")</f>
        <v>https://www.ncbi.nlm.nih.gov/pubmed/3437069</v>
      </c>
      <c r="D6514" s="254" t="str">
        <f>IF(AND(A6514&lt;&gt;"",ISNUMBER(A6514)),VLOOKUP(A6514,Studies!A:BR,4,FALSE),"")</f>
        <v>0.25 mg</v>
      </c>
      <c r="E6514" s="254" t="str">
        <f>IF(AND(A6514&lt;&gt;"",ISNUMBER(A6514)),VLOOKUP(A6514,Studies!A:BR,5,FALSE),"")</f>
        <v>Triazolam</v>
      </c>
      <c r="F6514" s="255" t="str">
        <f>IF(AND(A6514&lt;&gt;"",ISNUMBER(A6514)),VLOOKUP(A6514,Studies!A:BR,6,FALSE),"")</f>
        <v>Plasma</v>
      </c>
      <c r="G6514" s="194">
        <v>12</v>
      </c>
      <c r="H6514" s="50" t="s">
        <v>60</v>
      </c>
      <c r="I6514" s="187">
        <v>0.72899999999999998</v>
      </c>
      <c r="J6514" s="41" t="s">
        <v>941</v>
      </c>
      <c r="K6514" s="41" t="s">
        <v>116</v>
      </c>
    </row>
    <row r="6515" spans="1:14" x14ac:dyDescent="0.2">
      <c r="A6515" s="30">
        <v>719</v>
      </c>
      <c r="B6515" s="253" t="str">
        <f>IF(AND(A6515&lt;&gt;"",ISNUMBER(A6515)),VLOOKUP(A6515,Studies!A:BR,2,FALSE),"")</f>
        <v>Smith 1987</v>
      </c>
      <c r="C6515" s="254" t="str">
        <f>IF(AND(A6515&lt;&gt;"",ISNUMBER(A6515)),VLOOKUP(A6515,Studies!A:BR,3,FALSE),"")</f>
        <v>https://www.ncbi.nlm.nih.gov/pubmed/3437069</v>
      </c>
      <c r="D6515" s="254" t="str">
        <f>IF(AND(A6515&lt;&gt;"",ISNUMBER(A6515)),VLOOKUP(A6515,Studies!A:BR,4,FALSE),"")</f>
        <v>0.5 mg</v>
      </c>
      <c r="E6515" s="254" t="str">
        <f>IF(AND(A6515&lt;&gt;"",ISNUMBER(A6515)),VLOOKUP(A6515,Studies!A:BR,5,FALSE),"")</f>
        <v>Triazolam</v>
      </c>
      <c r="F6515" s="255" t="str">
        <f>IF(AND(A6515&lt;&gt;"",ISNUMBER(A6515)),VLOOKUP(A6515,Studies!A:BR,6,FALSE),"")</f>
        <v>Plasma</v>
      </c>
      <c r="G6515" s="194">
        <v>4.1667000000000003E-2</v>
      </c>
      <c r="H6515" s="50" t="s">
        <v>60</v>
      </c>
      <c r="I6515" s="187">
        <v>19.10054311</v>
      </c>
      <c r="J6515" s="41" t="s">
        <v>941</v>
      </c>
      <c r="K6515" s="41" t="s">
        <v>116</v>
      </c>
    </row>
    <row r="6516" spans="1:14" x14ac:dyDescent="0.2">
      <c r="A6516" s="30">
        <v>719</v>
      </c>
      <c r="B6516" s="253" t="str">
        <f>IF(AND(A6516&lt;&gt;"",ISNUMBER(A6516)),VLOOKUP(A6516,Studies!A:BR,2,FALSE),"")</f>
        <v>Smith 1987</v>
      </c>
      <c r="C6516" s="254" t="str">
        <f>IF(AND(A6516&lt;&gt;"",ISNUMBER(A6516)),VLOOKUP(A6516,Studies!A:BR,3,FALSE),"")</f>
        <v>https://www.ncbi.nlm.nih.gov/pubmed/3437069</v>
      </c>
      <c r="D6516" s="254" t="str">
        <f>IF(AND(A6516&lt;&gt;"",ISNUMBER(A6516)),VLOOKUP(A6516,Studies!A:BR,4,FALSE),"")</f>
        <v>0.5 mg</v>
      </c>
      <c r="E6516" s="254" t="str">
        <f>IF(AND(A6516&lt;&gt;"",ISNUMBER(A6516)),VLOOKUP(A6516,Studies!A:BR,5,FALSE),"")</f>
        <v>Triazolam</v>
      </c>
      <c r="F6516" s="255" t="str">
        <f>IF(AND(A6516&lt;&gt;"",ISNUMBER(A6516)),VLOOKUP(A6516,Studies!A:BR,6,FALSE),"")</f>
        <v>Plasma</v>
      </c>
      <c r="G6516" s="194">
        <v>0.1</v>
      </c>
      <c r="H6516" s="50" t="s">
        <v>60</v>
      </c>
      <c r="I6516" s="187">
        <v>13.111339879999999</v>
      </c>
      <c r="J6516" s="41" t="s">
        <v>941</v>
      </c>
      <c r="K6516" s="41" t="s">
        <v>116</v>
      </c>
    </row>
    <row r="6517" spans="1:14" x14ac:dyDescent="0.2">
      <c r="A6517" s="30">
        <v>719</v>
      </c>
      <c r="B6517" s="253" t="str">
        <f>IF(AND(A6517&lt;&gt;"",ISNUMBER(A6517)),VLOOKUP(A6517,Studies!A:BR,2,FALSE),"")</f>
        <v>Smith 1987</v>
      </c>
      <c r="C6517" s="254" t="str">
        <f>IF(AND(A6517&lt;&gt;"",ISNUMBER(A6517)),VLOOKUP(A6517,Studies!A:BR,3,FALSE),"")</f>
        <v>https://www.ncbi.nlm.nih.gov/pubmed/3437069</v>
      </c>
      <c r="D6517" s="254" t="str">
        <f>IF(AND(A6517&lt;&gt;"",ISNUMBER(A6517)),VLOOKUP(A6517,Studies!A:BR,4,FALSE),"")</f>
        <v>0.5 mg</v>
      </c>
      <c r="E6517" s="254" t="str">
        <f>IF(AND(A6517&lt;&gt;"",ISNUMBER(A6517)),VLOOKUP(A6517,Studies!A:BR,5,FALSE),"")</f>
        <v>Triazolam</v>
      </c>
      <c r="F6517" s="255" t="str">
        <f>IF(AND(A6517&lt;&gt;"",ISNUMBER(A6517)),VLOOKUP(A6517,Studies!A:BR,6,FALSE),"")</f>
        <v>Plasma</v>
      </c>
      <c r="G6517" s="194">
        <v>0.25</v>
      </c>
      <c r="H6517" s="50" t="s">
        <v>60</v>
      </c>
      <c r="I6517" s="187">
        <v>12.915495780000001</v>
      </c>
      <c r="J6517" s="41" t="s">
        <v>941</v>
      </c>
      <c r="K6517" s="41" t="s">
        <v>116</v>
      </c>
    </row>
    <row r="6518" spans="1:14" x14ac:dyDescent="0.2">
      <c r="A6518" s="30">
        <v>719</v>
      </c>
      <c r="B6518" s="253" t="str">
        <f>IF(AND(A6518&lt;&gt;"",ISNUMBER(A6518)),VLOOKUP(A6518,Studies!A:BR,2,FALSE),"")</f>
        <v>Smith 1987</v>
      </c>
      <c r="C6518" s="254" t="str">
        <f>IF(AND(A6518&lt;&gt;"",ISNUMBER(A6518)),VLOOKUP(A6518,Studies!A:BR,3,FALSE),"")</f>
        <v>https://www.ncbi.nlm.nih.gov/pubmed/3437069</v>
      </c>
      <c r="D6518" s="254" t="str">
        <f>IF(AND(A6518&lt;&gt;"",ISNUMBER(A6518)),VLOOKUP(A6518,Studies!A:BR,4,FALSE),"")</f>
        <v>0.5 mg</v>
      </c>
      <c r="E6518" s="254" t="str">
        <f>IF(AND(A6518&lt;&gt;"",ISNUMBER(A6518)),VLOOKUP(A6518,Studies!A:BR,5,FALSE),"")</f>
        <v>Triazolam</v>
      </c>
      <c r="F6518" s="255" t="str">
        <f>IF(AND(A6518&lt;&gt;"",ISNUMBER(A6518)),VLOOKUP(A6518,Studies!A:BR,6,FALSE),"")</f>
        <v>Plasma</v>
      </c>
      <c r="G6518" s="194">
        <v>0.5</v>
      </c>
      <c r="H6518" s="50" t="s">
        <v>60</v>
      </c>
      <c r="I6518" s="187">
        <v>10.46183426</v>
      </c>
      <c r="J6518" s="41" t="s">
        <v>941</v>
      </c>
      <c r="K6518" s="41" t="s">
        <v>116</v>
      </c>
      <c r="M6518" s="195"/>
      <c r="N6518" s="195"/>
    </row>
    <row r="6519" spans="1:14" x14ac:dyDescent="0.2">
      <c r="A6519" s="30">
        <v>719</v>
      </c>
      <c r="B6519" s="253" t="str">
        <f>IF(AND(A6519&lt;&gt;"",ISNUMBER(A6519)),VLOOKUP(A6519,Studies!A:BR,2,FALSE),"")</f>
        <v>Smith 1987</v>
      </c>
      <c r="C6519" s="254" t="str">
        <f>IF(AND(A6519&lt;&gt;"",ISNUMBER(A6519)),VLOOKUP(A6519,Studies!A:BR,3,FALSE),"")</f>
        <v>https://www.ncbi.nlm.nih.gov/pubmed/3437069</v>
      </c>
      <c r="D6519" s="254" t="str">
        <f>IF(AND(A6519&lt;&gt;"",ISNUMBER(A6519)),VLOOKUP(A6519,Studies!A:BR,4,FALSE),"")</f>
        <v>0.5 mg</v>
      </c>
      <c r="E6519" s="254" t="str">
        <f>IF(AND(A6519&lt;&gt;"",ISNUMBER(A6519)),VLOOKUP(A6519,Studies!A:BR,5,FALSE),"")</f>
        <v>Triazolam</v>
      </c>
      <c r="F6519" s="255" t="str">
        <f>IF(AND(A6519&lt;&gt;"",ISNUMBER(A6519)),VLOOKUP(A6519,Studies!A:BR,6,FALSE),"")</f>
        <v>Plasma</v>
      </c>
      <c r="G6519" s="194">
        <v>1</v>
      </c>
      <c r="H6519" s="50" t="s">
        <v>60</v>
      </c>
      <c r="I6519" s="187">
        <v>8.4743136539999995</v>
      </c>
      <c r="J6519" s="41" t="s">
        <v>941</v>
      </c>
      <c r="K6519" s="41" t="s">
        <v>116</v>
      </c>
      <c r="M6519" s="195"/>
      <c r="N6519" s="195"/>
    </row>
    <row r="6520" spans="1:14" x14ac:dyDescent="0.2">
      <c r="A6520" s="30">
        <v>719</v>
      </c>
      <c r="B6520" s="253" t="str">
        <f>IF(AND(A6520&lt;&gt;"",ISNUMBER(A6520)),VLOOKUP(A6520,Studies!A:BR,2,FALSE),"")</f>
        <v>Smith 1987</v>
      </c>
      <c r="C6520" s="254" t="str">
        <f>IF(AND(A6520&lt;&gt;"",ISNUMBER(A6520)),VLOOKUP(A6520,Studies!A:BR,3,FALSE),"")</f>
        <v>https://www.ncbi.nlm.nih.gov/pubmed/3437069</v>
      </c>
      <c r="D6520" s="254" t="str">
        <f>IF(AND(A6520&lt;&gt;"",ISNUMBER(A6520)),VLOOKUP(A6520,Studies!A:BR,4,FALSE),"")</f>
        <v>0.5 mg</v>
      </c>
      <c r="E6520" s="254" t="str">
        <f>IF(AND(A6520&lt;&gt;"",ISNUMBER(A6520)),VLOOKUP(A6520,Studies!A:BR,5,FALSE),"")</f>
        <v>Triazolam</v>
      </c>
      <c r="F6520" s="255" t="str">
        <f>IF(AND(A6520&lt;&gt;"",ISNUMBER(A6520)),VLOOKUP(A6520,Studies!A:BR,6,FALSE),"")</f>
        <v>Plasma</v>
      </c>
      <c r="G6520" s="194">
        <v>1.5</v>
      </c>
      <c r="H6520" s="50" t="s">
        <v>60</v>
      </c>
      <c r="I6520" s="187">
        <v>8.2230446859999997</v>
      </c>
      <c r="J6520" s="41" t="s">
        <v>941</v>
      </c>
      <c r="K6520" s="41" t="s">
        <v>116</v>
      </c>
      <c r="M6520" s="195"/>
      <c r="N6520" s="195"/>
    </row>
    <row r="6521" spans="1:14" x14ac:dyDescent="0.2">
      <c r="A6521" s="30">
        <v>719</v>
      </c>
      <c r="B6521" s="253" t="str">
        <f>IF(AND(A6521&lt;&gt;"",ISNUMBER(A6521)),VLOOKUP(A6521,Studies!A:BR,2,FALSE),"")</f>
        <v>Smith 1987</v>
      </c>
      <c r="C6521" s="254" t="str">
        <f>IF(AND(A6521&lt;&gt;"",ISNUMBER(A6521)),VLOOKUP(A6521,Studies!A:BR,3,FALSE),"")</f>
        <v>https://www.ncbi.nlm.nih.gov/pubmed/3437069</v>
      </c>
      <c r="D6521" s="254" t="str">
        <f>IF(AND(A6521&lt;&gt;"",ISNUMBER(A6521)),VLOOKUP(A6521,Studies!A:BR,4,FALSE),"")</f>
        <v>0.5 mg</v>
      </c>
      <c r="E6521" s="254" t="str">
        <f>IF(AND(A6521&lt;&gt;"",ISNUMBER(A6521)),VLOOKUP(A6521,Studies!A:BR,5,FALSE),"")</f>
        <v>Triazolam</v>
      </c>
      <c r="F6521" s="255" t="str">
        <f>IF(AND(A6521&lt;&gt;"",ISNUMBER(A6521)),VLOOKUP(A6521,Studies!A:BR,6,FALSE),"")</f>
        <v>Plasma</v>
      </c>
      <c r="G6521" s="194">
        <v>2</v>
      </c>
      <c r="H6521" s="50" t="s">
        <v>60</v>
      </c>
      <c r="I6521" s="187">
        <v>7.2902948600000004</v>
      </c>
      <c r="J6521" s="41" t="s">
        <v>941</v>
      </c>
      <c r="K6521" s="41" t="s">
        <v>116</v>
      </c>
      <c r="M6521" s="195"/>
      <c r="N6521" s="195"/>
    </row>
    <row r="6522" spans="1:14" x14ac:dyDescent="0.2">
      <c r="A6522" s="30">
        <v>719</v>
      </c>
      <c r="B6522" s="253" t="str">
        <f>IF(AND(A6522&lt;&gt;"",ISNUMBER(A6522)),VLOOKUP(A6522,Studies!A:BR,2,FALSE),"")</f>
        <v>Smith 1987</v>
      </c>
      <c r="C6522" s="254" t="str">
        <f>IF(AND(A6522&lt;&gt;"",ISNUMBER(A6522)),VLOOKUP(A6522,Studies!A:BR,3,FALSE),"")</f>
        <v>https://www.ncbi.nlm.nih.gov/pubmed/3437069</v>
      </c>
      <c r="D6522" s="254" t="str">
        <f>IF(AND(A6522&lt;&gt;"",ISNUMBER(A6522)),VLOOKUP(A6522,Studies!A:BR,4,FALSE),"")</f>
        <v>0.5 mg</v>
      </c>
      <c r="E6522" s="254" t="str">
        <f>IF(AND(A6522&lt;&gt;"",ISNUMBER(A6522)),VLOOKUP(A6522,Studies!A:BR,5,FALSE),"")</f>
        <v>Triazolam</v>
      </c>
      <c r="F6522" s="255" t="str">
        <f>IF(AND(A6522&lt;&gt;"",ISNUMBER(A6522)),VLOOKUP(A6522,Studies!A:BR,6,FALSE),"")</f>
        <v>Plasma</v>
      </c>
      <c r="G6522" s="194">
        <v>3</v>
      </c>
      <c r="H6522" s="50" t="s">
        <v>60</v>
      </c>
      <c r="I6522" s="187">
        <v>5.7302019560000002</v>
      </c>
      <c r="J6522" s="41" t="s">
        <v>941</v>
      </c>
      <c r="K6522" s="41" t="s">
        <v>116</v>
      </c>
      <c r="M6522" s="195"/>
      <c r="N6522" s="195"/>
    </row>
    <row r="6523" spans="1:14" x14ac:dyDescent="0.2">
      <c r="A6523" s="30">
        <v>719</v>
      </c>
      <c r="B6523" s="253" t="str">
        <f>IF(AND(A6523&lt;&gt;"",ISNUMBER(A6523)),VLOOKUP(A6523,Studies!A:BR,2,FALSE),"")</f>
        <v>Smith 1987</v>
      </c>
      <c r="C6523" s="254" t="str">
        <f>IF(AND(A6523&lt;&gt;"",ISNUMBER(A6523)),VLOOKUP(A6523,Studies!A:BR,3,FALSE),"")</f>
        <v>https://www.ncbi.nlm.nih.gov/pubmed/3437069</v>
      </c>
      <c r="D6523" s="254" t="str">
        <f>IF(AND(A6523&lt;&gt;"",ISNUMBER(A6523)),VLOOKUP(A6523,Studies!A:BR,4,FALSE),"")</f>
        <v>0.5 mg</v>
      </c>
      <c r="E6523" s="254" t="str">
        <f>IF(AND(A6523&lt;&gt;"",ISNUMBER(A6523)),VLOOKUP(A6523,Studies!A:BR,5,FALSE),"")</f>
        <v>Triazolam</v>
      </c>
      <c r="F6523" s="255" t="str">
        <f>IF(AND(A6523&lt;&gt;"",ISNUMBER(A6523)),VLOOKUP(A6523,Studies!A:BR,6,FALSE),"")</f>
        <v>Plasma</v>
      </c>
      <c r="G6523" s="194">
        <v>4</v>
      </c>
      <c r="H6523" s="50" t="s">
        <v>60</v>
      </c>
      <c r="I6523" s="187">
        <v>5.0043356599999997</v>
      </c>
      <c r="J6523" s="41" t="s">
        <v>941</v>
      </c>
      <c r="K6523" s="41" t="s">
        <v>116</v>
      </c>
      <c r="M6523" s="195"/>
      <c r="N6523" s="195"/>
    </row>
    <row r="6524" spans="1:14" x14ac:dyDescent="0.2">
      <c r="A6524" s="30">
        <v>719</v>
      </c>
      <c r="B6524" s="253" t="str">
        <f>IF(AND(A6524&lt;&gt;"",ISNUMBER(A6524)),VLOOKUP(A6524,Studies!A:BR,2,FALSE),"")</f>
        <v>Smith 1987</v>
      </c>
      <c r="C6524" s="254" t="str">
        <f>IF(AND(A6524&lt;&gt;"",ISNUMBER(A6524)),VLOOKUP(A6524,Studies!A:BR,3,FALSE),"")</f>
        <v>https://www.ncbi.nlm.nih.gov/pubmed/3437069</v>
      </c>
      <c r="D6524" s="254" t="str">
        <f>IF(AND(A6524&lt;&gt;"",ISNUMBER(A6524)),VLOOKUP(A6524,Studies!A:BR,4,FALSE),"")</f>
        <v>0.5 mg</v>
      </c>
      <c r="E6524" s="254" t="str">
        <f>IF(AND(A6524&lt;&gt;"",ISNUMBER(A6524)),VLOOKUP(A6524,Studies!A:BR,5,FALSE),"")</f>
        <v>Triazolam</v>
      </c>
      <c r="F6524" s="255" t="str">
        <f>IF(AND(A6524&lt;&gt;"",ISNUMBER(A6524)),VLOOKUP(A6524,Studies!A:BR,6,FALSE),"")</f>
        <v>Plasma</v>
      </c>
      <c r="G6524" s="194">
        <v>6</v>
      </c>
      <c r="H6524" s="50" t="s">
        <v>60</v>
      </c>
      <c r="I6524" s="187">
        <v>3.5938133950000002</v>
      </c>
      <c r="J6524" s="41" t="s">
        <v>941</v>
      </c>
      <c r="K6524" s="41" t="s">
        <v>116</v>
      </c>
    </row>
    <row r="6525" spans="1:14" x14ac:dyDescent="0.2">
      <c r="A6525" s="30">
        <v>719</v>
      </c>
      <c r="B6525" s="253" t="str">
        <f>IF(AND(A6525&lt;&gt;"",ISNUMBER(A6525)),VLOOKUP(A6525,Studies!A:BR,2,FALSE),"")</f>
        <v>Smith 1987</v>
      </c>
      <c r="C6525" s="254" t="str">
        <f>IF(AND(A6525&lt;&gt;"",ISNUMBER(A6525)),VLOOKUP(A6525,Studies!A:BR,3,FALSE),"")</f>
        <v>https://www.ncbi.nlm.nih.gov/pubmed/3437069</v>
      </c>
      <c r="D6525" s="254" t="str">
        <f>IF(AND(A6525&lt;&gt;"",ISNUMBER(A6525)),VLOOKUP(A6525,Studies!A:BR,4,FALSE),"")</f>
        <v>0.5 mg</v>
      </c>
      <c r="E6525" s="254" t="str">
        <f>IF(AND(A6525&lt;&gt;"",ISNUMBER(A6525)),VLOOKUP(A6525,Studies!A:BR,5,FALSE),"")</f>
        <v>Triazolam</v>
      </c>
      <c r="F6525" s="255" t="str">
        <f>IF(AND(A6525&lt;&gt;"",ISNUMBER(A6525)),VLOOKUP(A6525,Studies!A:BR,6,FALSE),"")</f>
        <v>Plasma</v>
      </c>
      <c r="G6525" s="194">
        <v>8</v>
      </c>
      <c r="H6525" s="50" t="s">
        <v>60</v>
      </c>
      <c r="I6525" s="187">
        <v>2.3580284319999998</v>
      </c>
      <c r="J6525" s="41" t="s">
        <v>941</v>
      </c>
      <c r="K6525" s="41" t="s">
        <v>116</v>
      </c>
    </row>
    <row r="6526" spans="1:14" x14ac:dyDescent="0.2">
      <c r="A6526" s="30">
        <v>719</v>
      </c>
      <c r="B6526" s="253" t="str">
        <f>IF(AND(A6526&lt;&gt;"",ISNUMBER(A6526)),VLOOKUP(A6526,Studies!A:BR,2,FALSE),"")</f>
        <v>Smith 1987</v>
      </c>
      <c r="C6526" s="254" t="str">
        <f>IF(AND(A6526&lt;&gt;"",ISNUMBER(A6526)),VLOOKUP(A6526,Studies!A:BR,3,FALSE),"")</f>
        <v>https://www.ncbi.nlm.nih.gov/pubmed/3437069</v>
      </c>
      <c r="D6526" s="254" t="str">
        <f>IF(AND(A6526&lt;&gt;"",ISNUMBER(A6526)),VLOOKUP(A6526,Studies!A:BR,4,FALSE),"")</f>
        <v>0.5 mg</v>
      </c>
      <c r="E6526" s="254" t="str">
        <f>IF(AND(A6526&lt;&gt;"",ISNUMBER(A6526)),VLOOKUP(A6526,Studies!A:BR,5,FALSE),"")</f>
        <v>Triazolam</v>
      </c>
      <c r="F6526" s="255" t="str">
        <f>IF(AND(A6526&lt;&gt;"",ISNUMBER(A6526)),VLOOKUP(A6526,Studies!A:BR,6,FALSE),"")</f>
        <v>Plasma</v>
      </c>
      <c r="G6526" s="194">
        <v>12</v>
      </c>
      <c r="H6526" s="50" t="s">
        <v>60</v>
      </c>
      <c r="I6526" s="187">
        <v>1.5706464179999999</v>
      </c>
      <c r="J6526" s="41" t="s">
        <v>941</v>
      </c>
      <c r="K6526" s="41" t="s">
        <v>116</v>
      </c>
    </row>
    <row r="6527" spans="1:14" x14ac:dyDescent="0.2">
      <c r="A6527" s="30">
        <v>720</v>
      </c>
      <c r="B6527" s="253" t="str">
        <f>IF(AND(A6527&lt;&gt;"",ISNUMBER(A6527)),VLOOKUP(A6527,Studies!A:BR,2,FALSE),"")</f>
        <v>Smith 1987</v>
      </c>
      <c r="C6527" s="254" t="str">
        <f>IF(AND(A6527&lt;&gt;"",ISNUMBER(A6527)),VLOOKUP(A6527,Studies!A:BR,3,FALSE),"")</f>
        <v>https://www.ncbi.nlm.nih.gov/pubmed/3437069</v>
      </c>
      <c r="D6527" s="254" t="str">
        <f>IF(AND(A6527&lt;&gt;"",ISNUMBER(A6527)),VLOOKUP(A6527,Studies!A:BR,4,FALSE),"")</f>
        <v>0.75 mg</v>
      </c>
      <c r="E6527" s="254" t="str">
        <f>IF(AND(A6527&lt;&gt;"",ISNUMBER(A6527)),VLOOKUP(A6527,Studies!A:BR,5,FALSE),"")</f>
        <v>Triazolam</v>
      </c>
      <c r="F6527" s="255" t="str">
        <f>IF(AND(A6527&lt;&gt;"",ISNUMBER(A6527)),VLOOKUP(A6527,Studies!A:BR,6,FALSE),"")</f>
        <v>Plasma</v>
      </c>
      <c r="G6527" s="194">
        <v>4.1667000000000003E-2</v>
      </c>
      <c r="H6527" s="50" t="s">
        <v>60</v>
      </c>
      <c r="I6527" s="187">
        <v>21.222542969999999</v>
      </c>
      <c r="J6527" s="41" t="s">
        <v>941</v>
      </c>
      <c r="K6527" s="41" t="s">
        <v>116</v>
      </c>
    </row>
    <row r="6528" spans="1:14" x14ac:dyDescent="0.2">
      <c r="A6528" s="30">
        <v>720</v>
      </c>
      <c r="B6528" s="253" t="str">
        <f>IF(AND(A6528&lt;&gt;"",ISNUMBER(A6528)),VLOOKUP(A6528,Studies!A:BR,2,FALSE),"")</f>
        <v>Smith 1987</v>
      </c>
      <c r="C6528" s="254" t="str">
        <f>IF(AND(A6528&lt;&gt;"",ISNUMBER(A6528)),VLOOKUP(A6528,Studies!A:BR,3,FALSE),"")</f>
        <v>https://www.ncbi.nlm.nih.gov/pubmed/3437069</v>
      </c>
      <c r="D6528" s="254" t="str">
        <f>IF(AND(A6528&lt;&gt;"",ISNUMBER(A6528)),VLOOKUP(A6528,Studies!A:BR,4,FALSE),"")</f>
        <v>0.75 mg</v>
      </c>
      <c r="E6528" s="254" t="str">
        <f>IF(AND(A6528&lt;&gt;"",ISNUMBER(A6528)),VLOOKUP(A6528,Studies!A:BR,5,FALSE),"")</f>
        <v>Triazolam</v>
      </c>
      <c r="F6528" s="255" t="str">
        <f>IF(AND(A6528&lt;&gt;"",ISNUMBER(A6528)),VLOOKUP(A6528,Studies!A:BR,6,FALSE),"")</f>
        <v>Plasma</v>
      </c>
      <c r="G6528" s="194">
        <v>0.1</v>
      </c>
      <c r="H6528" s="50" t="s">
        <v>60</v>
      </c>
      <c r="I6528" s="187">
        <v>20.90554126</v>
      </c>
      <c r="J6528" s="41" t="s">
        <v>941</v>
      </c>
      <c r="K6528" s="41" t="s">
        <v>116</v>
      </c>
    </row>
    <row r="6529" spans="1:14" x14ac:dyDescent="0.2">
      <c r="A6529" s="30">
        <v>720</v>
      </c>
      <c r="B6529" s="253" t="str">
        <f>IF(AND(A6529&lt;&gt;"",ISNUMBER(A6529)),VLOOKUP(A6529,Studies!A:BR,2,FALSE),"")</f>
        <v>Smith 1987</v>
      </c>
      <c r="C6529" s="254" t="str">
        <f>IF(AND(A6529&lt;&gt;"",ISNUMBER(A6529)),VLOOKUP(A6529,Studies!A:BR,3,FALSE),"")</f>
        <v>https://www.ncbi.nlm.nih.gov/pubmed/3437069</v>
      </c>
      <c r="D6529" s="254" t="str">
        <f>IF(AND(A6529&lt;&gt;"",ISNUMBER(A6529)),VLOOKUP(A6529,Studies!A:BR,4,FALSE),"")</f>
        <v>0.75 mg</v>
      </c>
      <c r="E6529" s="254" t="str">
        <f>IF(AND(A6529&lt;&gt;"",ISNUMBER(A6529)),VLOOKUP(A6529,Studies!A:BR,5,FALSE),"")</f>
        <v>Triazolam</v>
      </c>
      <c r="F6529" s="255" t="str">
        <f>IF(AND(A6529&lt;&gt;"",ISNUMBER(A6529)),VLOOKUP(A6529,Studies!A:BR,6,FALSE),"")</f>
        <v>Plasma</v>
      </c>
      <c r="G6529" s="194">
        <v>0.25</v>
      </c>
      <c r="H6529" s="50" t="s">
        <v>60</v>
      </c>
      <c r="I6529" s="187">
        <v>13.310151169999999</v>
      </c>
      <c r="J6529" s="41" t="s">
        <v>941</v>
      </c>
      <c r="K6529" s="41" t="s">
        <v>116</v>
      </c>
      <c r="M6529" s="195"/>
      <c r="N6529" s="195"/>
    </row>
    <row r="6530" spans="1:14" x14ac:dyDescent="0.2">
      <c r="A6530" s="30">
        <v>720</v>
      </c>
      <c r="B6530" s="253" t="str">
        <f>IF(AND(A6530&lt;&gt;"",ISNUMBER(A6530)),VLOOKUP(A6530,Studies!A:BR,2,FALSE),"")</f>
        <v>Smith 1987</v>
      </c>
      <c r="C6530" s="254" t="str">
        <f>IF(AND(A6530&lt;&gt;"",ISNUMBER(A6530)),VLOOKUP(A6530,Studies!A:BR,3,FALSE),"")</f>
        <v>https://www.ncbi.nlm.nih.gov/pubmed/3437069</v>
      </c>
      <c r="D6530" s="254" t="str">
        <f>IF(AND(A6530&lt;&gt;"",ISNUMBER(A6530)),VLOOKUP(A6530,Studies!A:BR,4,FALSE),"")</f>
        <v>0.75 mg</v>
      </c>
      <c r="E6530" s="254" t="str">
        <f>IF(AND(A6530&lt;&gt;"",ISNUMBER(A6530)),VLOOKUP(A6530,Studies!A:BR,5,FALSE),"")</f>
        <v>Triazolam</v>
      </c>
      <c r="F6530" s="255" t="str">
        <f>IF(AND(A6530&lt;&gt;"",ISNUMBER(A6530)),VLOOKUP(A6530,Studies!A:BR,6,FALSE),"")</f>
        <v>Plasma</v>
      </c>
      <c r="G6530" s="194">
        <v>0.5</v>
      </c>
      <c r="H6530" s="50" t="s">
        <v>60</v>
      </c>
      <c r="I6530" s="187">
        <v>11.979299599999999</v>
      </c>
      <c r="J6530" s="41" t="s">
        <v>941</v>
      </c>
      <c r="K6530" s="41" t="s">
        <v>116</v>
      </c>
      <c r="M6530" s="195"/>
      <c r="N6530" s="195"/>
    </row>
    <row r="6531" spans="1:14" x14ac:dyDescent="0.2">
      <c r="A6531" s="30">
        <v>720</v>
      </c>
      <c r="B6531" s="253" t="str">
        <f>IF(AND(A6531&lt;&gt;"",ISNUMBER(A6531)),VLOOKUP(A6531,Studies!A:BR,2,FALSE),"")</f>
        <v>Smith 1987</v>
      </c>
      <c r="C6531" s="254" t="str">
        <f>IF(AND(A6531&lt;&gt;"",ISNUMBER(A6531)),VLOOKUP(A6531,Studies!A:BR,3,FALSE),"")</f>
        <v>https://www.ncbi.nlm.nih.gov/pubmed/3437069</v>
      </c>
      <c r="D6531" s="254" t="str">
        <f>IF(AND(A6531&lt;&gt;"",ISNUMBER(A6531)),VLOOKUP(A6531,Studies!A:BR,4,FALSE),"")</f>
        <v>0.75 mg</v>
      </c>
      <c r="E6531" s="254" t="str">
        <f>IF(AND(A6531&lt;&gt;"",ISNUMBER(A6531)),VLOOKUP(A6531,Studies!A:BR,5,FALSE),"")</f>
        <v>Triazolam</v>
      </c>
      <c r="F6531" s="255" t="str">
        <f>IF(AND(A6531&lt;&gt;"",ISNUMBER(A6531)),VLOOKUP(A6531,Studies!A:BR,6,FALSE),"")</f>
        <v>Plasma</v>
      </c>
      <c r="G6531" s="194">
        <v>1</v>
      </c>
      <c r="H6531" s="50" t="s">
        <v>60</v>
      </c>
      <c r="I6531" s="187">
        <v>10.781512599999999</v>
      </c>
      <c r="J6531" s="41" t="s">
        <v>941</v>
      </c>
      <c r="K6531" s="41" t="s">
        <v>116</v>
      </c>
      <c r="M6531" s="195"/>
      <c r="N6531" s="195"/>
    </row>
    <row r="6532" spans="1:14" x14ac:dyDescent="0.2">
      <c r="A6532" s="30">
        <v>720</v>
      </c>
      <c r="B6532" s="253" t="str">
        <f>IF(AND(A6532&lt;&gt;"",ISNUMBER(A6532)),VLOOKUP(A6532,Studies!A:BR,2,FALSE),"")</f>
        <v>Smith 1987</v>
      </c>
      <c r="C6532" s="254" t="str">
        <f>IF(AND(A6532&lt;&gt;"",ISNUMBER(A6532)),VLOOKUP(A6532,Studies!A:BR,3,FALSE),"")</f>
        <v>https://www.ncbi.nlm.nih.gov/pubmed/3437069</v>
      </c>
      <c r="D6532" s="254" t="str">
        <f>IF(AND(A6532&lt;&gt;"",ISNUMBER(A6532)),VLOOKUP(A6532,Studies!A:BR,4,FALSE),"")</f>
        <v>0.75 mg</v>
      </c>
      <c r="E6532" s="254" t="str">
        <f>IF(AND(A6532&lt;&gt;"",ISNUMBER(A6532)),VLOOKUP(A6532,Studies!A:BR,5,FALSE),"")</f>
        <v>Triazolam</v>
      </c>
      <c r="F6532" s="255" t="str">
        <f>IF(AND(A6532&lt;&gt;"",ISNUMBER(A6532)),VLOOKUP(A6532,Studies!A:BR,6,FALSE),"")</f>
        <v>Plasma</v>
      </c>
      <c r="G6532" s="194">
        <v>1.5</v>
      </c>
      <c r="H6532" s="50" t="s">
        <v>60</v>
      </c>
      <c r="I6532" s="187">
        <v>9.850629605</v>
      </c>
      <c r="J6532" s="41" t="s">
        <v>941</v>
      </c>
      <c r="K6532" s="41" t="s">
        <v>116</v>
      </c>
      <c r="M6532" s="195"/>
      <c r="N6532" s="195"/>
    </row>
    <row r="6533" spans="1:14" x14ac:dyDescent="0.2">
      <c r="A6533" s="30">
        <v>720</v>
      </c>
      <c r="B6533" s="253" t="str">
        <f>IF(AND(A6533&lt;&gt;"",ISNUMBER(A6533)),VLOOKUP(A6533,Studies!A:BR,2,FALSE),"")</f>
        <v>Smith 1987</v>
      </c>
      <c r="C6533" s="254" t="str">
        <f>IF(AND(A6533&lt;&gt;"",ISNUMBER(A6533)),VLOOKUP(A6533,Studies!A:BR,3,FALSE),"")</f>
        <v>https://www.ncbi.nlm.nih.gov/pubmed/3437069</v>
      </c>
      <c r="D6533" s="254" t="str">
        <f>IF(AND(A6533&lt;&gt;"",ISNUMBER(A6533)),VLOOKUP(A6533,Studies!A:BR,4,FALSE),"")</f>
        <v>0.75 mg</v>
      </c>
      <c r="E6533" s="254" t="str">
        <f>IF(AND(A6533&lt;&gt;"",ISNUMBER(A6533)),VLOOKUP(A6533,Studies!A:BR,5,FALSE),"")</f>
        <v>Triazolam</v>
      </c>
      <c r="F6533" s="255" t="str">
        <f>IF(AND(A6533&lt;&gt;"",ISNUMBER(A6533)),VLOOKUP(A6533,Studies!A:BR,6,FALSE),"")</f>
        <v>Plasma</v>
      </c>
      <c r="G6533" s="194">
        <v>2</v>
      </c>
      <c r="H6533" s="50" t="s">
        <v>60</v>
      </c>
      <c r="I6533" s="187">
        <v>8.8656879960000001</v>
      </c>
      <c r="J6533" s="41" t="s">
        <v>941</v>
      </c>
      <c r="K6533" s="41" t="s">
        <v>116</v>
      </c>
      <c r="M6533" s="195"/>
      <c r="N6533" s="195"/>
    </row>
    <row r="6534" spans="1:14" x14ac:dyDescent="0.2">
      <c r="A6534" s="30">
        <v>720</v>
      </c>
      <c r="B6534" s="253" t="str">
        <f>IF(AND(A6534&lt;&gt;"",ISNUMBER(A6534)),VLOOKUP(A6534,Studies!A:BR,2,FALSE),"")</f>
        <v>Smith 1987</v>
      </c>
      <c r="C6534" s="254" t="str">
        <f>IF(AND(A6534&lt;&gt;"",ISNUMBER(A6534)),VLOOKUP(A6534,Studies!A:BR,3,FALSE),"")</f>
        <v>https://www.ncbi.nlm.nih.gov/pubmed/3437069</v>
      </c>
      <c r="D6534" s="254" t="str">
        <f>IF(AND(A6534&lt;&gt;"",ISNUMBER(A6534)),VLOOKUP(A6534,Studies!A:BR,4,FALSE),"")</f>
        <v>0.75 mg</v>
      </c>
      <c r="E6534" s="254" t="str">
        <f>IF(AND(A6534&lt;&gt;"",ISNUMBER(A6534)),VLOOKUP(A6534,Studies!A:BR,5,FALSE),"")</f>
        <v>Triazolam</v>
      </c>
      <c r="F6534" s="255" t="str">
        <f>IF(AND(A6534&lt;&gt;"",ISNUMBER(A6534)),VLOOKUP(A6534,Studies!A:BR,6,FALSE),"")</f>
        <v>Plasma</v>
      </c>
      <c r="G6534" s="194">
        <v>3</v>
      </c>
      <c r="H6534" s="50" t="s">
        <v>60</v>
      </c>
      <c r="I6534" s="187">
        <v>7.9792253669999997</v>
      </c>
      <c r="J6534" s="41" t="s">
        <v>941</v>
      </c>
      <c r="K6534" s="41" t="s">
        <v>116</v>
      </c>
      <c r="M6534" s="195"/>
      <c r="N6534" s="195"/>
    </row>
    <row r="6535" spans="1:14" x14ac:dyDescent="0.2">
      <c r="A6535" s="30">
        <v>720</v>
      </c>
      <c r="B6535" s="253" t="str">
        <f>IF(AND(A6535&lt;&gt;"",ISNUMBER(A6535)),VLOOKUP(A6535,Studies!A:BR,2,FALSE),"")</f>
        <v>Smith 1987</v>
      </c>
      <c r="C6535" s="254" t="str">
        <f>IF(AND(A6535&lt;&gt;"",ISNUMBER(A6535)),VLOOKUP(A6535,Studies!A:BR,3,FALSE),"")</f>
        <v>https://www.ncbi.nlm.nih.gov/pubmed/3437069</v>
      </c>
      <c r="D6535" s="254" t="str">
        <f>IF(AND(A6535&lt;&gt;"",ISNUMBER(A6535)),VLOOKUP(A6535,Studies!A:BR,4,FALSE),"")</f>
        <v>0.75 mg</v>
      </c>
      <c r="E6535" s="254" t="str">
        <f>IF(AND(A6535&lt;&gt;"",ISNUMBER(A6535)),VLOOKUP(A6535,Studies!A:BR,5,FALSE),"")</f>
        <v>Triazolam</v>
      </c>
      <c r="F6535" s="255" t="str">
        <f>IF(AND(A6535&lt;&gt;"",ISNUMBER(A6535)),VLOOKUP(A6535,Studies!A:BR,6,FALSE),"")</f>
        <v>Plasma</v>
      </c>
      <c r="G6535" s="194">
        <v>4</v>
      </c>
      <c r="H6535" s="50" t="s">
        <v>60</v>
      </c>
      <c r="I6535" s="187">
        <v>5.9052980499999999</v>
      </c>
      <c r="J6535" s="41" t="s">
        <v>941</v>
      </c>
      <c r="K6535" s="41" t="s">
        <v>116</v>
      </c>
      <c r="M6535" s="195"/>
      <c r="N6535" s="195"/>
    </row>
    <row r="6536" spans="1:14" x14ac:dyDescent="0.2">
      <c r="A6536" s="30">
        <v>720</v>
      </c>
      <c r="B6536" s="253" t="str">
        <f>IF(AND(A6536&lt;&gt;"",ISNUMBER(A6536)),VLOOKUP(A6536,Studies!A:BR,2,FALSE),"")</f>
        <v>Smith 1987</v>
      </c>
      <c r="C6536" s="254" t="str">
        <f>IF(AND(A6536&lt;&gt;"",ISNUMBER(A6536)),VLOOKUP(A6536,Studies!A:BR,3,FALSE),"")</f>
        <v>https://www.ncbi.nlm.nih.gov/pubmed/3437069</v>
      </c>
      <c r="D6536" s="254" t="str">
        <f>IF(AND(A6536&lt;&gt;"",ISNUMBER(A6536)),VLOOKUP(A6536,Studies!A:BR,4,FALSE),"")</f>
        <v>0.75 mg</v>
      </c>
      <c r="E6536" s="254" t="str">
        <f>IF(AND(A6536&lt;&gt;"",ISNUMBER(A6536)),VLOOKUP(A6536,Studies!A:BR,5,FALSE),"")</f>
        <v>Triazolam</v>
      </c>
      <c r="F6536" s="255" t="str">
        <f>IF(AND(A6536&lt;&gt;"",ISNUMBER(A6536)),VLOOKUP(A6536,Studies!A:BR,6,FALSE),"")</f>
        <v>Plasma</v>
      </c>
      <c r="G6536" s="194">
        <v>6</v>
      </c>
      <c r="H6536" s="50" t="s">
        <v>60</v>
      </c>
      <c r="I6536" s="187">
        <v>4.3051363900000004</v>
      </c>
      <c r="J6536" s="41" t="s">
        <v>941</v>
      </c>
      <c r="K6536" s="41" t="s">
        <v>116</v>
      </c>
      <c r="M6536" s="195"/>
      <c r="N6536" s="195"/>
    </row>
    <row r="6537" spans="1:14" x14ac:dyDescent="0.2">
      <c r="A6537" s="30">
        <v>720</v>
      </c>
      <c r="B6537" s="253" t="str">
        <f>IF(AND(A6537&lt;&gt;"",ISNUMBER(A6537)),VLOOKUP(A6537,Studies!A:BR,2,FALSE),"")</f>
        <v>Smith 1987</v>
      </c>
      <c r="C6537" s="254" t="str">
        <f>IF(AND(A6537&lt;&gt;"",ISNUMBER(A6537)),VLOOKUP(A6537,Studies!A:BR,3,FALSE),"")</f>
        <v>https://www.ncbi.nlm.nih.gov/pubmed/3437069</v>
      </c>
      <c r="D6537" s="254" t="str">
        <f>IF(AND(A6537&lt;&gt;"",ISNUMBER(A6537)),VLOOKUP(A6537,Studies!A:BR,4,FALSE),"")</f>
        <v>0.75 mg</v>
      </c>
      <c r="E6537" s="254" t="str">
        <f>IF(AND(A6537&lt;&gt;"",ISNUMBER(A6537)),VLOOKUP(A6537,Studies!A:BR,5,FALSE),"")</f>
        <v>Triazolam</v>
      </c>
      <c r="F6537" s="255" t="str">
        <f>IF(AND(A6537&lt;&gt;"",ISNUMBER(A6537)),VLOOKUP(A6537,Studies!A:BR,6,FALSE),"")</f>
        <v>Plasma</v>
      </c>
      <c r="G6537" s="194">
        <v>8</v>
      </c>
      <c r="H6537" s="50" t="s">
        <v>60</v>
      </c>
      <c r="I6537" s="187">
        <v>2.3937840010000002</v>
      </c>
      <c r="J6537" s="41" t="s">
        <v>941</v>
      </c>
      <c r="K6537" s="41" t="s">
        <v>116</v>
      </c>
      <c r="M6537" s="195"/>
      <c r="N6537" s="195"/>
    </row>
    <row r="6538" spans="1:14" x14ac:dyDescent="0.2">
      <c r="A6538" s="30">
        <v>720</v>
      </c>
      <c r="B6538" s="253" t="str">
        <f>IF(AND(A6538&lt;&gt;"",ISNUMBER(A6538)),VLOOKUP(A6538,Studies!A:BR,2,FALSE),"")</f>
        <v>Smith 1987</v>
      </c>
      <c r="C6538" s="254" t="str">
        <f>IF(AND(A6538&lt;&gt;"",ISNUMBER(A6538)),VLOOKUP(A6538,Studies!A:BR,3,FALSE),"")</f>
        <v>https://www.ncbi.nlm.nih.gov/pubmed/3437069</v>
      </c>
      <c r="D6538" s="254" t="str">
        <f>IF(AND(A6538&lt;&gt;"",ISNUMBER(A6538)),VLOOKUP(A6538,Studies!A:BR,4,FALSE),"")</f>
        <v>0.75 mg</v>
      </c>
      <c r="E6538" s="254" t="str">
        <f>IF(AND(A6538&lt;&gt;"",ISNUMBER(A6538)),VLOOKUP(A6538,Studies!A:BR,5,FALSE),"")</f>
        <v>Triazolam</v>
      </c>
      <c r="F6538" s="255" t="str">
        <f>IF(AND(A6538&lt;&gt;"",ISNUMBER(A6538)),VLOOKUP(A6538,Studies!A:BR,6,FALSE),"")</f>
        <v>Plasma</v>
      </c>
      <c r="G6538" s="194">
        <v>12</v>
      </c>
      <c r="H6538" s="50" t="s">
        <v>60</v>
      </c>
      <c r="I6538" s="187">
        <v>1.371686696</v>
      </c>
      <c r="J6538" s="41" t="s">
        <v>941</v>
      </c>
      <c r="K6538" s="41" t="s">
        <v>116</v>
      </c>
      <c r="M6538" s="195"/>
      <c r="N6538" s="195"/>
    </row>
    <row r="6539" spans="1:14" x14ac:dyDescent="0.2">
      <c r="A6539" s="30">
        <v>721</v>
      </c>
      <c r="B6539" s="253" t="str">
        <f>IF(AND(A6539&lt;&gt;"",ISNUMBER(A6539)),VLOOKUP(A6539,Studies!A:BR,2,FALSE),"")</f>
        <v>Smith 1987</v>
      </c>
      <c r="C6539" s="254" t="str">
        <f>IF(AND(A6539&lt;&gt;"",ISNUMBER(A6539)),VLOOKUP(A6539,Studies!A:BR,3,FALSE),"")</f>
        <v>https://www.ncbi.nlm.nih.gov/pubmed/3437069</v>
      </c>
      <c r="D6539" s="254" t="str">
        <f>IF(AND(A6539&lt;&gt;"",ISNUMBER(A6539)),VLOOKUP(A6539,Studies!A:BR,4,FALSE),"")</f>
        <v>1.0 mg</v>
      </c>
      <c r="E6539" s="254" t="str">
        <f>IF(AND(A6539&lt;&gt;"",ISNUMBER(A6539)),VLOOKUP(A6539,Studies!A:BR,5,FALSE),"")</f>
        <v>Triazolam</v>
      </c>
      <c r="F6539" s="255" t="str">
        <f>IF(AND(A6539&lt;&gt;"",ISNUMBER(A6539)),VLOOKUP(A6539,Studies!A:BR,6,FALSE),"")</f>
        <v>Plasma</v>
      </c>
      <c r="G6539" s="194">
        <v>4.1667000000000003E-2</v>
      </c>
      <c r="H6539" s="50" t="s">
        <v>60</v>
      </c>
      <c r="I6539" s="187">
        <v>47.834202650000002</v>
      </c>
      <c r="J6539" s="41" t="s">
        <v>941</v>
      </c>
      <c r="K6539" s="41" t="s">
        <v>116</v>
      </c>
      <c r="M6539" s="195"/>
      <c r="N6539" s="195"/>
    </row>
    <row r="6540" spans="1:14" x14ac:dyDescent="0.2">
      <c r="A6540" s="30">
        <v>721</v>
      </c>
      <c r="B6540" s="253" t="str">
        <f>IF(AND(A6540&lt;&gt;"",ISNUMBER(A6540)),VLOOKUP(A6540,Studies!A:BR,2,FALSE),"")</f>
        <v>Smith 1987</v>
      </c>
      <c r="C6540" s="254" t="str">
        <f>IF(AND(A6540&lt;&gt;"",ISNUMBER(A6540)),VLOOKUP(A6540,Studies!A:BR,3,FALSE),"")</f>
        <v>https://www.ncbi.nlm.nih.gov/pubmed/3437069</v>
      </c>
      <c r="D6540" s="254" t="str">
        <f>IF(AND(A6540&lt;&gt;"",ISNUMBER(A6540)),VLOOKUP(A6540,Studies!A:BR,4,FALSE),"")</f>
        <v>1.0 mg</v>
      </c>
      <c r="E6540" s="254" t="str">
        <f>IF(AND(A6540&lt;&gt;"",ISNUMBER(A6540)),VLOOKUP(A6540,Studies!A:BR,5,FALSE),"")</f>
        <v>Triazolam</v>
      </c>
      <c r="F6540" s="255" t="str">
        <f>IF(AND(A6540&lt;&gt;"",ISNUMBER(A6540)),VLOOKUP(A6540,Studies!A:BR,6,FALSE),"")</f>
        <v>Plasma</v>
      </c>
      <c r="G6540" s="194">
        <v>0.1</v>
      </c>
      <c r="H6540" s="50" t="s">
        <v>60</v>
      </c>
      <c r="I6540" s="187">
        <v>31.385716049999999</v>
      </c>
      <c r="J6540" s="41" t="s">
        <v>941</v>
      </c>
      <c r="K6540" s="41" t="s">
        <v>116</v>
      </c>
      <c r="M6540" s="195"/>
      <c r="N6540" s="195"/>
    </row>
    <row r="6541" spans="1:14" x14ac:dyDescent="0.2">
      <c r="A6541" s="30">
        <v>721</v>
      </c>
      <c r="B6541" s="253" t="str">
        <f>IF(AND(A6541&lt;&gt;"",ISNUMBER(A6541)),VLOOKUP(A6541,Studies!A:BR,2,FALSE),"")</f>
        <v>Smith 1987</v>
      </c>
      <c r="C6541" s="254" t="str">
        <f>IF(AND(A6541&lt;&gt;"",ISNUMBER(A6541)),VLOOKUP(A6541,Studies!A:BR,3,FALSE),"")</f>
        <v>https://www.ncbi.nlm.nih.gov/pubmed/3437069</v>
      </c>
      <c r="D6541" s="254" t="str">
        <f>IF(AND(A6541&lt;&gt;"",ISNUMBER(A6541)),VLOOKUP(A6541,Studies!A:BR,4,FALSE),"")</f>
        <v>1.0 mg</v>
      </c>
      <c r="E6541" s="254" t="str">
        <f>IF(AND(A6541&lt;&gt;"",ISNUMBER(A6541)),VLOOKUP(A6541,Studies!A:BR,5,FALSE),"")</f>
        <v>Triazolam</v>
      </c>
      <c r="F6541" s="255" t="str">
        <f>IF(AND(A6541&lt;&gt;"",ISNUMBER(A6541)),VLOOKUP(A6541,Studies!A:BR,6,FALSE),"")</f>
        <v>Plasma</v>
      </c>
      <c r="G6541" s="194">
        <v>0.25</v>
      </c>
      <c r="H6541" s="50" t="s">
        <v>60</v>
      </c>
      <c r="I6541" s="187">
        <v>24.669304489999998</v>
      </c>
      <c r="J6541" s="41" t="s">
        <v>941</v>
      </c>
      <c r="K6541" s="41" t="s">
        <v>116</v>
      </c>
      <c r="M6541" s="195"/>
      <c r="N6541" s="195"/>
    </row>
    <row r="6542" spans="1:14" x14ac:dyDescent="0.2">
      <c r="A6542" s="30">
        <v>721</v>
      </c>
      <c r="B6542" s="253" t="str">
        <f>IF(AND(A6542&lt;&gt;"",ISNUMBER(A6542)),VLOOKUP(A6542,Studies!A:BR,2,FALSE),"")</f>
        <v>Smith 1987</v>
      </c>
      <c r="C6542" s="254" t="str">
        <f>IF(AND(A6542&lt;&gt;"",ISNUMBER(A6542)),VLOOKUP(A6542,Studies!A:BR,3,FALSE),"")</f>
        <v>https://www.ncbi.nlm.nih.gov/pubmed/3437069</v>
      </c>
      <c r="D6542" s="254" t="str">
        <f>IF(AND(A6542&lt;&gt;"",ISNUMBER(A6542)),VLOOKUP(A6542,Studies!A:BR,4,FALSE),"")</f>
        <v>1.0 mg</v>
      </c>
      <c r="E6542" s="254" t="str">
        <f>IF(AND(A6542&lt;&gt;"",ISNUMBER(A6542)),VLOOKUP(A6542,Studies!A:BR,5,FALSE),"")</f>
        <v>Triazolam</v>
      </c>
      <c r="F6542" s="255" t="str">
        <f>IF(AND(A6542&lt;&gt;"",ISNUMBER(A6542)),VLOOKUP(A6542,Studies!A:BR,6,FALSE),"")</f>
        <v>Plasma</v>
      </c>
      <c r="G6542" s="194">
        <v>0.5</v>
      </c>
      <c r="H6542" s="50" t="s">
        <v>60</v>
      </c>
      <c r="I6542" s="187">
        <v>17.984649170000001</v>
      </c>
      <c r="J6542" s="41" t="s">
        <v>941</v>
      </c>
      <c r="K6542" s="41" t="s">
        <v>116</v>
      </c>
      <c r="M6542" s="195"/>
      <c r="N6542" s="195"/>
    </row>
    <row r="6543" spans="1:14" x14ac:dyDescent="0.2">
      <c r="A6543" s="30">
        <v>721</v>
      </c>
      <c r="B6543" s="253" t="str">
        <f>IF(AND(A6543&lt;&gt;"",ISNUMBER(A6543)),VLOOKUP(A6543,Studies!A:BR,2,FALSE),"")</f>
        <v>Smith 1987</v>
      </c>
      <c r="C6543" s="254" t="str">
        <f>IF(AND(A6543&lt;&gt;"",ISNUMBER(A6543)),VLOOKUP(A6543,Studies!A:BR,3,FALSE),"")</f>
        <v>https://www.ncbi.nlm.nih.gov/pubmed/3437069</v>
      </c>
      <c r="D6543" s="254" t="str">
        <f>IF(AND(A6543&lt;&gt;"",ISNUMBER(A6543)),VLOOKUP(A6543,Studies!A:BR,4,FALSE),"")</f>
        <v>1.0 mg</v>
      </c>
      <c r="E6543" s="254" t="str">
        <f>IF(AND(A6543&lt;&gt;"",ISNUMBER(A6543)),VLOOKUP(A6543,Studies!A:BR,5,FALSE),"")</f>
        <v>Triazolam</v>
      </c>
      <c r="F6543" s="255" t="str">
        <f>IF(AND(A6543&lt;&gt;"",ISNUMBER(A6543)),VLOOKUP(A6543,Studies!A:BR,6,FALSE),"")</f>
        <v>Plasma</v>
      </c>
      <c r="G6543" s="194">
        <v>1</v>
      </c>
      <c r="H6543" s="50" t="s">
        <v>60</v>
      </c>
      <c r="I6543" s="187">
        <v>16.431842</v>
      </c>
      <c r="J6543" s="41" t="s">
        <v>941</v>
      </c>
      <c r="K6543" s="41" t="s">
        <v>116</v>
      </c>
      <c r="M6543" s="195"/>
      <c r="N6543" s="195"/>
    </row>
    <row r="6544" spans="1:14" x14ac:dyDescent="0.2">
      <c r="A6544" s="30">
        <v>721</v>
      </c>
      <c r="B6544" s="253" t="str">
        <f>IF(AND(A6544&lt;&gt;"",ISNUMBER(A6544)),VLOOKUP(A6544,Studies!A:BR,2,FALSE),"")</f>
        <v>Smith 1987</v>
      </c>
      <c r="C6544" s="254" t="str">
        <f>IF(AND(A6544&lt;&gt;"",ISNUMBER(A6544)),VLOOKUP(A6544,Studies!A:BR,3,FALSE),"")</f>
        <v>https://www.ncbi.nlm.nih.gov/pubmed/3437069</v>
      </c>
      <c r="D6544" s="254" t="str">
        <f>IF(AND(A6544&lt;&gt;"",ISNUMBER(A6544)),VLOOKUP(A6544,Studies!A:BR,4,FALSE),"")</f>
        <v>1.0 mg</v>
      </c>
      <c r="E6544" s="254" t="str">
        <f>IF(AND(A6544&lt;&gt;"",ISNUMBER(A6544)),VLOOKUP(A6544,Studies!A:BR,5,FALSE),"")</f>
        <v>Triazolam</v>
      </c>
      <c r="F6544" s="255" t="str">
        <f>IF(AND(A6544&lt;&gt;"",ISNUMBER(A6544)),VLOOKUP(A6544,Studies!A:BR,6,FALSE),"")</f>
        <v>Plasma</v>
      </c>
      <c r="G6544" s="194">
        <v>1.5</v>
      </c>
      <c r="H6544" s="50" t="s">
        <v>60</v>
      </c>
      <c r="I6544" s="187">
        <v>15.24075773</v>
      </c>
      <c r="J6544" s="41" t="s">
        <v>941</v>
      </c>
      <c r="K6544" s="41" t="s">
        <v>116</v>
      </c>
      <c r="M6544" s="195"/>
      <c r="N6544" s="195"/>
    </row>
    <row r="6545" spans="1:14" x14ac:dyDescent="0.2">
      <c r="A6545" s="30">
        <v>721</v>
      </c>
      <c r="B6545" s="253" t="str">
        <f>IF(AND(A6545&lt;&gt;"",ISNUMBER(A6545)),VLOOKUP(A6545,Studies!A:BR,2,FALSE),"")</f>
        <v>Smith 1987</v>
      </c>
      <c r="C6545" s="254" t="str">
        <f>IF(AND(A6545&lt;&gt;"",ISNUMBER(A6545)),VLOOKUP(A6545,Studies!A:BR,3,FALSE),"")</f>
        <v>https://www.ncbi.nlm.nih.gov/pubmed/3437069</v>
      </c>
      <c r="D6545" s="254" t="str">
        <f>IF(AND(A6545&lt;&gt;"",ISNUMBER(A6545)),VLOOKUP(A6545,Studies!A:BR,4,FALSE),"")</f>
        <v>1.0 mg</v>
      </c>
      <c r="E6545" s="254" t="str">
        <f>IF(AND(A6545&lt;&gt;"",ISNUMBER(A6545)),VLOOKUP(A6545,Studies!A:BR,5,FALSE),"")</f>
        <v>Triazolam</v>
      </c>
      <c r="F6545" s="255" t="str">
        <f>IF(AND(A6545&lt;&gt;"",ISNUMBER(A6545)),VLOOKUP(A6545,Studies!A:BR,6,FALSE),"")</f>
        <v>Plasma</v>
      </c>
      <c r="G6545" s="194">
        <v>2</v>
      </c>
      <c r="H6545" s="50" t="s">
        <v>60</v>
      </c>
      <c r="I6545" s="187">
        <v>12.34534569</v>
      </c>
      <c r="J6545" s="41" t="s">
        <v>941</v>
      </c>
      <c r="K6545" s="41" t="s">
        <v>116</v>
      </c>
      <c r="M6545" s="195"/>
      <c r="N6545" s="195"/>
    </row>
    <row r="6546" spans="1:14" x14ac:dyDescent="0.2">
      <c r="A6546" s="30">
        <v>721</v>
      </c>
      <c r="B6546" s="253" t="str">
        <f>IF(AND(A6546&lt;&gt;"",ISNUMBER(A6546)),VLOOKUP(A6546,Studies!A:BR,2,FALSE),"")</f>
        <v>Smith 1987</v>
      </c>
      <c r="C6546" s="254" t="str">
        <f>IF(AND(A6546&lt;&gt;"",ISNUMBER(A6546)),VLOOKUP(A6546,Studies!A:BR,3,FALSE),"")</f>
        <v>https://www.ncbi.nlm.nih.gov/pubmed/3437069</v>
      </c>
      <c r="D6546" s="254" t="str">
        <f>IF(AND(A6546&lt;&gt;"",ISNUMBER(A6546)),VLOOKUP(A6546,Studies!A:BR,4,FALSE),"")</f>
        <v>1.0 mg</v>
      </c>
      <c r="E6546" s="254" t="str">
        <f>IF(AND(A6546&lt;&gt;"",ISNUMBER(A6546)),VLOOKUP(A6546,Studies!A:BR,5,FALSE),"")</f>
        <v>Triazolam</v>
      </c>
      <c r="F6546" s="255" t="str">
        <f>IF(AND(A6546&lt;&gt;"",ISNUMBER(A6546)),VLOOKUP(A6546,Studies!A:BR,6,FALSE),"")</f>
        <v>Plasma</v>
      </c>
      <c r="G6546" s="194">
        <v>3</v>
      </c>
      <c r="H6546" s="50" t="s">
        <v>60</v>
      </c>
      <c r="I6546" s="187">
        <v>11.11096051</v>
      </c>
      <c r="J6546" s="41" t="s">
        <v>941</v>
      </c>
      <c r="K6546" s="41" t="s">
        <v>116</v>
      </c>
      <c r="M6546" s="195"/>
      <c r="N6546" s="195"/>
    </row>
    <row r="6547" spans="1:14" x14ac:dyDescent="0.2">
      <c r="A6547" s="30">
        <v>721</v>
      </c>
      <c r="B6547" s="253" t="str">
        <f>IF(AND(A6547&lt;&gt;"",ISNUMBER(A6547)),VLOOKUP(A6547,Studies!A:BR,2,FALSE),"")</f>
        <v>Smith 1987</v>
      </c>
      <c r="C6547" s="254" t="str">
        <f>IF(AND(A6547&lt;&gt;"",ISNUMBER(A6547)),VLOOKUP(A6547,Studies!A:BR,3,FALSE),"")</f>
        <v>https://www.ncbi.nlm.nih.gov/pubmed/3437069</v>
      </c>
      <c r="D6547" s="254" t="str">
        <f>IF(AND(A6547&lt;&gt;"",ISNUMBER(A6547)),VLOOKUP(A6547,Studies!A:BR,4,FALSE),"")</f>
        <v>1.0 mg</v>
      </c>
      <c r="E6547" s="254" t="str">
        <f>IF(AND(A6547&lt;&gt;"",ISNUMBER(A6547)),VLOOKUP(A6547,Studies!A:BR,5,FALSE),"")</f>
        <v>Triazolam</v>
      </c>
      <c r="F6547" s="255" t="str">
        <f>IF(AND(A6547&lt;&gt;"",ISNUMBER(A6547)),VLOOKUP(A6547,Studies!A:BR,6,FALSE),"")</f>
        <v>Plasma</v>
      </c>
      <c r="G6547" s="194">
        <v>4</v>
      </c>
      <c r="H6547" s="50" t="s">
        <v>60</v>
      </c>
      <c r="I6547" s="187">
        <v>9.4157783310000003</v>
      </c>
      <c r="J6547" s="41" t="s">
        <v>941</v>
      </c>
      <c r="K6547" s="41" t="s">
        <v>116</v>
      </c>
      <c r="M6547" s="195"/>
      <c r="N6547" s="195"/>
    </row>
    <row r="6548" spans="1:14" x14ac:dyDescent="0.2">
      <c r="A6548" s="30">
        <v>721</v>
      </c>
      <c r="B6548" s="253" t="str">
        <f>IF(AND(A6548&lt;&gt;"",ISNUMBER(A6548)),VLOOKUP(A6548,Studies!A:BR,2,FALSE),"")</f>
        <v>Smith 1987</v>
      </c>
      <c r="C6548" s="254" t="str">
        <f>IF(AND(A6548&lt;&gt;"",ISNUMBER(A6548)),VLOOKUP(A6548,Studies!A:BR,3,FALSE),"")</f>
        <v>https://www.ncbi.nlm.nih.gov/pubmed/3437069</v>
      </c>
      <c r="D6548" s="254" t="str">
        <f>IF(AND(A6548&lt;&gt;"",ISNUMBER(A6548)),VLOOKUP(A6548,Studies!A:BR,4,FALSE),"")</f>
        <v>1.0 mg</v>
      </c>
      <c r="E6548" s="254" t="str">
        <f>IF(AND(A6548&lt;&gt;"",ISNUMBER(A6548)),VLOOKUP(A6548,Studies!A:BR,5,FALSE),"")</f>
        <v>Triazolam</v>
      </c>
      <c r="F6548" s="255" t="str">
        <f>IF(AND(A6548&lt;&gt;"",ISNUMBER(A6548)),VLOOKUP(A6548,Studies!A:BR,6,FALSE),"")</f>
        <v>Plasma</v>
      </c>
      <c r="G6548" s="194">
        <v>6</v>
      </c>
      <c r="H6548" s="50" t="s">
        <v>60</v>
      </c>
      <c r="I6548" s="187">
        <v>7.2902948600000004</v>
      </c>
      <c r="J6548" s="41" t="s">
        <v>941</v>
      </c>
      <c r="K6548" s="41" t="s">
        <v>116</v>
      </c>
      <c r="M6548" s="195"/>
      <c r="N6548" s="195"/>
    </row>
    <row r="6549" spans="1:14" x14ac:dyDescent="0.2">
      <c r="A6549" s="30">
        <v>721</v>
      </c>
      <c r="B6549" s="253" t="str">
        <f>IF(AND(A6549&lt;&gt;"",ISNUMBER(A6549)),VLOOKUP(A6549,Studies!A:BR,2,FALSE),"")</f>
        <v>Smith 1987</v>
      </c>
      <c r="C6549" s="254" t="str">
        <f>IF(AND(A6549&lt;&gt;"",ISNUMBER(A6549)),VLOOKUP(A6549,Studies!A:BR,3,FALSE),"")</f>
        <v>https://www.ncbi.nlm.nih.gov/pubmed/3437069</v>
      </c>
      <c r="D6549" s="254" t="str">
        <f>IF(AND(A6549&lt;&gt;"",ISNUMBER(A6549)),VLOOKUP(A6549,Studies!A:BR,4,FALSE),"")</f>
        <v>1.0 mg</v>
      </c>
      <c r="E6549" s="254" t="str">
        <f>IF(AND(A6549&lt;&gt;"",ISNUMBER(A6549)),VLOOKUP(A6549,Studies!A:BR,5,FALSE),"")</f>
        <v>Triazolam</v>
      </c>
      <c r="F6549" s="255" t="str">
        <f>IF(AND(A6549&lt;&gt;"",ISNUMBER(A6549)),VLOOKUP(A6549,Studies!A:BR,6,FALSE),"")</f>
        <v>Plasma</v>
      </c>
      <c r="G6549" s="194">
        <v>8</v>
      </c>
      <c r="H6549" s="50" t="s">
        <v>60</v>
      </c>
      <c r="I6549" s="187">
        <v>4.5722583309999996</v>
      </c>
      <c r="J6549" s="41" t="s">
        <v>941</v>
      </c>
      <c r="K6549" s="41" t="s">
        <v>116</v>
      </c>
      <c r="M6549" s="195"/>
      <c r="N6549" s="195"/>
    </row>
    <row r="6550" spans="1:14" x14ac:dyDescent="0.2">
      <c r="A6550" s="30">
        <v>721</v>
      </c>
      <c r="B6550" s="253" t="str">
        <f>IF(AND(A6550&lt;&gt;"",ISNUMBER(A6550)),VLOOKUP(A6550,Studies!A:BR,2,FALSE),"")</f>
        <v>Smith 1987</v>
      </c>
      <c r="C6550" s="254" t="str">
        <f>IF(AND(A6550&lt;&gt;"",ISNUMBER(A6550)),VLOOKUP(A6550,Studies!A:BR,3,FALSE),"")</f>
        <v>https://www.ncbi.nlm.nih.gov/pubmed/3437069</v>
      </c>
      <c r="D6550" s="254" t="str">
        <f>IF(AND(A6550&lt;&gt;"",ISNUMBER(A6550)),VLOOKUP(A6550,Studies!A:BR,4,FALSE),"")</f>
        <v>1.0 mg</v>
      </c>
      <c r="E6550" s="254" t="str">
        <f>IF(AND(A6550&lt;&gt;"",ISNUMBER(A6550)),VLOOKUP(A6550,Studies!A:BR,5,FALSE),"")</f>
        <v>Triazolam</v>
      </c>
      <c r="F6550" s="255" t="str">
        <f>IF(AND(A6550&lt;&gt;"",ISNUMBER(A6550)),VLOOKUP(A6550,Studies!A:BR,6,FALSE),"")</f>
        <v>Plasma</v>
      </c>
      <c r="G6550" s="194">
        <v>12</v>
      </c>
      <c r="H6550" s="50" t="s">
        <v>60</v>
      </c>
      <c r="I6550" s="187">
        <v>2.8675852810000002</v>
      </c>
      <c r="J6550" s="41" t="s">
        <v>941</v>
      </c>
      <c r="K6550" s="41" t="s">
        <v>116</v>
      </c>
      <c r="M6550" s="195"/>
      <c r="N6550" s="195"/>
    </row>
    <row r="6551" spans="1:14" x14ac:dyDescent="0.2">
      <c r="A6551" s="30">
        <v>722</v>
      </c>
      <c r="B6551" s="253" t="str">
        <f>IF(AND(A6551&lt;&gt;"",ISNUMBER(A6551)),VLOOKUP(A6551,Studies!A:BR,2,FALSE),"")</f>
        <v>Varhe 1994</v>
      </c>
      <c r="C6551" s="254" t="str">
        <f>IF(AND(A6551&lt;&gt;"",ISNUMBER(A6551)),VLOOKUP(A6551,Studies!A:BR,3,FALSE),"")</f>
        <v>https://www.ncbi.nlm.nih.gov/pubmed/7995001</v>
      </c>
      <c r="D6551" s="254" t="str">
        <f>IF(AND(A6551&lt;&gt;"",ISNUMBER(A6551)),VLOOKUP(A6551,Studies!A:BR,4,FALSE),"")</f>
        <v>Triazolam + placebo</v>
      </c>
      <c r="E6551" s="254" t="str">
        <f>IF(AND(A6551&lt;&gt;"",ISNUMBER(A6551)),VLOOKUP(A6551,Studies!A:BR,5,FALSE),"")</f>
        <v>Triazolam</v>
      </c>
      <c r="F6551" s="255" t="str">
        <f>IF(AND(A6551&lt;&gt;"",ISNUMBER(A6551)),VLOOKUP(A6551,Studies!A:BR,6,FALSE),"")</f>
        <v>Plasma</v>
      </c>
      <c r="G6551" s="194">
        <v>0.66666669999999995</v>
      </c>
      <c r="H6551" s="50" t="s">
        <v>60</v>
      </c>
      <c r="I6551" s="187">
        <v>0.78594249999999999</v>
      </c>
      <c r="J6551" s="41" t="s">
        <v>941</v>
      </c>
      <c r="K6551" s="41" t="s">
        <v>116</v>
      </c>
      <c r="L6551" s="195">
        <v>0.23642199999999999</v>
      </c>
      <c r="M6551" s="195" t="s">
        <v>941</v>
      </c>
      <c r="N6551" s="195" t="s">
        <v>949</v>
      </c>
    </row>
    <row r="6552" spans="1:14" x14ac:dyDescent="0.2">
      <c r="A6552" s="30">
        <v>722</v>
      </c>
      <c r="B6552" s="253" t="str">
        <f>IF(AND(A6552&lt;&gt;"",ISNUMBER(A6552)),VLOOKUP(A6552,Studies!A:BR,2,FALSE),"")</f>
        <v>Varhe 1994</v>
      </c>
      <c r="C6552" s="254" t="str">
        <f>IF(AND(A6552&lt;&gt;"",ISNUMBER(A6552)),VLOOKUP(A6552,Studies!A:BR,3,FALSE),"")</f>
        <v>https://www.ncbi.nlm.nih.gov/pubmed/7995001</v>
      </c>
      <c r="D6552" s="254" t="str">
        <f>IF(AND(A6552&lt;&gt;"",ISNUMBER(A6552)),VLOOKUP(A6552,Studies!A:BR,4,FALSE),"")</f>
        <v>Triazolam + placebo</v>
      </c>
      <c r="E6552" s="254" t="str">
        <f>IF(AND(A6552&lt;&gt;"",ISNUMBER(A6552)),VLOOKUP(A6552,Studies!A:BR,5,FALSE),"")</f>
        <v>Triazolam</v>
      </c>
      <c r="F6552" s="255" t="str">
        <f>IF(AND(A6552&lt;&gt;"",ISNUMBER(A6552)),VLOOKUP(A6552,Studies!A:BR,6,FALSE),"")</f>
        <v>Plasma</v>
      </c>
      <c r="G6552" s="194">
        <v>1</v>
      </c>
      <c r="H6552" s="50" t="s">
        <v>60</v>
      </c>
      <c r="I6552" s="187">
        <v>1.15655</v>
      </c>
      <c r="J6552" s="41" t="s">
        <v>941</v>
      </c>
      <c r="K6552" s="41" t="s">
        <v>116</v>
      </c>
      <c r="L6552" s="195">
        <v>0.185303</v>
      </c>
      <c r="M6552" s="195" t="s">
        <v>941</v>
      </c>
      <c r="N6552" s="195" t="s">
        <v>949</v>
      </c>
    </row>
    <row r="6553" spans="1:14" x14ac:dyDescent="0.2">
      <c r="A6553" s="30">
        <v>722</v>
      </c>
      <c r="B6553" s="253" t="str">
        <f>IF(AND(A6553&lt;&gt;"",ISNUMBER(A6553)),VLOOKUP(A6553,Studies!A:BR,2,FALSE),"")</f>
        <v>Varhe 1994</v>
      </c>
      <c r="C6553" s="254" t="str">
        <f>IF(AND(A6553&lt;&gt;"",ISNUMBER(A6553)),VLOOKUP(A6553,Studies!A:BR,3,FALSE),"")</f>
        <v>https://www.ncbi.nlm.nih.gov/pubmed/7995001</v>
      </c>
      <c r="D6553" s="254" t="str">
        <f>IF(AND(A6553&lt;&gt;"",ISNUMBER(A6553)),VLOOKUP(A6553,Studies!A:BR,4,FALSE),"")</f>
        <v>Triazolam + placebo</v>
      </c>
      <c r="E6553" s="254" t="str">
        <f>IF(AND(A6553&lt;&gt;"",ISNUMBER(A6553)),VLOOKUP(A6553,Studies!A:BR,5,FALSE),"")</f>
        <v>Triazolam</v>
      </c>
      <c r="F6553" s="255" t="str">
        <f>IF(AND(A6553&lt;&gt;"",ISNUMBER(A6553)),VLOOKUP(A6553,Studies!A:BR,6,FALSE),"")</f>
        <v>Plasma</v>
      </c>
      <c r="G6553" s="194">
        <v>1.5</v>
      </c>
      <c r="H6553" s="50" t="s">
        <v>60</v>
      </c>
      <c r="I6553" s="187">
        <v>1.354633</v>
      </c>
      <c r="J6553" s="41" t="s">
        <v>941</v>
      </c>
      <c r="K6553" s="41" t="s">
        <v>116</v>
      </c>
      <c r="L6553" s="195">
        <v>0.17252400000000001</v>
      </c>
      <c r="M6553" s="195" t="s">
        <v>941</v>
      </c>
      <c r="N6553" s="195" t="s">
        <v>949</v>
      </c>
    </row>
    <row r="6554" spans="1:14" x14ac:dyDescent="0.2">
      <c r="A6554" s="30">
        <v>722</v>
      </c>
      <c r="B6554" s="253" t="str">
        <f>IF(AND(A6554&lt;&gt;"",ISNUMBER(A6554)),VLOOKUP(A6554,Studies!A:BR,2,FALSE),"")</f>
        <v>Varhe 1994</v>
      </c>
      <c r="C6554" s="254" t="str">
        <f>IF(AND(A6554&lt;&gt;"",ISNUMBER(A6554)),VLOOKUP(A6554,Studies!A:BR,3,FALSE),"")</f>
        <v>https://www.ncbi.nlm.nih.gov/pubmed/7995001</v>
      </c>
      <c r="D6554" s="254" t="str">
        <f>IF(AND(A6554&lt;&gt;"",ISNUMBER(A6554)),VLOOKUP(A6554,Studies!A:BR,4,FALSE),"")</f>
        <v>Triazolam + placebo</v>
      </c>
      <c r="E6554" s="254" t="str">
        <f>IF(AND(A6554&lt;&gt;"",ISNUMBER(A6554)),VLOOKUP(A6554,Studies!A:BR,5,FALSE),"")</f>
        <v>Triazolam</v>
      </c>
      <c r="F6554" s="255" t="str">
        <f>IF(AND(A6554&lt;&gt;"",ISNUMBER(A6554)),VLOOKUP(A6554,Studies!A:BR,6,FALSE),"")</f>
        <v>Plasma</v>
      </c>
      <c r="G6554" s="194">
        <v>2</v>
      </c>
      <c r="H6554" s="50" t="s">
        <v>60</v>
      </c>
      <c r="I6554" s="187">
        <v>1.322684</v>
      </c>
      <c r="J6554" s="41" t="s">
        <v>941</v>
      </c>
      <c r="K6554" s="41" t="s">
        <v>116</v>
      </c>
      <c r="L6554" s="195">
        <v>0.166134</v>
      </c>
      <c r="M6554" s="195" t="s">
        <v>941</v>
      </c>
      <c r="N6554" s="195" t="s">
        <v>949</v>
      </c>
    </row>
    <row r="6555" spans="1:14" x14ac:dyDescent="0.2">
      <c r="A6555" s="30">
        <v>722</v>
      </c>
      <c r="B6555" s="253" t="str">
        <f>IF(AND(A6555&lt;&gt;"",ISNUMBER(A6555)),VLOOKUP(A6555,Studies!A:BR,2,FALSE),"")</f>
        <v>Varhe 1994</v>
      </c>
      <c r="C6555" s="254" t="str">
        <f>IF(AND(A6555&lt;&gt;"",ISNUMBER(A6555)),VLOOKUP(A6555,Studies!A:BR,3,FALSE),"")</f>
        <v>https://www.ncbi.nlm.nih.gov/pubmed/7995001</v>
      </c>
      <c r="D6555" s="254" t="str">
        <f>IF(AND(A6555&lt;&gt;"",ISNUMBER(A6555)),VLOOKUP(A6555,Studies!A:BR,4,FALSE),"")</f>
        <v>Triazolam + placebo</v>
      </c>
      <c r="E6555" s="254" t="str">
        <f>IF(AND(A6555&lt;&gt;"",ISNUMBER(A6555)),VLOOKUP(A6555,Studies!A:BR,5,FALSE),"")</f>
        <v>Triazolam</v>
      </c>
      <c r="F6555" s="255" t="str">
        <f>IF(AND(A6555&lt;&gt;"",ISNUMBER(A6555)),VLOOKUP(A6555,Studies!A:BR,6,FALSE),"")</f>
        <v>Plasma</v>
      </c>
      <c r="G6555" s="194">
        <v>2.5</v>
      </c>
      <c r="H6555" s="50" t="s">
        <v>60</v>
      </c>
      <c r="I6555" s="187">
        <v>1.1884980000000001</v>
      </c>
      <c r="J6555" s="41" t="s">
        <v>941</v>
      </c>
      <c r="K6555" s="41" t="s">
        <v>116</v>
      </c>
      <c r="L6555" s="195">
        <v>0.14057500000000001</v>
      </c>
      <c r="M6555" s="195" t="s">
        <v>941</v>
      </c>
      <c r="N6555" s="195" t="s">
        <v>949</v>
      </c>
    </row>
    <row r="6556" spans="1:14" x14ac:dyDescent="0.2">
      <c r="A6556" s="30">
        <v>722</v>
      </c>
      <c r="B6556" s="253" t="str">
        <f>IF(AND(A6556&lt;&gt;"",ISNUMBER(A6556)),VLOOKUP(A6556,Studies!A:BR,2,FALSE),"")</f>
        <v>Varhe 1994</v>
      </c>
      <c r="C6556" s="254" t="str">
        <f>IF(AND(A6556&lt;&gt;"",ISNUMBER(A6556)),VLOOKUP(A6556,Studies!A:BR,3,FALSE),"")</f>
        <v>https://www.ncbi.nlm.nih.gov/pubmed/7995001</v>
      </c>
      <c r="D6556" s="254" t="str">
        <f>IF(AND(A6556&lt;&gt;"",ISNUMBER(A6556)),VLOOKUP(A6556,Studies!A:BR,4,FALSE),"")</f>
        <v>Triazolam + placebo</v>
      </c>
      <c r="E6556" s="254" t="str">
        <f>IF(AND(A6556&lt;&gt;"",ISNUMBER(A6556)),VLOOKUP(A6556,Studies!A:BR,5,FALSE),"")</f>
        <v>Triazolam</v>
      </c>
      <c r="F6556" s="255" t="str">
        <f>IF(AND(A6556&lt;&gt;"",ISNUMBER(A6556)),VLOOKUP(A6556,Studies!A:BR,6,FALSE),"")</f>
        <v>Plasma</v>
      </c>
      <c r="G6556" s="194">
        <v>3</v>
      </c>
      <c r="H6556" s="50" t="s">
        <v>60</v>
      </c>
      <c r="I6556" s="187">
        <v>1.1182110000000001</v>
      </c>
      <c r="J6556" s="41" t="s">
        <v>941</v>
      </c>
      <c r="K6556" s="41" t="s">
        <v>116</v>
      </c>
      <c r="L6556" s="195">
        <v>0.134185</v>
      </c>
      <c r="M6556" s="195" t="s">
        <v>941</v>
      </c>
      <c r="N6556" s="195" t="s">
        <v>949</v>
      </c>
    </row>
    <row r="6557" spans="1:14" x14ac:dyDescent="0.2">
      <c r="A6557" s="30">
        <v>722</v>
      </c>
      <c r="B6557" s="253" t="str">
        <f>IF(AND(A6557&lt;&gt;"",ISNUMBER(A6557)),VLOOKUP(A6557,Studies!A:BR,2,FALSE),"")</f>
        <v>Varhe 1994</v>
      </c>
      <c r="C6557" s="254" t="str">
        <f>IF(AND(A6557&lt;&gt;"",ISNUMBER(A6557)),VLOOKUP(A6557,Studies!A:BR,3,FALSE),"")</f>
        <v>https://www.ncbi.nlm.nih.gov/pubmed/7995001</v>
      </c>
      <c r="D6557" s="254" t="str">
        <f>IF(AND(A6557&lt;&gt;"",ISNUMBER(A6557)),VLOOKUP(A6557,Studies!A:BR,4,FALSE),"")</f>
        <v>Triazolam + placebo</v>
      </c>
      <c r="E6557" s="254" t="str">
        <f>IF(AND(A6557&lt;&gt;"",ISNUMBER(A6557)),VLOOKUP(A6557,Studies!A:BR,5,FALSE),"")</f>
        <v>Triazolam</v>
      </c>
      <c r="F6557" s="255" t="str">
        <f>IF(AND(A6557&lt;&gt;"",ISNUMBER(A6557)),VLOOKUP(A6557,Studies!A:BR,6,FALSE),"")</f>
        <v>Plasma</v>
      </c>
      <c r="G6557" s="194">
        <v>4</v>
      </c>
      <c r="H6557" s="50" t="s">
        <v>60</v>
      </c>
      <c r="I6557" s="187">
        <v>0.89456869999999999</v>
      </c>
      <c r="J6557" s="41" t="s">
        <v>941</v>
      </c>
      <c r="K6557" s="41" t="s">
        <v>116</v>
      </c>
      <c r="M6557" s="195"/>
      <c r="N6557" s="195"/>
    </row>
    <row r="6558" spans="1:14" x14ac:dyDescent="0.2">
      <c r="A6558" s="30">
        <v>722</v>
      </c>
      <c r="B6558" s="253" t="str">
        <f>IF(AND(A6558&lt;&gt;"",ISNUMBER(A6558)),VLOOKUP(A6558,Studies!A:BR,2,FALSE),"")</f>
        <v>Varhe 1994</v>
      </c>
      <c r="C6558" s="254" t="str">
        <f>IF(AND(A6558&lt;&gt;"",ISNUMBER(A6558)),VLOOKUP(A6558,Studies!A:BR,3,FALSE),"")</f>
        <v>https://www.ncbi.nlm.nih.gov/pubmed/7995001</v>
      </c>
      <c r="D6558" s="254" t="str">
        <f>IF(AND(A6558&lt;&gt;"",ISNUMBER(A6558)),VLOOKUP(A6558,Studies!A:BR,4,FALSE),"")</f>
        <v>Triazolam + placebo</v>
      </c>
      <c r="E6558" s="254" t="str">
        <f>IF(AND(A6558&lt;&gt;"",ISNUMBER(A6558)),VLOOKUP(A6558,Studies!A:BR,5,FALSE),"")</f>
        <v>Triazolam</v>
      </c>
      <c r="F6558" s="255" t="str">
        <f>IF(AND(A6558&lt;&gt;"",ISNUMBER(A6558)),VLOOKUP(A6558,Studies!A:BR,6,FALSE),"")</f>
        <v>Plasma</v>
      </c>
      <c r="G6558" s="194">
        <v>5</v>
      </c>
      <c r="H6558" s="50" t="s">
        <v>60</v>
      </c>
      <c r="I6558" s="187">
        <v>0.66453669999999998</v>
      </c>
      <c r="J6558" s="41" t="s">
        <v>941</v>
      </c>
      <c r="K6558" s="41" t="s">
        <v>116</v>
      </c>
      <c r="L6558" s="195">
        <v>0.108626</v>
      </c>
      <c r="M6558" s="195" t="s">
        <v>941</v>
      </c>
      <c r="N6558" s="195" t="s">
        <v>949</v>
      </c>
    </row>
    <row r="6559" spans="1:14" x14ac:dyDescent="0.2">
      <c r="A6559" s="30">
        <v>722</v>
      </c>
      <c r="B6559" s="253" t="str">
        <f>IF(AND(A6559&lt;&gt;"",ISNUMBER(A6559)),VLOOKUP(A6559,Studies!A:BR,2,FALSE),"")</f>
        <v>Varhe 1994</v>
      </c>
      <c r="C6559" s="254" t="str">
        <f>IF(AND(A6559&lt;&gt;"",ISNUMBER(A6559)),VLOOKUP(A6559,Studies!A:BR,3,FALSE),"")</f>
        <v>https://www.ncbi.nlm.nih.gov/pubmed/7995001</v>
      </c>
      <c r="D6559" s="254" t="str">
        <f>IF(AND(A6559&lt;&gt;"",ISNUMBER(A6559)),VLOOKUP(A6559,Studies!A:BR,4,FALSE),"")</f>
        <v>Triazolam + placebo</v>
      </c>
      <c r="E6559" s="254" t="str">
        <f>IF(AND(A6559&lt;&gt;"",ISNUMBER(A6559)),VLOOKUP(A6559,Studies!A:BR,5,FALSE),"")</f>
        <v>Triazolam</v>
      </c>
      <c r="F6559" s="255" t="str">
        <f>IF(AND(A6559&lt;&gt;"",ISNUMBER(A6559)),VLOOKUP(A6559,Studies!A:BR,6,FALSE),"")</f>
        <v>Plasma</v>
      </c>
      <c r="G6559" s="194">
        <v>6</v>
      </c>
      <c r="H6559" s="50" t="s">
        <v>60</v>
      </c>
      <c r="I6559" s="187">
        <v>0.56869009999999998</v>
      </c>
      <c r="J6559" s="41" t="s">
        <v>941</v>
      </c>
      <c r="K6559" s="41" t="s">
        <v>116</v>
      </c>
      <c r="L6559" s="195">
        <v>0.121406</v>
      </c>
      <c r="M6559" s="195" t="s">
        <v>941</v>
      </c>
      <c r="N6559" s="195" t="s">
        <v>949</v>
      </c>
    </row>
    <row r="6560" spans="1:14" x14ac:dyDescent="0.2">
      <c r="A6560" s="30">
        <v>722</v>
      </c>
      <c r="B6560" s="253" t="str">
        <f>IF(AND(A6560&lt;&gt;"",ISNUMBER(A6560)),VLOOKUP(A6560,Studies!A:BR,2,FALSE),"")</f>
        <v>Varhe 1994</v>
      </c>
      <c r="C6560" s="254" t="str">
        <f>IF(AND(A6560&lt;&gt;"",ISNUMBER(A6560)),VLOOKUP(A6560,Studies!A:BR,3,FALSE),"")</f>
        <v>https://www.ncbi.nlm.nih.gov/pubmed/7995001</v>
      </c>
      <c r="D6560" s="254" t="str">
        <f>IF(AND(A6560&lt;&gt;"",ISNUMBER(A6560)),VLOOKUP(A6560,Studies!A:BR,4,FALSE),"")</f>
        <v>Triazolam + placebo</v>
      </c>
      <c r="E6560" s="254" t="str">
        <f>IF(AND(A6560&lt;&gt;"",ISNUMBER(A6560)),VLOOKUP(A6560,Studies!A:BR,5,FALSE),"")</f>
        <v>Triazolam</v>
      </c>
      <c r="F6560" s="255" t="str">
        <f>IF(AND(A6560&lt;&gt;"",ISNUMBER(A6560)),VLOOKUP(A6560,Studies!A:BR,6,FALSE),"")</f>
        <v>Plasma</v>
      </c>
      <c r="G6560" s="194">
        <v>7</v>
      </c>
      <c r="H6560" s="50" t="s">
        <v>60</v>
      </c>
      <c r="I6560" s="187">
        <v>0.36421730000000002</v>
      </c>
      <c r="J6560" s="41" t="s">
        <v>941</v>
      </c>
      <c r="K6560" s="41" t="s">
        <v>116</v>
      </c>
      <c r="L6560" s="195">
        <v>0.14057500000000001</v>
      </c>
      <c r="M6560" s="195" t="s">
        <v>941</v>
      </c>
      <c r="N6560" s="195" t="s">
        <v>949</v>
      </c>
    </row>
    <row r="6561" spans="1:16" x14ac:dyDescent="0.2">
      <c r="A6561" s="30">
        <v>723</v>
      </c>
      <c r="B6561" s="253" t="str">
        <f>IF(AND(A6561&lt;&gt;"",ISNUMBER(A6561)),VLOOKUP(A6561,Studies!A:BR,2,FALSE),"")</f>
        <v>Varhe 1996a</v>
      </c>
      <c r="C6561" s="254" t="str">
        <f>IF(AND(A6561&lt;&gt;"",ISNUMBER(A6561)),VLOOKUP(A6561,Studies!A:BR,3,FALSE),"")</f>
        <v>https://www.ncbi.nlm.nih.gov/pubmed/8730978</v>
      </c>
      <c r="D6561" s="254" t="str">
        <f>IF(AND(A6561&lt;&gt;"",ISNUMBER(A6561)),VLOOKUP(A6561,Studies!A:BR,4,FALSE),"")</f>
        <v>Triazolam + placebo</v>
      </c>
      <c r="E6561" s="254" t="str">
        <f>IF(AND(A6561&lt;&gt;"",ISNUMBER(A6561)),VLOOKUP(A6561,Studies!A:BR,5,FALSE),"")</f>
        <v>Triazolam</v>
      </c>
      <c r="F6561" s="255" t="str">
        <f>IF(AND(A6561&lt;&gt;"",ISNUMBER(A6561)),VLOOKUP(A6561,Studies!A:BR,6,FALSE),"")</f>
        <v>Plasma</v>
      </c>
      <c r="G6561" s="194">
        <v>0.5</v>
      </c>
      <c r="H6561" s="194" t="s">
        <v>60</v>
      </c>
      <c r="I6561" s="187">
        <v>0.60940950000000005</v>
      </c>
      <c r="J6561" s="41" t="s">
        <v>941</v>
      </c>
      <c r="K6561" s="41" t="s">
        <v>116</v>
      </c>
      <c r="M6561" s="195"/>
      <c r="N6561" s="195"/>
    </row>
    <row r="6562" spans="1:16" x14ac:dyDescent="0.2">
      <c r="A6562" s="30">
        <v>723</v>
      </c>
      <c r="B6562" s="253" t="str">
        <f>IF(AND(A6562&lt;&gt;"",ISNUMBER(A6562)),VLOOKUP(A6562,Studies!A:BR,2,FALSE),"")</f>
        <v>Varhe 1996a</v>
      </c>
      <c r="C6562" s="254" t="str">
        <f>IF(AND(A6562&lt;&gt;"",ISNUMBER(A6562)),VLOOKUP(A6562,Studies!A:BR,3,FALSE),"")</f>
        <v>https://www.ncbi.nlm.nih.gov/pubmed/8730978</v>
      </c>
      <c r="D6562" s="254" t="str">
        <f>IF(AND(A6562&lt;&gt;"",ISNUMBER(A6562)),VLOOKUP(A6562,Studies!A:BR,4,FALSE),"")</f>
        <v>Triazolam + placebo</v>
      </c>
      <c r="E6562" s="254" t="str">
        <f>IF(AND(A6562&lt;&gt;"",ISNUMBER(A6562)),VLOOKUP(A6562,Studies!A:BR,5,FALSE),"")</f>
        <v>Triazolam</v>
      </c>
      <c r="F6562" s="255" t="str">
        <f>IF(AND(A6562&lt;&gt;"",ISNUMBER(A6562)),VLOOKUP(A6562,Studies!A:BR,6,FALSE),"")</f>
        <v>Plasma</v>
      </c>
      <c r="G6562" s="194">
        <v>1</v>
      </c>
      <c r="H6562" s="194" t="s">
        <v>60</v>
      </c>
      <c r="I6562" s="187">
        <v>1.3553999999999999</v>
      </c>
      <c r="J6562" s="41" t="s">
        <v>941</v>
      </c>
      <c r="K6562" s="187" t="s">
        <v>116</v>
      </c>
      <c r="N6562" s="195"/>
    </row>
    <row r="6563" spans="1:16" x14ac:dyDescent="0.2">
      <c r="A6563" s="30">
        <v>723</v>
      </c>
      <c r="B6563" s="253" t="str">
        <f>IF(AND(A6563&lt;&gt;"",ISNUMBER(A6563)),VLOOKUP(A6563,Studies!A:BR,2,FALSE),"")</f>
        <v>Varhe 1996a</v>
      </c>
      <c r="C6563" s="254" t="str">
        <f>IF(AND(A6563&lt;&gt;"",ISNUMBER(A6563)),VLOOKUP(A6563,Studies!A:BR,3,FALSE),"")</f>
        <v>https://www.ncbi.nlm.nih.gov/pubmed/8730978</v>
      </c>
      <c r="D6563" s="254" t="str">
        <f>IF(AND(A6563&lt;&gt;"",ISNUMBER(A6563)),VLOOKUP(A6563,Studies!A:BR,4,FALSE),"")</f>
        <v>Triazolam + placebo</v>
      </c>
      <c r="E6563" s="254" t="str">
        <f>IF(AND(A6563&lt;&gt;"",ISNUMBER(A6563)),VLOOKUP(A6563,Studies!A:BR,5,FALSE),"")</f>
        <v>Triazolam</v>
      </c>
      <c r="F6563" s="255" t="str">
        <f>IF(AND(A6563&lt;&gt;"",ISNUMBER(A6563)),VLOOKUP(A6563,Studies!A:BR,6,FALSE),"")</f>
        <v>Plasma</v>
      </c>
      <c r="G6563" s="194">
        <v>1.5</v>
      </c>
      <c r="H6563" s="194" t="s">
        <v>60</v>
      </c>
      <c r="I6563" s="187">
        <v>1.6734</v>
      </c>
      <c r="J6563" s="41" t="s">
        <v>941</v>
      </c>
      <c r="K6563" s="187" t="s">
        <v>116</v>
      </c>
      <c r="L6563" s="195">
        <v>0.204539</v>
      </c>
      <c r="M6563" s="52" t="s">
        <v>941</v>
      </c>
      <c r="N6563" s="195" t="s">
        <v>949</v>
      </c>
      <c r="P6563" s="188"/>
    </row>
    <row r="6564" spans="1:16" x14ac:dyDescent="0.2">
      <c r="A6564" s="183">
        <v>723</v>
      </c>
      <c r="B6564" s="253" t="str">
        <f>IF(AND(A6564&lt;&gt;"",ISNUMBER(A6564)),VLOOKUP(A6564,Studies!A:BR,2,FALSE),"")</f>
        <v>Varhe 1996a</v>
      </c>
      <c r="C6564" s="254" t="str">
        <f>IF(AND(A6564&lt;&gt;"",ISNUMBER(A6564)),VLOOKUP(A6564,Studies!A:BR,3,FALSE),"")</f>
        <v>https://www.ncbi.nlm.nih.gov/pubmed/8730978</v>
      </c>
      <c r="D6564" s="254" t="str">
        <f>IF(AND(A6564&lt;&gt;"",ISNUMBER(A6564)),VLOOKUP(A6564,Studies!A:BR,4,FALSE),"")</f>
        <v>Triazolam + placebo</v>
      </c>
      <c r="E6564" s="254" t="str">
        <f>IF(AND(A6564&lt;&gt;"",ISNUMBER(A6564)),VLOOKUP(A6564,Studies!A:BR,5,FALSE),"")</f>
        <v>Triazolam</v>
      </c>
      <c r="F6564" s="255" t="str">
        <f>IF(AND(A6564&lt;&gt;"",ISNUMBER(A6564)),VLOOKUP(A6564,Studies!A:BR,6,FALSE),"")</f>
        <v>Plasma</v>
      </c>
      <c r="G6564" s="194">
        <v>2</v>
      </c>
      <c r="H6564" s="194" t="s">
        <v>60</v>
      </c>
      <c r="I6564" s="187">
        <v>1.7451000000000001</v>
      </c>
      <c r="J6564" s="187" t="s">
        <v>941</v>
      </c>
      <c r="K6564" s="187" t="s">
        <v>116</v>
      </c>
      <c r="L6564" s="195">
        <v>0.22725999999999999</v>
      </c>
      <c r="M6564" s="195" t="s">
        <v>941</v>
      </c>
      <c r="N6564" s="195" t="s">
        <v>949</v>
      </c>
      <c r="P6564" s="188"/>
    </row>
    <row r="6565" spans="1:16" x14ac:dyDescent="0.2">
      <c r="A6565" s="183">
        <v>723</v>
      </c>
      <c r="B6565" s="253" t="str">
        <f>IF(AND(A6565&lt;&gt;"",ISNUMBER(A6565)),VLOOKUP(A6565,Studies!A:BR,2,FALSE),"")</f>
        <v>Varhe 1996a</v>
      </c>
      <c r="C6565" s="254" t="str">
        <f>IF(AND(A6565&lt;&gt;"",ISNUMBER(A6565)),VLOOKUP(A6565,Studies!A:BR,3,FALSE),"")</f>
        <v>https://www.ncbi.nlm.nih.gov/pubmed/8730978</v>
      </c>
      <c r="D6565" s="254" t="str">
        <f>IF(AND(A6565&lt;&gt;"",ISNUMBER(A6565)),VLOOKUP(A6565,Studies!A:BR,4,FALSE),"")</f>
        <v>Triazolam + placebo</v>
      </c>
      <c r="E6565" s="254" t="str">
        <f>IF(AND(A6565&lt;&gt;"",ISNUMBER(A6565)),VLOOKUP(A6565,Studies!A:BR,5,FALSE),"")</f>
        <v>Triazolam</v>
      </c>
      <c r="F6565" s="255" t="str">
        <f>IF(AND(A6565&lt;&gt;"",ISNUMBER(A6565)),VLOOKUP(A6565,Studies!A:BR,6,FALSE),"")</f>
        <v>Plasma</v>
      </c>
      <c r="G6565" s="194">
        <v>3</v>
      </c>
      <c r="H6565" s="194" t="s">
        <v>60</v>
      </c>
      <c r="I6565" s="187">
        <v>1.5022</v>
      </c>
      <c r="J6565" s="187" t="s">
        <v>941</v>
      </c>
      <c r="K6565" s="187" t="s">
        <v>116</v>
      </c>
      <c r="L6565" s="195">
        <v>0.18939500000000001</v>
      </c>
      <c r="M6565" s="195" t="s">
        <v>941</v>
      </c>
      <c r="N6565" s="195" t="s">
        <v>949</v>
      </c>
      <c r="P6565" s="188"/>
    </row>
    <row r="6566" spans="1:16" x14ac:dyDescent="0.2">
      <c r="A6566" s="183">
        <v>723</v>
      </c>
      <c r="B6566" s="253" t="str">
        <f>IF(AND(A6566&lt;&gt;"",ISNUMBER(A6566)),VLOOKUP(A6566,Studies!A:BR,2,FALSE),"")</f>
        <v>Varhe 1996a</v>
      </c>
      <c r="C6566" s="254" t="str">
        <f>IF(AND(A6566&lt;&gt;"",ISNUMBER(A6566)),VLOOKUP(A6566,Studies!A:BR,3,FALSE),"")</f>
        <v>https://www.ncbi.nlm.nih.gov/pubmed/8730978</v>
      </c>
      <c r="D6566" s="254" t="str">
        <f>IF(AND(A6566&lt;&gt;"",ISNUMBER(A6566)),VLOOKUP(A6566,Studies!A:BR,4,FALSE),"")</f>
        <v>Triazolam + placebo</v>
      </c>
      <c r="E6566" s="254" t="str">
        <f>IF(AND(A6566&lt;&gt;"",ISNUMBER(A6566)),VLOOKUP(A6566,Studies!A:BR,5,FALSE),"")</f>
        <v>Triazolam</v>
      </c>
      <c r="F6566" s="255" t="str">
        <f>IF(AND(A6566&lt;&gt;"",ISNUMBER(A6566)),VLOOKUP(A6566,Studies!A:BR,6,FALSE),"")</f>
        <v>Plasma</v>
      </c>
      <c r="G6566" s="194">
        <v>4</v>
      </c>
      <c r="H6566" s="194" t="s">
        <v>60</v>
      </c>
      <c r="I6566" s="187">
        <v>1.2139</v>
      </c>
      <c r="J6566" s="187" t="s">
        <v>941</v>
      </c>
      <c r="K6566" s="187" t="s">
        <v>116</v>
      </c>
      <c r="L6566" s="195">
        <v>0.14014499999999999</v>
      </c>
      <c r="M6566" s="195" t="s">
        <v>941</v>
      </c>
      <c r="N6566" s="195" t="s">
        <v>949</v>
      </c>
      <c r="P6566" s="188"/>
    </row>
    <row r="6567" spans="1:16" x14ac:dyDescent="0.2">
      <c r="A6567" s="183">
        <v>723</v>
      </c>
      <c r="B6567" s="253" t="str">
        <f>IF(AND(A6567&lt;&gt;"",ISNUMBER(A6567)),VLOOKUP(A6567,Studies!A:BR,2,FALSE),"")</f>
        <v>Varhe 1996a</v>
      </c>
      <c r="C6567" s="254" t="str">
        <f>IF(AND(A6567&lt;&gt;"",ISNUMBER(A6567)),VLOOKUP(A6567,Studies!A:BR,3,FALSE),"")</f>
        <v>https://www.ncbi.nlm.nih.gov/pubmed/8730978</v>
      </c>
      <c r="D6567" s="254" t="str">
        <f>IF(AND(A6567&lt;&gt;"",ISNUMBER(A6567)),VLOOKUP(A6567,Studies!A:BR,4,FALSE),"")</f>
        <v>Triazolam + placebo</v>
      </c>
      <c r="E6567" s="254" t="str">
        <f>IF(AND(A6567&lt;&gt;"",ISNUMBER(A6567)),VLOOKUP(A6567,Studies!A:BR,5,FALSE),"")</f>
        <v>Triazolam</v>
      </c>
      <c r="F6567" s="255" t="str">
        <f>IF(AND(A6567&lt;&gt;"",ISNUMBER(A6567)),VLOOKUP(A6567,Studies!A:BR,6,FALSE),"")</f>
        <v>Plasma</v>
      </c>
      <c r="G6567" s="194">
        <v>5</v>
      </c>
      <c r="H6567" s="50" t="s">
        <v>60</v>
      </c>
      <c r="I6567" s="187">
        <v>0.93320000000000003</v>
      </c>
      <c r="J6567" s="187" t="s">
        <v>941</v>
      </c>
      <c r="K6567" s="187" t="s">
        <v>116</v>
      </c>
      <c r="L6567" s="195">
        <v>0.109842</v>
      </c>
      <c r="M6567" s="195" t="s">
        <v>941</v>
      </c>
      <c r="N6567" s="195" t="s">
        <v>949</v>
      </c>
      <c r="P6567" s="188"/>
    </row>
    <row r="6568" spans="1:16" x14ac:dyDescent="0.2">
      <c r="A6568" s="183">
        <v>723</v>
      </c>
      <c r="B6568" s="253" t="str">
        <f>IF(AND(A6568&lt;&gt;"",ISNUMBER(A6568)),VLOOKUP(A6568,Studies!A:BR,2,FALSE),"")</f>
        <v>Varhe 1996a</v>
      </c>
      <c r="C6568" s="254" t="str">
        <f>IF(AND(A6568&lt;&gt;"",ISNUMBER(A6568)),VLOOKUP(A6568,Studies!A:BR,3,FALSE),"")</f>
        <v>https://www.ncbi.nlm.nih.gov/pubmed/8730978</v>
      </c>
      <c r="D6568" s="254" t="str">
        <f>IF(AND(A6568&lt;&gt;"",ISNUMBER(A6568)),VLOOKUP(A6568,Studies!A:BR,4,FALSE),"")</f>
        <v>Triazolam + placebo</v>
      </c>
      <c r="E6568" s="254" t="str">
        <f>IF(AND(A6568&lt;&gt;"",ISNUMBER(A6568)),VLOOKUP(A6568,Studies!A:BR,5,FALSE),"")</f>
        <v>Triazolam</v>
      </c>
      <c r="F6568" s="255" t="str">
        <f>IF(AND(A6568&lt;&gt;"",ISNUMBER(A6568)),VLOOKUP(A6568,Studies!A:BR,6,FALSE),"")</f>
        <v>Plasma</v>
      </c>
      <c r="G6568" s="194">
        <v>6</v>
      </c>
      <c r="H6568" s="50" t="s">
        <v>60</v>
      </c>
      <c r="I6568" s="187">
        <v>0.76980000000000004</v>
      </c>
      <c r="J6568" s="41" t="s">
        <v>941</v>
      </c>
      <c r="K6568" s="187" t="s">
        <v>116</v>
      </c>
      <c r="L6568" s="195">
        <v>9.4703999999999997E-2</v>
      </c>
      <c r="M6568" s="52" t="s">
        <v>941</v>
      </c>
      <c r="N6568" s="195" t="s">
        <v>949</v>
      </c>
    </row>
    <row r="6569" spans="1:16" x14ac:dyDescent="0.2">
      <c r="A6569" s="183">
        <v>723</v>
      </c>
      <c r="B6569" s="253" t="str">
        <f>IF(AND(A6569&lt;&gt;"",ISNUMBER(A6569)),VLOOKUP(A6569,Studies!A:BR,2,FALSE),"")</f>
        <v>Varhe 1996a</v>
      </c>
      <c r="C6569" s="254" t="str">
        <f>IF(AND(A6569&lt;&gt;"",ISNUMBER(A6569)),VLOOKUP(A6569,Studies!A:BR,3,FALSE),"")</f>
        <v>https://www.ncbi.nlm.nih.gov/pubmed/8730978</v>
      </c>
      <c r="D6569" s="254" t="str">
        <f>IF(AND(A6569&lt;&gt;"",ISNUMBER(A6569)),VLOOKUP(A6569,Studies!A:BR,4,FALSE),"")</f>
        <v>Triazolam + placebo</v>
      </c>
      <c r="E6569" s="254" t="str">
        <f>IF(AND(A6569&lt;&gt;"",ISNUMBER(A6569)),VLOOKUP(A6569,Studies!A:BR,5,FALSE),"")</f>
        <v>Triazolam</v>
      </c>
      <c r="F6569" s="255" t="str">
        <f>IF(AND(A6569&lt;&gt;"",ISNUMBER(A6569)),VLOOKUP(A6569,Studies!A:BR,6,FALSE),"")</f>
        <v>Plasma</v>
      </c>
      <c r="G6569" s="194">
        <v>7</v>
      </c>
      <c r="H6569" s="50" t="s">
        <v>60</v>
      </c>
      <c r="I6569" s="187">
        <v>0.62919999999999998</v>
      </c>
      <c r="J6569" s="41" t="s">
        <v>941</v>
      </c>
      <c r="K6569" s="41" t="s">
        <v>116</v>
      </c>
      <c r="L6569" s="195">
        <v>7.1962999999999999E-2</v>
      </c>
      <c r="M6569" s="52" t="s">
        <v>941</v>
      </c>
      <c r="N6569" s="52" t="s">
        <v>949</v>
      </c>
    </row>
    <row r="6570" spans="1:16" x14ac:dyDescent="0.2">
      <c r="A6570" s="30">
        <v>723</v>
      </c>
      <c r="B6570" s="253" t="str">
        <f>IF(AND(A6570&lt;&gt;"",ISNUMBER(A6570)),VLOOKUP(A6570,Studies!A:BR,2,FALSE),"")</f>
        <v>Varhe 1996a</v>
      </c>
      <c r="C6570" s="254" t="str">
        <f>IF(AND(A6570&lt;&gt;"",ISNUMBER(A6570)),VLOOKUP(A6570,Studies!A:BR,3,FALSE),"")</f>
        <v>https://www.ncbi.nlm.nih.gov/pubmed/8730978</v>
      </c>
      <c r="D6570" s="254" t="str">
        <f>IF(AND(A6570&lt;&gt;"",ISNUMBER(A6570)),VLOOKUP(A6570,Studies!A:BR,4,FALSE),"")</f>
        <v>Triazolam + placebo</v>
      </c>
      <c r="E6570" s="254" t="str">
        <f>IF(AND(A6570&lt;&gt;"",ISNUMBER(A6570)),VLOOKUP(A6570,Studies!A:BR,5,FALSE),"")</f>
        <v>Triazolam</v>
      </c>
      <c r="F6570" s="255" t="str">
        <f>IF(AND(A6570&lt;&gt;"",ISNUMBER(A6570)),VLOOKUP(A6570,Studies!A:BR,6,FALSE),"")</f>
        <v>Plasma</v>
      </c>
      <c r="G6570" s="194">
        <v>17</v>
      </c>
      <c r="H6570" s="50" t="s">
        <v>60</v>
      </c>
      <c r="I6570" s="187">
        <v>8.6900000000000005E-2</v>
      </c>
      <c r="J6570" s="41" t="s">
        <v>941</v>
      </c>
      <c r="K6570" s="41" t="s">
        <v>116</v>
      </c>
    </row>
    <row r="6571" spans="1:16" x14ac:dyDescent="0.2">
      <c r="A6571" s="30">
        <v>724</v>
      </c>
      <c r="B6571" s="253" t="str">
        <f>IF(AND(A6571&lt;&gt;"",ISNUMBER(A6571)),VLOOKUP(A6571,Studies!A:BR,2,FALSE),"")</f>
        <v>Varhe 1996b</v>
      </c>
      <c r="C6571" s="254" t="str">
        <f>IF(AND(A6571&lt;&gt;"",ISNUMBER(A6571)),VLOOKUP(A6571,Studies!A:BR,3,FALSE),"")</f>
        <v>https://www.ncbi.nlm.nih.gov/pubmed/8612379</v>
      </c>
      <c r="D6571" s="254" t="str">
        <f>IF(AND(A6571&lt;&gt;"",ISNUMBER(A6571)),VLOOKUP(A6571,Studies!A:BR,4,FALSE),"")</f>
        <v>Triazolam + placebo</v>
      </c>
      <c r="E6571" s="254" t="str">
        <f>IF(AND(A6571&lt;&gt;"",ISNUMBER(A6571)),VLOOKUP(A6571,Studies!A:BR,5,FALSE),"")</f>
        <v>Triazolam</v>
      </c>
      <c r="F6571" s="255" t="str">
        <f>IF(AND(A6571&lt;&gt;"",ISNUMBER(A6571)),VLOOKUP(A6571,Studies!A:BR,6,FALSE),"")</f>
        <v>Plasma</v>
      </c>
      <c r="G6571" s="194">
        <v>0.5</v>
      </c>
      <c r="H6571" s="50" t="s">
        <v>60</v>
      </c>
      <c r="I6571" s="187">
        <v>1.193084</v>
      </c>
      <c r="J6571" s="41" t="s">
        <v>941</v>
      </c>
      <c r="K6571" s="41" t="s">
        <v>116</v>
      </c>
      <c r="L6571" s="195">
        <v>0.24857299999999999</v>
      </c>
      <c r="M6571" s="52" t="s">
        <v>941</v>
      </c>
      <c r="N6571" s="52" t="s">
        <v>949</v>
      </c>
    </row>
    <row r="6572" spans="1:16" x14ac:dyDescent="0.2">
      <c r="A6572" s="30">
        <v>724</v>
      </c>
      <c r="B6572" s="253" t="str">
        <f>IF(AND(A6572&lt;&gt;"",ISNUMBER(A6572)),VLOOKUP(A6572,Studies!A:BR,2,FALSE),"")</f>
        <v>Varhe 1996b</v>
      </c>
      <c r="C6572" s="254" t="str">
        <f>IF(AND(A6572&lt;&gt;"",ISNUMBER(A6572)),VLOOKUP(A6572,Studies!A:BR,3,FALSE),"")</f>
        <v>https://www.ncbi.nlm.nih.gov/pubmed/8612379</v>
      </c>
      <c r="D6572" s="254" t="str">
        <f>IF(AND(A6572&lt;&gt;"",ISNUMBER(A6572)),VLOOKUP(A6572,Studies!A:BR,4,FALSE),"")</f>
        <v>Triazolam + placebo</v>
      </c>
      <c r="E6572" s="254" t="str">
        <f>IF(AND(A6572&lt;&gt;"",ISNUMBER(A6572)),VLOOKUP(A6572,Studies!A:BR,5,FALSE),"")</f>
        <v>Triazolam</v>
      </c>
      <c r="F6572" s="255" t="str">
        <f>IF(AND(A6572&lt;&gt;"",ISNUMBER(A6572)),VLOOKUP(A6572,Studies!A:BR,6,FALSE),"")</f>
        <v>Plasma</v>
      </c>
      <c r="G6572" s="194">
        <v>1</v>
      </c>
      <c r="H6572" s="50" t="s">
        <v>60</v>
      </c>
      <c r="I6572" s="187">
        <v>1.9167639999999999</v>
      </c>
      <c r="J6572" s="41" t="s">
        <v>941</v>
      </c>
      <c r="K6572" s="41" t="s">
        <v>116</v>
      </c>
      <c r="L6572" s="195">
        <v>0.378552</v>
      </c>
      <c r="M6572" s="52" t="s">
        <v>941</v>
      </c>
      <c r="N6572" s="52" t="s">
        <v>949</v>
      </c>
    </row>
    <row r="6573" spans="1:16" x14ac:dyDescent="0.2">
      <c r="A6573" s="30">
        <v>724</v>
      </c>
      <c r="B6573" s="253" t="str">
        <f>IF(AND(A6573&lt;&gt;"",ISNUMBER(A6573)),VLOOKUP(A6573,Studies!A:BR,2,FALSE),"")</f>
        <v>Varhe 1996b</v>
      </c>
      <c r="C6573" s="254" t="str">
        <f>IF(AND(A6573&lt;&gt;"",ISNUMBER(A6573)),VLOOKUP(A6573,Studies!A:BR,3,FALSE),"")</f>
        <v>https://www.ncbi.nlm.nih.gov/pubmed/8612379</v>
      </c>
      <c r="D6573" s="254" t="str">
        <f>IF(AND(A6573&lt;&gt;"",ISNUMBER(A6573)),VLOOKUP(A6573,Studies!A:BR,4,FALSE),"")</f>
        <v>Triazolam + placebo</v>
      </c>
      <c r="E6573" s="254" t="str">
        <f>IF(AND(A6573&lt;&gt;"",ISNUMBER(A6573)),VLOOKUP(A6573,Studies!A:BR,5,FALSE),"")</f>
        <v>Triazolam</v>
      </c>
      <c r="F6573" s="255" t="str">
        <f>IF(AND(A6573&lt;&gt;"",ISNUMBER(A6573)),VLOOKUP(A6573,Studies!A:BR,6,FALSE),"")</f>
        <v>Plasma</v>
      </c>
      <c r="G6573" s="194">
        <v>1.5</v>
      </c>
      <c r="H6573" s="50" t="s">
        <v>60</v>
      </c>
      <c r="I6573" s="187">
        <v>1.934205</v>
      </c>
      <c r="J6573" s="41" t="s">
        <v>941</v>
      </c>
      <c r="K6573" s="41" t="s">
        <v>116</v>
      </c>
      <c r="L6573" s="195">
        <v>0.271206</v>
      </c>
      <c r="M6573" s="52" t="s">
        <v>941</v>
      </c>
      <c r="N6573" s="52" t="s">
        <v>949</v>
      </c>
    </row>
    <row r="6574" spans="1:16" x14ac:dyDescent="0.2">
      <c r="A6574" s="183">
        <v>724</v>
      </c>
      <c r="B6574" s="253" t="str">
        <f>IF(AND(A6574&lt;&gt;"",ISNUMBER(A6574)),VLOOKUP(A6574,Studies!A:BR,2,FALSE),"")</f>
        <v>Varhe 1996b</v>
      </c>
      <c r="C6574" s="254" t="str">
        <f>IF(AND(A6574&lt;&gt;"",ISNUMBER(A6574)),VLOOKUP(A6574,Studies!A:BR,3,FALSE),"")</f>
        <v>https://www.ncbi.nlm.nih.gov/pubmed/8612379</v>
      </c>
      <c r="D6574" s="254" t="str">
        <f>IF(AND(A6574&lt;&gt;"",ISNUMBER(A6574)),VLOOKUP(A6574,Studies!A:BR,4,FALSE),"")</f>
        <v>Triazolam + placebo</v>
      </c>
      <c r="E6574" s="254" t="str">
        <f>IF(AND(A6574&lt;&gt;"",ISNUMBER(A6574)),VLOOKUP(A6574,Studies!A:BR,5,FALSE),"")</f>
        <v>Triazolam</v>
      </c>
      <c r="F6574" s="255" t="str">
        <f>IF(AND(A6574&lt;&gt;"",ISNUMBER(A6574)),VLOOKUP(A6574,Studies!A:BR,6,FALSE),"")</f>
        <v>Plasma</v>
      </c>
      <c r="G6574" s="194">
        <v>2</v>
      </c>
      <c r="H6574" s="50" t="s">
        <v>60</v>
      </c>
      <c r="I6574" s="187">
        <v>1.8217369999999999</v>
      </c>
      <c r="J6574" s="41" t="s">
        <v>941</v>
      </c>
      <c r="K6574" s="41" t="s">
        <v>116</v>
      </c>
      <c r="L6574" s="195">
        <v>0.29378799999999999</v>
      </c>
      <c r="M6574" s="52" t="s">
        <v>941</v>
      </c>
      <c r="N6574" s="52" t="s">
        <v>949</v>
      </c>
    </row>
    <row r="6575" spans="1:16" x14ac:dyDescent="0.2">
      <c r="A6575" s="183">
        <v>724</v>
      </c>
      <c r="B6575" s="253" t="str">
        <f>IF(AND(A6575&lt;&gt;"",ISNUMBER(A6575)),VLOOKUP(A6575,Studies!A:BR,2,FALSE),"")</f>
        <v>Varhe 1996b</v>
      </c>
      <c r="C6575" s="254" t="str">
        <f>IF(AND(A6575&lt;&gt;"",ISNUMBER(A6575)),VLOOKUP(A6575,Studies!A:BR,3,FALSE),"")</f>
        <v>https://www.ncbi.nlm.nih.gov/pubmed/8612379</v>
      </c>
      <c r="D6575" s="254" t="str">
        <f>IF(AND(A6575&lt;&gt;"",ISNUMBER(A6575)),VLOOKUP(A6575,Studies!A:BR,4,FALSE),"")</f>
        <v>Triazolam + placebo</v>
      </c>
      <c r="E6575" s="254" t="str">
        <f>IF(AND(A6575&lt;&gt;"",ISNUMBER(A6575)),VLOOKUP(A6575,Studies!A:BR,5,FALSE),"")</f>
        <v>Triazolam</v>
      </c>
      <c r="F6575" s="255" t="str">
        <f>IF(AND(A6575&lt;&gt;"",ISNUMBER(A6575)),VLOOKUP(A6575,Studies!A:BR,6,FALSE),"")</f>
        <v>Plasma</v>
      </c>
      <c r="G6575" s="194">
        <v>3</v>
      </c>
      <c r="H6575" s="50" t="s">
        <v>60</v>
      </c>
      <c r="I6575" s="187">
        <v>1.5515490000000001</v>
      </c>
      <c r="J6575" s="41" t="s">
        <v>941</v>
      </c>
      <c r="K6575" s="41" t="s">
        <v>116</v>
      </c>
      <c r="L6575" s="195">
        <v>0.24295800000000001</v>
      </c>
      <c r="M6575" s="52" t="s">
        <v>941</v>
      </c>
      <c r="N6575" s="52" t="s">
        <v>949</v>
      </c>
    </row>
    <row r="6576" spans="1:16" x14ac:dyDescent="0.2">
      <c r="A6576" s="183">
        <v>724</v>
      </c>
      <c r="B6576" s="253" t="str">
        <f>IF(AND(A6576&lt;&gt;"",ISNUMBER(A6576)),VLOOKUP(A6576,Studies!A:BR,2,FALSE),"")</f>
        <v>Varhe 1996b</v>
      </c>
      <c r="C6576" s="254" t="str">
        <f>IF(AND(A6576&lt;&gt;"",ISNUMBER(A6576)),VLOOKUP(A6576,Studies!A:BR,3,FALSE),"")</f>
        <v>https://www.ncbi.nlm.nih.gov/pubmed/8612379</v>
      </c>
      <c r="D6576" s="254" t="str">
        <f>IF(AND(A6576&lt;&gt;"",ISNUMBER(A6576)),VLOOKUP(A6576,Studies!A:BR,4,FALSE),"")</f>
        <v>Triazolam + placebo</v>
      </c>
      <c r="E6576" s="254" t="str">
        <f>IF(AND(A6576&lt;&gt;"",ISNUMBER(A6576)),VLOOKUP(A6576,Studies!A:BR,5,FALSE),"")</f>
        <v>Triazolam</v>
      </c>
      <c r="F6576" s="255" t="str">
        <f>IF(AND(A6576&lt;&gt;"",ISNUMBER(A6576)),VLOOKUP(A6576,Studies!A:BR,6,FALSE),"")</f>
        <v>Plasma</v>
      </c>
      <c r="G6576" s="194">
        <v>4</v>
      </c>
      <c r="H6576" s="50" t="s">
        <v>60</v>
      </c>
      <c r="I6576" s="187">
        <v>1.292643</v>
      </c>
      <c r="J6576" s="41" t="s">
        <v>941</v>
      </c>
      <c r="K6576" s="41" t="s">
        <v>116</v>
      </c>
      <c r="L6576" s="195">
        <v>0.23164100000000001</v>
      </c>
      <c r="M6576" s="52" t="s">
        <v>941</v>
      </c>
      <c r="N6576" s="52" t="s">
        <v>949</v>
      </c>
    </row>
    <row r="6577" spans="1:14" x14ac:dyDescent="0.2">
      <c r="A6577" s="183">
        <v>724</v>
      </c>
      <c r="B6577" s="253" t="str">
        <f>IF(AND(A6577&lt;&gt;"",ISNUMBER(A6577)),VLOOKUP(A6577,Studies!A:BR,2,FALSE),"")</f>
        <v>Varhe 1996b</v>
      </c>
      <c r="C6577" s="254" t="str">
        <f>IF(AND(A6577&lt;&gt;"",ISNUMBER(A6577)),VLOOKUP(A6577,Studies!A:BR,3,FALSE),"")</f>
        <v>https://www.ncbi.nlm.nih.gov/pubmed/8612379</v>
      </c>
      <c r="D6577" s="254" t="str">
        <f>IF(AND(A6577&lt;&gt;"",ISNUMBER(A6577)),VLOOKUP(A6577,Studies!A:BR,4,FALSE),"")</f>
        <v>Triazolam + placebo</v>
      </c>
      <c r="E6577" s="254" t="str">
        <f>IF(AND(A6577&lt;&gt;"",ISNUMBER(A6577)),VLOOKUP(A6577,Studies!A:BR,5,FALSE),"")</f>
        <v>Triazolam</v>
      </c>
      <c r="F6577" s="255" t="str">
        <f>IF(AND(A6577&lt;&gt;"",ISNUMBER(A6577)),VLOOKUP(A6577,Studies!A:BR,6,FALSE),"")</f>
        <v>Plasma</v>
      </c>
      <c r="G6577" s="194">
        <v>5</v>
      </c>
      <c r="H6577" s="50" t="s">
        <v>60</v>
      </c>
      <c r="I6577" s="187">
        <v>0.97160769999999996</v>
      </c>
      <c r="J6577" s="41" t="s">
        <v>941</v>
      </c>
      <c r="K6577" s="41" t="s">
        <v>116</v>
      </c>
      <c r="L6577" s="195">
        <v>0.220359</v>
      </c>
      <c r="M6577" s="52" t="s">
        <v>941</v>
      </c>
      <c r="N6577" s="52" t="s">
        <v>949</v>
      </c>
    </row>
    <row r="6578" spans="1:14" x14ac:dyDescent="0.2">
      <c r="A6578" s="183">
        <v>724</v>
      </c>
      <c r="B6578" s="253" t="str">
        <f>IF(AND(A6578&lt;&gt;"",ISNUMBER(A6578)),VLOOKUP(A6578,Studies!A:BR,2,FALSE),"")</f>
        <v>Varhe 1996b</v>
      </c>
      <c r="C6578" s="254" t="str">
        <f>IF(AND(A6578&lt;&gt;"",ISNUMBER(A6578)),VLOOKUP(A6578,Studies!A:BR,3,FALSE),"")</f>
        <v>https://www.ncbi.nlm.nih.gov/pubmed/8612379</v>
      </c>
      <c r="D6578" s="254" t="str">
        <f>IF(AND(A6578&lt;&gt;"",ISNUMBER(A6578)),VLOOKUP(A6578,Studies!A:BR,4,FALSE),"")</f>
        <v>Triazolam + placebo</v>
      </c>
      <c r="E6578" s="254" t="str">
        <f>IF(AND(A6578&lt;&gt;"",ISNUMBER(A6578)),VLOOKUP(A6578,Studies!A:BR,5,FALSE),"")</f>
        <v>Triazolam</v>
      </c>
      <c r="F6578" s="255" t="str">
        <f>IF(AND(A6578&lt;&gt;"",ISNUMBER(A6578)),VLOOKUP(A6578,Studies!A:BR,6,FALSE),"")</f>
        <v>Plasma</v>
      </c>
      <c r="G6578" s="194">
        <v>6</v>
      </c>
      <c r="H6578" s="50" t="s">
        <v>60</v>
      </c>
      <c r="I6578" s="187">
        <v>0.87089550000000004</v>
      </c>
      <c r="J6578" s="41" t="s">
        <v>941</v>
      </c>
      <c r="K6578" s="41" t="s">
        <v>116</v>
      </c>
      <c r="L6578" s="195">
        <v>0.24862500000000001</v>
      </c>
      <c r="M6578" s="52" t="s">
        <v>941</v>
      </c>
      <c r="N6578" s="52" t="s">
        <v>949</v>
      </c>
    </row>
    <row r="6579" spans="1:14" x14ac:dyDescent="0.2">
      <c r="A6579" s="183">
        <v>724</v>
      </c>
      <c r="B6579" s="253" t="str">
        <f>IF(AND(A6579&lt;&gt;"",ISNUMBER(A6579)),VLOOKUP(A6579,Studies!A:BR,2,FALSE),"")</f>
        <v>Varhe 1996b</v>
      </c>
      <c r="C6579" s="254" t="str">
        <f>IF(AND(A6579&lt;&gt;"",ISNUMBER(A6579)),VLOOKUP(A6579,Studies!A:BR,3,FALSE),"")</f>
        <v>https://www.ncbi.nlm.nih.gov/pubmed/8612379</v>
      </c>
      <c r="D6579" s="254" t="str">
        <f>IF(AND(A6579&lt;&gt;"",ISNUMBER(A6579)),VLOOKUP(A6579,Studies!A:BR,4,FALSE),"")</f>
        <v>Triazolam + placebo</v>
      </c>
      <c r="E6579" s="254" t="str">
        <f>IF(AND(A6579&lt;&gt;"",ISNUMBER(A6579)),VLOOKUP(A6579,Studies!A:BR,5,FALSE),"")</f>
        <v>Triazolam</v>
      </c>
      <c r="F6579" s="255" t="str">
        <f>IF(AND(A6579&lt;&gt;"",ISNUMBER(A6579)),VLOOKUP(A6579,Studies!A:BR,6,FALSE),"")</f>
        <v>Plasma</v>
      </c>
      <c r="G6579" s="194">
        <v>7</v>
      </c>
      <c r="H6579" s="50" t="s">
        <v>60</v>
      </c>
      <c r="I6579" s="187">
        <v>0.66285530000000004</v>
      </c>
      <c r="J6579" s="41" t="s">
        <v>941</v>
      </c>
      <c r="K6579" s="41" t="s">
        <v>116</v>
      </c>
      <c r="L6579" s="195">
        <v>0.20902399999999999</v>
      </c>
      <c r="M6579" s="52" t="s">
        <v>941</v>
      </c>
      <c r="N6579" s="52" t="s">
        <v>949</v>
      </c>
    </row>
    <row r="6580" spans="1:14" x14ac:dyDescent="0.2">
      <c r="A6580" s="183">
        <v>724</v>
      </c>
      <c r="B6580" s="253" t="str">
        <f>IF(AND(A6580&lt;&gt;"",ISNUMBER(A6580)),VLOOKUP(A6580,Studies!A:BR,2,FALSE),"")</f>
        <v>Varhe 1996b</v>
      </c>
      <c r="C6580" s="254" t="str">
        <f>IF(AND(A6580&lt;&gt;"",ISNUMBER(A6580)),VLOOKUP(A6580,Studies!A:BR,3,FALSE),"")</f>
        <v>https://www.ncbi.nlm.nih.gov/pubmed/8612379</v>
      </c>
      <c r="D6580" s="254" t="str">
        <f>IF(AND(A6580&lt;&gt;"",ISNUMBER(A6580)),VLOOKUP(A6580,Studies!A:BR,4,FALSE),"")</f>
        <v>Triazolam + placebo</v>
      </c>
      <c r="E6580" s="254" t="str">
        <f>IF(AND(A6580&lt;&gt;"",ISNUMBER(A6580)),VLOOKUP(A6580,Studies!A:BR,5,FALSE),"")</f>
        <v>Triazolam</v>
      </c>
      <c r="F6580" s="255" t="str">
        <f>IF(AND(A6580&lt;&gt;"",ISNUMBER(A6580)),VLOOKUP(A6580,Studies!A:BR,6,FALSE),"")</f>
        <v>Plasma</v>
      </c>
      <c r="G6580" s="194">
        <v>17</v>
      </c>
      <c r="H6580" s="50" t="s">
        <v>60</v>
      </c>
      <c r="I6580" s="187">
        <v>0.1191369</v>
      </c>
      <c r="J6580" s="41" t="s">
        <v>941</v>
      </c>
      <c r="K6580" s="41" t="s">
        <v>116</v>
      </c>
      <c r="L6580" s="195">
        <v>0.107363</v>
      </c>
      <c r="M6580" s="52" t="s">
        <v>941</v>
      </c>
      <c r="N6580" s="52" t="s">
        <v>949</v>
      </c>
    </row>
    <row r="6581" spans="1:14" x14ac:dyDescent="0.2">
      <c r="A6581" s="183">
        <v>725</v>
      </c>
      <c r="B6581" s="253" t="str">
        <f>IF(AND(A6581&lt;&gt;"",ISNUMBER(A6581)),VLOOKUP(A6581,Studies!A:BR,2,FALSE),"")</f>
        <v>Varhe 1996c</v>
      </c>
      <c r="C6581" s="254" t="str">
        <f>IF(AND(A6581&lt;&gt;"",ISNUMBER(A6581)),VLOOKUP(A6581,Studies!A:BR,3,FALSE),"")</f>
        <v>https://www.ncbi.nlm.nih.gov/pubmed/8904618</v>
      </c>
      <c r="D6581" s="254" t="str">
        <f>IF(AND(A6581&lt;&gt;"",ISNUMBER(A6581)),VLOOKUP(A6581,Studies!A:BR,4,FALSE),"")</f>
        <v>Triazolam + placebo</v>
      </c>
      <c r="E6581" s="254" t="str">
        <f>IF(AND(A6581&lt;&gt;"",ISNUMBER(A6581)),VLOOKUP(A6581,Studies!A:BR,5,FALSE),"")</f>
        <v>Triazolam</v>
      </c>
      <c r="F6581" s="255" t="str">
        <f>IF(AND(A6581&lt;&gt;"",ISNUMBER(A6581)),VLOOKUP(A6581,Studies!A:BR,6,FALSE),"")</f>
        <v>Plasma</v>
      </c>
      <c r="G6581" s="194">
        <v>0.5</v>
      </c>
      <c r="H6581" s="50" t="s">
        <v>60</v>
      </c>
      <c r="I6581" s="187">
        <v>0.86702129999999999</v>
      </c>
      <c r="J6581" s="41" t="s">
        <v>941</v>
      </c>
      <c r="K6581" s="41" t="s">
        <v>116</v>
      </c>
    </row>
    <row r="6582" spans="1:14" x14ac:dyDescent="0.2">
      <c r="A6582" s="183">
        <v>725</v>
      </c>
      <c r="B6582" s="253" t="str">
        <f>IF(AND(A6582&lt;&gt;"",ISNUMBER(A6582)),VLOOKUP(A6582,Studies!A:BR,2,FALSE),"")</f>
        <v>Varhe 1996c</v>
      </c>
      <c r="C6582" s="254" t="str">
        <f>IF(AND(A6582&lt;&gt;"",ISNUMBER(A6582)),VLOOKUP(A6582,Studies!A:BR,3,FALSE),"")</f>
        <v>https://www.ncbi.nlm.nih.gov/pubmed/8904618</v>
      </c>
      <c r="D6582" s="254" t="str">
        <f>IF(AND(A6582&lt;&gt;"",ISNUMBER(A6582)),VLOOKUP(A6582,Studies!A:BR,4,FALSE),"")</f>
        <v>Triazolam + placebo</v>
      </c>
      <c r="E6582" s="254" t="str">
        <f>IF(AND(A6582&lt;&gt;"",ISNUMBER(A6582)),VLOOKUP(A6582,Studies!A:BR,5,FALSE),"")</f>
        <v>Triazolam</v>
      </c>
      <c r="F6582" s="255" t="str">
        <f>IF(AND(A6582&lt;&gt;"",ISNUMBER(A6582)),VLOOKUP(A6582,Studies!A:BR,6,FALSE),"")</f>
        <v>Plasma</v>
      </c>
      <c r="G6582" s="194">
        <v>1</v>
      </c>
      <c r="H6582" s="50" t="s">
        <v>60</v>
      </c>
      <c r="I6582" s="187">
        <v>1.4680850000000001</v>
      </c>
      <c r="J6582" s="41" t="s">
        <v>941</v>
      </c>
      <c r="K6582" s="41" t="s">
        <v>116</v>
      </c>
    </row>
    <row r="6583" spans="1:14" x14ac:dyDescent="0.2">
      <c r="A6583" s="183">
        <v>725</v>
      </c>
      <c r="B6583" s="253" t="str">
        <f>IF(AND(A6583&lt;&gt;"",ISNUMBER(A6583)),VLOOKUP(A6583,Studies!A:BR,2,FALSE),"")</f>
        <v>Varhe 1996c</v>
      </c>
      <c r="C6583" s="254" t="str">
        <f>IF(AND(A6583&lt;&gt;"",ISNUMBER(A6583)),VLOOKUP(A6583,Studies!A:BR,3,FALSE),"")</f>
        <v>https://www.ncbi.nlm.nih.gov/pubmed/8904618</v>
      </c>
      <c r="D6583" s="254" t="str">
        <f>IF(AND(A6583&lt;&gt;"",ISNUMBER(A6583)),VLOOKUP(A6583,Studies!A:BR,4,FALSE),"")</f>
        <v>Triazolam + placebo</v>
      </c>
      <c r="E6583" s="254" t="str">
        <f>IF(AND(A6583&lt;&gt;"",ISNUMBER(A6583)),VLOOKUP(A6583,Studies!A:BR,5,FALSE),"")</f>
        <v>Triazolam</v>
      </c>
      <c r="F6583" s="255" t="str">
        <f>IF(AND(A6583&lt;&gt;"",ISNUMBER(A6583)),VLOOKUP(A6583,Studies!A:BR,6,FALSE),"")</f>
        <v>Plasma</v>
      </c>
      <c r="G6583" s="194">
        <v>1.5</v>
      </c>
      <c r="H6583" s="50" t="s">
        <v>60</v>
      </c>
      <c r="I6583" s="187">
        <v>1.398936</v>
      </c>
      <c r="J6583" s="41" t="s">
        <v>941</v>
      </c>
      <c r="K6583" s="41" t="s">
        <v>116</v>
      </c>
      <c r="L6583" s="195">
        <v>0.234042</v>
      </c>
      <c r="M6583" s="52" t="s">
        <v>941</v>
      </c>
      <c r="N6583" s="52" t="s">
        <v>949</v>
      </c>
    </row>
    <row r="6584" spans="1:14" x14ac:dyDescent="0.2">
      <c r="A6584" s="183">
        <v>725</v>
      </c>
      <c r="B6584" s="253" t="str">
        <f>IF(AND(A6584&lt;&gt;"",ISNUMBER(A6584)),VLOOKUP(A6584,Studies!A:BR,2,FALSE),"")</f>
        <v>Varhe 1996c</v>
      </c>
      <c r="C6584" s="254" t="str">
        <f>IF(AND(A6584&lt;&gt;"",ISNUMBER(A6584)),VLOOKUP(A6584,Studies!A:BR,3,FALSE),"")</f>
        <v>https://www.ncbi.nlm.nih.gov/pubmed/8904618</v>
      </c>
      <c r="D6584" s="254" t="str">
        <f>IF(AND(A6584&lt;&gt;"",ISNUMBER(A6584)),VLOOKUP(A6584,Studies!A:BR,4,FALSE),"")</f>
        <v>Triazolam + placebo</v>
      </c>
      <c r="E6584" s="254" t="str">
        <f>IF(AND(A6584&lt;&gt;"",ISNUMBER(A6584)),VLOOKUP(A6584,Studies!A:BR,5,FALSE),"")</f>
        <v>Triazolam</v>
      </c>
      <c r="F6584" s="255" t="str">
        <f>IF(AND(A6584&lt;&gt;"",ISNUMBER(A6584)),VLOOKUP(A6584,Studies!A:BR,6,FALSE),"")</f>
        <v>Plasma</v>
      </c>
      <c r="G6584" s="194">
        <v>2</v>
      </c>
      <c r="H6584" s="50" t="s">
        <v>60</v>
      </c>
      <c r="I6584" s="187">
        <v>1.351064</v>
      </c>
      <c r="J6584" s="41" t="s">
        <v>941</v>
      </c>
      <c r="K6584" s="41" t="s">
        <v>116</v>
      </c>
      <c r="L6584" s="195">
        <v>0.218085</v>
      </c>
      <c r="M6584" s="52" t="s">
        <v>941</v>
      </c>
      <c r="N6584" s="52" t="s">
        <v>949</v>
      </c>
    </row>
    <row r="6585" spans="1:14" x14ac:dyDescent="0.2">
      <c r="A6585" s="30">
        <v>725</v>
      </c>
      <c r="B6585" s="253" t="str">
        <f>IF(AND(A6585&lt;&gt;"",ISNUMBER(A6585)),VLOOKUP(A6585,Studies!A:BR,2,FALSE),"")</f>
        <v>Varhe 1996c</v>
      </c>
      <c r="C6585" s="254" t="str">
        <f>IF(AND(A6585&lt;&gt;"",ISNUMBER(A6585)),VLOOKUP(A6585,Studies!A:BR,3,FALSE),"")</f>
        <v>https://www.ncbi.nlm.nih.gov/pubmed/8904618</v>
      </c>
      <c r="D6585" s="254" t="str">
        <f>IF(AND(A6585&lt;&gt;"",ISNUMBER(A6585)),VLOOKUP(A6585,Studies!A:BR,4,FALSE),"")</f>
        <v>Triazolam + placebo</v>
      </c>
      <c r="E6585" s="254" t="str">
        <f>IF(AND(A6585&lt;&gt;"",ISNUMBER(A6585)),VLOOKUP(A6585,Studies!A:BR,5,FALSE),"")</f>
        <v>Triazolam</v>
      </c>
      <c r="F6585" s="255" t="str">
        <f>IF(AND(A6585&lt;&gt;"",ISNUMBER(A6585)),VLOOKUP(A6585,Studies!A:BR,6,FALSE),"")</f>
        <v>Plasma</v>
      </c>
      <c r="G6585" s="194">
        <v>3</v>
      </c>
      <c r="H6585" s="50" t="s">
        <v>60</v>
      </c>
      <c r="I6585" s="187">
        <v>1.058511</v>
      </c>
      <c r="J6585" s="41" t="s">
        <v>941</v>
      </c>
      <c r="K6585" s="41" t="s">
        <v>116</v>
      </c>
      <c r="L6585" s="195">
        <v>0.14893700000000001</v>
      </c>
      <c r="M6585" s="52" t="s">
        <v>941</v>
      </c>
      <c r="N6585" s="52" t="s">
        <v>949</v>
      </c>
    </row>
    <row r="6586" spans="1:14" x14ac:dyDescent="0.2">
      <c r="A6586" s="30">
        <v>725</v>
      </c>
      <c r="B6586" s="253" t="str">
        <f>IF(AND(A6586&lt;&gt;"",ISNUMBER(A6586)),VLOOKUP(A6586,Studies!A:BR,2,FALSE),"")</f>
        <v>Varhe 1996c</v>
      </c>
      <c r="C6586" s="254" t="str">
        <f>IF(AND(A6586&lt;&gt;"",ISNUMBER(A6586)),VLOOKUP(A6586,Studies!A:BR,3,FALSE),"")</f>
        <v>https://www.ncbi.nlm.nih.gov/pubmed/8904618</v>
      </c>
      <c r="D6586" s="254" t="str">
        <f>IF(AND(A6586&lt;&gt;"",ISNUMBER(A6586)),VLOOKUP(A6586,Studies!A:BR,4,FALSE),"")</f>
        <v>Triazolam + placebo</v>
      </c>
      <c r="E6586" s="254" t="str">
        <f>IF(AND(A6586&lt;&gt;"",ISNUMBER(A6586)),VLOOKUP(A6586,Studies!A:BR,5,FALSE),"")</f>
        <v>Triazolam</v>
      </c>
      <c r="F6586" s="255" t="str">
        <f>IF(AND(A6586&lt;&gt;"",ISNUMBER(A6586)),VLOOKUP(A6586,Studies!A:BR,6,FALSE),"")</f>
        <v>Plasma</v>
      </c>
      <c r="G6586" s="194">
        <v>4</v>
      </c>
      <c r="H6586" s="50" t="s">
        <v>60</v>
      </c>
      <c r="I6586" s="187">
        <v>0.92021269999999999</v>
      </c>
      <c r="J6586" s="41" t="s">
        <v>941</v>
      </c>
      <c r="K6586" s="41" t="s">
        <v>116</v>
      </c>
      <c r="L6586" s="195">
        <v>0.138298</v>
      </c>
      <c r="M6586" s="52" t="s">
        <v>941</v>
      </c>
      <c r="N6586" s="52" t="s">
        <v>949</v>
      </c>
    </row>
    <row r="6587" spans="1:14" x14ac:dyDescent="0.2">
      <c r="A6587" s="183">
        <v>725</v>
      </c>
      <c r="B6587" s="253" t="str">
        <f>IF(AND(A6587&lt;&gt;"",ISNUMBER(A6587)),VLOOKUP(A6587,Studies!A:BR,2,FALSE),"")</f>
        <v>Varhe 1996c</v>
      </c>
      <c r="C6587" s="254" t="str">
        <f>IF(AND(A6587&lt;&gt;"",ISNUMBER(A6587)),VLOOKUP(A6587,Studies!A:BR,3,FALSE),"")</f>
        <v>https://www.ncbi.nlm.nih.gov/pubmed/8904618</v>
      </c>
      <c r="D6587" s="254" t="str">
        <f>IF(AND(A6587&lt;&gt;"",ISNUMBER(A6587)),VLOOKUP(A6587,Studies!A:BR,4,FALSE),"")</f>
        <v>Triazolam + placebo</v>
      </c>
      <c r="E6587" s="254" t="str">
        <f>IF(AND(A6587&lt;&gt;"",ISNUMBER(A6587)),VLOOKUP(A6587,Studies!A:BR,5,FALSE),"")</f>
        <v>Triazolam</v>
      </c>
      <c r="F6587" s="255" t="str">
        <f>IF(AND(A6587&lt;&gt;"",ISNUMBER(A6587)),VLOOKUP(A6587,Studies!A:BR,6,FALSE),"")</f>
        <v>Plasma</v>
      </c>
      <c r="G6587" s="194">
        <v>5</v>
      </c>
      <c r="H6587" s="50" t="s">
        <v>60</v>
      </c>
      <c r="I6587" s="187">
        <v>0.73936170000000001</v>
      </c>
      <c r="J6587" s="41" t="s">
        <v>941</v>
      </c>
      <c r="K6587" s="41" t="s">
        <v>116</v>
      </c>
      <c r="L6587" s="195">
        <v>0.14361699999999999</v>
      </c>
      <c r="M6587" s="52" t="s">
        <v>941</v>
      </c>
      <c r="N6587" s="52" t="s">
        <v>949</v>
      </c>
    </row>
    <row r="6588" spans="1:14" x14ac:dyDescent="0.2">
      <c r="A6588" s="183">
        <v>725</v>
      </c>
      <c r="B6588" s="253" t="str">
        <f>IF(AND(A6588&lt;&gt;"",ISNUMBER(A6588)),VLOOKUP(A6588,Studies!A:BR,2,FALSE),"")</f>
        <v>Varhe 1996c</v>
      </c>
      <c r="C6588" s="254" t="str">
        <f>IF(AND(A6588&lt;&gt;"",ISNUMBER(A6588)),VLOOKUP(A6588,Studies!A:BR,3,FALSE),"")</f>
        <v>https://www.ncbi.nlm.nih.gov/pubmed/8904618</v>
      </c>
      <c r="D6588" s="254" t="str">
        <f>IF(AND(A6588&lt;&gt;"",ISNUMBER(A6588)),VLOOKUP(A6588,Studies!A:BR,4,FALSE),"")</f>
        <v>Triazolam + placebo</v>
      </c>
      <c r="E6588" s="254" t="str">
        <f>IF(AND(A6588&lt;&gt;"",ISNUMBER(A6588)),VLOOKUP(A6588,Studies!A:BR,5,FALSE),"")</f>
        <v>Triazolam</v>
      </c>
      <c r="F6588" s="255" t="str">
        <f>IF(AND(A6588&lt;&gt;"",ISNUMBER(A6588)),VLOOKUP(A6588,Studies!A:BR,6,FALSE),"")</f>
        <v>Plasma</v>
      </c>
      <c r="G6588" s="194">
        <v>6</v>
      </c>
      <c r="H6588" s="50" t="s">
        <v>60</v>
      </c>
      <c r="I6588" s="187">
        <v>0.57978730000000001</v>
      </c>
      <c r="J6588" s="41" t="s">
        <v>941</v>
      </c>
      <c r="K6588" s="41" t="s">
        <v>116</v>
      </c>
      <c r="L6588" s="195">
        <v>0.117021</v>
      </c>
      <c r="M6588" s="52" t="s">
        <v>941</v>
      </c>
      <c r="N6588" s="52" t="s">
        <v>949</v>
      </c>
    </row>
    <row r="6589" spans="1:14" x14ac:dyDescent="0.2">
      <c r="A6589" s="183">
        <v>725</v>
      </c>
      <c r="B6589" s="253" t="str">
        <f>IF(AND(A6589&lt;&gt;"",ISNUMBER(A6589)),VLOOKUP(A6589,Studies!A:BR,2,FALSE),"")</f>
        <v>Varhe 1996c</v>
      </c>
      <c r="C6589" s="254" t="str">
        <f>IF(AND(A6589&lt;&gt;"",ISNUMBER(A6589)),VLOOKUP(A6589,Studies!A:BR,3,FALSE),"")</f>
        <v>https://www.ncbi.nlm.nih.gov/pubmed/8904618</v>
      </c>
      <c r="D6589" s="254" t="str">
        <f>IF(AND(A6589&lt;&gt;"",ISNUMBER(A6589)),VLOOKUP(A6589,Studies!A:BR,4,FALSE),"")</f>
        <v>Triazolam + placebo</v>
      </c>
      <c r="E6589" s="254" t="str">
        <f>IF(AND(A6589&lt;&gt;"",ISNUMBER(A6589)),VLOOKUP(A6589,Studies!A:BR,5,FALSE),"")</f>
        <v>Triazolam</v>
      </c>
      <c r="F6589" s="255" t="str">
        <f>IF(AND(A6589&lt;&gt;"",ISNUMBER(A6589)),VLOOKUP(A6589,Studies!A:BR,6,FALSE),"")</f>
        <v>Plasma</v>
      </c>
      <c r="G6589" s="194">
        <v>7</v>
      </c>
      <c r="H6589" s="50" t="s">
        <v>60</v>
      </c>
      <c r="I6589" s="187">
        <v>0.48404259999999999</v>
      </c>
      <c r="J6589" s="41" t="s">
        <v>941</v>
      </c>
      <c r="K6589" s="41" t="s">
        <v>116</v>
      </c>
      <c r="L6589" s="195">
        <v>0.10638300000000001</v>
      </c>
      <c r="M6589" s="52" t="s">
        <v>941</v>
      </c>
      <c r="N6589" s="52" t="s">
        <v>949</v>
      </c>
    </row>
    <row r="6590" spans="1:14" x14ac:dyDescent="0.2">
      <c r="A6590" s="183">
        <v>725</v>
      </c>
      <c r="B6590" s="253" t="str">
        <f>IF(AND(A6590&lt;&gt;"",ISNUMBER(A6590)),VLOOKUP(A6590,Studies!A:BR,2,FALSE),"")</f>
        <v>Varhe 1996c</v>
      </c>
      <c r="C6590" s="254" t="str">
        <f>IF(AND(A6590&lt;&gt;"",ISNUMBER(A6590)),VLOOKUP(A6590,Studies!A:BR,3,FALSE),"")</f>
        <v>https://www.ncbi.nlm.nih.gov/pubmed/8904618</v>
      </c>
      <c r="D6590" s="254" t="str">
        <f>IF(AND(A6590&lt;&gt;"",ISNUMBER(A6590)),VLOOKUP(A6590,Studies!A:BR,4,FALSE),"")</f>
        <v>Triazolam + placebo</v>
      </c>
      <c r="E6590" s="254" t="str">
        <f>IF(AND(A6590&lt;&gt;"",ISNUMBER(A6590)),VLOOKUP(A6590,Studies!A:BR,5,FALSE),"")</f>
        <v>Triazolam</v>
      </c>
      <c r="F6590" s="255" t="str">
        <f>IF(AND(A6590&lt;&gt;"",ISNUMBER(A6590)),VLOOKUP(A6590,Studies!A:BR,6,FALSE),"")</f>
        <v>Plasma</v>
      </c>
      <c r="G6590" s="194">
        <v>18</v>
      </c>
      <c r="H6590" s="50" t="s">
        <v>60</v>
      </c>
      <c r="I6590" s="187">
        <v>2.12766E-2</v>
      </c>
      <c r="J6590" s="41" t="s">
        <v>941</v>
      </c>
      <c r="K6590" s="41" t="s">
        <v>116</v>
      </c>
    </row>
    <row r="6591" spans="1:14" x14ac:dyDescent="0.2">
      <c r="A6591" s="183">
        <v>726</v>
      </c>
      <c r="B6591" s="253" t="str">
        <f>IF(AND(A6591&lt;&gt;"",ISNUMBER(A6591)),VLOOKUP(A6591,Studies!A:BR,2,FALSE),"")</f>
        <v>Villikka 1997</v>
      </c>
      <c r="C6591" s="254" t="str">
        <f>IF(AND(A6591&lt;&gt;"",ISNUMBER(A6591)),VLOOKUP(A6591,Studies!A:BR,3,FALSE),"")</f>
        <v>https://www.ncbi.nlm.nih.gov/pubmed/9024169</v>
      </c>
      <c r="D6591" s="254" t="str">
        <f>IF(AND(A6591&lt;&gt;"",ISNUMBER(A6591)),VLOOKUP(A6591,Studies!A:BR,4,FALSE),"")</f>
        <v>Triazolam + placebo</v>
      </c>
      <c r="E6591" s="254" t="str">
        <f>IF(AND(A6591&lt;&gt;"",ISNUMBER(A6591)),VLOOKUP(A6591,Studies!A:BR,5,FALSE),"")</f>
        <v>Triazolam</v>
      </c>
      <c r="F6591" s="255" t="str">
        <f>IF(AND(A6591&lt;&gt;"",ISNUMBER(A6591)),VLOOKUP(A6591,Studies!A:BR,6,FALSE),"")</f>
        <v>Plasma</v>
      </c>
      <c r="G6591" s="194">
        <v>0.5</v>
      </c>
      <c r="H6591" s="50" t="s">
        <v>60</v>
      </c>
      <c r="I6591" s="187">
        <v>0.83499999999999996</v>
      </c>
      <c r="J6591" s="41" t="s">
        <v>941</v>
      </c>
      <c r="K6591" s="41" t="s">
        <v>116</v>
      </c>
      <c r="L6591" s="195">
        <v>0.26138299999999998</v>
      </c>
      <c r="M6591" s="52" t="s">
        <v>941</v>
      </c>
      <c r="N6591" s="52" t="s">
        <v>949</v>
      </c>
    </row>
    <row r="6592" spans="1:14" x14ac:dyDescent="0.2">
      <c r="A6592" s="183">
        <v>726</v>
      </c>
      <c r="B6592" s="253" t="str">
        <f>IF(AND(A6592&lt;&gt;"",ISNUMBER(A6592)),VLOOKUP(A6592,Studies!A:BR,2,FALSE),"")</f>
        <v>Villikka 1997</v>
      </c>
      <c r="C6592" s="254" t="str">
        <f>IF(AND(A6592&lt;&gt;"",ISNUMBER(A6592)),VLOOKUP(A6592,Studies!A:BR,3,FALSE),"")</f>
        <v>https://www.ncbi.nlm.nih.gov/pubmed/9024169</v>
      </c>
      <c r="D6592" s="254" t="str">
        <f>IF(AND(A6592&lt;&gt;"",ISNUMBER(A6592)),VLOOKUP(A6592,Studies!A:BR,4,FALSE),"")</f>
        <v>Triazolam + placebo</v>
      </c>
      <c r="E6592" s="254" t="str">
        <f>IF(AND(A6592&lt;&gt;"",ISNUMBER(A6592)),VLOOKUP(A6592,Studies!A:BR,5,FALSE),"")</f>
        <v>Triazolam</v>
      </c>
      <c r="F6592" s="255" t="str">
        <f>IF(AND(A6592&lt;&gt;"",ISNUMBER(A6592)),VLOOKUP(A6592,Studies!A:BR,6,FALSE),"")</f>
        <v>Plasma</v>
      </c>
      <c r="G6592" s="194">
        <v>1</v>
      </c>
      <c r="H6592" s="50" t="s">
        <v>60</v>
      </c>
      <c r="I6592" s="187">
        <v>1.925</v>
      </c>
      <c r="J6592" s="41" t="s">
        <v>941</v>
      </c>
      <c r="K6592" s="41" t="s">
        <v>116</v>
      </c>
      <c r="L6592" s="195">
        <v>0.379639</v>
      </c>
      <c r="M6592" s="52" t="s">
        <v>941</v>
      </c>
      <c r="N6592" s="52" t="s">
        <v>949</v>
      </c>
    </row>
    <row r="6593" spans="1:14" x14ac:dyDescent="0.2">
      <c r="A6593" s="183">
        <v>726</v>
      </c>
      <c r="B6593" s="253" t="str">
        <f>IF(AND(A6593&lt;&gt;"",ISNUMBER(A6593)),VLOOKUP(A6593,Studies!A:BR,2,FALSE),"")</f>
        <v>Villikka 1997</v>
      </c>
      <c r="C6593" s="254" t="str">
        <f>IF(AND(A6593&lt;&gt;"",ISNUMBER(A6593)),VLOOKUP(A6593,Studies!A:BR,3,FALSE),"")</f>
        <v>https://www.ncbi.nlm.nih.gov/pubmed/9024169</v>
      </c>
      <c r="D6593" s="254" t="str">
        <f>IF(AND(A6593&lt;&gt;"",ISNUMBER(A6593)),VLOOKUP(A6593,Studies!A:BR,4,FALSE),"")</f>
        <v>Triazolam + placebo</v>
      </c>
      <c r="E6593" s="254" t="str">
        <f>IF(AND(A6593&lt;&gt;"",ISNUMBER(A6593)),VLOOKUP(A6593,Studies!A:BR,5,FALSE),"")</f>
        <v>Triazolam</v>
      </c>
      <c r="F6593" s="255" t="str">
        <f>IF(AND(A6593&lt;&gt;"",ISNUMBER(A6593)),VLOOKUP(A6593,Studies!A:BR,6,FALSE),"")</f>
        <v>Plasma</v>
      </c>
      <c r="G6593" s="194">
        <v>1.5</v>
      </c>
      <c r="H6593" s="50" t="s">
        <v>60</v>
      </c>
      <c r="I6593" s="187">
        <v>2.3730000000000002</v>
      </c>
      <c r="J6593" s="41" t="s">
        <v>941</v>
      </c>
      <c r="K6593" s="41" t="s">
        <v>116</v>
      </c>
      <c r="L6593" s="195">
        <v>0.37338900000000003</v>
      </c>
      <c r="M6593" s="52" t="s">
        <v>941</v>
      </c>
      <c r="N6593" s="52" t="s">
        <v>949</v>
      </c>
    </row>
    <row r="6594" spans="1:14" x14ac:dyDescent="0.2">
      <c r="A6594" s="183">
        <v>726</v>
      </c>
      <c r="B6594" s="253" t="str">
        <f>IF(AND(A6594&lt;&gt;"",ISNUMBER(A6594)),VLOOKUP(A6594,Studies!A:BR,2,FALSE),"")</f>
        <v>Villikka 1997</v>
      </c>
      <c r="C6594" s="254" t="str">
        <f>IF(AND(A6594&lt;&gt;"",ISNUMBER(A6594)),VLOOKUP(A6594,Studies!A:BR,3,FALSE),"")</f>
        <v>https://www.ncbi.nlm.nih.gov/pubmed/9024169</v>
      </c>
      <c r="D6594" s="254" t="str">
        <f>IF(AND(A6594&lt;&gt;"",ISNUMBER(A6594)),VLOOKUP(A6594,Studies!A:BR,4,FALSE),"")</f>
        <v>Triazolam + placebo</v>
      </c>
      <c r="E6594" s="254" t="str">
        <f>IF(AND(A6594&lt;&gt;"",ISNUMBER(A6594)),VLOOKUP(A6594,Studies!A:BR,5,FALSE),"")</f>
        <v>Triazolam</v>
      </c>
      <c r="F6594" s="255" t="str">
        <f>IF(AND(A6594&lt;&gt;"",ISNUMBER(A6594)),VLOOKUP(A6594,Studies!A:BR,6,FALSE),"")</f>
        <v>Plasma</v>
      </c>
      <c r="G6594" s="194">
        <v>2</v>
      </c>
      <c r="H6594" s="50" t="s">
        <v>60</v>
      </c>
      <c r="I6594" s="187">
        <v>2.5049999999999999</v>
      </c>
      <c r="J6594" s="41" t="s">
        <v>941</v>
      </c>
      <c r="K6594" s="41" t="s">
        <v>116</v>
      </c>
      <c r="L6594" s="195">
        <v>0.24276200000000001</v>
      </c>
      <c r="M6594" s="52" t="s">
        <v>941</v>
      </c>
      <c r="N6594" s="52" t="s">
        <v>949</v>
      </c>
    </row>
    <row r="6595" spans="1:14" x14ac:dyDescent="0.2">
      <c r="A6595" s="183">
        <v>726</v>
      </c>
      <c r="B6595" s="253" t="str">
        <f>IF(AND(A6595&lt;&gt;"",ISNUMBER(A6595)),VLOOKUP(A6595,Studies!A:BR,2,FALSE),"")</f>
        <v>Villikka 1997</v>
      </c>
      <c r="C6595" s="254" t="str">
        <f>IF(AND(A6595&lt;&gt;"",ISNUMBER(A6595)),VLOOKUP(A6595,Studies!A:BR,3,FALSE),"")</f>
        <v>https://www.ncbi.nlm.nih.gov/pubmed/9024169</v>
      </c>
      <c r="D6595" s="254" t="str">
        <f>IF(AND(A6595&lt;&gt;"",ISNUMBER(A6595)),VLOOKUP(A6595,Studies!A:BR,4,FALSE),"")</f>
        <v>Triazolam + placebo</v>
      </c>
      <c r="E6595" s="254" t="str">
        <f>IF(AND(A6595&lt;&gt;"",ISNUMBER(A6595)),VLOOKUP(A6595,Studies!A:BR,5,FALSE),"")</f>
        <v>Triazolam</v>
      </c>
      <c r="F6595" s="255" t="str">
        <f>IF(AND(A6595&lt;&gt;"",ISNUMBER(A6595)),VLOOKUP(A6595,Studies!A:BR,6,FALSE),"")</f>
        <v>Plasma</v>
      </c>
      <c r="G6595" s="194">
        <v>3</v>
      </c>
      <c r="H6595" s="50" t="s">
        <v>60</v>
      </c>
      <c r="I6595" s="187">
        <v>2.294</v>
      </c>
      <c r="J6595" s="41" t="s">
        <v>941</v>
      </c>
      <c r="K6595" s="41" t="s">
        <v>116</v>
      </c>
      <c r="L6595" s="195">
        <v>0.23034099999999999</v>
      </c>
      <c r="M6595" s="52" t="s">
        <v>941</v>
      </c>
      <c r="N6595" s="52" t="s">
        <v>949</v>
      </c>
    </row>
    <row r="6596" spans="1:14" x14ac:dyDescent="0.2">
      <c r="A6596" s="183">
        <v>726</v>
      </c>
      <c r="B6596" s="253" t="str">
        <f>IF(AND(A6596&lt;&gt;"",ISNUMBER(A6596)),VLOOKUP(A6596,Studies!A:BR,2,FALSE),"")</f>
        <v>Villikka 1997</v>
      </c>
      <c r="C6596" s="254" t="str">
        <f>IF(AND(A6596&lt;&gt;"",ISNUMBER(A6596)),VLOOKUP(A6596,Studies!A:BR,3,FALSE),"")</f>
        <v>https://www.ncbi.nlm.nih.gov/pubmed/9024169</v>
      </c>
      <c r="D6596" s="254" t="str">
        <f>IF(AND(A6596&lt;&gt;"",ISNUMBER(A6596)),VLOOKUP(A6596,Studies!A:BR,4,FALSE),"")</f>
        <v>Triazolam + placebo</v>
      </c>
      <c r="E6596" s="254" t="str">
        <f>IF(AND(A6596&lt;&gt;"",ISNUMBER(A6596)),VLOOKUP(A6596,Studies!A:BR,5,FALSE),"")</f>
        <v>Triazolam</v>
      </c>
      <c r="F6596" s="255" t="str">
        <f>IF(AND(A6596&lt;&gt;"",ISNUMBER(A6596)),VLOOKUP(A6596,Studies!A:BR,6,FALSE),"")</f>
        <v>Plasma</v>
      </c>
      <c r="G6596" s="194">
        <v>4</v>
      </c>
      <c r="H6596" s="50" t="s">
        <v>60</v>
      </c>
      <c r="I6596" s="187">
        <v>1.7789999999999999</v>
      </c>
      <c r="J6596" s="41" t="s">
        <v>941</v>
      </c>
      <c r="K6596" s="41" t="s">
        <v>116</v>
      </c>
      <c r="L6596" s="195">
        <v>0.161824</v>
      </c>
      <c r="M6596" s="52" t="s">
        <v>941</v>
      </c>
      <c r="N6596" s="52" t="s">
        <v>949</v>
      </c>
    </row>
    <row r="6597" spans="1:14" x14ac:dyDescent="0.2">
      <c r="A6597" s="183">
        <v>726</v>
      </c>
      <c r="B6597" s="253" t="str">
        <f>IF(AND(A6597&lt;&gt;"",ISNUMBER(A6597)),VLOOKUP(A6597,Studies!A:BR,2,FALSE),"")</f>
        <v>Villikka 1997</v>
      </c>
      <c r="C6597" s="254" t="str">
        <f>IF(AND(A6597&lt;&gt;"",ISNUMBER(A6597)),VLOOKUP(A6597,Studies!A:BR,3,FALSE),"")</f>
        <v>https://www.ncbi.nlm.nih.gov/pubmed/9024169</v>
      </c>
      <c r="D6597" s="254" t="str">
        <f>IF(AND(A6597&lt;&gt;"",ISNUMBER(A6597)),VLOOKUP(A6597,Studies!A:BR,4,FALSE),"")</f>
        <v>Triazolam + placebo</v>
      </c>
      <c r="E6597" s="254" t="str">
        <f>IF(AND(A6597&lt;&gt;"",ISNUMBER(A6597)),VLOOKUP(A6597,Studies!A:BR,5,FALSE),"")</f>
        <v>Triazolam</v>
      </c>
      <c r="F6597" s="255" t="str">
        <f>IF(AND(A6597&lt;&gt;"",ISNUMBER(A6597)),VLOOKUP(A6597,Studies!A:BR,6,FALSE),"")</f>
        <v>Plasma</v>
      </c>
      <c r="G6597" s="194">
        <v>5</v>
      </c>
      <c r="H6597" s="50" t="s">
        <v>60</v>
      </c>
      <c r="I6597" s="187">
        <v>1.369</v>
      </c>
      <c r="J6597" s="41" t="s">
        <v>941</v>
      </c>
      <c r="K6597" s="41" t="s">
        <v>116</v>
      </c>
      <c r="L6597" s="195">
        <v>0.105834</v>
      </c>
      <c r="M6597" s="52" t="s">
        <v>941</v>
      </c>
      <c r="N6597" s="52" t="s">
        <v>949</v>
      </c>
    </row>
    <row r="6598" spans="1:14" x14ac:dyDescent="0.2">
      <c r="A6598" s="30">
        <v>726</v>
      </c>
      <c r="B6598" s="253" t="str">
        <f>IF(AND(A6598&lt;&gt;"",ISNUMBER(A6598)),VLOOKUP(A6598,Studies!A:BR,2,FALSE),"")</f>
        <v>Villikka 1997</v>
      </c>
      <c r="C6598" s="254" t="str">
        <f>IF(AND(A6598&lt;&gt;"",ISNUMBER(A6598)),VLOOKUP(A6598,Studies!A:BR,3,FALSE),"")</f>
        <v>https://www.ncbi.nlm.nih.gov/pubmed/9024169</v>
      </c>
      <c r="D6598" s="254" t="str">
        <f>IF(AND(A6598&lt;&gt;"",ISNUMBER(A6598)),VLOOKUP(A6598,Studies!A:BR,4,FALSE),"")</f>
        <v>Triazolam + placebo</v>
      </c>
      <c r="E6598" s="254" t="str">
        <f>IF(AND(A6598&lt;&gt;"",ISNUMBER(A6598)),VLOOKUP(A6598,Studies!A:BR,5,FALSE),"")</f>
        <v>Triazolam</v>
      </c>
      <c r="F6598" s="255" t="str">
        <f>IF(AND(A6598&lt;&gt;"",ISNUMBER(A6598)),VLOOKUP(A6598,Studies!A:BR,6,FALSE),"")</f>
        <v>Plasma</v>
      </c>
      <c r="G6598" s="194">
        <v>6</v>
      </c>
      <c r="H6598" s="50" t="s">
        <v>60</v>
      </c>
      <c r="I6598" s="187">
        <v>1.097</v>
      </c>
      <c r="J6598" s="41" t="s">
        <v>941</v>
      </c>
      <c r="K6598" s="41" t="s">
        <v>116</v>
      </c>
      <c r="L6598" s="195">
        <v>8.0937999999999996E-2</v>
      </c>
      <c r="M6598" s="52" t="s">
        <v>941</v>
      </c>
      <c r="N6598" s="52" t="s">
        <v>949</v>
      </c>
    </row>
    <row r="6599" spans="1:14" x14ac:dyDescent="0.2">
      <c r="A6599" s="30">
        <v>726</v>
      </c>
      <c r="B6599" s="253" t="str">
        <f>IF(AND(A6599&lt;&gt;"",ISNUMBER(A6599)),VLOOKUP(A6599,Studies!A:BR,2,FALSE),"")</f>
        <v>Villikka 1997</v>
      </c>
      <c r="C6599" s="254" t="str">
        <f>IF(AND(A6599&lt;&gt;"",ISNUMBER(A6599)),VLOOKUP(A6599,Studies!A:BR,3,FALSE),"")</f>
        <v>https://www.ncbi.nlm.nih.gov/pubmed/9024169</v>
      </c>
      <c r="D6599" s="254" t="str">
        <f>IF(AND(A6599&lt;&gt;"",ISNUMBER(A6599)),VLOOKUP(A6599,Studies!A:BR,4,FALSE),"")</f>
        <v>Triazolam + placebo</v>
      </c>
      <c r="E6599" s="254" t="str">
        <f>IF(AND(A6599&lt;&gt;"",ISNUMBER(A6599)),VLOOKUP(A6599,Studies!A:BR,5,FALSE),"")</f>
        <v>Triazolam</v>
      </c>
      <c r="F6599" s="255" t="str">
        <f>IF(AND(A6599&lt;&gt;"",ISNUMBER(A6599)),VLOOKUP(A6599,Studies!A:BR,6,FALSE),"")</f>
        <v>Plasma</v>
      </c>
      <c r="G6599" s="194">
        <v>8</v>
      </c>
      <c r="H6599" s="50" t="s">
        <v>60</v>
      </c>
      <c r="I6599" s="187">
        <v>0.65700000000000003</v>
      </c>
      <c r="J6599" s="41" t="s">
        <v>941</v>
      </c>
      <c r="K6599" s="41" t="s">
        <v>116</v>
      </c>
    </row>
    <row r="6600" spans="1:14" x14ac:dyDescent="0.2">
      <c r="A6600" s="30">
        <v>726</v>
      </c>
      <c r="B6600" s="253" t="str">
        <f>IF(AND(A6600&lt;&gt;"",ISNUMBER(A6600)),VLOOKUP(A6600,Studies!A:BR,2,FALSE),"")</f>
        <v>Villikka 1997</v>
      </c>
      <c r="C6600" s="254" t="str">
        <f>IF(AND(A6600&lt;&gt;"",ISNUMBER(A6600)),VLOOKUP(A6600,Studies!A:BR,3,FALSE),"")</f>
        <v>https://www.ncbi.nlm.nih.gov/pubmed/9024169</v>
      </c>
      <c r="D6600" s="254" t="str">
        <f>IF(AND(A6600&lt;&gt;"",ISNUMBER(A6600)),VLOOKUP(A6600,Studies!A:BR,4,FALSE),"")</f>
        <v>Triazolam + placebo</v>
      </c>
      <c r="E6600" s="254" t="str">
        <f>IF(AND(A6600&lt;&gt;"",ISNUMBER(A6600)),VLOOKUP(A6600,Studies!A:BR,5,FALSE),"")</f>
        <v>Triazolam</v>
      </c>
      <c r="F6600" s="255" t="str">
        <f>IF(AND(A6600&lt;&gt;"",ISNUMBER(A6600)),VLOOKUP(A6600,Studies!A:BR,6,FALSE),"")</f>
        <v>Plasma</v>
      </c>
      <c r="G6600" s="194">
        <v>10</v>
      </c>
      <c r="H6600" s="50" t="s">
        <v>60</v>
      </c>
      <c r="I6600" s="187">
        <v>0.38</v>
      </c>
      <c r="J6600" s="41" t="s">
        <v>941</v>
      </c>
      <c r="K6600" s="41" t="s">
        <v>116</v>
      </c>
    </row>
    <row r="6601" spans="1:14" x14ac:dyDescent="0.2">
      <c r="A6601" s="30">
        <v>727</v>
      </c>
      <c r="B6601" s="253" t="str">
        <f>IF(AND(A6601&lt;&gt;"",ISNUMBER(A6601)),VLOOKUP(A6601,Studies!A:BR,2,FALSE),"")</f>
        <v>Villikka 1998</v>
      </c>
      <c r="C6601" s="254" t="str">
        <f>IF(AND(A6601&lt;&gt;"",ISNUMBER(A6601)),VLOOKUP(A6601,Studies!A:BR,3,FALSE),"")</f>
        <v>https://www.ncbi.nlm.nih.gov/pubmed/9783333</v>
      </c>
      <c r="D6601" s="254" t="str">
        <f>IF(AND(A6601&lt;&gt;"",ISNUMBER(A6601)),VLOOKUP(A6601,Studies!A:BR,4,FALSE),"")</f>
        <v>Triazolam + placebo</v>
      </c>
      <c r="E6601" s="254" t="str">
        <f>IF(AND(A6601&lt;&gt;"",ISNUMBER(A6601)),VLOOKUP(A6601,Studies!A:BR,5,FALSE),"")</f>
        <v>Triazolam</v>
      </c>
      <c r="F6601" s="255" t="str">
        <f>IF(AND(A6601&lt;&gt;"",ISNUMBER(A6601)),VLOOKUP(A6601,Studies!A:BR,6,FALSE),"")</f>
        <v>Plasma</v>
      </c>
      <c r="G6601" s="194">
        <v>0.5</v>
      </c>
      <c r="H6601" s="50" t="s">
        <v>60</v>
      </c>
      <c r="I6601" s="187">
        <v>1.4932430000000001</v>
      </c>
      <c r="J6601" s="41" t="s">
        <v>941</v>
      </c>
      <c r="K6601" s="41" t="s">
        <v>116</v>
      </c>
      <c r="L6601" s="195">
        <v>0.40540599999999999</v>
      </c>
      <c r="M6601" s="52" t="s">
        <v>941</v>
      </c>
      <c r="N6601" s="52" t="s">
        <v>949</v>
      </c>
    </row>
    <row r="6602" spans="1:14" x14ac:dyDescent="0.2">
      <c r="A6602" s="30">
        <v>727</v>
      </c>
      <c r="B6602" s="253" t="str">
        <f>IF(AND(A6602&lt;&gt;"",ISNUMBER(A6602)),VLOOKUP(A6602,Studies!A:BR,2,FALSE),"")</f>
        <v>Villikka 1998</v>
      </c>
      <c r="C6602" s="254" t="str">
        <f>IF(AND(A6602&lt;&gt;"",ISNUMBER(A6602)),VLOOKUP(A6602,Studies!A:BR,3,FALSE),"")</f>
        <v>https://www.ncbi.nlm.nih.gov/pubmed/9783333</v>
      </c>
      <c r="D6602" s="254" t="str">
        <f>IF(AND(A6602&lt;&gt;"",ISNUMBER(A6602)),VLOOKUP(A6602,Studies!A:BR,4,FALSE),"")</f>
        <v>Triazolam + placebo</v>
      </c>
      <c r="E6602" s="254" t="str">
        <f>IF(AND(A6602&lt;&gt;"",ISNUMBER(A6602)),VLOOKUP(A6602,Studies!A:BR,5,FALSE),"")</f>
        <v>Triazolam</v>
      </c>
      <c r="F6602" s="255" t="str">
        <f>IF(AND(A6602&lt;&gt;"",ISNUMBER(A6602)),VLOOKUP(A6602,Studies!A:BR,6,FALSE),"")</f>
        <v>Plasma</v>
      </c>
      <c r="G6602" s="194">
        <v>1</v>
      </c>
      <c r="H6602" s="50" t="s">
        <v>60</v>
      </c>
      <c r="I6602" s="187">
        <v>2.6824319999999999</v>
      </c>
      <c r="J6602" s="41" t="s">
        <v>941</v>
      </c>
      <c r="K6602" s="41" t="s">
        <v>116</v>
      </c>
      <c r="L6602" s="195">
        <v>0.35810900000000001</v>
      </c>
      <c r="M6602" s="52" t="s">
        <v>941</v>
      </c>
      <c r="N6602" s="52" t="s">
        <v>949</v>
      </c>
    </row>
    <row r="6603" spans="1:14" x14ac:dyDescent="0.2">
      <c r="A6603" s="30">
        <v>727</v>
      </c>
      <c r="B6603" s="253" t="str">
        <f>IF(AND(A6603&lt;&gt;"",ISNUMBER(A6603)),VLOOKUP(A6603,Studies!A:BR,2,FALSE),"")</f>
        <v>Villikka 1998</v>
      </c>
      <c r="C6603" s="254" t="str">
        <f>IF(AND(A6603&lt;&gt;"",ISNUMBER(A6603)),VLOOKUP(A6603,Studies!A:BR,3,FALSE),"")</f>
        <v>https://www.ncbi.nlm.nih.gov/pubmed/9783333</v>
      </c>
      <c r="D6603" s="254" t="str">
        <f>IF(AND(A6603&lt;&gt;"",ISNUMBER(A6603)),VLOOKUP(A6603,Studies!A:BR,4,FALSE),"")</f>
        <v>Triazolam + placebo</v>
      </c>
      <c r="E6603" s="254" t="str">
        <f>IF(AND(A6603&lt;&gt;"",ISNUMBER(A6603)),VLOOKUP(A6603,Studies!A:BR,5,FALSE),"")</f>
        <v>Triazolam</v>
      </c>
      <c r="F6603" s="255" t="str">
        <f>IF(AND(A6603&lt;&gt;"",ISNUMBER(A6603)),VLOOKUP(A6603,Studies!A:BR,6,FALSE),"")</f>
        <v>Plasma</v>
      </c>
      <c r="G6603" s="194">
        <v>1.5</v>
      </c>
      <c r="H6603" s="50" t="s">
        <v>60</v>
      </c>
      <c r="I6603" s="187">
        <v>2.9391889999999998</v>
      </c>
      <c r="J6603" s="41" t="s">
        <v>941</v>
      </c>
      <c r="K6603" s="41" t="s">
        <v>116</v>
      </c>
      <c r="L6603" s="195">
        <v>0.43243300000000001</v>
      </c>
      <c r="M6603" s="52" t="s">
        <v>941</v>
      </c>
      <c r="N6603" s="52" t="s">
        <v>949</v>
      </c>
    </row>
    <row r="6604" spans="1:14" x14ac:dyDescent="0.2">
      <c r="A6604" s="30">
        <v>727</v>
      </c>
      <c r="B6604" s="253" t="str">
        <f>IF(AND(A6604&lt;&gt;"",ISNUMBER(A6604)),VLOOKUP(A6604,Studies!A:BR,2,FALSE),"")</f>
        <v>Villikka 1998</v>
      </c>
      <c r="C6604" s="254" t="str">
        <f>IF(AND(A6604&lt;&gt;"",ISNUMBER(A6604)),VLOOKUP(A6604,Studies!A:BR,3,FALSE),"")</f>
        <v>https://www.ncbi.nlm.nih.gov/pubmed/9783333</v>
      </c>
      <c r="D6604" s="254" t="str">
        <f>IF(AND(A6604&lt;&gt;"",ISNUMBER(A6604)),VLOOKUP(A6604,Studies!A:BR,4,FALSE),"")</f>
        <v>Triazolam + placebo</v>
      </c>
      <c r="E6604" s="254" t="str">
        <f>IF(AND(A6604&lt;&gt;"",ISNUMBER(A6604)),VLOOKUP(A6604,Studies!A:BR,5,FALSE),"")</f>
        <v>Triazolam</v>
      </c>
      <c r="F6604" s="255" t="str">
        <f>IF(AND(A6604&lt;&gt;"",ISNUMBER(A6604)),VLOOKUP(A6604,Studies!A:BR,6,FALSE),"")</f>
        <v>Plasma</v>
      </c>
      <c r="G6604" s="194">
        <v>2</v>
      </c>
      <c r="H6604" s="50" t="s">
        <v>60</v>
      </c>
      <c r="I6604" s="187">
        <v>2.7432430000000001</v>
      </c>
      <c r="J6604" s="41" t="s">
        <v>941</v>
      </c>
      <c r="K6604" s="41" t="s">
        <v>116</v>
      </c>
      <c r="L6604" s="195">
        <v>0.40540599999999999</v>
      </c>
      <c r="M6604" s="52" t="s">
        <v>941</v>
      </c>
      <c r="N6604" s="52" t="s">
        <v>949</v>
      </c>
    </row>
    <row r="6605" spans="1:14" x14ac:dyDescent="0.2">
      <c r="A6605" s="30">
        <v>727</v>
      </c>
      <c r="B6605" s="253" t="str">
        <f>IF(AND(A6605&lt;&gt;"",ISNUMBER(A6605)),VLOOKUP(A6605,Studies!A:BR,2,FALSE),"")</f>
        <v>Villikka 1998</v>
      </c>
      <c r="C6605" s="254" t="str">
        <f>IF(AND(A6605&lt;&gt;"",ISNUMBER(A6605)),VLOOKUP(A6605,Studies!A:BR,3,FALSE),"")</f>
        <v>https://www.ncbi.nlm.nih.gov/pubmed/9783333</v>
      </c>
      <c r="D6605" s="254" t="str">
        <f>IF(AND(A6605&lt;&gt;"",ISNUMBER(A6605)),VLOOKUP(A6605,Studies!A:BR,4,FALSE),"")</f>
        <v>Triazolam + placebo</v>
      </c>
      <c r="E6605" s="254" t="str">
        <f>IF(AND(A6605&lt;&gt;"",ISNUMBER(A6605)),VLOOKUP(A6605,Studies!A:BR,5,FALSE),"")</f>
        <v>Triazolam</v>
      </c>
      <c r="F6605" s="255" t="str">
        <f>IF(AND(A6605&lt;&gt;"",ISNUMBER(A6605)),VLOOKUP(A6605,Studies!A:BR,6,FALSE),"")</f>
        <v>Plasma</v>
      </c>
      <c r="G6605" s="194">
        <v>3</v>
      </c>
      <c r="H6605" s="50" t="s">
        <v>60</v>
      </c>
      <c r="I6605" s="187">
        <v>2.2837839999999998</v>
      </c>
      <c r="J6605" s="41" t="s">
        <v>941</v>
      </c>
      <c r="K6605" s="41" t="s">
        <v>116</v>
      </c>
      <c r="L6605" s="195">
        <v>0.37837799999999999</v>
      </c>
      <c r="M6605" s="52" t="s">
        <v>941</v>
      </c>
      <c r="N6605" s="52" t="s">
        <v>949</v>
      </c>
    </row>
    <row r="6606" spans="1:14" x14ac:dyDescent="0.2">
      <c r="A6606" s="30">
        <v>727</v>
      </c>
      <c r="B6606" s="253" t="str">
        <f>IF(AND(A6606&lt;&gt;"",ISNUMBER(A6606)),VLOOKUP(A6606,Studies!A:BR,2,FALSE),"")</f>
        <v>Villikka 1998</v>
      </c>
      <c r="C6606" s="254" t="str">
        <f>IF(AND(A6606&lt;&gt;"",ISNUMBER(A6606)),VLOOKUP(A6606,Studies!A:BR,3,FALSE),"")</f>
        <v>https://www.ncbi.nlm.nih.gov/pubmed/9783333</v>
      </c>
      <c r="D6606" s="254" t="str">
        <f>IF(AND(A6606&lt;&gt;"",ISNUMBER(A6606)),VLOOKUP(A6606,Studies!A:BR,4,FALSE),"")</f>
        <v>Triazolam + placebo</v>
      </c>
      <c r="E6606" s="254" t="str">
        <f>IF(AND(A6606&lt;&gt;"",ISNUMBER(A6606)),VLOOKUP(A6606,Studies!A:BR,5,FALSE),"")</f>
        <v>Triazolam</v>
      </c>
      <c r="F6606" s="255" t="str">
        <f>IF(AND(A6606&lt;&gt;"",ISNUMBER(A6606)),VLOOKUP(A6606,Studies!A:BR,6,FALSE),"")</f>
        <v>Plasma</v>
      </c>
      <c r="G6606" s="194">
        <v>4</v>
      </c>
      <c r="H6606" s="50" t="s">
        <v>60</v>
      </c>
      <c r="I6606" s="187">
        <v>1.5608109999999999</v>
      </c>
      <c r="J6606" s="41" t="s">
        <v>941</v>
      </c>
      <c r="K6606" s="41" t="s">
        <v>116</v>
      </c>
      <c r="L6606" s="195">
        <v>0.29054000000000002</v>
      </c>
      <c r="M6606" s="52" t="s">
        <v>941</v>
      </c>
      <c r="N6606" s="52" t="s">
        <v>949</v>
      </c>
    </row>
    <row r="6607" spans="1:14" x14ac:dyDescent="0.2">
      <c r="A6607" s="30">
        <v>727</v>
      </c>
      <c r="B6607" s="253" t="str">
        <f>IF(AND(A6607&lt;&gt;"",ISNUMBER(A6607)),VLOOKUP(A6607,Studies!A:BR,2,FALSE),"")</f>
        <v>Villikka 1998</v>
      </c>
      <c r="C6607" s="254" t="str">
        <f>IF(AND(A6607&lt;&gt;"",ISNUMBER(A6607)),VLOOKUP(A6607,Studies!A:BR,3,FALSE),"")</f>
        <v>https://www.ncbi.nlm.nih.gov/pubmed/9783333</v>
      </c>
      <c r="D6607" s="254" t="str">
        <f>IF(AND(A6607&lt;&gt;"",ISNUMBER(A6607)),VLOOKUP(A6607,Studies!A:BR,4,FALSE),"")</f>
        <v>Triazolam + placebo</v>
      </c>
      <c r="E6607" s="254" t="str">
        <f>IF(AND(A6607&lt;&gt;"",ISNUMBER(A6607)),VLOOKUP(A6607,Studies!A:BR,5,FALSE),"")</f>
        <v>Triazolam</v>
      </c>
      <c r="F6607" s="255" t="str">
        <f>IF(AND(A6607&lt;&gt;"",ISNUMBER(A6607)),VLOOKUP(A6607,Studies!A:BR,6,FALSE),"")</f>
        <v>Plasma</v>
      </c>
      <c r="G6607" s="194">
        <v>5</v>
      </c>
      <c r="H6607" s="50" t="s">
        <v>60</v>
      </c>
      <c r="I6607" s="187">
        <v>1.168919</v>
      </c>
      <c r="J6607" s="41" t="s">
        <v>941</v>
      </c>
      <c r="K6607" s="41" t="s">
        <v>116</v>
      </c>
      <c r="L6607" s="195">
        <v>0.27027000000000001</v>
      </c>
      <c r="M6607" s="52" t="s">
        <v>941</v>
      </c>
      <c r="N6607" s="52" t="s">
        <v>949</v>
      </c>
    </row>
    <row r="6608" spans="1:14" x14ac:dyDescent="0.2">
      <c r="A6608" s="30">
        <v>727</v>
      </c>
      <c r="B6608" s="253" t="str">
        <f>IF(AND(A6608&lt;&gt;"",ISNUMBER(A6608)),VLOOKUP(A6608,Studies!A:BR,2,FALSE),"")</f>
        <v>Villikka 1998</v>
      </c>
      <c r="C6608" s="254" t="str">
        <f>IF(AND(A6608&lt;&gt;"",ISNUMBER(A6608)),VLOOKUP(A6608,Studies!A:BR,3,FALSE),"")</f>
        <v>https://www.ncbi.nlm.nih.gov/pubmed/9783333</v>
      </c>
      <c r="D6608" s="254" t="str">
        <f>IF(AND(A6608&lt;&gt;"",ISNUMBER(A6608)),VLOOKUP(A6608,Studies!A:BR,4,FALSE),"")</f>
        <v>Triazolam + placebo</v>
      </c>
      <c r="E6608" s="254" t="str">
        <f>IF(AND(A6608&lt;&gt;"",ISNUMBER(A6608)),VLOOKUP(A6608,Studies!A:BR,5,FALSE),"")</f>
        <v>Triazolam</v>
      </c>
      <c r="F6608" s="255" t="str">
        <f>IF(AND(A6608&lt;&gt;"",ISNUMBER(A6608)),VLOOKUP(A6608,Studies!A:BR,6,FALSE),"")</f>
        <v>Plasma</v>
      </c>
      <c r="G6608" s="194">
        <v>6</v>
      </c>
      <c r="H6608" s="50" t="s">
        <v>60</v>
      </c>
      <c r="I6608" s="187">
        <v>0.85810810000000004</v>
      </c>
      <c r="J6608" s="41" t="s">
        <v>941</v>
      </c>
      <c r="K6608" s="41" t="s">
        <v>116</v>
      </c>
      <c r="L6608" s="195">
        <v>0.20946000000000001</v>
      </c>
      <c r="M6608" s="52" t="s">
        <v>941</v>
      </c>
      <c r="N6608" s="52" t="s">
        <v>949</v>
      </c>
    </row>
    <row r="6609" spans="1:14" x14ac:dyDescent="0.2">
      <c r="A6609" s="30">
        <v>727</v>
      </c>
      <c r="B6609" s="253" t="str">
        <f>IF(AND(A6609&lt;&gt;"",ISNUMBER(A6609)),VLOOKUP(A6609,Studies!A:BR,2,FALSE),"")</f>
        <v>Villikka 1998</v>
      </c>
      <c r="C6609" s="254" t="str">
        <f>IF(AND(A6609&lt;&gt;"",ISNUMBER(A6609)),VLOOKUP(A6609,Studies!A:BR,3,FALSE),"")</f>
        <v>https://www.ncbi.nlm.nih.gov/pubmed/9783333</v>
      </c>
      <c r="D6609" s="254" t="str">
        <f>IF(AND(A6609&lt;&gt;"",ISNUMBER(A6609)),VLOOKUP(A6609,Studies!A:BR,4,FALSE),"")</f>
        <v>Triazolam + placebo</v>
      </c>
      <c r="E6609" s="254" t="str">
        <f>IF(AND(A6609&lt;&gt;"",ISNUMBER(A6609)),VLOOKUP(A6609,Studies!A:BR,5,FALSE),"")</f>
        <v>Triazolam</v>
      </c>
      <c r="F6609" s="255" t="str">
        <f>IF(AND(A6609&lt;&gt;"",ISNUMBER(A6609)),VLOOKUP(A6609,Studies!A:BR,6,FALSE),"")</f>
        <v>Plasma</v>
      </c>
      <c r="G6609" s="194">
        <v>8</v>
      </c>
      <c r="H6609" s="50" t="s">
        <v>60</v>
      </c>
      <c r="I6609" s="187">
        <v>0.45945950000000002</v>
      </c>
      <c r="J6609" s="41" t="s">
        <v>941</v>
      </c>
      <c r="K6609" s="41" t="s">
        <v>116</v>
      </c>
      <c r="L6609" s="195">
        <v>0.12837799999999999</v>
      </c>
      <c r="M6609" s="52" t="s">
        <v>941</v>
      </c>
      <c r="N6609" s="52" t="s">
        <v>949</v>
      </c>
    </row>
    <row r="6610" spans="1:14" x14ac:dyDescent="0.2">
      <c r="A6610" s="30">
        <v>727</v>
      </c>
      <c r="B6610" s="253" t="str">
        <f>IF(AND(A6610&lt;&gt;"",ISNUMBER(A6610)),VLOOKUP(A6610,Studies!A:BR,2,FALSE),"")</f>
        <v>Villikka 1998</v>
      </c>
      <c r="C6610" s="254" t="str">
        <f>IF(AND(A6610&lt;&gt;"",ISNUMBER(A6610)),VLOOKUP(A6610,Studies!A:BR,3,FALSE),"")</f>
        <v>https://www.ncbi.nlm.nih.gov/pubmed/9783333</v>
      </c>
      <c r="D6610" s="254" t="str">
        <f>IF(AND(A6610&lt;&gt;"",ISNUMBER(A6610)),VLOOKUP(A6610,Studies!A:BR,4,FALSE),"")</f>
        <v>Triazolam + placebo</v>
      </c>
      <c r="E6610" s="254" t="str">
        <f>IF(AND(A6610&lt;&gt;"",ISNUMBER(A6610)),VLOOKUP(A6610,Studies!A:BR,5,FALSE),"")</f>
        <v>Triazolam</v>
      </c>
      <c r="F6610" s="255" t="str">
        <f>IF(AND(A6610&lt;&gt;"",ISNUMBER(A6610)),VLOOKUP(A6610,Studies!A:BR,6,FALSE),"")</f>
        <v>Plasma</v>
      </c>
      <c r="G6610" s="194">
        <v>10</v>
      </c>
      <c r="H6610" s="50" t="s">
        <v>60</v>
      </c>
      <c r="I6610" s="187">
        <v>0.27702700000000002</v>
      </c>
      <c r="J6610" s="41" t="s">
        <v>941</v>
      </c>
      <c r="K6610" s="41" t="s">
        <v>116</v>
      </c>
    </row>
    <row r="6611" spans="1:14" x14ac:dyDescent="0.2">
      <c r="A6611" s="30">
        <v>728</v>
      </c>
      <c r="B6611" s="253" t="str">
        <f>IF(AND(A6611&lt;&gt;"",ISNUMBER(A6611)),VLOOKUP(A6611,Studies!A:BR,2,FALSE),"")</f>
        <v>Adams 1984</v>
      </c>
      <c r="C6611" s="254" t="str">
        <f>IF(AND(A6611&lt;&gt;"",ISNUMBER(A6611)),VLOOKUP(A6611,Studies!A:BR,3,FALSE),"")</f>
        <v>https://www.ncbi.nlm.nih.gov/pubmed/6486443</v>
      </c>
      <c r="D6611" s="254" t="str">
        <f>IF(AND(A6611&lt;&gt;"",ISNUMBER(A6611)),VLOOKUP(A6611,Studies!A:BR,4,FALSE),"")</f>
        <v>0.25 mg, Individual 1</v>
      </c>
      <c r="E6611" s="254" t="str">
        <f>IF(AND(A6611&lt;&gt;"",ISNUMBER(A6611)),VLOOKUP(A6611,Studies!A:BR,5,FALSE),"")</f>
        <v>Alprazolam</v>
      </c>
      <c r="F6611" s="255" t="str">
        <f>IF(AND(A6611&lt;&gt;"",ISNUMBER(A6611)),VLOOKUP(A6611,Studies!A:BR,6,FALSE),"")</f>
        <v>Plasma</v>
      </c>
      <c r="G6611" s="194">
        <v>0.185863</v>
      </c>
      <c r="H6611" s="50" t="s">
        <v>60</v>
      </c>
      <c r="I6611" s="187">
        <v>5.6320779999999999</v>
      </c>
      <c r="J6611" s="41" t="s">
        <v>941</v>
      </c>
      <c r="K6611" s="41" t="s">
        <v>116</v>
      </c>
    </row>
    <row r="6612" spans="1:14" x14ac:dyDescent="0.2">
      <c r="A6612" s="30">
        <v>728</v>
      </c>
      <c r="B6612" s="253" t="str">
        <f>IF(AND(A6612&lt;&gt;"",ISNUMBER(A6612)),VLOOKUP(A6612,Studies!A:BR,2,FALSE),"")</f>
        <v>Adams 1984</v>
      </c>
      <c r="C6612" s="254" t="str">
        <f>IF(AND(A6612&lt;&gt;"",ISNUMBER(A6612)),VLOOKUP(A6612,Studies!A:BR,3,FALSE),"")</f>
        <v>https://www.ncbi.nlm.nih.gov/pubmed/6486443</v>
      </c>
      <c r="D6612" s="254" t="str">
        <f>IF(AND(A6612&lt;&gt;"",ISNUMBER(A6612)),VLOOKUP(A6612,Studies!A:BR,4,FALSE),"")</f>
        <v>0.25 mg, Individual 1</v>
      </c>
      <c r="E6612" s="254" t="str">
        <f>IF(AND(A6612&lt;&gt;"",ISNUMBER(A6612)),VLOOKUP(A6612,Studies!A:BR,5,FALSE),"")</f>
        <v>Alprazolam</v>
      </c>
      <c r="F6612" s="255" t="str">
        <f>IF(AND(A6612&lt;&gt;"",ISNUMBER(A6612)),VLOOKUP(A6612,Studies!A:BR,6,FALSE),"")</f>
        <v>Plasma</v>
      </c>
      <c r="G6612" s="194">
        <v>0.37804599999999999</v>
      </c>
      <c r="H6612" s="50" t="s">
        <v>60</v>
      </c>
      <c r="I6612" s="187">
        <v>4.7020140000000001</v>
      </c>
      <c r="J6612" s="41" t="s">
        <v>941</v>
      </c>
      <c r="K6612" s="41" t="s">
        <v>116</v>
      </c>
    </row>
    <row r="6613" spans="1:14" x14ac:dyDescent="0.2">
      <c r="A6613" s="30">
        <v>728</v>
      </c>
      <c r="B6613" s="253" t="str">
        <f>IF(AND(A6613&lt;&gt;"",ISNUMBER(A6613)),VLOOKUP(A6613,Studies!A:BR,2,FALSE),"")</f>
        <v>Adams 1984</v>
      </c>
      <c r="C6613" s="254" t="str">
        <f>IF(AND(A6613&lt;&gt;"",ISNUMBER(A6613)),VLOOKUP(A6613,Studies!A:BR,3,FALSE),"")</f>
        <v>https://www.ncbi.nlm.nih.gov/pubmed/6486443</v>
      </c>
      <c r="D6613" s="254" t="str">
        <f>IF(AND(A6613&lt;&gt;"",ISNUMBER(A6613)),VLOOKUP(A6613,Studies!A:BR,4,FALSE),"")</f>
        <v>0.25 mg, Individual 1</v>
      </c>
      <c r="E6613" s="254" t="str">
        <f>IF(AND(A6613&lt;&gt;"",ISNUMBER(A6613)),VLOOKUP(A6613,Studies!A:BR,5,FALSE),"")</f>
        <v>Alprazolam</v>
      </c>
      <c r="F6613" s="255" t="str">
        <f>IF(AND(A6613&lt;&gt;"",ISNUMBER(A6613)),VLOOKUP(A6613,Studies!A:BR,6,FALSE),"")</f>
        <v>Plasma</v>
      </c>
      <c r="G6613" s="194">
        <v>1.0108520000000001</v>
      </c>
      <c r="H6613" s="50" t="s">
        <v>60</v>
      </c>
      <c r="I6613" s="187">
        <v>4.3305850000000001</v>
      </c>
      <c r="J6613" s="41" t="s">
        <v>941</v>
      </c>
      <c r="K6613" s="41" t="s">
        <v>116</v>
      </c>
    </row>
    <row r="6614" spans="1:14" x14ac:dyDescent="0.2">
      <c r="A6614" s="30">
        <v>728</v>
      </c>
      <c r="B6614" s="253" t="str">
        <f>IF(AND(A6614&lt;&gt;"",ISNUMBER(A6614)),VLOOKUP(A6614,Studies!A:BR,2,FALSE),"")</f>
        <v>Adams 1984</v>
      </c>
      <c r="C6614" s="254" t="str">
        <f>IF(AND(A6614&lt;&gt;"",ISNUMBER(A6614)),VLOOKUP(A6614,Studies!A:BR,3,FALSE),"")</f>
        <v>https://www.ncbi.nlm.nih.gov/pubmed/6486443</v>
      </c>
      <c r="D6614" s="254" t="str">
        <f>IF(AND(A6614&lt;&gt;"",ISNUMBER(A6614)),VLOOKUP(A6614,Studies!A:BR,4,FALSE),"")</f>
        <v>0.25 mg, Individual 1</v>
      </c>
      <c r="E6614" s="254" t="str">
        <f>IF(AND(A6614&lt;&gt;"",ISNUMBER(A6614)),VLOOKUP(A6614,Studies!A:BR,5,FALSE),"")</f>
        <v>Alprazolam</v>
      </c>
      <c r="F6614" s="255" t="str">
        <f>IF(AND(A6614&lt;&gt;"",ISNUMBER(A6614)),VLOOKUP(A6614,Studies!A:BR,6,FALSE),"")</f>
        <v>Plasma</v>
      </c>
      <c r="G6614" s="194">
        <v>1.984051</v>
      </c>
      <c r="H6614" s="50" t="s">
        <v>60</v>
      </c>
      <c r="I6614" s="187">
        <v>3.7346699999999999</v>
      </c>
      <c r="J6614" s="41" t="s">
        <v>941</v>
      </c>
      <c r="K6614" s="41" t="s">
        <v>116</v>
      </c>
    </row>
    <row r="6615" spans="1:14" x14ac:dyDescent="0.2">
      <c r="A6615" s="30">
        <v>728</v>
      </c>
      <c r="B6615" s="253" t="str">
        <f>IF(AND(A6615&lt;&gt;"",ISNUMBER(A6615)),VLOOKUP(A6615,Studies!A:BR,2,FALSE),"")</f>
        <v>Adams 1984</v>
      </c>
      <c r="C6615" s="254" t="str">
        <f>IF(AND(A6615&lt;&gt;"",ISNUMBER(A6615)),VLOOKUP(A6615,Studies!A:BR,3,FALSE),"")</f>
        <v>https://www.ncbi.nlm.nih.gov/pubmed/6486443</v>
      </c>
      <c r="D6615" s="254" t="str">
        <f>IF(AND(A6615&lt;&gt;"",ISNUMBER(A6615)),VLOOKUP(A6615,Studies!A:BR,4,FALSE),"")</f>
        <v>0.25 mg, Individual 1</v>
      </c>
      <c r="E6615" s="254" t="str">
        <f>IF(AND(A6615&lt;&gt;"",ISNUMBER(A6615)),VLOOKUP(A6615,Studies!A:BR,5,FALSE),"")</f>
        <v>Alprazolam</v>
      </c>
      <c r="F6615" s="255" t="str">
        <f>IF(AND(A6615&lt;&gt;"",ISNUMBER(A6615)),VLOOKUP(A6615,Studies!A:BR,6,FALSE),"")</f>
        <v>Plasma</v>
      </c>
      <c r="G6615" s="194">
        <v>3.9834130000000001</v>
      </c>
      <c r="H6615" s="50" t="s">
        <v>60</v>
      </c>
      <c r="I6615" s="187">
        <v>3.5911840000000002</v>
      </c>
      <c r="J6615" s="41" t="s">
        <v>941</v>
      </c>
      <c r="K6615" s="41" t="s">
        <v>116</v>
      </c>
    </row>
    <row r="6616" spans="1:14" x14ac:dyDescent="0.2">
      <c r="A6616" s="30">
        <v>728</v>
      </c>
      <c r="B6616" s="253" t="str">
        <f>IF(AND(A6616&lt;&gt;"",ISNUMBER(A6616)),VLOOKUP(A6616,Studies!A:BR,2,FALSE),"")</f>
        <v>Adams 1984</v>
      </c>
      <c r="C6616" s="254" t="str">
        <f>IF(AND(A6616&lt;&gt;"",ISNUMBER(A6616)),VLOOKUP(A6616,Studies!A:BR,3,FALSE),"")</f>
        <v>https://www.ncbi.nlm.nih.gov/pubmed/6486443</v>
      </c>
      <c r="D6616" s="254" t="str">
        <f>IF(AND(A6616&lt;&gt;"",ISNUMBER(A6616)),VLOOKUP(A6616,Studies!A:BR,4,FALSE),"")</f>
        <v>0.25 mg, Individual 1</v>
      </c>
      <c r="E6616" s="254" t="str">
        <f>IF(AND(A6616&lt;&gt;"",ISNUMBER(A6616)),VLOOKUP(A6616,Studies!A:BR,5,FALSE),"")</f>
        <v>Alprazolam</v>
      </c>
      <c r="F6616" s="255" t="str">
        <f>IF(AND(A6616&lt;&gt;"",ISNUMBER(A6616)),VLOOKUP(A6616,Studies!A:BR,6,FALSE),"")</f>
        <v>Plasma</v>
      </c>
      <c r="G6616" s="194">
        <v>5.928833</v>
      </c>
      <c r="H6616" s="50" t="s">
        <v>60</v>
      </c>
      <c r="I6616" s="187">
        <v>2.514974</v>
      </c>
      <c r="J6616" s="41" t="s">
        <v>941</v>
      </c>
      <c r="K6616" s="41" t="s">
        <v>116</v>
      </c>
    </row>
    <row r="6617" spans="1:14" x14ac:dyDescent="0.2">
      <c r="A6617" s="30">
        <v>728</v>
      </c>
      <c r="B6617" s="253" t="str">
        <f>IF(AND(A6617&lt;&gt;"",ISNUMBER(A6617)),VLOOKUP(A6617,Studies!A:BR,2,FALSE),"")</f>
        <v>Adams 1984</v>
      </c>
      <c r="C6617" s="254" t="str">
        <f>IF(AND(A6617&lt;&gt;"",ISNUMBER(A6617)),VLOOKUP(A6617,Studies!A:BR,3,FALSE),"")</f>
        <v>https://www.ncbi.nlm.nih.gov/pubmed/6486443</v>
      </c>
      <c r="D6617" s="254" t="str">
        <f>IF(AND(A6617&lt;&gt;"",ISNUMBER(A6617)),VLOOKUP(A6617,Studies!A:BR,4,FALSE),"")</f>
        <v>0.25 mg, Individual 1</v>
      </c>
      <c r="E6617" s="254" t="str">
        <f>IF(AND(A6617&lt;&gt;"",ISNUMBER(A6617)),VLOOKUP(A6617,Studies!A:BR,5,FALSE),"")</f>
        <v>Alprazolam</v>
      </c>
      <c r="F6617" s="255" t="str">
        <f>IF(AND(A6617&lt;&gt;"",ISNUMBER(A6617)),VLOOKUP(A6617,Studies!A:BR,6,FALSE),"")</f>
        <v>Plasma</v>
      </c>
      <c r="G6617" s="194">
        <v>8.0231729999999999</v>
      </c>
      <c r="H6617" s="50" t="s">
        <v>60</v>
      </c>
      <c r="I6617" s="187">
        <v>2.0637159999999999</v>
      </c>
      <c r="J6617" s="41" t="s">
        <v>941</v>
      </c>
      <c r="K6617" s="41" t="s">
        <v>116</v>
      </c>
    </row>
    <row r="6618" spans="1:14" x14ac:dyDescent="0.2">
      <c r="A6618" s="30">
        <v>728</v>
      </c>
      <c r="B6618" s="253" t="str">
        <f>IF(AND(A6618&lt;&gt;"",ISNUMBER(A6618)),VLOOKUP(A6618,Studies!A:BR,2,FALSE),"")</f>
        <v>Adams 1984</v>
      </c>
      <c r="C6618" s="254" t="str">
        <f>IF(AND(A6618&lt;&gt;"",ISNUMBER(A6618)),VLOOKUP(A6618,Studies!A:BR,3,FALSE),"")</f>
        <v>https://www.ncbi.nlm.nih.gov/pubmed/6486443</v>
      </c>
      <c r="D6618" s="254" t="str">
        <f>IF(AND(A6618&lt;&gt;"",ISNUMBER(A6618)),VLOOKUP(A6618,Studies!A:BR,4,FALSE),"")</f>
        <v>0.25 mg, Individual 1</v>
      </c>
      <c r="E6618" s="254" t="str">
        <f>IF(AND(A6618&lt;&gt;"",ISNUMBER(A6618)),VLOOKUP(A6618,Studies!A:BR,5,FALSE),"")</f>
        <v>Alprazolam</v>
      </c>
      <c r="F6618" s="255" t="str">
        <f>IF(AND(A6618&lt;&gt;"",ISNUMBER(A6618)),VLOOKUP(A6618,Studies!A:BR,6,FALSE),"")</f>
        <v>Plasma</v>
      </c>
      <c r="G6618" s="194">
        <v>11.969379999999999</v>
      </c>
      <c r="H6618" s="50" t="s">
        <v>60</v>
      </c>
      <c r="I6618" s="187">
        <v>1.5167619999999999</v>
      </c>
      <c r="J6618" s="41" t="s">
        <v>941</v>
      </c>
      <c r="K6618" s="41" t="s">
        <v>116</v>
      </c>
    </row>
    <row r="6619" spans="1:14" x14ac:dyDescent="0.2">
      <c r="A6619" s="30">
        <v>728</v>
      </c>
      <c r="B6619" s="253" t="str">
        <f>IF(AND(A6619&lt;&gt;"",ISNUMBER(A6619)),VLOOKUP(A6619,Studies!A:BR,2,FALSE),"")</f>
        <v>Adams 1984</v>
      </c>
      <c r="C6619" s="254" t="str">
        <f>IF(AND(A6619&lt;&gt;"",ISNUMBER(A6619)),VLOOKUP(A6619,Studies!A:BR,3,FALSE),"")</f>
        <v>https://www.ncbi.nlm.nih.gov/pubmed/6486443</v>
      </c>
      <c r="D6619" s="254" t="str">
        <f>IF(AND(A6619&lt;&gt;"",ISNUMBER(A6619)),VLOOKUP(A6619,Studies!A:BR,4,FALSE),"")</f>
        <v>0.25 mg, Individual 1</v>
      </c>
      <c r="E6619" s="254" t="str">
        <f>IF(AND(A6619&lt;&gt;"",ISNUMBER(A6619)),VLOOKUP(A6619,Studies!A:BR,5,FALSE),"")</f>
        <v>Alprazolam</v>
      </c>
      <c r="F6619" s="255" t="str">
        <f>IF(AND(A6619&lt;&gt;"",ISNUMBER(A6619)),VLOOKUP(A6619,Studies!A:BR,6,FALSE),"")</f>
        <v>Plasma</v>
      </c>
      <c r="G6619" s="194">
        <v>15.91879</v>
      </c>
      <c r="H6619" s="50" t="s">
        <v>60</v>
      </c>
      <c r="I6619" s="187">
        <v>1.357229</v>
      </c>
      <c r="J6619" s="41" t="s">
        <v>941</v>
      </c>
      <c r="K6619" s="41" t="s">
        <v>116</v>
      </c>
    </row>
    <row r="6620" spans="1:14" x14ac:dyDescent="0.2">
      <c r="A6620" s="30">
        <v>728</v>
      </c>
      <c r="B6620" s="253" t="str">
        <f>IF(AND(A6620&lt;&gt;"",ISNUMBER(A6620)),VLOOKUP(A6620,Studies!A:BR,2,FALSE),"")</f>
        <v>Adams 1984</v>
      </c>
      <c r="C6620" s="254" t="str">
        <f>IF(AND(A6620&lt;&gt;"",ISNUMBER(A6620)),VLOOKUP(A6620,Studies!A:BR,3,FALSE),"")</f>
        <v>https://www.ncbi.nlm.nih.gov/pubmed/6486443</v>
      </c>
      <c r="D6620" s="254" t="str">
        <f>IF(AND(A6620&lt;&gt;"",ISNUMBER(A6620)),VLOOKUP(A6620,Studies!A:BR,4,FALSE),"")</f>
        <v>0.25 mg, Individual 1</v>
      </c>
      <c r="E6620" s="254" t="str">
        <f>IF(AND(A6620&lt;&gt;"",ISNUMBER(A6620)),VLOOKUP(A6620,Studies!A:BR,5,FALSE),"")</f>
        <v>Alprazolam</v>
      </c>
      <c r="F6620" s="255" t="str">
        <f>IF(AND(A6620&lt;&gt;"",ISNUMBER(A6620)),VLOOKUP(A6620,Studies!A:BR,6,FALSE),"")</f>
        <v>Plasma</v>
      </c>
      <c r="G6620" s="194">
        <v>23.96199</v>
      </c>
      <c r="H6620" s="50" t="s">
        <v>60</v>
      </c>
      <c r="I6620" s="187">
        <v>0.96352939999999998</v>
      </c>
      <c r="J6620" s="41" t="s">
        <v>941</v>
      </c>
      <c r="K6620" s="41" t="s">
        <v>116</v>
      </c>
    </row>
    <row r="6621" spans="1:14" x14ac:dyDescent="0.2">
      <c r="A6621" s="30">
        <v>729</v>
      </c>
      <c r="B6621" s="253" t="str">
        <f>IF(AND(A6621&lt;&gt;"",ISNUMBER(A6621)),VLOOKUP(A6621,Studies!A:BR,2,FALSE),"")</f>
        <v>Adams 1984</v>
      </c>
      <c r="C6621" s="254" t="str">
        <f>IF(AND(A6621&lt;&gt;"",ISNUMBER(A6621)),VLOOKUP(A6621,Studies!A:BR,3,FALSE),"")</f>
        <v>https://www.ncbi.nlm.nih.gov/pubmed/6486443</v>
      </c>
      <c r="D6621" s="254" t="str">
        <f>IF(AND(A6621&lt;&gt;"",ISNUMBER(A6621)),VLOOKUP(A6621,Studies!A:BR,4,FALSE),"")</f>
        <v>0.25 mg, Individual 2</v>
      </c>
      <c r="E6621" s="254" t="str">
        <f>IF(AND(A6621&lt;&gt;"",ISNUMBER(A6621)),VLOOKUP(A6621,Studies!A:BR,5,FALSE),"")</f>
        <v>Alprazolam</v>
      </c>
      <c r="F6621" s="255" t="str">
        <f>IF(AND(A6621&lt;&gt;"",ISNUMBER(A6621)),VLOOKUP(A6621,Studies!A:BR,6,FALSE),"")</f>
        <v>Plasma</v>
      </c>
      <c r="G6621" s="194">
        <v>0.22983629999999999</v>
      </c>
      <c r="H6621" s="50" t="s">
        <v>60</v>
      </c>
      <c r="I6621" s="187">
        <v>4.1923380000000003</v>
      </c>
      <c r="J6621" s="41" t="s">
        <v>941</v>
      </c>
      <c r="K6621" s="41" t="s">
        <v>116</v>
      </c>
    </row>
    <row r="6622" spans="1:14" x14ac:dyDescent="0.2">
      <c r="A6622" s="30">
        <v>729</v>
      </c>
      <c r="B6622" s="253" t="str">
        <f>IF(AND(A6622&lt;&gt;"",ISNUMBER(A6622)),VLOOKUP(A6622,Studies!A:BR,2,FALSE),"")</f>
        <v>Adams 1984</v>
      </c>
      <c r="C6622" s="254" t="str">
        <f>IF(AND(A6622&lt;&gt;"",ISNUMBER(A6622)),VLOOKUP(A6622,Studies!A:BR,3,FALSE),"")</f>
        <v>https://www.ncbi.nlm.nih.gov/pubmed/6486443</v>
      </c>
      <c r="D6622" s="254" t="str">
        <f>IF(AND(A6622&lt;&gt;"",ISNUMBER(A6622)),VLOOKUP(A6622,Studies!A:BR,4,FALSE),"")</f>
        <v>0.25 mg, Individual 2</v>
      </c>
      <c r="E6622" s="254" t="str">
        <f>IF(AND(A6622&lt;&gt;"",ISNUMBER(A6622)),VLOOKUP(A6622,Studies!A:BR,5,FALSE),"")</f>
        <v>Alprazolam</v>
      </c>
      <c r="F6622" s="255" t="str">
        <f>IF(AND(A6622&lt;&gt;"",ISNUMBER(A6622)),VLOOKUP(A6622,Studies!A:BR,6,FALSE),"")</f>
        <v>Plasma</v>
      </c>
      <c r="G6622" s="194">
        <v>0.37217099999999997</v>
      </c>
      <c r="H6622" s="50" t="s">
        <v>60</v>
      </c>
      <c r="I6622" s="187">
        <v>3.2778700000000001</v>
      </c>
      <c r="J6622" s="41" t="s">
        <v>941</v>
      </c>
      <c r="K6622" s="41" t="s">
        <v>116</v>
      </c>
    </row>
    <row r="6623" spans="1:14" x14ac:dyDescent="0.2">
      <c r="A6623" s="30">
        <v>729</v>
      </c>
      <c r="B6623" s="253" t="str">
        <f>IF(AND(A6623&lt;&gt;"",ISNUMBER(A6623)),VLOOKUP(A6623,Studies!A:BR,2,FALSE),"")</f>
        <v>Adams 1984</v>
      </c>
      <c r="C6623" s="254" t="str">
        <f>IF(AND(A6623&lt;&gt;"",ISNUMBER(A6623)),VLOOKUP(A6623,Studies!A:BR,3,FALSE),"")</f>
        <v>https://www.ncbi.nlm.nih.gov/pubmed/6486443</v>
      </c>
      <c r="D6623" s="254" t="str">
        <f>IF(AND(A6623&lt;&gt;"",ISNUMBER(A6623)),VLOOKUP(A6623,Studies!A:BR,4,FALSE),"")</f>
        <v>0.25 mg, Individual 2</v>
      </c>
      <c r="E6623" s="254" t="str">
        <f>IF(AND(A6623&lt;&gt;"",ISNUMBER(A6623)),VLOOKUP(A6623,Studies!A:BR,5,FALSE),"")</f>
        <v>Alprazolam</v>
      </c>
      <c r="F6623" s="255" t="str">
        <f>IF(AND(A6623&lt;&gt;"",ISNUMBER(A6623)),VLOOKUP(A6623,Studies!A:BR,6,FALSE),"")</f>
        <v>Plasma</v>
      </c>
      <c r="G6623" s="194">
        <v>0.95877869999999998</v>
      </c>
      <c r="H6623" s="50" t="s">
        <v>60</v>
      </c>
      <c r="I6623" s="187">
        <v>3.5376400000000001</v>
      </c>
      <c r="J6623" s="41" t="s">
        <v>941</v>
      </c>
      <c r="K6623" s="41" t="s">
        <v>116</v>
      </c>
    </row>
    <row r="6624" spans="1:14" x14ac:dyDescent="0.2">
      <c r="A6624" s="30">
        <v>729</v>
      </c>
      <c r="B6624" s="253" t="str">
        <f>IF(AND(A6624&lt;&gt;"",ISNUMBER(A6624)),VLOOKUP(A6624,Studies!A:BR,2,FALSE),"")</f>
        <v>Adams 1984</v>
      </c>
      <c r="C6624" s="254" t="str">
        <f>IF(AND(A6624&lt;&gt;"",ISNUMBER(A6624)),VLOOKUP(A6624,Studies!A:BR,3,FALSE),"")</f>
        <v>https://www.ncbi.nlm.nih.gov/pubmed/6486443</v>
      </c>
      <c r="D6624" s="254" t="str">
        <f>IF(AND(A6624&lt;&gt;"",ISNUMBER(A6624)),VLOOKUP(A6624,Studies!A:BR,4,FALSE),"")</f>
        <v>0.25 mg, Individual 2</v>
      </c>
      <c r="E6624" s="254" t="str">
        <f>IF(AND(A6624&lt;&gt;"",ISNUMBER(A6624)),VLOOKUP(A6624,Studies!A:BR,5,FALSE),"")</f>
        <v>Alprazolam</v>
      </c>
      <c r="F6624" s="255" t="str">
        <f>IF(AND(A6624&lt;&gt;"",ISNUMBER(A6624)),VLOOKUP(A6624,Studies!A:BR,6,FALSE),"")</f>
        <v>Plasma</v>
      </c>
      <c r="G6624" s="194">
        <v>2.0753810000000001</v>
      </c>
      <c r="H6624" s="50" t="s">
        <v>60</v>
      </c>
      <c r="I6624" s="187">
        <v>2.5470890000000002</v>
      </c>
      <c r="J6624" s="41" t="s">
        <v>941</v>
      </c>
      <c r="K6624" s="41" t="s">
        <v>116</v>
      </c>
    </row>
    <row r="6625" spans="1:11" x14ac:dyDescent="0.2">
      <c r="A6625" s="30">
        <v>729</v>
      </c>
      <c r="B6625" s="253" t="str">
        <f>IF(AND(A6625&lt;&gt;"",ISNUMBER(A6625)),VLOOKUP(A6625,Studies!A:BR,2,FALSE),"")</f>
        <v>Adams 1984</v>
      </c>
      <c r="C6625" s="254" t="str">
        <f>IF(AND(A6625&lt;&gt;"",ISNUMBER(A6625)),VLOOKUP(A6625,Studies!A:BR,3,FALSE),"")</f>
        <v>https://www.ncbi.nlm.nih.gov/pubmed/6486443</v>
      </c>
      <c r="D6625" s="254" t="str">
        <f>IF(AND(A6625&lt;&gt;"",ISNUMBER(A6625)),VLOOKUP(A6625,Studies!A:BR,4,FALSE),"")</f>
        <v>0.25 mg, Individual 2</v>
      </c>
      <c r="E6625" s="254" t="str">
        <f>IF(AND(A6625&lt;&gt;"",ISNUMBER(A6625)),VLOOKUP(A6625,Studies!A:BR,5,FALSE),"")</f>
        <v>Alprazolam</v>
      </c>
      <c r="F6625" s="255" t="str">
        <f>IF(AND(A6625&lt;&gt;"",ISNUMBER(A6625)),VLOOKUP(A6625,Studies!A:BR,6,FALSE),"")</f>
        <v>Plasma</v>
      </c>
      <c r="G6625" s="194">
        <v>4.0248059999999999</v>
      </c>
      <c r="H6625" s="50" t="s">
        <v>60</v>
      </c>
      <c r="I6625" s="187">
        <v>2.2812649999999999</v>
      </c>
      <c r="J6625" s="41" t="s">
        <v>941</v>
      </c>
      <c r="K6625" s="41" t="s">
        <v>116</v>
      </c>
    </row>
    <row r="6626" spans="1:11" x14ac:dyDescent="0.2">
      <c r="A6626" s="30">
        <v>729</v>
      </c>
      <c r="B6626" s="253" t="str">
        <f>IF(AND(A6626&lt;&gt;"",ISNUMBER(A6626)),VLOOKUP(A6626,Studies!A:BR,2,FALSE),"")</f>
        <v>Adams 1984</v>
      </c>
      <c r="C6626" s="254" t="str">
        <f>IF(AND(A6626&lt;&gt;"",ISNUMBER(A6626)),VLOOKUP(A6626,Studies!A:BR,3,FALSE),"")</f>
        <v>https://www.ncbi.nlm.nih.gov/pubmed/6486443</v>
      </c>
      <c r="D6626" s="254" t="str">
        <f>IF(AND(A6626&lt;&gt;"",ISNUMBER(A6626)),VLOOKUP(A6626,Studies!A:BR,4,FALSE),"")</f>
        <v>0.25 mg, Individual 2</v>
      </c>
      <c r="E6626" s="254" t="str">
        <f>IF(AND(A6626&lt;&gt;"",ISNUMBER(A6626)),VLOOKUP(A6626,Studies!A:BR,5,FALSE),"")</f>
        <v>Alprazolam</v>
      </c>
      <c r="F6626" s="255" t="str">
        <f>IF(AND(A6626&lt;&gt;"",ISNUMBER(A6626)),VLOOKUP(A6626,Studies!A:BR,6,FALSE),"")</f>
        <v>Plasma</v>
      </c>
      <c r="G6626" s="194">
        <v>6.0703659999999999</v>
      </c>
      <c r="H6626" s="50" t="s">
        <v>60</v>
      </c>
      <c r="I6626" s="187">
        <v>1.871983</v>
      </c>
      <c r="J6626" s="41" t="s">
        <v>941</v>
      </c>
      <c r="K6626" s="41" t="s">
        <v>116</v>
      </c>
    </row>
    <row r="6627" spans="1:11" x14ac:dyDescent="0.2">
      <c r="A6627" s="30">
        <v>729</v>
      </c>
      <c r="B6627" s="253" t="str">
        <f>IF(AND(A6627&lt;&gt;"",ISNUMBER(A6627)),VLOOKUP(A6627,Studies!A:BR,2,FALSE),"")</f>
        <v>Adams 1984</v>
      </c>
      <c r="C6627" s="254" t="str">
        <f>IF(AND(A6627&lt;&gt;"",ISNUMBER(A6627)),VLOOKUP(A6627,Studies!A:BR,3,FALSE),"")</f>
        <v>https://www.ncbi.nlm.nih.gov/pubmed/6486443</v>
      </c>
      <c r="D6627" s="254" t="str">
        <f>IF(AND(A6627&lt;&gt;"",ISNUMBER(A6627)),VLOOKUP(A6627,Studies!A:BR,4,FALSE),"")</f>
        <v>0.25 mg, Individual 2</v>
      </c>
      <c r="E6627" s="254" t="str">
        <f>IF(AND(A6627&lt;&gt;"",ISNUMBER(A6627)),VLOOKUP(A6627,Studies!A:BR,5,FALSE),"")</f>
        <v>Alprazolam</v>
      </c>
      <c r="F6627" s="255" t="str">
        <f>IF(AND(A6627&lt;&gt;"",ISNUMBER(A6627)),VLOOKUP(A6627,Studies!A:BR,6,FALSE),"")</f>
        <v>Plasma</v>
      </c>
      <c r="G6627" s="194">
        <v>8.0160520000000002</v>
      </c>
      <c r="H6627" s="50" t="s">
        <v>60</v>
      </c>
      <c r="I6627" s="187">
        <v>1.332662</v>
      </c>
      <c r="J6627" s="41" t="s">
        <v>941</v>
      </c>
      <c r="K6627" s="41" t="s">
        <v>116</v>
      </c>
    </row>
    <row r="6628" spans="1:11" x14ac:dyDescent="0.2">
      <c r="A6628" s="30">
        <v>729</v>
      </c>
      <c r="B6628" s="253" t="str">
        <f>IF(AND(A6628&lt;&gt;"",ISNUMBER(A6628)),VLOOKUP(A6628,Studies!A:BR,2,FALSE),"")</f>
        <v>Adams 1984</v>
      </c>
      <c r="C6628" s="254" t="str">
        <f>IF(AND(A6628&lt;&gt;"",ISNUMBER(A6628)),VLOOKUP(A6628,Studies!A:BR,3,FALSE),"")</f>
        <v>https://www.ncbi.nlm.nih.gov/pubmed/6486443</v>
      </c>
      <c r="D6628" s="254" t="str">
        <f>IF(AND(A6628&lt;&gt;"",ISNUMBER(A6628)),VLOOKUP(A6628,Studies!A:BR,4,FALSE),"")</f>
        <v>0.25 mg, Individual 2</v>
      </c>
      <c r="E6628" s="254" t="str">
        <f>IF(AND(A6628&lt;&gt;"",ISNUMBER(A6628)),VLOOKUP(A6628,Studies!A:BR,5,FALSE),"")</f>
        <v>Alprazolam</v>
      </c>
      <c r="F6628" s="255" t="str">
        <f>IF(AND(A6628&lt;&gt;"",ISNUMBER(A6628)),VLOOKUP(A6628,Studies!A:BR,6,FALSE),"")</f>
        <v>Plasma</v>
      </c>
      <c r="G6628" s="194">
        <v>12.01362</v>
      </c>
      <c r="H6628" s="50" t="s">
        <v>60</v>
      </c>
      <c r="I6628" s="187">
        <v>1.147697</v>
      </c>
      <c r="J6628" s="41" t="s">
        <v>941</v>
      </c>
      <c r="K6628" s="41" t="s">
        <v>116</v>
      </c>
    </row>
    <row r="6629" spans="1:11" x14ac:dyDescent="0.2">
      <c r="A6629" s="30">
        <v>729</v>
      </c>
      <c r="B6629" s="253" t="str">
        <f>IF(AND(A6629&lt;&gt;"",ISNUMBER(A6629)),VLOOKUP(A6629,Studies!A:BR,2,FALSE),"")</f>
        <v>Adams 1984</v>
      </c>
      <c r="C6629" s="254" t="str">
        <f>IF(AND(A6629&lt;&gt;"",ISNUMBER(A6629)),VLOOKUP(A6629,Studies!A:BR,3,FALSE),"")</f>
        <v>https://www.ncbi.nlm.nih.gov/pubmed/6486443</v>
      </c>
      <c r="D6629" s="254" t="str">
        <f>IF(AND(A6629&lt;&gt;"",ISNUMBER(A6629)),VLOOKUP(A6629,Studies!A:BR,4,FALSE),"")</f>
        <v>0.25 mg, Individual 2</v>
      </c>
      <c r="E6629" s="254" t="str">
        <f>IF(AND(A6629&lt;&gt;"",ISNUMBER(A6629)),VLOOKUP(A6629,Studies!A:BR,5,FALSE),"")</f>
        <v>Alprazolam</v>
      </c>
      <c r="F6629" s="255" t="str">
        <f>IF(AND(A6629&lt;&gt;"",ISNUMBER(A6629)),VLOOKUP(A6629,Studies!A:BR,6,FALSE),"")</f>
        <v>Plasma</v>
      </c>
      <c r="G6629" s="194">
        <v>16.1099</v>
      </c>
      <c r="H6629" s="50" t="s">
        <v>60</v>
      </c>
      <c r="I6629" s="187">
        <v>1.0611550000000001</v>
      </c>
      <c r="J6629" s="41" t="s">
        <v>941</v>
      </c>
      <c r="K6629" s="41" t="s">
        <v>116</v>
      </c>
    </row>
    <row r="6630" spans="1:11" x14ac:dyDescent="0.2">
      <c r="A6630" s="30">
        <v>729</v>
      </c>
      <c r="B6630" s="253" t="str">
        <f>IF(AND(A6630&lt;&gt;"",ISNUMBER(A6630)),VLOOKUP(A6630,Studies!A:BR,2,FALSE),"")</f>
        <v>Adams 1984</v>
      </c>
      <c r="C6630" s="254" t="str">
        <f>IF(AND(A6630&lt;&gt;"",ISNUMBER(A6630)),VLOOKUP(A6630,Studies!A:BR,3,FALSE),"")</f>
        <v>https://www.ncbi.nlm.nih.gov/pubmed/6486443</v>
      </c>
      <c r="D6630" s="254" t="str">
        <f>IF(AND(A6630&lt;&gt;"",ISNUMBER(A6630)),VLOOKUP(A6630,Studies!A:BR,4,FALSE),"")</f>
        <v>0.25 mg, Individual 2</v>
      </c>
      <c r="E6630" s="254" t="str">
        <f>IF(AND(A6630&lt;&gt;"",ISNUMBER(A6630)),VLOOKUP(A6630,Studies!A:BR,5,FALSE),"")</f>
        <v>Alprazolam</v>
      </c>
      <c r="F6630" s="255" t="str">
        <f>IF(AND(A6630&lt;&gt;"",ISNUMBER(A6630)),VLOOKUP(A6630,Studies!A:BR,6,FALSE),"")</f>
        <v>Plasma</v>
      </c>
      <c r="G6630" s="194">
        <v>23.909559999999999</v>
      </c>
      <c r="H6630" s="50" t="s">
        <v>60</v>
      </c>
      <c r="I6630" s="187">
        <v>0.77007939999999997</v>
      </c>
      <c r="J6630" s="41" t="s">
        <v>941</v>
      </c>
      <c r="K6630" s="41" t="s">
        <v>116</v>
      </c>
    </row>
    <row r="6631" spans="1:11" x14ac:dyDescent="0.2">
      <c r="A6631" s="30">
        <v>730</v>
      </c>
      <c r="B6631" s="253" t="str">
        <f>IF(AND(A6631&lt;&gt;"",ISNUMBER(A6631)),VLOOKUP(A6631,Studies!A:BR,2,FALSE),"")</f>
        <v>Adams 1984</v>
      </c>
      <c r="C6631" s="254" t="str">
        <f>IF(AND(A6631&lt;&gt;"",ISNUMBER(A6631)),VLOOKUP(A6631,Studies!A:BR,3,FALSE),"")</f>
        <v>https://www.ncbi.nlm.nih.gov/pubmed/6486443</v>
      </c>
      <c r="D6631" s="254" t="str">
        <f>IF(AND(A6631&lt;&gt;"",ISNUMBER(A6631)),VLOOKUP(A6631,Studies!A:BR,4,FALSE),"")</f>
        <v>4 mg, Individual 1</v>
      </c>
      <c r="E6631" s="254" t="str">
        <f>IF(AND(A6631&lt;&gt;"",ISNUMBER(A6631)),VLOOKUP(A6631,Studies!A:BR,5,FALSE),"")</f>
        <v>Alprazolam</v>
      </c>
      <c r="F6631" s="255" t="str">
        <f>IF(AND(A6631&lt;&gt;"",ISNUMBER(A6631)),VLOOKUP(A6631,Studies!A:BR,6,FALSE),"")</f>
        <v>Plasma</v>
      </c>
      <c r="G6631" s="194">
        <v>6.486923E-2</v>
      </c>
      <c r="H6631" s="50" t="s">
        <v>60</v>
      </c>
      <c r="I6631" s="187">
        <v>79.406959999999998</v>
      </c>
      <c r="J6631" s="41" t="s">
        <v>941</v>
      </c>
      <c r="K6631" s="41" t="s">
        <v>116</v>
      </c>
    </row>
    <row r="6632" spans="1:11" x14ac:dyDescent="0.2">
      <c r="A6632" s="30">
        <v>730</v>
      </c>
      <c r="B6632" s="253" t="str">
        <f>IF(AND(A6632&lt;&gt;"",ISNUMBER(A6632)),VLOOKUP(A6632,Studies!A:BR,2,FALSE),"")</f>
        <v>Adams 1984</v>
      </c>
      <c r="C6632" s="254" t="str">
        <f>IF(AND(A6632&lt;&gt;"",ISNUMBER(A6632)),VLOOKUP(A6632,Studies!A:BR,3,FALSE),"")</f>
        <v>https://www.ncbi.nlm.nih.gov/pubmed/6486443</v>
      </c>
      <c r="D6632" s="254" t="str">
        <f>IF(AND(A6632&lt;&gt;"",ISNUMBER(A6632)),VLOOKUP(A6632,Studies!A:BR,4,FALSE),"")</f>
        <v>4 mg, Individual 1</v>
      </c>
      <c r="E6632" s="254" t="str">
        <f>IF(AND(A6632&lt;&gt;"",ISNUMBER(A6632)),VLOOKUP(A6632,Studies!A:BR,5,FALSE),"")</f>
        <v>Alprazolam</v>
      </c>
      <c r="F6632" s="255" t="str">
        <f>IF(AND(A6632&lt;&gt;"",ISNUMBER(A6632)),VLOOKUP(A6632,Studies!A:BR,6,FALSE),"")</f>
        <v>Plasma</v>
      </c>
      <c r="G6632" s="194">
        <v>0.25324400000000002</v>
      </c>
      <c r="H6632" s="50" t="s">
        <v>60</v>
      </c>
      <c r="I6632" s="187">
        <v>73.496600000000001</v>
      </c>
      <c r="J6632" s="41" t="s">
        <v>941</v>
      </c>
      <c r="K6632" s="41" t="s">
        <v>116</v>
      </c>
    </row>
    <row r="6633" spans="1:11" x14ac:dyDescent="0.2">
      <c r="A6633" s="30">
        <v>730</v>
      </c>
      <c r="B6633" s="253" t="str">
        <f>IF(AND(A6633&lt;&gt;"",ISNUMBER(A6633)),VLOOKUP(A6633,Studies!A:BR,2,FALSE),"")</f>
        <v>Adams 1984</v>
      </c>
      <c r="C6633" s="254" t="str">
        <f>IF(AND(A6633&lt;&gt;"",ISNUMBER(A6633)),VLOOKUP(A6633,Studies!A:BR,3,FALSE),"")</f>
        <v>https://www.ncbi.nlm.nih.gov/pubmed/6486443</v>
      </c>
      <c r="D6633" s="254" t="str">
        <f>IF(AND(A6633&lt;&gt;"",ISNUMBER(A6633)),VLOOKUP(A6633,Studies!A:BR,4,FALSE),"")</f>
        <v>4 mg, Individual 1</v>
      </c>
      <c r="E6633" s="254" t="str">
        <f>IF(AND(A6633&lt;&gt;"",ISNUMBER(A6633)),VLOOKUP(A6633,Studies!A:BR,5,FALSE),"")</f>
        <v>Alprazolam</v>
      </c>
      <c r="F6633" s="255" t="str">
        <f>IF(AND(A6633&lt;&gt;"",ISNUMBER(A6633)),VLOOKUP(A6633,Studies!A:BR,6,FALSE),"")</f>
        <v>Plasma</v>
      </c>
      <c r="G6633" s="194">
        <v>0.9588411</v>
      </c>
      <c r="H6633" s="50" t="s">
        <v>60</v>
      </c>
      <c r="I6633" s="187">
        <v>64.837770000000006</v>
      </c>
      <c r="J6633" s="41" t="s">
        <v>941</v>
      </c>
      <c r="K6633" s="41" t="s">
        <v>116</v>
      </c>
    </row>
    <row r="6634" spans="1:11" x14ac:dyDescent="0.2">
      <c r="A6634" s="30">
        <v>730</v>
      </c>
      <c r="B6634" s="253" t="str">
        <f>IF(AND(A6634&lt;&gt;"",ISNUMBER(A6634)),VLOOKUP(A6634,Studies!A:BR,2,FALSE),"")</f>
        <v>Adams 1984</v>
      </c>
      <c r="C6634" s="254" t="str">
        <f>IF(AND(A6634&lt;&gt;"",ISNUMBER(A6634)),VLOOKUP(A6634,Studies!A:BR,3,FALSE),"")</f>
        <v>https://www.ncbi.nlm.nih.gov/pubmed/6486443</v>
      </c>
      <c r="D6634" s="254" t="str">
        <f>IF(AND(A6634&lt;&gt;"",ISNUMBER(A6634)),VLOOKUP(A6634,Studies!A:BR,4,FALSE),"")</f>
        <v>4 mg, Individual 1</v>
      </c>
      <c r="E6634" s="254" t="str">
        <f>IF(AND(A6634&lt;&gt;"",ISNUMBER(A6634)),VLOOKUP(A6634,Studies!A:BR,5,FALSE),"")</f>
        <v>Alprazolam</v>
      </c>
      <c r="F6634" s="255" t="str">
        <f>IF(AND(A6634&lt;&gt;"",ISNUMBER(A6634)),VLOOKUP(A6634,Studies!A:BR,6,FALSE),"")</f>
        <v>Plasma</v>
      </c>
      <c r="G6634" s="194">
        <v>2.0605790000000002</v>
      </c>
      <c r="H6634" s="50" t="s">
        <v>60</v>
      </c>
      <c r="I6634" s="187">
        <v>60.21622</v>
      </c>
      <c r="J6634" s="41" t="s">
        <v>941</v>
      </c>
      <c r="K6634" s="41" t="s">
        <v>116</v>
      </c>
    </row>
    <row r="6635" spans="1:11" x14ac:dyDescent="0.2">
      <c r="A6635" s="30">
        <v>730</v>
      </c>
      <c r="B6635" s="253" t="str">
        <f>IF(AND(A6635&lt;&gt;"",ISNUMBER(A6635)),VLOOKUP(A6635,Studies!A:BR,2,FALSE),"")</f>
        <v>Adams 1984</v>
      </c>
      <c r="C6635" s="254" t="str">
        <f>IF(AND(A6635&lt;&gt;"",ISNUMBER(A6635)),VLOOKUP(A6635,Studies!A:BR,3,FALSE),"")</f>
        <v>https://www.ncbi.nlm.nih.gov/pubmed/6486443</v>
      </c>
      <c r="D6635" s="254" t="str">
        <f>IF(AND(A6635&lt;&gt;"",ISNUMBER(A6635)),VLOOKUP(A6635,Studies!A:BR,4,FALSE),"")</f>
        <v>4 mg, Individual 1</v>
      </c>
      <c r="E6635" s="254" t="str">
        <f>IF(AND(A6635&lt;&gt;"",ISNUMBER(A6635)),VLOOKUP(A6635,Studies!A:BR,5,FALSE),"")</f>
        <v>Alprazolam</v>
      </c>
      <c r="F6635" s="255" t="str">
        <f>IF(AND(A6635&lt;&gt;"",ISNUMBER(A6635)),VLOOKUP(A6635,Studies!A:BR,6,FALSE),"")</f>
        <v>Plasma</v>
      </c>
      <c r="G6635" s="194">
        <v>4.0628690000000001</v>
      </c>
      <c r="H6635" s="50" t="s">
        <v>60</v>
      </c>
      <c r="I6635" s="187">
        <v>48.970779999999998</v>
      </c>
      <c r="J6635" s="41" t="s">
        <v>941</v>
      </c>
      <c r="K6635" s="41" t="s">
        <v>116</v>
      </c>
    </row>
    <row r="6636" spans="1:11" x14ac:dyDescent="0.2">
      <c r="A6636" s="30">
        <v>730</v>
      </c>
      <c r="B6636" s="253" t="str">
        <f>IF(AND(A6636&lt;&gt;"",ISNUMBER(A6636)),VLOOKUP(A6636,Studies!A:BR,2,FALSE),"")</f>
        <v>Adams 1984</v>
      </c>
      <c r="C6636" s="254" t="str">
        <f>IF(AND(A6636&lt;&gt;"",ISNUMBER(A6636)),VLOOKUP(A6636,Studies!A:BR,3,FALSE),"")</f>
        <v>https://www.ncbi.nlm.nih.gov/pubmed/6486443</v>
      </c>
      <c r="D6636" s="254" t="str">
        <f>IF(AND(A6636&lt;&gt;"",ISNUMBER(A6636)),VLOOKUP(A6636,Studies!A:BR,4,FALSE),"")</f>
        <v>4 mg, Individual 1</v>
      </c>
      <c r="E6636" s="254" t="str">
        <f>IF(AND(A6636&lt;&gt;"",ISNUMBER(A6636)),VLOOKUP(A6636,Studies!A:BR,5,FALSE),"")</f>
        <v>Alprazolam</v>
      </c>
      <c r="F6636" s="255" t="str">
        <f>IF(AND(A6636&lt;&gt;"",ISNUMBER(A6636)),VLOOKUP(A6636,Studies!A:BR,6,FALSE),"")</f>
        <v>Plasma</v>
      </c>
      <c r="G6636" s="194">
        <v>6.0675819999999998</v>
      </c>
      <c r="H6636" s="50" t="s">
        <v>60</v>
      </c>
      <c r="I6636" s="187">
        <v>40.864759999999997</v>
      </c>
      <c r="J6636" s="41" t="s">
        <v>941</v>
      </c>
      <c r="K6636" s="41" t="s">
        <v>116</v>
      </c>
    </row>
    <row r="6637" spans="1:11" x14ac:dyDescent="0.2">
      <c r="A6637" s="30">
        <v>730</v>
      </c>
      <c r="B6637" s="253" t="str">
        <f>IF(AND(A6637&lt;&gt;"",ISNUMBER(A6637)),VLOOKUP(A6637,Studies!A:BR,2,FALSE),"")</f>
        <v>Adams 1984</v>
      </c>
      <c r="C6637" s="254" t="str">
        <f>IF(AND(A6637&lt;&gt;"",ISNUMBER(A6637)),VLOOKUP(A6637,Studies!A:BR,3,FALSE),"")</f>
        <v>https://www.ncbi.nlm.nih.gov/pubmed/6486443</v>
      </c>
      <c r="D6637" s="254" t="str">
        <f>IF(AND(A6637&lt;&gt;"",ISNUMBER(A6637)),VLOOKUP(A6637,Studies!A:BR,4,FALSE),"")</f>
        <v>4 mg, Individual 1</v>
      </c>
      <c r="E6637" s="254" t="str">
        <f>IF(AND(A6637&lt;&gt;"",ISNUMBER(A6637)),VLOOKUP(A6637,Studies!A:BR,5,FALSE),"")</f>
        <v>Alprazolam</v>
      </c>
      <c r="F6637" s="255" t="str">
        <f>IF(AND(A6637&lt;&gt;"",ISNUMBER(A6637)),VLOOKUP(A6637,Studies!A:BR,6,FALSE),"")</f>
        <v>Plasma</v>
      </c>
      <c r="G6637" s="194">
        <v>8.0050019999999993</v>
      </c>
      <c r="H6637" s="50" t="s">
        <v>60</v>
      </c>
      <c r="I6637" s="187">
        <v>33.35642</v>
      </c>
      <c r="J6637" s="41" t="s">
        <v>941</v>
      </c>
      <c r="K6637" s="41" t="s">
        <v>116</v>
      </c>
    </row>
    <row r="6638" spans="1:11" x14ac:dyDescent="0.2">
      <c r="A6638" s="30">
        <v>730</v>
      </c>
      <c r="B6638" s="253" t="str">
        <f>IF(AND(A6638&lt;&gt;"",ISNUMBER(A6638)),VLOOKUP(A6638,Studies!A:BR,2,FALSE),"")</f>
        <v>Adams 1984</v>
      </c>
      <c r="C6638" s="254" t="str">
        <f>IF(AND(A6638&lt;&gt;"",ISNUMBER(A6638)),VLOOKUP(A6638,Studies!A:BR,3,FALSE),"")</f>
        <v>https://www.ncbi.nlm.nih.gov/pubmed/6486443</v>
      </c>
      <c r="D6638" s="254" t="str">
        <f>IF(AND(A6638&lt;&gt;"",ISNUMBER(A6638)),VLOOKUP(A6638,Studies!A:BR,4,FALSE),"")</f>
        <v>4 mg, Individual 1</v>
      </c>
      <c r="E6638" s="254" t="str">
        <f>IF(AND(A6638&lt;&gt;"",ISNUMBER(A6638)),VLOOKUP(A6638,Studies!A:BR,5,FALSE),"")</f>
        <v>Alprazolam</v>
      </c>
      <c r="F6638" s="255" t="str">
        <f>IF(AND(A6638&lt;&gt;"",ISNUMBER(A6638)),VLOOKUP(A6638,Studies!A:BR,6,FALSE),"")</f>
        <v>Plasma</v>
      </c>
      <c r="G6638" s="194">
        <v>12.021699999999999</v>
      </c>
      <c r="H6638" s="50" t="s">
        <v>60</v>
      </c>
      <c r="I6638" s="187">
        <v>25.093920000000001</v>
      </c>
      <c r="J6638" s="41" t="s">
        <v>941</v>
      </c>
      <c r="K6638" s="41" t="s">
        <v>116</v>
      </c>
    </row>
    <row r="6639" spans="1:11" x14ac:dyDescent="0.2">
      <c r="A6639" s="30">
        <v>730</v>
      </c>
      <c r="B6639" s="253" t="str">
        <f>IF(AND(A6639&lt;&gt;"",ISNUMBER(A6639)),VLOOKUP(A6639,Studies!A:BR,2,FALSE),"")</f>
        <v>Adams 1984</v>
      </c>
      <c r="C6639" s="254" t="str">
        <f>IF(AND(A6639&lt;&gt;"",ISNUMBER(A6639)),VLOOKUP(A6639,Studies!A:BR,3,FALSE),"")</f>
        <v>https://www.ncbi.nlm.nih.gov/pubmed/6486443</v>
      </c>
      <c r="D6639" s="254" t="str">
        <f>IF(AND(A6639&lt;&gt;"",ISNUMBER(A6639)),VLOOKUP(A6639,Studies!A:BR,4,FALSE),"")</f>
        <v>4 mg, Individual 1</v>
      </c>
      <c r="E6639" s="254" t="str">
        <f>IF(AND(A6639&lt;&gt;"",ISNUMBER(A6639)),VLOOKUP(A6639,Studies!A:BR,5,FALSE),"")</f>
        <v>Alprazolam</v>
      </c>
      <c r="F6639" s="255" t="str">
        <f>IF(AND(A6639&lt;&gt;"",ISNUMBER(A6639)),VLOOKUP(A6639,Studies!A:BR,6,FALSE),"")</f>
        <v>Plasma</v>
      </c>
      <c r="G6639" s="194">
        <v>16.047750000000001</v>
      </c>
      <c r="H6639" s="50" t="s">
        <v>60</v>
      </c>
      <c r="I6639" s="187">
        <v>20.85032</v>
      </c>
      <c r="J6639" s="41" t="s">
        <v>941</v>
      </c>
      <c r="K6639" s="41" t="s">
        <v>116</v>
      </c>
    </row>
    <row r="6640" spans="1:11" x14ac:dyDescent="0.2">
      <c r="A6640" s="30">
        <v>730</v>
      </c>
      <c r="B6640" s="253" t="str">
        <f>IF(AND(A6640&lt;&gt;"",ISNUMBER(A6640)),VLOOKUP(A6640,Studies!A:BR,2,FALSE),"")</f>
        <v>Adams 1984</v>
      </c>
      <c r="C6640" s="254" t="str">
        <f>IF(AND(A6640&lt;&gt;"",ISNUMBER(A6640)),VLOOKUP(A6640,Studies!A:BR,3,FALSE),"")</f>
        <v>https://www.ncbi.nlm.nih.gov/pubmed/6486443</v>
      </c>
      <c r="D6640" s="254" t="str">
        <f>IF(AND(A6640&lt;&gt;"",ISNUMBER(A6640)),VLOOKUP(A6640,Studies!A:BR,4,FALSE),"")</f>
        <v>4 mg, Individual 1</v>
      </c>
      <c r="E6640" s="254" t="str">
        <f>IF(AND(A6640&lt;&gt;"",ISNUMBER(A6640)),VLOOKUP(A6640,Studies!A:BR,5,FALSE),"")</f>
        <v>Alprazolam</v>
      </c>
      <c r="F6640" s="255" t="str">
        <f>IF(AND(A6640&lt;&gt;"",ISNUMBER(A6640)),VLOOKUP(A6640,Studies!A:BR,6,FALSE),"")</f>
        <v>Plasma</v>
      </c>
      <c r="G6640" s="194">
        <v>24.036010000000001</v>
      </c>
      <c r="H6640" s="50" t="s">
        <v>60</v>
      </c>
      <c r="I6640" s="187">
        <v>14.608420000000001</v>
      </c>
      <c r="J6640" s="41" t="s">
        <v>941</v>
      </c>
      <c r="K6640" s="41" t="s">
        <v>116</v>
      </c>
    </row>
    <row r="6641" spans="1:11" x14ac:dyDescent="0.2">
      <c r="A6641" s="30">
        <v>731</v>
      </c>
      <c r="B6641" s="253" t="str">
        <f>IF(AND(A6641&lt;&gt;"",ISNUMBER(A6641)),VLOOKUP(A6641,Studies!A:BR,2,FALSE),"")</f>
        <v>Adams 1984</v>
      </c>
      <c r="C6641" s="254" t="str">
        <f>IF(AND(A6641&lt;&gt;"",ISNUMBER(A6641)),VLOOKUP(A6641,Studies!A:BR,3,FALSE),"")</f>
        <v>https://www.ncbi.nlm.nih.gov/pubmed/6486443</v>
      </c>
      <c r="D6641" s="254" t="str">
        <f>IF(AND(A6641&lt;&gt;"",ISNUMBER(A6641)),VLOOKUP(A6641,Studies!A:BR,4,FALSE),"")</f>
        <v>4 mg, Individual 2</v>
      </c>
      <c r="E6641" s="254" t="str">
        <f>IF(AND(A6641&lt;&gt;"",ISNUMBER(A6641)),VLOOKUP(A6641,Studies!A:BR,5,FALSE),"")</f>
        <v>Alprazolam</v>
      </c>
      <c r="F6641" s="255" t="str">
        <f>IF(AND(A6641&lt;&gt;"",ISNUMBER(A6641)),VLOOKUP(A6641,Studies!A:BR,6,FALSE),"")</f>
        <v>Plasma</v>
      </c>
      <c r="G6641" s="194">
        <v>0.1731385</v>
      </c>
      <c r="H6641" s="50" t="s">
        <v>60</v>
      </c>
      <c r="I6641" s="187">
        <v>62.740389999999998</v>
      </c>
      <c r="J6641" s="41" t="s">
        <v>941</v>
      </c>
      <c r="K6641" s="41" t="s">
        <v>116</v>
      </c>
    </row>
    <row r="6642" spans="1:11" x14ac:dyDescent="0.2">
      <c r="A6642" s="30">
        <v>731</v>
      </c>
      <c r="B6642" s="253" t="str">
        <f>IF(AND(A6642&lt;&gt;"",ISNUMBER(A6642)),VLOOKUP(A6642,Studies!A:BR,2,FALSE),"")</f>
        <v>Adams 1984</v>
      </c>
      <c r="C6642" s="254" t="str">
        <f>IF(AND(A6642&lt;&gt;"",ISNUMBER(A6642)),VLOOKUP(A6642,Studies!A:BR,3,FALSE),"")</f>
        <v>https://www.ncbi.nlm.nih.gov/pubmed/6486443</v>
      </c>
      <c r="D6642" s="254" t="str">
        <f>IF(AND(A6642&lt;&gt;"",ISNUMBER(A6642)),VLOOKUP(A6642,Studies!A:BR,4,FALSE),"")</f>
        <v>4 mg, Individual 2</v>
      </c>
      <c r="E6642" s="254" t="str">
        <f>IF(AND(A6642&lt;&gt;"",ISNUMBER(A6642)),VLOOKUP(A6642,Studies!A:BR,5,FALSE),"")</f>
        <v>Alprazolam</v>
      </c>
      <c r="F6642" s="255" t="str">
        <f>IF(AND(A6642&lt;&gt;"",ISNUMBER(A6642)),VLOOKUP(A6642,Studies!A:BR,6,FALSE),"")</f>
        <v>Plasma</v>
      </c>
      <c r="G6642" s="194">
        <v>0.30079929999999999</v>
      </c>
      <c r="H6642" s="50" t="s">
        <v>60</v>
      </c>
      <c r="I6642" s="187">
        <v>60.917639999999999</v>
      </c>
      <c r="J6642" s="41" t="s">
        <v>941</v>
      </c>
      <c r="K6642" s="41" t="s">
        <v>116</v>
      </c>
    </row>
    <row r="6643" spans="1:11" x14ac:dyDescent="0.2">
      <c r="A6643" s="30">
        <v>731</v>
      </c>
      <c r="B6643" s="253" t="str">
        <f>IF(AND(A6643&lt;&gt;"",ISNUMBER(A6643)),VLOOKUP(A6643,Studies!A:BR,2,FALSE),"")</f>
        <v>Adams 1984</v>
      </c>
      <c r="C6643" s="254" t="str">
        <f>IF(AND(A6643&lt;&gt;"",ISNUMBER(A6643)),VLOOKUP(A6643,Studies!A:BR,3,FALSE),"")</f>
        <v>https://www.ncbi.nlm.nih.gov/pubmed/6486443</v>
      </c>
      <c r="D6643" s="254" t="str">
        <f>IF(AND(A6643&lt;&gt;"",ISNUMBER(A6643)),VLOOKUP(A6643,Studies!A:BR,4,FALSE),"")</f>
        <v>4 mg, Individual 2</v>
      </c>
      <c r="E6643" s="254" t="str">
        <f>IF(AND(A6643&lt;&gt;"",ISNUMBER(A6643)),VLOOKUP(A6643,Studies!A:BR,5,FALSE),"")</f>
        <v>Alprazolam</v>
      </c>
      <c r="F6643" s="255" t="str">
        <f>IF(AND(A6643&lt;&gt;"",ISNUMBER(A6643)),VLOOKUP(A6643,Studies!A:BR,6,FALSE),"")</f>
        <v>Plasma</v>
      </c>
      <c r="G6643" s="194">
        <v>1.0733429999999999</v>
      </c>
      <c r="H6643" s="50" t="s">
        <v>60</v>
      </c>
      <c r="I6643" s="187">
        <v>54.737740000000002</v>
      </c>
      <c r="J6643" s="41" t="s">
        <v>941</v>
      </c>
      <c r="K6643" s="41" t="s">
        <v>116</v>
      </c>
    </row>
    <row r="6644" spans="1:11" x14ac:dyDescent="0.2">
      <c r="A6644" s="30">
        <v>731</v>
      </c>
      <c r="B6644" s="253" t="str">
        <f>IF(AND(A6644&lt;&gt;"",ISNUMBER(A6644)),VLOOKUP(A6644,Studies!A:BR,2,FALSE),"")</f>
        <v>Adams 1984</v>
      </c>
      <c r="C6644" s="254" t="str">
        <f>IF(AND(A6644&lt;&gt;"",ISNUMBER(A6644)),VLOOKUP(A6644,Studies!A:BR,3,FALSE),"")</f>
        <v>https://www.ncbi.nlm.nih.gov/pubmed/6486443</v>
      </c>
      <c r="D6644" s="254" t="str">
        <f>IF(AND(A6644&lt;&gt;"",ISNUMBER(A6644)),VLOOKUP(A6644,Studies!A:BR,4,FALSE),"")</f>
        <v>4 mg, Individual 2</v>
      </c>
      <c r="E6644" s="254" t="str">
        <f>IF(AND(A6644&lt;&gt;"",ISNUMBER(A6644)),VLOOKUP(A6644,Studies!A:BR,5,FALSE),"")</f>
        <v>Alprazolam</v>
      </c>
      <c r="F6644" s="255" t="str">
        <f>IF(AND(A6644&lt;&gt;"",ISNUMBER(A6644)),VLOOKUP(A6644,Studies!A:BR,6,FALSE),"")</f>
        <v>Plasma</v>
      </c>
      <c r="G6644" s="194">
        <v>2.0456889999999999</v>
      </c>
      <c r="H6644" s="50" t="s">
        <v>60</v>
      </c>
      <c r="I6644" s="187">
        <v>51.402560000000001</v>
      </c>
      <c r="J6644" s="41" t="s">
        <v>941</v>
      </c>
      <c r="K6644" s="41" t="s">
        <v>116</v>
      </c>
    </row>
    <row r="6645" spans="1:11" x14ac:dyDescent="0.2">
      <c r="A6645" s="30">
        <v>731</v>
      </c>
      <c r="B6645" s="253" t="str">
        <f>IF(AND(A6645&lt;&gt;"",ISNUMBER(A6645)),VLOOKUP(A6645,Studies!A:BR,2,FALSE),"")</f>
        <v>Adams 1984</v>
      </c>
      <c r="C6645" s="254" t="str">
        <f>IF(AND(A6645&lt;&gt;"",ISNUMBER(A6645)),VLOOKUP(A6645,Studies!A:BR,3,FALSE),"")</f>
        <v>https://www.ncbi.nlm.nih.gov/pubmed/6486443</v>
      </c>
      <c r="D6645" s="254" t="str">
        <f>IF(AND(A6645&lt;&gt;"",ISNUMBER(A6645)),VLOOKUP(A6645,Studies!A:BR,4,FALSE),"")</f>
        <v>4 mg, Individual 2</v>
      </c>
      <c r="E6645" s="254" t="str">
        <f>IF(AND(A6645&lt;&gt;"",ISNUMBER(A6645)),VLOOKUP(A6645,Studies!A:BR,5,FALSE),"")</f>
        <v>Alprazolam</v>
      </c>
      <c r="F6645" s="255" t="str">
        <f>IF(AND(A6645&lt;&gt;"",ISNUMBER(A6645)),VLOOKUP(A6645,Studies!A:BR,6,FALSE),"")</f>
        <v>Plasma</v>
      </c>
      <c r="G6645" s="194">
        <v>4.114579</v>
      </c>
      <c r="H6645" s="50" t="s">
        <v>60</v>
      </c>
      <c r="I6645" s="187">
        <v>42.422179999999997</v>
      </c>
      <c r="J6645" s="41" t="s">
        <v>941</v>
      </c>
      <c r="K6645" s="41" t="s">
        <v>116</v>
      </c>
    </row>
    <row r="6646" spans="1:11" x14ac:dyDescent="0.2">
      <c r="A6646" s="30">
        <v>731</v>
      </c>
      <c r="B6646" s="253" t="str">
        <f>IF(AND(A6646&lt;&gt;"",ISNUMBER(A6646)),VLOOKUP(A6646,Studies!A:BR,2,FALSE),"")</f>
        <v>Adams 1984</v>
      </c>
      <c r="C6646" s="254" t="str">
        <f>IF(AND(A6646&lt;&gt;"",ISNUMBER(A6646)),VLOOKUP(A6646,Studies!A:BR,3,FALSE),"")</f>
        <v>https://www.ncbi.nlm.nih.gov/pubmed/6486443</v>
      </c>
      <c r="D6646" s="254" t="str">
        <f>IF(AND(A6646&lt;&gt;"",ISNUMBER(A6646)),VLOOKUP(A6646,Studies!A:BR,4,FALSE),"")</f>
        <v>4 mg, Individual 2</v>
      </c>
      <c r="E6646" s="254" t="str">
        <f>IF(AND(A6646&lt;&gt;"",ISNUMBER(A6646)),VLOOKUP(A6646,Studies!A:BR,5,FALSE),"")</f>
        <v>Alprazolam</v>
      </c>
      <c r="F6646" s="255" t="str">
        <f>IF(AND(A6646&lt;&gt;"",ISNUMBER(A6646)),VLOOKUP(A6646,Studies!A:BR,6,FALSE),"")</f>
        <v>Plasma</v>
      </c>
      <c r="G6646" s="194">
        <v>6.1185999999999998</v>
      </c>
      <c r="H6646" s="50" t="s">
        <v>60</v>
      </c>
      <c r="I6646" s="187">
        <v>35.140520000000002</v>
      </c>
      <c r="J6646" s="41" t="s">
        <v>941</v>
      </c>
      <c r="K6646" s="41" t="s">
        <v>116</v>
      </c>
    </row>
    <row r="6647" spans="1:11" x14ac:dyDescent="0.2">
      <c r="A6647" s="30">
        <v>731</v>
      </c>
      <c r="B6647" s="253" t="str">
        <f>IF(AND(A6647&lt;&gt;"",ISNUMBER(A6647)),VLOOKUP(A6647,Studies!A:BR,2,FALSE),"")</f>
        <v>Adams 1984</v>
      </c>
      <c r="C6647" s="254" t="str">
        <f>IF(AND(A6647&lt;&gt;"",ISNUMBER(A6647)),VLOOKUP(A6647,Studies!A:BR,3,FALSE),"")</f>
        <v>https://www.ncbi.nlm.nih.gov/pubmed/6486443</v>
      </c>
      <c r="D6647" s="254" t="str">
        <f>IF(AND(A6647&lt;&gt;"",ISNUMBER(A6647)),VLOOKUP(A6647,Studies!A:BR,4,FALSE),"")</f>
        <v>4 mg, Individual 2</v>
      </c>
      <c r="E6647" s="254" t="str">
        <f>IF(AND(A6647&lt;&gt;"",ISNUMBER(A6647)),VLOOKUP(A6647,Studies!A:BR,5,FALSE),"")</f>
        <v>Alprazolam</v>
      </c>
      <c r="F6647" s="255" t="str">
        <f>IF(AND(A6647&lt;&gt;"",ISNUMBER(A6647)),VLOOKUP(A6647,Studies!A:BR,6,FALSE),"")</f>
        <v>Plasma</v>
      </c>
      <c r="G6647" s="194">
        <v>8.0535960000000006</v>
      </c>
      <c r="H6647" s="50" t="s">
        <v>60</v>
      </c>
      <c r="I6647" s="187">
        <v>27.954409999999999</v>
      </c>
      <c r="J6647" s="41" t="s">
        <v>941</v>
      </c>
      <c r="K6647" s="41" t="s">
        <v>116</v>
      </c>
    </row>
    <row r="6648" spans="1:11" x14ac:dyDescent="0.2">
      <c r="A6648" s="30">
        <v>731</v>
      </c>
      <c r="B6648" s="253" t="str">
        <f>IF(AND(A6648&lt;&gt;"",ISNUMBER(A6648)),VLOOKUP(A6648,Studies!A:BR,2,FALSE),"")</f>
        <v>Adams 1984</v>
      </c>
      <c r="C6648" s="254" t="str">
        <f>IF(AND(A6648&lt;&gt;"",ISNUMBER(A6648)),VLOOKUP(A6648,Studies!A:BR,3,FALSE),"")</f>
        <v>https://www.ncbi.nlm.nih.gov/pubmed/6486443</v>
      </c>
      <c r="D6648" s="254" t="str">
        <f>IF(AND(A6648&lt;&gt;"",ISNUMBER(A6648)),VLOOKUP(A6648,Studies!A:BR,4,FALSE),"")</f>
        <v>4 mg, Individual 2</v>
      </c>
      <c r="E6648" s="254" t="str">
        <f>IF(AND(A6648&lt;&gt;"",ISNUMBER(A6648)),VLOOKUP(A6648,Studies!A:BR,5,FALSE),"")</f>
        <v>Alprazolam</v>
      </c>
      <c r="F6648" s="255" t="str">
        <f>IF(AND(A6648&lt;&gt;"",ISNUMBER(A6648)),VLOOKUP(A6648,Studies!A:BR,6,FALSE),"")</f>
        <v>Plasma</v>
      </c>
      <c r="G6648" s="194">
        <v>12.07757</v>
      </c>
      <c r="H6648" s="50" t="s">
        <v>60</v>
      </c>
      <c r="I6648" s="187">
        <v>22.719799999999999</v>
      </c>
      <c r="J6648" s="41" t="s">
        <v>941</v>
      </c>
      <c r="K6648" s="41" t="s">
        <v>116</v>
      </c>
    </row>
    <row r="6649" spans="1:11" x14ac:dyDescent="0.2">
      <c r="A6649" s="30">
        <v>731</v>
      </c>
      <c r="B6649" s="253" t="str">
        <f>IF(AND(A6649&lt;&gt;"",ISNUMBER(A6649)),VLOOKUP(A6649,Studies!A:BR,2,FALSE),"")</f>
        <v>Adams 1984</v>
      </c>
      <c r="C6649" s="254" t="str">
        <f>IF(AND(A6649&lt;&gt;"",ISNUMBER(A6649)),VLOOKUP(A6649,Studies!A:BR,3,FALSE),"")</f>
        <v>https://www.ncbi.nlm.nih.gov/pubmed/6486443</v>
      </c>
      <c r="D6649" s="254" t="str">
        <f>IF(AND(A6649&lt;&gt;"",ISNUMBER(A6649)),VLOOKUP(A6649,Studies!A:BR,4,FALSE),"")</f>
        <v>4 mg, Individual 2</v>
      </c>
      <c r="E6649" s="254" t="str">
        <f>IF(AND(A6649&lt;&gt;"",ISNUMBER(A6649)),VLOOKUP(A6649,Studies!A:BR,5,FALSE),"")</f>
        <v>Alprazolam</v>
      </c>
      <c r="F6649" s="255" t="str">
        <f>IF(AND(A6649&lt;&gt;"",ISNUMBER(A6649)),VLOOKUP(A6649,Studies!A:BR,6,FALSE),"")</f>
        <v>Plasma</v>
      </c>
      <c r="G6649" s="194">
        <v>15.96834</v>
      </c>
      <c r="H6649" s="50" t="s">
        <v>60</v>
      </c>
      <c r="I6649" s="187">
        <v>17.93037</v>
      </c>
      <c r="J6649" s="41" t="s">
        <v>941</v>
      </c>
      <c r="K6649" s="41" t="s">
        <v>116</v>
      </c>
    </row>
    <row r="6650" spans="1:11" x14ac:dyDescent="0.2">
      <c r="A6650" s="30">
        <v>731</v>
      </c>
      <c r="B6650" s="253" t="str">
        <f>IF(AND(A6650&lt;&gt;"",ISNUMBER(A6650)),VLOOKUP(A6650,Studies!A:BR,2,FALSE),"")</f>
        <v>Adams 1984</v>
      </c>
      <c r="C6650" s="254" t="str">
        <f>IF(AND(A6650&lt;&gt;"",ISNUMBER(A6650)),VLOOKUP(A6650,Studies!A:BR,3,FALSE),"")</f>
        <v>https://www.ncbi.nlm.nih.gov/pubmed/6486443</v>
      </c>
      <c r="D6650" s="254" t="str">
        <f>IF(AND(A6650&lt;&gt;"",ISNUMBER(A6650)),VLOOKUP(A6650,Studies!A:BR,4,FALSE),"")</f>
        <v>4 mg, Individual 2</v>
      </c>
      <c r="E6650" s="254" t="str">
        <f>IF(AND(A6650&lt;&gt;"",ISNUMBER(A6650)),VLOOKUP(A6650,Studies!A:BR,5,FALSE),"")</f>
        <v>Alprazolam</v>
      </c>
      <c r="F6650" s="255" t="str">
        <f>IF(AND(A6650&lt;&gt;"",ISNUMBER(A6650)),VLOOKUP(A6650,Studies!A:BR,6,FALSE),"")</f>
        <v>Plasma</v>
      </c>
      <c r="G6650" s="194">
        <v>24.023890000000002</v>
      </c>
      <c r="H6650" s="50" t="s">
        <v>60</v>
      </c>
      <c r="I6650" s="187">
        <v>12.84285</v>
      </c>
      <c r="J6650" s="41" t="s">
        <v>941</v>
      </c>
      <c r="K6650" s="41" t="s">
        <v>116</v>
      </c>
    </row>
    <row r="6651" spans="1:11" x14ac:dyDescent="0.2">
      <c r="A6651" s="30">
        <v>732</v>
      </c>
      <c r="B6651" s="253" t="str">
        <f>IF(AND(A6651&lt;&gt;"",ISNUMBER(A6651)),VLOOKUP(A6651,Studies!A:BR,2,FALSE),"")</f>
        <v>Adams 1984</v>
      </c>
      <c r="C6651" s="254" t="str">
        <f>IF(AND(A6651&lt;&gt;"",ISNUMBER(A6651)),VLOOKUP(A6651,Studies!A:BR,3,FALSE),"")</f>
        <v>https://www.ncbi.nlm.nih.gov/pubmed/6486443</v>
      </c>
      <c r="D6651" s="254" t="str">
        <f>IF(AND(A6651&lt;&gt;"",ISNUMBER(A6651)),VLOOKUP(A6651,Studies!A:BR,4,FALSE),"")</f>
        <v>4 mg, Individual 3</v>
      </c>
      <c r="E6651" s="254" t="str">
        <f>IF(AND(A6651&lt;&gt;"",ISNUMBER(A6651)),VLOOKUP(A6651,Studies!A:BR,5,FALSE),"")</f>
        <v>Alprazolam</v>
      </c>
      <c r="F6651" s="255" t="str">
        <f>IF(AND(A6651&lt;&gt;"",ISNUMBER(A6651)),VLOOKUP(A6651,Studies!A:BR,6,FALSE),"")</f>
        <v>Plasma</v>
      </c>
      <c r="G6651" s="194">
        <v>0.11692619999999999</v>
      </c>
      <c r="H6651" s="50" t="s">
        <v>60</v>
      </c>
      <c r="I6651" s="187">
        <v>69.041920000000005</v>
      </c>
      <c r="J6651" s="41" t="s">
        <v>941</v>
      </c>
      <c r="K6651" s="41" t="s">
        <v>116</v>
      </c>
    </row>
    <row r="6652" spans="1:11" x14ac:dyDescent="0.2">
      <c r="A6652" s="30">
        <v>732</v>
      </c>
      <c r="B6652" s="253" t="str">
        <f>IF(AND(A6652&lt;&gt;"",ISNUMBER(A6652)),VLOOKUP(A6652,Studies!A:BR,2,FALSE),"")</f>
        <v>Adams 1984</v>
      </c>
      <c r="C6652" s="254" t="str">
        <f>IF(AND(A6652&lt;&gt;"",ISNUMBER(A6652)),VLOOKUP(A6652,Studies!A:BR,3,FALSE),"")</f>
        <v>https://www.ncbi.nlm.nih.gov/pubmed/6486443</v>
      </c>
      <c r="D6652" s="254" t="str">
        <f>IF(AND(A6652&lt;&gt;"",ISNUMBER(A6652)),VLOOKUP(A6652,Studies!A:BR,4,FALSE),"")</f>
        <v>4 mg, Individual 3</v>
      </c>
      <c r="E6652" s="254" t="str">
        <f>IF(AND(A6652&lt;&gt;"",ISNUMBER(A6652)),VLOOKUP(A6652,Studies!A:BR,5,FALSE),"")</f>
        <v>Alprazolam</v>
      </c>
      <c r="F6652" s="255" t="str">
        <f>IF(AND(A6652&lt;&gt;"",ISNUMBER(A6652)),VLOOKUP(A6652,Studies!A:BR,6,FALSE),"")</f>
        <v>Plasma</v>
      </c>
      <c r="G6652" s="194">
        <v>0.2428556</v>
      </c>
      <c r="H6652" s="50" t="s">
        <v>60</v>
      </c>
      <c r="I6652" s="187">
        <v>65.813800000000001</v>
      </c>
      <c r="J6652" s="41" t="s">
        <v>941</v>
      </c>
      <c r="K6652" s="41" t="s">
        <v>116</v>
      </c>
    </row>
    <row r="6653" spans="1:11" x14ac:dyDescent="0.2">
      <c r="A6653" s="30">
        <v>732</v>
      </c>
      <c r="B6653" s="253" t="str">
        <f>IF(AND(A6653&lt;&gt;"",ISNUMBER(A6653)),VLOOKUP(A6653,Studies!A:BR,2,FALSE),"")</f>
        <v>Adams 1984</v>
      </c>
      <c r="C6653" s="254" t="str">
        <f>IF(AND(A6653&lt;&gt;"",ISNUMBER(A6653)),VLOOKUP(A6653,Studies!A:BR,3,FALSE),"")</f>
        <v>https://www.ncbi.nlm.nih.gov/pubmed/6486443</v>
      </c>
      <c r="D6653" s="254" t="str">
        <f>IF(AND(A6653&lt;&gt;"",ISNUMBER(A6653)),VLOOKUP(A6653,Studies!A:BR,4,FALSE),"")</f>
        <v>4 mg, Individual 3</v>
      </c>
      <c r="E6653" s="254" t="str">
        <f>IF(AND(A6653&lt;&gt;"",ISNUMBER(A6653)),VLOOKUP(A6653,Studies!A:BR,5,FALSE),"")</f>
        <v>Alprazolam</v>
      </c>
      <c r="F6653" s="255" t="str">
        <f>IF(AND(A6653&lt;&gt;"",ISNUMBER(A6653)),VLOOKUP(A6653,Studies!A:BR,6,FALSE),"")</f>
        <v>Plasma</v>
      </c>
      <c r="G6653" s="194">
        <v>1.0012019999999999</v>
      </c>
      <c r="H6653" s="50" t="s">
        <v>60</v>
      </c>
      <c r="I6653" s="187">
        <v>50.854419999999998</v>
      </c>
      <c r="J6653" s="41" t="s">
        <v>941</v>
      </c>
      <c r="K6653" s="41" t="s">
        <v>116</v>
      </c>
    </row>
    <row r="6654" spans="1:11" x14ac:dyDescent="0.2">
      <c r="A6654" s="30">
        <v>732</v>
      </c>
      <c r="B6654" s="253" t="str">
        <f>IF(AND(A6654&lt;&gt;"",ISNUMBER(A6654)),VLOOKUP(A6654,Studies!A:BR,2,FALSE),"")</f>
        <v>Adams 1984</v>
      </c>
      <c r="C6654" s="254" t="str">
        <f>IF(AND(A6654&lt;&gt;"",ISNUMBER(A6654)),VLOOKUP(A6654,Studies!A:BR,3,FALSE),"")</f>
        <v>https://www.ncbi.nlm.nih.gov/pubmed/6486443</v>
      </c>
      <c r="D6654" s="254" t="str">
        <f>IF(AND(A6654&lt;&gt;"",ISNUMBER(A6654)),VLOOKUP(A6654,Studies!A:BR,4,FALSE),"")</f>
        <v>4 mg, Individual 3</v>
      </c>
      <c r="E6654" s="254" t="str">
        <f>IF(AND(A6654&lt;&gt;"",ISNUMBER(A6654)),VLOOKUP(A6654,Studies!A:BR,5,FALSE),"")</f>
        <v>Alprazolam</v>
      </c>
      <c r="F6654" s="255" t="str">
        <f>IF(AND(A6654&lt;&gt;"",ISNUMBER(A6654)),VLOOKUP(A6654,Studies!A:BR,6,FALSE),"")</f>
        <v>Plasma</v>
      </c>
      <c r="G6654" s="194">
        <v>2.098093</v>
      </c>
      <c r="H6654" s="50" t="s">
        <v>60</v>
      </c>
      <c r="I6654" s="187">
        <v>44.85774</v>
      </c>
      <c r="J6654" s="41" t="s">
        <v>941</v>
      </c>
      <c r="K6654" s="41" t="s">
        <v>116</v>
      </c>
    </row>
    <row r="6655" spans="1:11" x14ac:dyDescent="0.2">
      <c r="A6655" s="30">
        <v>732</v>
      </c>
      <c r="B6655" s="253" t="str">
        <f>IF(AND(A6655&lt;&gt;"",ISNUMBER(A6655)),VLOOKUP(A6655,Studies!A:BR,2,FALSE),"")</f>
        <v>Adams 1984</v>
      </c>
      <c r="C6655" s="254" t="str">
        <f>IF(AND(A6655&lt;&gt;"",ISNUMBER(A6655)),VLOOKUP(A6655,Studies!A:BR,3,FALSE),"")</f>
        <v>https://www.ncbi.nlm.nih.gov/pubmed/6486443</v>
      </c>
      <c r="D6655" s="254" t="str">
        <f>IF(AND(A6655&lt;&gt;"",ISNUMBER(A6655)),VLOOKUP(A6655,Studies!A:BR,4,FALSE),"")</f>
        <v>4 mg, Individual 3</v>
      </c>
      <c r="E6655" s="254" t="str">
        <f>IF(AND(A6655&lt;&gt;"",ISNUMBER(A6655)),VLOOKUP(A6655,Studies!A:BR,5,FALSE),"")</f>
        <v>Alprazolam</v>
      </c>
      <c r="F6655" s="255" t="str">
        <f>IF(AND(A6655&lt;&gt;"",ISNUMBER(A6655)),VLOOKUP(A6655,Studies!A:BR,6,FALSE),"")</f>
        <v>Plasma</v>
      </c>
      <c r="G6655" s="194">
        <v>4.0362049999999998</v>
      </c>
      <c r="H6655" s="50" t="s">
        <v>60</v>
      </c>
      <c r="I6655" s="187">
        <v>36.88626</v>
      </c>
      <c r="J6655" s="41" t="s">
        <v>941</v>
      </c>
      <c r="K6655" s="41" t="s">
        <v>116</v>
      </c>
    </row>
    <row r="6656" spans="1:11" x14ac:dyDescent="0.2">
      <c r="A6656" s="30">
        <v>732</v>
      </c>
      <c r="B6656" s="253" t="str">
        <f>IF(AND(A6656&lt;&gt;"",ISNUMBER(A6656)),VLOOKUP(A6656,Studies!A:BR,2,FALSE),"")</f>
        <v>Adams 1984</v>
      </c>
      <c r="C6656" s="254" t="str">
        <f>IF(AND(A6656&lt;&gt;"",ISNUMBER(A6656)),VLOOKUP(A6656,Studies!A:BR,3,FALSE),"")</f>
        <v>https://www.ncbi.nlm.nih.gov/pubmed/6486443</v>
      </c>
      <c r="D6656" s="254" t="str">
        <f>IF(AND(A6656&lt;&gt;"",ISNUMBER(A6656)),VLOOKUP(A6656,Studies!A:BR,4,FALSE),"")</f>
        <v>4 mg, Individual 3</v>
      </c>
      <c r="E6656" s="254" t="str">
        <f>IF(AND(A6656&lt;&gt;"",ISNUMBER(A6656)),VLOOKUP(A6656,Studies!A:BR,5,FALSE),"")</f>
        <v>Alprazolam</v>
      </c>
      <c r="F6656" s="255" t="str">
        <f>IF(AND(A6656&lt;&gt;"",ISNUMBER(A6656)),VLOOKUP(A6656,Studies!A:BR,6,FALSE),"")</f>
        <v>Plasma</v>
      </c>
      <c r="G6656" s="194">
        <v>6.041957</v>
      </c>
      <c r="H6656" s="50" t="s">
        <v>60</v>
      </c>
      <c r="I6656" s="187">
        <v>31.12229</v>
      </c>
      <c r="J6656" s="41" t="s">
        <v>941</v>
      </c>
      <c r="K6656" s="41" t="s">
        <v>116</v>
      </c>
    </row>
    <row r="6657" spans="1:11" x14ac:dyDescent="0.2">
      <c r="A6657" s="30">
        <v>732</v>
      </c>
      <c r="B6657" s="253" t="str">
        <f>IF(AND(A6657&lt;&gt;"",ISNUMBER(A6657)),VLOOKUP(A6657,Studies!A:BR,2,FALSE),"")</f>
        <v>Adams 1984</v>
      </c>
      <c r="C6657" s="254" t="str">
        <f>IF(AND(A6657&lt;&gt;"",ISNUMBER(A6657)),VLOOKUP(A6657,Studies!A:BR,3,FALSE),"")</f>
        <v>https://www.ncbi.nlm.nih.gov/pubmed/6486443</v>
      </c>
      <c r="D6657" s="254" t="str">
        <f>IF(AND(A6657&lt;&gt;"",ISNUMBER(A6657)),VLOOKUP(A6657,Studies!A:BR,4,FALSE),"")</f>
        <v>4 mg, Individual 3</v>
      </c>
      <c r="E6657" s="254" t="str">
        <f>IF(AND(A6657&lt;&gt;"",ISNUMBER(A6657)),VLOOKUP(A6657,Studies!A:BR,5,FALSE),"")</f>
        <v>Alprazolam</v>
      </c>
      <c r="F6657" s="255" t="str">
        <f>IF(AND(A6657&lt;&gt;"",ISNUMBER(A6657)),VLOOKUP(A6657,Studies!A:BR,6,FALSE),"")</f>
        <v>Plasma</v>
      </c>
      <c r="G6657" s="194">
        <v>8.0449389999999994</v>
      </c>
      <c r="H6657" s="50" t="s">
        <v>60</v>
      </c>
      <c r="I6657" s="187">
        <v>25.497150000000001</v>
      </c>
      <c r="J6657" s="41" t="s">
        <v>941</v>
      </c>
      <c r="K6657" s="41" t="s">
        <v>116</v>
      </c>
    </row>
    <row r="6658" spans="1:11" x14ac:dyDescent="0.2">
      <c r="A6658" s="30">
        <v>732</v>
      </c>
      <c r="B6658" s="253" t="str">
        <f>IF(AND(A6658&lt;&gt;"",ISNUMBER(A6658)),VLOOKUP(A6658,Studies!A:BR,2,FALSE),"")</f>
        <v>Adams 1984</v>
      </c>
      <c r="C6658" s="254" t="str">
        <f>IF(AND(A6658&lt;&gt;"",ISNUMBER(A6658)),VLOOKUP(A6658,Studies!A:BR,3,FALSE),"")</f>
        <v>https://www.ncbi.nlm.nih.gov/pubmed/6486443</v>
      </c>
      <c r="D6658" s="254" t="str">
        <f>IF(AND(A6658&lt;&gt;"",ISNUMBER(A6658)),VLOOKUP(A6658,Studies!A:BR,4,FALSE),"")</f>
        <v>4 mg, Individual 3</v>
      </c>
      <c r="E6658" s="254" t="str">
        <f>IF(AND(A6658&lt;&gt;"",ISNUMBER(A6658)),VLOOKUP(A6658,Studies!A:BR,5,FALSE),"")</f>
        <v>Alprazolam</v>
      </c>
      <c r="F6658" s="255" t="str">
        <f>IF(AND(A6658&lt;&gt;"",ISNUMBER(A6658)),VLOOKUP(A6658,Studies!A:BR,6,FALSE),"")</f>
        <v>Plasma</v>
      </c>
      <c r="G6658" s="194">
        <v>12.12581</v>
      </c>
      <c r="H6658" s="50" t="s">
        <v>60</v>
      </c>
      <c r="I6658" s="187">
        <v>18.970420000000001</v>
      </c>
      <c r="J6658" s="41" t="s">
        <v>941</v>
      </c>
      <c r="K6658" s="41" t="s">
        <v>116</v>
      </c>
    </row>
    <row r="6659" spans="1:11" x14ac:dyDescent="0.2">
      <c r="A6659" s="30">
        <v>732</v>
      </c>
      <c r="B6659" s="253" t="str">
        <f>IF(AND(A6659&lt;&gt;"",ISNUMBER(A6659)),VLOOKUP(A6659,Studies!A:BR,2,FALSE),"")</f>
        <v>Adams 1984</v>
      </c>
      <c r="C6659" s="254" t="str">
        <f>IF(AND(A6659&lt;&gt;"",ISNUMBER(A6659)),VLOOKUP(A6659,Studies!A:BR,3,FALSE),"")</f>
        <v>https://www.ncbi.nlm.nih.gov/pubmed/6486443</v>
      </c>
      <c r="D6659" s="254" t="str">
        <f>IF(AND(A6659&lt;&gt;"",ISNUMBER(A6659)),VLOOKUP(A6659,Studies!A:BR,4,FALSE),"")</f>
        <v>4 mg, Individual 3</v>
      </c>
      <c r="E6659" s="254" t="str">
        <f>IF(AND(A6659&lt;&gt;"",ISNUMBER(A6659)),VLOOKUP(A6659,Studies!A:BR,5,FALSE),"")</f>
        <v>Alprazolam</v>
      </c>
      <c r="F6659" s="255" t="str">
        <f>IF(AND(A6659&lt;&gt;"",ISNUMBER(A6659)),VLOOKUP(A6659,Studies!A:BR,6,FALSE),"")</f>
        <v>Plasma</v>
      </c>
      <c r="G6659" s="194">
        <v>16.01727</v>
      </c>
      <c r="H6659" s="50" t="s">
        <v>60</v>
      </c>
      <c r="I6659" s="187">
        <v>15.08198</v>
      </c>
      <c r="J6659" s="41" t="s">
        <v>941</v>
      </c>
      <c r="K6659" s="41" t="s">
        <v>116</v>
      </c>
    </row>
    <row r="6660" spans="1:11" x14ac:dyDescent="0.2">
      <c r="A6660" s="30">
        <v>732</v>
      </c>
      <c r="B6660" s="253" t="str">
        <f>IF(AND(A6660&lt;&gt;"",ISNUMBER(A6660)),VLOOKUP(A6660,Studies!A:BR,2,FALSE),"")</f>
        <v>Adams 1984</v>
      </c>
      <c r="C6660" s="254" t="str">
        <f>IF(AND(A6660&lt;&gt;"",ISNUMBER(A6660)),VLOOKUP(A6660,Studies!A:BR,3,FALSE),"")</f>
        <v>https://www.ncbi.nlm.nih.gov/pubmed/6486443</v>
      </c>
      <c r="D6660" s="254" t="str">
        <f>IF(AND(A6660&lt;&gt;"",ISNUMBER(A6660)),VLOOKUP(A6660,Studies!A:BR,4,FALSE),"")</f>
        <v>4 mg, Individual 3</v>
      </c>
      <c r="E6660" s="254" t="str">
        <f>IF(AND(A6660&lt;&gt;"",ISNUMBER(A6660)),VLOOKUP(A6660,Studies!A:BR,5,FALSE),"")</f>
        <v>Alprazolam</v>
      </c>
      <c r="F6660" s="255" t="str">
        <f>IF(AND(A6660&lt;&gt;"",ISNUMBER(A6660)),VLOOKUP(A6660,Studies!A:BR,6,FALSE),"")</f>
        <v>Plasma</v>
      </c>
      <c r="G6660" s="194">
        <v>24.004850000000001</v>
      </c>
      <c r="H6660" s="50" t="s">
        <v>60</v>
      </c>
      <c r="I6660" s="187">
        <v>10.48944</v>
      </c>
      <c r="J6660" s="41" t="s">
        <v>941</v>
      </c>
      <c r="K6660" s="41" t="s">
        <v>116</v>
      </c>
    </row>
    <row r="6661" spans="1:11" x14ac:dyDescent="0.2">
      <c r="A6661" s="30">
        <v>733</v>
      </c>
      <c r="B6661" s="253" t="str">
        <f>IF(AND(A6661&lt;&gt;"",ISNUMBER(A6661)),VLOOKUP(A6661,Studies!A:BR,2,FALSE),"")</f>
        <v>Bertz 1997</v>
      </c>
      <c r="C6661" s="254" t="str">
        <f>IF(AND(A6661&lt;&gt;"",ISNUMBER(A6661)),VLOOKUP(A6661,Studies!A:BR,3,FALSE),"")</f>
        <v>https://www.ncbi.nlm.nih.gov/pubmed/9190868</v>
      </c>
      <c r="D6661" s="254" t="str">
        <f>IF(AND(A6661&lt;&gt;"",ISNUMBER(A6661)),VLOOKUP(A6661,Studies!A:BR,4,FALSE),"")</f>
        <v>2 mg, young subjects</v>
      </c>
      <c r="E6661" s="254" t="str">
        <f>IF(AND(A6661&lt;&gt;"",ISNUMBER(A6661)),VLOOKUP(A6661,Studies!A:BR,5,FALSE),"")</f>
        <v>Alprazolam</v>
      </c>
      <c r="F6661" s="255" t="str">
        <f>IF(AND(A6661&lt;&gt;"",ISNUMBER(A6661)),VLOOKUP(A6661,Studies!A:BR,6,FALSE),"")</f>
        <v>Plasma</v>
      </c>
      <c r="G6661" s="194">
        <v>0.16700000000000001</v>
      </c>
      <c r="H6661" s="50" t="s">
        <v>60</v>
      </c>
      <c r="I6661" s="187">
        <v>44.586210000000001</v>
      </c>
      <c r="J6661" s="41" t="s">
        <v>941</v>
      </c>
      <c r="K6661" s="41" t="s">
        <v>116</v>
      </c>
    </row>
    <row r="6662" spans="1:11" x14ac:dyDescent="0.2">
      <c r="A6662" s="30">
        <v>733</v>
      </c>
      <c r="B6662" s="253" t="str">
        <f>IF(AND(A6662&lt;&gt;"",ISNUMBER(A6662)),VLOOKUP(A6662,Studies!A:BR,2,FALSE),"")</f>
        <v>Bertz 1997</v>
      </c>
      <c r="C6662" s="254" t="str">
        <f>IF(AND(A6662&lt;&gt;"",ISNUMBER(A6662)),VLOOKUP(A6662,Studies!A:BR,3,FALSE),"")</f>
        <v>https://www.ncbi.nlm.nih.gov/pubmed/9190868</v>
      </c>
      <c r="D6662" s="254" t="str">
        <f>IF(AND(A6662&lt;&gt;"",ISNUMBER(A6662)),VLOOKUP(A6662,Studies!A:BR,4,FALSE),"")</f>
        <v>2 mg, young subjects</v>
      </c>
      <c r="E6662" s="254" t="str">
        <f>IF(AND(A6662&lt;&gt;"",ISNUMBER(A6662)),VLOOKUP(A6662,Studies!A:BR,5,FALSE),"")</f>
        <v>Alprazolam</v>
      </c>
      <c r="F6662" s="255" t="str">
        <f>IF(AND(A6662&lt;&gt;"",ISNUMBER(A6662)),VLOOKUP(A6662,Studies!A:BR,6,FALSE),"")</f>
        <v>Plasma</v>
      </c>
      <c r="G6662" s="194">
        <v>0.33300000000000002</v>
      </c>
      <c r="H6662" s="50" t="s">
        <v>60</v>
      </c>
      <c r="I6662" s="187">
        <v>36.514360000000003</v>
      </c>
      <c r="J6662" s="41" t="s">
        <v>941</v>
      </c>
      <c r="K6662" s="41" t="s">
        <v>116</v>
      </c>
    </row>
    <row r="6663" spans="1:11" x14ac:dyDescent="0.2">
      <c r="A6663" s="30">
        <v>733</v>
      </c>
      <c r="B6663" s="253" t="str">
        <f>IF(AND(A6663&lt;&gt;"",ISNUMBER(A6663)),VLOOKUP(A6663,Studies!A:BR,2,FALSE),"")</f>
        <v>Bertz 1997</v>
      </c>
      <c r="C6663" s="254" t="str">
        <f>IF(AND(A6663&lt;&gt;"",ISNUMBER(A6663)),VLOOKUP(A6663,Studies!A:BR,3,FALSE),"")</f>
        <v>https://www.ncbi.nlm.nih.gov/pubmed/9190868</v>
      </c>
      <c r="D6663" s="254" t="str">
        <f>IF(AND(A6663&lt;&gt;"",ISNUMBER(A6663)),VLOOKUP(A6663,Studies!A:BR,4,FALSE),"")</f>
        <v>2 mg, young subjects</v>
      </c>
      <c r="E6663" s="254" t="str">
        <f>IF(AND(A6663&lt;&gt;"",ISNUMBER(A6663)),VLOOKUP(A6663,Studies!A:BR,5,FALSE),"")</f>
        <v>Alprazolam</v>
      </c>
      <c r="F6663" s="255" t="str">
        <f>IF(AND(A6663&lt;&gt;"",ISNUMBER(A6663)),VLOOKUP(A6663,Studies!A:BR,6,FALSE),"")</f>
        <v>Plasma</v>
      </c>
      <c r="G6663" s="194">
        <v>0.66700000000000004</v>
      </c>
      <c r="H6663" s="50" t="s">
        <v>60</v>
      </c>
      <c r="I6663" s="187">
        <v>29.958500000000001</v>
      </c>
      <c r="J6663" s="41" t="s">
        <v>941</v>
      </c>
      <c r="K6663" s="41" t="s">
        <v>116</v>
      </c>
    </row>
    <row r="6664" spans="1:11" x14ac:dyDescent="0.2">
      <c r="A6664" s="30">
        <v>733</v>
      </c>
      <c r="B6664" s="253" t="str">
        <f>IF(AND(A6664&lt;&gt;"",ISNUMBER(A6664)),VLOOKUP(A6664,Studies!A:BR,2,FALSE),"")</f>
        <v>Bertz 1997</v>
      </c>
      <c r="C6664" s="254" t="str">
        <f>IF(AND(A6664&lt;&gt;"",ISNUMBER(A6664)),VLOOKUP(A6664,Studies!A:BR,3,FALSE),"")</f>
        <v>https://www.ncbi.nlm.nih.gov/pubmed/9190868</v>
      </c>
      <c r="D6664" s="254" t="str">
        <f>IF(AND(A6664&lt;&gt;"",ISNUMBER(A6664)),VLOOKUP(A6664,Studies!A:BR,4,FALSE),"")</f>
        <v>2 mg, young subjects</v>
      </c>
      <c r="E6664" s="254" t="str">
        <f>IF(AND(A6664&lt;&gt;"",ISNUMBER(A6664)),VLOOKUP(A6664,Studies!A:BR,5,FALSE),"")</f>
        <v>Alprazolam</v>
      </c>
      <c r="F6664" s="255" t="str">
        <f>IF(AND(A6664&lt;&gt;"",ISNUMBER(A6664)),VLOOKUP(A6664,Studies!A:BR,6,FALSE),"")</f>
        <v>Plasma</v>
      </c>
      <c r="G6664" s="194">
        <v>1</v>
      </c>
      <c r="H6664" s="50" t="s">
        <v>60</v>
      </c>
      <c r="I6664" s="187">
        <v>27.10116</v>
      </c>
      <c r="J6664" s="41" t="s">
        <v>941</v>
      </c>
      <c r="K6664" s="41" t="s">
        <v>116</v>
      </c>
    </row>
    <row r="6665" spans="1:11" x14ac:dyDescent="0.2">
      <c r="A6665" s="30">
        <v>733</v>
      </c>
      <c r="B6665" s="253" t="str">
        <f>IF(AND(A6665&lt;&gt;"",ISNUMBER(A6665)),VLOOKUP(A6665,Studies!A:BR,2,FALSE),"")</f>
        <v>Bertz 1997</v>
      </c>
      <c r="C6665" s="254" t="str">
        <f>IF(AND(A6665&lt;&gt;"",ISNUMBER(A6665)),VLOOKUP(A6665,Studies!A:BR,3,FALSE),"")</f>
        <v>https://www.ncbi.nlm.nih.gov/pubmed/9190868</v>
      </c>
      <c r="D6665" s="254" t="str">
        <f>IF(AND(A6665&lt;&gt;"",ISNUMBER(A6665)),VLOOKUP(A6665,Studies!A:BR,4,FALSE),"")</f>
        <v>2 mg, young subjects</v>
      </c>
      <c r="E6665" s="254" t="str">
        <f>IF(AND(A6665&lt;&gt;"",ISNUMBER(A6665)),VLOOKUP(A6665,Studies!A:BR,5,FALSE),"")</f>
        <v>Alprazolam</v>
      </c>
      <c r="F6665" s="255" t="str">
        <f>IF(AND(A6665&lt;&gt;"",ISNUMBER(A6665)),VLOOKUP(A6665,Studies!A:BR,6,FALSE),"")</f>
        <v>Plasma</v>
      </c>
      <c r="G6665" s="194">
        <v>1.5</v>
      </c>
      <c r="H6665" s="50" t="s">
        <v>60</v>
      </c>
      <c r="I6665" s="187">
        <v>25.48583</v>
      </c>
      <c r="J6665" s="41" t="s">
        <v>941</v>
      </c>
      <c r="K6665" s="41" t="s">
        <v>116</v>
      </c>
    </row>
    <row r="6666" spans="1:11" x14ac:dyDescent="0.2">
      <c r="A6666" s="30">
        <v>733</v>
      </c>
      <c r="B6666" s="253" t="str">
        <f>IF(AND(A6666&lt;&gt;"",ISNUMBER(A6666)),VLOOKUP(A6666,Studies!A:BR,2,FALSE),"")</f>
        <v>Bertz 1997</v>
      </c>
      <c r="C6666" s="254" t="str">
        <f>IF(AND(A6666&lt;&gt;"",ISNUMBER(A6666)),VLOOKUP(A6666,Studies!A:BR,3,FALSE),"")</f>
        <v>https://www.ncbi.nlm.nih.gov/pubmed/9190868</v>
      </c>
      <c r="D6666" s="254" t="str">
        <f>IF(AND(A6666&lt;&gt;"",ISNUMBER(A6666)),VLOOKUP(A6666,Studies!A:BR,4,FALSE),"")</f>
        <v>2 mg, young subjects</v>
      </c>
      <c r="E6666" s="254" t="str">
        <f>IF(AND(A6666&lt;&gt;"",ISNUMBER(A6666)),VLOOKUP(A6666,Studies!A:BR,5,FALSE),"")</f>
        <v>Alprazolam</v>
      </c>
      <c r="F6666" s="255" t="str">
        <f>IF(AND(A6666&lt;&gt;"",ISNUMBER(A6666)),VLOOKUP(A6666,Studies!A:BR,6,FALSE),"")</f>
        <v>Plasma</v>
      </c>
      <c r="G6666" s="194">
        <v>2</v>
      </c>
      <c r="H6666" s="50" t="s">
        <v>60</v>
      </c>
      <c r="I6666" s="187">
        <v>24.145389999999999</v>
      </c>
      <c r="J6666" s="41" t="s">
        <v>941</v>
      </c>
      <c r="K6666" s="41" t="s">
        <v>116</v>
      </c>
    </row>
    <row r="6667" spans="1:11" x14ac:dyDescent="0.2">
      <c r="A6667" s="30">
        <v>733</v>
      </c>
      <c r="B6667" s="253" t="str">
        <f>IF(AND(A6667&lt;&gt;"",ISNUMBER(A6667)),VLOOKUP(A6667,Studies!A:BR,2,FALSE),"")</f>
        <v>Bertz 1997</v>
      </c>
      <c r="C6667" s="254" t="str">
        <f>IF(AND(A6667&lt;&gt;"",ISNUMBER(A6667)),VLOOKUP(A6667,Studies!A:BR,3,FALSE),"")</f>
        <v>https://www.ncbi.nlm.nih.gov/pubmed/9190868</v>
      </c>
      <c r="D6667" s="254" t="str">
        <f>IF(AND(A6667&lt;&gt;"",ISNUMBER(A6667)),VLOOKUP(A6667,Studies!A:BR,4,FALSE),"")</f>
        <v>2 mg, young subjects</v>
      </c>
      <c r="E6667" s="254" t="str">
        <f>IF(AND(A6667&lt;&gt;"",ISNUMBER(A6667)),VLOOKUP(A6667,Studies!A:BR,5,FALSE),"")</f>
        <v>Alprazolam</v>
      </c>
      <c r="F6667" s="255" t="str">
        <f>IF(AND(A6667&lt;&gt;"",ISNUMBER(A6667)),VLOOKUP(A6667,Studies!A:BR,6,FALSE),"")</f>
        <v>Plasma</v>
      </c>
      <c r="G6667" s="194">
        <v>3.5</v>
      </c>
      <c r="H6667" s="50" t="s">
        <v>60</v>
      </c>
      <c r="I6667" s="187">
        <v>21.7651</v>
      </c>
      <c r="J6667" s="41" t="s">
        <v>941</v>
      </c>
      <c r="K6667" s="41" t="s">
        <v>116</v>
      </c>
    </row>
    <row r="6668" spans="1:11" x14ac:dyDescent="0.2">
      <c r="A6668" s="30">
        <v>733</v>
      </c>
      <c r="B6668" s="253" t="str">
        <f>IF(AND(A6668&lt;&gt;"",ISNUMBER(A6668)),VLOOKUP(A6668,Studies!A:BR,2,FALSE),"")</f>
        <v>Bertz 1997</v>
      </c>
      <c r="C6668" s="254" t="str">
        <f>IF(AND(A6668&lt;&gt;"",ISNUMBER(A6668)),VLOOKUP(A6668,Studies!A:BR,3,FALSE),"")</f>
        <v>https://www.ncbi.nlm.nih.gov/pubmed/9190868</v>
      </c>
      <c r="D6668" s="254" t="str">
        <f>IF(AND(A6668&lt;&gt;"",ISNUMBER(A6668)),VLOOKUP(A6668,Studies!A:BR,4,FALSE),"")</f>
        <v>2 mg, young subjects</v>
      </c>
      <c r="E6668" s="254" t="str">
        <f>IF(AND(A6668&lt;&gt;"",ISNUMBER(A6668)),VLOOKUP(A6668,Studies!A:BR,5,FALSE),"")</f>
        <v>Alprazolam</v>
      </c>
      <c r="F6668" s="255" t="str">
        <f>IF(AND(A6668&lt;&gt;"",ISNUMBER(A6668)),VLOOKUP(A6668,Studies!A:BR,6,FALSE),"")</f>
        <v>Plasma</v>
      </c>
      <c r="G6668" s="194">
        <v>5</v>
      </c>
      <c r="H6668" s="50" t="s">
        <v>60</v>
      </c>
      <c r="I6668" s="187">
        <v>19.247820000000001</v>
      </c>
      <c r="J6668" s="41" t="s">
        <v>941</v>
      </c>
      <c r="K6668" s="41" t="s">
        <v>116</v>
      </c>
    </row>
    <row r="6669" spans="1:11" x14ac:dyDescent="0.2">
      <c r="A6669" s="30">
        <v>733</v>
      </c>
      <c r="B6669" s="253" t="str">
        <f>IF(AND(A6669&lt;&gt;"",ISNUMBER(A6669)),VLOOKUP(A6669,Studies!A:BR,2,FALSE),"")</f>
        <v>Bertz 1997</v>
      </c>
      <c r="C6669" s="254" t="str">
        <f>IF(AND(A6669&lt;&gt;"",ISNUMBER(A6669)),VLOOKUP(A6669,Studies!A:BR,3,FALSE),"")</f>
        <v>https://www.ncbi.nlm.nih.gov/pubmed/9190868</v>
      </c>
      <c r="D6669" s="254" t="str">
        <f>IF(AND(A6669&lt;&gt;"",ISNUMBER(A6669)),VLOOKUP(A6669,Studies!A:BR,4,FALSE),"")</f>
        <v>2 mg, young subjects</v>
      </c>
      <c r="E6669" s="254" t="str">
        <f>IF(AND(A6669&lt;&gt;"",ISNUMBER(A6669)),VLOOKUP(A6669,Studies!A:BR,5,FALSE),"")</f>
        <v>Alprazolam</v>
      </c>
      <c r="F6669" s="255" t="str">
        <f>IF(AND(A6669&lt;&gt;"",ISNUMBER(A6669)),VLOOKUP(A6669,Studies!A:BR,6,FALSE),"")</f>
        <v>Plasma</v>
      </c>
      <c r="G6669" s="194">
        <v>7</v>
      </c>
      <c r="H6669" s="50" t="s">
        <v>60</v>
      </c>
      <c r="I6669" s="187">
        <v>17.305099999999999</v>
      </c>
      <c r="J6669" s="41" t="s">
        <v>941</v>
      </c>
      <c r="K6669" s="41" t="s">
        <v>116</v>
      </c>
    </row>
    <row r="6670" spans="1:11" x14ac:dyDescent="0.2">
      <c r="A6670" s="30">
        <v>733</v>
      </c>
      <c r="B6670" s="253" t="str">
        <f>IF(AND(A6670&lt;&gt;"",ISNUMBER(A6670)),VLOOKUP(A6670,Studies!A:BR,2,FALSE),"")</f>
        <v>Bertz 1997</v>
      </c>
      <c r="C6670" s="254" t="str">
        <f>IF(AND(A6670&lt;&gt;"",ISNUMBER(A6670)),VLOOKUP(A6670,Studies!A:BR,3,FALSE),"")</f>
        <v>https://www.ncbi.nlm.nih.gov/pubmed/9190868</v>
      </c>
      <c r="D6670" s="254" t="str">
        <f>IF(AND(A6670&lt;&gt;"",ISNUMBER(A6670)),VLOOKUP(A6670,Studies!A:BR,4,FALSE),"")</f>
        <v>2 mg, young subjects</v>
      </c>
      <c r="E6670" s="254" t="str">
        <f>IF(AND(A6670&lt;&gt;"",ISNUMBER(A6670)),VLOOKUP(A6670,Studies!A:BR,5,FALSE),"")</f>
        <v>Alprazolam</v>
      </c>
      <c r="F6670" s="255" t="str">
        <f>IF(AND(A6670&lt;&gt;"",ISNUMBER(A6670)),VLOOKUP(A6670,Studies!A:BR,6,FALSE),"")</f>
        <v>Plasma</v>
      </c>
      <c r="G6670" s="194">
        <v>9</v>
      </c>
      <c r="H6670" s="50" t="s">
        <v>60</v>
      </c>
      <c r="I6670" s="187">
        <v>15.77608</v>
      </c>
      <c r="J6670" s="41" t="s">
        <v>941</v>
      </c>
      <c r="K6670" s="41" t="s">
        <v>116</v>
      </c>
    </row>
    <row r="6671" spans="1:11" x14ac:dyDescent="0.2">
      <c r="A6671" s="30">
        <v>733</v>
      </c>
      <c r="B6671" s="253" t="str">
        <f>IF(AND(A6671&lt;&gt;"",ISNUMBER(A6671)),VLOOKUP(A6671,Studies!A:BR,2,FALSE),"")</f>
        <v>Bertz 1997</v>
      </c>
      <c r="C6671" s="254" t="str">
        <f>IF(AND(A6671&lt;&gt;"",ISNUMBER(A6671)),VLOOKUP(A6671,Studies!A:BR,3,FALSE),"")</f>
        <v>https://www.ncbi.nlm.nih.gov/pubmed/9190868</v>
      </c>
      <c r="D6671" s="254" t="str">
        <f>IF(AND(A6671&lt;&gt;"",ISNUMBER(A6671)),VLOOKUP(A6671,Studies!A:BR,4,FALSE),"")</f>
        <v>2 mg, young subjects</v>
      </c>
      <c r="E6671" s="254" t="str">
        <f>IF(AND(A6671&lt;&gt;"",ISNUMBER(A6671)),VLOOKUP(A6671,Studies!A:BR,5,FALSE),"")</f>
        <v>Alprazolam</v>
      </c>
      <c r="F6671" s="255" t="str">
        <f>IF(AND(A6671&lt;&gt;"",ISNUMBER(A6671)),VLOOKUP(A6671,Studies!A:BR,6,FALSE),"")</f>
        <v>Plasma</v>
      </c>
      <c r="G6671" s="194">
        <v>12</v>
      </c>
      <c r="H6671" s="50" t="s">
        <v>60</v>
      </c>
      <c r="I6671" s="187">
        <v>12.558149999999999</v>
      </c>
      <c r="J6671" s="41" t="s">
        <v>941</v>
      </c>
      <c r="K6671" s="41" t="s">
        <v>116</v>
      </c>
    </row>
    <row r="6672" spans="1:11" x14ac:dyDescent="0.2">
      <c r="A6672" s="30">
        <v>733</v>
      </c>
      <c r="B6672" s="253" t="str">
        <f>IF(AND(A6672&lt;&gt;"",ISNUMBER(A6672)),VLOOKUP(A6672,Studies!A:BR,2,FALSE),"")</f>
        <v>Bertz 1997</v>
      </c>
      <c r="C6672" s="254" t="str">
        <f>IF(AND(A6672&lt;&gt;"",ISNUMBER(A6672)),VLOOKUP(A6672,Studies!A:BR,3,FALSE),"")</f>
        <v>https://www.ncbi.nlm.nih.gov/pubmed/9190868</v>
      </c>
      <c r="D6672" s="254" t="str">
        <f>IF(AND(A6672&lt;&gt;"",ISNUMBER(A6672)),VLOOKUP(A6672,Studies!A:BR,4,FALSE),"")</f>
        <v>2 mg, young subjects</v>
      </c>
      <c r="E6672" s="254" t="str">
        <f>IF(AND(A6672&lt;&gt;"",ISNUMBER(A6672)),VLOOKUP(A6672,Studies!A:BR,5,FALSE),"")</f>
        <v>Alprazolam</v>
      </c>
      <c r="F6672" s="255" t="str">
        <f>IF(AND(A6672&lt;&gt;"",ISNUMBER(A6672)),VLOOKUP(A6672,Studies!A:BR,6,FALSE),"")</f>
        <v>Plasma</v>
      </c>
      <c r="G6672" s="194">
        <v>16</v>
      </c>
      <c r="H6672" s="50" t="s">
        <v>60</v>
      </c>
      <c r="I6672" s="187">
        <v>9.4580500000000001</v>
      </c>
      <c r="J6672" s="41" t="s">
        <v>941</v>
      </c>
      <c r="K6672" s="41" t="s">
        <v>116</v>
      </c>
    </row>
    <row r="6673" spans="1:11" x14ac:dyDescent="0.2">
      <c r="A6673" s="30">
        <v>733</v>
      </c>
      <c r="B6673" s="253" t="str">
        <f>IF(AND(A6673&lt;&gt;"",ISNUMBER(A6673)),VLOOKUP(A6673,Studies!A:BR,2,FALSE),"")</f>
        <v>Bertz 1997</v>
      </c>
      <c r="C6673" s="254" t="str">
        <f>IF(AND(A6673&lt;&gt;"",ISNUMBER(A6673)),VLOOKUP(A6673,Studies!A:BR,3,FALSE),"")</f>
        <v>https://www.ncbi.nlm.nih.gov/pubmed/9190868</v>
      </c>
      <c r="D6673" s="254" t="str">
        <f>IF(AND(A6673&lt;&gt;"",ISNUMBER(A6673)),VLOOKUP(A6673,Studies!A:BR,4,FALSE),"")</f>
        <v>2 mg, young subjects</v>
      </c>
      <c r="E6673" s="254" t="str">
        <f>IF(AND(A6673&lt;&gt;"",ISNUMBER(A6673)),VLOOKUP(A6673,Studies!A:BR,5,FALSE),"")</f>
        <v>Alprazolam</v>
      </c>
      <c r="F6673" s="255" t="str">
        <f>IF(AND(A6673&lt;&gt;"",ISNUMBER(A6673)),VLOOKUP(A6673,Studies!A:BR,6,FALSE),"")</f>
        <v>Plasma</v>
      </c>
      <c r="G6673" s="194">
        <v>24</v>
      </c>
      <c r="H6673" s="50" t="s">
        <v>60</v>
      </c>
      <c r="I6673" s="187">
        <v>6.9139150000000003</v>
      </c>
      <c r="J6673" s="41" t="s">
        <v>941</v>
      </c>
      <c r="K6673" s="41" t="s">
        <v>116</v>
      </c>
    </row>
    <row r="6674" spans="1:11" x14ac:dyDescent="0.2">
      <c r="A6674" s="30">
        <v>733</v>
      </c>
      <c r="B6674" s="253" t="str">
        <f>IF(AND(A6674&lt;&gt;"",ISNUMBER(A6674)),VLOOKUP(A6674,Studies!A:BR,2,FALSE),"")</f>
        <v>Bertz 1997</v>
      </c>
      <c r="C6674" s="254" t="str">
        <f>IF(AND(A6674&lt;&gt;"",ISNUMBER(A6674)),VLOOKUP(A6674,Studies!A:BR,3,FALSE),"")</f>
        <v>https://www.ncbi.nlm.nih.gov/pubmed/9190868</v>
      </c>
      <c r="D6674" s="254" t="str">
        <f>IF(AND(A6674&lt;&gt;"",ISNUMBER(A6674)),VLOOKUP(A6674,Studies!A:BR,4,FALSE),"")</f>
        <v>2 mg, young subjects</v>
      </c>
      <c r="E6674" s="254" t="str">
        <f>IF(AND(A6674&lt;&gt;"",ISNUMBER(A6674)),VLOOKUP(A6674,Studies!A:BR,5,FALSE),"")</f>
        <v>Alprazolam</v>
      </c>
      <c r="F6674" s="255" t="str">
        <f>IF(AND(A6674&lt;&gt;"",ISNUMBER(A6674)),VLOOKUP(A6674,Studies!A:BR,6,FALSE),"")</f>
        <v>Plasma</v>
      </c>
      <c r="G6674" s="194">
        <v>36</v>
      </c>
      <c r="H6674" s="50" t="s">
        <v>60</v>
      </c>
      <c r="I6674" s="187">
        <v>3.7438950000000002</v>
      </c>
      <c r="J6674" s="41" t="s">
        <v>941</v>
      </c>
      <c r="K6674" s="41" t="s">
        <v>116</v>
      </c>
    </row>
    <row r="6675" spans="1:11" x14ac:dyDescent="0.2">
      <c r="A6675" s="30">
        <v>733</v>
      </c>
      <c r="B6675" s="253" t="str">
        <f>IF(AND(A6675&lt;&gt;"",ISNUMBER(A6675)),VLOOKUP(A6675,Studies!A:BR,2,FALSE),"")</f>
        <v>Bertz 1997</v>
      </c>
      <c r="C6675" s="254" t="str">
        <f>IF(AND(A6675&lt;&gt;"",ISNUMBER(A6675)),VLOOKUP(A6675,Studies!A:BR,3,FALSE),"")</f>
        <v>https://www.ncbi.nlm.nih.gov/pubmed/9190868</v>
      </c>
      <c r="D6675" s="254" t="str">
        <f>IF(AND(A6675&lt;&gt;"",ISNUMBER(A6675)),VLOOKUP(A6675,Studies!A:BR,4,FALSE),"")</f>
        <v>2 mg, young subjects</v>
      </c>
      <c r="E6675" s="254" t="str">
        <f>IF(AND(A6675&lt;&gt;"",ISNUMBER(A6675)),VLOOKUP(A6675,Studies!A:BR,5,FALSE),"")</f>
        <v>Alprazolam</v>
      </c>
      <c r="F6675" s="255" t="str">
        <f>IF(AND(A6675&lt;&gt;"",ISNUMBER(A6675)),VLOOKUP(A6675,Studies!A:BR,6,FALSE),"")</f>
        <v>Plasma</v>
      </c>
      <c r="G6675" s="194">
        <v>48</v>
      </c>
      <c r="H6675" s="50" t="s">
        <v>60</v>
      </c>
      <c r="I6675" s="187">
        <v>2.023946</v>
      </c>
      <c r="J6675" s="41" t="s">
        <v>941</v>
      </c>
      <c r="K6675" s="41" t="s">
        <v>116</v>
      </c>
    </row>
    <row r="6676" spans="1:11" x14ac:dyDescent="0.2">
      <c r="A6676" s="30">
        <v>734</v>
      </c>
      <c r="B6676" s="253" t="str">
        <f>IF(AND(A6676&lt;&gt;"",ISNUMBER(A6676)),VLOOKUP(A6676,Studies!A:BR,2,FALSE),"")</f>
        <v>Eller 1990</v>
      </c>
      <c r="C6676" s="254" t="str">
        <f>IF(AND(A6676&lt;&gt;"",ISNUMBER(A6676)),VLOOKUP(A6676,Studies!A:BR,3,FALSE),"")</f>
        <v>https://www.ncbi.nlm.nih.gov/pubmed/2322635</v>
      </c>
      <c r="D6676" s="254" t="str">
        <f>IF(AND(A6676&lt;&gt;"",ISNUMBER(A6676)),VLOOKUP(A6676,Studies!A:BR,4,FALSE),"")</f>
        <v>Treatment C (fasting IR)</v>
      </c>
      <c r="E6676" s="254" t="str">
        <f>IF(AND(A6676&lt;&gt;"",ISNUMBER(A6676)),VLOOKUP(A6676,Studies!A:BR,5,FALSE),"")</f>
        <v>Alprazolam</v>
      </c>
      <c r="F6676" s="255" t="str">
        <f>IF(AND(A6676&lt;&gt;"",ISNUMBER(A6676)),VLOOKUP(A6676,Studies!A:BR,6,FALSE),"")</f>
        <v>Plasma</v>
      </c>
      <c r="G6676" s="194">
        <v>0.33</v>
      </c>
      <c r="H6676" s="50" t="s">
        <v>60</v>
      </c>
      <c r="I6676" s="187">
        <v>3.653</v>
      </c>
      <c r="J6676" s="41" t="s">
        <v>941</v>
      </c>
      <c r="K6676" s="41" t="s">
        <v>116</v>
      </c>
    </row>
    <row r="6677" spans="1:11" x14ac:dyDescent="0.2">
      <c r="A6677" s="30">
        <v>734</v>
      </c>
      <c r="B6677" s="253" t="str">
        <f>IF(AND(A6677&lt;&gt;"",ISNUMBER(A6677)),VLOOKUP(A6677,Studies!A:BR,2,FALSE),"")</f>
        <v>Eller 1990</v>
      </c>
      <c r="C6677" s="254" t="str">
        <f>IF(AND(A6677&lt;&gt;"",ISNUMBER(A6677)),VLOOKUP(A6677,Studies!A:BR,3,FALSE),"")</f>
        <v>https://www.ncbi.nlm.nih.gov/pubmed/2322635</v>
      </c>
      <c r="D6677" s="254" t="str">
        <f>IF(AND(A6677&lt;&gt;"",ISNUMBER(A6677)),VLOOKUP(A6677,Studies!A:BR,4,FALSE),"")</f>
        <v>Treatment C (fasting IR)</v>
      </c>
      <c r="E6677" s="254" t="str">
        <f>IF(AND(A6677&lt;&gt;"",ISNUMBER(A6677)),VLOOKUP(A6677,Studies!A:BR,5,FALSE),"")</f>
        <v>Alprazolam</v>
      </c>
      <c r="F6677" s="255" t="str">
        <f>IF(AND(A6677&lt;&gt;"",ISNUMBER(A6677)),VLOOKUP(A6677,Studies!A:BR,6,FALSE),"")</f>
        <v>Plasma</v>
      </c>
      <c r="G6677" s="194">
        <v>0.67</v>
      </c>
      <c r="H6677" s="50" t="s">
        <v>60</v>
      </c>
      <c r="I6677" s="187">
        <v>10.432</v>
      </c>
      <c r="J6677" s="41" t="s">
        <v>941</v>
      </c>
      <c r="K6677" s="41" t="s">
        <v>116</v>
      </c>
    </row>
    <row r="6678" spans="1:11" x14ac:dyDescent="0.2">
      <c r="A6678" s="30">
        <v>734</v>
      </c>
      <c r="B6678" s="253" t="str">
        <f>IF(AND(A6678&lt;&gt;"",ISNUMBER(A6678)),VLOOKUP(A6678,Studies!A:BR,2,FALSE),"")</f>
        <v>Eller 1990</v>
      </c>
      <c r="C6678" s="254" t="str">
        <f>IF(AND(A6678&lt;&gt;"",ISNUMBER(A6678)),VLOOKUP(A6678,Studies!A:BR,3,FALSE),"")</f>
        <v>https://www.ncbi.nlm.nih.gov/pubmed/2322635</v>
      </c>
      <c r="D6678" s="254" t="str">
        <f>IF(AND(A6678&lt;&gt;"",ISNUMBER(A6678)),VLOOKUP(A6678,Studies!A:BR,4,FALSE),"")</f>
        <v>Treatment C (fasting IR)</v>
      </c>
      <c r="E6678" s="254" t="str">
        <f>IF(AND(A6678&lt;&gt;"",ISNUMBER(A6678)),VLOOKUP(A6678,Studies!A:BR,5,FALSE),"")</f>
        <v>Alprazolam</v>
      </c>
      <c r="F6678" s="255" t="str">
        <f>IF(AND(A6678&lt;&gt;"",ISNUMBER(A6678)),VLOOKUP(A6678,Studies!A:BR,6,FALSE),"")</f>
        <v>Plasma</v>
      </c>
      <c r="G6678" s="194">
        <v>1</v>
      </c>
      <c r="H6678" s="50" t="s">
        <v>60</v>
      </c>
      <c r="I6678" s="187">
        <v>11.946</v>
      </c>
      <c r="J6678" s="41" t="s">
        <v>941</v>
      </c>
      <c r="K6678" s="41" t="s">
        <v>116</v>
      </c>
    </row>
    <row r="6679" spans="1:11" x14ac:dyDescent="0.2">
      <c r="A6679" s="30">
        <v>734</v>
      </c>
      <c r="B6679" s="253" t="str">
        <f>IF(AND(A6679&lt;&gt;"",ISNUMBER(A6679)),VLOOKUP(A6679,Studies!A:BR,2,FALSE),"")</f>
        <v>Eller 1990</v>
      </c>
      <c r="C6679" s="254" t="str">
        <f>IF(AND(A6679&lt;&gt;"",ISNUMBER(A6679)),VLOOKUP(A6679,Studies!A:BR,3,FALSE),"")</f>
        <v>https://www.ncbi.nlm.nih.gov/pubmed/2322635</v>
      </c>
      <c r="D6679" s="254" t="str">
        <f>IF(AND(A6679&lt;&gt;"",ISNUMBER(A6679)),VLOOKUP(A6679,Studies!A:BR,4,FALSE),"")</f>
        <v>Treatment C (fasting IR)</v>
      </c>
      <c r="E6679" s="254" t="str">
        <f>IF(AND(A6679&lt;&gt;"",ISNUMBER(A6679)),VLOOKUP(A6679,Studies!A:BR,5,FALSE),"")</f>
        <v>Alprazolam</v>
      </c>
      <c r="F6679" s="255" t="str">
        <f>IF(AND(A6679&lt;&gt;"",ISNUMBER(A6679)),VLOOKUP(A6679,Studies!A:BR,6,FALSE),"")</f>
        <v>Plasma</v>
      </c>
      <c r="G6679" s="194">
        <v>1.5</v>
      </c>
      <c r="H6679" s="50" t="s">
        <v>60</v>
      </c>
      <c r="I6679" s="187">
        <v>12.9</v>
      </c>
      <c r="J6679" s="41" t="s">
        <v>941</v>
      </c>
      <c r="K6679" s="41" t="s">
        <v>116</v>
      </c>
    </row>
    <row r="6680" spans="1:11" x14ac:dyDescent="0.2">
      <c r="A6680" s="30">
        <v>734</v>
      </c>
      <c r="B6680" s="253" t="str">
        <f>IF(AND(A6680&lt;&gt;"",ISNUMBER(A6680)),VLOOKUP(A6680,Studies!A:BR,2,FALSE),"")</f>
        <v>Eller 1990</v>
      </c>
      <c r="C6680" s="254" t="str">
        <f>IF(AND(A6680&lt;&gt;"",ISNUMBER(A6680)),VLOOKUP(A6680,Studies!A:BR,3,FALSE),"")</f>
        <v>https://www.ncbi.nlm.nih.gov/pubmed/2322635</v>
      </c>
      <c r="D6680" s="254" t="str">
        <f>IF(AND(A6680&lt;&gt;"",ISNUMBER(A6680)),VLOOKUP(A6680,Studies!A:BR,4,FALSE),"")</f>
        <v>Treatment C (fasting IR)</v>
      </c>
      <c r="E6680" s="254" t="str">
        <f>IF(AND(A6680&lt;&gt;"",ISNUMBER(A6680)),VLOOKUP(A6680,Studies!A:BR,5,FALSE),"")</f>
        <v>Alprazolam</v>
      </c>
      <c r="F6680" s="255" t="str">
        <f>IF(AND(A6680&lt;&gt;"",ISNUMBER(A6680)),VLOOKUP(A6680,Studies!A:BR,6,FALSE),"")</f>
        <v>Plasma</v>
      </c>
      <c r="G6680" s="194">
        <v>2</v>
      </c>
      <c r="H6680" s="50" t="s">
        <v>60</v>
      </c>
      <c r="I6680" s="187">
        <v>12.768000000000001</v>
      </c>
      <c r="J6680" s="41" t="s">
        <v>941</v>
      </c>
      <c r="K6680" s="41" t="s">
        <v>116</v>
      </c>
    </row>
    <row r="6681" spans="1:11" x14ac:dyDescent="0.2">
      <c r="A6681" s="30">
        <v>734</v>
      </c>
      <c r="B6681" s="253" t="str">
        <f>IF(AND(A6681&lt;&gt;"",ISNUMBER(A6681)),VLOOKUP(A6681,Studies!A:BR,2,FALSE),"")</f>
        <v>Eller 1990</v>
      </c>
      <c r="C6681" s="254" t="str">
        <f>IF(AND(A6681&lt;&gt;"",ISNUMBER(A6681)),VLOOKUP(A6681,Studies!A:BR,3,FALSE),"")</f>
        <v>https://www.ncbi.nlm.nih.gov/pubmed/2322635</v>
      </c>
      <c r="D6681" s="254" t="str">
        <f>IF(AND(A6681&lt;&gt;"",ISNUMBER(A6681)),VLOOKUP(A6681,Studies!A:BR,4,FALSE),"")</f>
        <v>Treatment C (fasting IR)</v>
      </c>
      <c r="E6681" s="254" t="str">
        <f>IF(AND(A6681&lt;&gt;"",ISNUMBER(A6681)),VLOOKUP(A6681,Studies!A:BR,5,FALSE),"")</f>
        <v>Alprazolam</v>
      </c>
      <c r="F6681" s="255" t="str">
        <f>IF(AND(A6681&lt;&gt;"",ISNUMBER(A6681)),VLOOKUP(A6681,Studies!A:BR,6,FALSE),"")</f>
        <v>Plasma</v>
      </c>
      <c r="G6681" s="194">
        <v>3</v>
      </c>
      <c r="H6681" s="50" t="s">
        <v>60</v>
      </c>
      <c r="I6681" s="187">
        <v>12.141</v>
      </c>
      <c r="J6681" s="41" t="s">
        <v>941</v>
      </c>
      <c r="K6681" s="41" t="s">
        <v>116</v>
      </c>
    </row>
    <row r="6682" spans="1:11" x14ac:dyDescent="0.2">
      <c r="A6682" s="30">
        <v>734</v>
      </c>
      <c r="B6682" s="253" t="str">
        <f>IF(AND(A6682&lt;&gt;"",ISNUMBER(A6682)),VLOOKUP(A6682,Studies!A:BR,2,FALSE),"")</f>
        <v>Eller 1990</v>
      </c>
      <c r="C6682" s="254" t="str">
        <f>IF(AND(A6682&lt;&gt;"",ISNUMBER(A6682)),VLOOKUP(A6682,Studies!A:BR,3,FALSE),"")</f>
        <v>https://www.ncbi.nlm.nih.gov/pubmed/2322635</v>
      </c>
      <c r="D6682" s="254" t="str">
        <f>IF(AND(A6682&lt;&gt;"",ISNUMBER(A6682)),VLOOKUP(A6682,Studies!A:BR,4,FALSE),"")</f>
        <v>Treatment C (fasting IR)</v>
      </c>
      <c r="E6682" s="254" t="str">
        <f>IF(AND(A6682&lt;&gt;"",ISNUMBER(A6682)),VLOOKUP(A6682,Studies!A:BR,5,FALSE),"")</f>
        <v>Alprazolam</v>
      </c>
      <c r="F6682" s="255" t="str">
        <f>IF(AND(A6682&lt;&gt;"",ISNUMBER(A6682)),VLOOKUP(A6682,Studies!A:BR,6,FALSE),"")</f>
        <v>Plasma</v>
      </c>
      <c r="G6682" s="194">
        <v>4</v>
      </c>
      <c r="H6682" s="50" t="s">
        <v>60</v>
      </c>
      <c r="I6682" s="187">
        <v>11.382999999999999</v>
      </c>
      <c r="J6682" s="41" t="s">
        <v>941</v>
      </c>
      <c r="K6682" s="41" t="s">
        <v>116</v>
      </c>
    </row>
    <row r="6683" spans="1:11" x14ac:dyDescent="0.2">
      <c r="A6683" s="30">
        <v>734</v>
      </c>
      <c r="B6683" s="253" t="str">
        <f>IF(AND(A6683&lt;&gt;"",ISNUMBER(A6683)),VLOOKUP(A6683,Studies!A:BR,2,FALSE),"")</f>
        <v>Eller 1990</v>
      </c>
      <c r="C6683" s="254" t="str">
        <f>IF(AND(A6683&lt;&gt;"",ISNUMBER(A6683)),VLOOKUP(A6683,Studies!A:BR,3,FALSE),"")</f>
        <v>https://www.ncbi.nlm.nih.gov/pubmed/2322635</v>
      </c>
      <c r="D6683" s="254" t="str">
        <f>IF(AND(A6683&lt;&gt;"",ISNUMBER(A6683)),VLOOKUP(A6683,Studies!A:BR,4,FALSE),"")</f>
        <v>Treatment C (fasting IR)</v>
      </c>
      <c r="E6683" s="254" t="str">
        <f>IF(AND(A6683&lt;&gt;"",ISNUMBER(A6683)),VLOOKUP(A6683,Studies!A:BR,5,FALSE),"")</f>
        <v>Alprazolam</v>
      </c>
      <c r="F6683" s="255" t="str">
        <f>IF(AND(A6683&lt;&gt;"",ISNUMBER(A6683)),VLOOKUP(A6683,Studies!A:BR,6,FALSE),"")</f>
        <v>Plasma</v>
      </c>
      <c r="G6683" s="194">
        <v>6</v>
      </c>
      <c r="H6683" s="50" t="s">
        <v>60</v>
      </c>
      <c r="I6683" s="187">
        <v>9.1769999999999996</v>
      </c>
      <c r="J6683" s="41" t="s">
        <v>941</v>
      </c>
      <c r="K6683" s="41" t="s">
        <v>116</v>
      </c>
    </row>
    <row r="6684" spans="1:11" x14ac:dyDescent="0.2">
      <c r="A6684" s="30">
        <v>734</v>
      </c>
      <c r="B6684" s="253" t="str">
        <f>IF(AND(A6684&lt;&gt;"",ISNUMBER(A6684)),VLOOKUP(A6684,Studies!A:BR,2,FALSE),"")</f>
        <v>Eller 1990</v>
      </c>
      <c r="C6684" s="254" t="str">
        <f>IF(AND(A6684&lt;&gt;"",ISNUMBER(A6684)),VLOOKUP(A6684,Studies!A:BR,3,FALSE),"")</f>
        <v>https://www.ncbi.nlm.nih.gov/pubmed/2322635</v>
      </c>
      <c r="D6684" s="254" t="str">
        <f>IF(AND(A6684&lt;&gt;"",ISNUMBER(A6684)),VLOOKUP(A6684,Studies!A:BR,4,FALSE),"")</f>
        <v>Treatment C (fasting IR)</v>
      </c>
      <c r="E6684" s="254" t="str">
        <f>IF(AND(A6684&lt;&gt;"",ISNUMBER(A6684)),VLOOKUP(A6684,Studies!A:BR,5,FALSE),"")</f>
        <v>Alprazolam</v>
      </c>
      <c r="F6684" s="255" t="str">
        <f>IF(AND(A6684&lt;&gt;"",ISNUMBER(A6684)),VLOOKUP(A6684,Studies!A:BR,6,FALSE),"")</f>
        <v>Plasma</v>
      </c>
      <c r="G6684" s="194">
        <v>8</v>
      </c>
      <c r="H6684" s="50" t="s">
        <v>60</v>
      </c>
      <c r="I6684" s="187">
        <v>7.7919999999999998</v>
      </c>
      <c r="J6684" s="41" t="s">
        <v>941</v>
      </c>
      <c r="K6684" s="41" t="s">
        <v>116</v>
      </c>
    </row>
    <row r="6685" spans="1:11" x14ac:dyDescent="0.2">
      <c r="A6685" s="30">
        <v>734</v>
      </c>
      <c r="B6685" s="253" t="str">
        <f>IF(AND(A6685&lt;&gt;"",ISNUMBER(A6685)),VLOOKUP(A6685,Studies!A:BR,2,FALSE),"")</f>
        <v>Eller 1990</v>
      </c>
      <c r="C6685" s="254" t="str">
        <f>IF(AND(A6685&lt;&gt;"",ISNUMBER(A6685)),VLOOKUP(A6685,Studies!A:BR,3,FALSE),"")</f>
        <v>https://www.ncbi.nlm.nih.gov/pubmed/2322635</v>
      </c>
      <c r="D6685" s="254" t="str">
        <f>IF(AND(A6685&lt;&gt;"",ISNUMBER(A6685)),VLOOKUP(A6685,Studies!A:BR,4,FALSE),"")</f>
        <v>Treatment C (fasting IR)</v>
      </c>
      <c r="E6685" s="254" t="str">
        <f>IF(AND(A6685&lt;&gt;"",ISNUMBER(A6685)),VLOOKUP(A6685,Studies!A:BR,5,FALSE),"")</f>
        <v>Alprazolam</v>
      </c>
      <c r="F6685" s="255" t="str">
        <f>IF(AND(A6685&lt;&gt;"",ISNUMBER(A6685)),VLOOKUP(A6685,Studies!A:BR,6,FALSE),"")</f>
        <v>Plasma</v>
      </c>
      <c r="G6685" s="194">
        <v>12</v>
      </c>
      <c r="H6685" s="50" t="s">
        <v>60</v>
      </c>
      <c r="I6685" s="187">
        <v>5.9790000000000001</v>
      </c>
      <c r="J6685" s="41" t="s">
        <v>941</v>
      </c>
      <c r="K6685" s="41" t="s">
        <v>116</v>
      </c>
    </row>
    <row r="6686" spans="1:11" x14ac:dyDescent="0.2">
      <c r="A6686" s="30">
        <v>734</v>
      </c>
      <c r="B6686" s="253" t="str">
        <f>IF(AND(A6686&lt;&gt;"",ISNUMBER(A6686)),VLOOKUP(A6686,Studies!A:BR,2,FALSE),"")</f>
        <v>Eller 1990</v>
      </c>
      <c r="C6686" s="254" t="str">
        <f>IF(AND(A6686&lt;&gt;"",ISNUMBER(A6686)),VLOOKUP(A6686,Studies!A:BR,3,FALSE),"")</f>
        <v>https://www.ncbi.nlm.nih.gov/pubmed/2322635</v>
      </c>
      <c r="D6686" s="254" t="str">
        <f>IF(AND(A6686&lt;&gt;"",ISNUMBER(A6686)),VLOOKUP(A6686,Studies!A:BR,4,FALSE),"")</f>
        <v>Treatment C (fasting IR)</v>
      </c>
      <c r="E6686" s="254" t="str">
        <f>IF(AND(A6686&lt;&gt;"",ISNUMBER(A6686)),VLOOKUP(A6686,Studies!A:BR,5,FALSE),"")</f>
        <v>Alprazolam</v>
      </c>
      <c r="F6686" s="255" t="str">
        <f>IF(AND(A6686&lt;&gt;"",ISNUMBER(A6686)),VLOOKUP(A6686,Studies!A:BR,6,FALSE),"")</f>
        <v>Plasma</v>
      </c>
      <c r="G6686" s="194">
        <v>16</v>
      </c>
      <c r="H6686" s="50" t="s">
        <v>60</v>
      </c>
      <c r="I6686" s="187">
        <v>4.7240000000000002</v>
      </c>
      <c r="J6686" s="41" t="s">
        <v>941</v>
      </c>
      <c r="K6686" s="41" t="s">
        <v>116</v>
      </c>
    </row>
    <row r="6687" spans="1:11" x14ac:dyDescent="0.2">
      <c r="A6687" s="30">
        <v>734</v>
      </c>
      <c r="B6687" s="253" t="str">
        <f>IF(AND(A6687&lt;&gt;"",ISNUMBER(A6687)),VLOOKUP(A6687,Studies!A:BR,2,FALSE),"")</f>
        <v>Eller 1990</v>
      </c>
      <c r="C6687" s="254" t="str">
        <f>IF(AND(A6687&lt;&gt;"",ISNUMBER(A6687)),VLOOKUP(A6687,Studies!A:BR,3,FALSE),"")</f>
        <v>https://www.ncbi.nlm.nih.gov/pubmed/2322635</v>
      </c>
      <c r="D6687" s="254" t="str">
        <f>IF(AND(A6687&lt;&gt;"",ISNUMBER(A6687)),VLOOKUP(A6687,Studies!A:BR,4,FALSE),"")</f>
        <v>Treatment C (fasting IR)</v>
      </c>
      <c r="E6687" s="254" t="str">
        <f>IF(AND(A6687&lt;&gt;"",ISNUMBER(A6687)),VLOOKUP(A6687,Studies!A:BR,5,FALSE),"")</f>
        <v>Alprazolam</v>
      </c>
      <c r="F6687" s="255" t="str">
        <f>IF(AND(A6687&lt;&gt;"",ISNUMBER(A6687)),VLOOKUP(A6687,Studies!A:BR,6,FALSE),"")</f>
        <v>Plasma</v>
      </c>
      <c r="G6687" s="194">
        <v>20</v>
      </c>
      <c r="H6687" s="50" t="s">
        <v>60</v>
      </c>
      <c r="I6687" s="187">
        <v>3.8319999999999999</v>
      </c>
      <c r="J6687" s="41" t="s">
        <v>941</v>
      </c>
      <c r="K6687" s="41" t="s">
        <v>116</v>
      </c>
    </row>
    <row r="6688" spans="1:11" x14ac:dyDescent="0.2">
      <c r="A6688" s="30">
        <v>734</v>
      </c>
      <c r="B6688" s="253" t="str">
        <f>IF(AND(A6688&lt;&gt;"",ISNUMBER(A6688)),VLOOKUP(A6688,Studies!A:BR,2,FALSE),"")</f>
        <v>Eller 1990</v>
      </c>
      <c r="C6688" s="254" t="str">
        <f>IF(AND(A6688&lt;&gt;"",ISNUMBER(A6688)),VLOOKUP(A6688,Studies!A:BR,3,FALSE),"")</f>
        <v>https://www.ncbi.nlm.nih.gov/pubmed/2322635</v>
      </c>
      <c r="D6688" s="254" t="str">
        <f>IF(AND(A6688&lt;&gt;"",ISNUMBER(A6688)),VLOOKUP(A6688,Studies!A:BR,4,FALSE),"")</f>
        <v>Treatment C (fasting IR)</v>
      </c>
      <c r="E6688" s="254" t="str">
        <f>IF(AND(A6688&lt;&gt;"",ISNUMBER(A6688)),VLOOKUP(A6688,Studies!A:BR,5,FALSE),"")</f>
        <v>Alprazolam</v>
      </c>
      <c r="F6688" s="255" t="str">
        <f>IF(AND(A6688&lt;&gt;"",ISNUMBER(A6688)),VLOOKUP(A6688,Studies!A:BR,6,FALSE),"")</f>
        <v>Plasma</v>
      </c>
      <c r="G6688" s="194">
        <v>24</v>
      </c>
      <c r="H6688" s="50" t="s">
        <v>60</v>
      </c>
      <c r="I6688" s="187">
        <v>3.1040000000000001</v>
      </c>
      <c r="J6688" s="41" t="s">
        <v>941</v>
      </c>
      <c r="K6688" s="41" t="s">
        <v>116</v>
      </c>
    </row>
    <row r="6689" spans="1:11" x14ac:dyDescent="0.2">
      <c r="A6689" s="30">
        <v>734</v>
      </c>
      <c r="B6689" s="253" t="str">
        <f>IF(AND(A6689&lt;&gt;"",ISNUMBER(A6689)),VLOOKUP(A6689,Studies!A:BR,2,FALSE),"")</f>
        <v>Eller 1990</v>
      </c>
      <c r="C6689" s="254" t="str">
        <f>IF(AND(A6689&lt;&gt;"",ISNUMBER(A6689)),VLOOKUP(A6689,Studies!A:BR,3,FALSE),"")</f>
        <v>https://www.ncbi.nlm.nih.gov/pubmed/2322635</v>
      </c>
      <c r="D6689" s="254" t="str">
        <f>IF(AND(A6689&lt;&gt;"",ISNUMBER(A6689)),VLOOKUP(A6689,Studies!A:BR,4,FALSE),"")</f>
        <v>Treatment C (fasting IR)</v>
      </c>
      <c r="E6689" s="254" t="str">
        <f>IF(AND(A6689&lt;&gt;"",ISNUMBER(A6689)),VLOOKUP(A6689,Studies!A:BR,5,FALSE),"")</f>
        <v>Alprazolam</v>
      </c>
      <c r="F6689" s="255" t="str">
        <f>IF(AND(A6689&lt;&gt;"",ISNUMBER(A6689)),VLOOKUP(A6689,Studies!A:BR,6,FALSE),"")</f>
        <v>Plasma</v>
      </c>
      <c r="G6689" s="194">
        <v>30</v>
      </c>
      <c r="H6689" s="50" t="s">
        <v>60</v>
      </c>
      <c r="I6689" s="187">
        <v>2.2429999999999999</v>
      </c>
      <c r="J6689" s="41" t="s">
        <v>941</v>
      </c>
      <c r="K6689" s="41" t="s">
        <v>116</v>
      </c>
    </row>
    <row r="6690" spans="1:11" x14ac:dyDescent="0.2">
      <c r="A6690" s="30">
        <v>734</v>
      </c>
      <c r="B6690" s="253" t="str">
        <f>IF(AND(A6690&lt;&gt;"",ISNUMBER(A6690)),VLOOKUP(A6690,Studies!A:BR,2,FALSE),"")</f>
        <v>Eller 1990</v>
      </c>
      <c r="C6690" s="254" t="str">
        <f>IF(AND(A6690&lt;&gt;"",ISNUMBER(A6690)),VLOOKUP(A6690,Studies!A:BR,3,FALSE),"")</f>
        <v>https://www.ncbi.nlm.nih.gov/pubmed/2322635</v>
      </c>
      <c r="D6690" s="254" t="str">
        <f>IF(AND(A6690&lt;&gt;"",ISNUMBER(A6690)),VLOOKUP(A6690,Studies!A:BR,4,FALSE),"")</f>
        <v>Treatment C (fasting IR)</v>
      </c>
      <c r="E6690" s="254" t="str">
        <f>IF(AND(A6690&lt;&gt;"",ISNUMBER(A6690)),VLOOKUP(A6690,Studies!A:BR,5,FALSE),"")</f>
        <v>Alprazolam</v>
      </c>
      <c r="F6690" s="255" t="str">
        <f>IF(AND(A6690&lt;&gt;"",ISNUMBER(A6690)),VLOOKUP(A6690,Studies!A:BR,6,FALSE),"")</f>
        <v>Plasma</v>
      </c>
      <c r="G6690" s="194">
        <v>36</v>
      </c>
      <c r="H6690" s="50" t="s">
        <v>60</v>
      </c>
      <c r="I6690" s="187">
        <v>1.645</v>
      </c>
      <c r="J6690" s="41" t="s">
        <v>941</v>
      </c>
      <c r="K6690" s="41" t="s">
        <v>116</v>
      </c>
    </row>
    <row r="6691" spans="1:11" x14ac:dyDescent="0.2">
      <c r="A6691" s="30">
        <v>735</v>
      </c>
      <c r="B6691" s="253" t="str">
        <f>IF(AND(A6691&lt;&gt;"",ISNUMBER(A6691)),VLOOKUP(A6691,Studies!A:BR,2,FALSE),"")</f>
        <v>Fleishaker 1989</v>
      </c>
      <c r="C6691" s="254" t="str">
        <f>IF(AND(A6691&lt;&gt;"",ISNUMBER(A6691)),VLOOKUP(A6691,Studies!A:BR,3,FALSE),"")</f>
        <v>https://www.ncbi.nlm.nih.gov/pubmed/2754023</v>
      </c>
      <c r="D6691" s="254" t="str">
        <f>IF(AND(A6691&lt;&gt;"",ISNUMBER(A6691)),VLOOKUP(A6691,Studies!A:BR,4,FALSE),"")</f>
        <v>Treatment A (IV administration)</v>
      </c>
      <c r="E6691" s="254" t="str">
        <f>IF(AND(A6691&lt;&gt;"",ISNUMBER(A6691)),VLOOKUP(A6691,Studies!A:BR,5,FALSE),"")</f>
        <v>Alprazolam</v>
      </c>
      <c r="F6691" s="255" t="str">
        <f>IF(AND(A6691&lt;&gt;"",ISNUMBER(A6691)),VLOOKUP(A6691,Studies!A:BR,6,FALSE),"")</f>
        <v>Plasma</v>
      </c>
      <c r="G6691" s="194">
        <v>0.1056327</v>
      </c>
      <c r="H6691" s="50" t="s">
        <v>60</v>
      </c>
      <c r="I6691" s="187">
        <v>16.580120000000001</v>
      </c>
      <c r="J6691" s="41" t="s">
        <v>941</v>
      </c>
      <c r="K6691" s="41" t="s">
        <v>116</v>
      </c>
    </row>
    <row r="6692" spans="1:11" x14ac:dyDescent="0.2">
      <c r="A6692" s="30">
        <v>735</v>
      </c>
      <c r="B6692" s="253" t="str">
        <f>IF(AND(A6692&lt;&gt;"",ISNUMBER(A6692)),VLOOKUP(A6692,Studies!A:BR,2,FALSE),"")</f>
        <v>Fleishaker 1989</v>
      </c>
      <c r="C6692" s="254" t="str">
        <f>IF(AND(A6692&lt;&gt;"",ISNUMBER(A6692)),VLOOKUP(A6692,Studies!A:BR,3,FALSE),"")</f>
        <v>https://www.ncbi.nlm.nih.gov/pubmed/2754023</v>
      </c>
      <c r="D6692" s="254" t="str">
        <f>IF(AND(A6692&lt;&gt;"",ISNUMBER(A6692)),VLOOKUP(A6692,Studies!A:BR,4,FALSE),"")</f>
        <v>Treatment A (IV administration)</v>
      </c>
      <c r="E6692" s="254" t="str">
        <f>IF(AND(A6692&lt;&gt;"",ISNUMBER(A6692)),VLOOKUP(A6692,Studies!A:BR,5,FALSE),"")</f>
        <v>Alprazolam</v>
      </c>
      <c r="F6692" s="255" t="str">
        <f>IF(AND(A6692&lt;&gt;"",ISNUMBER(A6692)),VLOOKUP(A6692,Studies!A:BR,6,FALSE),"")</f>
        <v>Plasma</v>
      </c>
      <c r="G6692" s="194">
        <v>0.5</v>
      </c>
      <c r="H6692" s="50" t="s">
        <v>60</v>
      </c>
      <c r="I6692" s="187">
        <v>16.24607</v>
      </c>
      <c r="J6692" s="41" t="s">
        <v>941</v>
      </c>
      <c r="K6692" s="41" t="s">
        <v>116</v>
      </c>
    </row>
    <row r="6693" spans="1:11" x14ac:dyDescent="0.2">
      <c r="A6693" s="30">
        <v>735</v>
      </c>
      <c r="B6693" s="253" t="str">
        <f>IF(AND(A6693&lt;&gt;"",ISNUMBER(A6693)),VLOOKUP(A6693,Studies!A:BR,2,FALSE),"")</f>
        <v>Fleishaker 1989</v>
      </c>
      <c r="C6693" s="254" t="str">
        <f>IF(AND(A6693&lt;&gt;"",ISNUMBER(A6693)),VLOOKUP(A6693,Studies!A:BR,3,FALSE),"")</f>
        <v>https://www.ncbi.nlm.nih.gov/pubmed/2754023</v>
      </c>
      <c r="D6693" s="254" t="str">
        <f>IF(AND(A6693&lt;&gt;"",ISNUMBER(A6693)),VLOOKUP(A6693,Studies!A:BR,4,FALSE),"")</f>
        <v>Treatment A (IV administration)</v>
      </c>
      <c r="E6693" s="254" t="str">
        <f>IF(AND(A6693&lt;&gt;"",ISNUMBER(A6693)),VLOOKUP(A6693,Studies!A:BR,5,FALSE),"")</f>
        <v>Alprazolam</v>
      </c>
      <c r="F6693" s="255" t="str">
        <f>IF(AND(A6693&lt;&gt;"",ISNUMBER(A6693)),VLOOKUP(A6693,Studies!A:BR,6,FALSE),"")</f>
        <v>Plasma</v>
      </c>
      <c r="G6693" s="194">
        <v>1</v>
      </c>
      <c r="H6693" s="50" t="s">
        <v>60</v>
      </c>
      <c r="I6693" s="187">
        <v>15.30813</v>
      </c>
      <c r="J6693" s="41" t="s">
        <v>941</v>
      </c>
      <c r="K6693" s="41" t="s">
        <v>116</v>
      </c>
    </row>
    <row r="6694" spans="1:11" x14ac:dyDescent="0.2">
      <c r="A6694" s="30">
        <v>735</v>
      </c>
      <c r="B6694" s="253" t="str">
        <f>IF(AND(A6694&lt;&gt;"",ISNUMBER(A6694)),VLOOKUP(A6694,Studies!A:BR,2,FALSE),"")</f>
        <v>Fleishaker 1989</v>
      </c>
      <c r="C6694" s="254" t="str">
        <f>IF(AND(A6694&lt;&gt;"",ISNUMBER(A6694)),VLOOKUP(A6694,Studies!A:BR,3,FALSE),"")</f>
        <v>https://www.ncbi.nlm.nih.gov/pubmed/2754023</v>
      </c>
      <c r="D6694" s="254" t="str">
        <f>IF(AND(A6694&lt;&gt;"",ISNUMBER(A6694)),VLOOKUP(A6694,Studies!A:BR,4,FALSE),"")</f>
        <v>Treatment A (IV administration)</v>
      </c>
      <c r="E6694" s="254" t="str">
        <f>IF(AND(A6694&lt;&gt;"",ISNUMBER(A6694)),VLOOKUP(A6694,Studies!A:BR,5,FALSE),"")</f>
        <v>Alprazolam</v>
      </c>
      <c r="F6694" s="255" t="str">
        <f>IF(AND(A6694&lt;&gt;"",ISNUMBER(A6694)),VLOOKUP(A6694,Studies!A:BR,6,FALSE),"")</f>
        <v>Plasma</v>
      </c>
      <c r="G6694" s="194">
        <v>1.5</v>
      </c>
      <c r="H6694" s="50" t="s">
        <v>60</v>
      </c>
      <c r="I6694" s="187">
        <v>14.43717</v>
      </c>
      <c r="J6694" s="41" t="s">
        <v>941</v>
      </c>
      <c r="K6694" s="41" t="s">
        <v>116</v>
      </c>
    </row>
    <row r="6695" spans="1:11" x14ac:dyDescent="0.2">
      <c r="A6695" s="30">
        <v>735</v>
      </c>
      <c r="B6695" s="253" t="str">
        <f>IF(AND(A6695&lt;&gt;"",ISNUMBER(A6695)),VLOOKUP(A6695,Studies!A:BR,2,FALSE),"")</f>
        <v>Fleishaker 1989</v>
      </c>
      <c r="C6695" s="254" t="str">
        <f>IF(AND(A6695&lt;&gt;"",ISNUMBER(A6695)),VLOOKUP(A6695,Studies!A:BR,3,FALSE),"")</f>
        <v>https://www.ncbi.nlm.nih.gov/pubmed/2754023</v>
      </c>
      <c r="D6695" s="254" t="str">
        <f>IF(AND(A6695&lt;&gt;"",ISNUMBER(A6695)),VLOOKUP(A6695,Studies!A:BR,4,FALSE),"")</f>
        <v>Treatment A (IV administration)</v>
      </c>
      <c r="E6695" s="254" t="str">
        <f>IF(AND(A6695&lt;&gt;"",ISNUMBER(A6695)),VLOOKUP(A6695,Studies!A:BR,5,FALSE),"")</f>
        <v>Alprazolam</v>
      </c>
      <c r="F6695" s="255" t="str">
        <f>IF(AND(A6695&lt;&gt;"",ISNUMBER(A6695)),VLOOKUP(A6695,Studies!A:BR,6,FALSE),"")</f>
        <v>Plasma</v>
      </c>
      <c r="G6695" s="194">
        <v>2</v>
      </c>
      <c r="H6695" s="50" t="s">
        <v>60</v>
      </c>
      <c r="I6695" s="187">
        <v>13.634209999999999</v>
      </c>
      <c r="J6695" s="41" t="s">
        <v>941</v>
      </c>
      <c r="K6695" s="41" t="s">
        <v>116</v>
      </c>
    </row>
    <row r="6696" spans="1:11" x14ac:dyDescent="0.2">
      <c r="A6696" s="30">
        <v>735</v>
      </c>
      <c r="B6696" s="253" t="str">
        <f>IF(AND(A6696&lt;&gt;"",ISNUMBER(A6696)),VLOOKUP(A6696,Studies!A:BR,2,FALSE),"")</f>
        <v>Fleishaker 1989</v>
      </c>
      <c r="C6696" s="254" t="str">
        <f>IF(AND(A6696&lt;&gt;"",ISNUMBER(A6696)),VLOOKUP(A6696,Studies!A:BR,3,FALSE),"")</f>
        <v>https://www.ncbi.nlm.nih.gov/pubmed/2754023</v>
      </c>
      <c r="D6696" s="254" t="str">
        <f>IF(AND(A6696&lt;&gt;"",ISNUMBER(A6696)),VLOOKUP(A6696,Studies!A:BR,4,FALSE),"")</f>
        <v>Treatment A (IV administration)</v>
      </c>
      <c r="E6696" s="254" t="str">
        <f>IF(AND(A6696&lt;&gt;"",ISNUMBER(A6696)),VLOOKUP(A6696,Studies!A:BR,5,FALSE),"")</f>
        <v>Alprazolam</v>
      </c>
      <c r="F6696" s="255" t="str">
        <f>IF(AND(A6696&lt;&gt;"",ISNUMBER(A6696)),VLOOKUP(A6696,Studies!A:BR,6,FALSE),"")</f>
        <v>Plasma</v>
      </c>
      <c r="G6696" s="194">
        <v>3</v>
      </c>
      <c r="H6696" s="50" t="s">
        <v>60</v>
      </c>
      <c r="I6696" s="187">
        <v>13.436680000000001</v>
      </c>
      <c r="J6696" s="41" t="s">
        <v>941</v>
      </c>
      <c r="K6696" s="41" t="s">
        <v>116</v>
      </c>
    </row>
    <row r="6697" spans="1:11" x14ac:dyDescent="0.2">
      <c r="A6697" s="30">
        <v>735</v>
      </c>
      <c r="B6697" s="253" t="str">
        <f>IF(AND(A6697&lt;&gt;"",ISNUMBER(A6697)),VLOOKUP(A6697,Studies!A:BR,2,FALSE),"")</f>
        <v>Fleishaker 1989</v>
      </c>
      <c r="C6697" s="254" t="str">
        <f>IF(AND(A6697&lt;&gt;"",ISNUMBER(A6697)),VLOOKUP(A6697,Studies!A:BR,3,FALSE),"")</f>
        <v>https://www.ncbi.nlm.nih.gov/pubmed/2754023</v>
      </c>
      <c r="D6697" s="254" t="str">
        <f>IF(AND(A6697&lt;&gt;"",ISNUMBER(A6697)),VLOOKUP(A6697,Studies!A:BR,4,FALSE),"")</f>
        <v>Treatment A (IV administration)</v>
      </c>
      <c r="E6697" s="254" t="str">
        <f>IF(AND(A6697&lt;&gt;"",ISNUMBER(A6697)),VLOOKUP(A6697,Studies!A:BR,5,FALSE),"")</f>
        <v>Alprazolam</v>
      </c>
      <c r="F6697" s="255" t="str">
        <f>IF(AND(A6697&lt;&gt;"",ISNUMBER(A6697)),VLOOKUP(A6697,Studies!A:BR,6,FALSE),"")</f>
        <v>Plasma</v>
      </c>
      <c r="G6697" s="194">
        <v>4</v>
      </c>
      <c r="H6697" s="50" t="s">
        <v>60</v>
      </c>
      <c r="I6697" s="187">
        <v>12.70185</v>
      </c>
      <c r="J6697" s="41" t="s">
        <v>941</v>
      </c>
      <c r="K6697" s="41" t="s">
        <v>116</v>
      </c>
    </row>
    <row r="6698" spans="1:11" x14ac:dyDescent="0.2">
      <c r="A6698" s="30">
        <v>735</v>
      </c>
      <c r="B6698" s="253" t="str">
        <f>IF(AND(A6698&lt;&gt;"",ISNUMBER(A6698)),VLOOKUP(A6698,Studies!A:BR,2,FALSE),"")</f>
        <v>Fleishaker 1989</v>
      </c>
      <c r="C6698" s="254" t="str">
        <f>IF(AND(A6698&lt;&gt;"",ISNUMBER(A6698)),VLOOKUP(A6698,Studies!A:BR,3,FALSE),"")</f>
        <v>https://www.ncbi.nlm.nih.gov/pubmed/2754023</v>
      </c>
      <c r="D6698" s="254" t="str">
        <f>IF(AND(A6698&lt;&gt;"",ISNUMBER(A6698)),VLOOKUP(A6698,Studies!A:BR,4,FALSE),"")</f>
        <v>Treatment A (IV administration)</v>
      </c>
      <c r="E6698" s="254" t="str">
        <f>IF(AND(A6698&lt;&gt;"",ISNUMBER(A6698)),VLOOKUP(A6698,Studies!A:BR,5,FALSE),"")</f>
        <v>Alprazolam</v>
      </c>
      <c r="F6698" s="255" t="str">
        <f>IF(AND(A6698&lt;&gt;"",ISNUMBER(A6698)),VLOOKUP(A6698,Studies!A:BR,6,FALSE),"")</f>
        <v>Plasma</v>
      </c>
      <c r="G6698" s="194">
        <v>6</v>
      </c>
      <c r="H6698" s="50" t="s">
        <v>60</v>
      </c>
      <c r="I6698" s="187">
        <v>10.69604</v>
      </c>
      <c r="J6698" s="41" t="s">
        <v>941</v>
      </c>
      <c r="K6698" s="41" t="s">
        <v>116</v>
      </c>
    </row>
    <row r="6699" spans="1:11" x14ac:dyDescent="0.2">
      <c r="A6699" s="30">
        <v>735</v>
      </c>
      <c r="B6699" s="253" t="str">
        <f>IF(AND(A6699&lt;&gt;"",ISNUMBER(A6699)),VLOOKUP(A6699,Studies!A:BR,2,FALSE),"")</f>
        <v>Fleishaker 1989</v>
      </c>
      <c r="C6699" s="254" t="str">
        <f>IF(AND(A6699&lt;&gt;"",ISNUMBER(A6699)),VLOOKUP(A6699,Studies!A:BR,3,FALSE),"")</f>
        <v>https://www.ncbi.nlm.nih.gov/pubmed/2754023</v>
      </c>
      <c r="D6699" s="254" t="str">
        <f>IF(AND(A6699&lt;&gt;"",ISNUMBER(A6699)),VLOOKUP(A6699,Studies!A:BR,4,FALSE),"")</f>
        <v>Treatment A (IV administration)</v>
      </c>
      <c r="E6699" s="254" t="str">
        <f>IF(AND(A6699&lt;&gt;"",ISNUMBER(A6699)),VLOOKUP(A6699,Studies!A:BR,5,FALSE),"")</f>
        <v>Alprazolam</v>
      </c>
      <c r="F6699" s="255" t="str">
        <f>IF(AND(A6699&lt;&gt;"",ISNUMBER(A6699)),VLOOKUP(A6699,Studies!A:BR,6,FALSE),"")</f>
        <v>Plasma</v>
      </c>
      <c r="G6699" s="194">
        <v>8</v>
      </c>
      <c r="H6699" s="50" t="s">
        <v>60</v>
      </c>
      <c r="I6699" s="187">
        <v>9.2942610000000005</v>
      </c>
      <c r="J6699" s="41" t="s">
        <v>941</v>
      </c>
      <c r="K6699" s="41" t="s">
        <v>116</v>
      </c>
    </row>
    <row r="6700" spans="1:11" x14ac:dyDescent="0.2">
      <c r="A6700" s="30">
        <v>735</v>
      </c>
      <c r="B6700" s="253" t="str">
        <f>IF(AND(A6700&lt;&gt;"",ISNUMBER(A6700)),VLOOKUP(A6700,Studies!A:BR,2,FALSE),"")</f>
        <v>Fleishaker 1989</v>
      </c>
      <c r="C6700" s="254" t="str">
        <f>IF(AND(A6700&lt;&gt;"",ISNUMBER(A6700)),VLOOKUP(A6700,Studies!A:BR,3,FALSE),"")</f>
        <v>https://www.ncbi.nlm.nih.gov/pubmed/2754023</v>
      </c>
      <c r="D6700" s="254" t="str">
        <f>IF(AND(A6700&lt;&gt;"",ISNUMBER(A6700)),VLOOKUP(A6700,Studies!A:BR,4,FALSE),"")</f>
        <v>Treatment A (IV administration)</v>
      </c>
      <c r="E6700" s="254" t="str">
        <f>IF(AND(A6700&lt;&gt;"",ISNUMBER(A6700)),VLOOKUP(A6700,Studies!A:BR,5,FALSE),"")</f>
        <v>Alprazolam</v>
      </c>
      <c r="F6700" s="255" t="str">
        <f>IF(AND(A6700&lt;&gt;"",ISNUMBER(A6700)),VLOOKUP(A6700,Studies!A:BR,6,FALSE),"")</f>
        <v>Plasma</v>
      </c>
      <c r="G6700" s="194">
        <v>12</v>
      </c>
      <c r="H6700" s="50" t="s">
        <v>60</v>
      </c>
      <c r="I6700" s="187">
        <v>7.0270989999999998</v>
      </c>
      <c r="J6700" s="41" t="s">
        <v>941</v>
      </c>
      <c r="K6700" s="41" t="s">
        <v>116</v>
      </c>
    </row>
    <row r="6701" spans="1:11" x14ac:dyDescent="0.2">
      <c r="A6701" s="30">
        <v>735</v>
      </c>
      <c r="B6701" s="253" t="str">
        <f>IF(AND(A6701&lt;&gt;"",ISNUMBER(A6701)),VLOOKUP(A6701,Studies!A:BR,2,FALSE),"")</f>
        <v>Fleishaker 1989</v>
      </c>
      <c r="C6701" s="254" t="str">
        <f>IF(AND(A6701&lt;&gt;"",ISNUMBER(A6701)),VLOOKUP(A6701,Studies!A:BR,3,FALSE),"")</f>
        <v>https://www.ncbi.nlm.nih.gov/pubmed/2754023</v>
      </c>
      <c r="D6701" s="254" t="str">
        <f>IF(AND(A6701&lt;&gt;"",ISNUMBER(A6701)),VLOOKUP(A6701,Studies!A:BR,4,FALSE),"")</f>
        <v>Treatment A (IV administration)</v>
      </c>
      <c r="E6701" s="254" t="str">
        <f>IF(AND(A6701&lt;&gt;"",ISNUMBER(A6701)),VLOOKUP(A6701,Studies!A:BR,5,FALSE),"")</f>
        <v>Alprazolam</v>
      </c>
      <c r="F6701" s="255" t="str">
        <f>IF(AND(A6701&lt;&gt;"",ISNUMBER(A6701)),VLOOKUP(A6701,Studies!A:BR,6,FALSE),"")</f>
        <v>Plasma</v>
      </c>
      <c r="G6701" s="194">
        <v>16</v>
      </c>
      <c r="H6701" s="50" t="s">
        <v>60</v>
      </c>
      <c r="I6701" s="187">
        <v>5.834009</v>
      </c>
      <c r="J6701" s="41" t="s">
        <v>941</v>
      </c>
      <c r="K6701" s="41" t="s">
        <v>116</v>
      </c>
    </row>
    <row r="6702" spans="1:11" x14ac:dyDescent="0.2">
      <c r="A6702" s="30">
        <v>735</v>
      </c>
      <c r="B6702" s="253" t="str">
        <f>IF(AND(A6702&lt;&gt;"",ISNUMBER(A6702)),VLOOKUP(A6702,Studies!A:BR,2,FALSE),"")</f>
        <v>Fleishaker 1989</v>
      </c>
      <c r="C6702" s="254" t="str">
        <f>IF(AND(A6702&lt;&gt;"",ISNUMBER(A6702)),VLOOKUP(A6702,Studies!A:BR,3,FALSE),"")</f>
        <v>https://www.ncbi.nlm.nih.gov/pubmed/2754023</v>
      </c>
      <c r="D6702" s="254" t="str">
        <f>IF(AND(A6702&lt;&gt;"",ISNUMBER(A6702)),VLOOKUP(A6702,Studies!A:BR,4,FALSE),"")</f>
        <v>Treatment A (IV administration)</v>
      </c>
      <c r="E6702" s="254" t="str">
        <f>IF(AND(A6702&lt;&gt;"",ISNUMBER(A6702)),VLOOKUP(A6702,Studies!A:BR,5,FALSE),"")</f>
        <v>Alprazolam</v>
      </c>
      <c r="F6702" s="255" t="str">
        <f>IF(AND(A6702&lt;&gt;"",ISNUMBER(A6702)),VLOOKUP(A6702,Studies!A:BR,6,FALSE),"")</f>
        <v>Plasma</v>
      </c>
      <c r="G6702" s="194">
        <v>24</v>
      </c>
      <c r="H6702" s="50" t="s">
        <v>60</v>
      </c>
      <c r="I6702" s="187">
        <v>4.3875479999999998</v>
      </c>
      <c r="J6702" s="41" t="s">
        <v>941</v>
      </c>
      <c r="K6702" s="41" t="s">
        <v>116</v>
      </c>
    </row>
    <row r="6703" spans="1:11" x14ac:dyDescent="0.2">
      <c r="A6703" s="30">
        <v>735</v>
      </c>
      <c r="B6703" s="253" t="str">
        <f>IF(AND(A6703&lt;&gt;"",ISNUMBER(A6703)),VLOOKUP(A6703,Studies!A:BR,2,FALSE),"")</f>
        <v>Fleishaker 1989</v>
      </c>
      <c r="C6703" s="254" t="str">
        <f>IF(AND(A6703&lt;&gt;"",ISNUMBER(A6703)),VLOOKUP(A6703,Studies!A:BR,3,FALSE),"")</f>
        <v>https://www.ncbi.nlm.nih.gov/pubmed/2754023</v>
      </c>
      <c r="D6703" s="254" t="str">
        <f>IF(AND(A6703&lt;&gt;"",ISNUMBER(A6703)),VLOOKUP(A6703,Studies!A:BR,4,FALSE),"")</f>
        <v>Treatment A (IV administration)</v>
      </c>
      <c r="E6703" s="254" t="str">
        <f>IF(AND(A6703&lt;&gt;"",ISNUMBER(A6703)),VLOOKUP(A6703,Studies!A:BR,5,FALSE),"")</f>
        <v>Alprazolam</v>
      </c>
      <c r="F6703" s="255" t="str">
        <f>IF(AND(A6703&lt;&gt;"",ISNUMBER(A6703)),VLOOKUP(A6703,Studies!A:BR,6,FALSE),"")</f>
        <v>Plasma</v>
      </c>
      <c r="G6703" s="194">
        <v>36</v>
      </c>
      <c r="H6703" s="50" t="s">
        <v>60</v>
      </c>
      <c r="I6703" s="187">
        <v>2.8886759999999998</v>
      </c>
      <c r="J6703" s="41" t="s">
        <v>941</v>
      </c>
      <c r="K6703" s="41" t="s">
        <v>116</v>
      </c>
    </row>
    <row r="6704" spans="1:11" x14ac:dyDescent="0.2">
      <c r="A6704" s="30">
        <v>736</v>
      </c>
      <c r="B6704" s="253" t="str">
        <f>IF(AND(A6704&lt;&gt;"",ISNUMBER(A6704)),VLOOKUP(A6704,Studies!A:BR,2,FALSE),"")</f>
        <v>Friedman 1991</v>
      </c>
      <c r="C6704" s="254" t="str">
        <f>IF(AND(A6704&lt;&gt;"",ISNUMBER(A6704)),VLOOKUP(A6704,Studies!A:BR,3,FALSE),"")</f>
        <v>https://www.ncbi.nlm.nih.gov/pubmed/1881994</v>
      </c>
      <c r="D6704" s="254" t="str">
        <f>IF(AND(A6704&lt;&gt;"",ISNUMBER(A6704)),VLOOKUP(A6704,Studies!A:BR,4,FALSE),"")</f>
        <v>Alprazolam group</v>
      </c>
      <c r="E6704" s="254" t="str">
        <f>IF(AND(A6704&lt;&gt;"",ISNUMBER(A6704)),VLOOKUP(A6704,Studies!A:BR,5,FALSE),"")</f>
        <v>Alprazolam</v>
      </c>
      <c r="F6704" s="255" t="str">
        <f>IF(AND(A6704&lt;&gt;"",ISNUMBER(A6704)),VLOOKUP(A6704,Studies!A:BR,6,FALSE),"")</f>
        <v>Plasma</v>
      </c>
      <c r="G6704" s="194">
        <v>3.2899999999999999E-2</v>
      </c>
      <c r="H6704" s="50" t="s">
        <v>60</v>
      </c>
      <c r="I6704" s="187">
        <v>3.3020999999999998</v>
      </c>
      <c r="J6704" s="41" t="s">
        <v>941</v>
      </c>
      <c r="K6704" s="41" t="s">
        <v>116</v>
      </c>
    </row>
    <row r="6705" spans="1:11" x14ac:dyDescent="0.2">
      <c r="A6705" s="30">
        <v>736</v>
      </c>
      <c r="B6705" s="253" t="str">
        <f>IF(AND(A6705&lt;&gt;"",ISNUMBER(A6705)),VLOOKUP(A6705,Studies!A:BR,2,FALSE),"")</f>
        <v>Friedman 1991</v>
      </c>
      <c r="C6705" s="254" t="str">
        <f>IF(AND(A6705&lt;&gt;"",ISNUMBER(A6705)),VLOOKUP(A6705,Studies!A:BR,3,FALSE),"")</f>
        <v>https://www.ncbi.nlm.nih.gov/pubmed/1881994</v>
      </c>
      <c r="D6705" s="254" t="str">
        <f>IF(AND(A6705&lt;&gt;"",ISNUMBER(A6705)),VLOOKUP(A6705,Studies!A:BR,4,FALSE),"")</f>
        <v>Alprazolam group</v>
      </c>
      <c r="E6705" s="254" t="str">
        <f>IF(AND(A6705&lt;&gt;"",ISNUMBER(A6705)),VLOOKUP(A6705,Studies!A:BR,5,FALSE),"")</f>
        <v>Alprazolam</v>
      </c>
      <c r="F6705" s="255" t="str">
        <f>IF(AND(A6705&lt;&gt;"",ISNUMBER(A6705)),VLOOKUP(A6705,Studies!A:BR,6,FALSE),"")</f>
        <v>Plasma</v>
      </c>
      <c r="G6705" s="194">
        <v>0.40210000000000001</v>
      </c>
      <c r="H6705" s="50" t="s">
        <v>60</v>
      </c>
      <c r="I6705" s="187">
        <v>10.9039</v>
      </c>
      <c r="J6705" s="41" t="s">
        <v>941</v>
      </c>
      <c r="K6705" s="41" t="s">
        <v>116</v>
      </c>
    </row>
    <row r="6706" spans="1:11" x14ac:dyDescent="0.2">
      <c r="A6706" s="30">
        <v>736</v>
      </c>
      <c r="B6706" s="253" t="str">
        <f>IF(AND(A6706&lt;&gt;"",ISNUMBER(A6706)),VLOOKUP(A6706,Studies!A:BR,2,FALSE),"")</f>
        <v>Friedman 1991</v>
      </c>
      <c r="C6706" s="254" t="str">
        <f>IF(AND(A6706&lt;&gt;"",ISNUMBER(A6706)),VLOOKUP(A6706,Studies!A:BR,3,FALSE),"")</f>
        <v>https://www.ncbi.nlm.nih.gov/pubmed/1881994</v>
      </c>
      <c r="D6706" s="254" t="str">
        <f>IF(AND(A6706&lt;&gt;"",ISNUMBER(A6706)),VLOOKUP(A6706,Studies!A:BR,4,FALSE),"")</f>
        <v>Alprazolam group</v>
      </c>
      <c r="E6706" s="254" t="str">
        <f>IF(AND(A6706&lt;&gt;"",ISNUMBER(A6706)),VLOOKUP(A6706,Studies!A:BR,5,FALSE),"")</f>
        <v>Alprazolam</v>
      </c>
      <c r="F6706" s="255" t="str">
        <f>IF(AND(A6706&lt;&gt;"",ISNUMBER(A6706)),VLOOKUP(A6706,Studies!A:BR,6,FALSE),"")</f>
        <v>Plasma</v>
      </c>
      <c r="G6706" s="194">
        <v>0.81630000000000003</v>
      </c>
      <c r="H6706" s="50" t="s">
        <v>60</v>
      </c>
      <c r="I6706" s="187">
        <v>16.750299999999999</v>
      </c>
      <c r="J6706" s="41" t="s">
        <v>941</v>
      </c>
      <c r="K6706" s="41" t="s">
        <v>116</v>
      </c>
    </row>
    <row r="6707" spans="1:11" x14ac:dyDescent="0.2">
      <c r="A6707" s="30">
        <v>736</v>
      </c>
      <c r="B6707" s="253" t="str">
        <f>IF(AND(A6707&lt;&gt;"",ISNUMBER(A6707)),VLOOKUP(A6707,Studies!A:BR,2,FALSE),"")</f>
        <v>Friedman 1991</v>
      </c>
      <c r="C6707" s="254" t="str">
        <f>IF(AND(A6707&lt;&gt;"",ISNUMBER(A6707)),VLOOKUP(A6707,Studies!A:BR,3,FALSE),"")</f>
        <v>https://www.ncbi.nlm.nih.gov/pubmed/1881994</v>
      </c>
      <c r="D6707" s="254" t="str">
        <f>IF(AND(A6707&lt;&gt;"",ISNUMBER(A6707)),VLOOKUP(A6707,Studies!A:BR,4,FALSE),"")</f>
        <v>Alprazolam group</v>
      </c>
      <c r="E6707" s="254" t="str">
        <f>IF(AND(A6707&lt;&gt;"",ISNUMBER(A6707)),VLOOKUP(A6707,Studies!A:BR,5,FALSE),"")</f>
        <v>Alprazolam</v>
      </c>
      <c r="F6707" s="255" t="str">
        <f>IF(AND(A6707&lt;&gt;"",ISNUMBER(A6707)),VLOOKUP(A6707,Studies!A:BR,6,FALSE),"")</f>
        <v>Plasma</v>
      </c>
      <c r="G6707" s="194">
        <v>1.4216</v>
      </c>
      <c r="H6707" s="50" t="s">
        <v>60</v>
      </c>
      <c r="I6707" s="187">
        <v>19.8142</v>
      </c>
      <c r="J6707" s="41" t="s">
        <v>941</v>
      </c>
      <c r="K6707" s="41" t="s">
        <v>116</v>
      </c>
    </row>
    <row r="6708" spans="1:11" x14ac:dyDescent="0.2">
      <c r="A6708" s="30">
        <v>736</v>
      </c>
      <c r="B6708" s="253" t="str">
        <f>IF(AND(A6708&lt;&gt;"",ISNUMBER(A6708)),VLOOKUP(A6708,Studies!A:BR,2,FALSE),"")</f>
        <v>Friedman 1991</v>
      </c>
      <c r="C6708" s="254" t="str">
        <f>IF(AND(A6708&lt;&gt;"",ISNUMBER(A6708)),VLOOKUP(A6708,Studies!A:BR,3,FALSE),"")</f>
        <v>https://www.ncbi.nlm.nih.gov/pubmed/1881994</v>
      </c>
      <c r="D6708" s="254" t="str">
        <f>IF(AND(A6708&lt;&gt;"",ISNUMBER(A6708)),VLOOKUP(A6708,Studies!A:BR,4,FALSE),"")</f>
        <v>Alprazolam group</v>
      </c>
      <c r="E6708" s="254" t="str">
        <f>IF(AND(A6708&lt;&gt;"",ISNUMBER(A6708)),VLOOKUP(A6708,Studies!A:BR,5,FALSE),"")</f>
        <v>Alprazolam</v>
      </c>
      <c r="F6708" s="255" t="str">
        <f>IF(AND(A6708&lt;&gt;"",ISNUMBER(A6708)),VLOOKUP(A6708,Studies!A:BR,6,FALSE),"")</f>
        <v>Plasma</v>
      </c>
      <c r="G6708" s="194">
        <v>1.8664000000000001</v>
      </c>
      <c r="H6708" s="50" t="s">
        <v>60</v>
      </c>
      <c r="I6708" s="187">
        <v>18.0487</v>
      </c>
      <c r="J6708" s="41" t="s">
        <v>941</v>
      </c>
      <c r="K6708" s="41" t="s">
        <v>116</v>
      </c>
    </row>
    <row r="6709" spans="1:11" x14ac:dyDescent="0.2">
      <c r="A6709" s="30">
        <v>736</v>
      </c>
      <c r="B6709" s="253" t="str">
        <f>IF(AND(A6709&lt;&gt;"",ISNUMBER(A6709)),VLOOKUP(A6709,Studies!A:BR,2,FALSE),"")</f>
        <v>Friedman 1991</v>
      </c>
      <c r="C6709" s="254" t="str">
        <f>IF(AND(A6709&lt;&gt;"",ISNUMBER(A6709)),VLOOKUP(A6709,Studies!A:BR,3,FALSE),"")</f>
        <v>https://www.ncbi.nlm.nih.gov/pubmed/1881994</v>
      </c>
      <c r="D6709" s="254" t="str">
        <f>IF(AND(A6709&lt;&gt;"",ISNUMBER(A6709)),VLOOKUP(A6709,Studies!A:BR,4,FALSE),"")</f>
        <v>Alprazolam group</v>
      </c>
      <c r="E6709" s="254" t="str">
        <f>IF(AND(A6709&lt;&gt;"",ISNUMBER(A6709)),VLOOKUP(A6709,Studies!A:BR,5,FALSE),"")</f>
        <v>Alprazolam</v>
      </c>
      <c r="F6709" s="255" t="str">
        <f>IF(AND(A6709&lt;&gt;"",ISNUMBER(A6709)),VLOOKUP(A6709,Studies!A:BR,6,FALSE),"")</f>
        <v>Plasma</v>
      </c>
      <c r="G6709" s="194">
        <v>2.2206999999999999</v>
      </c>
      <c r="H6709" s="50" t="s">
        <v>60</v>
      </c>
      <c r="I6709" s="187">
        <v>17.225899999999999</v>
      </c>
      <c r="J6709" s="41" t="s">
        <v>941</v>
      </c>
      <c r="K6709" s="41" t="s">
        <v>116</v>
      </c>
    </row>
    <row r="6710" spans="1:11" x14ac:dyDescent="0.2">
      <c r="A6710" s="30">
        <v>736</v>
      </c>
      <c r="B6710" s="253" t="str">
        <f>IF(AND(A6710&lt;&gt;"",ISNUMBER(A6710)),VLOOKUP(A6710,Studies!A:BR,2,FALSE),"")</f>
        <v>Friedman 1991</v>
      </c>
      <c r="C6710" s="254" t="str">
        <f>IF(AND(A6710&lt;&gt;"",ISNUMBER(A6710)),VLOOKUP(A6710,Studies!A:BR,3,FALSE),"")</f>
        <v>https://www.ncbi.nlm.nih.gov/pubmed/1881994</v>
      </c>
      <c r="D6710" s="254" t="str">
        <f>IF(AND(A6710&lt;&gt;"",ISNUMBER(A6710)),VLOOKUP(A6710,Studies!A:BR,4,FALSE),"")</f>
        <v>Alprazolam group</v>
      </c>
      <c r="E6710" s="254" t="str">
        <f>IF(AND(A6710&lt;&gt;"",ISNUMBER(A6710)),VLOOKUP(A6710,Studies!A:BR,5,FALSE),"")</f>
        <v>Alprazolam</v>
      </c>
      <c r="F6710" s="255" t="str">
        <f>IF(AND(A6710&lt;&gt;"",ISNUMBER(A6710)),VLOOKUP(A6710,Studies!A:BR,6,FALSE),"")</f>
        <v>Plasma</v>
      </c>
      <c r="G6710" s="194">
        <v>2.8380000000000001</v>
      </c>
      <c r="H6710" s="50" t="s">
        <v>60</v>
      </c>
      <c r="I6710" s="187">
        <v>16.5947</v>
      </c>
      <c r="J6710" s="41" t="s">
        <v>941</v>
      </c>
      <c r="K6710" s="41" t="s">
        <v>116</v>
      </c>
    </row>
    <row r="6711" spans="1:11" x14ac:dyDescent="0.2">
      <c r="A6711" s="30">
        <v>736</v>
      </c>
      <c r="B6711" s="253" t="str">
        <f>IF(AND(A6711&lt;&gt;"",ISNUMBER(A6711)),VLOOKUP(A6711,Studies!A:BR,2,FALSE),"")</f>
        <v>Friedman 1991</v>
      </c>
      <c r="C6711" s="254" t="str">
        <f>IF(AND(A6711&lt;&gt;"",ISNUMBER(A6711)),VLOOKUP(A6711,Studies!A:BR,3,FALSE),"")</f>
        <v>https://www.ncbi.nlm.nih.gov/pubmed/1881994</v>
      </c>
      <c r="D6711" s="254" t="str">
        <f>IF(AND(A6711&lt;&gt;"",ISNUMBER(A6711)),VLOOKUP(A6711,Studies!A:BR,4,FALSE),"")</f>
        <v>Alprazolam group</v>
      </c>
      <c r="E6711" s="254" t="str">
        <f>IF(AND(A6711&lt;&gt;"",ISNUMBER(A6711)),VLOOKUP(A6711,Studies!A:BR,5,FALSE),"")</f>
        <v>Alprazolam</v>
      </c>
      <c r="F6711" s="255" t="str">
        <f>IF(AND(A6711&lt;&gt;"",ISNUMBER(A6711)),VLOOKUP(A6711,Studies!A:BR,6,FALSE),"")</f>
        <v>Plasma</v>
      </c>
      <c r="G6711" s="194">
        <v>3.8978999999999999</v>
      </c>
      <c r="H6711" s="50" t="s">
        <v>60</v>
      </c>
      <c r="I6711" s="187">
        <v>15.116099999999999</v>
      </c>
      <c r="J6711" s="41" t="s">
        <v>941</v>
      </c>
      <c r="K6711" s="41" t="s">
        <v>116</v>
      </c>
    </row>
    <row r="6712" spans="1:11" x14ac:dyDescent="0.2">
      <c r="A6712" s="30">
        <v>736</v>
      </c>
      <c r="B6712" s="253" t="str">
        <f>IF(AND(A6712&lt;&gt;"",ISNUMBER(A6712)),VLOOKUP(A6712,Studies!A:BR,2,FALSE),"")</f>
        <v>Friedman 1991</v>
      </c>
      <c r="C6712" s="254" t="str">
        <f>IF(AND(A6712&lt;&gt;"",ISNUMBER(A6712)),VLOOKUP(A6712,Studies!A:BR,3,FALSE),"")</f>
        <v>https://www.ncbi.nlm.nih.gov/pubmed/1881994</v>
      </c>
      <c r="D6712" s="254" t="str">
        <f>IF(AND(A6712&lt;&gt;"",ISNUMBER(A6712)),VLOOKUP(A6712,Studies!A:BR,4,FALSE),"")</f>
        <v>Alprazolam group</v>
      </c>
      <c r="E6712" s="254" t="str">
        <f>IF(AND(A6712&lt;&gt;"",ISNUMBER(A6712)),VLOOKUP(A6712,Studies!A:BR,5,FALSE),"")</f>
        <v>Alprazolam</v>
      </c>
      <c r="F6712" s="255" t="str">
        <f>IF(AND(A6712&lt;&gt;"",ISNUMBER(A6712)),VLOOKUP(A6712,Studies!A:BR,6,FALSE),"")</f>
        <v>Plasma</v>
      </c>
      <c r="G6712" s="194">
        <v>5.8453999999999997</v>
      </c>
      <c r="H6712" s="50" t="s">
        <v>60</v>
      </c>
      <c r="I6712" s="187">
        <v>11.859299999999999</v>
      </c>
      <c r="J6712" s="41" t="s">
        <v>941</v>
      </c>
      <c r="K6712" s="41" t="s">
        <v>116</v>
      </c>
    </row>
    <row r="6713" spans="1:11" x14ac:dyDescent="0.2">
      <c r="A6713" s="30">
        <v>736</v>
      </c>
      <c r="B6713" s="253" t="str">
        <f>IF(AND(A6713&lt;&gt;"",ISNUMBER(A6713)),VLOOKUP(A6713,Studies!A:BR,2,FALSE),"")</f>
        <v>Friedman 1991</v>
      </c>
      <c r="C6713" s="254" t="str">
        <f>IF(AND(A6713&lt;&gt;"",ISNUMBER(A6713)),VLOOKUP(A6713,Studies!A:BR,3,FALSE),"")</f>
        <v>https://www.ncbi.nlm.nih.gov/pubmed/1881994</v>
      </c>
      <c r="D6713" s="254" t="str">
        <f>IF(AND(A6713&lt;&gt;"",ISNUMBER(A6713)),VLOOKUP(A6713,Studies!A:BR,4,FALSE),"")</f>
        <v>Alprazolam group</v>
      </c>
      <c r="E6713" s="254" t="str">
        <f>IF(AND(A6713&lt;&gt;"",ISNUMBER(A6713)),VLOOKUP(A6713,Studies!A:BR,5,FALSE),"")</f>
        <v>Alprazolam</v>
      </c>
      <c r="F6713" s="255" t="str">
        <f>IF(AND(A6713&lt;&gt;"",ISNUMBER(A6713)),VLOOKUP(A6713,Studies!A:BR,6,FALSE),"")</f>
        <v>Plasma</v>
      </c>
      <c r="G6713" s="194">
        <v>7.8746999999999998</v>
      </c>
      <c r="H6713" s="50" t="s">
        <v>60</v>
      </c>
      <c r="I6713" s="187">
        <v>10.3101</v>
      </c>
      <c r="J6713" s="41" t="s">
        <v>941</v>
      </c>
      <c r="K6713" s="41" t="s">
        <v>116</v>
      </c>
    </row>
    <row r="6714" spans="1:11" x14ac:dyDescent="0.2">
      <c r="A6714" s="30">
        <v>736</v>
      </c>
      <c r="B6714" s="253" t="str">
        <f>IF(AND(A6714&lt;&gt;"",ISNUMBER(A6714)),VLOOKUP(A6714,Studies!A:BR,2,FALSE),"")</f>
        <v>Friedman 1991</v>
      </c>
      <c r="C6714" s="254" t="str">
        <f>IF(AND(A6714&lt;&gt;"",ISNUMBER(A6714)),VLOOKUP(A6714,Studies!A:BR,3,FALSE),"")</f>
        <v>https://www.ncbi.nlm.nih.gov/pubmed/1881994</v>
      </c>
      <c r="D6714" s="254" t="str">
        <f>IF(AND(A6714&lt;&gt;"",ISNUMBER(A6714)),VLOOKUP(A6714,Studies!A:BR,4,FALSE),"")</f>
        <v>Alprazolam group</v>
      </c>
      <c r="E6714" s="254" t="str">
        <f>IF(AND(A6714&lt;&gt;"",ISNUMBER(A6714)),VLOOKUP(A6714,Studies!A:BR,5,FALSE),"")</f>
        <v>Alprazolam</v>
      </c>
      <c r="F6714" s="255" t="str">
        <f>IF(AND(A6714&lt;&gt;"",ISNUMBER(A6714)),VLOOKUP(A6714,Studies!A:BR,6,FALSE),"")</f>
        <v>Plasma</v>
      </c>
      <c r="G6714" s="194">
        <v>9.8145000000000007</v>
      </c>
      <c r="H6714" s="50" t="s">
        <v>60</v>
      </c>
      <c r="I6714" s="187">
        <v>9.2178000000000004</v>
      </c>
      <c r="J6714" s="41" t="s">
        <v>941</v>
      </c>
      <c r="K6714" s="41" t="s">
        <v>116</v>
      </c>
    </row>
    <row r="6715" spans="1:11" x14ac:dyDescent="0.2">
      <c r="A6715" s="30">
        <v>736</v>
      </c>
      <c r="B6715" s="253" t="str">
        <f>IF(AND(A6715&lt;&gt;"",ISNUMBER(A6715)),VLOOKUP(A6715,Studies!A:BR,2,FALSE),"")</f>
        <v>Friedman 1991</v>
      </c>
      <c r="C6715" s="254" t="str">
        <f>IF(AND(A6715&lt;&gt;"",ISNUMBER(A6715)),VLOOKUP(A6715,Studies!A:BR,3,FALSE),"")</f>
        <v>https://www.ncbi.nlm.nih.gov/pubmed/1881994</v>
      </c>
      <c r="D6715" s="254" t="str">
        <f>IF(AND(A6715&lt;&gt;"",ISNUMBER(A6715)),VLOOKUP(A6715,Studies!A:BR,4,FALSE),"")</f>
        <v>Alprazolam group</v>
      </c>
      <c r="E6715" s="254" t="str">
        <f>IF(AND(A6715&lt;&gt;"",ISNUMBER(A6715)),VLOOKUP(A6715,Studies!A:BR,5,FALSE),"")</f>
        <v>Alprazolam</v>
      </c>
      <c r="F6715" s="255" t="str">
        <f>IF(AND(A6715&lt;&gt;"",ISNUMBER(A6715)),VLOOKUP(A6715,Studies!A:BR,6,FALSE),"")</f>
        <v>Plasma</v>
      </c>
      <c r="G6715" s="194">
        <v>11.9316</v>
      </c>
      <c r="H6715" s="50" t="s">
        <v>60</v>
      </c>
      <c r="I6715" s="187">
        <v>8.0137</v>
      </c>
      <c r="J6715" s="41" t="s">
        <v>941</v>
      </c>
      <c r="K6715" s="41" t="s">
        <v>116</v>
      </c>
    </row>
    <row r="6716" spans="1:11" x14ac:dyDescent="0.2">
      <c r="A6716" s="30">
        <v>736</v>
      </c>
      <c r="B6716" s="253" t="str">
        <f>IF(AND(A6716&lt;&gt;"",ISNUMBER(A6716)),VLOOKUP(A6716,Studies!A:BR,2,FALSE),"")</f>
        <v>Friedman 1991</v>
      </c>
      <c r="C6716" s="254" t="str">
        <f>IF(AND(A6716&lt;&gt;"",ISNUMBER(A6716)),VLOOKUP(A6716,Studies!A:BR,3,FALSE),"")</f>
        <v>https://www.ncbi.nlm.nih.gov/pubmed/1881994</v>
      </c>
      <c r="D6716" s="254" t="str">
        <f>IF(AND(A6716&lt;&gt;"",ISNUMBER(A6716)),VLOOKUP(A6716,Studies!A:BR,4,FALSE),"")</f>
        <v>Alprazolam group</v>
      </c>
      <c r="E6716" s="254" t="str">
        <f>IF(AND(A6716&lt;&gt;"",ISNUMBER(A6716)),VLOOKUP(A6716,Studies!A:BR,5,FALSE),"")</f>
        <v>Alprazolam</v>
      </c>
      <c r="F6716" s="255" t="str">
        <f>IF(AND(A6716&lt;&gt;"",ISNUMBER(A6716)),VLOOKUP(A6716,Studies!A:BR,6,FALSE),"")</f>
        <v>Plasma</v>
      </c>
      <c r="G6716" s="194">
        <v>17.834499999999998</v>
      </c>
      <c r="H6716" s="50" t="s">
        <v>60</v>
      </c>
      <c r="I6716" s="187">
        <v>6.1708999999999996</v>
      </c>
      <c r="J6716" s="41" t="s">
        <v>941</v>
      </c>
      <c r="K6716" s="41" t="s">
        <v>116</v>
      </c>
    </row>
    <row r="6717" spans="1:11" x14ac:dyDescent="0.2">
      <c r="A6717" s="30">
        <v>736</v>
      </c>
      <c r="B6717" s="253" t="str">
        <f>IF(AND(A6717&lt;&gt;"",ISNUMBER(A6717)),VLOOKUP(A6717,Studies!A:BR,2,FALSE),"")</f>
        <v>Friedman 1991</v>
      </c>
      <c r="C6717" s="254" t="str">
        <f>IF(AND(A6717&lt;&gt;"",ISNUMBER(A6717)),VLOOKUP(A6717,Studies!A:BR,3,FALSE),"")</f>
        <v>https://www.ncbi.nlm.nih.gov/pubmed/1881994</v>
      </c>
      <c r="D6717" s="254" t="str">
        <f>IF(AND(A6717&lt;&gt;"",ISNUMBER(A6717)),VLOOKUP(A6717,Studies!A:BR,4,FALSE),"")</f>
        <v>Alprazolam group</v>
      </c>
      <c r="E6717" s="254" t="str">
        <f>IF(AND(A6717&lt;&gt;"",ISNUMBER(A6717)),VLOOKUP(A6717,Studies!A:BR,5,FALSE),"")</f>
        <v>Alprazolam</v>
      </c>
      <c r="F6717" s="255" t="str">
        <f>IF(AND(A6717&lt;&gt;"",ISNUMBER(A6717)),VLOOKUP(A6717,Studies!A:BR,6,FALSE),"")</f>
        <v>Plasma</v>
      </c>
      <c r="G6717" s="194">
        <v>23.7362</v>
      </c>
      <c r="H6717" s="50" t="s">
        <v>60</v>
      </c>
      <c r="I6717" s="187">
        <v>4.8413000000000004</v>
      </c>
      <c r="J6717" s="41" t="s">
        <v>941</v>
      </c>
      <c r="K6717" s="41" t="s">
        <v>116</v>
      </c>
    </row>
    <row r="6718" spans="1:11" x14ac:dyDescent="0.2">
      <c r="A6718" s="30">
        <v>736</v>
      </c>
      <c r="B6718" s="253" t="str">
        <f>IF(AND(A6718&lt;&gt;"",ISNUMBER(A6718)),VLOOKUP(A6718,Studies!A:BR,2,FALSE),"")</f>
        <v>Friedman 1991</v>
      </c>
      <c r="C6718" s="254" t="str">
        <f>IF(AND(A6718&lt;&gt;"",ISNUMBER(A6718)),VLOOKUP(A6718,Studies!A:BR,3,FALSE),"")</f>
        <v>https://www.ncbi.nlm.nih.gov/pubmed/1881994</v>
      </c>
      <c r="D6718" s="254" t="str">
        <f>IF(AND(A6718&lt;&gt;"",ISNUMBER(A6718)),VLOOKUP(A6718,Studies!A:BR,4,FALSE),"")</f>
        <v>Alprazolam group</v>
      </c>
      <c r="E6718" s="254" t="str">
        <f>IF(AND(A6718&lt;&gt;"",ISNUMBER(A6718)),VLOOKUP(A6718,Studies!A:BR,5,FALSE),"")</f>
        <v>Alprazolam</v>
      </c>
      <c r="F6718" s="255" t="str">
        <f>IF(AND(A6718&lt;&gt;"",ISNUMBER(A6718)),VLOOKUP(A6718,Studies!A:BR,6,FALSE),"")</f>
        <v>Plasma</v>
      </c>
      <c r="G6718" s="194">
        <v>29.8307</v>
      </c>
      <c r="H6718" s="50" t="s">
        <v>60</v>
      </c>
      <c r="I6718" s="187">
        <v>2.8441000000000001</v>
      </c>
      <c r="J6718" s="41" t="s">
        <v>941</v>
      </c>
      <c r="K6718" s="41" t="s">
        <v>116</v>
      </c>
    </row>
    <row r="6719" spans="1:11" x14ac:dyDescent="0.2">
      <c r="A6719" s="30">
        <v>736</v>
      </c>
      <c r="B6719" s="253" t="str">
        <f>IF(AND(A6719&lt;&gt;"",ISNUMBER(A6719)),VLOOKUP(A6719,Studies!A:BR,2,FALSE),"")</f>
        <v>Friedman 1991</v>
      </c>
      <c r="C6719" s="254" t="str">
        <f>IF(AND(A6719&lt;&gt;"",ISNUMBER(A6719)),VLOOKUP(A6719,Studies!A:BR,3,FALSE),"")</f>
        <v>https://www.ncbi.nlm.nih.gov/pubmed/1881994</v>
      </c>
      <c r="D6719" s="254" t="str">
        <f>IF(AND(A6719&lt;&gt;"",ISNUMBER(A6719)),VLOOKUP(A6719,Studies!A:BR,4,FALSE),"")</f>
        <v>Alprazolam group</v>
      </c>
      <c r="E6719" s="254" t="str">
        <f>IF(AND(A6719&lt;&gt;"",ISNUMBER(A6719)),VLOOKUP(A6719,Studies!A:BR,5,FALSE),"")</f>
        <v>Alprazolam</v>
      </c>
      <c r="F6719" s="255" t="str">
        <f>IF(AND(A6719&lt;&gt;"",ISNUMBER(A6719)),VLOOKUP(A6719,Studies!A:BR,6,FALSE),"")</f>
        <v>Plasma</v>
      </c>
      <c r="G6719" s="194">
        <v>35.925199999999997</v>
      </c>
      <c r="H6719" s="50" t="s">
        <v>60</v>
      </c>
      <c r="I6719" s="187">
        <v>1.6708000000000001</v>
      </c>
      <c r="J6719" s="41" t="s">
        <v>941</v>
      </c>
      <c r="K6719" s="41" t="s">
        <v>116</v>
      </c>
    </row>
    <row r="6720" spans="1:11" x14ac:dyDescent="0.2">
      <c r="A6720" s="30">
        <v>736</v>
      </c>
      <c r="B6720" s="253" t="str">
        <f>IF(AND(A6720&lt;&gt;"",ISNUMBER(A6720)),VLOOKUP(A6720,Studies!A:BR,2,FALSE),"")</f>
        <v>Friedman 1991</v>
      </c>
      <c r="C6720" s="254" t="str">
        <f>IF(AND(A6720&lt;&gt;"",ISNUMBER(A6720)),VLOOKUP(A6720,Studies!A:BR,3,FALSE),"")</f>
        <v>https://www.ncbi.nlm.nih.gov/pubmed/1881994</v>
      </c>
      <c r="D6720" s="254" t="str">
        <f>IF(AND(A6720&lt;&gt;"",ISNUMBER(A6720)),VLOOKUP(A6720,Studies!A:BR,4,FALSE),"")</f>
        <v>Alprazolam group</v>
      </c>
      <c r="E6720" s="254" t="str">
        <f>IF(AND(A6720&lt;&gt;"",ISNUMBER(A6720)),VLOOKUP(A6720,Studies!A:BR,5,FALSE),"")</f>
        <v>Alprazolam</v>
      </c>
      <c r="F6720" s="255" t="str">
        <f>IF(AND(A6720&lt;&gt;"",ISNUMBER(A6720)),VLOOKUP(A6720,Studies!A:BR,6,FALSE),"")</f>
        <v>Plasma</v>
      </c>
      <c r="G6720" s="194">
        <v>48</v>
      </c>
      <c r="H6720" s="50" t="s">
        <v>60</v>
      </c>
      <c r="I6720" s="187">
        <v>0.69489999999999996</v>
      </c>
      <c r="J6720" s="41" t="s">
        <v>941</v>
      </c>
      <c r="K6720" s="41" t="s">
        <v>116</v>
      </c>
    </row>
    <row r="6721" spans="1:11" x14ac:dyDescent="0.2">
      <c r="A6721" s="30">
        <v>737</v>
      </c>
      <c r="B6721" s="253" t="str">
        <f>IF(AND(A6721&lt;&gt;"",ISNUMBER(A6721)),VLOOKUP(A6721,Studies!A:BR,2,FALSE),"")</f>
        <v>Greenblatt 1988</v>
      </c>
      <c r="C6721" s="254" t="str">
        <f>IF(AND(A6721&lt;&gt;"",ISNUMBER(A6721)),VLOOKUP(A6721,Studies!A:BR,3,FALSE),"")</f>
        <v>https://www.ncbi.nlm.nih.gov/pubmed/3138056</v>
      </c>
      <c r="D6721" s="254" t="str">
        <f>IF(AND(A6721&lt;&gt;"",ISNUMBER(A6721)),VLOOKUP(A6721,Studies!A:BR,4,FALSE),"")</f>
        <v>Alprazolam group</v>
      </c>
      <c r="E6721" s="254" t="str">
        <f>IF(AND(A6721&lt;&gt;"",ISNUMBER(A6721)),VLOOKUP(A6721,Studies!A:BR,5,FALSE),"")</f>
        <v>Alprazolam</v>
      </c>
      <c r="F6721" s="255" t="str">
        <f>IF(AND(A6721&lt;&gt;"",ISNUMBER(A6721)),VLOOKUP(A6721,Studies!A:BR,6,FALSE),"")</f>
        <v>Plasma</v>
      </c>
      <c r="G6721" s="194">
        <v>0.5</v>
      </c>
      <c r="H6721" s="50" t="s">
        <v>60</v>
      </c>
      <c r="I6721" s="187">
        <v>11.841670000000001</v>
      </c>
      <c r="J6721" s="41" t="s">
        <v>941</v>
      </c>
      <c r="K6721" s="41" t="s">
        <v>116</v>
      </c>
    </row>
    <row r="6722" spans="1:11" x14ac:dyDescent="0.2">
      <c r="A6722" s="30">
        <v>737</v>
      </c>
      <c r="B6722" s="253" t="str">
        <f>IF(AND(A6722&lt;&gt;"",ISNUMBER(A6722)),VLOOKUP(A6722,Studies!A:BR,2,FALSE),"")</f>
        <v>Greenblatt 1988</v>
      </c>
      <c r="C6722" s="254" t="str">
        <f>IF(AND(A6722&lt;&gt;"",ISNUMBER(A6722)),VLOOKUP(A6722,Studies!A:BR,3,FALSE),"")</f>
        <v>https://www.ncbi.nlm.nih.gov/pubmed/3138056</v>
      </c>
      <c r="D6722" s="254" t="str">
        <f>IF(AND(A6722&lt;&gt;"",ISNUMBER(A6722)),VLOOKUP(A6722,Studies!A:BR,4,FALSE),"")</f>
        <v>Alprazolam group</v>
      </c>
      <c r="E6722" s="254" t="str">
        <f>IF(AND(A6722&lt;&gt;"",ISNUMBER(A6722)),VLOOKUP(A6722,Studies!A:BR,5,FALSE),"")</f>
        <v>Alprazolam</v>
      </c>
      <c r="F6722" s="255" t="str">
        <f>IF(AND(A6722&lt;&gt;"",ISNUMBER(A6722)),VLOOKUP(A6722,Studies!A:BR,6,FALSE),"")</f>
        <v>Plasma</v>
      </c>
      <c r="G6722" s="194">
        <v>1</v>
      </c>
      <c r="H6722" s="50" t="s">
        <v>60</v>
      </c>
      <c r="I6722" s="187">
        <v>13.79583</v>
      </c>
      <c r="J6722" s="41" t="s">
        <v>941</v>
      </c>
      <c r="K6722" s="41" t="s">
        <v>116</v>
      </c>
    </row>
    <row r="6723" spans="1:11" x14ac:dyDescent="0.2">
      <c r="A6723" s="30">
        <v>737</v>
      </c>
      <c r="B6723" s="253" t="str">
        <f>IF(AND(A6723&lt;&gt;"",ISNUMBER(A6723)),VLOOKUP(A6723,Studies!A:BR,2,FALSE),"")</f>
        <v>Greenblatt 1988</v>
      </c>
      <c r="C6723" s="254" t="str">
        <f>IF(AND(A6723&lt;&gt;"",ISNUMBER(A6723)),VLOOKUP(A6723,Studies!A:BR,3,FALSE),"")</f>
        <v>https://www.ncbi.nlm.nih.gov/pubmed/3138056</v>
      </c>
      <c r="D6723" s="254" t="str">
        <f>IF(AND(A6723&lt;&gt;"",ISNUMBER(A6723)),VLOOKUP(A6723,Studies!A:BR,4,FALSE),"")</f>
        <v>Alprazolam group</v>
      </c>
      <c r="E6723" s="254" t="str">
        <f>IF(AND(A6723&lt;&gt;"",ISNUMBER(A6723)),VLOOKUP(A6723,Studies!A:BR,5,FALSE),"")</f>
        <v>Alprazolam</v>
      </c>
      <c r="F6723" s="255" t="str">
        <f>IF(AND(A6723&lt;&gt;"",ISNUMBER(A6723)),VLOOKUP(A6723,Studies!A:BR,6,FALSE),"")</f>
        <v>Plasma</v>
      </c>
      <c r="G6723" s="194">
        <v>2</v>
      </c>
      <c r="H6723" s="50" t="s">
        <v>60</v>
      </c>
      <c r="I6723" s="187">
        <v>12.279170000000001</v>
      </c>
      <c r="J6723" s="41" t="s">
        <v>941</v>
      </c>
      <c r="K6723" s="41" t="s">
        <v>116</v>
      </c>
    </row>
    <row r="6724" spans="1:11" x14ac:dyDescent="0.2">
      <c r="A6724" s="30">
        <v>737</v>
      </c>
      <c r="B6724" s="253" t="str">
        <f>IF(AND(A6724&lt;&gt;"",ISNUMBER(A6724)),VLOOKUP(A6724,Studies!A:BR,2,FALSE),"")</f>
        <v>Greenblatt 1988</v>
      </c>
      <c r="C6724" s="254" t="str">
        <f>IF(AND(A6724&lt;&gt;"",ISNUMBER(A6724)),VLOOKUP(A6724,Studies!A:BR,3,FALSE),"")</f>
        <v>https://www.ncbi.nlm.nih.gov/pubmed/3138056</v>
      </c>
      <c r="D6724" s="254" t="str">
        <f>IF(AND(A6724&lt;&gt;"",ISNUMBER(A6724)),VLOOKUP(A6724,Studies!A:BR,4,FALSE),"")</f>
        <v>Alprazolam group</v>
      </c>
      <c r="E6724" s="254" t="str">
        <f>IF(AND(A6724&lt;&gt;"",ISNUMBER(A6724)),VLOOKUP(A6724,Studies!A:BR,5,FALSE),"")</f>
        <v>Alprazolam</v>
      </c>
      <c r="F6724" s="255" t="str">
        <f>IF(AND(A6724&lt;&gt;"",ISNUMBER(A6724)),VLOOKUP(A6724,Studies!A:BR,6,FALSE),"")</f>
        <v>Plasma</v>
      </c>
      <c r="G6724" s="194">
        <v>3</v>
      </c>
      <c r="H6724" s="50" t="s">
        <v>60</v>
      </c>
      <c r="I6724" s="187">
        <v>11.4625</v>
      </c>
      <c r="J6724" s="41" t="s">
        <v>941</v>
      </c>
      <c r="K6724" s="41" t="s">
        <v>116</v>
      </c>
    </row>
    <row r="6725" spans="1:11" x14ac:dyDescent="0.2">
      <c r="A6725" s="30">
        <v>737</v>
      </c>
      <c r="B6725" s="253" t="str">
        <f>IF(AND(A6725&lt;&gt;"",ISNUMBER(A6725)),VLOOKUP(A6725,Studies!A:BR,2,FALSE),"")</f>
        <v>Greenblatt 1988</v>
      </c>
      <c r="C6725" s="254" t="str">
        <f>IF(AND(A6725&lt;&gt;"",ISNUMBER(A6725)),VLOOKUP(A6725,Studies!A:BR,3,FALSE),"")</f>
        <v>https://www.ncbi.nlm.nih.gov/pubmed/3138056</v>
      </c>
      <c r="D6725" s="254" t="str">
        <f>IF(AND(A6725&lt;&gt;"",ISNUMBER(A6725)),VLOOKUP(A6725,Studies!A:BR,4,FALSE),"")</f>
        <v>Alprazolam group</v>
      </c>
      <c r="E6725" s="254" t="str">
        <f>IF(AND(A6725&lt;&gt;"",ISNUMBER(A6725)),VLOOKUP(A6725,Studies!A:BR,5,FALSE),"")</f>
        <v>Alprazolam</v>
      </c>
      <c r="F6725" s="255" t="str">
        <f>IF(AND(A6725&lt;&gt;"",ISNUMBER(A6725)),VLOOKUP(A6725,Studies!A:BR,6,FALSE),"")</f>
        <v>Plasma</v>
      </c>
      <c r="G6725" s="194">
        <v>4</v>
      </c>
      <c r="H6725" s="50" t="s">
        <v>60</v>
      </c>
      <c r="I6725" s="187">
        <v>10.87917</v>
      </c>
      <c r="J6725" s="41" t="s">
        <v>941</v>
      </c>
      <c r="K6725" s="41" t="s">
        <v>116</v>
      </c>
    </row>
    <row r="6726" spans="1:11" x14ac:dyDescent="0.2">
      <c r="A6726" s="30">
        <v>737</v>
      </c>
      <c r="B6726" s="253" t="str">
        <f>IF(AND(A6726&lt;&gt;"",ISNUMBER(A6726)),VLOOKUP(A6726,Studies!A:BR,2,FALSE),"")</f>
        <v>Greenblatt 1988</v>
      </c>
      <c r="C6726" s="254" t="str">
        <f>IF(AND(A6726&lt;&gt;"",ISNUMBER(A6726)),VLOOKUP(A6726,Studies!A:BR,3,FALSE),"")</f>
        <v>https://www.ncbi.nlm.nih.gov/pubmed/3138056</v>
      </c>
      <c r="D6726" s="254" t="str">
        <f>IF(AND(A6726&lt;&gt;"",ISNUMBER(A6726)),VLOOKUP(A6726,Studies!A:BR,4,FALSE),"")</f>
        <v>Alprazolam group</v>
      </c>
      <c r="E6726" s="254" t="str">
        <f>IF(AND(A6726&lt;&gt;"",ISNUMBER(A6726)),VLOOKUP(A6726,Studies!A:BR,5,FALSE),"")</f>
        <v>Alprazolam</v>
      </c>
      <c r="F6726" s="255" t="str">
        <f>IF(AND(A6726&lt;&gt;"",ISNUMBER(A6726)),VLOOKUP(A6726,Studies!A:BR,6,FALSE),"")</f>
        <v>Plasma</v>
      </c>
      <c r="G6726" s="194">
        <v>6</v>
      </c>
      <c r="H6726" s="50" t="s">
        <v>60</v>
      </c>
      <c r="I6726" s="187">
        <v>8.5458339999999993</v>
      </c>
      <c r="J6726" s="41" t="s">
        <v>941</v>
      </c>
      <c r="K6726" s="41" t="s">
        <v>116</v>
      </c>
    </row>
    <row r="6727" spans="1:11" x14ac:dyDescent="0.2">
      <c r="A6727" s="30">
        <v>737</v>
      </c>
      <c r="B6727" s="253" t="str">
        <f>IF(AND(A6727&lt;&gt;"",ISNUMBER(A6727)),VLOOKUP(A6727,Studies!A:BR,2,FALSE),"")</f>
        <v>Greenblatt 1988</v>
      </c>
      <c r="C6727" s="254" t="str">
        <f>IF(AND(A6727&lt;&gt;"",ISNUMBER(A6727)),VLOOKUP(A6727,Studies!A:BR,3,FALSE),"")</f>
        <v>https://www.ncbi.nlm.nih.gov/pubmed/3138056</v>
      </c>
      <c r="D6727" s="254" t="str">
        <f>IF(AND(A6727&lt;&gt;"",ISNUMBER(A6727)),VLOOKUP(A6727,Studies!A:BR,4,FALSE),"")</f>
        <v>Alprazolam group</v>
      </c>
      <c r="E6727" s="254" t="str">
        <f>IF(AND(A6727&lt;&gt;"",ISNUMBER(A6727)),VLOOKUP(A6727,Studies!A:BR,5,FALSE),"")</f>
        <v>Alprazolam</v>
      </c>
      <c r="F6727" s="255" t="str">
        <f>IF(AND(A6727&lt;&gt;"",ISNUMBER(A6727)),VLOOKUP(A6727,Studies!A:BR,6,FALSE),"")</f>
        <v>Plasma</v>
      </c>
      <c r="G6727" s="194">
        <v>8</v>
      </c>
      <c r="H6727" s="50" t="s">
        <v>60</v>
      </c>
      <c r="I6727" s="187">
        <v>6.9124999999999996</v>
      </c>
      <c r="J6727" s="41" t="s">
        <v>941</v>
      </c>
      <c r="K6727" s="41" t="s">
        <v>116</v>
      </c>
    </row>
    <row r="6728" spans="1:11" x14ac:dyDescent="0.2">
      <c r="A6728" s="30">
        <v>737</v>
      </c>
      <c r="B6728" s="253" t="str">
        <f>IF(AND(A6728&lt;&gt;"",ISNUMBER(A6728)),VLOOKUP(A6728,Studies!A:BR,2,FALSE),"")</f>
        <v>Greenblatt 1988</v>
      </c>
      <c r="C6728" s="254" t="str">
        <f>IF(AND(A6728&lt;&gt;"",ISNUMBER(A6728)),VLOOKUP(A6728,Studies!A:BR,3,FALSE),"")</f>
        <v>https://www.ncbi.nlm.nih.gov/pubmed/3138056</v>
      </c>
      <c r="D6728" s="254" t="str">
        <f>IF(AND(A6728&lt;&gt;"",ISNUMBER(A6728)),VLOOKUP(A6728,Studies!A:BR,4,FALSE),"")</f>
        <v>Alprazolam group</v>
      </c>
      <c r="E6728" s="254" t="str">
        <f>IF(AND(A6728&lt;&gt;"",ISNUMBER(A6728)),VLOOKUP(A6728,Studies!A:BR,5,FALSE),"")</f>
        <v>Alprazolam</v>
      </c>
      <c r="F6728" s="255" t="str">
        <f>IF(AND(A6728&lt;&gt;"",ISNUMBER(A6728)),VLOOKUP(A6728,Studies!A:BR,6,FALSE),"")</f>
        <v>Plasma</v>
      </c>
      <c r="G6728" s="194">
        <v>24</v>
      </c>
      <c r="H6728" s="50" t="s">
        <v>60</v>
      </c>
      <c r="I6728" s="187">
        <v>2.3041670000000001</v>
      </c>
      <c r="J6728" s="41" t="s">
        <v>941</v>
      </c>
      <c r="K6728" s="41" t="s">
        <v>116</v>
      </c>
    </row>
    <row r="6729" spans="1:11" x14ac:dyDescent="0.2">
      <c r="A6729" s="30">
        <v>738</v>
      </c>
      <c r="B6729" s="253" t="str">
        <f>IF(AND(A6729&lt;&gt;"",ISNUMBER(A6729)),VLOOKUP(A6729,Studies!A:BR,2,FALSE),"")</f>
        <v>Greenblatt 1992</v>
      </c>
      <c r="C6729" s="254" t="str">
        <f>IF(AND(A6729&lt;&gt;"",ISNUMBER(A6729)),VLOOKUP(A6729,Studies!A:BR,3,FALSE),"")</f>
        <v>https://www.ncbi.nlm.nih.gov/pubmed/1424422</v>
      </c>
      <c r="D6729" s="254" t="str">
        <f>IF(AND(A6729&lt;&gt;"",ISNUMBER(A6729)),VLOOKUP(A6729,Studies!A:BR,4,FALSE),"")</f>
        <v>Alprazolam group, Placebo first, Fluoxetine second</v>
      </c>
      <c r="E6729" s="254" t="str">
        <f>IF(AND(A6729&lt;&gt;"",ISNUMBER(A6729)),VLOOKUP(A6729,Studies!A:BR,5,FALSE),"")</f>
        <v>Alprazolam</v>
      </c>
      <c r="F6729" s="255" t="str">
        <f>IF(AND(A6729&lt;&gt;"",ISNUMBER(A6729)),VLOOKUP(A6729,Studies!A:BR,6,FALSE),"")</f>
        <v>Plasma</v>
      </c>
      <c r="G6729" s="194">
        <v>0.5</v>
      </c>
      <c r="H6729" s="50" t="s">
        <v>60</v>
      </c>
      <c r="I6729" s="187">
        <v>4.5695079999999999</v>
      </c>
      <c r="J6729" s="41" t="s">
        <v>941</v>
      </c>
      <c r="K6729" s="41" t="s">
        <v>116</v>
      </c>
    </row>
    <row r="6730" spans="1:11" x14ac:dyDescent="0.2">
      <c r="A6730" s="30">
        <v>738</v>
      </c>
      <c r="B6730" s="253" t="str">
        <f>IF(AND(A6730&lt;&gt;"",ISNUMBER(A6730)),VLOOKUP(A6730,Studies!A:BR,2,FALSE),"")</f>
        <v>Greenblatt 1992</v>
      </c>
      <c r="C6730" s="254" t="str">
        <f>IF(AND(A6730&lt;&gt;"",ISNUMBER(A6730)),VLOOKUP(A6730,Studies!A:BR,3,FALSE),"")</f>
        <v>https://www.ncbi.nlm.nih.gov/pubmed/1424422</v>
      </c>
      <c r="D6730" s="254" t="str">
        <f>IF(AND(A6730&lt;&gt;"",ISNUMBER(A6730)),VLOOKUP(A6730,Studies!A:BR,4,FALSE),"")</f>
        <v>Alprazolam group, Placebo first, Fluoxetine second</v>
      </c>
      <c r="E6730" s="254" t="str">
        <f>IF(AND(A6730&lt;&gt;"",ISNUMBER(A6730)),VLOOKUP(A6730,Studies!A:BR,5,FALSE),"")</f>
        <v>Alprazolam</v>
      </c>
      <c r="F6730" s="255" t="str">
        <f>IF(AND(A6730&lt;&gt;"",ISNUMBER(A6730)),VLOOKUP(A6730,Studies!A:BR,6,FALSE),"")</f>
        <v>Plasma</v>
      </c>
      <c r="G6730" s="194">
        <v>1</v>
      </c>
      <c r="H6730" s="50" t="s">
        <v>60</v>
      </c>
      <c r="I6730" s="187">
        <v>10.35018</v>
      </c>
      <c r="J6730" s="41" t="s">
        <v>941</v>
      </c>
      <c r="K6730" s="41" t="s">
        <v>116</v>
      </c>
    </row>
    <row r="6731" spans="1:11" x14ac:dyDescent="0.2">
      <c r="A6731" s="30">
        <v>738</v>
      </c>
      <c r="B6731" s="253" t="str">
        <f>IF(AND(A6731&lt;&gt;"",ISNUMBER(A6731)),VLOOKUP(A6731,Studies!A:BR,2,FALSE),"")</f>
        <v>Greenblatt 1992</v>
      </c>
      <c r="C6731" s="254" t="str">
        <f>IF(AND(A6731&lt;&gt;"",ISNUMBER(A6731)),VLOOKUP(A6731,Studies!A:BR,3,FALSE),"")</f>
        <v>https://www.ncbi.nlm.nih.gov/pubmed/1424422</v>
      </c>
      <c r="D6731" s="254" t="str">
        <f>IF(AND(A6731&lt;&gt;"",ISNUMBER(A6731)),VLOOKUP(A6731,Studies!A:BR,4,FALSE),"")</f>
        <v>Alprazolam group, Placebo first, Fluoxetine second</v>
      </c>
      <c r="E6731" s="254" t="str">
        <f>IF(AND(A6731&lt;&gt;"",ISNUMBER(A6731)),VLOOKUP(A6731,Studies!A:BR,5,FALSE),"")</f>
        <v>Alprazolam</v>
      </c>
      <c r="F6731" s="255" t="str">
        <f>IF(AND(A6731&lt;&gt;"",ISNUMBER(A6731)),VLOOKUP(A6731,Studies!A:BR,6,FALSE),"")</f>
        <v>Plasma</v>
      </c>
      <c r="G6731" s="194">
        <v>1.5</v>
      </c>
      <c r="H6731" s="50" t="s">
        <v>60</v>
      </c>
      <c r="I6731" s="187">
        <v>12.562889999999999</v>
      </c>
      <c r="J6731" s="41" t="s">
        <v>941</v>
      </c>
      <c r="K6731" s="41" t="s">
        <v>116</v>
      </c>
    </row>
    <row r="6732" spans="1:11" x14ac:dyDescent="0.2">
      <c r="A6732" s="30">
        <v>738</v>
      </c>
      <c r="B6732" s="253" t="str">
        <f>IF(AND(A6732&lt;&gt;"",ISNUMBER(A6732)),VLOOKUP(A6732,Studies!A:BR,2,FALSE),"")</f>
        <v>Greenblatt 1992</v>
      </c>
      <c r="C6732" s="254" t="str">
        <f>IF(AND(A6732&lt;&gt;"",ISNUMBER(A6732)),VLOOKUP(A6732,Studies!A:BR,3,FALSE),"")</f>
        <v>https://www.ncbi.nlm.nih.gov/pubmed/1424422</v>
      </c>
      <c r="D6732" s="254" t="str">
        <f>IF(AND(A6732&lt;&gt;"",ISNUMBER(A6732)),VLOOKUP(A6732,Studies!A:BR,4,FALSE),"")</f>
        <v>Alprazolam group, Placebo first, Fluoxetine second</v>
      </c>
      <c r="E6732" s="254" t="str">
        <f>IF(AND(A6732&lt;&gt;"",ISNUMBER(A6732)),VLOOKUP(A6732,Studies!A:BR,5,FALSE),"")</f>
        <v>Alprazolam</v>
      </c>
      <c r="F6732" s="255" t="str">
        <f>IF(AND(A6732&lt;&gt;"",ISNUMBER(A6732)),VLOOKUP(A6732,Studies!A:BR,6,FALSE),"")</f>
        <v>Plasma</v>
      </c>
      <c r="G6732" s="194">
        <v>2</v>
      </c>
      <c r="H6732" s="50" t="s">
        <v>60</v>
      </c>
      <c r="I6732" s="187">
        <v>12.660629999999999</v>
      </c>
      <c r="J6732" s="41" t="s">
        <v>941</v>
      </c>
      <c r="K6732" s="41" t="s">
        <v>116</v>
      </c>
    </row>
    <row r="6733" spans="1:11" x14ac:dyDescent="0.2">
      <c r="A6733" s="30">
        <v>738</v>
      </c>
      <c r="B6733" s="253" t="str">
        <f>IF(AND(A6733&lt;&gt;"",ISNUMBER(A6733)),VLOOKUP(A6733,Studies!A:BR,2,FALSE),"")</f>
        <v>Greenblatt 1992</v>
      </c>
      <c r="C6733" s="254" t="str">
        <f>IF(AND(A6733&lt;&gt;"",ISNUMBER(A6733)),VLOOKUP(A6733,Studies!A:BR,3,FALSE),"")</f>
        <v>https://www.ncbi.nlm.nih.gov/pubmed/1424422</v>
      </c>
      <c r="D6733" s="254" t="str">
        <f>IF(AND(A6733&lt;&gt;"",ISNUMBER(A6733)),VLOOKUP(A6733,Studies!A:BR,4,FALSE),"")</f>
        <v>Alprazolam group, Placebo first, Fluoxetine second</v>
      </c>
      <c r="E6733" s="254" t="str">
        <f>IF(AND(A6733&lt;&gt;"",ISNUMBER(A6733)),VLOOKUP(A6733,Studies!A:BR,5,FALSE),"")</f>
        <v>Alprazolam</v>
      </c>
      <c r="F6733" s="255" t="str">
        <f>IF(AND(A6733&lt;&gt;"",ISNUMBER(A6733)),VLOOKUP(A6733,Studies!A:BR,6,FALSE),"")</f>
        <v>Plasma</v>
      </c>
      <c r="G6733" s="194">
        <v>3</v>
      </c>
      <c r="H6733" s="50" t="s">
        <v>60</v>
      </c>
      <c r="I6733" s="187">
        <v>11.85351</v>
      </c>
      <c r="J6733" s="41" t="s">
        <v>941</v>
      </c>
      <c r="K6733" s="41" t="s">
        <v>116</v>
      </c>
    </row>
    <row r="6734" spans="1:11" x14ac:dyDescent="0.2">
      <c r="A6734" s="30">
        <v>738</v>
      </c>
      <c r="B6734" s="253" t="str">
        <f>IF(AND(A6734&lt;&gt;"",ISNUMBER(A6734)),VLOOKUP(A6734,Studies!A:BR,2,FALSE),"")</f>
        <v>Greenblatt 1992</v>
      </c>
      <c r="C6734" s="254" t="str">
        <f>IF(AND(A6734&lt;&gt;"",ISNUMBER(A6734)),VLOOKUP(A6734,Studies!A:BR,3,FALSE),"")</f>
        <v>https://www.ncbi.nlm.nih.gov/pubmed/1424422</v>
      </c>
      <c r="D6734" s="254" t="str">
        <f>IF(AND(A6734&lt;&gt;"",ISNUMBER(A6734)),VLOOKUP(A6734,Studies!A:BR,4,FALSE),"")</f>
        <v>Alprazolam group, Placebo first, Fluoxetine second</v>
      </c>
      <c r="E6734" s="254" t="str">
        <f>IF(AND(A6734&lt;&gt;"",ISNUMBER(A6734)),VLOOKUP(A6734,Studies!A:BR,5,FALSE),"")</f>
        <v>Alprazolam</v>
      </c>
      <c r="F6734" s="255" t="str">
        <f>IF(AND(A6734&lt;&gt;"",ISNUMBER(A6734)),VLOOKUP(A6734,Studies!A:BR,6,FALSE),"")</f>
        <v>Plasma</v>
      </c>
      <c r="G6734" s="194">
        <v>4</v>
      </c>
      <c r="H6734" s="50" t="s">
        <v>60</v>
      </c>
      <c r="I6734" s="187">
        <v>10.67605</v>
      </c>
      <c r="J6734" s="41" t="s">
        <v>941</v>
      </c>
      <c r="K6734" s="41" t="s">
        <v>116</v>
      </c>
    </row>
    <row r="6735" spans="1:11" x14ac:dyDescent="0.2">
      <c r="A6735" s="30">
        <v>738</v>
      </c>
      <c r="B6735" s="253" t="str">
        <f>IF(AND(A6735&lt;&gt;"",ISNUMBER(A6735)),VLOOKUP(A6735,Studies!A:BR,2,FALSE),"")</f>
        <v>Greenblatt 1992</v>
      </c>
      <c r="C6735" s="254" t="str">
        <f>IF(AND(A6735&lt;&gt;"",ISNUMBER(A6735)),VLOOKUP(A6735,Studies!A:BR,3,FALSE),"")</f>
        <v>https://www.ncbi.nlm.nih.gov/pubmed/1424422</v>
      </c>
      <c r="D6735" s="254" t="str">
        <f>IF(AND(A6735&lt;&gt;"",ISNUMBER(A6735)),VLOOKUP(A6735,Studies!A:BR,4,FALSE),"")</f>
        <v>Alprazolam group, Placebo first, Fluoxetine second</v>
      </c>
      <c r="E6735" s="254" t="str">
        <f>IF(AND(A6735&lt;&gt;"",ISNUMBER(A6735)),VLOOKUP(A6735,Studies!A:BR,5,FALSE),"")</f>
        <v>Alprazolam</v>
      </c>
      <c r="F6735" s="255" t="str">
        <f>IF(AND(A6735&lt;&gt;"",ISNUMBER(A6735)),VLOOKUP(A6735,Studies!A:BR,6,FALSE),"")</f>
        <v>Plasma</v>
      </c>
      <c r="G6735" s="194">
        <v>6</v>
      </c>
      <c r="H6735" s="50" t="s">
        <v>60</v>
      </c>
      <c r="I6735" s="187">
        <v>9.2500830000000001</v>
      </c>
      <c r="J6735" s="41" t="s">
        <v>941</v>
      </c>
      <c r="K6735" s="41" t="s">
        <v>116</v>
      </c>
    </row>
    <row r="6736" spans="1:11" x14ac:dyDescent="0.2">
      <c r="A6736" s="30">
        <v>738</v>
      </c>
      <c r="B6736" s="253" t="str">
        <f>IF(AND(A6736&lt;&gt;"",ISNUMBER(A6736)),VLOOKUP(A6736,Studies!A:BR,2,FALSE),"")</f>
        <v>Greenblatt 1992</v>
      </c>
      <c r="C6736" s="254" t="str">
        <f>IF(AND(A6736&lt;&gt;"",ISNUMBER(A6736)),VLOOKUP(A6736,Studies!A:BR,3,FALSE),"")</f>
        <v>https://www.ncbi.nlm.nih.gov/pubmed/1424422</v>
      </c>
      <c r="D6736" s="254" t="str">
        <f>IF(AND(A6736&lt;&gt;"",ISNUMBER(A6736)),VLOOKUP(A6736,Studies!A:BR,4,FALSE),"")</f>
        <v>Alprazolam group, Placebo first, Fluoxetine second</v>
      </c>
      <c r="E6736" s="254" t="str">
        <f>IF(AND(A6736&lt;&gt;"",ISNUMBER(A6736)),VLOOKUP(A6736,Studies!A:BR,5,FALSE),"")</f>
        <v>Alprazolam</v>
      </c>
      <c r="F6736" s="255" t="str">
        <f>IF(AND(A6736&lt;&gt;"",ISNUMBER(A6736)),VLOOKUP(A6736,Studies!A:BR,6,FALSE),"")</f>
        <v>Plasma</v>
      </c>
      <c r="G6736" s="194">
        <v>8</v>
      </c>
      <c r="H6736" s="50" t="s">
        <v>60</v>
      </c>
      <c r="I6736" s="187">
        <v>8.2669119999999996</v>
      </c>
      <c r="J6736" s="41" t="s">
        <v>941</v>
      </c>
      <c r="K6736" s="41" t="s">
        <v>116</v>
      </c>
    </row>
    <row r="6737" spans="1:14" x14ac:dyDescent="0.2">
      <c r="A6737" s="30">
        <v>738</v>
      </c>
      <c r="B6737" s="253" t="str">
        <f>IF(AND(A6737&lt;&gt;"",ISNUMBER(A6737)),VLOOKUP(A6737,Studies!A:BR,2,FALSE),"")</f>
        <v>Greenblatt 1992</v>
      </c>
      <c r="C6737" s="254" t="str">
        <f>IF(AND(A6737&lt;&gt;"",ISNUMBER(A6737)),VLOOKUP(A6737,Studies!A:BR,3,FALSE),"")</f>
        <v>https://www.ncbi.nlm.nih.gov/pubmed/1424422</v>
      </c>
      <c r="D6737" s="254" t="str">
        <f>IF(AND(A6737&lt;&gt;"",ISNUMBER(A6737)),VLOOKUP(A6737,Studies!A:BR,4,FALSE),"")</f>
        <v>Alprazolam group, Placebo first, Fluoxetine second</v>
      </c>
      <c r="E6737" s="254" t="str">
        <f>IF(AND(A6737&lt;&gt;"",ISNUMBER(A6737)),VLOOKUP(A6737,Studies!A:BR,5,FALSE),"")</f>
        <v>Alprazolam</v>
      </c>
      <c r="F6737" s="255" t="str">
        <f>IF(AND(A6737&lt;&gt;"",ISNUMBER(A6737)),VLOOKUP(A6737,Studies!A:BR,6,FALSE),"")</f>
        <v>Plasma</v>
      </c>
      <c r="G6737" s="194">
        <v>12</v>
      </c>
      <c r="H6737" s="50" t="s">
        <v>60</v>
      </c>
      <c r="I6737" s="187">
        <v>6.8904899999999998</v>
      </c>
      <c r="J6737" s="41" t="s">
        <v>941</v>
      </c>
      <c r="K6737" s="41" t="s">
        <v>116</v>
      </c>
    </row>
    <row r="6738" spans="1:14" x14ac:dyDescent="0.2">
      <c r="A6738" s="30">
        <v>738</v>
      </c>
      <c r="B6738" s="253" t="str">
        <f>IF(AND(A6738&lt;&gt;"",ISNUMBER(A6738)),VLOOKUP(A6738,Studies!A:BR,2,FALSE),"")</f>
        <v>Greenblatt 1992</v>
      </c>
      <c r="C6738" s="254" t="str">
        <f>IF(AND(A6738&lt;&gt;"",ISNUMBER(A6738)),VLOOKUP(A6738,Studies!A:BR,3,FALSE),"")</f>
        <v>https://www.ncbi.nlm.nih.gov/pubmed/1424422</v>
      </c>
      <c r="D6738" s="254" t="str">
        <f>IF(AND(A6738&lt;&gt;"",ISNUMBER(A6738)),VLOOKUP(A6738,Studies!A:BR,4,FALSE),"")</f>
        <v>Alprazolam group, Placebo first, Fluoxetine second</v>
      </c>
      <c r="E6738" s="254" t="str">
        <f>IF(AND(A6738&lt;&gt;"",ISNUMBER(A6738)),VLOOKUP(A6738,Studies!A:BR,5,FALSE),"")</f>
        <v>Alprazolam</v>
      </c>
      <c r="F6738" s="255" t="str">
        <f>IF(AND(A6738&lt;&gt;"",ISNUMBER(A6738)),VLOOKUP(A6738,Studies!A:BR,6,FALSE),"")</f>
        <v>Plasma</v>
      </c>
      <c r="G6738" s="194">
        <v>18</v>
      </c>
      <c r="H6738" s="50" t="s">
        <v>60</v>
      </c>
      <c r="I6738" s="187">
        <v>4.6951479999999997</v>
      </c>
      <c r="J6738" s="41" t="s">
        <v>941</v>
      </c>
      <c r="K6738" s="41" t="s">
        <v>116</v>
      </c>
    </row>
    <row r="6739" spans="1:14" x14ac:dyDescent="0.2">
      <c r="A6739" s="30">
        <v>738</v>
      </c>
      <c r="B6739" s="253" t="str">
        <f>IF(AND(A6739&lt;&gt;"",ISNUMBER(A6739)),VLOOKUP(A6739,Studies!A:BR,2,FALSE),"")</f>
        <v>Greenblatt 1992</v>
      </c>
      <c r="C6739" s="254" t="str">
        <f>IF(AND(A6739&lt;&gt;"",ISNUMBER(A6739)),VLOOKUP(A6739,Studies!A:BR,3,FALSE),"")</f>
        <v>https://www.ncbi.nlm.nih.gov/pubmed/1424422</v>
      </c>
      <c r="D6739" s="254" t="str">
        <f>IF(AND(A6739&lt;&gt;"",ISNUMBER(A6739)),VLOOKUP(A6739,Studies!A:BR,4,FALSE),"")</f>
        <v>Alprazolam group, Placebo first, Fluoxetine second</v>
      </c>
      <c r="E6739" s="254" t="str">
        <f>IF(AND(A6739&lt;&gt;"",ISNUMBER(A6739)),VLOOKUP(A6739,Studies!A:BR,5,FALSE),"")</f>
        <v>Alprazolam</v>
      </c>
      <c r="F6739" s="255" t="str">
        <f>IF(AND(A6739&lt;&gt;"",ISNUMBER(A6739)),VLOOKUP(A6739,Studies!A:BR,6,FALSE),"")</f>
        <v>Plasma</v>
      </c>
      <c r="G6739" s="194">
        <v>24</v>
      </c>
      <c r="H6739" s="50" t="s">
        <v>60</v>
      </c>
      <c r="I6739" s="187">
        <v>4.3788309999999999</v>
      </c>
      <c r="J6739" s="41" t="s">
        <v>941</v>
      </c>
      <c r="K6739" s="41" t="s">
        <v>116</v>
      </c>
    </row>
    <row r="6740" spans="1:14" x14ac:dyDescent="0.2">
      <c r="A6740" s="30">
        <v>738</v>
      </c>
      <c r="B6740" s="253" t="str">
        <f>IF(AND(A6740&lt;&gt;"",ISNUMBER(A6740)),VLOOKUP(A6740,Studies!A:BR,2,FALSE),"")</f>
        <v>Greenblatt 1992</v>
      </c>
      <c r="C6740" s="254" t="str">
        <f>IF(AND(A6740&lt;&gt;"",ISNUMBER(A6740)),VLOOKUP(A6740,Studies!A:BR,3,FALSE),"")</f>
        <v>https://www.ncbi.nlm.nih.gov/pubmed/1424422</v>
      </c>
      <c r="D6740" s="254" t="str">
        <f>IF(AND(A6740&lt;&gt;"",ISNUMBER(A6740)),VLOOKUP(A6740,Studies!A:BR,4,FALSE),"")</f>
        <v>Alprazolam group, Placebo first, Fluoxetine second</v>
      </c>
      <c r="E6740" s="254" t="str">
        <f>IF(AND(A6740&lt;&gt;"",ISNUMBER(A6740)),VLOOKUP(A6740,Studies!A:BR,5,FALSE),"")</f>
        <v>Alprazolam</v>
      </c>
      <c r="F6740" s="255" t="str">
        <f>IF(AND(A6740&lt;&gt;"",ISNUMBER(A6740)),VLOOKUP(A6740,Studies!A:BR,6,FALSE),"")</f>
        <v>Plasma</v>
      </c>
      <c r="G6740" s="194">
        <v>36</v>
      </c>
      <c r="H6740" s="50" t="s">
        <v>60</v>
      </c>
      <c r="I6740" s="187">
        <v>2.3924110000000001</v>
      </c>
      <c r="J6740" s="41" t="s">
        <v>941</v>
      </c>
      <c r="K6740" s="41" t="s">
        <v>116</v>
      </c>
    </row>
    <row r="6741" spans="1:14" x14ac:dyDescent="0.2">
      <c r="A6741" s="30">
        <v>738</v>
      </c>
      <c r="B6741" s="253" t="str">
        <f>IF(AND(A6741&lt;&gt;"",ISNUMBER(A6741)),VLOOKUP(A6741,Studies!A:BR,2,FALSE),"")</f>
        <v>Greenblatt 1992</v>
      </c>
      <c r="C6741" s="254" t="str">
        <f>IF(AND(A6741&lt;&gt;"",ISNUMBER(A6741)),VLOOKUP(A6741,Studies!A:BR,3,FALSE),"")</f>
        <v>https://www.ncbi.nlm.nih.gov/pubmed/1424422</v>
      </c>
      <c r="D6741" s="254" t="str">
        <f>IF(AND(A6741&lt;&gt;"",ISNUMBER(A6741)),VLOOKUP(A6741,Studies!A:BR,4,FALSE),"")</f>
        <v>Alprazolam group, Placebo first, Fluoxetine second</v>
      </c>
      <c r="E6741" s="254" t="str">
        <f>IF(AND(A6741&lt;&gt;"",ISNUMBER(A6741)),VLOOKUP(A6741,Studies!A:BR,5,FALSE),"")</f>
        <v>Alprazolam</v>
      </c>
      <c r="F6741" s="255" t="str">
        <f>IF(AND(A6741&lt;&gt;"",ISNUMBER(A6741)),VLOOKUP(A6741,Studies!A:BR,6,FALSE),"")</f>
        <v>Plasma</v>
      </c>
      <c r="G6741" s="194">
        <v>48</v>
      </c>
      <c r="H6741" s="50" t="s">
        <v>60</v>
      </c>
      <c r="I6741" s="187">
        <v>1.8742049999999999</v>
      </c>
      <c r="J6741" s="41" t="s">
        <v>941</v>
      </c>
      <c r="K6741" s="41" t="s">
        <v>116</v>
      </c>
    </row>
    <row r="6742" spans="1:14" x14ac:dyDescent="0.2">
      <c r="A6742" s="30">
        <v>738</v>
      </c>
      <c r="B6742" s="253" t="str">
        <f>IF(AND(A6742&lt;&gt;"",ISNUMBER(A6742)),VLOOKUP(A6742,Studies!A:BR,2,FALSE),"")</f>
        <v>Greenblatt 1992</v>
      </c>
      <c r="C6742" s="254" t="str">
        <f>IF(AND(A6742&lt;&gt;"",ISNUMBER(A6742)),VLOOKUP(A6742,Studies!A:BR,3,FALSE),"")</f>
        <v>https://www.ncbi.nlm.nih.gov/pubmed/1424422</v>
      </c>
      <c r="D6742" s="254" t="str">
        <f>IF(AND(A6742&lt;&gt;"",ISNUMBER(A6742)),VLOOKUP(A6742,Studies!A:BR,4,FALSE),"")</f>
        <v>Alprazolam group, Placebo first, Fluoxetine second</v>
      </c>
      <c r="E6742" s="254" t="str">
        <f>IF(AND(A6742&lt;&gt;"",ISNUMBER(A6742)),VLOOKUP(A6742,Studies!A:BR,5,FALSE),"")</f>
        <v>Alprazolam</v>
      </c>
      <c r="F6742" s="255" t="str">
        <f>IF(AND(A6742&lt;&gt;"",ISNUMBER(A6742)),VLOOKUP(A6742,Studies!A:BR,6,FALSE),"")</f>
        <v>Plasma</v>
      </c>
      <c r="G6742" s="194">
        <v>60</v>
      </c>
      <c r="H6742" s="50" t="s">
        <v>60</v>
      </c>
      <c r="I6742" s="187">
        <v>0.69504200000000005</v>
      </c>
      <c r="J6742" s="41" t="s">
        <v>941</v>
      </c>
      <c r="K6742" s="41" t="s">
        <v>116</v>
      </c>
    </row>
    <row r="6743" spans="1:14" x14ac:dyDescent="0.2">
      <c r="A6743" s="30">
        <v>739</v>
      </c>
      <c r="B6743" s="253" t="str">
        <f>IF(AND(A6743&lt;&gt;"",ISNUMBER(A6743)),VLOOKUP(A6743,Studies!A:BR,2,FALSE),"")</f>
        <v>Greenblatt 1998b</v>
      </c>
      <c r="C6743" s="254" t="str">
        <f>IF(AND(A6743&lt;&gt;"",ISNUMBER(A6743)),VLOOKUP(A6743,Studies!A:BR,3,FALSE),"")</f>
        <v>https://www.ncbi.nlm.nih.gov/pubmed/9757147</v>
      </c>
      <c r="D6743" s="254" t="str">
        <f>IF(AND(A6743&lt;&gt;"",ISNUMBER(A6743)),VLOOKUP(A6743,Studies!A:BR,4,FALSE),"")</f>
        <v>Alprazolam alone (Trial A)</v>
      </c>
      <c r="E6743" s="254" t="str">
        <f>IF(AND(A6743&lt;&gt;"",ISNUMBER(A6743)),VLOOKUP(A6743,Studies!A:BR,5,FALSE),"")</f>
        <v>Alprazolam</v>
      </c>
      <c r="F6743" s="255" t="str">
        <f>IF(AND(A6743&lt;&gt;"",ISNUMBER(A6743)),VLOOKUP(A6743,Studies!A:BR,6,FALSE),"")</f>
        <v>Plasma</v>
      </c>
      <c r="G6743" s="194">
        <v>0.5</v>
      </c>
      <c r="H6743" s="50" t="s">
        <v>60</v>
      </c>
      <c r="I6743" s="187">
        <v>3.2531180000000002</v>
      </c>
      <c r="J6743" s="41" t="s">
        <v>941</v>
      </c>
      <c r="K6743" s="41" t="s">
        <v>116</v>
      </c>
      <c r="L6743" s="195">
        <v>1.326471</v>
      </c>
      <c r="M6743" s="52" t="s">
        <v>941</v>
      </c>
      <c r="N6743" s="52" t="s">
        <v>949</v>
      </c>
    </row>
    <row r="6744" spans="1:14" x14ac:dyDescent="0.2">
      <c r="A6744" s="30">
        <v>739</v>
      </c>
      <c r="B6744" s="253" t="str">
        <f>IF(AND(A6744&lt;&gt;"",ISNUMBER(A6744)),VLOOKUP(A6744,Studies!A:BR,2,FALSE),"")</f>
        <v>Greenblatt 1998b</v>
      </c>
      <c r="C6744" s="254" t="str">
        <f>IF(AND(A6744&lt;&gt;"",ISNUMBER(A6744)),VLOOKUP(A6744,Studies!A:BR,3,FALSE),"")</f>
        <v>https://www.ncbi.nlm.nih.gov/pubmed/9757147</v>
      </c>
      <c r="D6744" s="254" t="str">
        <f>IF(AND(A6744&lt;&gt;"",ISNUMBER(A6744)),VLOOKUP(A6744,Studies!A:BR,4,FALSE),"")</f>
        <v>Alprazolam alone (Trial A)</v>
      </c>
      <c r="E6744" s="254" t="str">
        <f>IF(AND(A6744&lt;&gt;"",ISNUMBER(A6744)),VLOOKUP(A6744,Studies!A:BR,5,FALSE),"")</f>
        <v>Alprazolam</v>
      </c>
      <c r="F6744" s="255" t="str">
        <f>IF(AND(A6744&lt;&gt;"",ISNUMBER(A6744)),VLOOKUP(A6744,Studies!A:BR,6,FALSE),"")</f>
        <v>Plasma</v>
      </c>
      <c r="G6744" s="194">
        <v>1</v>
      </c>
      <c r="H6744" s="50" t="s">
        <v>60</v>
      </c>
      <c r="I6744" s="187">
        <v>13.03335</v>
      </c>
      <c r="J6744" s="41" t="s">
        <v>941</v>
      </c>
      <c r="K6744" s="41" t="s">
        <v>116</v>
      </c>
      <c r="L6744" s="195">
        <v>2.1902140000000001</v>
      </c>
      <c r="M6744" s="52" t="s">
        <v>941</v>
      </c>
      <c r="N6744" s="52" t="s">
        <v>949</v>
      </c>
    </row>
    <row r="6745" spans="1:14" x14ac:dyDescent="0.2">
      <c r="A6745" s="30">
        <v>739</v>
      </c>
      <c r="B6745" s="253" t="str">
        <f>IF(AND(A6745&lt;&gt;"",ISNUMBER(A6745)),VLOOKUP(A6745,Studies!A:BR,2,FALSE),"")</f>
        <v>Greenblatt 1998b</v>
      </c>
      <c r="C6745" s="254" t="str">
        <f>IF(AND(A6745&lt;&gt;"",ISNUMBER(A6745)),VLOOKUP(A6745,Studies!A:BR,3,FALSE),"")</f>
        <v>https://www.ncbi.nlm.nih.gov/pubmed/9757147</v>
      </c>
      <c r="D6745" s="254" t="str">
        <f>IF(AND(A6745&lt;&gt;"",ISNUMBER(A6745)),VLOOKUP(A6745,Studies!A:BR,4,FALSE),"")</f>
        <v>Alprazolam alone (Trial A)</v>
      </c>
      <c r="E6745" s="254" t="str">
        <f>IF(AND(A6745&lt;&gt;"",ISNUMBER(A6745)),VLOOKUP(A6745,Studies!A:BR,5,FALSE),"")</f>
        <v>Alprazolam</v>
      </c>
      <c r="F6745" s="255" t="str">
        <f>IF(AND(A6745&lt;&gt;"",ISNUMBER(A6745)),VLOOKUP(A6745,Studies!A:BR,6,FALSE),"")</f>
        <v>Plasma</v>
      </c>
      <c r="G6745" s="194">
        <v>1.5</v>
      </c>
      <c r="H6745" s="50" t="s">
        <v>60</v>
      </c>
      <c r="I6745" s="187">
        <v>12.72616</v>
      </c>
      <c r="J6745" s="41" t="s">
        <v>941</v>
      </c>
      <c r="K6745" s="41" t="s">
        <v>116</v>
      </c>
      <c r="L6745" s="195">
        <v>1.233992</v>
      </c>
      <c r="M6745" s="52" t="s">
        <v>941</v>
      </c>
      <c r="N6745" s="52" t="s">
        <v>949</v>
      </c>
    </row>
    <row r="6746" spans="1:14" x14ac:dyDescent="0.2">
      <c r="A6746" s="30">
        <v>739</v>
      </c>
      <c r="B6746" s="253" t="str">
        <f>IF(AND(A6746&lt;&gt;"",ISNUMBER(A6746)),VLOOKUP(A6746,Studies!A:BR,2,FALSE),"")</f>
        <v>Greenblatt 1998b</v>
      </c>
      <c r="C6746" s="254" t="str">
        <f>IF(AND(A6746&lt;&gt;"",ISNUMBER(A6746)),VLOOKUP(A6746,Studies!A:BR,3,FALSE),"")</f>
        <v>https://www.ncbi.nlm.nih.gov/pubmed/9757147</v>
      </c>
      <c r="D6746" s="254" t="str">
        <f>IF(AND(A6746&lt;&gt;"",ISNUMBER(A6746)),VLOOKUP(A6746,Studies!A:BR,4,FALSE),"")</f>
        <v>Alprazolam alone (Trial A)</v>
      </c>
      <c r="E6746" s="254" t="str">
        <f>IF(AND(A6746&lt;&gt;"",ISNUMBER(A6746)),VLOOKUP(A6746,Studies!A:BR,5,FALSE),"")</f>
        <v>Alprazolam</v>
      </c>
      <c r="F6746" s="255" t="str">
        <f>IF(AND(A6746&lt;&gt;"",ISNUMBER(A6746)),VLOOKUP(A6746,Studies!A:BR,6,FALSE),"")</f>
        <v>Plasma</v>
      </c>
      <c r="G6746" s="194">
        <v>2</v>
      </c>
      <c r="H6746" s="50" t="s">
        <v>60</v>
      </c>
      <c r="I6746" s="187">
        <v>11.43183</v>
      </c>
      <c r="J6746" s="41" t="s">
        <v>941</v>
      </c>
      <c r="K6746" s="41" t="s">
        <v>116</v>
      </c>
      <c r="L6746" s="195">
        <v>1.203076</v>
      </c>
      <c r="M6746" s="52" t="s">
        <v>941</v>
      </c>
      <c r="N6746" s="52" t="s">
        <v>949</v>
      </c>
    </row>
    <row r="6747" spans="1:14" x14ac:dyDescent="0.2">
      <c r="A6747" s="30">
        <v>739</v>
      </c>
      <c r="B6747" s="253" t="str">
        <f>IF(AND(A6747&lt;&gt;"",ISNUMBER(A6747)),VLOOKUP(A6747,Studies!A:BR,2,FALSE),"")</f>
        <v>Greenblatt 1998b</v>
      </c>
      <c r="C6747" s="254" t="str">
        <f>IF(AND(A6747&lt;&gt;"",ISNUMBER(A6747)),VLOOKUP(A6747,Studies!A:BR,3,FALSE),"")</f>
        <v>https://www.ncbi.nlm.nih.gov/pubmed/9757147</v>
      </c>
      <c r="D6747" s="254" t="str">
        <f>IF(AND(A6747&lt;&gt;"",ISNUMBER(A6747)),VLOOKUP(A6747,Studies!A:BR,4,FALSE),"")</f>
        <v>Alprazolam alone (Trial A)</v>
      </c>
      <c r="E6747" s="254" t="str">
        <f>IF(AND(A6747&lt;&gt;"",ISNUMBER(A6747)),VLOOKUP(A6747,Studies!A:BR,5,FALSE),"")</f>
        <v>Alprazolam</v>
      </c>
      <c r="F6747" s="255" t="str">
        <f>IF(AND(A6747&lt;&gt;"",ISNUMBER(A6747)),VLOOKUP(A6747,Studies!A:BR,6,FALSE),"")</f>
        <v>Plasma</v>
      </c>
      <c r="G6747" s="194">
        <v>3</v>
      </c>
      <c r="H6747" s="50" t="s">
        <v>60</v>
      </c>
      <c r="I6747" s="187">
        <v>10.29303</v>
      </c>
      <c r="J6747" s="41" t="s">
        <v>941</v>
      </c>
      <c r="K6747" s="41" t="s">
        <v>116</v>
      </c>
      <c r="L6747" s="195">
        <v>0.89460200000000001</v>
      </c>
      <c r="M6747" s="52" t="s">
        <v>941</v>
      </c>
      <c r="N6747" s="52" t="s">
        <v>949</v>
      </c>
    </row>
    <row r="6748" spans="1:14" x14ac:dyDescent="0.2">
      <c r="A6748" s="30">
        <v>739</v>
      </c>
      <c r="B6748" s="253" t="str">
        <f>IF(AND(A6748&lt;&gt;"",ISNUMBER(A6748)),VLOOKUP(A6748,Studies!A:BR,2,FALSE),"")</f>
        <v>Greenblatt 1998b</v>
      </c>
      <c r="C6748" s="254" t="str">
        <f>IF(AND(A6748&lt;&gt;"",ISNUMBER(A6748)),VLOOKUP(A6748,Studies!A:BR,3,FALSE),"")</f>
        <v>https://www.ncbi.nlm.nih.gov/pubmed/9757147</v>
      </c>
      <c r="D6748" s="254" t="str">
        <f>IF(AND(A6748&lt;&gt;"",ISNUMBER(A6748)),VLOOKUP(A6748,Studies!A:BR,4,FALSE),"")</f>
        <v>Alprazolam alone (Trial A)</v>
      </c>
      <c r="E6748" s="254" t="str">
        <f>IF(AND(A6748&lt;&gt;"",ISNUMBER(A6748)),VLOOKUP(A6748,Studies!A:BR,5,FALSE),"")</f>
        <v>Alprazolam</v>
      </c>
      <c r="F6748" s="255" t="str">
        <f>IF(AND(A6748&lt;&gt;"",ISNUMBER(A6748)),VLOOKUP(A6748,Studies!A:BR,6,FALSE),"")</f>
        <v>Plasma</v>
      </c>
      <c r="G6748" s="194">
        <v>4</v>
      </c>
      <c r="H6748" s="50" t="s">
        <v>60</v>
      </c>
      <c r="I6748" s="187">
        <v>8.9999319999999994</v>
      </c>
      <c r="J6748" s="41" t="s">
        <v>941</v>
      </c>
      <c r="K6748" s="41" t="s">
        <v>116</v>
      </c>
      <c r="L6748" s="195">
        <v>0.83289999999999997</v>
      </c>
      <c r="M6748" s="52" t="s">
        <v>941</v>
      </c>
      <c r="N6748" s="52" t="s">
        <v>949</v>
      </c>
    </row>
    <row r="6749" spans="1:14" x14ac:dyDescent="0.2">
      <c r="A6749" s="30">
        <v>739</v>
      </c>
      <c r="B6749" s="253" t="str">
        <f>IF(AND(A6749&lt;&gt;"",ISNUMBER(A6749)),VLOOKUP(A6749,Studies!A:BR,2,FALSE),"")</f>
        <v>Greenblatt 1998b</v>
      </c>
      <c r="C6749" s="254" t="str">
        <f>IF(AND(A6749&lt;&gt;"",ISNUMBER(A6749)),VLOOKUP(A6749,Studies!A:BR,3,FALSE),"")</f>
        <v>https://www.ncbi.nlm.nih.gov/pubmed/9757147</v>
      </c>
      <c r="D6749" s="254" t="str">
        <f>IF(AND(A6749&lt;&gt;"",ISNUMBER(A6749)),VLOOKUP(A6749,Studies!A:BR,4,FALSE),"")</f>
        <v>Alprazolam alone (Trial A)</v>
      </c>
      <c r="E6749" s="254" t="str">
        <f>IF(AND(A6749&lt;&gt;"",ISNUMBER(A6749)),VLOOKUP(A6749,Studies!A:BR,5,FALSE),"")</f>
        <v>Alprazolam</v>
      </c>
      <c r="F6749" s="255" t="str">
        <f>IF(AND(A6749&lt;&gt;"",ISNUMBER(A6749)),VLOOKUP(A6749,Studies!A:BR,6,FALSE),"")</f>
        <v>Plasma</v>
      </c>
      <c r="G6749" s="194">
        <v>6</v>
      </c>
      <c r="H6749" s="50" t="s">
        <v>60</v>
      </c>
      <c r="I6749" s="187">
        <v>7.4316469999999999</v>
      </c>
      <c r="J6749" s="41" t="s">
        <v>941</v>
      </c>
      <c r="K6749" s="41" t="s">
        <v>116</v>
      </c>
      <c r="L6749" s="195">
        <v>0.586252</v>
      </c>
      <c r="M6749" s="52" t="s">
        <v>941</v>
      </c>
      <c r="N6749" s="52" t="s">
        <v>949</v>
      </c>
    </row>
    <row r="6750" spans="1:14" x14ac:dyDescent="0.2">
      <c r="A6750" s="30">
        <v>739</v>
      </c>
      <c r="B6750" s="253" t="str">
        <f>IF(AND(A6750&lt;&gt;"",ISNUMBER(A6750)),VLOOKUP(A6750,Studies!A:BR,2,FALSE),"")</f>
        <v>Greenblatt 1998b</v>
      </c>
      <c r="C6750" s="254" t="str">
        <f>IF(AND(A6750&lt;&gt;"",ISNUMBER(A6750)),VLOOKUP(A6750,Studies!A:BR,3,FALSE),"")</f>
        <v>https://www.ncbi.nlm.nih.gov/pubmed/9757147</v>
      </c>
      <c r="D6750" s="254" t="str">
        <f>IF(AND(A6750&lt;&gt;"",ISNUMBER(A6750)),VLOOKUP(A6750,Studies!A:BR,4,FALSE),"")</f>
        <v>Alprazolam alone (Trial A)</v>
      </c>
      <c r="E6750" s="254" t="str">
        <f>IF(AND(A6750&lt;&gt;"",ISNUMBER(A6750)),VLOOKUP(A6750,Studies!A:BR,5,FALSE),"")</f>
        <v>Alprazolam</v>
      </c>
      <c r="F6750" s="255" t="str">
        <f>IF(AND(A6750&lt;&gt;"",ISNUMBER(A6750)),VLOOKUP(A6750,Studies!A:BR,6,FALSE),"")</f>
        <v>Plasma</v>
      </c>
      <c r="G6750" s="194">
        <v>8</v>
      </c>
      <c r="H6750" s="50" t="s">
        <v>60</v>
      </c>
      <c r="I6750" s="187">
        <v>7.1282730000000001</v>
      </c>
      <c r="J6750" s="41" t="s">
        <v>941</v>
      </c>
      <c r="K6750" s="41" t="s">
        <v>116</v>
      </c>
      <c r="L6750" s="195">
        <v>0.86374799999999996</v>
      </c>
      <c r="M6750" s="52" t="s">
        <v>941</v>
      </c>
      <c r="N6750" s="52" t="s">
        <v>949</v>
      </c>
    </row>
    <row r="6751" spans="1:14" x14ac:dyDescent="0.2">
      <c r="A6751" s="30">
        <v>739</v>
      </c>
      <c r="B6751" s="253" t="str">
        <f>IF(AND(A6751&lt;&gt;"",ISNUMBER(A6751)),VLOOKUP(A6751,Studies!A:BR,2,FALSE),"")</f>
        <v>Greenblatt 1998b</v>
      </c>
      <c r="C6751" s="254" t="str">
        <f>IF(AND(A6751&lt;&gt;"",ISNUMBER(A6751)),VLOOKUP(A6751,Studies!A:BR,3,FALSE),"")</f>
        <v>https://www.ncbi.nlm.nih.gov/pubmed/9757147</v>
      </c>
      <c r="D6751" s="254" t="str">
        <f>IF(AND(A6751&lt;&gt;"",ISNUMBER(A6751)),VLOOKUP(A6751,Studies!A:BR,4,FALSE),"")</f>
        <v>Alprazolam alone (Trial A)</v>
      </c>
      <c r="E6751" s="254" t="str">
        <f>IF(AND(A6751&lt;&gt;"",ISNUMBER(A6751)),VLOOKUP(A6751,Studies!A:BR,5,FALSE),"")</f>
        <v>Alprazolam</v>
      </c>
      <c r="F6751" s="255" t="str">
        <f>IF(AND(A6751&lt;&gt;"",ISNUMBER(A6751)),VLOOKUP(A6751,Studies!A:BR,6,FALSE),"")</f>
        <v>Plasma</v>
      </c>
      <c r="G6751" s="194">
        <v>12</v>
      </c>
      <c r="H6751" s="50" t="s">
        <v>60</v>
      </c>
      <c r="I6751" s="187">
        <v>5.4110589999999998</v>
      </c>
      <c r="J6751" s="41" t="s">
        <v>941</v>
      </c>
      <c r="K6751" s="41" t="s">
        <v>116</v>
      </c>
      <c r="L6751" s="195">
        <v>0.61696300000000004</v>
      </c>
      <c r="M6751" s="52" t="s">
        <v>941</v>
      </c>
      <c r="N6751" s="52" t="s">
        <v>949</v>
      </c>
    </row>
    <row r="6752" spans="1:14" x14ac:dyDescent="0.2">
      <c r="A6752" s="30">
        <v>739</v>
      </c>
      <c r="B6752" s="253" t="str">
        <f>IF(AND(A6752&lt;&gt;"",ISNUMBER(A6752)),VLOOKUP(A6752,Studies!A:BR,2,FALSE),"")</f>
        <v>Greenblatt 1998b</v>
      </c>
      <c r="C6752" s="254" t="str">
        <f>IF(AND(A6752&lt;&gt;"",ISNUMBER(A6752)),VLOOKUP(A6752,Studies!A:BR,3,FALSE),"")</f>
        <v>https://www.ncbi.nlm.nih.gov/pubmed/9757147</v>
      </c>
      <c r="D6752" s="254" t="str">
        <f>IF(AND(A6752&lt;&gt;"",ISNUMBER(A6752)),VLOOKUP(A6752,Studies!A:BR,4,FALSE),"")</f>
        <v>Alprazolam alone (Trial A)</v>
      </c>
      <c r="E6752" s="254" t="str">
        <f>IF(AND(A6752&lt;&gt;"",ISNUMBER(A6752)),VLOOKUP(A6752,Studies!A:BR,5,FALSE),"")</f>
        <v>Alprazolam</v>
      </c>
      <c r="F6752" s="255" t="str">
        <f>IF(AND(A6752&lt;&gt;"",ISNUMBER(A6752)),VLOOKUP(A6752,Studies!A:BR,6,FALSE),"")</f>
        <v>Plasma</v>
      </c>
      <c r="G6752" s="194">
        <v>24</v>
      </c>
      <c r="H6752" s="50" t="s">
        <v>60</v>
      </c>
      <c r="I6752" s="187">
        <v>3.3839999999999999</v>
      </c>
      <c r="J6752" s="41" t="s">
        <v>941</v>
      </c>
      <c r="K6752" s="41" t="s">
        <v>116</v>
      </c>
      <c r="L6752" s="195">
        <v>0.69998400000000005</v>
      </c>
      <c r="M6752" s="52" t="s">
        <v>941</v>
      </c>
      <c r="N6752" s="52" t="s">
        <v>949</v>
      </c>
    </row>
    <row r="6753" spans="1:14" x14ac:dyDescent="0.2">
      <c r="A6753" s="30">
        <v>739</v>
      </c>
      <c r="B6753" s="253" t="str">
        <f>IF(AND(A6753&lt;&gt;"",ISNUMBER(A6753)),VLOOKUP(A6753,Studies!A:BR,2,FALSE),"")</f>
        <v>Greenblatt 1998b</v>
      </c>
      <c r="C6753" s="254" t="str">
        <f>IF(AND(A6753&lt;&gt;"",ISNUMBER(A6753)),VLOOKUP(A6753,Studies!A:BR,3,FALSE),"")</f>
        <v>https://www.ncbi.nlm.nih.gov/pubmed/9757147</v>
      </c>
      <c r="D6753" s="254" t="str">
        <f>IF(AND(A6753&lt;&gt;"",ISNUMBER(A6753)),VLOOKUP(A6753,Studies!A:BR,4,FALSE),"")</f>
        <v>Alprazolam alone (Trial A)</v>
      </c>
      <c r="E6753" s="254" t="str">
        <f>IF(AND(A6753&lt;&gt;"",ISNUMBER(A6753)),VLOOKUP(A6753,Studies!A:BR,5,FALSE),"")</f>
        <v>Alprazolam</v>
      </c>
      <c r="F6753" s="255" t="str">
        <f>IF(AND(A6753&lt;&gt;"",ISNUMBER(A6753)),VLOOKUP(A6753,Studies!A:BR,6,FALSE),"")</f>
        <v>Plasma</v>
      </c>
      <c r="G6753" s="194">
        <v>48</v>
      </c>
      <c r="H6753" s="50" t="s">
        <v>60</v>
      </c>
      <c r="I6753" s="187">
        <v>1.0289999999999999</v>
      </c>
      <c r="J6753" s="41" t="s">
        <v>941</v>
      </c>
      <c r="K6753" s="41" t="s">
        <v>116</v>
      </c>
      <c r="L6753" s="195">
        <v>0.38603300000000002</v>
      </c>
      <c r="M6753" s="52" t="s">
        <v>941</v>
      </c>
      <c r="N6753" s="52" t="s">
        <v>949</v>
      </c>
    </row>
    <row r="6754" spans="1:14" x14ac:dyDescent="0.2">
      <c r="A6754" s="30">
        <v>740</v>
      </c>
      <c r="B6754" s="253" t="str">
        <f>IF(AND(A6754&lt;&gt;"",ISNUMBER(A6754)),VLOOKUP(A6754,Studies!A:BR,2,FALSE),"")</f>
        <v>Greenblatt 2000</v>
      </c>
      <c r="C6754" s="254" t="str">
        <f>IF(AND(A6754&lt;&gt;"",ISNUMBER(A6754)),VLOOKUP(A6754,Studies!A:BR,3,FALSE),"")</f>
        <v>https://www.ncbi.nlm.nih.gov/pubmed/10801241</v>
      </c>
      <c r="D6754" s="254" t="str">
        <f>IF(AND(A6754&lt;&gt;"",ISNUMBER(A6754)),VLOOKUP(A6754,Studies!A:BR,4,FALSE),"")</f>
        <v>Control</v>
      </c>
      <c r="E6754" s="254" t="str">
        <f>IF(AND(A6754&lt;&gt;"",ISNUMBER(A6754)),VLOOKUP(A6754,Studies!A:BR,5,FALSE),"")</f>
        <v>Alprazolam</v>
      </c>
      <c r="F6754" s="255" t="str">
        <f>IF(AND(A6754&lt;&gt;"",ISNUMBER(A6754)),VLOOKUP(A6754,Studies!A:BR,6,FALSE),"")</f>
        <v>Plasma</v>
      </c>
      <c r="G6754" s="194">
        <v>0.5</v>
      </c>
      <c r="H6754" s="50" t="s">
        <v>60</v>
      </c>
      <c r="I6754" s="187">
        <v>5.0053720000000004</v>
      </c>
      <c r="J6754" s="41" t="s">
        <v>941</v>
      </c>
      <c r="K6754" s="41" t="s">
        <v>116</v>
      </c>
      <c r="L6754" s="195">
        <v>1.5054540000000001</v>
      </c>
      <c r="M6754" s="52" t="s">
        <v>941</v>
      </c>
      <c r="N6754" s="52" t="s">
        <v>949</v>
      </c>
    </row>
    <row r="6755" spans="1:14" x14ac:dyDescent="0.2">
      <c r="A6755" s="30">
        <v>740</v>
      </c>
      <c r="B6755" s="253" t="str">
        <f>IF(AND(A6755&lt;&gt;"",ISNUMBER(A6755)),VLOOKUP(A6755,Studies!A:BR,2,FALSE),"")</f>
        <v>Greenblatt 2000</v>
      </c>
      <c r="C6755" s="254" t="str">
        <f>IF(AND(A6755&lt;&gt;"",ISNUMBER(A6755)),VLOOKUP(A6755,Studies!A:BR,3,FALSE),"")</f>
        <v>https://www.ncbi.nlm.nih.gov/pubmed/10801241</v>
      </c>
      <c r="D6755" s="254" t="str">
        <f>IF(AND(A6755&lt;&gt;"",ISNUMBER(A6755)),VLOOKUP(A6755,Studies!A:BR,4,FALSE),"")</f>
        <v>Control</v>
      </c>
      <c r="E6755" s="254" t="str">
        <f>IF(AND(A6755&lt;&gt;"",ISNUMBER(A6755)),VLOOKUP(A6755,Studies!A:BR,5,FALSE),"")</f>
        <v>Alprazolam</v>
      </c>
      <c r="F6755" s="255" t="str">
        <f>IF(AND(A6755&lt;&gt;"",ISNUMBER(A6755)),VLOOKUP(A6755,Studies!A:BR,6,FALSE),"")</f>
        <v>Plasma</v>
      </c>
      <c r="G6755" s="194">
        <v>1</v>
      </c>
      <c r="H6755" s="50" t="s">
        <v>60</v>
      </c>
      <c r="I6755" s="187">
        <v>13.054819999999999</v>
      </c>
      <c r="J6755" s="41" t="s">
        <v>941</v>
      </c>
      <c r="K6755" s="41" t="s">
        <v>116</v>
      </c>
      <c r="L6755" s="195">
        <v>1.1887760000000001</v>
      </c>
      <c r="M6755" s="52" t="s">
        <v>941</v>
      </c>
      <c r="N6755" s="52" t="s">
        <v>949</v>
      </c>
    </row>
    <row r="6756" spans="1:14" x14ac:dyDescent="0.2">
      <c r="A6756" s="30">
        <v>740</v>
      </c>
      <c r="B6756" s="253" t="str">
        <f>IF(AND(A6756&lt;&gt;"",ISNUMBER(A6756)),VLOOKUP(A6756,Studies!A:BR,2,FALSE),"")</f>
        <v>Greenblatt 2000</v>
      </c>
      <c r="C6756" s="254" t="str">
        <f>IF(AND(A6756&lt;&gt;"",ISNUMBER(A6756)),VLOOKUP(A6756,Studies!A:BR,3,FALSE),"")</f>
        <v>https://www.ncbi.nlm.nih.gov/pubmed/10801241</v>
      </c>
      <c r="D6756" s="254" t="str">
        <f>IF(AND(A6756&lt;&gt;"",ISNUMBER(A6756)),VLOOKUP(A6756,Studies!A:BR,4,FALSE),"")</f>
        <v>Control</v>
      </c>
      <c r="E6756" s="254" t="str">
        <f>IF(AND(A6756&lt;&gt;"",ISNUMBER(A6756)),VLOOKUP(A6756,Studies!A:BR,5,FALSE),"")</f>
        <v>Alprazolam</v>
      </c>
      <c r="F6756" s="255" t="str">
        <f>IF(AND(A6756&lt;&gt;"",ISNUMBER(A6756)),VLOOKUP(A6756,Studies!A:BR,6,FALSE),"")</f>
        <v>Plasma</v>
      </c>
      <c r="G6756" s="194">
        <v>1.5</v>
      </c>
      <c r="H6756" s="50" t="s">
        <v>60</v>
      </c>
      <c r="I6756" s="187">
        <v>14.17841</v>
      </c>
      <c r="J6756" s="41" t="s">
        <v>941</v>
      </c>
      <c r="K6756" s="41" t="s">
        <v>116</v>
      </c>
      <c r="L6756" s="195">
        <v>0.87115799999999999</v>
      </c>
      <c r="M6756" s="52" t="s">
        <v>941</v>
      </c>
      <c r="N6756" s="52" t="s">
        <v>949</v>
      </c>
    </row>
    <row r="6757" spans="1:14" x14ac:dyDescent="0.2">
      <c r="A6757" s="30">
        <v>740</v>
      </c>
      <c r="B6757" s="253" t="str">
        <f>IF(AND(A6757&lt;&gt;"",ISNUMBER(A6757)),VLOOKUP(A6757,Studies!A:BR,2,FALSE),"")</f>
        <v>Greenblatt 2000</v>
      </c>
      <c r="C6757" s="254" t="str">
        <f>IF(AND(A6757&lt;&gt;"",ISNUMBER(A6757)),VLOOKUP(A6757,Studies!A:BR,3,FALSE),"")</f>
        <v>https://www.ncbi.nlm.nih.gov/pubmed/10801241</v>
      </c>
      <c r="D6757" s="254" t="str">
        <f>IF(AND(A6757&lt;&gt;"",ISNUMBER(A6757)),VLOOKUP(A6757,Studies!A:BR,4,FALSE),"")</f>
        <v>Control</v>
      </c>
      <c r="E6757" s="254" t="str">
        <f>IF(AND(A6757&lt;&gt;"",ISNUMBER(A6757)),VLOOKUP(A6757,Studies!A:BR,5,FALSE),"")</f>
        <v>Alprazolam</v>
      </c>
      <c r="F6757" s="255" t="str">
        <f>IF(AND(A6757&lt;&gt;"",ISNUMBER(A6757)),VLOOKUP(A6757,Studies!A:BR,6,FALSE),"")</f>
        <v>Plasma</v>
      </c>
      <c r="G6757" s="194">
        <v>2</v>
      </c>
      <c r="H6757" s="50" t="s">
        <v>60</v>
      </c>
      <c r="I6757" s="187">
        <v>13.480790000000001</v>
      </c>
      <c r="J6757" s="41" t="s">
        <v>941</v>
      </c>
      <c r="K6757" s="41" t="s">
        <v>116</v>
      </c>
      <c r="L6757" s="195">
        <v>0.96015899999999998</v>
      </c>
      <c r="M6757" s="52" t="s">
        <v>941</v>
      </c>
      <c r="N6757" s="52" t="s">
        <v>949</v>
      </c>
    </row>
    <row r="6758" spans="1:14" x14ac:dyDescent="0.2">
      <c r="A6758" s="30">
        <v>740</v>
      </c>
      <c r="B6758" s="253" t="str">
        <f>IF(AND(A6758&lt;&gt;"",ISNUMBER(A6758)),VLOOKUP(A6758,Studies!A:BR,2,FALSE),"")</f>
        <v>Greenblatt 2000</v>
      </c>
      <c r="C6758" s="254" t="str">
        <f>IF(AND(A6758&lt;&gt;"",ISNUMBER(A6758)),VLOOKUP(A6758,Studies!A:BR,3,FALSE),"")</f>
        <v>https://www.ncbi.nlm.nih.gov/pubmed/10801241</v>
      </c>
      <c r="D6758" s="254" t="str">
        <f>IF(AND(A6758&lt;&gt;"",ISNUMBER(A6758)),VLOOKUP(A6758,Studies!A:BR,4,FALSE),"")</f>
        <v>Control</v>
      </c>
      <c r="E6758" s="254" t="str">
        <f>IF(AND(A6758&lt;&gt;"",ISNUMBER(A6758)),VLOOKUP(A6758,Studies!A:BR,5,FALSE),"")</f>
        <v>Alprazolam</v>
      </c>
      <c r="F6758" s="255" t="str">
        <f>IF(AND(A6758&lt;&gt;"",ISNUMBER(A6758)),VLOOKUP(A6758,Studies!A:BR,6,FALSE),"")</f>
        <v>Plasma</v>
      </c>
      <c r="G6758" s="194">
        <v>2.5</v>
      </c>
      <c r="H6758" s="50" t="s">
        <v>60</v>
      </c>
      <c r="I6758" s="187">
        <v>12.99508</v>
      </c>
      <c r="J6758" s="41" t="s">
        <v>941</v>
      </c>
      <c r="K6758" s="41" t="s">
        <v>116</v>
      </c>
      <c r="L6758" s="195">
        <v>0.92556899999999998</v>
      </c>
      <c r="M6758" s="52" t="s">
        <v>941</v>
      </c>
      <c r="N6758" s="52" t="s">
        <v>949</v>
      </c>
    </row>
    <row r="6759" spans="1:14" x14ac:dyDescent="0.2">
      <c r="A6759" s="30">
        <v>740</v>
      </c>
      <c r="B6759" s="253" t="str">
        <f>IF(AND(A6759&lt;&gt;"",ISNUMBER(A6759)),VLOOKUP(A6759,Studies!A:BR,2,FALSE),"")</f>
        <v>Greenblatt 2000</v>
      </c>
      <c r="C6759" s="254" t="str">
        <f>IF(AND(A6759&lt;&gt;"",ISNUMBER(A6759)),VLOOKUP(A6759,Studies!A:BR,3,FALSE),"")</f>
        <v>https://www.ncbi.nlm.nih.gov/pubmed/10801241</v>
      </c>
      <c r="D6759" s="254" t="str">
        <f>IF(AND(A6759&lt;&gt;"",ISNUMBER(A6759)),VLOOKUP(A6759,Studies!A:BR,4,FALSE),"")</f>
        <v>Control</v>
      </c>
      <c r="E6759" s="254" t="str">
        <f>IF(AND(A6759&lt;&gt;"",ISNUMBER(A6759)),VLOOKUP(A6759,Studies!A:BR,5,FALSE),"")</f>
        <v>Alprazolam</v>
      </c>
      <c r="F6759" s="255" t="str">
        <f>IF(AND(A6759&lt;&gt;"",ISNUMBER(A6759)),VLOOKUP(A6759,Studies!A:BR,6,FALSE),"")</f>
        <v>Plasma</v>
      </c>
      <c r="G6759" s="194">
        <v>3</v>
      </c>
      <c r="H6759" s="50" t="s">
        <v>60</v>
      </c>
      <c r="I6759" s="187">
        <v>12.13105</v>
      </c>
      <c r="J6759" s="41" t="s">
        <v>941</v>
      </c>
      <c r="K6759" s="41" t="s">
        <v>116</v>
      </c>
      <c r="L6759" s="195">
        <v>0.62778100000000003</v>
      </c>
      <c r="M6759" s="52" t="s">
        <v>941</v>
      </c>
      <c r="N6759" s="52" t="s">
        <v>949</v>
      </c>
    </row>
    <row r="6760" spans="1:14" x14ac:dyDescent="0.2">
      <c r="A6760" s="30">
        <v>740</v>
      </c>
      <c r="B6760" s="253" t="str">
        <f>IF(AND(A6760&lt;&gt;"",ISNUMBER(A6760)),VLOOKUP(A6760,Studies!A:BR,2,FALSE),"")</f>
        <v>Greenblatt 2000</v>
      </c>
      <c r="C6760" s="254" t="str">
        <f>IF(AND(A6760&lt;&gt;"",ISNUMBER(A6760)),VLOOKUP(A6760,Studies!A:BR,3,FALSE),"")</f>
        <v>https://www.ncbi.nlm.nih.gov/pubmed/10801241</v>
      </c>
      <c r="D6760" s="254" t="str">
        <f>IF(AND(A6760&lt;&gt;"",ISNUMBER(A6760)),VLOOKUP(A6760,Studies!A:BR,4,FALSE),"")</f>
        <v>Control</v>
      </c>
      <c r="E6760" s="254" t="str">
        <f>IF(AND(A6760&lt;&gt;"",ISNUMBER(A6760)),VLOOKUP(A6760,Studies!A:BR,5,FALSE),"")</f>
        <v>Alprazolam</v>
      </c>
      <c r="F6760" s="255" t="str">
        <f>IF(AND(A6760&lt;&gt;"",ISNUMBER(A6760)),VLOOKUP(A6760,Studies!A:BR,6,FALSE),"")</f>
        <v>Plasma</v>
      </c>
      <c r="G6760" s="194">
        <v>4</v>
      </c>
      <c r="H6760" s="50" t="s">
        <v>60</v>
      </c>
      <c r="I6760" s="187">
        <v>10.96665</v>
      </c>
      <c r="J6760" s="41" t="s">
        <v>941</v>
      </c>
      <c r="K6760" s="41" t="s">
        <v>116</v>
      </c>
      <c r="L6760" s="195">
        <v>1.0536270000000001</v>
      </c>
      <c r="M6760" s="52" t="s">
        <v>941</v>
      </c>
      <c r="N6760" s="52" t="s">
        <v>949</v>
      </c>
    </row>
    <row r="6761" spans="1:14" x14ac:dyDescent="0.2">
      <c r="A6761" s="30">
        <v>740</v>
      </c>
      <c r="B6761" s="253" t="str">
        <f>IF(AND(A6761&lt;&gt;"",ISNUMBER(A6761)),VLOOKUP(A6761,Studies!A:BR,2,FALSE),"")</f>
        <v>Greenblatt 2000</v>
      </c>
      <c r="C6761" s="254" t="str">
        <f>IF(AND(A6761&lt;&gt;"",ISNUMBER(A6761)),VLOOKUP(A6761,Studies!A:BR,3,FALSE),"")</f>
        <v>https://www.ncbi.nlm.nih.gov/pubmed/10801241</v>
      </c>
      <c r="D6761" s="254" t="str">
        <f>IF(AND(A6761&lt;&gt;"",ISNUMBER(A6761)),VLOOKUP(A6761,Studies!A:BR,4,FALSE),"")</f>
        <v>Control</v>
      </c>
      <c r="E6761" s="254" t="str">
        <f>IF(AND(A6761&lt;&gt;"",ISNUMBER(A6761)),VLOOKUP(A6761,Studies!A:BR,5,FALSE),"")</f>
        <v>Alprazolam</v>
      </c>
      <c r="F6761" s="255" t="str">
        <f>IF(AND(A6761&lt;&gt;"",ISNUMBER(A6761)),VLOOKUP(A6761,Studies!A:BR,6,FALSE),"")</f>
        <v>Plasma</v>
      </c>
      <c r="G6761" s="194">
        <v>5</v>
      </c>
      <c r="H6761" s="50" t="s">
        <v>60</v>
      </c>
      <c r="I6761" s="187">
        <v>10.097580000000001</v>
      </c>
      <c r="J6761" s="41" t="s">
        <v>941</v>
      </c>
      <c r="K6761" s="41" t="s">
        <v>116</v>
      </c>
      <c r="L6761" s="195">
        <v>0.81887900000000002</v>
      </c>
      <c r="M6761" s="52" t="s">
        <v>941</v>
      </c>
      <c r="N6761" s="52" t="s">
        <v>949</v>
      </c>
    </row>
    <row r="6762" spans="1:14" x14ac:dyDescent="0.2">
      <c r="A6762" s="30">
        <v>740</v>
      </c>
      <c r="B6762" s="253" t="str">
        <f>IF(AND(A6762&lt;&gt;"",ISNUMBER(A6762)),VLOOKUP(A6762,Studies!A:BR,2,FALSE),"")</f>
        <v>Greenblatt 2000</v>
      </c>
      <c r="C6762" s="254" t="str">
        <f>IF(AND(A6762&lt;&gt;"",ISNUMBER(A6762)),VLOOKUP(A6762,Studies!A:BR,3,FALSE),"")</f>
        <v>https://www.ncbi.nlm.nih.gov/pubmed/10801241</v>
      </c>
      <c r="D6762" s="254" t="str">
        <f>IF(AND(A6762&lt;&gt;"",ISNUMBER(A6762)),VLOOKUP(A6762,Studies!A:BR,4,FALSE),"")</f>
        <v>Control</v>
      </c>
      <c r="E6762" s="254" t="str">
        <f>IF(AND(A6762&lt;&gt;"",ISNUMBER(A6762)),VLOOKUP(A6762,Studies!A:BR,5,FALSE),"")</f>
        <v>Alprazolam</v>
      </c>
      <c r="F6762" s="255" t="str">
        <f>IF(AND(A6762&lt;&gt;"",ISNUMBER(A6762)),VLOOKUP(A6762,Studies!A:BR,6,FALSE),"")</f>
        <v>Plasma</v>
      </c>
      <c r="G6762" s="194">
        <v>6</v>
      </c>
      <c r="H6762" s="50" t="s">
        <v>60</v>
      </c>
      <c r="I6762" s="187">
        <v>8.9624020000000009</v>
      </c>
      <c r="J6762" s="41" t="s">
        <v>941</v>
      </c>
      <c r="K6762" s="41" t="s">
        <v>116</v>
      </c>
      <c r="L6762" s="195">
        <v>0.95160199999999995</v>
      </c>
      <c r="M6762" s="52" t="s">
        <v>941</v>
      </c>
      <c r="N6762" s="52" t="s">
        <v>949</v>
      </c>
    </row>
    <row r="6763" spans="1:14" x14ac:dyDescent="0.2">
      <c r="A6763" s="30">
        <v>740</v>
      </c>
      <c r="B6763" s="253" t="str">
        <f>IF(AND(A6763&lt;&gt;"",ISNUMBER(A6763)),VLOOKUP(A6763,Studies!A:BR,2,FALSE),"")</f>
        <v>Greenblatt 2000</v>
      </c>
      <c r="C6763" s="254" t="str">
        <f>IF(AND(A6763&lt;&gt;"",ISNUMBER(A6763)),VLOOKUP(A6763,Studies!A:BR,3,FALSE),"")</f>
        <v>https://www.ncbi.nlm.nih.gov/pubmed/10801241</v>
      </c>
      <c r="D6763" s="254" t="str">
        <f>IF(AND(A6763&lt;&gt;"",ISNUMBER(A6763)),VLOOKUP(A6763,Studies!A:BR,4,FALSE),"")</f>
        <v>Control</v>
      </c>
      <c r="E6763" s="254" t="str">
        <f>IF(AND(A6763&lt;&gt;"",ISNUMBER(A6763)),VLOOKUP(A6763,Studies!A:BR,5,FALSE),"")</f>
        <v>Alprazolam</v>
      </c>
      <c r="F6763" s="255" t="str">
        <f>IF(AND(A6763&lt;&gt;"",ISNUMBER(A6763)),VLOOKUP(A6763,Studies!A:BR,6,FALSE),"")</f>
        <v>Plasma</v>
      </c>
      <c r="G6763" s="194">
        <v>8</v>
      </c>
      <c r="H6763" s="50" t="s">
        <v>60</v>
      </c>
      <c r="I6763" s="187">
        <v>7.5982099999999999</v>
      </c>
      <c r="J6763" s="41" t="s">
        <v>941</v>
      </c>
      <c r="K6763" s="41" t="s">
        <v>116</v>
      </c>
      <c r="L6763" s="195">
        <v>0.73000500000000001</v>
      </c>
      <c r="M6763" s="52" t="s">
        <v>941</v>
      </c>
      <c r="N6763" s="52" t="s">
        <v>949</v>
      </c>
    </row>
    <row r="6764" spans="1:14" x14ac:dyDescent="0.2">
      <c r="A6764" s="30">
        <v>740</v>
      </c>
      <c r="B6764" s="253" t="str">
        <f>IF(AND(A6764&lt;&gt;"",ISNUMBER(A6764)),VLOOKUP(A6764,Studies!A:BR,2,FALSE),"")</f>
        <v>Greenblatt 2000</v>
      </c>
      <c r="C6764" s="254" t="str">
        <f>IF(AND(A6764&lt;&gt;"",ISNUMBER(A6764)),VLOOKUP(A6764,Studies!A:BR,3,FALSE),"")</f>
        <v>https://www.ncbi.nlm.nih.gov/pubmed/10801241</v>
      </c>
      <c r="D6764" s="254" t="str">
        <f>IF(AND(A6764&lt;&gt;"",ISNUMBER(A6764)),VLOOKUP(A6764,Studies!A:BR,4,FALSE),"")</f>
        <v>Control</v>
      </c>
      <c r="E6764" s="254" t="str">
        <f>IF(AND(A6764&lt;&gt;"",ISNUMBER(A6764)),VLOOKUP(A6764,Studies!A:BR,5,FALSE),"")</f>
        <v>Alprazolam</v>
      </c>
      <c r="F6764" s="255" t="str">
        <f>IF(AND(A6764&lt;&gt;"",ISNUMBER(A6764)),VLOOKUP(A6764,Studies!A:BR,6,FALSE),"")</f>
        <v>Plasma</v>
      </c>
      <c r="G6764" s="194">
        <v>24</v>
      </c>
      <c r="H6764" s="50" t="s">
        <v>60</v>
      </c>
      <c r="I6764" s="187">
        <v>3.5811130000000002</v>
      </c>
      <c r="J6764" s="41" t="s">
        <v>941</v>
      </c>
      <c r="K6764" s="41" t="s">
        <v>116</v>
      </c>
      <c r="L6764" s="195">
        <v>0.68188599999999999</v>
      </c>
      <c r="M6764" s="52" t="s">
        <v>941</v>
      </c>
      <c r="N6764" s="52" t="s">
        <v>949</v>
      </c>
    </row>
    <row r="6765" spans="1:14" x14ac:dyDescent="0.2">
      <c r="A6765" s="30">
        <v>740</v>
      </c>
      <c r="B6765" s="253" t="str">
        <f>IF(AND(A6765&lt;&gt;"",ISNUMBER(A6765)),VLOOKUP(A6765,Studies!A:BR,2,FALSE),"")</f>
        <v>Greenblatt 2000</v>
      </c>
      <c r="C6765" s="254" t="str">
        <f>IF(AND(A6765&lt;&gt;"",ISNUMBER(A6765)),VLOOKUP(A6765,Studies!A:BR,3,FALSE),"")</f>
        <v>https://www.ncbi.nlm.nih.gov/pubmed/10801241</v>
      </c>
      <c r="D6765" s="254" t="str">
        <f>IF(AND(A6765&lt;&gt;"",ISNUMBER(A6765)),VLOOKUP(A6765,Studies!A:BR,4,FALSE),"")</f>
        <v>Control</v>
      </c>
      <c r="E6765" s="254" t="str">
        <f>IF(AND(A6765&lt;&gt;"",ISNUMBER(A6765)),VLOOKUP(A6765,Studies!A:BR,5,FALSE),"")</f>
        <v>Alprazolam</v>
      </c>
      <c r="F6765" s="255" t="str">
        <f>IF(AND(A6765&lt;&gt;"",ISNUMBER(A6765)),VLOOKUP(A6765,Studies!A:BR,6,FALSE),"")</f>
        <v>Plasma</v>
      </c>
      <c r="G6765" s="194">
        <v>32</v>
      </c>
      <c r="H6765" s="50" t="s">
        <v>60</v>
      </c>
      <c r="I6765" s="187">
        <v>2.3699279999999998</v>
      </c>
      <c r="J6765" s="41" t="s">
        <v>941</v>
      </c>
      <c r="K6765" s="41" t="s">
        <v>116</v>
      </c>
      <c r="L6765" s="195">
        <v>0.59725799999999996</v>
      </c>
      <c r="M6765" s="52" t="s">
        <v>941</v>
      </c>
      <c r="N6765" s="52" t="s">
        <v>949</v>
      </c>
    </row>
    <row r="6766" spans="1:14" x14ac:dyDescent="0.2">
      <c r="A6766" s="30">
        <v>741</v>
      </c>
      <c r="B6766" s="253" t="str">
        <f>IF(AND(A6766&lt;&gt;"",ISNUMBER(A6766)),VLOOKUP(A6766,Studies!A:BR,2,FALSE),"")</f>
        <v>Juhl 1984</v>
      </c>
      <c r="C6766" s="254" t="str">
        <f>IF(AND(A6766&lt;&gt;"",ISNUMBER(A6766)),VLOOKUP(A6766,Studies!A:BR,3,FALSE),"")</f>
        <v>https://www.ncbi.nlm.nih.gov/pubmed/6143766</v>
      </c>
      <c r="D6766" s="254" t="str">
        <f>IF(AND(A6766&lt;&gt;"",ISNUMBER(A6766)),VLOOKUP(A6766,Studies!A:BR,4,FALSE),"")</f>
        <v>Healthy control group</v>
      </c>
      <c r="E6766" s="254" t="str">
        <f>IF(AND(A6766&lt;&gt;"",ISNUMBER(A6766)),VLOOKUP(A6766,Studies!A:BR,5,FALSE),"")</f>
        <v>Alprazolam</v>
      </c>
      <c r="F6766" s="255" t="str">
        <f>IF(AND(A6766&lt;&gt;"",ISNUMBER(A6766)),VLOOKUP(A6766,Studies!A:BR,6,FALSE),"")</f>
        <v>Plasma</v>
      </c>
      <c r="G6766" s="194">
        <v>0.27002999999999999</v>
      </c>
      <c r="H6766" s="50" t="s">
        <v>60</v>
      </c>
      <c r="I6766" s="187">
        <v>5.0291350000000001</v>
      </c>
      <c r="J6766" s="41" t="s">
        <v>941</v>
      </c>
      <c r="K6766" s="41" t="s">
        <v>116</v>
      </c>
    </row>
    <row r="6767" spans="1:14" x14ac:dyDescent="0.2">
      <c r="A6767" s="30">
        <v>741</v>
      </c>
      <c r="B6767" s="253" t="str">
        <f>IF(AND(A6767&lt;&gt;"",ISNUMBER(A6767)),VLOOKUP(A6767,Studies!A:BR,2,FALSE),"")</f>
        <v>Juhl 1984</v>
      </c>
      <c r="C6767" s="254" t="str">
        <f>IF(AND(A6767&lt;&gt;"",ISNUMBER(A6767)),VLOOKUP(A6767,Studies!A:BR,3,FALSE),"")</f>
        <v>https://www.ncbi.nlm.nih.gov/pubmed/6143766</v>
      </c>
      <c r="D6767" s="254" t="str">
        <f>IF(AND(A6767&lt;&gt;"",ISNUMBER(A6767)),VLOOKUP(A6767,Studies!A:BR,4,FALSE),"")</f>
        <v>Healthy control group</v>
      </c>
      <c r="E6767" s="254" t="str">
        <f>IF(AND(A6767&lt;&gt;"",ISNUMBER(A6767)),VLOOKUP(A6767,Studies!A:BR,5,FALSE),"")</f>
        <v>Alprazolam</v>
      </c>
      <c r="F6767" s="255" t="str">
        <f>IF(AND(A6767&lt;&gt;"",ISNUMBER(A6767)),VLOOKUP(A6767,Studies!A:BR,6,FALSE),"")</f>
        <v>Plasma</v>
      </c>
      <c r="G6767" s="194">
        <v>0.52847</v>
      </c>
      <c r="H6767" s="50" t="s">
        <v>60</v>
      </c>
      <c r="I6767" s="187">
        <v>12.71031</v>
      </c>
      <c r="J6767" s="41" t="s">
        <v>941</v>
      </c>
      <c r="K6767" s="41" t="s">
        <v>116</v>
      </c>
    </row>
    <row r="6768" spans="1:14" x14ac:dyDescent="0.2">
      <c r="A6768" s="30">
        <v>741</v>
      </c>
      <c r="B6768" s="253" t="str">
        <f>IF(AND(A6768&lt;&gt;"",ISNUMBER(A6768)),VLOOKUP(A6768,Studies!A:BR,2,FALSE),"")</f>
        <v>Juhl 1984</v>
      </c>
      <c r="C6768" s="254" t="str">
        <f>IF(AND(A6768&lt;&gt;"",ISNUMBER(A6768)),VLOOKUP(A6768,Studies!A:BR,3,FALSE),"")</f>
        <v>https://www.ncbi.nlm.nih.gov/pubmed/6143766</v>
      </c>
      <c r="D6768" s="254" t="str">
        <f>IF(AND(A6768&lt;&gt;"",ISNUMBER(A6768)),VLOOKUP(A6768,Studies!A:BR,4,FALSE),"")</f>
        <v>Healthy control group</v>
      </c>
      <c r="E6768" s="254" t="str">
        <f>IF(AND(A6768&lt;&gt;"",ISNUMBER(A6768)),VLOOKUP(A6768,Studies!A:BR,5,FALSE),"")</f>
        <v>Alprazolam</v>
      </c>
      <c r="F6768" s="255" t="str">
        <f>IF(AND(A6768&lt;&gt;"",ISNUMBER(A6768)),VLOOKUP(A6768,Studies!A:BR,6,FALSE),"")</f>
        <v>Plasma</v>
      </c>
      <c r="G6768" s="194">
        <v>0.74789000000000005</v>
      </c>
      <c r="H6768" s="50" t="s">
        <v>60</v>
      </c>
      <c r="I6768" s="187">
        <v>13.688179999999999</v>
      </c>
      <c r="J6768" s="41" t="s">
        <v>941</v>
      </c>
      <c r="K6768" s="41" t="s">
        <v>116</v>
      </c>
    </row>
    <row r="6769" spans="1:11" x14ac:dyDescent="0.2">
      <c r="A6769" s="30">
        <v>741</v>
      </c>
      <c r="B6769" s="253" t="str">
        <f>IF(AND(A6769&lt;&gt;"",ISNUMBER(A6769)),VLOOKUP(A6769,Studies!A:BR,2,FALSE),"")</f>
        <v>Juhl 1984</v>
      </c>
      <c r="C6769" s="254" t="str">
        <f>IF(AND(A6769&lt;&gt;"",ISNUMBER(A6769)),VLOOKUP(A6769,Studies!A:BR,3,FALSE),"")</f>
        <v>https://www.ncbi.nlm.nih.gov/pubmed/6143766</v>
      </c>
      <c r="D6769" s="254" t="str">
        <f>IF(AND(A6769&lt;&gt;"",ISNUMBER(A6769)),VLOOKUP(A6769,Studies!A:BR,4,FALSE),"")</f>
        <v>Healthy control group</v>
      </c>
      <c r="E6769" s="254" t="str">
        <f>IF(AND(A6769&lt;&gt;"",ISNUMBER(A6769)),VLOOKUP(A6769,Studies!A:BR,5,FALSE),"")</f>
        <v>Alprazolam</v>
      </c>
      <c r="F6769" s="255" t="str">
        <f>IF(AND(A6769&lt;&gt;"",ISNUMBER(A6769)),VLOOKUP(A6769,Studies!A:BR,6,FALSE),"")</f>
        <v>Plasma</v>
      </c>
      <c r="G6769" s="194">
        <v>1.0457000000000001</v>
      </c>
      <c r="H6769" s="50" t="s">
        <v>60</v>
      </c>
      <c r="I6769" s="187">
        <v>14.002829999999999</v>
      </c>
      <c r="J6769" s="41" t="s">
        <v>941</v>
      </c>
      <c r="K6769" s="41" t="s">
        <v>116</v>
      </c>
    </row>
    <row r="6770" spans="1:11" x14ac:dyDescent="0.2">
      <c r="A6770" s="30">
        <v>741</v>
      </c>
      <c r="B6770" s="253" t="str">
        <f>IF(AND(A6770&lt;&gt;"",ISNUMBER(A6770)),VLOOKUP(A6770,Studies!A:BR,2,FALSE),"")</f>
        <v>Juhl 1984</v>
      </c>
      <c r="C6770" s="254" t="str">
        <f>IF(AND(A6770&lt;&gt;"",ISNUMBER(A6770)),VLOOKUP(A6770,Studies!A:BR,3,FALSE),"")</f>
        <v>https://www.ncbi.nlm.nih.gov/pubmed/6143766</v>
      </c>
      <c r="D6770" s="254" t="str">
        <f>IF(AND(A6770&lt;&gt;"",ISNUMBER(A6770)),VLOOKUP(A6770,Studies!A:BR,4,FALSE),"")</f>
        <v>Healthy control group</v>
      </c>
      <c r="E6770" s="254" t="str">
        <f>IF(AND(A6770&lt;&gt;"",ISNUMBER(A6770)),VLOOKUP(A6770,Studies!A:BR,5,FALSE),"")</f>
        <v>Alprazolam</v>
      </c>
      <c r="F6770" s="255" t="str">
        <f>IF(AND(A6770&lt;&gt;"",ISNUMBER(A6770)),VLOOKUP(A6770,Studies!A:BR,6,FALSE),"")</f>
        <v>Plasma</v>
      </c>
      <c r="G6770" s="194">
        <v>1.5074000000000001</v>
      </c>
      <c r="H6770" s="50" t="s">
        <v>60</v>
      </c>
      <c r="I6770" s="187">
        <v>11.699260000000001</v>
      </c>
      <c r="J6770" s="41" t="s">
        <v>941</v>
      </c>
      <c r="K6770" s="41" t="s">
        <v>116</v>
      </c>
    </row>
    <row r="6771" spans="1:11" x14ac:dyDescent="0.2">
      <c r="A6771" s="30">
        <v>741</v>
      </c>
      <c r="B6771" s="253" t="str">
        <f>IF(AND(A6771&lt;&gt;"",ISNUMBER(A6771)),VLOOKUP(A6771,Studies!A:BR,2,FALSE),"")</f>
        <v>Juhl 1984</v>
      </c>
      <c r="C6771" s="254" t="str">
        <f>IF(AND(A6771&lt;&gt;"",ISNUMBER(A6771)),VLOOKUP(A6771,Studies!A:BR,3,FALSE),"")</f>
        <v>https://www.ncbi.nlm.nih.gov/pubmed/6143766</v>
      </c>
      <c r="D6771" s="254" t="str">
        <f>IF(AND(A6771&lt;&gt;"",ISNUMBER(A6771)),VLOOKUP(A6771,Studies!A:BR,4,FALSE),"")</f>
        <v>Healthy control group</v>
      </c>
      <c r="E6771" s="254" t="str">
        <f>IF(AND(A6771&lt;&gt;"",ISNUMBER(A6771)),VLOOKUP(A6771,Studies!A:BR,5,FALSE),"")</f>
        <v>Alprazolam</v>
      </c>
      <c r="F6771" s="255" t="str">
        <f>IF(AND(A6771&lt;&gt;"",ISNUMBER(A6771)),VLOOKUP(A6771,Studies!A:BR,6,FALSE),"")</f>
        <v>Plasma</v>
      </c>
      <c r="G6771" s="194">
        <v>2.0314999999999999</v>
      </c>
      <c r="H6771" s="50" t="s">
        <v>60</v>
      </c>
      <c r="I6771" s="187">
        <v>11.70003</v>
      </c>
      <c r="J6771" s="41" t="s">
        <v>941</v>
      </c>
      <c r="K6771" s="41" t="s">
        <v>116</v>
      </c>
    </row>
    <row r="6772" spans="1:11" x14ac:dyDescent="0.2">
      <c r="A6772" s="30">
        <v>741</v>
      </c>
      <c r="B6772" s="253" t="str">
        <f>IF(AND(A6772&lt;&gt;"",ISNUMBER(A6772)),VLOOKUP(A6772,Studies!A:BR,2,FALSE),"")</f>
        <v>Juhl 1984</v>
      </c>
      <c r="C6772" s="254" t="str">
        <f>IF(AND(A6772&lt;&gt;"",ISNUMBER(A6772)),VLOOKUP(A6772,Studies!A:BR,3,FALSE),"")</f>
        <v>https://www.ncbi.nlm.nih.gov/pubmed/6143766</v>
      </c>
      <c r="D6772" s="254" t="str">
        <f>IF(AND(A6772&lt;&gt;"",ISNUMBER(A6772)),VLOOKUP(A6772,Studies!A:BR,4,FALSE),"")</f>
        <v>Healthy control group</v>
      </c>
      <c r="E6772" s="254" t="str">
        <f>IF(AND(A6772&lt;&gt;"",ISNUMBER(A6772)),VLOOKUP(A6772,Studies!A:BR,5,FALSE),"")</f>
        <v>Alprazolam</v>
      </c>
      <c r="F6772" s="255" t="str">
        <f>IF(AND(A6772&lt;&gt;"",ISNUMBER(A6772)),VLOOKUP(A6772,Studies!A:BR,6,FALSE),"")</f>
        <v>Plasma</v>
      </c>
      <c r="G6772" s="194">
        <v>2.5246</v>
      </c>
      <c r="H6772" s="50" t="s">
        <v>60</v>
      </c>
      <c r="I6772" s="187">
        <v>11.910259999999999</v>
      </c>
      <c r="J6772" s="41" t="s">
        <v>941</v>
      </c>
      <c r="K6772" s="41" t="s">
        <v>116</v>
      </c>
    </row>
    <row r="6773" spans="1:11" x14ac:dyDescent="0.2">
      <c r="A6773" s="30">
        <v>741</v>
      </c>
      <c r="B6773" s="253" t="str">
        <f>IF(AND(A6773&lt;&gt;"",ISNUMBER(A6773)),VLOOKUP(A6773,Studies!A:BR,2,FALSE),"")</f>
        <v>Juhl 1984</v>
      </c>
      <c r="C6773" s="254" t="str">
        <f>IF(AND(A6773&lt;&gt;"",ISNUMBER(A6773)),VLOOKUP(A6773,Studies!A:BR,3,FALSE),"")</f>
        <v>https://www.ncbi.nlm.nih.gov/pubmed/6143766</v>
      </c>
      <c r="D6773" s="254" t="str">
        <f>IF(AND(A6773&lt;&gt;"",ISNUMBER(A6773)),VLOOKUP(A6773,Studies!A:BR,4,FALSE),"")</f>
        <v>Healthy control group</v>
      </c>
      <c r="E6773" s="254" t="str">
        <f>IF(AND(A6773&lt;&gt;"",ISNUMBER(A6773)),VLOOKUP(A6773,Studies!A:BR,5,FALSE),"")</f>
        <v>Alprazolam</v>
      </c>
      <c r="F6773" s="255" t="str">
        <f>IF(AND(A6773&lt;&gt;"",ISNUMBER(A6773)),VLOOKUP(A6773,Studies!A:BR,6,FALSE),"")</f>
        <v>Plasma</v>
      </c>
      <c r="G6773" s="194">
        <v>3.0104000000000002</v>
      </c>
      <c r="H6773" s="50" t="s">
        <v>60</v>
      </c>
      <c r="I6773" s="187">
        <v>10.688980000000001</v>
      </c>
      <c r="J6773" s="41" t="s">
        <v>941</v>
      </c>
      <c r="K6773" s="41" t="s">
        <v>116</v>
      </c>
    </row>
    <row r="6774" spans="1:11" x14ac:dyDescent="0.2">
      <c r="A6774" s="30">
        <v>741</v>
      </c>
      <c r="B6774" s="253" t="str">
        <f>IF(AND(A6774&lt;&gt;"",ISNUMBER(A6774)),VLOOKUP(A6774,Studies!A:BR,2,FALSE),"")</f>
        <v>Juhl 1984</v>
      </c>
      <c r="C6774" s="254" t="str">
        <f>IF(AND(A6774&lt;&gt;"",ISNUMBER(A6774)),VLOOKUP(A6774,Studies!A:BR,3,FALSE),"")</f>
        <v>https://www.ncbi.nlm.nih.gov/pubmed/6143766</v>
      </c>
      <c r="D6774" s="254" t="str">
        <f>IF(AND(A6774&lt;&gt;"",ISNUMBER(A6774)),VLOOKUP(A6774,Studies!A:BR,4,FALSE),"")</f>
        <v>Healthy control group</v>
      </c>
      <c r="E6774" s="254" t="str">
        <f>IF(AND(A6774&lt;&gt;"",ISNUMBER(A6774)),VLOOKUP(A6774,Studies!A:BR,5,FALSE),"")</f>
        <v>Alprazolam</v>
      </c>
      <c r="F6774" s="255" t="str">
        <f>IF(AND(A6774&lt;&gt;"",ISNUMBER(A6774)),VLOOKUP(A6774,Studies!A:BR,6,FALSE),"")</f>
        <v>Plasma</v>
      </c>
      <c r="G6774" s="194">
        <v>3.9845000000000002</v>
      </c>
      <c r="H6774" s="50" t="s">
        <v>60</v>
      </c>
      <c r="I6774" s="187">
        <v>10.585660000000001</v>
      </c>
      <c r="J6774" s="41" t="s">
        <v>941</v>
      </c>
      <c r="K6774" s="41" t="s">
        <v>116</v>
      </c>
    </row>
    <row r="6775" spans="1:11" x14ac:dyDescent="0.2">
      <c r="A6775" s="30">
        <v>741</v>
      </c>
      <c r="B6775" s="253" t="str">
        <f>IF(AND(A6775&lt;&gt;"",ISNUMBER(A6775)),VLOOKUP(A6775,Studies!A:BR,2,FALSE),"")</f>
        <v>Juhl 1984</v>
      </c>
      <c r="C6775" s="254" t="str">
        <f>IF(AND(A6775&lt;&gt;"",ISNUMBER(A6775)),VLOOKUP(A6775,Studies!A:BR,3,FALSE),"")</f>
        <v>https://www.ncbi.nlm.nih.gov/pubmed/6143766</v>
      </c>
      <c r="D6775" s="254" t="str">
        <f>IF(AND(A6775&lt;&gt;"",ISNUMBER(A6775)),VLOOKUP(A6775,Studies!A:BR,4,FALSE),"")</f>
        <v>Healthy control group</v>
      </c>
      <c r="E6775" s="254" t="str">
        <f>IF(AND(A6775&lt;&gt;"",ISNUMBER(A6775)),VLOOKUP(A6775,Studies!A:BR,5,FALSE),"")</f>
        <v>Alprazolam</v>
      </c>
      <c r="F6775" s="255" t="str">
        <f>IF(AND(A6775&lt;&gt;"",ISNUMBER(A6775)),VLOOKUP(A6775,Studies!A:BR,6,FALSE),"")</f>
        <v>Plasma</v>
      </c>
      <c r="G6775" s="194">
        <v>6.0168999999999997</v>
      </c>
      <c r="H6775" s="50" t="s">
        <v>60</v>
      </c>
      <c r="I6775" s="187">
        <v>8.5985929999999993</v>
      </c>
      <c r="J6775" s="41" t="s">
        <v>941</v>
      </c>
      <c r="K6775" s="41" t="s">
        <v>116</v>
      </c>
    </row>
    <row r="6776" spans="1:11" x14ac:dyDescent="0.2">
      <c r="A6776" s="30">
        <v>741</v>
      </c>
      <c r="B6776" s="253" t="str">
        <f>IF(AND(A6776&lt;&gt;"",ISNUMBER(A6776)),VLOOKUP(A6776,Studies!A:BR,2,FALSE),"")</f>
        <v>Juhl 1984</v>
      </c>
      <c r="C6776" s="254" t="str">
        <f>IF(AND(A6776&lt;&gt;"",ISNUMBER(A6776)),VLOOKUP(A6776,Studies!A:BR,3,FALSE),"")</f>
        <v>https://www.ncbi.nlm.nih.gov/pubmed/6143766</v>
      </c>
      <c r="D6776" s="254" t="str">
        <f>IF(AND(A6776&lt;&gt;"",ISNUMBER(A6776)),VLOOKUP(A6776,Studies!A:BR,4,FALSE),"")</f>
        <v>Healthy control group</v>
      </c>
      <c r="E6776" s="254" t="str">
        <f>IF(AND(A6776&lt;&gt;"",ISNUMBER(A6776)),VLOOKUP(A6776,Studies!A:BR,5,FALSE),"")</f>
        <v>Alprazolam</v>
      </c>
      <c r="F6776" s="255" t="str">
        <f>IF(AND(A6776&lt;&gt;"",ISNUMBER(A6776)),VLOOKUP(A6776,Studies!A:BR,6,FALSE),"")</f>
        <v>Plasma</v>
      </c>
      <c r="G6776" s="194">
        <v>8.0432000000000006</v>
      </c>
      <c r="H6776" s="50" t="s">
        <v>60</v>
      </c>
      <c r="I6776" s="187">
        <v>7.7636349999999998</v>
      </c>
      <c r="J6776" s="41" t="s">
        <v>941</v>
      </c>
      <c r="K6776" s="41" t="s">
        <v>116</v>
      </c>
    </row>
    <row r="6777" spans="1:11" x14ac:dyDescent="0.2">
      <c r="A6777" s="30">
        <v>741</v>
      </c>
      <c r="B6777" s="253" t="str">
        <f>IF(AND(A6777&lt;&gt;"",ISNUMBER(A6777)),VLOOKUP(A6777,Studies!A:BR,2,FALSE),"")</f>
        <v>Juhl 1984</v>
      </c>
      <c r="C6777" s="254" t="str">
        <f>IF(AND(A6777&lt;&gt;"",ISNUMBER(A6777)),VLOOKUP(A6777,Studies!A:BR,3,FALSE),"")</f>
        <v>https://www.ncbi.nlm.nih.gov/pubmed/6143766</v>
      </c>
      <c r="D6777" s="254" t="str">
        <f>IF(AND(A6777&lt;&gt;"",ISNUMBER(A6777)),VLOOKUP(A6777,Studies!A:BR,4,FALSE),"")</f>
        <v>Healthy control group</v>
      </c>
      <c r="E6777" s="254" t="str">
        <f>IF(AND(A6777&lt;&gt;"",ISNUMBER(A6777)),VLOOKUP(A6777,Studies!A:BR,5,FALSE),"")</f>
        <v>Alprazolam</v>
      </c>
      <c r="F6777" s="255" t="str">
        <f>IF(AND(A6777&lt;&gt;"",ISNUMBER(A6777)),VLOOKUP(A6777,Studies!A:BR,6,FALSE),"")</f>
        <v>Plasma</v>
      </c>
      <c r="G6777" s="194">
        <v>12.019500000000001</v>
      </c>
      <c r="H6777" s="50" t="s">
        <v>60</v>
      </c>
      <c r="I6777" s="187">
        <v>6.3729100000000001</v>
      </c>
      <c r="J6777" s="41" t="s">
        <v>941</v>
      </c>
      <c r="K6777" s="41" t="s">
        <v>116</v>
      </c>
    </row>
    <row r="6778" spans="1:11" x14ac:dyDescent="0.2">
      <c r="A6778" s="30">
        <v>741</v>
      </c>
      <c r="B6778" s="253" t="str">
        <f>IF(AND(A6778&lt;&gt;"",ISNUMBER(A6778)),VLOOKUP(A6778,Studies!A:BR,2,FALSE),"")</f>
        <v>Juhl 1984</v>
      </c>
      <c r="C6778" s="254" t="str">
        <f>IF(AND(A6778&lt;&gt;"",ISNUMBER(A6778)),VLOOKUP(A6778,Studies!A:BR,3,FALSE),"")</f>
        <v>https://www.ncbi.nlm.nih.gov/pubmed/6143766</v>
      </c>
      <c r="D6778" s="254" t="str">
        <f>IF(AND(A6778&lt;&gt;"",ISNUMBER(A6778)),VLOOKUP(A6778,Studies!A:BR,4,FALSE),"")</f>
        <v>Healthy control group</v>
      </c>
      <c r="E6778" s="254" t="str">
        <f>IF(AND(A6778&lt;&gt;"",ISNUMBER(A6778)),VLOOKUP(A6778,Studies!A:BR,5,FALSE),"")</f>
        <v>Alprazolam</v>
      </c>
      <c r="F6778" s="255" t="str">
        <f>IF(AND(A6778&lt;&gt;"",ISNUMBER(A6778)),VLOOKUP(A6778,Studies!A:BR,6,FALSE),"")</f>
        <v>Plasma</v>
      </c>
      <c r="G6778" s="194">
        <v>24.088200000000001</v>
      </c>
      <c r="H6778" s="50" t="s">
        <v>60</v>
      </c>
      <c r="I6778" s="187">
        <v>4.0164020000000002</v>
      </c>
      <c r="J6778" s="41" t="s">
        <v>941</v>
      </c>
      <c r="K6778" s="41" t="s">
        <v>116</v>
      </c>
    </row>
    <row r="6779" spans="1:11" x14ac:dyDescent="0.2">
      <c r="A6779" s="30">
        <v>741</v>
      </c>
      <c r="B6779" s="253" t="str">
        <f>IF(AND(A6779&lt;&gt;"",ISNUMBER(A6779)),VLOOKUP(A6779,Studies!A:BR,2,FALSE),"")</f>
        <v>Juhl 1984</v>
      </c>
      <c r="C6779" s="254" t="str">
        <f>IF(AND(A6779&lt;&gt;"",ISNUMBER(A6779)),VLOOKUP(A6779,Studies!A:BR,3,FALSE),"")</f>
        <v>https://www.ncbi.nlm.nih.gov/pubmed/6143766</v>
      </c>
      <c r="D6779" s="254" t="str">
        <f>IF(AND(A6779&lt;&gt;"",ISNUMBER(A6779)),VLOOKUP(A6779,Studies!A:BR,4,FALSE),"")</f>
        <v>Healthy control group</v>
      </c>
      <c r="E6779" s="254" t="str">
        <f>IF(AND(A6779&lt;&gt;"",ISNUMBER(A6779)),VLOOKUP(A6779,Studies!A:BR,5,FALSE),"")</f>
        <v>Alprazolam</v>
      </c>
      <c r="F6779" s="255" t="str">
        <f>IF(AND(A6779&lt;&gt;"",ISNUMBER(A6779)),VLOOKUP(A6779,Studies!A:BR,6,FALSE),"")</f>
        <v>Plasma</v>
      </c>
      <c r="G6779" s="194">
        <v>30.011600000000001</v>
      </c>
      <c r="H6779" s="50" t="s">
        <v>60</v>
      </c>
      <c r="I6779" s="187">
        <v>2.5935969999999999</v>
      </c>
      <c r="J6779" s="41" t="s">
        <v>941</v>
      </c>
      <c r="K6779" s="41" t="s">
        <v>116</v>
      </c>
    </row>
    <row r="6780" spans="1:11" x14ac:dyDescent="0.2">
      <c r="A6780" s="30">
        <v>741</v>
      </c>
      <c r="B6780" s="253" t="str">
        <f>IF(AND(A6780&lt;&gt;"",ISNUMBER(A6780)),VLOOKUP(A6780,Studies!A:BR,2,FALSE),"")</f>
        <v>Juhl 1984</v>
      </c>
      <c r="C6780" s="254" t="str">
        <f>IF(AND(A6780&lt;&gt;"",ISNUMBER(A6780)),VLOOKUP(A6780,Studies!A:BR,3,FALSE),"")</f>
        <v>https://www.ncbi.nlm.nih.gov/pubmed/6143766</v>
      </c>
      <c r="D6780" s="254" t="str">
        <f>IF(AND(A6780&lt;&gt;"",ISNUMBER(A6780)),VLOOKUP(A6780,Studies!A:BR,4,FALSE),"")</f>
        <v>Healthy control group</v>
      </c>
      <c r="E6780" s="254" t="str">
        <f>IF(AND(A6780&lt;&gt;"",ISNUMBER(A6780)),VLOOKUP(A6780,Studies!A:BR,5,FALSE),"")</f>
        <v>Alprazolam</v>
      </c>
      <c r="F6780" s="255" t="str">
        <f>IF(AND(A6780&lt;&gt;"",ISNUMBER(A6780)),VLOOKUP(A6780,Studies!A:BR,6,FALSE),"")</f>
        <v>Plasma</v>
      </c>
      <c r="G6780" s="194">
        <v>36.006500000000003</v>
      </c>
      <c r="H6780" s="50" t="s">
        <v>60</v>
      </c>
      <c r="I6780" s="187">
        <v>1.7993250000000001</v>
      </c>
      <c r="J6780" s="41" t="s">
        <v>941</v>
      </c>
      <c r="K6780" s="41" t="s">
        <v>116</v>
      </c>
    </row>
    <row r="6781" spans="1:11" x14ac:dyDescent="0.2">
      <c r="A6781" s="30">
        <v>741</v>
      </c>
      <c r="B6781" s="253" t="str">
        <f>IF(AND(A6781&lt;&gt;"",ISNUMBER(A6781)),VLOOKUP(A6781,Studies!A:BR,2,FALSE),"")</f>
        <v>Juhl 1984</v>
      </c>
      <c r="C6781" s="254" t="str">
        <f>IF(AND(A6781&lt;&gt;"",ISNUMBER(A6781)),VLOOKUP(A6781,Studies!A:BR,3,FALSE),"")</f>
        <v>https://www.ncbi.nlm.nih.gov/pubmed/6143766</v>
      </c>
      <c r="D6781" s="254" t="str">
        <f>IF(AND(A6781&lt;&gt;"",ISNUMBER(A6781)),VLOOKUP(A6781,Studies!A:BR,4,FALSE),"")</f>
        <v>Healthy control group</v>
      </c>
      <c r="E6781" s="254" t="str">
        <f>IF(AND(A6781&lt;&gt;"",ISNUMBER(A6781)),VLOOKUP(A6781,Studies!A:BR,5,FALSE),"")</f>
        <v>Alprazolam</v>
      </c>
      <c r="F6781" s="255" t="str">
        <f>IF(AND(A6781&lt;&gt;"",ISNUMBER(A6781)),VLOOKUP(A6781,Studies!A:BR,6,FALSE),"")</f>
        <v>Plasma</v>
      </c>
      <c r="G6781" s="194">
        <v>47.992199999999997</v>
      </c>
      <c r="H6781" s="50" t="s">
        <v>60</v>
      </c>
      <c r="I6781" s="187">
        <v>0.97885599999999995</v>
      </c>
      <c r="J6781" s="41" t="s">
        <v>941</v>
      </c>
      <c r="K6781" s="41" t="s">
        <v>116</v>
      </c>
    </row>
    <row r="6782" spans="1:11" x14ac:dyDescent="0.2">
      <c r="A6782" s="30">
        <v>742</v>
      </c>
      <c r="B6782" s="253" t="str">
        <f>IF(AND(A6782&lt;&gt;"",ISNUMBER(A6782)),VLOOKUP(A6782,Studies!A:BR,2,FALSE),"")</f>
        <v>Kaplan 1998</v>
      </c>
      <c r="C6782" s="254" t="str">
        <f>IF(AND(A6782&lt;&gt;"",ISNUMBER(A6782)),VLOOKUP(A6782,Studies!A:BR,3,FALSE),"")</f>
        <v>https://www.ncbi.nlm.nih.gov/pubmed/9597554</v>
      </c>
      <c r="D6782" s="254" t="str">
        <f>IF(AND(A6782&lt;&gt;"",ISNUMBER(A6782)),VLOOKUP(A6782,Studies!A:BR,4,FALSE),"")</f>
        <v>Young</v>
      </c>
      <c r="E6782" s="254" t="str">
        <f>IF(AND(A6782&lt;&gt;"",ISNUMBER(A6782)),VLOOKUP(A6782,Studies!A:BR,5,FALSE),"")</f>
        <v>Alprazolam</v>
      </c>
      <c r="F6782" s="255" t="str">
        <f>IF(AND(A6782&lt;&gt;"",ISNUMBER(A6782)),VLOOKUP(A6782,Studies!A:BR,6,FALSE),"")</f>
        <v>Plasma</v>
      </c>
      <c r="G6782" s="194">
        <v>0.25</v>
      </c>
      <c r="H6782" s="50" t="s">
        <v>60</v>
      </c>
      <c r="I6782" s="187">
        <v>4.9889999999999999</v>
      </c>
      <c r="J6782" s="41" t="s">
        <v>941</v>
      </c>
      <c r="K6782" s="41" t="s">
        <v>116</v>
      </c>
    </row>
    <row r="6783" spans="1:11" x14ac:dyDescent="0.2">
      <c r="A6783" s="30">
        <v>742</v>
      </c>
      <c r="B6783" s="253" t="str">
        <f>IF(AND(A6783&lt;&gt;"",ISNUMBER(A6783)),VLOOKUP(A6783,Studies!A:BR,2,FALSE),"")</f>
        <v>Kaplan 1998</v>
      </c>
      <c r="C6783" s="254" t="str">
        <f>IF(AND(A6783&lt;&gt;"",ISNUMBER(A6783)),VLOOKUP(A6783,Studies!A:BR,3,FALSE),"")</f>
        <v>https://www.ncbi.nlm.nih.gov/pubmed/9597554</v>
      </c>
      <c r="D6783" s="254" t="str">
        <f>IF(AND(A6783&lt;&gt;"",ISNUMBER(A6783)),VLOOKUP(A6783,Studies!A:BR,4,FALSE),"")</f>
        <v>Young</v>
      </c>
      <c r="E6783" s="254" t="str">
        <f>IF(AND(A6783&lt;&gt;"",ISNUMBER(A6783)),VLOOKUP(A6783,Studies!A:BR,5,FALSE),"")</f>
        <v>Alprazolam</v>
      </c>
      <c r="F6783" s="255" t="str">
        <f>IF(AND(A6783&lt;&gt;"",ISNUMBER(A6783)),VLOOKUP(A6783,Studies!A:BR,6,FALSE),"")</f>
        <v>Plasma</v>
      </c>
      <c r="G6783" s="194">
        <v>0.5</v>
      </c>
      <c r="H6783" s="50" t="s">
        <v>60</v>
      </c>
      <c r="I6783" s="187">
        <v>9.3680000000000003</v>
      </c>
      <c r="J6783" s="41" t="s">
        <v>941</v>
      </c>
      <c r="K6783" s="41" t="s">
        <v>116</v>
      </c>
    </row>
    <row r="6784" spans="1:11" x14ac:dyDescent="0.2">
      <c r="A6784" s="30">
        <v>742</v>
      </c>
      <c r="B6784" s="253" t="str">
        <f>IF(AND(A6784&lt;&gt;"",ISNUMBER(A6784)),VLOOKUP(A6784,Studies!A:BR,2,FALSE),"")</f>
        <v>Kaplan 1998</v>
      </c>
      <c r="C6784" s="254" t="str">
        <f>IF(AND(A6784&lt;&gt;"",ISNUMBER(A6784)),VLOOKUP(A6784,Studies!A:BR,3,FALSE),"")</f>
        <v>https://www.ncbi.nlm.nih.gov/pubmed/9597554</v>
      </c>
      <c r="D6784" s="254" t="str">
        <f>IF(AND(A6784&lt;&gt;"",ISNUMBER(A6784)),VLOOKUP(A6784,Studies!A:BR,4,FALSE),"")</f>
        <v>Young</v>
      </c>
      <c r="E6784" s="254" t="str">
        <f>IF(AND(A6784&lt;&gt;"",ISNUMBER(A6784)),VLOOKUP(A6784,Studies!A:BR,5,FALSE),"")</f>
        <v>Alprazolam</v>
      </c>
      <c r="F6784" s="255" t="str">
        <f>IF(AND(A6784&lt;&gt;"",ISNUMBER(A6784)),VLOOKUP(A6784,Studies!A:BR,6,FALSE),"")</f>
        <v>Plasma</v>
      </c>
      <c r="G6784" s="194">
        <v>0.75</v>
      </c>
      <c r="H6784" s="50" t="s">
        <v>60</v>
      </c>
      <c r="I6784" s="187">
        <v>15.266999999999999</v>
      </c>
      <c r="J6784" s="41" t="s">
        <v>941</v>
      </c>
      <c r="K6784" s="41" t="s">
        <v>116</v>
      </c>
    </row>
    <row r="6785" spans="1:11" x14ac:dyDescent="0.2">
      <c r="A6785" s="30">
        <v>742</v>
      </c>
      <c r="B6785" s="253" t="str">
        <f>IF(AND(A6785&lt;&gt;"",ISNUMBER(A6785)),VLOOKUP(A6785,Studies!A:BR,2,FALSE),"")</f>
        <v>Kaplan 1998</v>
      </c>
      <c r="C6785" s="254" t="str">
        <f>IF(AND(A6785&lt;&gt;"",ISNUMBER(A6785)),VLOOKUP(A6785,Studies!A:BR,3,FALSE),"")</f>
        <v>https://www.ncbi.nlm.nih.gov/pubmed/9597554</v>
      </c>
      <c r="D6785" s="254" t="str">
        <f>IF(AND(A6785&lt;&gt;"",ISNUMBER(A6785)),VLOOKUP(A6785,Studies!A:BR,4,FALSE),"")</f>
        <v>Young</v>
      </c>
      <c r="E6785" s="254" t="str">
        <f>IF(AND(A6785&lt;&gt;"",ISNUMBER(A6785)),VLOOKUP(A6785,Studies!A:BR,5,FALSE),"")</f>
        <v>Alprazolam</v>
      </c>
      <c r="F6785" s="255" t="str">
        <f>IF(AND(A6785&lt;&gt;"",ISNUMBER(A6785)),VLOOKUP(A6785,Studies!A:BR,6,FALSE),"")</f>
        <v>Plasma</v>
      </c>
      <c r="G6785" s="194">
        <v>1</v>
      </c>
      <c r="H6785" s="50" t="s">
        <v>60</v>
      </c>
      <c r="I6785" s="187">
        <v>14.766</v>
      </c>
      <c r="J6785" s="41" t="s">
        <v>941</v>
      </c>
      <c r="K6785" s="41" t="s">
        <v>116</v>
      </c>
    </row>
    <row r="6786" spans="1:11" x14ac:dyDescent="0.2">
      <c r="A6786" s="30">
        <v>742</v>
      </c>
      <c r="B6786" s="253" t="str">
        <f>IF(AND(A6786&lt;&gt;"",ISNUMBER(A6786)),VLOOKUP(A6786,Studies!A:BR,2,FALSE),"")</f>
        <v>Kaplan 1998</v>
      </c>
      <c r="C6786" s="254" t="str">
        <f>IF(AND(A6786&lt;&gt;"",ISNUMBER(A6786)),VLOOKUP(A6786,Studies!A:BR,3,FALSE),"")</f>
        <v>https://www.ncbi.nlm.nih.gov/pubmed/9597554</v>
      </c>
      <c r="D6786" s="254" t="str">
        <f>IF(AND(A6786&lt;&gt;"",ISNUMBER(A6786)),VLOOKUP(A6786,Studies!A:BR,4,FALSE),"")</f>
        <v>Young</v>
      </c>
      <c r="E6786" s="254" t="str">
        <f>IF(AND(A6786&lt;&gt;"",ISNUMBER(A6786)),VLOOKUP(A6786,Studies!A:BR,5,FALSE),"")</f>
        <v>Alprazolam</v>
      </c>
      <c r="F6786" s="255" t="str">
        <f>IF(AND(A6786&lt;&gt;"",ISNUMBER(A6786)),VLOOKUP(A6786,Studies!A:BR,6,FALSE),"")</f>
        <v>Plasma</v>
      </c>
      <c r="G6786" s="194">
        <v>1.5</v>
      </c>
      <c r="H6786" s="50" t="s">
        <v>60</v>
      </c>
      <c r="I6786" s="187">
        <v>12.843</v>
      </c>
      <c r="J6786" s="41" t="s">
        <v>941</v>
      </c>
      <c r="K6786" s="41" t="s">
        <v>116</v>
      </c>
    </row>
    <row r="6787" spans="1:11" x14ac:dyDescent="0.2">
      <c r="A6787" s="30">
        <v>742</v>
      </c>
      <c r="B6787" s="253" t="str">
        <f>IF(AND(A6787&lt;&gt;"",ISNUMBER(A6787)),VLOOKUP(A6787,Studies!A:BR,2,FALSE),"")</f>
        <v>Kaplan 1998</v>
      </c>
      <c r="C6787" s="254" t="str">
        <f>IF(AND(A6787&lt;&gt;"",ISNUMBER(A6787)),VLOOKUP(A6787,Studies!A:BR,3,FALSE),"")</f>
        <v>https://www.ncbi.nlm.nih.gov/pubmed/9597554</v>
      </c>
      <c r="D6787" s="254" t="str">
        <f>IF(AND(A6787&lt;&gt;"",ISNUMBER(A6787)),VLOOKUP(A6787,Studies!A:BR,4,FALSE),"")</f>
        <v>Young</v>
      </c>
      <c r="E6787" s="254" t="str">
        <f>IF(AND(A6787&lt;&gt;"",ISNUMBER(A6787)),VLOOKUP(A6787,Studies!A:BR,5,FALSE),"")</f>
        <v>Alprazolam</v>
      </c>
      <c r="F6787" s="255" t="str">
        <f>IF(AND(A6787&lt;&gt;"",ISNUMBER(A6787)),VLOOKUP(A6787,Studies!A:BR,6,FALSE),"")</f>
        <v>Plasma</v>
      </c>
      <c r="G6787" s="194">
        <v>2</v>
      </c>
      <c r="H6787" s="50" t="s">
        <v>60</v>
      </c>
      <c r="I6787" s="187">
        <v>12.013999999999999</v>
      </c>
      <c r="J6787" s="41" t="s">
        <v>941</v>
      </c>
      <c r="K6787" s="41" t="s">
        <v>116</v>
      </c>
    </row>
    <row r="6788" spans="1:11" x14ac:dyDescent="0.2">
      <c r="A6788" s="30">
        <v>742</v>
      </c>
      <c r="B6788" s="253" t="str">
        <f>IF(AND(A6788&lt;&gt;"",ISNUMBER(A6788)),VLOOKUP(A6788,Studies!A:BR,2,FALSE),"")</f>
        <v>Kaplan 1998</v>
      </c>
      <c r="C6788" s="254" t="str">
        <f>IF(AND(A6788&lt;&gt;"",ISNUMBER(A6788)),VLOOKUP(A6788,Studies!A:BR,3,FALSE),"")</f>
        <v>https://www.ncbi.nlm.nih.gov/pubmed/9597554</v>
      </c>
      <c r="D6788" s="254" t="str">
        <f>IF(AND(A6788&lt;&gt;"",ISNUMBER(A6788)),VLOOKUP(A6788,Studies!A:BR,4,FALSE),"")</f>
        <v>Young</v>
      </c>
      <c r="E6788" s="254" t="str">
        <f>IF(AND(A6788&lt;&gt;"",ISNUMBER(A6788)),VLOOKUP(A6788,Studies!A:BR,5,FALSE),"")</f>
        <v>Alprazolam</v>
      </c>
      <c r="F6788" s="255" t="str">
        <f>IF(AND(A6788&lt;&gt;"",ISNUMBER(A6788)),VLOOKUP(A6788,Studies!A:BR,6,FALSE),"")</f>
        <v>Plasma</v>
      </c>
      <c r="G6788" s="194">
        <v>2.5</v>
      </c>
      <c r="H6788" s="50" t="s">
        <v>60</v>
      </c>
      <c r="I6788" s="187">
        <v>11.561</v>
      </c>
      <c r="J6788" s="41" t="s">
        <v>941</v>
      </c>
      <c r="K6788" s="41" t="s">
        <v>116</v>
      </c>
    </row>
    <row r="6789" spans="1:11" x14ac:dyDescent="0.2">
      <c r="A6789" s="30">
        <v>742</v>
      </c>
      <c r="B6789" s="253" t="str">
        <f>IF(AND(A6789&lt;&gt;"",ISNUMBER(A6789)),VLOOKUP(A6789,Studies!A:BR,2,FALSE),"")</f>
        <v>Kaplan 1998</v>
      </c>
      <c r="C6789" s="254" t="str">
        <f>IF(AND(A6789&lt;&gt;"",ISNUMBER(A6789)),VLOOKUP(A6789,Studies!A:BR,3,FALSE),"")</f>
        <v>https://www.ncbi.nlm.nih.gov/pubmed/9597554</v>
      </c>
      <c r="D6789" s="254" t="str">
        <f>IF(AND(A6789&lt;&gt;"",ISNUMBER(A6789)),VLOOKUP(A6789,Studies!A:BR,4,FALSE),"")</f>
        <v>Young</v>
      </c>
      <c r="E6789" s="254" t="str">
        <f>IF(AND(A6789&lt;&gt;"",ISNUMBER(A6789)),VLOOKUP(A6789,Studies!A:BR,5,FALSE),"")</f>
        <v>Alprazolam</v>
      </c>
      <c r="F6789" s="255" t="str">
        <f>IF(AND(A6789&lt;&gt;"",ISNUMBER(A6789)),VLOOKUP(A6789,Studies!A:BR,6,FALSE),"")</f>
        <v>Plasma</v>
      </c>
      <c r="G6789" s="194">
        <v>3</v>
      </c>
      <c r="H6789" s="50" t="s">
        <v>60</v>
      </c>
      <c r="I6789" s="187">
        <v>11.585000000000001</v>
      </c>
      <c r="J6789" s="41" t="s">
        <v>941</v>
      </c>
      <c r="K6789" s="41" t="s">
        <v>116</v>
      </c>
    </row>
    <row r="6790" spans="1:11" x14ac:dyDescent="0.2">
      <c r="A6790" s="30">
        <v>742</v>
      </c>
      <c r="B6790" s="253" t="str">
        <f>IF(AND(A6790&lt;&gt;"",ISNUMBER(A6790)),VLOOKUP(A6790,Studies!A:BR,2,FALSE),"")</f>
        <v>Kaplan 1998</v>
      </c>
      <c r="C6790" s="254" t="str">
        <f>IF(AND(A6790&lt;&gt;"",ISNUMBER(A6790)),VLOOKUP(A6790,Studies!A:BR,3,FALSE),"")</f>
        <v>https://www.ncbi.nlm.nih.gov/pubmed/9597554</v>
      </c>
      <c r="D6790" s="254" t="str">
        <f>IF(AND(A6790&lt;&gt;"",ISNUMBER(A6790)),VLOOKUP(A6790,Studies!A:BR,4,FALSE),"")</f>
        <v>Young</v>
      </c>
      <c r="E6790" s="254" t="str">
        <f>IF(AND(A6790&lt;&gt;"",ISNUMBER(A6790)),VLOOKUP(A6790,Studies!A:BR,5,FALSE),"")</f>
        <v>Alprazolam</v>
      </c>
      <c r="F6790" s="255" t="str">
        <f>IF(AND(A6790&lt;&gt;"",ISNUMBER(A6790)),VLOOKUP(A6790,Studies!A:BR,6,FALSE),"")</f>
        <v>Plasma</v>
      </c>
      <c r="G6790" s="194">
        <v>4</v>
      </c>
      <c r="H6790" s="50" t="s">
        <v>60</v>
      </c>
      <c r="I6790" s="187">
        <v>10.727</v>
      </c>
      <c r="J6790" s="41" t="s">
        <v>941</v>
      </c>
      <c r="K6790" s="41" t="s">
        <v>116</v>
      </c>
    </row>
    <row r="6791" spans="1:11" x14ac:dyDescent="0.2">
      <c r="A6791" s="30">
        <v>742</v>
      </c>
      <c r="B6791" s="253" t="str">
        <f>IF(AND(A6791&lt;&gt;"",ISNUMBER(A6791)),VLOOKUP(A6791,Studies!A:BR,2,FALSE),"")</f>
        <v>Kaplan 1998</v>
      </c>
      <c r="C6791" s="254" t="str">
        <f>IF(AND(A6791&lt;&gt;"",ISNUMBER(A6791)),VLOOKUP(A6791,Studies!A:BR,3,FALSE),"")</f>
        <v>https://www.ncbi.nlm.nih.gov/pubmed/9597554</v>
      </c>
      <c r="D6791" s="254" t="str">
        <f>IF(AND(A6791&lt;&gt;"",ISNUMBER(A6791)),VLOOKUP(A6791,Studies!A:BR,4,FALSE),"")</f>
        <v>Young</v>
      </c>
      <c r="E6791" s="254" t="str">
        <f>IF(AND(A6791&lt;&gt;"",ISNUMBER(A6791)),VLOOKUP(A6791,Studies!A:BR,5,FALSE),"")</f>
        <v>Alprazolam</v>
      </c>
      <c r="F6791" s="255" t="str">
        <f>IF(AND(A6791&lt;&gt;"",ISNUMBER(A6791)),VLOOKUP(A6791,Studies!A:BR,6,FALSE),"")</f>
        <v>Plasma</v>
      </c>
      <c r="G6791" s="194">
        <v>5</v>
      </c>
      <c r="H6791" s="50" t="s">
        <v>60</v>
      </c>
      <c r="I6791" s="187">
        <v>9.4979999999999993</v>
      </c>
      <c r="J6791" s="41" t="s">
        <v>941</v>
      </c>
      <c r="K6791" s="41" t="s">
        <v>116</v>
      </c>
    </row>
    <row r="6792" spans="1:11" x14ac:dyDescent="0.2">
      <c r="A6792" s="30">
        <v>742</v>
      </c>
      <c r="B6792" s="253" t="str">
        <f>IF(AND(A6792&lt;&gt;"",ISNUMBER(A6792)),VLOOKUP(A6792,Studies!A:BR,2,FALSE),"")</f>
        <v>Kaplan 1998</v>
      </c>
      <c r="C6792" s="254" t="str">
        <f>IF(AND(A6792&lt;&gt;"",ISNUMBER(A6792)),VLOOKUP(A6792,Studies!A:BR,3,FALSE),"")</f>
        <v>https://www.ncbi.nlm.nih.gov/pubmed/9597554</v>
      </c>
      <c r="D6792" s="254" t="str">
        <f>IF(AND(A6792&lt;&gt;"",ISNUMBER(A6792)),VLOOKUP(A6792,Studies!A:BR,4,FALSE),"")</f>
        <v>Young</v>
      </c>
      <c r="E6792" s="254" t="str">
        <f>IF(AND(A6792&lt;&gt;"",ISNUMBER(A6792)),VLOOKUP(A6792,Studies!A:BR,5,FALSE),"")</f>
        <v>Alprazolam</v>
      </c>
      <c r="F6792" s="255" t="str">
        <f>IF(AND(A6792&lt;&gt;"",ISNUMBER(A6792)),VLOOKUP(A6792,Studies!A:BR,6,FALSE),"")</f>
        <v>Plasma</v>
      </c>
      <c r="G6792" s="194">
        <v>6</v>
      </c>
      <c r="H6792" s="50" t="s">
        <v>60</v>
      </c>
      <c r="I6792" s="187">
        <v>8.1310000000000002</v>
      </c>
      <c r="J6792" s="41" t="s">
        <v>941</v>
      </c>
      <c r="K6792" s="41" t="s">
        <v>116</v>
      </c>
    </row>
    <row r="6793" spans="1:11" x14ac:dyDescent="0.2">
      <c r="A6793" s="30">
        <v>742</v>
      </c>
      <c r="B6793" s="253" t="str">
        <f>IF(AND(A6793&lt;&gt;"",ISNUMBER(A6793)),VLOOKUP(A6793,Studies!A:BR,2,FALSE),"")</f>
        <v>Kaplan 1998</v>
      </c>
      <c r="C6793" s="254" t="str">
        <f>IF(AND(A6793&lt;&gt;"",ISNUMBER(A6793)),VLOOKUP(A6793,Studies!A:BR,3,FALSE),"")</f>
        <v>https://www.ncbi.nlm.nih.gov/pubmed/9597554</v>
      </c>
      <c r="D6793" s="254" t="str">
        <f>IF(AND(A6793&lt;&gt;"",ISNUMBER(A6793)),VLOOKUP(A6793,Studies!A:BR,4,FALSE),"")</f>
        <v>Young</v>
      </c>
      <c r="E6793" s="254" t="str">
        <f>IF(AND(A6793&lt;&gt;"",ISNUMBER(A6793)),VLOOKUP(A6793,Studies!A:BR,5,FALSE),"")</f>
        <v>Alprazolam</v>
      </c>
      <c r="F6793" s="255" t="str">
        <f>IF(AND(A6793&lt;&gt;"",ISNUMBER(A6793)),VLOOKUP(A6793,Studies!A:BR,6,FALSE),"")</f>
        <v>Plasma</v>
      </c>
      <c r="G6793" s="194">
        <v>8</v>
      </c>
      <c r="H6793" s="50" t="s">
        <v>60</v>
      </c>
      <c r="I6793" s="187">
        <v>7.4390000000000001</v>
      </c>
      <c r="J6793" s="41" t="s">
        <v>941</v>
      </c>
      <c r="K6793" s="41" t="s">
        <v>116</v>
      </c>
    </row>
    <row r="6794" spans="1:11" x14ac:dyDescent="0.2">
      <c r="A6794" s="30">
        <v>742</v>
      </c>
      <c r="B6794" s="253" t="str">
        <f>IF(AND(A6794&lt;&gt;"",ISNUMBER(A6794)),VLOOKUP(A6794,Studies!A:BR,2,FALSE),"")</f>
        <v>Kaplan 1998</v>
      </c>
      <c r="C6794" s="254" t="str">
        <f>IF(AND(A6794&lt;&gt;"",ISNUMBER(A6794)),VLOOKUP(A6794,Studies!A:BR,3,FALSE),"")</f>
        <v>https://www.ncbi.nlm.nih.gov/pubmed/9597554</v>
      </c>
      <c r="D6794" s="254" t="str">
        <f>IF(AND(A6794&lt;&gt;"",ISNUMBER(A6794)),VLOOKUP(A6794,Studies!A:BR,4,FALSE),"")</f>
        <v>Young</v>
      </c>
      <c r="E6794" s="254" t="str">
        <f>IF(AND(A6794&lt;&gt;"",ISNUMBER(A6794)),VLOOKUP(A6794,Studies!A:BR,5,FALSE),"")</f>
        <v>Alprazolam</v>
      </c>
      <c r="F6794" s="255" t="str">
        <f>IF(AND(A6794&lt;&gt;"",ISNUMBER(A6794)),VLOOKUP(A6794,Studies!A:BR,6,FALSE),"")</f>
        <v>Plasma</v>
      </c>
      <c r="G6794" s="194">
        <v>10</v>
      </c>
      <c r="H6794" s="50" t="s">
        <v>60</v>
      </c>
      <c r="I6794" s="187">
        <v>6.3650000000000002</v>
      </c>
      <c r="J6794" s="41" t="s">
        <v>941</v>
      </c>
      <c r="K6794" s="41" t="s">
        <v>116</v>
      </c>
    </row>
    <row r="6795" spans="1:11" x14ac:dyDescent="0.2">
      <c r="A6795" s="30">
        <v>742</v>
      </c>
      <c r="B6795" s="253" t="str">
        <f>IF(AND(A6795&lt;&gt;"",ISNUMBER(A6795)),VLOOKUP(A6795,Studies!A:BR,2,FALSE),"")</f>
        <v>Kaplan 1998</v>
      </c>
      <c r="C6795" s="254" t="str">
        <f>IF(AND(A6795&lt;&gt;"",ISNUMBER(A6795)),VLOOKUP(A6795,Studies!A:BR,3,FALSE),"")</f>
        <v>https://www.ncbi.nlm.nih.gov/pubmed/9597554</v>
      </c>
      <c r="D6795" s="254" t="str">
        <f>IF(AND(A6795&lt;&gt;"",ISNUMBER(A6795)),VLOOKUP(A6795,Studies!A:BR,4,FALSE),"")</f>
        <v>Young</v>
      </c>
      <c r="E6795" s="254" t="str">
        <f>IF(AND(A6795&lt;&gt;"",ISNUMBER(A6795)),VLOOKUP(A6795,Studies!A:BR,5,FALSE),"")</f>
        <v>Alprazolam</v>
      </c>
      <c r="F6795" s="255" t="str">
        <f>IF(AND(A6795&lt;&gt;"",ISNUMBER(A6795)),VLOOKUP(A6795,Studies!A:BR,6,FALSE),"")</f>
        <v>Plasma</v>
      </c>
      <c r="G6795" s="194">
        <v>12</v>
      </c>
      <c r="H6795" s="50" t="s">
        <v>60</v>
      </c>
      <c r="I6795" s="187">
        <v>5.5149999999999997</v>
      </c>
      <c r="J6795" s="41" t="s">
        <v>941</v>
      </c>
      <c r="K6795" s="41" t="s">
        <v>116</v>
      </c>
    </row>
    <row r="6796" spans="1:11" x14ac:dyDescent="0.2">
      <c r="A6796" s="30">
        <v>742</v>
      </c>
      <c r="B6796" s="253" t="str">
        <f>IF(AND(A6796&lt;&gt;"",ISNUMBER(A6796)),VLOOKUP(A6796,Studies!A:BR,2,FALSE),"")</f>
        <v>Kaplan 1998</v>
      </c>
      <c r="C6796" s="254" t="str">
        <f>IF(AND(A6796&lt;&gt;"",ISNUMBER(A6796)),VLOOKUP(A6796,Studies!A:BR,3,FALSE),"")</f>
        <v>https://www.ncbi.nlm.nih.gov/pubmed/9597554</v>
      </c>
      <c r="D6796" s="254" t="str">
        <f>IF(AND(A6796&lt;&gt;"",ISNUMBER(A6796)),VLOOKUP(A6796,Studies!A:BR,4,FALSE),"")</f>
        <v>Young</v>
      </c>
      <c r="E6796" s="254" t="str">
        <f>IF(AND(A6796&lt;&gt;"",ISNUMBER(A6796)),VLOOKUP(A6796,Studies!A:BR,5,FALSE),"")</f>
        <v>Alprazolam</v>
      </c>
      <c r="F6796" s="255" t="str">
        <f>IF(AND(A6796&lt;&gt;"",ISNUMBER(A6796)),VLOOKUP(A6796,Studies!A:BR,6,FALSE),"")</f>
        <v>Plasma</v>
      </c>
      <c r="G6796" s="194">
        <v>24</v>
      </c>
      <c r="H6796" s="50" t="s">
        <v>60</v>
      </c>
      <c r="I6796" s="187">
        <v>3.5880000000000001</v>
      </c>
      <c r="J6796" s="41" t="s">
        <v>941</v>
      </c>
      <c r="K6796" s="41" t="s">
        <v>116</v>
      </c>
    </row>
    <row r="6797" spans="1:11" x14ac:dyDescent="0.2">
      <c r="A6797" s="30">
        <v>743</v>
      </c>
      <c r="B6797" s="253" t="str">
        <f>IF(AND(A6797&lt;&gt;"",ISNUMBER(A6797)),VLOOKUP(A6797,Studies!A:BR,2,FALSE),"")</f>
        <v>Kirkwood 1991</v>
      </c>
      <c r="C6797" s="254" t="str">
        <f>IF(AND(A6797&lt;&gt;"",ISNUMBER(A6797)),VLOOKUP(A6797,Studies!A:BR,3,FALSE),"")</f>
        <v>https://www.ncbi.nlm.nih.gov/pubmed/1914376</v>
      </c>
      <c r="D6797" s="254" t="str">
        <f>IF(AND(A6797&lt;&gt;"",ISNUMBER(A6797)),VLOOKUP(A6797,Studies!A:BR,4,FALSE),"")</f>
        <v>Men</v>
      </c>
      <c r="E6797" s="254" t="str">
        <f>IF(AND(A6797&lt;&gt;"",ISNUMBER(A6797)),VLOOKUP(A6797,Studies!A:BR,5,FALSE),"")</f>
        <v>Alprazolam</v>
      </c>
      <c r="F6797" s="255" t="str">
        <f>IF(AND(A6797&lt;&gt;"",ISNUMBER(A6797)),VLOOKUP(A6797,Studies!A:BR,6,FALSE),"")</f>
        <v>Plasma</v>
      </c>
      <c r="G6797" s="194">
        <v>0.5</v>
      </c>
      <c r="H6797" s="50" t="s">
        <v>60</v>
      </c>
      <c r="I6797" s="187">
        <v>10.035</v>
      </c>
      <c r="J6797" s="41" t="s">
        <v>941</v>
      </c>
      <c r="K6797" s="41" t="s">
        <v>116</v>
      </c>
    </row>
    <row r="6798" spans="1:11" x14ac:dyDescent="0.2">
      <c r="A6798" s="30">
        <v>743</v>
      </c>
      <c r="B6798" s="253" t="str">
        <f>IF(AND(A6798&lt;&gt;"",ISNUMBER(A6798)),VLOOKUP(A6798,Studies!A:BR,2,FALSE),"")</f>
        <v>Kirkwood 1991</v>
      </c>
      <c r="C6798" s="254" t="str">
        <f>IF(AND(A6798&lt;&gt;"",ISNUMBER(A6798)),VLOOKUP(A6798,Studies!A:BR,3,FALSE),"")</f>
        <v>https://www.ncbi.nlm.nih.gov/pubmed/1914376</v>
      </c>
      <c r="D6798" s="254" t="str">
        <f>IF(AND(A6798&lt;&gt;"",ISNUMBER(A6798)),VLOOKUP(A6798,Studies!A:BR,4,FALSE),"")</f>
        <v>Men</v>
      </c>
      <c r="E6798" s="254" t="str">
        <f>IF(AND(A6798&lt;&gt;"",ISNUMBER(A6798)),VLOOKUP(A6798,Studies!A:BR,5,FALSE),"")</f>
        <v>Alprazolam</v>
      </c>
      <c r="F6798" s="255" t="str">
        <f>IF(AND(A6798&lt;&gt;"",ISNUMBER(A6798)),VLOOKUP(A6798,Studies!A:BR,6,FALSE),"")</f>
        <v>Plasma</v>
      </c>
      <c r="G6798" s="194">
        <v>1</v>
      </c>
      <c r="H6798" s="50" t="s">
        <v>60</v>
      </c>
      <c r="I6798" s="187">
        <v>13.923</v>
      </c>
      <c r="J6798" s="41" t="s">
        <v>941</v>
      </c>
      <c r="K6798" s="41" t="s">
        <v>116</v>
      </c>
    </row>
    <row r="6799" spans="1:11" x14ac:dyDescent="0.2">
      <c r="A6799" s="30">
        <v>743</v>
      </c>
      <c r="B6799" s="253" t="str">
        <f>IF(AND(A6799&lt;&gt;"",ISNUMBER(A6799)),VLOOKUP(A6799,Studies!A:BR,2,FALSE),"")</f>
        <v>Kirkwood 1991</v>
      </c>
      <c r="C6799" s="254" t="str">
        <f>IF(AND(A6799&lt;&gt;"",ISNUMBER(A6799)),VLOOKUP(A6799,Studies!A:BR,3,FALSE),"")</f>
        <v>https://www.ncbi.nlm.nih.gov/pubmed/1914376</v>
      </c>
      <c r="D6799" s="254" t="str">
        <f>IF(AND(A6799&lt;&gt;"",ISNUMBER(A6799)),VLOOKUP(A6799,Studies!A:BR,4,FALSE),"")</f>
        <v>Men</v>
      </c>
      <c r="E6799" s="254" t="str">
        <f>IF(AND(A6799&lt;&gt;"",ISNUMBER(A6799)),VLOOKUP(A6799,Studies!A:BR,5,FALSE),"")</f>
        <v>Alprazolam</v>
      </c>
      <c r="F6799" s="255" t="str">
        <f>IF(AND(A6799&lt;&gt;"",ISNUMBER(A6799)),VLOOKUP(A6799,Studies!A:BR,6,FALSE),"")</f>
        <v>Plasma</v>
      </c>
      <c r="G6799" s="194">
        <v>1.5</v>
      </c>
      <c r="H6799" s="50" t="s">
        <v>60</v>
      </c>
      <c r="I6799" s="187">
        <v>13.422000000000001</v>
      </c>
      <c r="J6799" s="41" t="s">
        <v>941</v>
      </c>
      <c r="K6799" s="41" t="s">
        <v>116</v>
      </c>
    </row>
    <row r="6800" spans="1:11" x14ac:dyDescent="0.2">
      <c r="A6800" s="30">
        <v>743</v>
      </c>
      <c r="B6800" s="253" t="str">
        <f>IF(AND(A6800&lt;&gt;"",ISNUMBER(A6800)),VLOOKUP(A6800,Studies!A:BR,2,FALSE),"")</f>
        <v>Kirkwood 1991</v>
      </c>
      <c r="C6800" s="254" t="str">
        <f>IF(AND(A6800&lt;&gt;"",ISNUMBER(A6800)),VLOOKUP(A6800,Studies!A:BR,3,FALSE),"")</f>
        <v>https://www.ncbi.nlm.nih.gov/pubmed/1914376</v>
      </c>
      <c r="D6800" s="254" t="str">
        <f>IF(AND(A6800&lt;&gt;"",ISNUMBER(A6800)),VLOOKUP(A6800,Studies!A:BR,4,FALSE),"")</f>
        <v>Men</v>
      </c>
      <c r="E6800" s="254" t="str">
        <f>IF(AND(A6800&lt;&gt;"",ISNUMBER(A6800)),VLOOKUP(A6800,Studies!A:BR,5,FALSE),"")</f>
        <v>Alprazolam</v>
      </c>
      <c r="F6800" s="255" t="str">
        <f>IF(AND(A6800&lt;&gt;"",ISNUMBER(A6800)),VLOOKUP(A6800,Studies!A:BR,6,FALSE),"")</f>
        <v>Plasma</v>
      </c>
      <c r="G6800" s="194">
        <v>2</v>
      </c>
      <c r="H6800" s="50" t="s">
        <v>60</v>
      </c>
      <c r="I6800" s="187">
        <v>13.955</v>
      </c>
      <c r="J6800" s="41" t="s">
        <v>941</v>
      </c>
      <c r="K6800" s="41" t="s">
        <v>116</v>
      </c>
    </row>
    <row r="6801" spans="1:11" x14ac:dyDescent="0.2">
      <c r="A6801" s="30">
        <v>743</v>
      </c>
      <c r="B6801" s="253" t="str">
        <f>IF(AND(A6801&lt;&gt;"",ISNUMBER(A6801)),VLOOKUP(A6801,Studies!A:BR,2,FALSE),"")</f>
        <v>Kirkwood 1991</v>
      </c>
      <c r="C6801" s="254" t="str">
        <f>IF(AND(A6801&lt;&gt;"",ISNUMBER(A6801)),VLOOKUP(A6801,Studies!A:BR,3,FALSE),"")</f>
        <v>https://www.ncbi.nlm.nih.gov/pubmed/1914376</v>
      </c>
      <c r="D6801" s="254" t="str">
        <f>IF(AND(A6801&lt;&gt;"",ISNUMBER(A6801)),VLOOKUP(A6801,Studies!A:BR,4,FALSE),"")</f>
        <v>Men</v>
      </c>
      <c r="E6801" s="254" t="str">
        <f>IF(AND(A6801&lt;&gt;"",ISNUMBER(A6801)),VLOOKUP(A6801,Studies!A:BR,5,FALSE),"")</f>
        <v>Alprazolam</v>
      </c>
      <c r="F6801" s="255" t="str">
        <f>IF(AND(A6801&lt;&gt;"",ISNUMBER(A6801)),VLOOKUP(A6801,Studies!A:BR,6,FALSE),"")</f>
        <v>Plasma</v>
      </c>
      <c r="G6801" s="194">
        <v>3</v>
      </c>
      <c r="H6801" s="50" t="s">
        <v>60</v>
      </c>
      <c r="I6801" s="187">
        <v>13.359</v>
      </c>
      <c r="J6801" s="41" t="s">
        <v>941</v>
      </c>
      <c r="K6801" s="41" t="s">
        <v>116</v>
      </c>
    </row>
    <row r="6802" spans="1:11" x14ac:dyDescent="0.2">
      <c r="A6802" s="30">
        <v>743</v>
      </c>
      <c r="B6802" s="253" t="str">
        <f>IF(AND(A6802&lt;&gt;"",ISNUMBER(A6802)),VLOOKUP(A6802,Studies!A:BR,2,FALSE),"")</f>
        <v>Kirkwood 1991</v>
      </c>
      <c r="C6802" s="254" t="str">
        <f>IF(AND(A6802&lt;&gt;"",ISNUMBER(A6802)),VLOOKUP(A6802,Studies!A:BR,3,FALSE),"")</f>
        <v>https://www.ncbi.nlm.nih.gov/pubmed/1914376</v>
      </c>
      <c r="D6802" s="254" t="str">
        <f>IF(AND(A6802&lt;&gt;"",ISNUMBER(A6802)),VLOOKUP(A6802,Studies!A:BR,4,FALSE),"")</f>
        <v>Men</v>
      </c>
      <c r="E6802" s="254" t="str">
        <f>IF(AND(A6802&lt;&gt;"",ISNUMBER(A6802)),VLOOKUP(A6802,Studies!A:BR,5,FALSE),"")</f>
        <v>Alprazolam</v>
      </c>
      <c r="F6802" s="255" t="str">
        <f>IF(AND(A6802&lt;&gt;"",ISNUMBER(A6802)),VLOOKUP(A6802,Studies!A:BR,6,FALSE),"")</f>
        <v>Plasma</v>
      </c>
      <c r="G6802" s="194">
        <v>5</v>
      </c>
      <c r="H6802" s="50" t="s">
        <v>60</v>
      </c>
      <c r="I6802" s="187">
        <v>11.352</v>
      </c>
      <c r="J6802" s="41" t="s">
        <v>941</v>
      </c>
      <c r="K6802" s="41" t="s">
        <v>116</v>
      </c>
    </row>
    <row r="6803" spans="1:11" x14ac:dyDescent="0.2">
      <c r="A6803" s="30">
        <v>743</v>
      </c>
      <c r="B6803" s="253" t="str">
        <f>IF(AND(A6803&lt;&gt;"",ISNUMBER(A6803)),VLOOKUP(A6803,Studies!A:BR,2,FALSE),"")</f>
        <v>Kirkwood 1991</v>
      </c>
      <c r="C6803" s="254" t="str">
        <f>IF(AND(A6803&lt;&gt;"",ISNUMBER(A6803)),VLOOKUP(A6803,Studies!A:BR,3,FALSE),"")</f>
        <v>https://www.ncbi.nlm.nih.gov/pubmed/1914376</v>
      </c>
      <c r="D6803" s="254" t="str">
        <f>IF(AND(A6803&lt;&gt;"",ISNUMBER(A6803)),VLOOKUP(A6803,Studies!A:BR,4,FALSE),"")</f>
        <v>Men</v>
      </c>
      <c r="E6803" s="254" t="str">
        <f>IF(AND(A6803&lt;&gt;"",ISNUMBER(A6803)),VLOOKUP(A6803,Studies!A:BR,5,FALSE),"")</f>
        <v>Alprazolam</v>
      </c>
      <c r="F6803" s="255" t="str">
        <f>IF(AND(A6803&lt;&gt;"",ISNUMBER(A6803)),VLOOKUP(A6803,Studies!A:BR,6,FALSE),"")</f>
        <v>Plasma</v>
      </c>
      <c r="G6803" s="194">
        <v>7</v>
      </c>
      <c r="H6803" s="50" t="s">
        <v>60</v>
      </c>
      <c r="I6803" s="187">
        <v>9.7210000000000001</v>
      </c>
      <c r="J6803" s="41" t="s">
        <v>941</v>
      </c>
      <c r="K6803" s="41" t="s">
        <v>116</v>
      </c>
    </row>
    <row r="6804" spans="1:11" x14ac:dyDescent="0.2">
      <c r="A6804" s="30">
        <v>743</v>
      </c>
      <c r="B6804" s="253" t="str">
        <f>IF(AND(A6804&lt;&gt;"",ISNUMBER(A6804)),VLOOKUP(A6804,Studies!A:BR,2,FALSE),"")</f>
        <v>Kirkwood 1991</v>
      </c>
      <c r="C6804" s="254" t="str">
        <f>IF(AND(A6804&lt;&gt;"",ISNUMBER(A6804)),VLOOKUP(A6804,Studies!A:BR,3,FALSE),"")</f>
        <v>https://www.ncbi.nlm.nih.gov/pubmed/1914376</v>
      </c>
      <c r="D6804" s="254" t="str">
        <f>IF(AND(A6804&lt;&gt;"",ISNUMBER(A6804)),VLOOKUP(A6804,Studies!A:BR,4,FALSE),"")</f>
        <v>Men</v>
      </c>
      <c r="E6804" s="254" t="str">
        <f>IF(AND(A6804&lt;&gt;"",ISNUMBER(A6804)),VLOOKUP(A6804,Studies!A:BR,5,FALSE),"")</f>
        <v>Alprazolam</v>
      </c>
      <c r="F6804" s="255" t="str">
        <f>IF(AND(A6804&lt;&gt;"",ISNUMBER(A6804)),VLOOKUP(A6804,Studies!A:BR,6,FALSE),"")</f>
        <v>Plasma</v>
      </c>
      <c r="G6804" s="194">
        <v>9</v>
      </c>
      <c r="H6804" s="50" t="s">
        <v>60</v>
      </c>
      <c r="I6804" s="187">
        <v>8.5299999999999994</v>
      </c>
      <c r="J6804" s="41" t="s">
        <v>941</v>
      </c>
      <c r="K6804" s="41" t="s">
        <v>116</v>
      </c>
    </row>
    <row r="6805" spans="1:11" x14ac:dyDescent="0.2">
      <c r="A6805" s="30">
        <v>743</v>
      </c>
      <c r="B6805" s="253" t="str">
        <f>IF(AND(A6805&lt;&gt;"",ISNUMBER(A6805)),VLOOKUP(A6805,Studies!A:BR,2,FALSE),"")</f>
        <v>Kirkwood 1991</v>
      </c>
      <c r="C6805" s="254" t="str">
        <f>IF(AND(A6805&lt;&gt;"",ISNUMBER(A6805)),VLOOKUP(A6805,Studies!A:BR,3,FALSE),"")</f>
        <v>https://www.ncbi.nlm.nih.gov/pubmed/1914376</v>
      </c>
      <c r="D6805" s="254" t="str">
        <f>IF(AND(A6805&lt;&gt;"",ISNUMBER(A6805)),VLOOKUP(A6805,Studies!A:BR,4,FALSE),"")</f>
        <v>Men</v>
      </c>
      <c r="E6805" s="254" t="str">
        <f>IF(AND(A6805&lt;&gt;"",ISNUMBER(A6805)),VLOOKUP(A6805,Studies!A:BR,5,FALSE),"")</f>
        <v>Alprazolam</v>
      </c>
      <c r="F6805" s="255" t="str">
        <f>IF(AND(A6805&lt;&gt;"",ISNUMBER(A6805)),VLOOKUP(A6805,Studies!A:BR,6,FALSE),"")</f>
        <v>Plasma</v>
      </c>
      <c r="G6805" s="194">
        <v>12</v>
      </c>
      <c r="H6805" s="50" t="s">
        <v>60</v>
      </c>
      <c r="I6805" s="187">
        <v>7.4009999999999998</v>
      </c>
      <c r="J6805" s="41" t="s">
        <v>941</v>
      </c>
      <c r="K6805" s="41" t="s">
        <v>116</v>
      </c>
    </row>
    <row r="6806" spans="1:11" x14ac:dyDescent="0.2">
      <c r="A6806" s="30">
        <v>743</v>
      </c>
      <c r="B6806" s="253" t="str">
        <f>IF(AND(A6806&lt;&gt;"",ISNUMBER(A6806)),VLOOKUP(A6806,Studies!A:BR,2,FALSE),"")</f>
        <v>Kirkwood 1991</v>
      </c>
      <c r="C6806" s="254" t="str">
        <f>IF(AND(A6806&lt;&gt;"",ISNUMBER(A6806)),VLOOKUP(A6806,Studies!A:BR,3,FALSE),"")</f>
        <v>https://www.ncbi.nlm.nih.gov/pubmed/1914376</v>
      </c>
      <c r="D6806" s="254" t="str">
        <f>IF(AND(A6806&lt;&gt;"",ISNUMBER(A6806)),VLOOKUP(A6806,Studies!A:BR,4,FALSE),"")</f>
        <v>Men</v>
      </c>
      <c r="E6806" s="254" t="str">
        <f>IF(AND(A6806&lt;&gt;"",ISNUMBER(A6806)),VLOOKUP(A6806,Studies!A:BR,5,FALSE),"")</f>
        <v>Alprazolam</v>
      </c>
      <c r="F6806" s="255" t="str">
        <f>IF(AND(A6806&lt;&gt;"",ISNUMBER(A6806)),VLOOKUP(A6806,Studies!A:BR,6,FALSE),"")</f>
        <v>Plasma</v>
      </c>
      <c r="G6806" s="194">
        <v>24</v>
      </c>
      <c r="H6806" s="50" t="s">
        <v>60</v>
      </c>
      <c r="I6806" s="187">
        <v>3.92</v>
      </c>
      <c r="J6806" s="41" t="s">
        <v>941</v>
      </c>
      <c r="K6806" s="41" t="s">
        <v>116</v>
      </c>
    </row>
    <row r="6807" spans="1:11" x14ac:dyDescent="0.2">
      <c r="A6807" s="30">
        <v>743</v>
      </c>
      <c r="B6807" s="253" t="str">
        <f>IF(AND(A6807&lt;&gt;"",ISNUMBER(A6807)),VLOOKUP(A6807,Studies!A:BR,2,FALSE),"")</f>
        <v>Kirkwood 1991</v>
      </c>
      <c r="C6807" s="254" t="str">
        <f>IF(AND(A6807&lt;&gt;"",ISNUMBER(A6807)),VLOOKUP(A6807,Studies!A:BR,3,FALSE),"")</f>
        <v>https://www.ncbi.nlm.nih.gov/pubmed/1914376</v>
      </c>
      <c r="D6807" s="254" t="str">
        <f>IF(AND(A6807&lt;&gt;"",ISNUMBER(A6807)),VLOOKUP(A6807,Studies!A:BR,4,FALSE),"")</f>
        <v>Men</v>
      </c>
      <c r="E6807" s="254" t="str">
        <f>IF(AND(A6807&lt;&gt;"",ISNUMBER(A6807)),VLOOKUP(A6807,Studies!A:BR,5,FALSE),"")</f>
        <v>Alprazolam</v>
      </c>
      <c r="F6807" s="255" t="str">
        <f>IF(AND(A6807&lt;&gt;"",ISNUMBER(A6807)),VLOOKUP(A6807,Studies!A:BR,6,FALSE),"")</f>
        <v>Plasma</v>
      </c>
      <c r="G6807" s="194">
        <v>30</v>
      </c>
      <c r="H6807" s="50" t="s">
        <v>60</v>
      </c>
      <c r="I6807" s="187">
        <v>1.944</v>
      </c>
      <c r="J6807" s="41" t="s">
        <v>941</v>
      </c>
      <c r="K6807" s="41" t="s">
        <v>116</v>
      </c>
    </row>
    <row r="6808" spans="1:11" x14ac:dyDescent="0.2">
      <c r="A6808" s="30">
        <v>744</v>
      </c>
      <c r="B6808" s="253" t="str">
        <f>IF(AND(A6808&lt;&gt;"",ISNUMBER(A6808)),VLOOKUP(A6808,Studies!A:BR,2,FALSE),"")</f>
        <v>Kroboth 1988</v>
      </c>
      <c r="C6808" s="254" t="str">
        <f>IF(AND(A6808&lt;&gt;"",ISNUMBER(A6808)),VLOOKUP(A6808,Studies!A:BR,3,FALSE),"")</f>
        <v>https://www.ncbi.nlm.nih.gov/pubmed/3345619</v>
      </c>
      <c r="D6808" s="254" t="str">
        <f>IF(AND(A6808&lt;&gt;"",ISNUMBER(A6808)),VLOOKUP(A6808,Studies!A:BR,4,FALSE),"")</f>
        <v>0.5 mg/2 min</v>
      </c>
      <c r="E6808" s="254" t="str">
        <f>IF(AND(A6808&lt;&gt;"",ISNUMBER(A6808)),VLOOKUP(A6808,Studies!A:BR,5,FALSE),"")</f>
        <v>Alprazolam</v>
      </c>
      <c r="F6808" s="255" t="str">
        <f>IF(AND(A6808&lt;&gt;"",ISNUMBER(A6808)),VLOOKUP(A6808,Studies!A:BR,6,FALSE),"")</f>
        <v>Plasma</v>
      </c>
      <c r="G6808" s="194">
        <v>0.25</v>
      </c>
      <c r="H6808" s="50" t="s">
        <v>60</v>
      </c>
      <c r="I6808" s="187">
        <v>9.4930000000000003</v>
      </c>
      <c r="J6808" s="41" t="s">
        <v>941</v>
      </c>
      <c r="K6808" s="41" t="s">
        <v>116</v>
      </c>
    </row>
    <row r="6809" spans="1:11" x14ac:dyDescent="0.2">
      <c r="A6809" s="30">
        <v>744</v>
      </c>
      <c r="B6809" s="253" t="str">
        <f>IF(AND(A6809&lt;&gt;"",ISNUMBER(A6809)),VLOOKUP(A6809,Studies!A:BR,2,FALSE),"")</f>
        <v>Kroboth 1988</v>
      </c>
      <c r="C6809" s="254" t="str">
        <f>IF(AND(A6809&lt;&gt;"",ISNUMBER(A6809)),VLOOKUP(A6809,Studies!A:BR,3,FALSE),"")</f>
        <v>https://www.ncbi.nlm.nih.gov/pubmed/3345619</v>
      </c>
      <c r="D6809" s="254" t="str">
        <f>IF(AND(A6809&lt;&gt;"",ISNUMBER(A6809)),VLOOKUP(A6809,Studies!A:BR,4,FALSE),"")</f>
        <v>0.5 mg/2 min</v>
      </c>
      <c r="E6809" s="254" t="str">
        <f>IF(AND(A6809&lt;&gt;"",ISNUMBER(A6809)),VLOOKUP(A6809,Studies!A:BR,5,FALSE),"")</f>
        <v>Alprazolam</v>
      </c>
      <c r="F6809" s="255" t="str">
        <f>IF(AND(A6809&lt;&gt;"",ISNUMBER(A6809)),VLOOKUP(A6809,Studies!A:BR,6,FALSE),"")</f>
        <v>Plasma</v>
      </c>
      <c r="G6809" s="194">
        <v>0.5</v>
      </c>
      <c r="H6809" s="50" t="s">
        <v>60</v>
      </c>
      <c r="I6809" s="187">
        <v>6.9009999999999998</v>
      </c>
      <c r="J6809" s="41" t="s">
        <v>941</v>
      </c>
      <c r="K6809" s="41" t="s">
        <v>116</v>
      </c>
    </row>
    <row r="6810" spans="1:11" x14ac:dyDescent="0.2">
      <c r="A6810" s="30">
        <v>744</v>
      </c>
      <c r="B6810" s="253" t="str">
        <f>IF(AND(A6810&lt;&gt;"",ISNUMBER(A6810)),VLOOKUP(A6810,Studies!A:BR,2,FALSE),"")</f>
        <v>Kroboth 1988</v>
      </c>
      <c r="C6810" s="254" t="str">
        <f>IF(AND(A6810&lt;&gt;"",ISNUMBER(A6810)),VLOOKUP(A6810,Studies!A:BR,3,FALSE),"")</f>
        <v>https://www.ncbi.nlm.nih.gov/pubmed/3345619</v>
      </c>
      <c r="D6810" s="254" t="str">
        <f>IF(AND(A6810&lt;&gt;"",ISNUMBER(A6810)),VLOOKUP(A6810,Studies!A:BR,4,FALSE),"")</f>
        <v>0.5 mg/2 min</v>
      </c>
      <c r="E6810" s="254" t="str">
        <f>IF(AND(A6810&lt;&gt;"",ISNUMBER(A6810)),VLOOKUP(A6810,Studies!A:BR,5,FALSE),"")</f>
        <v>Alprazolam</v>
      </c>
      <c r="F6810" s="255" t="str">
        <f>IF(AND(A6810&lt;&gt;"",ISNUMBER(A6810)),VLOOKUP(A6810,Studies!A:BR,6,FALSE),"")</f>
        <v>Plasma</v>
      </c>
      <c r="G6810" s="194">
        <v>0.75</v>
      </c>
      <c r="H6810" s="50" t="s">
        <v>60</v>
      </c>
      <c r="I6810" s="187">
        <v>6.6790000000000003</v>
      </c>
      <c r="J6810" s="41" t="s">
        <v>941</v>
      </c>
      <c r="K6810" s="41" t="s">
        <v>116</v>
      </c>
    </row>
    <row r="6811" spans="1:11" x14ac:dyDescent="0.2">
      <c r="A6811" s="30">
        <v>744</v>
      </c>
      <c r="B6811" s="253" t="str">
        <f>IF(AND(A6811&lt;&gt;"",ISNUMBER(A6811)),VLOOKUP(A6811,Studies!A:BR,2,FALSE),"")</f>
        <v>Kroboth 1988</v>
      </c>
      <c r="C6811" s="254" t="str">
        <f>IF(AND(A6811&lt;&gt;"",ISNUMBER(A6811)),VLOOKUP(A6811,Studies!A:BR,3,FALSE),"")</f>
        <v>https://www.ncbi.nlm.nih.gov/pubmed/3345619</v>
      </c>
      <c r="D6811" s="254" t="str">
        <f>IF(AND(A6811&lt;&gt;"",ISNUMBER(A6811)),VLOOKUP(A6811,Studies!A:BR,4,FALSE),"")</f>
        <v>0.5 mg/2 min</v>
      </c>
      <c r="E6811" s="254" t="str">
        <f>IF(AND(A6811&lt;&gt;"",ISNUMBER(A6811)),VLOOKUP(A6811,Studies!A:BR,5,FALSE),"")</f>
        <v>Alprazolam</v>
      </c>
      <c r="F6811" s="255" t="str">
        <f>IF(AND(A6811&lt;&gt;"",ISNUMBER(A6811)),VLOOKUP(A6811,Studies!A:BR,6,FALSE),"")</f>
        <v>Plasma</v>
      </c>
      <c r="G6811" s="194">
        <v>1</v>
      </c>
      <c r="H6811" s="50" t="s">
        <v>60</v>
      </c>
      <c r="I6811" s="187">
        <v>6.3719999999999999</v>
      </c>
      <c r="J6811" s="41" t="s">
        <v>941</v>
      </c>
      <c r="K6811" s="41" t="s">
        <v>116</v>
      </c>
    </row>
    <row r="6812" spans="1:11" x14ac:dyDescent="0.2">
      <c r="A6812" s="30">
        <v>744</v>
      </c>
      <c r="B6812" s="253" t="str">
        <f>IF(AND(A6812&lt;&gt;"",ISNUMBER(A6812)),VLOOKUP(A6812,Studies!A:BR,2,FALSE),"")</f>
        <v>Kroboth 1988</v>
      </c>
      <c r="C6812" s="254" t="str">
        <f>IF(AND(A6812&lt;&gt;"",ISNUMBER(A6812)),VLOOKUP(A6812,Studies!A:BR,3,FALSE),"")</f>
        <v>https://www.ncbi.nlm.nih.gov/pubmed/3345619</v>
      </c>
      <c r="D6812" s="254" t="str">
        <f>IF(AND(A6812&lt;&gt;"",ISNUMBER(A6812)),VLOOKUP(A6812,Studies!A:BR,4,FALSE),"")</f>
        <v>0.5 mg/2 min</v>
      </c>
      <c r="E6812" s="254" t="str">
        <f>IF(AND(A6812&lt;&gt;"",ISNUMBER(A6812)),VLOOKUP(A6812,Studies!A:BR,5,FALSE),"")</f>
        <v>Alprazolam</v>
      </c>
      <c r="F6812" s="255" t="str">
        <f>IF(AND(A6812&lt;&gt;"",ISNUMBER(A6812)),VLOOKUP(A6812,Studies!A:BR,6,FALSE),"")</f>
        <v>Plasma</v>
      </c>
      <c r="G6812" s="194">
        <v>1.5</v>
      </c>
      <c r="H6812" s="50" t="s">
        <v>60</v>
      </c>
      <c r="I6812" s="187">
        <v>6.3019999999999996</v>
      </c>
      <c r="J6812" s="41" t="s">
        <v>941</v>
      </c>
      <c r="K6812" s="41" t="s">
        <v>116</v>
      </c>
    </row>
    <row r="6813" spans="1:11" x14ac:dyDescent="0.2">
      <c r="A6813" s="30">
        <v>744</v>
      </c>
      <c r="B6813" s="253" t="str">
        <f>IF(AND(A6813&lt;&gt;"",ISNUMBER(A6813)),VLOOKUP(A6813,Studies!A:BR,2,FALSE),"")</f>
        <v>Kroboth 1988</v>
      </c>
      <c r="C6813" s="254" t="str">
        <f>IF(AND(A6813&lt;&gt;"",ISNUMBER(A6813)),VLOOKUP(A6813,Studies!A:BR,3,FALSE),"")</f>
        <v>https://www.ncbi.nlm.nih.gov/pubmed/3345619</v>
      </c>
      <c r="D6813" s="254" t="str">
        <f>IF(AND(A6813&lt;&gt;"",ISNUMBER(A6813)),VLOOKUP(A6813,Studies!A:BR,4,FALSE),"")</f>
        <v>0.5 mg/2 min</v>
      </c>
      <c r="E6813" s="254" t="str">
        <f>IF(AND(A6813&lt;&gt;"",ISNUMBER(A6813)),VLOOKUP(A6813,Studies!A:BR,5,FALSE),"")</f>
        <v>Alprazolam</v>
      </c>
      <c r="F6813" s="255" t="str">
        <f>IF(AND(A6813&lt;&gt;"",ISNUMBER(A6813)),VLOOKUP(A6813,Studies!A:BR,6,FALSE),"")</f>
        <v>Plasma</v>
      </c>
      <c r="G6813" s="194">
        <v>2</v>
      </c>
      <c r="H6813" s="50" t="s">
        <v>60</v>
      </c>
      <c r="I6813" s="187">
        <v>6.0549999999999997</v>
      </c>
      <c r="J6813" s="41" t="s">
        <v>941</v>
      </c>
      <c r="K6813" s="41" t="s">
        <v>116</v>
      </c>
    </row>
    <row r="6814" spans="1:11" x14ac:dyDescent="0.2">
      <c r="A6814" s="30">
        <v>744</v>
      </c>
      <c r="B6814" s="253" t="str">
        <f>IF(AND(A6814&lt;&gt;"",ISNUMBER(A6814)),VLOOKUP(A6814,Studies!A:BR,2,FALSE),"")</f>
        <v>Kroboth 1988</v>
      </c>
      <c r="C6814" s="254" t="str">
        <f>IF(AND(A6814&lt;&gt;"",ISNUMBER(A6814)),VLOOKUP(A6814,Studies!A:BR,3,FALSE),"")</f>
        <v>https://www.ncbi.nlm.nih.gov/pubmed/3345619</v>
      </c>
      <c r="D6814" s="254" t="str">
        <f>IF(AND(A6814&lt;&gt;"",ISNUMBER(A6814)),VLOOKUP(A6814,Studies!A:BR,4,FALSE),"")</f>
        <v>0.5 mg/2 min</v>
      </c>
      <c r="E6814" s="254" t="str">
        <f>IF(AND(A6814&lt;&gt;"",ISNUMBER(A6814)),VLOOKUP(A6814,Studies!A:BR,5,FALSE),"")</f>
        <v>Alprazolam</v>
      </c>
      <c r="F6814" s="255" t="str">
        <f>IF(AND(A6814&lt;&gt;"",ISNUMBER(A6814)),VLOOKUP(A6814,Studies!A:BR,6,FALSE),"")</f>
        <v>Plasma</v>
      </c>
      <c r="G6814" s="194">
        <v>3</v>
      </c>
      <c r="H6814" s="50" t="s">
        <v>60</v>
      </c>
      <c r="I6814" s="187">
        <v>6.0970000000000004</v>
      </c>
      <c r="J6814" s="41" t="s">
        <v>941</v>
      </c>
      <c r="K6814" s="41" t="s">
        <v>116</v>
      </c>
    </row>
    <row r="6815" spans="1:11" x14ac:dyDescent="0.2">
      <c r="A6815" s="30">
        <v>744</v>
      </c>
      <c r="B6815" s="253" t="str">
        <f>IF(AND(A6815&lt;&gt;"",ISNUMBER(A6815)),VLOOKUP(A6815,Studies!A:BR,2,FALSE),"")</f>
        <v>Kroboth 1988</v>
      </c>
      <c r="C6815" s="254" t="str">
        <f>IF(AND(A6815&lt;&gt;"",ISNUMBER(A6815)),VLOOKUP(A6815,Studies!A:BR,3,FALSE),"")</f>
        <v>https://www.ncbi.nlm.nih.gov/pubmed/3345619</v>
      </c>
      <c r="D6815" s="254" t="str">
        <f>IF(AND(A6815&lt;&gt;"",ISNUMBER(A6815)),VLOOKUP(A6815,Studies!A:BR,4,FALSE),"")</f>
        <v>0.5 mg/2 min</v>
      </c>
      <c r="E6815" s="254" t="str">
        <f>IF(AND(A6815&lt;&gt;"",ISNUMBER(A6815)),VLOOKUP(A6815,Studies!A:BR,5,FALSE),"")</f>
        <v>Alprazolam</v>
      </c>
      <c r="F6815" s="255" t="str">
        <f>IF(AND(A6815&lt;&gt;"",ISNUMBER(A6815)),VLOOKUP(A6815,Studies!A:BR,6,FALSE),"")</f>
        <v>Plasma</v>
      </c>
      <c r="G6815" s="194">
        <v>4</v>
      </c>
      <c r="H6815" s="50" t="s">
        <v>60</v>
      </c>
      <c r="I6815" s="187">
        <v>5.5469999999999997</v>
      </c>
      <c r="J6815" s="41" t="s">
        <v>941</v>
      </c>
      <c r="K6815" s="41" t="s">
        <v>116</v>
      </c>
    </row>
    <row r="6816" spans="1:11" x14ac:dyDescent="0.2">
      <c r="A6816" s="30">
        <v>744</v>
      </c>
      <c r="B6816" s="253" t="str">
        <f>IF(AND(A6816&lt;&gt;"",ISNUMBER(A6816)),VLOOKUP(A6816,Studies!A:BR,2,FALSE),"")</f>
        <v>Kroboth 1988</v>
      </c>
      <c r="C6816" s="254" t="str">
        <f>IF(AND(A6816&lt;&gt;"",ISNUMBER(A6816)),VLOOKUP(A6816,Studies!A:BR,3,FALSE),"")</f>
        <v>https://www.ncbi.nlm.nih.gov/pubmed/3345619</v>
      </c>
      <c r="D6816" s="254" t="str">
        <f>IF(AND(A6816&lt;&gt;"",ISNUMBER(A6816)),VLOOKUP(A6816,Studies!A:BR,4,FALSE),"")</f>
        <v>0.5 mg/2 min</v>
      </c>
      <c r="E6816" s="254" t="str">
        <f>IF(AND(A6816&lt;&gt;"",ISNUMBER(A6816)),VLOOKUP(A6816,Studies!A:BR,5,FALSE),"")</f>
        <v>Alprazolam</v>
      </c>
      <c r="F6816" s="255" t="str">
        <f>IF(AND(A6816&lt;&gt;"",ISNUMBER(A6816)),VLOOKUP(A6816,Studies!A:BR,6,FALSE),"")</f>
        <v>Plasma</v>
      </c>
      <c r="G6816" s="194">
        <v>6</v>
      </c>
      <c r="H6816" s="50" t="s">
        <v>60</v>
      </c>
      <c r="I6816" s="187">
        <v>4.8129999999999997</v>
      </c>
      <c r="J6816" s="41" t="s">
        <v>941</v>
      </c>
      <c r="K6816" s="41" t="s">
        <v>116</v>
      </c>
    </row>
    <row r="6817" spans="1:11" x14ac:dyDescent="0.2">
      <c r="A6817" s="30">
        <v>744</v>
      </c>
      <c r="B6817" s="253" t="str">
        <f>IF(AND(A6817&lt;&gt;"",ISNUMBER(A6817)),VLOOKUP(A6817,Studies!A:BR,2,FALSE),"")</f>
        <v>Kroboth 1988</v>
      </c>
      <c r="C6817" s="254" t="str">
        <f>IF(AND(A6817&lt;&gt;"",ISNUMBER(A6817)),VLOOKUP(A6817,Studies!A:BR,3,FALSE),"")</f>
        <v>https://www.ncbi.nlm.nih.gov/pubmed/3345619</v>
      </c>
      <c r="D6817" s="254" t="str">
        <f>IF(AND(A6817&lt;&gt;"",ISNUMBER(A6817)),VLOOKUP(A6817,Studies!A:BR,4,FALSE),"")</f>
        <v>0.5 mg/2 min</v>
      </c>
      <c r="E6817" s="254" t="str">
        <f>IF(AND(A6817&lt;&gt;"",ISNUMBER(A6817)),VLOOKUP(A6817,Studies!A:BR,5,FALSE),"")</f>
        <v>Alprazolam</v>
      </c>
      <c r="F6817" s="255" t="str">
        <f>IF(AND(A6817&lt;&gt;"",ISNUMBER(A6817)),VLOOKUP(A6817,Studies!A:BR,6,FALSE),"")</f>
        <v>Plasma</v>
      </c>
      <c r="G6817" s="194">
        <v>8</v>
      </c>
      <c r="H6817" s="50" t="s">
        <v>60</v>
      </c>
      <c r="I6817" s="187">
        <v>4.3620000000000001</v>
      </c>
      <c r="J6817" s="41" t="s">
        <v>941</v>
      </c>
      <c r="K6817" s="41" t="s">
        <v>116</v>
      </c>
    </row>
    <row r="6818" spans="1:11" x14ac:dyDescent="0.2">
      <c r="A6818" s="30">
        <v>744</v>
      </c>
      <c r="B6818" s="253" t="str">
        <f>IF(AND(A6818&lt;&gt;"",ISNUMBER(A6818)),VLOOKUP(A6818,Studies!A:BR,2,FALSE),"")</f>
        <v>Kroboth 1988</v>
      </c>
      <c r="C6818" s="254" t="str">
        <f>IF(AND(A6818&lt;&gt;"",ISNUMBER(A6818)),VLOOKUP(A6818,Studies!A:BR,3,FALSE),"")</f>
        <v>https://www.ncbi.nlm.nih.gov/pubmed/3345619</v>
      </c>
      <c r="D6818" s="254" t="str">
        <f>IF(AND(A6818&lt;&gt;"",ISNUMBER(A6818)),VLOOKUP(A6818,Studies!A:BR,4,FALSE),"")</f>
        <v>0.5 mg/2 min</v>
      </c>
      <c r="E6818" s="254" t="str">
        <f>IF(AND(A6818&lt;&gt;"",ISNUMBER(A6818)),VLOOKUP(A6818,Studies!A:BR,5,FALSE),"")</f>
        <v>Alprazolam</v>
      </c>
      <c r="F6818" s="255" t="str">
        <f>IF(AND(A6818&lt;&gt;"",ISNUMBER(A6818)),VLOOKUP(A6818,Studies!A:BR,6,FALSE),"")</f>
        <v>Plasma</v>
      </c>
      <c r="G6818" s="194">
        <v>12</v>
      </c>
      <c r="H6818" s="50" t="s">
        <v>60</v>
      </c>
      <c r="I6818" s="187">
        <v>3.2719999999999998</v>
      </c>
      <c r="J6818" s="41" t="s">
        <v>941</v>
      </c>
      <c r="K6818" s="41" t="s">
        <v>116</v>
      </c>
    </row>
    <row r="6819" spans="1:11" x14ac:dyDescent="0.2">
      <c r="A6819" s="30">
        <v>745</v>
      </c>
      <c r="B6819" s="253" t="str">
        <f>IF(AND(A6819&lt;&gt;"",ISNUMBER(A6819)),VLOOKUP(A6819,Studies!A:BR,2,FALSE),"")</f>
        <v>Kroboth 1988</v>
      </c>
      <c r="C6819" s="254" t="str">
        <f>IF(AND(A6819&lt;&gt;"",ISNUMBER(A6819)),VLOOKUP(A6819,Studies!A:BR,3,FALSE),"")</f>
        <v>https://www.ncbi.nlm.nih.gov/pubmed/3345619</v>
      </c>
      <c r="D6819" s="254" t="str">
        <f>IF(AND(A6819&lt;&gt;"",ISNUMBER(A6819)),VLOOKUP(A6819,Studies!A:BR,4,FALSE),"")</f>
        <v>2.0 mg/2 min</v>
      </c>
      <c r="E6819" s="254" t="str">
        <f>IF(AND(A6819&lt;&gt;"",ISNUMBER(A6819)),VLOOKUP(A6819,Studies!A:BR,5,FALSE),"")</f>
        <v>Alprazolam</v>
      </c>
      <c r="F6819" s="255" t="str">
        <f>IF(AND(A6819&lt;&gt;"",ISNUMBER(A6819)),VLOOKUP(A6819,Studies!A:BR,6,FALSE),"")</f>
        <v>Plasma</v>
      </c>
      <c r="G6819" s="194">
        <v>0.25</v>
      </c>
      <c r="H6819" s="50" t="s">
        <v>60</v>
      </c>
      <c r="I6819" s="187">
        <v>37.201250000000002</v>
      </c>
      <c r="J6819" s="41" t="s">
        <v>941</v>
      </c>
      <c r="K6819" s="41" t="s">
        <v>116</v>
      </c>
    </row>
    <row r="6820" spans="1:11" x14ac:dyDescent="0.2">
      <c r="A6820" s="30">
        <v>745</v>
      </c>
      <c r="B6820" s="253" t="str">
        <f>IF(AND(A6820&lt;&gt;"",ISNUMBER(A6820)),VLOOKUP(A6820,Studies!A:BR,2,FALSE),"")</f>
        <v>Kroboth 1988</v>
      </c>
      <c r="C6820" s="254" t="str">
        <f>IF(AND(A6820&lt;&gt;"",ISNUMBER(A6820)),VLOOKUP(A6820,Studies!A:BR,3,FALSE),"")</f>
        <v>https://www.ncbi.nlm.nih.gov/pubmed/3345619</v>
      </c>
      <c r="D6820" s="254" t="str">
        <f>IF(AND(A6820&lt;&gt;"",ISNUMBER(A6820)),VLOOKUP(A6820,Studies!A:BR,4,FALSE),"")</f>
        <v>2.0 mg/2 min</v>
      </c>
      <c r="E6820" s="254" t="str">
        <f>IF(AND(A6820&lt;&gt;"",ISNUMBER(A6820)),VLOOKUP(A6820,Studies!A:BR,5,FALSE),"")</f>
        <v>Alprazolam</v>
      </c>
      <c r="F6820" s="255" t="str">
        <f>IF(AND(A6820&lt;&gt;"",ISNUMBER(A6820)),VLOOKUP(A6820,Studies!A:BR,6,FALSE),"")</f>
        <v>Plasma</v>
      </c>
      <c r="G6820" s="194">
        <v>0.5</v>
      </c>
      <c r="H6820" s="50" t="s">
        <v>60</v>
      </c>
      <c r="I6820" s="187">
        <v>33.525239999999997</v>
      </c>
      <c r="J6820" s="41" t="s">
        <v>941</v>
      </c>
      <c r="K6820" s="41" t="s">
        <v>116</v>
      </c>
    </row>
    <row r="6821" spans="1:11" x14ac:dyDescent="0.2">
      <c r="A6821" s="30">
        <v>745</v>
      </c>
      <c r="B6821" s="253" t="str">
        <f>IF(AND(A6821&lt;&gt;"",ISNUMBER(A6821)),VLOOKUP(A6821,Studies!A:BR,2,FALSE),"")</f>
        <v>Kroboth 1988</v>
      </c>
      <c r="C6821" s="254" t="str">
        <f>IF(AND(A6821&lt;&gt;"",ISNUMBER(A6821)),VLOOKUP(A6821,Studies!A:BR,3,FALSE),"")</f>
        <v>https://www.ncbi.nlm.nih.gov/pubmed/3345619</v>
      </c>
      <c r="D6821" s="254" t="str">
        <f>IF(AND(A6821&lt;&gt;"",ISNUMBER(A6821)),VLOOKUP(A6821,Studies!A:BR,4,FALSE),"")</f>
        <v>2.0 mg/2 min</v>
      </c>
      <c r="E6821" s="254" t="str">
        <f>IF(AND(A6821&lt;&gt;"",ISNUMBER(A6821)),VLOOKUP(A6821,Studies!A:BR,5,FALSE),"")</f>
        <v>Alprazolam</v>
      </c>
      <c r="F6821" s="255" t="str">
        <f>IF(AND(A6821&lt;&gt;"",ISNUMBER(A6821)),VLOOKUP(A6821,Studies!A:BR,6,FALSE),"")</f>
        <v>Plasma</v>
      </c>
      <c r="G6821" s="194">
        <v>0.75</v>
      </c>
      <c r="H6821" s="50" t="s">
        <v>60</v>
      </c>
      <c r="I6821" s="187">
        <v>30.087540000000001</v>
      </c>
      <c r="J6821" s="41" t="s">
        <v>941</v>
      </c>
      <c r="K6821" s="41" t="s">
        <v>116</v>
      </c>
    </row>
    <row r="6822" spans="1:11" x14ac:dyDescent="0.2">
      <c r="A6822" s="30">
        <v>745</v>
      </c>
      <c r="B6822" s="253" t="str">
        <f>IF(AND(A6822&lt;&gt;"",ISNUMBER(A6822)),VLOOKUP(A6822,Studies!A:BR,2,FALSE),"")</f>
        <v>Kroboth 1988</v>
      </c>
      <c r="C6822" s="254" t="str">
        <f>IF(AND(A6822&lt;&gt;"",ISNUMBER(A6822)),VLOOKUP(A6822,Studies!A:BR,3,FALSE),"")</f>
        <v>https://www.ncbi.nlm.nih.gov/pubmed/3345619</v>
      </c>
      <c r="D6822" s="254" t="str">
        <f>IF(AND(A6822&lt;&gt;"",ISNUMBER(A6822)),VLOOKUP(A6822,Studies!A:BR,4,FALSE),"")</f>
        <v>2.0 mg/2 min</v>
      </c>
      <c r="E6822" s="254" t="str">
        <f>IF(AND(A6822&lt;&gt;"",ISNUMBER(A6822)),VLOOKUP(A6822,Studies!A:BR,5,FALSE),"")</f>
        <v>Alprazolam</v>
      </c>
      <c r="F6822" s="255" t="str">
        <f>IF(AND(A6822&lt;&gt;"",ISNUMBER(A6822)),VLOOKUP(A6822,Studies!A:BR,6,FALSE),"")</f>
        <v>Plasma</v>
      </c>
      <c r="G6822" s="194">
        <v>1</v>
      </c>
      <c r="H6822" s="50" t="s">
        <v>60</v>
      </c>
      <c r="I6822" s="187">
        <v>27.751280000000001</v>
      </c>
      <c r="J6822" s="41" t="s">
        <v>941</v>
      </c>
      <c r="K6822" s="41" t="s">
        <v>116</v>
      </c>
    </row>
    <row r="6823" spans="1:11" x14ac:dyDescent="0.2">
      <c r="A6823" s="30">
        <v>745</v>
      </c>
      <c r="B6823" s="253" t="str">
        <f>IF(AND(A6823&lt;&gt;"",ISNUMBER(A6823)),VLOOKUP(A6823,Studies!A:BR,2,FALSE),"")</f>
        <v>Kroboth 1988</v>
      </c>
      <c r="C6823" s="254" t="str">
        <f>IF(AND(A6823&lt;&gt;"",ISNUMBER(A6823)),VLOOKUP(A6823,Studies!A:BR,3,FALSE),"")</f>
        <v>https://www.ncbi.nlm.nih.gov/pubmed/3345619</v>
      </c>
      <c r="D6823" s="254" t="str">
        <f>IF(AND(A6823&lt;&gt;"",ISNUMBER(A6823)),VLOOKUP(A6823,Studies!A:BR,4,FALSE),"")</f>
        <v>2.0 mg/2 min</v>
      </c>
      <c r="E6823" s="254" t="str">
        <f>IF(AND(A6823&lt;&gt;"",ISNUMBER(A6823)),VLOOKUP(A6823,Studies!A:BR,5,FALSE),"")</f>
        <v>Alprazolam</v>
      </c>
      <c r="F6823" s="255" t="str">
        <f>IF(AND(A6823&lt;&gt;"",ISNUMBER(A6823)),VLOOKUP(A6823,Studies!A:BR,6,FALSE),"")</f>
        <v>Plasma</v>
      </c>
      <c r="G6823" s="194">
        <v>1.5</v>
      </c>
      <c r="H6823" s="50" t="s">
        <v>60</v>
      </c>
      <c r="I6823" s="187">
        <v>26.93901</v>
      </c>
      <c r="J6823" s="41" t="s">
        <v>941</v>
      </c>
      <c r="K6823" s="41" t="s">
        <v>116</v>
      </c>
    </row>
    <row r="6824" spans="1:11" x14ac:dyDescent="0.2">
      <c r="A6824" s="30">
        <v>745</v>
      </c>
      <c r="B6824" s="253" t="str">
        <f>IF(AND(A6824&lt;&gt;"",ISNUMBER(A6824)),VLOOKUP(A6824,Studies!A:BR,2,FALSE),"")</f>
        <v>Kroboth 1988</v>
      </c>
      <c r="C6824" s="254" t="str">
        <f>IF(AND(A6824&lt;&gt;"",ISNUMBER(A6824)),VLOOKUP(A6824,Studies!A:BR,3,FALSE),"")</f>
        <v>https://www.ncbi.nlm.nih.gov/pubmed/3345619</v>
      </c>
      <c r="D6824" s="254" t="str">
        <f>IF(AND(A6824&lt;&gt;"",ISNUMBER(A6824)),VLOOKUP(A6824,Studies!A:BR,4,FALSE),"")</f>
        <v>2.0 mg/2 min</v>
      </c>
      <c r="E6824" s="254" t="str">
        <f>IF(AND(A6824&lt;&gt;"",ISNUMBER(A6824)),VLOOKUP(A6824,Studies!A:BR,5,FALSE),"")</f>
        <v>Alprazolam</v>
      </c>
      <c r="F6824" s="255" t="str">
        <f>IF(AND(A6824&lt;&gt;"",ISNUMBER(A6824)),VLOOKUP(A6824,Studies!A:BR,6,FALSE),"")</f>
        <v>Plasma</v>
      </c>
      <c r="G6824" s="194">
        <v>2</v>
      </c>
      <c r="H6824" s="50" t="s">
        <v>60</v>
      </c>
      <c r="I6824" s="187">
        <v>27.032969999999999</v>
      </c>
      <c r="J6824" s="41" t="s">
        <v>941</v>
      </c>
      <c r="K6824" s="41" t="s">
        <v>116</v>
      </c>
    </row>
    <row r="6825" spans="1:11" x14ac:dyDescent="0.2">
      <c r="A6825" s="30">
        <v>745</v>
      </c>
      <c r="B6825" s="253" t="str">
        <f>IF(AND(A6825&lt;&gt;"",ISNUMBER(A6825)),VLOOKUP(A6825,Studies!A:BR,2,FALSE),"")</f>
        <v>Kroboth 1988</v>
      </c>
      <c r="C6825" s="254" t="str">
        <f>IF(AND(A6825&lt;&gt;"",ISNUMBER(A6825)),VLOOKUP(A6825,Studies!A:BR,3,FALSE),"")</f>
        <v>https://www.ncbi.nlm.nih.gov/pubmed/3345619</v>
      </c>
      <c r="D6825" s="254" t="str">
        <f>IF(AND(A6825&lt;&gt;"",ISNUMBER(A6825)),VLOOKUP(A6825,Studies!A:BR,4,FALSE),"")</f>
        <v>2.0 mg/2 min</v>
      </c>
      <c r="E6825" s="254" t="str">
        <f>IF(AND(A6825&lt;&gt;"",ISNUMBER(A6825)),VLOOKUP(A6825,Studies!A:BR,5,FALSE),"")</f>
        <v>Alprazolam</v>
      </c>
      <c r="F6825" s="255" t="str">
        <f>IF(AND(A6825&lt;&gt;"",ISNUMBER(A6825)),VLOOKUP(A6825,Studies!A:BR,6,FALSE),"")</f>
        <v>Plasma</v>
      </c>
      <c r="G6825" s="194">
        <v>3</v>
      </c>
      <c r="H6825" s="50" t="s">
        <v>60</v>
      </c>
      <c r="I6825" s="187">
        <v>25.409939999999999</v>
      </c>
      <c r="J6825" s="41" t="s">
        <v>941</v>
      </c>
      <c r="K6825" s="41" t="s">
        <v>116</v>
      </c>
    </row>
    <row r="6826" spans="1:11" x14ac:dyDescent="0.2">
      <c r="A6826" s="30">
        <v>745</v>
      </c>
      <c r="B6826" s="253" t="str">
        <f>IF(AND(A6826&lt;&gt;"",ISNUMBER(A6826)),VLOOKUP(A6826,Studies!A:BR,2,FALSE),"")</f>
        <v>Kroboth 1988</v>
      </c>
      <c r="C6826" s="254" t="str">
        <f>IF(AND(A6826&lt;&gt;"",ISNUMBER(A6826)),VLOOKUP(A6826,Studies!A:BR,3,FALSE),"")</f>
        <v>https://www.ncbi.nlm.nih.gov/pubmed/3345619</v>
      </c>
      <c r="D6826" s="254" t="str">
        <f>IF(AND(A6826&lt;&gt;"",ISNUMBER(A6826)),VLOOKUP(A6826,Studies!A:BR,4,FALSE),"")</f>
        <v>2.0 mg/2 min</v>
      </c>
      <c r="E6826" s="254" t="str">
        <f>IF(AND(A6826&lt;&gt;"",ISNUMBER(A6826)),VLOOKUP(A6826,Studies!A:BR,5,FALSE),"")</f>
        <v>Alprazolam</v>
      </c>
      <c r="F6826" s="255" t="str">
        <f>IF(AND(A6826&lt;&gt;"",ISNUMBER(A6826)),VLOOKUP(A6826,Studies!A:BR,6,FALSE),"")</f>
        <v>Plasma</v>
      </c>
      <c r="G6826" s="194">
        <v>4</v>
      </c>
      <c r="H6826" s="50" t="s">
        <v>60</v>
      </c>
      <c r="I6826" s="187">
        <v>23.287369999999999</v>
      </c>
      <c r="J6826" s="41" t="s">
        <v>941</v>
      </c>
      <c r="K6826" s="41" t="s">
        <v>116</v>
      </c>
    </row>
    <row r="6827" spans="1:11" x14ac:dyDescent="0.2">
      <c r="A6827" s="30">
        <v>745</v>
      </c>
      <c r="B6827" s="253" t="str">
        <f>IF(AND(A6827&lt;&gt;"",ISNUMBER(A6827)),VLOOKUP(A6827,Studies!A:BR,2,FALSE),"")</f>
        <v>Kroboth 1988</v>
      </c>
      <c r="C6827" s="254" t="str">
        <f>IF(AND(A6827&lt;&gt;"",ISNUMBER(A6827)),VLOOKUP(A6827,Studies!A:BR,3,FALSE),"")</f>
        <v>https://www.ncbi.nlm.nih.gov/pubmed/3345619</v>
      </c>
      <c r="D6827" s="254" t="str">
        <f>IF(AND(A6827&lt;&gt;"",ISNUMBER(A6827)),VLOOKUP(A6827,Studies!A:BR,4,FALSE),"")</f>
        <v>2.0 mg/2 min</v>
      </c>
      <c r="E6827" s="254" t="str">
        <f>IF(AND(A6827&lt;&gt;"",ISNUMBER(A6827)),VLOOKUP(A6827,Studies!A:BR,5,FALSE),"")</f>
        <v>Alprazolam</v>
      </c>
      <c r="F6827" s="255" t="str">
        <f>IF(AND(A6827&lt;&gt;"",ISNUMBER(A6827)),VLOOKUP(A6827,Studies!A:BR,6,FALSE),"")</f>
        <v>Plasma</v>
      </c>
      <c r="G6827" s="194">
        <v>6</v>
      </c>
      <c r="H6827" s="50" t="s">
        <v>60</v>
      </c>
      <c r="I6827" s="187">
        <v>19.813890000000001</v>
      </c>
      <c r="J6827" s="41" t="s">
        <v>941</v>
      </c>
      <c r="K6827" s="41" t="s">
        <v>116</v>
      </c>
    </row>
    <row r="6828" spans="1:11" x14ac:dyDescent="0.2">
      <c r="A6828" s="30">
        <v>745</v>
      </c>
      <c r="B6828" s="253" t="str">
        <f>IF(AND(A6828&lt;&gt;"",ISNUMBER(A6828)),VLOOKUP(A6828,Studies!A:BR,2,FALSE),"")</f>
        <v>Kroboth 1988</v>
      </c>
      <c r="C6828" s="254" t="str">
        <f>IF(AND(A6828&lt;&gt;"",ISNUMBER(A6828)),VLOOKUP(A6828,Studies!A:BR,3,FALSE),"")</f>
        <v>https://www.ncbi.nlm.nih.gov/pubmed/3345619</v>
      </c>
      <c r="D6828" s="254" t="str">
        <f>IF(AND(A6828&lt;&gt;"",ISNUMBER(A6828)),VLOOKUP(A6828,Studies!A:BR,4,FALSE),"")</f>
        <v>2.0 mg/2 min</v>
      </c>
      <c r="E6828" s="254" t="str">
        <f>IF(AND(A6828&lt;&gt;"",ISNUMBER(A6828)),VLOOKUP(A6828,Studies!A:BR,5,FALSE),"")</f>
        <v>Alprazolam</v>
      </c>
      <c r="F6828" s="255" t="str">
        <f>IF(AND(A6828&lt;&gt;"",ISNUMBER(A6828)),VLOOKUP(A6828,Studies!A:BR,6,FALSE),"")</f>
        <v>Plasma</v>
      </c>
      <c r="G6828" s="194">
        <v>8</v>
      </c>
      <c r="H6828" s="50" t="s">
        <v>60</v>
      </c>
      <c r="I6828" s="187">
        <v>17.181650000000001</v>
      </c>
      <c r="J6828" s="41" t="s">
        <v>941</v>
      </c>
      <c r="K6828" s="41" t="s">
        <v>116</v>
      </c>
    </row>
    <row r="6829" spans="1:11" x14ac:dyDescent="0.2">
      <c r="A6829" s="30">
        <v>745</v>
      </c>
      <c r="B6829" s="253" t="str">
        <f>IF(AND(A6829&lt;&gt;"",ISNUMBER(A6829)),VLOOKUP(A6829,Studies!A:BR,2,FALSE),"")</f>
        <v>Kroboth 1988</v>
      </c>
      <c r="C6829" s="254" t="str">
        <f>IF(AND(A6829&lt;&gt;"",ISNUMBER(A6829)),VLOOKUP(A6829,Studies!A:BR,3,FALSE),"")</f>
        <v>https://www.ncbi.nlm.nih.gov/pubmed/3345619</v>
      </c>
      <c r="D6829" s="254" t="str">
        <f>IF(AND(A6829&lt;&gt;"",ISNUMBER(A6829)),VLOOKUP(A6829,Studies!A:BR,4,FALSE),"")</f>
        <v>2.0 mg/2 min</v>
      </c>
      <c r="E6829" s="254" t="str">
        <f>IF(AND(A6829&lt;&gt;"",ISNUMBER(A6829)),VLOOKUP(A6829,Studies!A:BR,5,FALSE),"")</f>
        <v>Alprazolam</v>
      </c>
      <c r="F6829" s="255" t="str">
        <f>IF(AND(A6829&lt;&gt;"",ISNUMBER(A6829)),VLOOKUP(A6829,Studies!A:BR,6,FALSE),"")</f>
        <v>Plasma</v>
      </c>
      <c r="G6829" s="194">
        <v>12</v>
      </c>
      <c r="H6829" s="50" t="s">
        <v>60</v>
      </c>
      <c r="I6829" s="187">
        <v>13.058590000000001</v>
      </c>
      <c r="J6829" s="41" t="s">
        <v>941</v>
      </c>
      <c r="K6829" s="41" t="s">
        <v>116</v>
      </c>
    </row>
    <row r="6830" spans="1:11" x14ac:dyDescent="0.2">
      <c r="A6830" s="30">
        <v>746</v>
      </c>
      <c r="B6830" s="253" t="str">
        <f>IF(AND(A6830&lt;&gt;"",ISNUMBER(A6830)),VLOOKUP(A6830,Studies!A:BR,2,FALSE),"")</f>
        <v>Kroboth 1988</v>
      </c>
      <c r="C6830" s="254" t="str">
        <f>IF(AND(A6830&lt;&gt;"",ISNUMBER(A6830)),VLOOKUP(A6830,Studies!A:BR,3,FALSE),"")</f>
        <v>https://www.ncbi.nlm.nih.gov/pubmed/3345619</v>
      </c>
      <c r="D6830" s="254" t="str">
        <f>IF(AND(A6830&lt;&gt;"",ISNUMBER(A6830)),VLOOKUP(A6830,Studies!A:BR,4,FALSE),"")</f>
        <v>1.0 mg/2 min, then 72 µg/hr for 8 hours</v>
      </c>
      <c r="E6830" s="254" t="str">
        <f>IF(AND(A6830&lt;&gt;"",ISNUMBER(A6830)),VLOOKUP(A6830,Studies!A:BR,5,FALSE),"")</f>
        <v>Alprazolam</v>
      </c>
      <c r="F6830" s="255" t="str">
        <f>IF(AND(A6830&lt;&gt;"",ISNUMBER(A6830)),VLOOKUP(A6830,Studies!A:BR,6,FALSE),"")</f>
        <v>Plasma</v>
      </c>
      <c r="G6830" s="194">
        <v>0.25</v>
      </c>
      <c r="H6830" s="50" t="s">
        <v>60</v>
      </c>
      <c r="I6830" s="187">
        <v>16.405290000000001</v>
      </c>
      <c r="J6830" s="41" t="s">
        <v>941</v>
      </c>
      <c r="K6830" s="41" t="s">
        <v>116</v>
      </c>
    </row>
    <row r="6831" spans="1:11" x14ac:dyDescent="0.2">
      <c r="A6831" s="30">
        <v>746</v>
      </c>
      <c r="B6831" s="253" t="str">
        <f>IF(AND(A6831&lt;&gt;"",ISNUMBER(A6831)),VLOOKUP(A6831,Studies!A:BR,2,FALSE),"")</f>
        <v>Kroboth 1988</v>
      </c>
      <c r="C6831" s="254" t="str">
        <f>IF(AND(A6831&lt;&gt;"",ISNUMBER(A6831)),VLOOKUP(A6831,Studies!A:BR,3,FALSE),"")</f>
        <v>https://www.ncbi.nlm.nih.gov/pubmed/3345619</v>
      </c>
      <c r="D6831" s="254" t="str">
        <f>IF(AND(A6831&lt;&gt;"",ISNUMBER(A6831)),VLOOKUP(A6831,Studies!A:BR,4,FALSE),"")</f>
        <v>1.0 mg/2 min, then 72 µg/hr for 8 hours</v>
      </c>
      <c r="E6831" s="254" t="str">
        <f>IF(AND(A6831&lt;&gt;"",ISNUMBER(A6831)),VLOOKUP(A6831,Studies!A:BR,5,FALSE),"")</f>
        <v>Alprazolam</v>
      </c>
      <c r="F6831" s="255" t="str">
        <f>IF(AND(A6831&lt;&gt;"",ISNUMBER(A6831)),VLOOKUP(A6831,Studies!A:BR,6,FALSE),"")</f>
        <v>Plasma</v>
      </c>
      <c r="G6831" s="194">
        <v>0.5</v>
      </c>
      <c r="H6831" s="50" t="s">
        <v>60</v>
      </c>
      <c r="I6831" s="187">
        <v>14.00883</v>
      </c>
      <c r="J6831" s="41" t="s">
        <v>941</v>
      </c>
      <c r="K6831" s="41" t="s">
        <v>116</v>
      </c>
    </row>
    <row r="6832" spans="1:11" x14ac:dyDescent="0.2">
      <c r="A6832" s="30">
        <v>746</v>
      </c>
      <c r="B6832" s="253" t="str">
        <f>IF(AND(A6832&lt;&gt;"",ISNUMBER(A6832)),VLOOKUP(A6832,Studies!A:BR,2,FALSE),"")</f>
        <v>Kroboth 1988</v>
      </c>
      <c r="C6832" s="254" t="str">
        <f>IF(AND(A6832&lt;&gt;"",ISNUMBER(A6832)),VLOOKUP(A6832,Studies!A:BR,3,FALSE),"")</f>
        <v>https://www.ncbi.nlm.nih.gov/pubmed/3345619</v>
      </c>
      <c r="D6832" s="254" t="str">
        <f>IF(AND(A6832&lt;&gt;"",ISNUMBER(A6832)),VLOOKUP(A6832,Studies!A:BR,4,FALSE),"")</f>
        <v>1.0 mg/2 min, then 72 µg/hr for 8 hours</v>
      </c>
      <c r="E6832" s="254" t="str">
        <f>IF(AND(A6832&lt;&gt;"",ISNUMBER(A6832)),VLOOKUP(A6832,Studies!A:BR,5,FALSE),"")</f>
        <v>Alprazolam</v>
      </c>
      <c r="F6832" s="255" t="str">
        <f>IF(AND(A6832&lt;&gt;"",ISNUMBER(A6832)),VLOOKUP(A6832,Studies!A:BR,6,FALSE),"")</f>
        <v>Plasma</v>
      </c>
      <c r="G6832" s="194">
        <v>0.75</v>
      </c>
      <c r="H6832" s="50" t="s">
        <v>60</v>
      </c>
      <c r="I6832" s="187">
        <v>13.20654</v>
      </c>
      <c r="J6832" s="41" t="s">
        <v>941</v>
      </c>
      <c r="K6832" s="41" t="s">
        <v>116</v>
      </c>
    </row>
    <row r="6833" spans="1:11" x14ac:dyDescent="0.2">
      <c r="A6833" s="30">
        <v>746</v>
      </c>
      <c r="B6833" s="253" t="str">
        <f>IF(AND(A6833&lt;&gt;"",ISNUMBER(A6833)),VLOOKUP(A6833,Studies!A:BR,2,FALSE),"")</f>
        <v>Kroboth 1988</v>
      </c>
      <c r="C6833" s="254" t="str">
        <f>IF(AND(A6833&lt;&gt;"",ISNUMBER(A6833)),VLOOKUP(A6833,Studies!A:BR,3,FALSE),"")</f>
        <v>https://www.ncbi.nlm.nih.gov/pubmed/3345619</v>
      </c>
      <c r="D6833" s="254" t="str">
        <f>IF(AND(A6833&lt;&gt;"",ISNUMBER(A6833)),VLOOKUP(A6833,Studies!A:BR,4,FALSE),"")</f>
        <v>1.0 mg/2 min, then 72 µg/hr for 8 hours</v>
      </c>
      <c r="E6833" s="254" t="str">
        <f>IF(AND(A6833&lt;&gt;"",ISNUMBER(A6833)),VLOOKUP(A6833,Studies!A:BR,5,FALSE),"")</f>
        <v>Alprazolam</v>
      </c>
      <c r="F6833" s="255" t="str">
        <f>IF(AND(A6833&lt;&gt;"",ISNUMBER(A6833)),VLOOKUP(A6833,Studies!A:BR,6,FALSE),"")</f>
        <v>Plasma</v>
      </c>
      <c r="G6833" s="194">
        <v>1</v>
      </c>
      <c r="H6833" s="50" t="s">
        <v>60</v>
      </c>
      <c r="I6833" s="187">
        <v>13.00779</v>
      </c>
      <c r="J6833" s="41" t="s">
        <v>941</v>
      </c>
      <c r="K6833" s="41" t="s">
        <v>116</v>
      </c>
    </row>
    <row r="6834" spans="1:11" x14ac:dyDescent="0.2">
      <c r="A6834" s="30">
        <v>746</v>
      </c>
      <c r="B6834" s="253" t="str">
        <f>IF(AND(A6834&lt;&gt;"",ISNUMBER(A6834)),VLOOKUP(A6834,Studies!A:BR,2,FALSE),"")</f>
        <v>Kroboth 1988</v>
      </c>
      <c r="C6834" s="254" t="str">
        <f>IF(AND(A6834&lt;&gt;"",ISNUMBER(A6834)),VLOOKUP(A6834,Studies!A:BR,3,FALSE),"")</f>
        <v>https://www.ncbi.nlm.nih.gov/pubmed/3345619</v>
      </c>
      <c r="D6834" s="254" t="str">
        <f>IF(AND(A6834&lt;&gt;"",ISNUMBER(A6834)),VLOOKUP(A6834,Studies!A:BR,4,FALSE),"")</f>
        <v>1.0 mg/2 min, then 72 µg/hr for 8 hours</v>
      </c>
      <c r="E6834" s="254" t="str">
        <f>IF(AND(A6834&lt;&gt;"",ISNUMBER(A6834)),VLOOKUP(A6834,Studies!A:BR,5,FALSE),"")</f>
        <v>Alprazolam</v>
      </c>
      <c r="F6834" s="255" t="str">
        <f>IF(AND(A6834&lt;&gt;"",ISNUMBER(A6834)),VLOOKUP(A6834,Studies!A:BR,6,FALSE),"")</f>
        <v>Plasma</v>
      </c>
      <c r="G6834" s="194">
        <v>1.5</v>
      </c>
      <c r="H6834" s="50" t="s">
        <v>60</v>
      </c>
      <c r="I6834" s="187">
        <v>12.818669999999999</v>
      </c>
      <c r="J6834" s="41" t="s">
        <v>941</v>
      </c>
      <c r="K6834" s="41" t="s">
        <v>116</v>
      </c>
    </row>
    <row r="6835" spans="1:11" x14ac:dyDescent="0.2">
      <c r="A6835" s="30">
        <v>746</v>
      </c>
      <c r="B6835" s="253" t="str">
        <f>IF(AND(A6835&lt;&gt;"",ISNUMBER(A6835)),VLOOKUP(A6835,Studies!A:BR,2,FALSE),"")</f>
        <v>Kroboth 1988</v>
      </c>
      <c r="C6835" s="254" t="str">
        <f>IF(AND(A6835&lt;&gt;"",ISNUMBER(A6835)),VLOOKUP(A6835,Studies!A:BR,3,FALSE),"")</f>
        <v>https://www.ncbi.nlm.nih.gov/pubmed/3345619</v>
      </c>
      <c r="D6835" s="254" t="str">
        <f>IF(AND(A6835&lt;&gt;"",ISNUMBER(A6835)),VLOOKUP(A6835,Studies!A:BR,4,FALSE),"")</f>
        <v>1.0 mg/2 min, then 72 µg/hr for 8 hours</v>
      </c>
      <c r="E6835" s="254" t="str">
        <f>IF(AND(A6835&lt;&gt;"",ISNUMBER(A6835)),VLOOKUP(A6835,Studies!A:BR,5,FALSE),"")</f>
        <v>Alprazolam</v>
      </c>
      <c r="F6835" s="255" t="str">
        <f>IF(AND(A6835&lt;&gt;"",ISNUMBER(A6835)),VLOOKUP(A6835,Studies!A:BR,6,FALSE),"")</f>
        <v>Plasma</v>
      </c>
      <c r="G6835" s="194">
        <v>2</v>
      </c>
      <c r="H6835" s="50" t="s">
        <v>60</v>
      </c>
      <c r="I6835" s="187">
        <v>14.185129999999999</v>
      </c>
      <c r="J6835" s="41" t="s">
        <v>941</v>
      </c>
      <c r="K6835" s="41" t="s">
        <v>116</v>
      </c>
    </row>
    <row r="6836" spans="1:11" x14ac:dyDescent="0.2">
      <c r="A6836" s="30">
        <v>746</v>
      </c>
      <c r="B6836" s="253" t="str">
        <f>IF(AND(A6836&lt;&gt;"",ISNUMBER(A6836)),VLOOKUP(A6836,Studies!A:BR,2,FALSE),"")</f>
        <v>Kroboth 1988</v>
      </c>
      <c r="C6836" s="254" t="str">
        <f>IF(AND(A6836&lt;&gt;"",ISNUMBER(A6836)),VLOOKUP(A6836,Studies!A:BR,3,FALSE),"")</f>
        <v>https://www.ncbi.nlm.nih.gov/pubmed/3345619</v>
      </c>
      <c r="D6836" s="254" t="str">
        <f>IF(AND(A6836&lt;&gt;"",ISNUMBER(A6836)),VLOOKUP(A6836,Studies!A:BR,4,FALSE),"")</f>
        <v>1.0 mg/2 min, then 72 µg/hr for 8 hours</v>
      </c>
      <c r="E6836" s="254" t="str">
        <f>IF(AND(A6836&lt;&gt;"",ISNUMBER(A6836)),VLOOKUP(A6836,Studies!A:BR,5,FALSE),"")</f>
        <v>Alprazolam</v>
      </c>
      <c r="F6836" s="255" t="str">
        <f>IF(AND(A6836&lt;&gt;"",ISNUMBER(A6836)),VLOOKUP(A6836,Studies!A:BR,6,FALSE),"")</f>
        <v>Plasma</v>
      </c>
      <c r="G6836" s="194">
        <v>3</v>
      </c>
      <c r="H6836" s="50" t="s">
        <v>60</v>
      </c>
      <c r="I6836" s="187">
        <v>14.078379999999999</v>
      </c>
      <c r="J6836" s="41" t="s">
        <v>941</v>
      </c>
      <c r="K6836" s="41" t="s">
        <v>116</v>
      </c>
    </row>
    <row r="6837" spans="1:11" x14ac:dyDescent="0.2">
      <c r="A6837" s="30">
        <v>746</v>
      </c>
      <c r="B6837" s="253" t="str">
        <f>IF(AND(A6837&lt;&gt;"",ISNUMBER(A6837)),VLOOKUP(A6837,Studies!A:BR,2,FALSE),"")</f>
        <v>Kroboth 1988</v>
      </c>
      <c r="C6837" s="254" t="str">
        <f>IF(AND(A6837&lt;&gt;"",ISNUMBER(A6837)),VLOOKUP(A6837,Studies!A:BR,3,FALSE),"")</f>
        <v>https://www.ncbi.nlm.nih.gov/pubmed/3345619</v>
      </c>
      <c r="D6837" s="254" t="str">
        <f>IF(AND(A6837&lt;&gt;"",ISNUMBER(A6837)),VLOOKUP(A6837,Studies!A:BR,4,FALSE),"")</f>
        <v>1.0 mg/2 min, then 72 µg/hr for 8 hours</v>
      </c>
      <c r="E6837" s="254" t="str">
        <f>IF(AND(A6837&lt;&gt;"",ISNUMBER(A6837)),VLOOKUP(A6837,Studies!A:BR,5,FALSE),"")</f>
        <v>Alprazolam</v>
      </c>
      <c r="F6837" s="255" t="str">
        <f>IF(AND(A6837&lt;&gt;"",ISNUMBER(A6837)),VLOOKUP(A6837,Studies!A:BR,6,FALSE),"")</f>
        <v>Plasma</v>
      </c>
      <c r="G6837" s="194">
        <v>4</v>
      </c>
      <c r="H6837" s="50" t="s">
        <v>60</v>
      </c>
      <c r="I6837" s="187">
        <v>14.02323</v>
      </c>
      <c r="J6837" s="41" t="s">
        <v>941</v>
      </c>
      <c r="K6837" s="41" t="s">
        <v>116</v>
      </c>
    </row>
    <row r="6838" spans="1:11" x14ac:dyDescent="0.2">
      <c r="A6838" s="30">
        <v>746</v>
      </c>
      <c r="B6838" s="253" t="str">
        <f>IF(AND(A6838&lt;&gt;"",ISNUMBER(A6838)),VLOOKUP(A6838,Studies!A:BR,2,FALSE),"")</f>
        <v>Kroboth 1988</v>
      </c>
      <c r="C6838" s="254" t="str">
        <f>IF(AND(A6838&lt;&gt;"",ISNUMBER(A6838)),VLOOKUP(A6838,Studies!A:BR,3,FALSE),"")</f>
        <v>https://www.ncbi.nlm.nih.gov/pubmed/3345619</v>
      </c>
      <c r="D6838" s="254" t="str">
        <f>IF(AND(A6838&lt;&gt;"",ISNUMBER(A6838)),VLOOKUP(A6838,Studies!A:BR,4,FALSE),"")</f>
        <v>1.0 mg/2 min, then 72 µg/hr for 8 hours</v>
      </c>
      <c r="E6838" s="254" t="str">
        <f>IF(AND(A6838&lt;&gt;"",ISNUMBER(A6838)),VLOOKUP(A6838,Studies!A:BR,5,FALSE),"")</f>
        <v>Alprazolam</v>
      </c>
      <c r="F6838" s="255" t="str">
        <f>IF(AND(A6838&lt;&gt;"",ISNUMBER(A6838)),VLOOKUP(A6838,Studies!A:BR,6,FALSE),"")</f>
        <v>Plasma</v>
      </c>
      <c r="G6838" s="194">
        <v>6</v>
      </c>
      <c r="H6838" s="50" t="s">
        <v>60</v>
      </c>
      <c r="I6838" s="187">
        <v>13.964090000000001</v>
      </c>
      <c r="J6838" s="41" t="s">
        <v>941</v>
      </c>
      <c r="K6838" s="41" t="s">
        <v>116</v>
      </c>
    </row>
    <row r="6839" spans="1:11" x14ac:dyDescent="0.2">
      <c r="A6839" s="30">
        <v>746</v>
      </c>
      <c r="B6839" s="253" t="str">
        <f>IF(AND(A6839&lt;&gt;"",ISNUMBER(A6839)),VLOOKUP(A6839,Studies!A:BR,2,FALSE),"")</f>
        <v>Kroboth 1988</v>
      </c>
      <c r="C6839" s="254" t="str">
        <f>IF(AND(A6839&lt;&gt;"",ISNUMBER(A6839)),VLOOKUP(A6839,Studies!A:BR,3,FALSE),"")</f>
        <v>https://www.ncbi.nlm.nih.gov/pubmed/3345619</v>
      </c>
      <c r="D6839" s="254" t="str">
        <f>IF(AND(A6839&lt;&gt;"",ISNUMBER(A6839)),VLOOKUP(A6839,Studies!A:BR,4,FALSE),"")</f>
        <v>1.0 mg/2 min, then 72 µg/hr for 8 hours</v>
      </c>
      <c r="E6839" s="254" t="str">
        <f>IF(AND(A6839&lt;&gt;"",ISNUMBER(A6839)),VLOOKUP(A6839,Studies!A:BR,5,FALSE),"")</f>
        <v>Alprazolam</v>
      </c>
      <c r="F6839" s="255" t="str">
        <f>IF(AND(A6839&lt;&gt;"",ISNUMBER(A6839)),VLOOKUP(A6839,Studies!A:BR,6,FALSE),"")</f>
        <v>Plasma</v>
      </c>
      <c r="G6839" s="194">
        <v>8</v>
      </c>
      <c r="H6839" s="50" t="s">
        <v>60</v>
      </c>
      <c r="I6839" s="187">
        <v>14.366239999999999</v>
      </c>
      <c r="J6839" s="41" t="s">
        <v>941</v>
      </c>
      <c r="K6839" s="41" t="s">
        <v>116</v>
      </c>
    </row>
    <row r="6840" spans="1:11" x14ac:dyDescent="0.2">
      <c r="A6840" s="30">
        <v>746</v>
      </c>
      <c r="B6840" s="253" t="str">
        <f>IF(AND(A6840&lt;&gt;"",ISNUMBER(A6840)),VLOOKUP(A6840,Studies!A:BR,2,FALSE),"")</f>
        <v>Kroboth 1988</v>
      </c>
      <c r="C6840" s="254" t="str">
        <f>IF(AND(A6840&lt;&gt;"",ISNUMBER(A6840)),VLOOKUP(A6840,Studies!A:BR,3,FALSE),"")</f>
        <v>https://www.ncbi.nlm.nih.gov/pubmed/3345619</v>
      </c>
      <c r="D6840" s="254" t="str">
        <f>IF(AND(A6840&lt;&gt;"",ISNUMBER(A6840)),VLOOKUP(A6840,Studies!A:BR,4,FALSE),"")</f>
        <v>1.0 mg/2 min, then 72 µg/hr for 8 hours</v>
      </c>
      <c r="E6840" s="254" t="str">
        <f>IF(AND(A6840&lt;&gt;"",ISNUMBER(A6840)),VLOOKUP(A6840,Studies!A:BR,5,FALSE),"")</f>
        <v>Alprazolam</v>
      </c>
      <c r="F6840" s="255" t="str">
        <f>IF(AND(A6840&lt;&gt;"",ISNUMBER(A6840)),VLOOKUP(A6840,Studies!A:BR,6,FALSE),"")</f>
        <v>Plasma</v>
      </c>
      <c r="G6840" s="194">
        <v>12</v>
      </c>
      <c r="H6840" s="50" t="s">
        <v>60</v>
      </c>
      <c r="I6840" s="187">
        <v>10.81635</v>
      </c>
      <c r="J6840" s="41" t="s">
        <v>941</v>
      </c>
      <c r="K6840" s="41" t="s">
        <v>116</v>
      </c>
    </row>
    <row r="6841" spans="1:11" x14ac:dyDescent="0.2">
      <c r="A6841" s="30">
        <v>747</v>
      </c>
      <c r="B6841" s="253" t="str">
        <f>IF(AND(A6841&lt;&gt;"",ISNUMBER(A6841)),VLOOKUP(A6841,Studies!A:BR,2,FALSE),"")</f>
        <v>Lin 1988</v>
      </c>
      <c r="C6841" s="254" t="str">
        <f>IF(AND(A6841&lt;&gt;"",ISNUMBER(A6841)),VLOOKUP(A6841,Studies!A:BR,3,FALSE),"")</f>
        <v>https://www.ncbi.nlm.nih.gov/pubmed/3146770</v>
      </c>
      <c r="D6841" s="254" t="str">
        <f>IF(AND(A6841&lt;&gt;"",ISNUMBER(A6841)),VLOOKUP(A6841,Studies!A:BR,4,FALSE),"")</f>
        <v>IV administration, Caucasian subjects</v>
      </c>
      <c r="E6841" s="254" t="str">
        <f>IF(AND(A6841&lt;&gt;"",ISNUMBER(A6841)),VLOOKUP(A6841,Studies!A:BR,5,FALSE),"")</f>
        <v>Alprazolam</v>
      </c>
      <c r="F6841" s="255" t="str">
        <f>IF(AND(A6841&lt;&gt;"",ISNUMBER(A6841)),VLOOKUP(A6841,Studies!A:BR,6,FALSE),"")</f>
        <v>Plasma</v>
      </c>
      <c r="G6841" s="194">
        <v>0.16666700000000001</v>
      </c>
      <c r="H6841" s="50" t="s">
        <v>60</v>
      </c>
      <c r="I6841" s="187">
        <v>12.669499999999999</v>
      </c>
      <c r="J6841" s="41" t="s">
        <v>941</v>
      </c>
      <c r="K6841" s="41" t="s">
        <v>116</v>
      </c>
    </row>
    <row r="6842" spans="1:11" x14ac:dyDescent="0.2">
      <c r="A6842" s="30">
        <v>747</v>
      </c>
      <c r="B6842" s="253" t="str">
        <f>IF(AND(A6842&lt;&gt;"",ISNUMBER(A6842)),VLOOKUP(A6842,Studies!A:BR,2,FALSE),"")</f>
        <v>Lin 1988</v>
      </c>
      <c r="C6842" s="254" t="str">
        <f>IF(AND(A6842&lt;&gt;"",ISNUMBER(A6842)),VLOOKUP(A6842,Studies!A:BR,3,FALSE),"")</f>
        <v>https://www.ncbi.nlm.nih.gov/pubmed/3146770</v>
      </c>
      <c r="D6842" s="254" t="str">
        <f>IF(AND(A6842&lt;&gt;"",ISNUMBER(A6842)),VLOOKUP(A6842,Studies!A:BR,4,FALSE),"")</f>
        <v>IV administration, Caucasian subjects</v>
      </c>
      <c r="E6842" s="254" t="str">
        <f>IF(AND(A6842&lt;&gt;"",ISNUMBER(A6842)),VLOOKUP(A6842,Studies!A:BR,5,FALSE),"")</f>
        <v>Alprazolam</v>
      </c>
      <c r="F6842" s="255" t="str">
        <f>IF(AND(A6842&lt;&gt;"",ISNUMBER(A6842)),VLOOKUP(A6842,Studies!A:BR,6,FALSE),"")</f>
        <v>Plasma</v>
      </c>
      <c r="G6842" s="194">
        <v>0.33333299999999999</v>
      </c>
      <c r="H6842" s="50" t="s">
        <v>60</v>
      </c>
      <c r="I6842" s="187">
        <v>10.70485</v>
      </c>
      <c r="J6842" s="41" t="s">
        <v>941</v>
      </c>
      <c r="K6842" s="41" t="s">
        <v>116</v>
      </c>
    </row>
    <row r="6843" spans="1:11" x14ac:dyDescent="0.2">
      <c r="A6843" s="30">
        <v>747</v>
      </c>
      <c r="B6843" s="253" t="str">
        <f>IF(AND(A6843&lt;&gt;"",ISNUMBER(A6843)),VLOOKUP(A6843,Studies!A:BR,2,FALSE),"")</f>
        <v>Lin 1988</v>
      </c>
      <c r="C6843" s="254" t="str">
        <f>IF(AND(A6843&lt;&gt;"",ISNUMBER(A6843)),VLOOKUP(A6843,Studies!A:BR,3,FALSE),"")</f>
        <v>https://www.ncbi.nlm.nih.gov/pubmed/3146770</v>
      </c>
      <c r="D6843" s="254" t="str">
        <f>IF(AND(A6843&lt;&gt;"",ISNUMBER(A6843)),VLOOKUP(A6843,Studies!A:BR,4,FALSE),"")</f>
        <v>IV administration, Caucasian subjects</v>
      </c>
      <c r="E6843" s="254" t="str">
        <f>IF(AND(A6843&lt;&gt;"",ISNUMBER(A6843)),VLOOKUP(A6843,Studies!A:BR,5,FALSE),"")</f>
        <v>Alprazolam</v>
      </c>
      <c r="F6843" s="255" t="str">
        <f>IF(AND(A6843&lt;&gt;"",ISNUMBER(A6843)),VLOOKUP(A6843,Studies!A:BR,6,FALSE),"")</f>
        <v>Plasma</v>
      </c>
      <c r="G6843" s="194">
        <v>0.66666700000000001</v>
      </c>
      <c r="H6843" s="50" t="s">
        <v>60</v>
      </c>
      <c r="I6843" s="187">
        <v>9.0585930000000001</v>
      </c>
      <c r="J6843" s="41" t="s">
        <v>941</v>
      </c>
      <c r="K6843" s="41" t="s">
        <v>116</v>
      </c>
    </row>
    <row r="6844" spans="1:11" x14ac:dyDescent="0.2">
      <c r="A6844" s="30">
        <v>747</v>
      </c>
      <c r="B6844" s="253" t="str">
        <f>IF(AND(A6844&lt;&gt;"",ISNUMBER(A6844)),VLOOKUP(A6844,Studies!A:BR,2,FALSE),"")</f>
        <v>Lin 1988</v>
      </c>
      <c r="C6844" s="254" t="str">
        <f>IF(AND(A6844&lt;&gt;"",ISNUMBER(A6844)),VLOOKUP(A6844,Studies!A:BR,3,FALSE),"")</f>
        <v>https://www.ncbi.nlm.nih.gov/pubmed/3146770</v>
      </c>
      <c r="D6844" s="254" t="str">
        <f>IF(AND(A6844&lt;&gt;"",ISNUMBER(A6844)),VLOOKUP(A6844,Studies!A:BR,4,FALSE),"")</f>
        <v>IV administration, Caucasian subjects</v>
      </c>
      <c r="E6844" s="254" t="str">
        <f>IF(AND(A6844&lt;&gt;"",ISNUMBER(A6844)),VLOOKUP(A6844,Studies!A:BR,5,FALSE),"")</f>
        <v>Alprazolam</v>
      </c>
      <c r="F6844" s="255" t="str">
        <f>IF(AND(A6844&lt;&gt;"",ISNUMBER(A6844)),VLOOKUP(A6844,Studies!A:BR,6,FALSE),"")</f>
        <v>Plasma</v>
      </c>
      <c r="G6844" s="194">
        <v>1</v>
      </c>
      <c r="H6844" s="50" t="s">
        <v>60</v>
      </c>
      <c r="I6844" s="187">
        <v>8.5693889999999993</v>
      </c>
      <c r="J6844" s="41" t="s">
        <v>941</v>
      </c>
      <c r="K6844" s="41" t="s">
        <v>116</v>
      </c>
    </row>
    <row r="6845" spans="1:11" x14ac:dyDescent="0.2">
      <c r="A6845" s="30">
        <v>747</v>
      </c>
      <c r="B6845" s="253" t="str">
        <f>IF(AND(A6845&lt;&gt;"",ISNUMBER(A6845)),VLOOKUP(A6845,Studies!A:BR,2,FALSE),"")</f>
        <v>Lin 1988</v>
      </c>
      <c r="C6845" s="254" t="str">
        <f>IF(AND(A6845&lt;&gt;"",ISNUMBER(A6845)),VLOOKUP(A6845,Studies!A:BR,3,FALSE),"")</f>
        <v>https://www.ncbi.nlm.nih.gov/pubmed/3146770</v>
      </c>
      <c r="D6845" s="254" t="str">
        <f>IF(AND(A6845&lt;&gt;"",ISNUMBER(A6845)),VLOOKUP(A6845,Studies!A:BR,4,FALSE),"")</f>
        <v>IV administration, Caucasian subjects</v>
      </c>
      <c r="E6845" s="254" t="str">
        <f>IF(AND(A6845&lt;&gt;"",ISNUMBER(A6845)),VLOOKUP(A6845,Studies!A:BR,5,FALSE),"")</f>
        <v>Alprazolam</v>
      </c>
      <c r="F6845" s="255" t="str">
        <f>IF(AND(A6845&lt;&gt;"",ISNUMBER(A6845)),VLOOKUP(A6845,Studies!A:BR,6,FALSE),"")</f>
        <v>Plasma</v>
      </c>
      <c r="G6845" s="194">
        <v>1.5</v>
      </c>
      <c r="H6845" s="50" t="s">
        <v>60</v>
      </c>
      <c r="I6845" s="187">
        <v>8.0526090000000003</v>
      </c>
      <c r="J6845" s="41" t="s">
        <v>941</v>
      </c>
      <c r="K6845" s="41" t="s">
        <v>116</v>
      </c>
    </row>
    <row r="6846" spans="1:11" x14ac:dyDescent="0.2">
      <c r="A6846" s="30">
        <v>747</v>
      </c>
      <c r="B6846" s="253" t="str">
        <f>IF(AND(A6846&lt;&gt;"",ISNUMBER(A6846)),VLOOKUP(A6846,Studies!A:BR,2,FALSE),"")</f>
        <v>Lin 1988</v>
      </c>
      <c r="C6846" s="254" t="str">
        <f>IF(AND(A6846&lt;&gt;"",ISNUMBER(A6846)),VLOOKUP(A6846,Studies!A:BR,3,FALSE),"")</f>
        <v>https://www.ncbi.nlm.nih.gov/pubmed/3146770</v>
      </c>
      <c r="D6846" s="254" t="str">
        <f>IF(AND(A6846&lt;&gt;"",ISNUMBER(A6846)),VLOOKUP(A6846,Studies!A:BR,4,FALSE),"")</f>
        <v>IV administration, Caucasian subjects</v>
      </c>
      <c r="E6846" s="254" t="str">
        <f>IF(AND(A6846&lt;&gt;"",ISNUMBER(A6846)),VLOOKUP(A6846,Studies!A:BR,5,FALSE),"")</f>
        <v>Alprazolam</v>
      </c>
      <c r="F6846" s="255" t="str">
        <f>IF(AND(A6846&lt;&gt;"",ISNUMBER(A6846)),VLOOKUP(A6846,Studies!A:BR,6,FALSE),"")</f>
        <v>Plasma</v>
      </c>
      <c r="G6846" s="194">
        <v>2</v>
      </c>
      <c r="H6846" s="50" t="s">
        <v>60</v>
      </c>
      <c r="I6846" s="187">
        <v>8.1427589999999999</v>
      </c>
      <c r="J6846" s="41" t="s">
        <v>941</v>
      </c>
      <c r="K6846" s="41" t="s">
        <v>116</v>
      </c>
    </row>
    <row r="6847" spans="1:11" x14ac:dyDescent="0.2">
      <c r="A6847" s="30">
        <v>747</v>
      </c>
      <c r="B6847" s="253" t="str">
        <f>IF(AND(A6847&lt;&gt;"",ISNUMBER(A6847)),VLOOKUP(A6847,Studies!A:BR,2,FALSE),"")</f>
        <v>Lin 1988</v>
      </c>
      <c r="C6847" s="254" t="str">
        <f>IF(AND(A6847&lt;&gt;"",ISNUMBER(A6847)),VLOOKUP(A6847,Studies!A:BR,3,FALSE),"")</f>
        <v>https://www.ncbi.nlm.nih.gov/pubmed/3146770</v>
      </c>
      <c r="D6847" s="254" t="str">
        <f>IF(AND(A6847&lt;&gt;"",ISNUMBER(A6847)),VLOOKUP(A6847,Studies!A:BR,4,FALSE),"")</f>
        <v>IV administration, Caucasian subjects</v>
      </c>
      <c r="E6847" s="254" t="str">
        <f>IF(AND(A6847&lt;&gt;"",ISNUMBER(A6847)),VLOOKUP(A6847,Studies!A:BR,5,FALSE),"")</f>
        <v>Alprazolam</v>
      </c>
      <c r="F6847" s="255" t="str">
        <f>IF(AND(A6847&lt;&gt;"",ISNUMBER(A6847)),VLOOKUP(A6847,Studies!A:BR,6,FALSE),"")</f>
        <v>Plasma</v>
      </c>
      <c r="G6847" s="194">
        <v>2.5</v>
      </c>
      <c r="H6847" s="50" t="s">
        <v>60</v>
      </c>
      <c r="I6847" s="187">
        <v>7.6259800000000002</v>
      </c>
      <c r="J6847" s="41" t="s">
        <v>941</v>
      </c>
      <c r="K6847" s="41" t="s">
        <v>116</v>
      </c>
    </row>
    <row r="6848" spans="1:11" x14ac:dyDescent="0.2">
      <c r="A6848" s="30">
        <v>747</v>
      </c>
      <c r="B6848" s="253" t="str">
        <f>IF(AND(A6848&lt;&gt;"",ISNUMBER(A6848)),VLOOKUP(A6848,Studies!A:BR,2,FALSE),"")</f>
        <v>Lin 1988</v>
      </c>
      <c r="C6848" s="254" t="str">
        <f>IF(AND(A6848&lt;&gt;"",ISNUMBER(A6848)),VLOOKUP(A6848,Studies!A:BR,3,FALSE),"")</f>
        <v>https://www.ncbi.nlm.nih.gov/pubmed/3146770</v>
      </c>
      <c r="D6848" s="254" t="str">
        <f>IF(AND(A6848&lt;&gt;"",ISNUMBER(A6848)),VLOOKUP(A6848,Studies!A:BR,4,FALSE),"")</f>
        <v>IV administration, Caucasian subjects</v>
      </c>
      <c r="E6848" s="254" t="str">
        <f>IF(AND(A6848&lt;&gt;"",ISNUMBER(A6848)),VLOOKUP(A6848,Studies!A:BR,5,FALSE),"")</f>
        <v>Alprazolam</v>
      </c>
      <c r="F6848" s="255" t="str">
        <f>IF(AND(A6848&lt;&gt;"",ISNUMBER(A6848)),VLOOKUP(A6848,Studies!A:BR,6,FALSE),"")</f>
        <v>Plasma</v>
      </c>
      <c r="G6848" s="194">
        <v>3</v>
      </c>
      <c r="H6848" s="50" t="s">
        <v>60</v>
      </c>
      <c r="I6848" s="187">
        <v>7.224761</v>
      </c>
      <c r="J6848" s="41" t="s">
        <v>941</v>
      </c>
      <c r="K6848" s="41" t="s">
        <v>116</v>
      </c>
    </row>
    <row r="6849" spans="1:11" x14ac:dyDescent="0.2">
      <c r="A6849" s="30">
        <v>747</v>
      </c>
      <c r="B6849" s="253" t="str">
        <f>IF(AND(A6849&lt;&gt;"",ISNUMBER(A6849)),VLOOKUP(A6849,Studies!A:BR,2,FALSE),"")</f>
        <v>Lin 1988</v>
      </c>
      <c r="C6849" s="254" t="str">
        <f>IF(AND(A6849&lt;&gt;"",ISNUMBER(A6849)),VLOOKUP(A6849,Studies!A:BR,3,FALSE),"")</f>
        <v>https://www.ncbi.nlm.nih.gov/pubmed/3146770</v>
      </c>
      <c r="D6849" s="254" t="str">
        <f>IF(AND(A6849&lt;&gt;"",ISNUMBER(A6849)),VLOOKUP(A6849,Studies!A:BR,4,FALSE),"")</f>
        <v>IV administration, Caucasian subjects</v>
      </c>
      <c r="E6849" s="254" t="str">
        <f>IF(AND(A6849&lt;&gt;"",ISNUMBER(A6849)),VLOOKUP(A6849,Studies!A:BR,5,FALSE),"")</f>
        <v>Alprazolam</v>
      </c>
      <c r="F6849" s="255" t="str">
        <f>IF(AND(A6849&lt;&gt;"",ISNUMBER(A6849)),VLOOKUP(A6849,Studies!A:BR,6,FALSE),"")</f>
        <v>Plasma</v>
      </c>
      <c r="G6849" s="194">
        <v>4</v>
      </c>
      <c r="H6849" s="50" t="s">
        <v>60</v>
      </c>
      <c r="I6849" s="187">
        <v>7.0584809999999996</v>
      </c>
      <c r="J6849" s="41" t="s">
        <v>941</v>
      </c>
      <c r="K6849" s="41" t="s">
        <v>116</v>
      </c>
    </row>
    <row r="6850" spans="1:11" x14ac:dyDescent="0.2">
      <c r="A6850" s="30">
        <v>747</v>
      </c>
      <c r="B6850" s="253" t="str">
        <f>IF(AND(A6850&lt;&gt;"",ISNUMBER(A6850)),VLOOKUP(A6850,Studies!A:BR,2,FALSE),"")</f>
        <v>Lin 1988</v>
      </c>
      <c r="C6850" s="254" t="str">
        <f>IF(AND(A6850&lt;&gt;"",ISNUMBER(A6850)),VLOOKUP(A6850,Studies!A:BR,3,FALSE),"")</f>
        <v>https://www.ncbi.nlm.nih.gov/pubmed/3146770</v>
      </c>
      <c r="D6850" s="254" t="str">
        <f>IF(AND(A6850&lt;&gt;"",ISNUMBER(A6850)),VLOOKUP(A6850,Studies!A:BR,4,FALSE),"")</f>
        <v>IV administration, Caucasian subjects</v>
      </c>
      <c r="E6850" s="254" t="str">
        <f>IF(AND(A6850&lt;&gt;"",ISNUMBER(A6850)),VLOOKUP(A6850,Studies!A:BR,5,FALSE),"")</f>
        <v>Alprazolam</v>
      </c>
      <c r="F6850" s="255" t="str">
        <f>IF(AND(A6850&lt;&gt;"",ISNUMBER(A6850)),VLOOKUP(A6850,Studies!A:BR,6,FALSE),"")</f>
        <v>Plasma</v>
      </c>
      <c r="G6850" s="194">
        <v>6</v>
      </c>
      <c r="H6850" s="50" t="s">
        <v>60</v>
      </c>
      <c r="I6850" s="187">
        <v>6.1474929999999999</v>
      </c>
      <c r="J6850" s="41" t="s">
        <v>941</v>
      </c>
      <c r="K6850" s="41" t="s">
        <v>116</v>
      </c>
    </row>
    <row r="6851" spans="1:11" x14ac:dyDescent="0.2">
      <c r="A6851" s="30">
        <v>747</v>
      </c>
      <c r="B6851" s="253" t="str">
        <f>IF(AND(A6851&lt;&gt;"",ISNUMBER(A6851)),VLOOKUP(A6851,Studies!A:BR,2,FALSE),"")</f>
        <v>Lin 1988</v>
      </c>
      <c r="C6851" s="254" t="str">
        <f>IF(AND(A6851&lt;&gt;"",ISNUMBER(A6851)),VLOOKUP(A6851,Studies!A:BR,3,FALSE),"")</f>
        <v>https://www.ncbi.nlm.nih.gov/pubmed/3146770</v>
      </c>
      <c r="D6851" s="254" t="str">
        <f>IF(AND(A6851&lt;&gt;"",ISNUMBER(A6851)),VLOOKUP(A6851,Studies!A:BR,4,FALSE),"")</f>
        <v>IV administration, Caucasian subjects</v>
      </c>
      <c r="E6851" s="254" t="str">
        <f>IF(AND(A6851&lt;&gt;"",ISNUMBER(A6851)),VLOOKUP(A6851,Studies!A:BR,5,FALSE),"")</f>
        <v>Alprazolam</v>
      </c>
      <c r="F6851" s="255" t="str">
        <f>IF(AND(A6851&lt;&gt;"",ISNUMBER(A6851)),VLOOKUP(A6851,Studies!A:BR,6,FALSE),"")</f>
        <v>Plasma</v>
      </c>
      <c r="G6851" s="194">
        <v>8</v>
      </c>
      <c r="H6851" s="50" t="s">
        <v>60</v>
      </c>
      <c r="I6851" s="187">
        <v>5.092028</v>
      </c>
      <c r="J6851" s="41" t="s">
        <v>941</v>
      </c>
      <c r="K6851" s="41" t="s">
        <v>116</v>
      </c>
    </row>
    <row r="6852" spans="1:11" x14ac:dyDescent="0.2">
      <c r="A6852" s="30">
        <v>747</v>
      </c>
      <c r="B6852" s="253" t="str">
        <f>IF(AND(A6852&lt;&gt;"",ISNUMBER(A6852)),VLOOKUP(A6852,Studies!A:BR,2,FALSE),"")</f>
        <v>Lin 1988</v>
      </c>
      <c r="C6852" s="254" t="str">
        <f>IF(AND(A6852&lt;&gt;"",ISNUMBER(A6852)),VLOOKUP(A6852,Studies!A:BR,3,FALSE),"")</f>
        <v>https://www.ncbi.nlm.nih.gov/pubmed/3146770</v>
      </c>
      <c r="D6852" s="254" t="str">
        <f>IF(AND(A6852&lt;&gt;"",ISNUMBER(A6852)),VLOOKUP(A6852,Studies!A:BR,4,FALSE),"")</f>
        <v>IV administration, Caucasian subjects</v>
      </c>
      <c r="E6852" s="254" t="str">
        <f>IF(AND(A6852&lt;&gt;"",ISNUMBER(A6852)),VLOOKUP(A6852,Studies!A:BR,5,FALSE),"")</f>
        <v>Alprazolam</v>
      </c>
      <c r="F6852" s="255" t="str">
        <f>IF(AND(A6852&lt;&gt;"",ISNUMBER(A6852)),VLOOKUP(A6852,Studies!A:BR,6,FALSE),"")</f>
        <v>Plasma</v>
      </c>
      <c r="G6852" s="194">
        <v>12</v>
      </c>
      <c r="H6852" s="50" t="s">
        <v>60</v>
      </c>
      <c r="I6852" s="187">
        <v>4.0841880000000002</v>
      </c>
      <c r="J6852" s="41" t="s">
        <v>941</v>
      </c>
      <c r="K6852" s="41" t="s">
        <v>116</v>
      </c>
    </row>
    <row r="6853" spans="1:11" x14ac:dyDescent="0.2">
      <c r="A6853" s="30">
        <v>747</v>
      </c>
      <c r="B6853" s="253" t="str">
        <f>IF(AND(A6853&lt;&gt;"",ISNUMBER(A6853)),VLOOKUP(A6853,Studies!A:BR,2,FALSE),"")</f>
        <v>Lin 1988</v>
      </c>
      <c r="C6853" s="254" t="str">
        <f>IF(AND(A6853&lt;&gt;"",ISNUMBER(A6853)),VLOOKUP(A6853,Studies!A:BR,3,FALSE),"")</f>
        <v>https://www.ncbi.nlm.nih.gov/pubmed/3146770</v>
      </c>
      <c r="D6853" s="254" t="str">
        <f>IF(AND(A6853&lt;&gt;"",ISNUMBER(A6853)),VLOOKUP(A6853,Studies!A:BR,4,FALSE),"")</f>
        <v>IV administration, Caucasian subjects</v>
      </c>
      <c r="E6853" s="254" t="str">
        <f>IF(AND(A6853&lt;&gt;"",ISNUMBER(A6853)),VLOOKUP(A6853,Studies!A:BR,5,FALSE),"")</f>
        <v>Alprazolam</v>
      </c>
      <c r="F6853" s="255" t="str">
        <f>IF(AND(A6853&lt;&gt;"",ISNUMBER(A6853)),VLOOKUP(A6853,Studies!A:BR,6,FALSE),"")</f>
        <v>Plasma</v>
      </c>
      <c r="G6853" s="194">
        <v>24</v>
      </c>
      <c r="H6853" s="50" t="s">
        <v>60</v>
      </c>
      <c r="I6853" s="187">
        <v>2.584981</v>
      </c>
      <c r="J6853" s="41" t="s">
        <v>941</v>
      </c>
      <c r="K6853" s="41" t="s">
        <v>116</v>
      </c>
    </row>
    <row r="6854" spans="1:11" x14ac:dyDescent="0.2">
      <c r="A6854" s="30">
        <v>747</v>
      </c>
      <c r="B6854" s="253" t="str">
        <f>IF(AND(A6854&lt;&gt;"",ISNUMBER(A6854)),VLOOKUP(A6854,Studies!A:BR,2,FALSE),"")</f>
        <v>Lin 1988</v>
      </c>
      <c r="C6854" s="254" t="str">
        <f>IF(AND(A6854&lt;&gt;"",ISNUMBER(A6854)),VLOOKUP(A6854,Studies!A:BR,3,FALSE),"")</f>
        <v>https://www.ncbi.nlm.nih.gov/pubmed/3146770</v>
      </c>
      <c r="D6854" s="254" t="str">
        <f>IF(AND(A6854&lt;&gt;"",ISNUMBER(A6854)),VLOOKUP(A6854,Studies!A:BR,4,FALSE),"")</f>
        <v>IV administration, Caucasian subjects</v>
      </c>
      <c r="E6854" s="254" t="str">
        <f>IF(AND(A6854&lt;&gt;"",ISNUMBER(A6854)),VLOOKUP(A6854,Studies!A:BR,5,FALSE),"")</f>
        <v>Alprazolam</v>
      </c>
      <c r="F6854" s="255" t="str">
        <f>IF(AND(A6854&lt;&gt;"",ISNUMBER(A6854)),VLOOKUP(A6854,Studies!A:BR,6,FALSE),"")</f>
        <v>Plasma</v>
      </c>
      <c r="G6854" s="194">
        <v>36</v>
      </c>
      <c r="H6854" s="50" t="s">
        <v>60</v>
      </c>
      <c r="I6854" s="187">
        <v>1.1145860000000001</v>
      </c>
      <c r="J6854" s="41" t="s">
        <v>941</v>
      </c>
      <c r="K6854" s="41" t="s">
        <v>116</v>
      </c>
    </row>
    <row r="6855" spans="1:11" x14ac:dyDescent="0.2">
      <c r="A6855" s="30">
        <v>748</v>
      </c>
      <c r="B6855" s="253" t="str">
        <f>IF(AND(A6855&lt;&gt;"",ISNUMBER(A6855)),VLOOKUP(A6855,Studies!A:BR,2,FALSE),"")</f>
        <v>Lin 1988</v>
      </c>
      <c r="C6855" s="254" t="str">
        <f>IF(AND(A6855&lt;&gt;"",ISNUMBER(A6855)),VLOOKUP(A6855,Studies!A:BR,3,FALSE),"")</f>
        <v>https://www.ncbi.nlm.nih.gov/pubmed/3146770</v>
      </c>
      <c r="D6855" s="254" t="str">
        <f>IF(AND(A6855&lt;&gt;"",ISNUMBER(A6855)),VLOOKUP(A6855,Studies!A:BR,4,FALSE),"")</f>
        <v>Oral administration, Caucasian subjects</v>
      </c>
      <c r="E6855" s="254" t="str">
        <f>IF(AND(A6855&lt;&gt;"",ISNUMBER(A6855)),VLOOKUP(A6855,Studies!A:BR,5,FALSE),"")</f>
        <v>Alprazolam</v>
      </c>
      <c r="F6855" s="255" t="str">
        <f>IF(AND(A6855&lt;&gt;"",ISNUMBER(A6855)),VLOOKUP(A6855,Studies!A:BR,6,FALSE),"")</f>
        <v>Plasma</v>
      </c>
      <c r="G6855" s="194">
        <v>0.1666667</v>
      </c>
      <c r="H6855" s="50" t="s">
        <v>60</v>
      </c>
      <c r="I6855" s="187">
        <v>1.0178119999999999</v>
      </c>
      <c r="J6855" s="41" t="s">
        <v>941</v>
      </c>
      <c r="K6855" s="41" t="s">
        <v>116</v>
      </c>
    </row>
    <row r="6856" spans="1:11" x14ac:dyDescent="0.2">
      <c r="A6856" s="30">
        <v>748</v>
      </c>
      <c r="B6856" s="253" t="str">
        <f>IF(AND(A6856&lt;&gt;"",ISNUMBER(A6856)),VLOOKUP(A6856,Studies!A:BR,2,FALSE),"")</f>
        <v>Lin 1988</v>
      </c>
      <c r="C6856" s="254" t="str">
        <f>IF(AND(A6856&lt;&gt;"",ISNUMBER(A6856)),VLOOKUP(A6856,Studies!A:BR,3,FALSE),"")</f>
        <v>https://www.ncbi.nlm.nih.gov/pubmed/3146770</v>
      </c>
      <c r="D6856" s="254" t="str">
        <f>IF(AND(A6856&lt;&gt;"",ISNUMBER(A6856)),VLOOKUP(A6856,Studies!A:BR,4,FALSE),"")</f>
        <v>Oral administration, Caucasian subjects</v>
      </c>
      <c r="E6856" s="254" t="str">
        <f>IF(AND(A6856&lt;&gt;"",ISNUMBER(A6856)),VLOOKUP(A6856,Studies!A:BR,5,FALSE),"")</f>
        <v>Alprazolam</v>
      </c>
      <c r="F6856" s="255" t="str">
        <f>IF(AND(A6856&lt;&gt;"",ISNUMBER(A6856)),VLOOKUP(A6856,Studies!A:BR,6,FALSE),"")</f>
        <v>Plasma</v>
      </c>
      <c r="G6856" s="194">
        <v>0.3333333</v>
      </c>
      <c r="H6856" s="50" t="s">
        <v>60</v>
      </c>
      <c r="I6856" s="187">
        <v>5.1145040000000002</v>
      </c>
      <c r="J6856" s="41" t="s">
        <v>941</v>
      </c>
      <c r="K6856" s="41" t="s">
        <v>116</v>
      </c>
    </row>
    <row r="6857" spans="1:11" x14ac:dyDescent="0.2">
      <c r="A6857" s="30">
        <v>748</v>
      </c>
      <c r="B6857" s="253" t="str">
        <f>IF(AND(A6857&lt;&gt;"",ISNUMBER(A6857)),VLOOKUP(A6857,Studies!A:BR,2,FALSE),"")</f>
        <v>Lin 1988</v>
      </c>
      <c r="C6857" s="254" t="str">
        <f>IF(AND(A6857&lt;&gt;"",ISNUMBER(A6857)),VLOOKUP(A6857,Studies!A:BR,3,FALSE),"")</f>
        <v>https://www.ncbi.nlm.nih.gov/pubmed/3146770</v>
      </c>
      <c r="D6857" s="254" t="str">
        <f>IF(AND(A6857&lt;&gt;"",ISNUMBER(A6857)),VLOOKUP(A6857,Studies!A:BR,4,FALSE),"")</f>
        <v>Oral administration, Caucasian subjects</v>
      </c>
      <c r="E6857" s="254" t="str">
        <f>IF(AND(A6857&lt;&gt;"",ISNUMBER(A6857)),VLOOKUP(A6857,Studies!A:BR,5,FALSE),"")</f>
        <v>Alprazolam</v>
      </c>
      <c r="F6857" s="255" t="str">
        <f>IF(AND(A6857&lt;&gt;"",ISNUMBER(A6857)),VLOOKUP(A6857,Studies!A:BR,6,FALSE),"")</f>
        <v>Plasma</v>
      </c>
      <c r="G6857" s="194">
        <v>0.66666669999999995</v>
      </c>
      <c r="H6857" s="50" t="s">
        <v>60</v>
      </c>
      <c r="I6857" s="187">
        <v>7.659033</v>
      </c>
      <c r="J6857" s="41" t="s">
        <v>941</v>
      </c>
      <c r="K6857" s="41" t="s">
        <v>116</v>
      </c>
    </row>
    <row r="6858" spans="1:11" x14ac:dyDescent="0.2">
      <c r="A6858" s="30">
        <v>748</v>
      </c>
      <c r="B6858" s="253" t="str">
        <f>IF(AND(A6858&lt;&gt;"",ISNUMBER(A6858)),VLOOKUP(A6858,Studies!A:BR,2,FALSE),"")</f>
        <v>Lin 1988</v>
      </c>
      <c r="C6858" s="254" t="str">
        <f>IF(AND(A6858&lt;&gt;"",ISNUMBER(A6858)),VLOOKUP(A6858,Studies!A:BR,3,FALSE),"")</f>
        <v>https://www.ncbi.nlm.nih.gov/pubmed/3146770</v>
      </c>
      <c r="D6858" s="254" t="str">
        <f>IF(AND(A6858&lt;&gt;"",ISNUMBER(A6858)),VLOOKUP(A6858,Studies!A:BR,4,FALSE),"")</f>
        <v>Oral administration, Caucasian subjects</v>
      </c>
      <c r="E6858" s="254" t="str">
        <f>IF(AND(A6858&lt;&gt;"",ISNUMBER(A6858)),VLOOKUP(A6858,Studies!A:BR,5,FALSE),"")</f>
        <v>Alprazolam</v>
      </c>
      <c r="F6858" s="255" t="str">
        <f>IF(AND(A6858&lt;&gt;"",ISNUMBER(A6858)),VLOOKUP(A6858,Studies!A:BR,6,FALSE),"")</f>
        <v>Plasma</v>
      </c>
      <c r="G6858" s="194">
        <v>1</v>
      </c>
      <c r="H6858" s="50" t="s">
        <v>60</v>
      </c>
      <c r="I6858" s="187">
        <v>8.2188289999999995</v>
      </c>
      <c r="J6858" s="41" t="s">
        <v>941</v>
      </c>
      <c r="K6858" s="41" t="s">
        <v>116</v>
      </c>
    </row>
    <row r="6859" spans="1:11" x14ac:dyDescent="0.2">
      <c r="A6859" s="30">
        <v>748</v>
      </c>
      <c r="B6859" s="253" t="str">
        <f>IF(AND(A6859&lt;&gt;"",ISNUMBER(A6859)),VLOOKUP(A6859,Studies!A:BR,2,FALSE),"")</f>
        <v>Lin 1988</v>
      </c>
      <c r="C6859" s="254" t="str">
        <f>IF(AND(A6859&lt;&gt;"",ISNUMBER(A6859)),VLOOKUP(A6859,Studies!A:BR,3,FALSE),"")</f>
        <v>https://www.ncbi.nlm.nih.gov/pubmed/3146770</v>
      </c>
      <c r="D6859" s="254" t="str">
        <f>IF(AND(A6859&lt;&gt;"",ISNUMBER(A6859)),VLOOKUP(A6859,Studies!A:BR,4,FALSE),"")</f>
        <v>Oral administration, Caucasian subjects</v>
      </c>
      <c r="E6859" s="254" t="str">
        <f>IF(AND(A6859&lt;&gt;"",ISNUMBER(A6859)),VLOOKUP(A6859,Studies!A:BR,5,FALSE),"")</f>
        <v>Alprazolam</v>
      </c>
      <c r="F6859" s="255" t="str">
        <f>IF(AND(A6859&lt;&gt;"",ISNUMBER(A6859)),VLOOKUP(A6859,Studies!A:BR,6,FALSE),"")</f>
        <v>Plasma</v>
      </c>
      <c r="G6859" s="194">
        <v>1.5</v>
      </c>
      <c r="H6859" s="50" t="s">
        <v>60</v>
      </c>
      <c r="I6859" s="187">
        <v>7.2773539999999999</v>
      </c>
      <c r="J6859" s="41" t="s">
        <v>941</v>
      </c>
      <c r="K6859" s="41" t="s">
        <v>116</v>
      </c>
    </row>
    <row r="6860" spans="1:11" x14ac:dyDescent="0.2">
      <c r="A6860" s="30">
        <v>748</v>
      </c>
      <c r="B6860" s="253" t="str">
        <f>IF(AND(A6860&lt;&gt;"",ISNUMBER(A6860)),VLOOKUP(A6860,Studies!A:BR,2,FALSE),"")</f>
        <v>Lin 1988</v>
      </c>
      <c r="C6860" s="254" t="str">
        <f>IF(AND(A6860&lt;&gt;"",ISNUMBER(A6860)),VLOOKUP(A6860,Studies!A:BR,3,FALSE),"")</f>
        <v>https://www.ncbi.nlm.nih.gov/pubmed/3146770</v>
      </c>
      <c r="D6860" s="254" t="str">
        <f>IF(AND(A6860&lt;&gt;"",ISNUMBER(A6860)),VLOOKUP(A6860,Studies!A:BR,4,FALSE),"")</f>
        <v>Oral administration, Caucasian subjects</v>
      </c>
      <c r="E6860" s="254" t="str">
        <f>IF(AND(A6860&lt;&gt;"",ISNUMBER(A6860)),VLOOKUP(A6860,Studies!A:BR,5,FALSE),"")</f>
        <v>Alprazolam</v>
      </c>
      <c r="F6860" s="255" t="str">
        <f>IF(AND(A6860&lt;&gt;"",ISNUMBER(A6860)),VLOOKUP(A6860,Studies!A:BR,6,FALSE),"")</f>
        <v>Plasma</v>
      </c>
      <c r="G6860" s="194">
        <v>2</v>
      </c>
      <c r="H6860" s="50" t="s">
        <v>60</v>
      </c>
      <c r="I6860" s="187">
        <v>7.2264629999999999</v>
      </c>
      <c r="J6860" s="41" t="s">
        <v>941</v>
      </c>
      <c r="K6860" s="41" t="s">
        <v>116</v>
      </c>
    </row>
    <row r="6861" spans="1:11" x14ac:dyDescent="0.2">
      <c r="A6861" s="30">
        <v>748</v>
      </c>
      <c r="B6861" s="253" t="str">
        <f>IF(AND(A6861&lt;&gt;"",ISNUMBER(A6861)),VLOOKUP(A6861,Studies!A:BR,2,FALSE),"")</f>
        <v>Lin 1988</v>
      </c>
      <c r="C6861" s="254" t="str">
        <f>IF(AND(A6861&lt;&gt;"",ISNUMBER(A6861)),VLOOKUP(A6861,Studies!A:BR,3,FALSE),"")</f>
        <v>https://www.ncbi.nlm.nih.gov/pubmed/3146770</v>
      </c>
      <c r="D6861" s="254" t="str">
        <f>IF(AND(A6861&lt;&gt;"",ISNUMBER(A6861)),VLOOKUP(A6861,Studies!A:BR,4,FALSE),"")</f>
        <v>Oral administration, Caucasian subjects</v>
      </c>
      <c r="E6861" s="254" t="str">
        <f>IF(AND(A6861&lt;&gt;"",ISNUMBER(A6861)),VLOOKUP(A6861,Studies!A:BR,5,FALSE),"")</f>
        <v>Alprazolam</v>
      </c>
      <c r="F6861" s="255" t="str">
        <f>IF(AND(A6861&lt;&gt;"",ISNUMBER(A6861)),VLOOKUP(A6861,Studies!A:BR,6,FALSE),"")</f>
        <v>Plasma</v>
      </c>
      <c r="G6861" s="194">
        <v>2.5</v>
      </c>
      <c r="H6861" s="50" t="s">
        <v>60</v>
      </c>
      <c r="I6861" s="187">
        <v>6.9211200000000002</v>
      </c>
      <c r="J6861" s="41" t="s">
        <v>941</v>
      </c>
      <c r="K6861" s="41" t="s">
        <v>116</v>
      </c>
    </row>
    <row r="6862" spans="1:11" x14ac:dyDescent="0.2">
      <c r="A6862" s="30">
        <v>748</v>
      </c>
      <c r="B6862" s="253" t="str">
        <f>IF(AND(A6862&lt;&gt;"",ISNUMBER(A6862)),VLOOKUP(A6862,Studies!A:BR,2,FALSE),"")</f>
        <v>Lin 1988</v>
      </c>
      <c r="C6862" s="254" t="str">
        <f>IF(AND(A6862&lt;&gt;"",ISNUMBER(A6862)),VLOOKUP(A6862,Studies!A:BR,3,FALSE),"")</f>
        <v>https://www.ncbi.nlm.nih.gov/pubmed/3146770</v>
      </c>
      <c r="D6862" s="254" t="str">
        <f>IF(AND(A6862&lt;&gt;"",ISNUMBER(A6862)),VLOOKUP(A6862,Studies!A:BR,4,FALSE),"")</f>
        <v>Oral administration, Caucasian subjects</v>
      </c>
      <c r="E6862" s="254" t="str">
        <f>IF(AND(A6862&lt;&gt;"",ISNUMBER(A6862)),VLOOKUP(A6862,Studies!A:BR,5,FALSE),"")</f>
        <v>Alprazolam</v>
      </c>
      <c r="F6862" s="255" t="str">
        <f>IF(AND(A6862&lt;&gt;"",ISNUMBER(A6862)),VLOOKUP(A6862,Studies!A:BR,6,FALSE),"")</f>
        <v>Plasma</v>
      </c>
      <c r="G6862" s="194">
        <v>3</v>
      </c>
      <c r="H6862" s="50" t="s">
        <v>60</v>
      </c>
      <c r="I6862" s="187">
        <v>6.6921119999999998</v>
      </c>
      <c r="J6862" s="41" t="s">
        <v>941</v>
      </c>
      <c r="K6862" s="41" t="s">
        <v>116</v>
      </c>
    </row>
    <row r="6863" spans="1:11" x14ac:dyDescent="0.2">
      <c r="A6863" s="30">
        <v>748</v>
      </c>
      <c r="B6863" s="253" t="str">
        <f>IF(AND(A6863&lt;&gt;"",ISNUMBER(A6863)),VLOOKUP(A6863,Studies!A:BR,2,FALSE),"")</f>
        <v>Lin 1988</v>
      </c>
      <c r="C6863" s="254" t="str">
        <f>IF(AND(A6863&lt;&gt;"",ISNUMBER(A6863)),VLOOKUP(A6863,Studies!A:BR,3,FALSE),"")</f>
        <v>https://www.ncbi.nlm.nih.gov/pubmed/3146770</v>
      </c>
      <c r="D6863" s="254" t="str">
        <f>IF(AND(A6863&lt;&gt;"",ISNUMBER(A6863)),VLOOKUP(A6863,Studies!A:BR,4,FALSE),"")</f>
        <v>Oral administration, Caucasian subjects</v>
      </c>
      <c r="E6863" s="254" t="str">
        <f>IF(AND(A6863&lt;&gt;"",ISNUMBER(A6863)),VLOOKUP(A6863,Studies!A:BR,5,FALSE),"")</f>
        <v>Alprazolam</v>
      </c>
      <c r="F6863" s="255" t="str">
        <f>IF(AND(A6863&lt;&gt;"",ISNUMBER(A6863)),VLOOKUP(A6863,Studies!A:BR,6,FALSE),"")</f>
        <v>Plasma</v>
      </c>
      <c r="G6863" s="194">
        <v>4</v>
      </c>
      <c r="H6863" s="50" t="s">
        <v>60</v>
      </c>
      <c r="I6863" s="187">
        <v>6.4631040000000004</v>
      </c>
      <c r="J6863" s="41" t="s">
        <v>941</v>
      </c>
      <c r="K6863" s="41" t="s">
        <v>116</v>
      </c>
    </row>
    <row r="6864" spans="1:11" x14ac:dyDescent="0.2">
      <c r="A6864" s="30">
        <v>748</v>
      </c>
      <c r="B6864" s="253" t="str">
        <f>IF(AND(A6864&lt;&gt;"",ISNUMBER(A6864)),VLOOKUP(A6864,Studies!A:BR,2,FALSE),"")</f>
        <v>Lin 1988</v>
      </c>
      <c r="C6864" s="254" t="str">
        <f>IF(AND(A6864&lt;&gt;"",ISNUMBER(A6864)),VLOOKUP(A6864,Studies!A:BR,3,FALSE),"")</f>
        <v>https://www.ncbi.nlm.nih.gov/pubmed/3146770</v>
      </c>
      <c r="D6864" s="254" t="str">
        <f>IF(AND(A6864&lt;&gt;"",ISNUMBER(A6864)),VLOOKUP(A6864,Studies!A:BR,4,FALSE),"")</f>
        <v>Oral administration, Caucasian subjects</v>
      </c>
      <c r="E6864" s="254" t="str">
        <f>IF(AND(A6864&lt;&gt;"",ISNUMBER(A6864)),VLOOKUP(A6864,Studies!A:BR,5,FALSE),"")</f>
        <v>Alprazolam</v>
      </c>
      <c r="F6864" s="255" t="str">
        <f>IF(AND(A6864&lt;&gt;"",ISNUMBER(A6864)),VLOOKUP(A6864,Studies!A:BR,6,FALSE),"")</f>
        <v>Plasma</v>
      </c>
      <c r="G6864" s="194">
        <v>6</v>
      </c>
      <c r="H6864" s="50" t="s">
        <v>60</v>
      </c>
      <c r="I6864" s="187">
        <v>5.1908399999999997</v>
      </c>
      <c r="J6864" s="41" t="s">
        <v>941</v>
      </c>
      <c r="K6864" s="41" t="s">
        <v>116</v>
      </c>
    </row>
    <row r="6865" spans="1:14" x14ac:dyDescent="0.2">
      <c r="A6865" s="30">
        <v>748</v>
      </c>
      <c r="B6865" s="253" t="str">
        <f>IF(AND(A6865&lt;&gt;"",ISNUMBER(A6865)),VLOOKUP(A6865,Studies!A:BR,2,FALSE),"")</f>
        <v>Lin 1988</v>
      </c>
      <c r="C6865" s="254" t="str">
        <f>IF(AND(A6865&lt;&gt;"",ISNUMBER(A6865)),VLOOKUP(A6865,Studies!A:BR,3,FALSE),"")</f>
        <v>https://www.ncbi.nlm.nih.gov/pubmed/3146770</v>
      </c>
      <c r="D6865" s="254" t="str">
        <f>IF(AND(A6865&lt;&gt;"",ISNUMBER(A6865)),VLOOKUP(A6865,Studies!A:BR,4,FALSE),"")</f>
        <v>Oral administration, Caucasian subjects</v>
      </c>
      <c r="E6865" s="254" t="str">
        <f>IF(AND(A6865&lt;&gt;"",ISNUMBER(A6865)),VLOOKUP(A6865,Studies!A:BR,5,FALSE),"")</f>
        <v>Alprazolam</v>
      </c>
      <c r="F6865" s="255" t="str">
        <f>IF(AND(A6865&lt;&gt;"",ISNUMBER(A6865)),VLOOKUP(A6865,Studies!A:BR,6,FALSE),"")</f>
        <v>Plasma</v>
      </c>
      <c r="G6865" s="194">
        <v>8</v>
      </c>
      <c r="H6865" s="50" t="s">
        <v>60</v>
      </c>
      <c r="I6865" s="187">
        <v>4.5801530000000001</v>
      </c>
      <c r="J6865" s="41" t="s">
        <v>941</v>
      </c>
      <c r="K6865" s="41" t="s">
        <v>116</v>
      </c>
    </row>
    <row r="6866" spans="1:14" x14ac:dyDescent="0.2">
      <c r="A6866" s="30">
        <v>748</v>
      </c>
      <c r="B6866" s="253" t="str">
        <f>IF(AND(A6866&lt;&gt;"",ISNUMBER(A6866)),VLOOKUP(A6866,Studies!A:BR,2,FALSE),"")</f>
        <v>Lin 1988</v>
      </c>
      <c r="C6866" s="254" t="str">
        <f>IF(AND(A6866&lt;&gt;"",ISNUMBER(A6866)),VLOOKUP(A6866,Studies!A:BR,3,FALSE),"")</f>
        <v>https://www.ncbi.nlm.nih.gov/pubmed/3146770</v>
      </c>
      <c r="D6866" s="254" t="str">
        <f>IF(AND(A6866&lt;&gt;"",ISNUMBER(A6866)),VLOOKUP(A6866,Studies!A:BR,4,FALSE),"")</f>
        <v>Oral administration, Caucasian subjects</v>
      </c>
      <c r="E6866" s="254" t="str">
        <f>IF(AND(A6866&lt;&gt;"",ISNUMBER(A6866)),VLOOKUP(A6866,Studies!A:BR,5,FALSE),"")</f>
        <v>Alprazolam</v>
      </c>
      <c r="F6866" s="255" t="str">
        <f>IF(AND(A6866&lt;&gt;"",ISNUMBER(A6866)),VLOOKUP(A6866,Studies!A:BR,6,FALSE),"")</f>
        <v>Plasma</v>
      </c>
      <c r="G6866" s="194">
        <v>12</v>
      </c>
      <c r="H6866" s="50" t="s">
        <v>60</v>
      </c>
      <c r="I6866" s="187">
        <v>3.3078880000000002</v>
      </c>
      <c r="J6866" s="41" t="s">
        <v>941</v>
      </c>
      <c r="K6866" s="41" t="s">
        <v>116</v>
      </c>
    </row>
    <row r="6867" spans="1:14" x14ac:dyDescent="0.2">
      <c r="A6867" s="30">
        <v>748</v>
      </c>
      <c r="B6867" s="253" t="str">
        <f>IF(AND(A6867&lt;&gt;"",ISNUMBER(A6867)),VLOOKUP(A6867,Studies!A:BR,2,FALSE),"")</f>
        <v>Lin 1988</v>
      </c>
      <c r="C6867" s="254" t="str">
        <f>IF(AND(A6867&lt;&gt;"",ISNUMBER(A6867)),VLOOKUP(A6867,Studies!A:BR,3,FALSE),"")</f>
        <v>https://www.ncbi.nlm.nih.gov/pubmed/3146770</v>
      </c>
      <c r="D6867" s="254" t="str">
        <f>IF(AND(A6867&lt;&gt;"",ISNUMBER(A6867)),VLOOKUP(A6867,Studies!A:BR,4,FALSE),"")</f>
        <v>Oral administration, Caucasian subjects</v>
      </c>
      <c r="E6867" s="254" t="str">
        <f>IF(AND(A6867&lt;&gt;"",ISNUMBER(A6867)),VLOOKUP(A6867,Studies!A:BR,5,FALSE),"")</f>
        <v>Alprazolam</v>
      </c>
      <c r="F6867" s="255" t="str">
        <f>IF(AND(A6867&lt;&gt;"",ISNUMBER(A6867)),VLOOKUP(A6867,Studies!A:BR,6,FALSE),"")</f>
        <v>Plasma</v>
      </c>
      <c r="G6867" s="194">
        <v>24</v>
      </c>
      <c r="H6867" s="50" t="s">
        <v>60</v>
      </c>
      <c r="I6867" s="187">
        <v>1.6284989999999999</v>
      </c>
      <c r="J6867" s="41" t="s">
        <v>941</v>
      </c>
      <c r="K6867" s="41" t="s">
        <v>116</v>
      </c>
    </row>
    <row r="6868" spans="1:14" x14ac:dyDescent="0.2">
      <c r="A6868" s="30">
        <v>748</v>
      </c>
      <c r="B6868" s="253" t="str">
        <f>IF(AND(A6868&lt;&gt;"",ISNUMBER(A6868)),VLOOKUP(A6868,Studies!A:BR,2,FALSE),"")</f>
        <v>Lin 1988</v>
      </c>
      <c r="C6868" s="254" t="str">
        <f>IF(AND(A6868&lt;&gt;"",ISNUMBER(A6868)),VLOOKUP(A6868,Studies!A:BR,3,FALSE),"")</f>
        <v>https://www.ncbi.nlm.nih.gov/pubmed/3146770</v>
      </c>
      <c r="D6868" s="254" t="str">
        <f>IF(AND(A6868&lt;&gt;"",ISNUMBER(A6868)),VLOOKUP(A6868,Studies!A:BR,4,FALSE),"")</f>
        <v>Oral administration, Caucasian subjects</v>
      </c>
      <c r="E6868" s="254" t="str">
        <f>IF(AND(A6868&lt;&gt;"",ISNUMBER(A6868)),VLOOKUP(A6868,Studies!A:BR,5,FALSE),"")</f>
        <v>Alprazolam</v>
      </c>
      <c r="F6868" s="255" t="str">
        <f>IF(AND(A6868&lt;&gt;"",ISNUMBER(A6868)),VLOOKUP(A6868,Studies!A:BR,6,FALSE),"")</f>
        <v>Plasma</v>
      </c>
      <c r="G6868" s="194">
        <v>36</v>
      </c>
      <c r="H6868" s="50" t="s">
        <v>60</v>
      </c>
      <c r="I6868" s="187">
        <v>0.89058519999999997</v>
      </c>
      <c r="J6868" s="41" t="s">
        <v>941</v>
      </c>
      <c r="K6868" s="41" t="s">
        <v>116</v>
      </c>
    </row>
    <row r="6869" spans="1:14" x14ac:dyDescent="0.2">
      <c r="A6869" s="30">
        <v>749</v>
      </c>
      <c r="B6869" s="253" t="str">
        <f>IF(AND(A6869&lt;&gt;"",ISNUMBER(A6869)),VLOOKUP(A6869,Studies!A:BR,2,FALSE),"")</f>
        <v>Schmider 1999</v>
      </c>
      <c r="C6869" s="254" t="str">
        <f>IF(AND(A6869&lt;&gt;"",ISNUMBER(A6869)),VLOOKUP(A6869,Studies!A:BR,3,FALSE),"")</f>
        <v>https://www.ncbi.nlm.nih.gov/pubmed/10634135</v>
      </c>
      <c r="D6869" s="254" t="str">
        <f>IF(AND(A6869&lt;&gt;"",ISNUMBER(A6869)),VLOOKUP(A6869,Studies!A:BR,4,FALSE),"")</f>
        <v>Alprazolam alone</v>
      </c>
      <c r="E6869" s="254" t="str">
        <f>IF(AND(A6869&lt;&gt;"",ISNUMBER(A6869)),VLOOKUP(A6869,Studies!A:BR,5,FALSE),"")</f>
        <v>Alprazolam</v>
      </c>
      <c r="F6869" s="255" t="str">
        <f>IF(AND(A6869&lt;&gt;"",ISNUMBER(A6869)),VLOOKUP(A6869,Studies!A:BR,6,FALSE),"")</f>
        <v>Plasma</v>
      </c>
      <c r="G6869" s="194">
        <v>0.5</v>
      </c>
      <c r="H6869" s="50" t="s">
        <v>60</v>
      </c>
      <c r="I6869" s="187">
        <v>12.026960000000001</v>
      </c>
      <c r="J6869" s="41" t="s">
        <v>968</v>
      </c>
      <c r="K6869" s="41" t="s">
        <v>116</v>
      </c>
    </row>
    <row r="6870" spans="1:14" x14ac:dyDescent="0.2">
      <c r="A6870" s="30">
        <v>749</v>
      </c>
      <c r="B6870" s="253" t="str">
        <f>IF(AND(A6870&lt;&gt;"",ISNUMBER(A6870)),VLOOKUP(A6870,Studies!A:BR,2,FALSE),"")</f>
        <v>Schmider 1999</v>
      </c>
      <c r="C6870" s="254" t="str">
        <f>IF(AND(A6870&lt;&gt;"",ISNUMBER(A6870)),VLOOKUP(A6870,Studies!A:BR,3,FALSE),"")</f>
        <v>https://www.ncbi.nlm.nih.gov/pubmed/10634135</v>
      </c>
      <c r="D6870" s="254" t="str">
        <f>IF(AND(A6870&lt;&gt;"",ISNUMBER(A6870)),VLOOKUP(A6870,Studies!A:BR,4,FALSE),"")</f>
        <v>Alprazolam alone</v>
      </c>
      <c r="E6870" s="254" t="str">
        <f>IF(AND(A6870&lt;&gt;"",ISNUMBER(A6870)),VLOOKUP(A6870,Studies!A:BR,5,FALSE),"")</f>
        <v>Alprazolam</v>
      </c>
      <c r="F6870" s="255" t="str">
        <f>IF(AND(A6870&lt;&gt;"",ISNUMBER(A6870)),VLOOKUP(A6870,Studies!A:BR,6,FALSE),"")</f>
        <v>Plasma</v>
      </c>
      <c r="G6870" s="194">
        <v>1</v>
      </c>
      <c r="H6870" s="50" t="s">
        <v>60</v>
      </c>
      <c r="I6870" s="187">
        <v>12.355600000000001</v>
      </c>
      <c r="J6870" s="41" t="s">
        <v>968</v>
      </c>
      <c r="K6870" s="41" t="s">
        <v>116</v>
      </c>
    </row>
    <row r="6871" spans="1:14" x14ac:dyDescent="0.2">
      <c r="A6871" s="30">
        <v>749</v>
      </c>
      <c r="B6871" s="253" t="str">
        <f>IF(AND(A6871&lt;&gt;"",ISNUMBER(A6871)),VLOOKUP(A6871,Studies!A:BR,2,FALSE),"")</f>
        <v>Schmider 1999</v>
      </c>
      <c r="C6871" s="254" t="str">
        <f>IF(AND(A6871&lt;&gt;"",ISNUMBER(A6871)),VLOOKUP(A6871,Studies!A:BR,3,FALSE),"")</f>
        <v>https://www.ncbi.nlm.nih.gov/pubmed/10634135</v>
      </c>
      <c r="D6871" s="254" t="str">
        <f>IF(AND(A6871&lt;&gt;"",ISNUMBER(A6871)),VLOOKUP(A6871,Studies!A:BR,4,FALSE),"")</f>
        <v>Alprazolam alone</v>
      </c>
      <c r="E6871" s="254" t="str">
        <f>IF(AND(A6871&lt;&gt;"",ISNUMBER(A6871)),VLOOKUP(A6871,Studies!A:BR,5,FALSE),"")</f>
        <v>Alprazolam</v>
      </c>
      <c r="F6871" s="255" t="str">
        <f>IF(AND(A6871&lt;&gt;"",ISNUMBER(A6871)),VLOOKUP(A6871,Studies!A:BR,6,FALSE),"")</f>
        <v>Plasma</v>
      </c>
      <c r="G6871" s="194">
        <v>2</v>
      </c>
      <c r="H6871" s="50" t="s">
        <v>60</v>
      </c>
      <c r="I6871" s="187">
        <v>12.283340000000001</v>
      </c>
      <c r="J6871" s="41" t="s">
        <v>968</v>
      </c>
      <c r="K6871" s="41" t="s">
        <v>116</v>
      </c>
    </row>
    <row r="6872" spans="1:14" x14ac:dyDescent="0.2">
      <c r="A6872" s="30">
        <v>749</v>
      </c>
      <c r="B6872" s="253" t="str">
        <f>IF(AND(A6872&lt;&gt;"",ISNUMBER(A6872)),VLOOKUP(A6872,Studies!A:BR,2,FALSE),"")</f>
        <v>Schmider 1999</v>
      </c>
      <c r="C6872" s="254" t="str">
        <f>IF(AND(A6872&lt;&gt;"",ISNUMBER(A6872)),VLOOKUP(A6872,Studies!A:BR,3,FALSE),"")</f>
        <v>https://www.ncbi.nlm.nih.gov/pubmed/10634135</v>
      </c>
      <c r="D6872" s="254" t="str">
        <f>IF(AND(A6872&lt;&gt;"",ISNUMBER(A6872)),VLOOKUP(A6872,Studies!A:BR,4,FALSE),"")</f>
        <v>Alprazolam alone</v>
      </c>
      <c r="E6872" s="254" t="str">
        <f>IF(AND(A6872&lt;&gt;"",ISNUMBER(A6872)),VLOOKUP(A6872,Studies!A:BR,5,FALSE),"")</f>
        <v>Alprazolam</v>
      </c>
      <c r="F6872" s="255" t="str">
        <f>IF(AND(A6872&lt;&gt;"",ISNUMBER(A6872)),VLOOKUP(A6872,Studies!A:BR,6,FALSE),"")</f>
        <v>Plasma</v>
      </c>
      <c r="G6872" s="194">
        <v>3</v>
      </c>
      <c r="H6872" s="50" t="s">
        <v>60</v>
      </c>
      <c r="I6872" s="187">
        <v>11.25484</v>
      </c>
      <c r="J6872" s="41" t="s">
        <v>968</v>
      </c>
      <c r="K6872" s="41" t="s">
        <v>116</v>
      </c>
    </row>
    <row r="6873" spans="1:14" x14ac:dyDescent="0.2">
      <c r="A6873" s="30">
        <v>749</v>
      </c>
      <c r="B6873" s="253" t="str">
        <f>IF(AND(A6873&lt;&gt;"",ISNUMBER(A6873)),VLOOKUP(A6873,Studies!A:BR,2,FALSE),"")</f>
        <v>Schmider 1999</v>
      </c>
      <c r="C6873" s="254" t="str">
        <f>IF(AND(A6873&lt;&gt;"",ISNUMBER(A6873)),VLOOKUP(A6873,Studies!A:BR,3,FALSE),"")</f>
        <v>https://www.ncbi.nlm.nih.gov/pubmed/10634135</v>
      </c>
      <c r="D6873" s="254" t="str">
        <f>IF(AND(A6873&lt;&gt;"",ISNUMBER(A6873)),VLOOKUP(A6873,Studies!A:BR,4,FALSE),"")</f>
        <v>Alprazolam alone</v>
      </c>
      <c r="E6873" s="254" t="str">
        <f>IF(AND(A6873&lt;&gt;"",ISNUMBER(A6873)),VLOOKUP(A6873,Studies!A:BR,5,FALSE),"")</f>
        <v>Alprazolam</v>
      </c>
      <c r="F6873" s="255" t="str">
        <f>IF(AND(A6873&lt;&gt;"",ISNUMBER(A6873)),VLOOKUP(A6873,Studies!A:BR,6,FALSE),"")</f>
        <v>Plasma</v>
      </c>
      <c r="G6873" s="194">
        <v>4</v>
      </c>
      <c r="H6873" s="50" t="s">
        <v>60</v>
      </c>
      <c r="I6873" s="187">
        <v>10.654199999999999</v>
      </c>
      <c r="J6873" s="41" t="s">
        <v>968</v>
      </c>
      <c r="K6873" s="41" t="s">
        <v>116</v>
      </c>
      <c r="L6873" s="195">
        <v>1.2326630000000001</v>
      </c>
      <c r="M6873" s="52" t="s">
        <v>968</v>
      </c>
      <c r="N6873" s="52" t="s">
        <v>949</v>
      </c>
    </row>
    <row r="6874" spans="1:14" x14ac:dyDescent="0.2">
      <c r="A6874" s="30">
        <v>749</v>
      </c>
      <c r="B6874" s="253" t="str">
        <f>IF(AND(A6874&lt;&gt;"",ISNUMBER(A6874)),VLOOKUP(A6874,Studies!A:BR,2,FALSE),"")</f>
        <v>Schmider 1999</v>
      </c>
      <c r="C6874" s="254" t="str">
        <f>IF(AND(A6874&lt;&gt;"",ISNUMBER(A6874)),VLOOKUP(A6874,Studies!A:BR,3,FALSE),"")</f>
        <v>https://www.ncbi.nlm.nih.gov/pubmed/10634135</v>
      </c>
      <c r="D6874" s="254" t="str">
        <f>IF(AND(A6874&lt;&gt;"",ISNUMBER(A6874)),VLOOKUP(A6874,Studies!A:BR,4,FALSE),"")</f>
        <v>Alprazolam alone</v>
      </c>
      <c r="E6874" s="254" t="str">
        <f>IF(AND(A6874&lt;&gt;"",ISNUMBER(A6874)),VLOOKUP(A6874,Studies!A:BR,5,FALSE),"")</f>
        <v>Alprazolam</v>
      </c>
      <c r="F6874" s="255" t="str">
        <f>IF(AND(A6874&lt;&gt;"",ISNUMBER(A6874)),VLOOKUP(A6874,Studies!A:BR,6,FALSE),"")</f>
        <v>Plasma</v>
      </c>
      <c r="G6874" s="194">
        <v>6</v>
      </c>
      <c r="H6874" s="50" t="s">
        <v>60</v>
      </c>
      <c r="I6874" s="187">
        <v>8.4466599999999996</v>
      </c>
      <c r="J6874" s="41" t="s">
        <v>968</v>
      </c>
      <c r="K6874" s="41" t="s">
        <v>116</v>
      </c>
      <c r="L6874" s="195">
        <v>0.95594199999999996</v>
      </c>
      <c r="M6874" s="52" t="s">
        <v>968</v>
      </c>
      <c r="N6874" s="52" t="s">
        <v>949</v>
      </c>
    </row>
    <row r="6875" spans="1:14" x14ac:dyDescent="0.2">
      <c r="A6875" s="30">
        <v>749</v>
      </c>
      <c r="B6875" s="253" t="str">
        <f>IF(AND(A6875&lt;&gt;"",ISNUMBER(A6875)),VLOOKUP(A6875,Studies!A:BR,2,FALSE),"")</f>
        <v>Schmider 1999</v>
      </c>
      <c r="C6875" s="254" t="str">
        <f>IF(AND(A6875&lt;&gt;"",ISNUMBER(A6875)),VLOOKUP(A6875,Studies!A:BR,3,FALSE),"")</f>
        <v>https://www.ncbi.nlm.nih.gov/pubmed/10634135</v>
      </c>
      <c r="D6875" s="254" t="str">
        <f>IF(AND(A6875&lt;&gt;"",ISNUMBER(A6875)),VLOOKUP(A6875,Studies!A:BR,4,FALSE),"")</f>
        <v>Alprazolam alone</v>
      </c>
      <c r="E6875" s="254" t="str">
        <f>IF(AND(A6875&lt;&gt;"",ISNUMBER(A6875)),VLOOKUP(A6875,Studies!A:BR,5,FALSE),"")</f>
        <v>Alprazolam</v>
      </c>
      <c r="F6875" s="255" t="str">
        <f>IF(AND(A6875&lt;&gt;"",ISNUMBER(A6875)),VLOOKUP(A6875,Studies!A:BR,6,FALSE),"")</f>
        <v>Plasma</v>
      </c>
      <c r="G6875" s="194">
        <v>8</v>
      </c>
      <c r="H6875" s="50" t="s">
        <v>60</v>
      </c>
      <c r="I6875" s="187">
        <v>7.2454749999999999</v>
      </c>
      <c r="J6875" s="41" t="s">
        <v>968</v>
      </c>
      <c r="K6875" s="41" t="s">
        <v>116</v>
      </c>
      <c r="L6875" s="195">
        <v>0.80500499999999997</v>
      </c>
      <c r="M6875" s="52" t="s">
        <v>968</v>
      </c>
      <c r="N6875" s="52" t="s">
        <v>949</v>
      </c>
    </row>
    <row r="6876" spans="1:14" x14ac:dyDescent="0.2">
      <c r="A6876" s="30">
        <v>749</v>
      </c>
      <c r="B6876" s="253" t="str">
        <f>IF(AND(A6876&lt;&gt;"",ISNUMBER(A6876)),VLOOKUP(A6876,Studies!A:BR,2,FALSE),"")</f>
        <v>Schmider 1999</v>
      </c>
      <c r="C6876" s="254" t="str">
        <f>IF(AND(A6876&lt;&gt;"",ISNUMBER(A6876)),VLOOKUP(A6876,Studies!A:BR,3,FALSE),"")</f>
        <v>https://www.ncbi.nlm.nih.gov/pubmed/10634135</v>
      </c>
      <c r="D6876" s="254" t="str">
        <f>IF(AND(A6876&lt;&gt;"",ISNUMBER(A6876)),VLOOKUP(A6876,Studies!A:BR,4,FALSE),"")</f>
        <v>Alprazolam alone</v>
      </c>
      <c r="E6876" s="254" t="str">
        <f>IF(AND(A6876&lt;&gt;"",ISNUMBER(A6876)),VLOOKUP(A6876,Studies!A:BR,5,FALSE),"")</f>
        <v>Alprazolam</v>
      </c>
      <c r="F6876" s="255" t="str">
        <f>IF(AND(A6876&lt;&gt;"",ISNUMBER(A6876)),VLOOKUP(A6876,Studies!A:BR,6,FALSE),"")</f>
        <v>Plasma</v>
      </c>
      <c r="G6876" s="194">
        <v>10</v>
      </c>
      <c r="H6876" s="50" t="s">
        <v>60</v>
      </c>
      <c r="I6876" s="187">
        <v>7.0254909999999997</v>
      </c>
      <c r="J6876" s="41" t="s">
        <v>968</v>
      </c>
      <c r="K6876" s="41" t="s">
        <v>116</v>
      </c>
      <c r="L6876" s="195">
        <v>0.93048500000000001</v>
      </c>
      <c r="M6876" s="52" t="s">
        <v>968</v>
      </c>
      <c r="N6876" s="52" t="s">
        <v>949</v>
      </c>
    </row>
    <row r="6877" spans="1:14" x14ac:dyDescent="0.2">
      <c r="A6877" s="30">
        <v>749</v>
      </c>
      <c r="B6877" s="253" t="str">
        <f>IF(AND(A6877&lt;&gt;"",ISNUMBER(A6877)),VLOOKUP(A6877,Studies!A:BR,2,FALSE),"")</f>
        <v>Schmider 1999</v>
      </c>
      <c r="C6877" s="254" t="str">
        <f>IF(AND(A6877&lt;&gt;"",ISNUMBER(A6877)),VLOOKUP(A6877,Studies!A:BR,3,FALSE),"")</f>
        <v>https://www.ncbi.nlm.nih.gov/pubmed/10634135</v>
      </c>
      <c r="D6877" s="254" t="str">
        <f>IF(AND(A6877&lt;&gt;"",ISNUMBER(A6877)),VLOOKUP(A6877,Studies!A:BR,4,FALSE),"")</f>
        <v>Alprazolam alone</v>
      </c>
      <c r="E6877" s="254" t="str">
        <f>IF(AND(A6877&lt;&gt;"",ISNUMBER(A6877)),VLOOKUP(A6877,Studies!A:BR,5,FALSE),"")</f>
        <v>Alprazolam</v>
      </c>
      <c r="F6877" s="255" t="str">
        <f>IF(AND(A6877&lt;&gt;"",ISNUMBER(A6877)),VLOOKUP(A6877,Studies!A:BR,6,FALSE),"")</f>
        <v>Plasma</v>
      </c>
      <c r="G6877" s="194">
        <v>24</v>
      </c>
      <c r="H6877" s="50" t="s">
        <v>60</v>
      </c>
      <c r="I6877" s="187">
        <v>3.42137</v>
      </c>
      <c r="J6877" s="41" t="s">
        <v>968</v>
      </c>
      <c r="K6877" s="41" t="s">
        <v>116</v>
      </c>
      <c r="L6877" s="195">
        <v>0.52838399999999996</v>
      </c>
      <c r="M6877" s="52" t="s">
        <v>968</v>
      </c>
      <c r="N6877" s="52" t="s">
        <v>949</v>
      </c>
    </row>
    <row r="6878" spans="1:14" x14ac:dyDescent="0.2">
      <c r="A6878" s="30">
        <v>750</v>
      </c>
      <c r="B6878" s="253" t="str">
        <f>IF(AND(A6878&lt;&gt;"",ISNUMBER(A6878)),VLOOKUP(A6878,Studies!A:BR,2,FALSE),"")</f>
        <v>Schmith 1991</v>
      </c>
      <c r="C6878" s="254" t="str">
        <f>IF(AND(A6878&lt;&gt;"",ISNUMBER(A6878)),VLOOKUP(A6878,Studies!A:BR,3,FALSE),"")</f>
        <v>https://www.ncbi.nlm.nih.gov/pubmed/1880224</v>
      </c>
      <c r="D6878" s="254" t="str">
        <f>IF(AND(A6878&lt;&gt;"",ISNUMBER(A6878)),VLOOKUP(A6878,Studies!A:BR,4,FALSE),"")</f>
        <v>Normal subjects 0.5 mg</v>
      </c>
      <c r="E6878" s="254" t="str">
        <f>IF(AND(A6878&lt;&gt;"",ISNUMBER(A6878)),VLOOKUP(A6878,Studies!A:BR,5,FALSE),"")</f>
        <v>Alprazolam</v>
      </c>
      <c r="F6878" s="255" t="str">
        <f>IF(AND(A6878&lt;&gt;"",ISNUMBER(A6878)),VLOOKUP(A6878,Studies!A:BR,6,FALSE),"")</f>
        <v>Plasma</v>
      </c>
      <c r="G6878" s="194">
        <v>0.5</v>
      </c>
      <c r="H6878" s="50" t="s">
        <v>60</v>
      </c>
      <c r="I6878" s="187">
        <v>5.98</v>
      </c>
      <c r="J6878" s="41" t="s">
        <v>941</v>
      </c>
      <c r="K6878" s="41" t="s">
        <v>116</v>
      </c>
    </row>
    <row r="6879" spans="1:14" x14ac:dyDescent="0.2">
      <c r="A6879" s="30">
        <v>750</v>
      </c>
      <c r="B6879" s="253" t="str">
        <f>IF(AND(A6879&lt;&gt;"",ISNUMBER(A6879)),VLOOKUP(A6879,Studies!A:BR,2,FALSE),"")</f>
        <v>Schmith 1991</v>
      </c>
      <c r="C6879" s="254" t="str">
        <f>IF(AND(A6879&lt;&gt;"",ISNUMBER(A6879)),VLOOKUP(A6879,Studies!A:BR,3,FALSE),"")</f>
        <v>https://www.ncbi.nlm.nih.gov/pubmed/1880224</v>
      </c>
      <c r="D6879" s="254" t="str">
        <f>IF(AND(A6879&lt;&gt;"",ISNUMBER(A6879)),VLOOKUP(A6879,Studies!A:BR,4,FALSE),"")</f>
        <v>Normal subjects 0.5 mg</v>
      </c>
      <c r="E6879" s="254" t="str">
        <f>IF(AND(A6879&lt;&gt;"",ISNUMBER(A6879)),VLOOKUP(A6879,Studies!A:BR,5,FALSE),"")</f>
        <v>Alprazolam</v>
      </c>
      <c r="F6879" s="255" t="str">
        <f>IF(AND(A6879&lt;&gt;"",ISNUMBER(A6879)),VLOOKUP(A6879,Studies!A:BR,6,FALSE),"")</f>
        <v>Plasma</v>
      </c>
      <c r="G6879" s="194">
        <v>1</v>
      </c>
      <c r="H6879" s="50" t="s">
        <v>60</v>
      </c>
      <c r="I6879" s="187">
        <v>5.9790000000000001</v>
      </c>
      <c r="J6879" s="41" t="s">
        <v>941</v>
      </c>
      <c r="K6879" s="41" t="s">
        <v>116</v>
      </c>
    </row>
    <row r="6880" spans="1:14" x14ac:dyDescent="0.2">
      <c r="A6880" s="30">
        <v>750</v>
      </c>
      <c r="B6880" s="253" t="str">
        <f>IF(AND(A6880&lt;&gt;"",ISNUMBER(A6880)),VLOOKUP(A6880,Studies!A:BR,2,FALSE),"")</f>
        <v>Schmith 1991</v>
      </c>
      <c r="C6880" s="254" t="str">
        <f>IF(AND(A6880&lt;&gt;"",ISNUMBER(A6880)),VLOOKUP(A6880,Studies!A:BR,3,FALSE),"")</f>
        <v>https://www.ncbi.nlm.nih.gov/pubmed/1880224</v>
      </c>
      <c r="D6880" s="254" t="str">
        <f>IF(AND(A6880&lt;&gt;"",ISNUMBER(A6880)),VLOOKUP(A6880,Studies!A:BR,4,FALSE),"")</f>
        <v>Normal subjects 0.5 mg</v>
      </c>
      <c r="E6880" s="254" t="str">
        <f>IF(AND(A6880&lt;&gt;"",ISNUMBER(A6880)),VLOOKUP(A6880,Studies!A:BR,5,FALSE),"")</f>
        <v>Alprazolam</v>
      </c>
      <c r="F6880" s="255" t="str">
        <f>IF(AND(A6880&lt;&gt;"",ISNUMBER(A6880)),VLOOKUP(A6880,Studies!A:BR,6,FALSE),"")</f>
        <v>Plasma</v>
      </c>
      <c r="G6880" s="194">
        <v>2</v>
      </c>
      <c r="H6880" s="50" t="s">
        <v>60</v>
      </c>
      <c r="I6880" s="187">
        <v>6.1580000000000004</v>
      </c>
      <c r="J6880" s="41" t="s">
        <v>941</v>
      </c>
      <c r="K6880" s="41" t="s">
        <v>116</v>
      </c>
    </row>
    <row r="6881" spans="1:11" x14ac:dyDescent="0.2">
      <c r="A6881" s="30">
        <v>750</v>
      </c>
      <c r="B6881" s="253" t="str">
        <f>IF(AND(A6881&lt;&gt;"",ISNUMBER(A6881)),VLOOKUP(A6881,Studies!A:BR,2,FALSE),"")</f>
        <v>Schmith 1991</v>
      </c>
      <c r="C6881" s="254" t="str">
        <f>IF(AND(A6881&lt;&gt;"",ISNUMBER(A6881)),VLOOKUP(A6881,Studies!A:BR,3,FALSE),"")</f>
        <v>https://www.ncbi.nlm.nih.gov/pubmed/1880224</v>
      </c>
      <c r="D6881" s="254" t="str">
        <f>IF(AND(A6881&lt;&gt;"",ISNUMBER(A6881)),VLOOKUP(A6881,Studies!A:BR,4,FALSE),"")</f>
        <v>Normal subjects 0.5 mg</v>
      </c>
      <c r="E6881" s="254" t="str">
        <f>IF(AND(A6881&lt;&gt;"",ISNUMBER(A6881)),VLOOKUP(A6881,Studies!A:BR,5,FALSE),"")</f>
        <v>Alprazolam</v>
      </c>
      <c r="F6881" s="255" t="str">
        <f>IF(AND(A6881&lt;&gt;"",ISNUMBER(A6881)),VLOOKUP(A6881,Studies!A:BR,6,FALSE),"")</f>
        <v>Plasma</v>
      </c>
      <c r="G6881" s="194">
        <v>3</v>
      </c>
      <c r="H6881" s="50" t="s">
        <v>60</v>
      </c>
      <c r="I6881" s="187">
        <v>4.8979999999999997</v>
      </c>
      <c r="J6881" s="41" t="s">
        <v>941</v>
      </c>
      <c r="K6881" s="41" t="s">
        <v>116</v>
      </c>
    </row>
    <row r="6882" spans="1:11" x14ac:dyDescent="0.2">
      <c r="A6882" s="30">
        <v>750</v>
      </c>
      <c r="B6882" s="253" t="str">
        <f>IF(AND(A6882&lt;&gt;"",ISNUMBER(A6882)),VLOOKUP(A6882,Studies!A:BR,2,FALSE),"")</f>
        <v>Schmith 1991</v>
      </c>
      <c r="C6882" s="254" t="str">
        <f>IF(AND(A6882&lt;&gt;"",ISNUMBER(A6882)),VLOOKUP(A6882,Studies!A:BR,3,FALSE),"")</f>
        <v>https://www.ncbi.nlm.nih.gov/pubmed/1880224</v>
      </c>
      <c r="D6882" s="254" t="str">
        <f>IF(AND(A6882&lt;&gt;"",ISNUMBER(A6882)),VLOOKUP(A6882,Studies!A:BR,4,FALSE),"")</f>
        <v>Normal subjects 0.5 mg</v>
      </c>
      <c r="E6882" s="254" t="str">
        <f>IF(AND(A6882&lt;&gt;"",ISNUMBER(A6882)),VLOOKUP(A6882,Studies!A:BR,5,FALSE),"")</f>
        <v>Alprazolam</v>
      </c>
      <c r="F6882" s="255" t="str">
        <f>IF(AND(A6882&lt;&gt;"",ISNUMBER(A6882)),VLOOKUP(A6882,Studies!A:BR,6,FALSE),"")</f>
        <v>Plasma</v>
      </c>
      <c r="G6882" s="194">
        <v>4</v>
      </c>
      <c r="H6882" s="50" t="s">
        <v>60</v>
      </c>
      <c r="I6882" s="187">
        <v>4.8520000000000003</v>
      </c>
      <c r="J6882" s="41" t="s">
        <v>941</v>
      </c>
      <c r="K6882" s="41" t="s">
        <v>116</v>
      </c>
    </row>
    <row r="6883" spans="1:11" x14ac:dyDescent="0.2">
      <c r="A6883" s="30">
        <v>750</v>
      </c>
      <c r="B6883" s="253" t="str">
        <f>IF(AND(A6883&lt;&gt;"",ISNUMBER(A6883)),VLOOKUP(A6883,Studies!A:BR,2,FALSE),"")</f>
        <v>Schmith 1991</v>
      </c>
      <c r="C6883" s="254" t="str">
        <f>IF(AND(A6883&lt;&gt;"",ISNUMBER(A6883)),VLOOKUP(A6883,Studies!A:BR,3,FALSE),"")</f>
        <v>https://www.ncbi.nlm.nih.gov/pubmed/1880224</v>
      </c>
      <c r="D6883" s="254" t="str">
        <f>IF(AND(A6883&lt;&gt;"",ISNUMBER(A6883)),VLOOKUP(A6883,Studies!A:BR,4,FALSE),"")</f>
        <v>Normal subjects 0.5 mg</v>
      </c>
      <c r="E6883" s="254" t="str">
        <f>IF(AND(A6883&lt;&gt;"",ISNUMBER(A6883)),VLOOKUP(A6883,Studies!A:BR,5,FALSE),"")</f>
        <v>Alprazolam</v>
      </c>
      <c r="F6883" s="255" t="str">
        <f>IF(AND(A6883&lt;&gt;"",ISNUMBER(A6883)),VLOOKUP(A6883,Studies!A:BR,6,FALSE),"")</f>
        <v>Plasma</v>
      </c>
      <c r="G6883" s="194">
        <v>6</v>
      </c>
      <c r="H6883" s="50" t="s">
        <v>60</v>
      </c>
      <c r="I6883" s="187">
        <v>3.9510000000000001</v>
      </c>
      <c r="J6883" s="41" t="s">
        <v>941</v>
      </c>
      <c r="K6883" s="41" t="s">
        <v>116</v>
      </c>
    </row>
    <row r="6884" spans="1:11" x14ac:dyDescent="0.2">
      <c r="A6884" s="30">
        <v>750</v>
      </c>
      <c r="B6884" s="253" t="str">
        <f>IF(AND(A6884&lt;&gt;"",ISNUMBER(A6884)),VLOOKUP(A6884,Studies!A:BR,2,FALSE),"")</f>
        <v>Schmith 1991</v>
      </c>
      <c r="C6884" s="254" t="str">
        <f>IF(AND(A6884&lt;&gt;"",ISNUMBER(A6884)),VLOOKUP(A6884,Studies!A:BR,3,FALSE),"")</f>
        <v>https://www.ncbi.nlm.nih.gov/pubmed/1880224</v>
      </c>
      <c r="D6884" s="254" t="str">
        <f>IF(AND(A6884&lt;&gt;"",ISNUMBER(A6884)),VLOOKUP(A6884,Studies!A:BR,4,FALSE),"")</f>
        <v>Normal subjects 0.5 mg</v>
      </c>
      <c r="E6884" s="254" t="str">
        <f>IF(AND(A6884&lt;&gt;"",ISNUMBER(A6884)),VLOOKUP(A6884,Studies!A:BR,5,FALSE),"")</f>
        <v>Alprazolam</v>
      </c>
      <c r="F6884" s="255" t="str">
        <f>IF(AND(A6884&lt;&gt;"",ISNUMBER(A6884)),VLOOKUP(A6884,Studies!A:BR,6,FALSE),"")</f>
        <v>Plasma</v>
      </c>
      <c r="G6884" s="194">
        <v>8</v>
      </c>
      <c r="H6884" s="50" t="s">
        <v>60</v>
      </c>
      <c r="I6884" s="187">
        <v>3.9950000000000001</v>
      </c>
      <c r="J6884" s="41" t="s">
        <v>941</v>
      </c>
      <c r="K6884" s="41" t="s">
        <v>116</v>
      </c>
    </row>
    <row r="6885" spans="1:11" x14ac:dyDescent="0.2">
      <c r="A6885" s="30">
        <v>750</v>
      </c>
      <c r="B6885" s="253" t="str">
        <f>IF(AND(A6885&lt;&gt;"",ISNUMBER(A6885)),VLOOKUP(A6885,Studies!A:BR,2,FALSE),"")</f>
        <v>Schmith 1991</v>
      </c>
      <c r="C6885" s="254" t="str">
        <f>IF(AND(A6885&lt;&gt;"",ISNUMBER(A6885)),VLOOKUP(A6885,Studies!A:BR,3,FALSE),"")</f>
        <v>https://www.ncbi.nlm.nih.gov/pubmed/1880224</v>
      </c>
      <c r="D6885" s="254" t="str">
        <f>IF(AND(A6885&lt;&gt;"",ISNUMBER(A6885)),VLOOKUP(A6885,Studies!A:BR,4,FALSE),"")</f>
        <v>Normal subjects 0.5 mg</v>
      </c>
      <c r="E6885" s="254" t="str">
        <f>IF(AND(A6885&lt;&gt;"",ISNUMBER(A6885)),VLOOKUP(A6885,Studies!A:BR,5,FALSE),"")</f>
        <v>Alprazolam</v>
      </c>
      <c r="F6885" s="255" t="str">
        <f>IF(AND(A6885&lt;&gt;"",ISNUMBER(A6885)),VLOOKUP(A6885,Studies!A:BR,6,FALSE),"")</f>
        <v>Plasma</v>
      </c>
      <c r="G6885" s="194">
        <v>10</v>
      </c>
      <c r="H6885" s="50" t="s">
        <v>60</v>
      </c>
      <c r="I6885" s="187">
        <v>3.093</v>
      </c>
      <c r="J6885" s="41" t="s">
        <v>941</v>
      </c>
      <c r="K6885" s="41" t="s">
        <v>116</v>
      </c>
    </row>
    <row r="6886" spans="1:11" x14ac:dyDescent="0.2">
      <c r="A6886" s="30">
        <v>750</v>
      </c>
      <c r="B6886" s="253" t="str">
        <f>IF(AND(A6886&lt;&gt;"",ISNUMBER(A6886)),VLOOKUP(A6886,Studies!A:BR,2,FALSE),"")</f>
        <v>Schmith 1991</v>
      </c>
      <c r="C6886" s="254" t="str">
        <f>IF(AND(A6886&lt;&gt;"",ISNUMBER(A6886)),VLOOKUP(A6886,Studies!A:BR,3,FALSE),"")</f>
        <v>https://www.ncbi.nlm.nih.gov/pubmed/1880224</v>
      </c>
      <c r="D6886" s="254" t="str">
        <f>IF(AND(A6886&lt;&gt;"",ISNUMBER(A6886)),VLOOKUP(A6886,Studies!A:BR,4,FALSE),"")</f>
        <v>Normal subjects 0.5 mg</v>
      </c>
      <c r="E6886" s="254" t="str">
        <f>IF(AND(A6886&lt;&gt;"",ISNUMBER(A6886)),VLOOKUP(A6886,Studies!A:BR,5,FALSE),"")</f>
        <v>Alprazolam</v>
      </c>
      <c r="F6886" s="255" t="str">
        <f>IF(AND(A6886&lt;&gt;"",ISNUMBER(A6886)),VLOOKUP(A6886,Studies!A:BR,6,FALSE),"")</f>
        <v>Plasma</v>
      </c>
      <c r="G6886" s="194">
        <v>12</v>
      </c>
      <c r="H6886" s="50" t="s">
        <v>60</v>
      </c>
      <c r="I6886" s="187">
        <v>2.1920000000000002</v>
      </c>
      <c r="J6886" s="41" t="s">
        <v>941</v>
      </c>
      <c r="K6886" s="41" t="s">
        <v>116</v>
      </c>
    </row>
    <row r="6887" spans="1:11" x14ac:dyDescent="0.2">
      <c r="A6887" s="30">
        <v>750</v>
      </c>
      <c r="B6887" s="253" t="str">
        <f>IF(AND(A6887&lt;&gt;"",ISNUMBER(A6887)),VLOOKUP(A6887,Studies!A:BR,2,FALSE),"")</f>
        <v>Schmith 1991</v>
      </c>
      <c r="C6887" s="254" t="str">
        <f>IF(AND(A6887&lt;&gt;"",ISNUMBER(A6887)),VLOOKUP(A6887,Studies!A:BR,3,FALSE),"")</f>
        <v>https://www.ncbi.nlm.nih.gov/pubmed/1880224</v>
      </c>
      <c r="D6887" s="254" t="str">
        <f>IF(AND(A6887&lt;&gt;"",ISNUMBER(A6887)),VLOOKUP(A6887,Studies!A:BR,4,FALSE),"")</f>
        <v>Normal subjects 0.5 mg</v>
      </c>
      <c r="E6887" s="254" t="str">
        <f>IF(AND(A6887&lt;&gt;"",ISNUMBER(A6887)),VLOOKUP(A6887,Studies!A:BR,5,FALSE),"")</f>
        <v>Alprazolam</v>
      </c>
      <c r="F6887" s="255" t="str">
        <f>IF(AND(A6887&lt;&gt;"",ISNUMBER(A6887)),VLOOKUP(A6887,Studies!A:BR,6,FALSE),"")</f>
        <v>Plasma</v>
      </c>
      <c r="G6887" s="194">
        <v>14</v>
      </c>
      <c r="H6887" s="50" t="s">
        <v>60</v>
      </c>
      <c r="I6887" s="187">
        <v>1.381</v>
      </c>
      <c r="J6887" s="41" t="s">
        <v>941</v>
      </c>
      <c r="K6887" s="41" t="s">
        <v>116</v>
      </c>
    </row>
    <row r="6888" spans="1:11" x14ac:dyDescent="0.2">
      <c r="A6888" s="30">
        <v>750</v>
      </c>
      <c r="B6888" s="253" t="str">
        <f>IF(AND(A6888&lt;&gt;"",ISNUMBER(A6888)),VLOOKUP(A6888,Studies!A:BR,2,FALSE),"")</f>
        <v>Schmith 1991</v>
      </c>
      <c r="C6888" s="254" t="str">
        <f>IF(AND(A6888&lt;&gt;"",ISNUMBER(A6888)),VLOOKUP(A6888,Studies!A:BR,3,FALSE),"")</f>
        <v>https://www.ncbi.nlm.nih.gov/pubmed/1880224</v>
      </c>
      <c r="D6888" s="254" t="str">
        <f>IF(AND(A6888&lt;&gt;"",ISNUMBER(A6888)),VLOOKUP(A6888,Studies!A:BR,4,FALSE),"")</f>
        <v>Normal subjects 0.5 mg</v>
      </c>
      <c r="E6888" s="254" t="str">
        <f>IF(AND(A6888&lt;&gt;"",ISNUMBER(A6888)),VLOOKUP(A6888,Studies!A:BR,5,FALSE),"")</f>
        <v>Alprazolam</v>
      </c>
      <c r="F6888" s="255" t="str">
        <f>IF(AND(A6888&lt;&gt;"",ISNUMBER(A6888)),VLOOKUP(A6888,Studies!A:BR,6,FALSE),"")</f>
        <v>Plasma</v>
      </c>
      <c r="G6888" s="194">
        <v>16</v>
      </c>
      <c r="H6888" s="50" t="s">
        <v>60</v>
      </c>
      <c r="I6888" s="187">
        <v>2.2789999999999999</v>
      </c>
      <c r="J6888" s="41" t="s">
        <v>941</v>
      </c>
      <c r="K6888" s="41" t="s">
        <v>116</v>
      </c>
    </row>
    <row r="6889" spans="1:11" x14ac:dyDescent="0.2">
      <c r="A6889" s="30">
        <v>751</v>
      </c>
      <c r="B6889" s="253" t="str">
        <f>IF(AND(A6889&lt;&gt;"",ISNUMBER(A6889)),VLOOKUP(A6889,Studies!A:BR,2,FALSE),"")</f>
        <v>Schmith 1991</v>
      </c>
      <c r="C6889" s="254" t="str">
        <f>IF(AND(A6889&lt;&gt;"",ISNUMBER(A6889)),VLOOKUP(A6889,Studies!A:BR,3,FALSE),"")</f>
        <v>https://www.ncbi.nlm.nih.gov/pubmed/1880224</v>
      </c>
      <c r="D6889" s="254" t="str">
        <f>IF(AND(A6889&lt;&gt;"",ISNUMBER(A6889)),VLOOKUP(A6889,Studies!A:BR,4,FALSE),"")</f>
        <v>Normal subjects 2 mg</v>
      </c>
      <c r="E6889" s="254" t="str">
        <f>IF(AND(A6889&lt;&gt;"",ISNUMBER(A6889)),VLOOKUP(A6889,Studies!A:BR,5,FALSE),"")</f>
        <v>Alprazolam</v>
      </c>
      <c r="F6889" s="255" t="str">
        <f>IF(AND(A6889&lt;&gt;"",ISNUMBER(A6889)),VLOOKUP(A6889,Studies!A:BR,6,FALSE),"")</f>
        <v>Plasma</v>
      </c>
      <c r="G6889" s="194">
        <v>0.5</v>
      </c>
      <c r="H6889" s="50" t="s">
        <v>60</v>
      </c>
      <c r="I6889" s="187">
        <v>24.46</v>
      </c>
      <c r="J6889" s="41" t="s">
        <v>941</v>
      </c>
      <c r="K6889" s="41" t="s">
        <v>116</v>
      </c>
    </row>
    <row r="6890" spans="1:11" x14ac:dyDescent="0.2">
      <c r="A6890" s="30">
        <v>751</v>
      </c>
      <c r="B6890" s="253" t="str">
        <f>IF(AND(A6890&lt;&gt;"",ISNUMBER(A6890)),VLOOKUP(A6890,Studies!A:BR,2,FALSE),"")</f>
        <v>Schmith 1991</v>
      </c>
      <c r="C6890" s="254" t="str">
        <f>IF(AND(A6890&lt;&gt;"",ISNUMBER(A6890)),VLOOKUP(A6890,Studies!A:BR,3,FALSE),"")</f>
        <v>https://www.ncbi.nlm.nih.gov/pubmed/1880224</v>
      </c>
      <c r="D6890" s="254" t="str">
        <f>IF(AND(A6890&lt;&gt;"",ISNUMBER(A6890)),VLOOKUP(A6890,Studies!A:BR,4,FALSE),"")</f>
        <v>Normal subjects 2 mg</v>
      </c>
      <c r="E6890" s="254" t="str">
        <f>IF(AND(A6890&lt;&gt;"",ISNUMBER(A6890)),VLOOKUP(A6890,Studies!A:BR,5,FALSE),"")</f>
        <v>Alprazolam</v>
      </c>
      <c r="F6890" s="255" t="str">
        <f>IF(AND(A6890&lt;&gt;"",ISNUMBER(A6890)),VLOOKUP(A6890,Studies!A:BR,6,FALSE),"")</f>
        <v>Plasma</v>
      </c>
      <c r="G6890" s="194">
        <v>1</v>
      </c>
      <c r="H6890" s="50" t="s">
        <v>60</v>
      </c>
      <c r="I6890" s="187">
        <v>23.2</v>
      </c>
      <c r="J6890" s="41" t="s">
        <v>941</v>
      </c>
      <c r="K6890" s="41" t="s">
        <v>116</v>
      </c>
    </row>
    <row r="6891" spans="1:11" x14ac:dyDescent="0.2">
      <c r="A6891" s="30">
        <v>751</v>
      </c>
      <c r="B6891" s="253" t="str">
        <f>IF(AND(A6891&lt;&gt;"",ISNUMBER(A6891)),VLOOKUP(A6891,Studies!A:BR,2,FALSE),"")</f>
        <v>Schmith 1991</v>
      </c>
      <c r="C6891" s="254" t="str">
        <f>IF(AND(A6891&lt;&gt;"",ISNUMBER(A6891)),VLOOKUP(A6891,Studies!A:BR,3,FALSE),"")</f>
        <v>https://www.ncbi.nlm.nih.gov/pubmed/1880224</v>
      </c>
      <c r="D6891" s="254" t="str">
        <f>IF(AND(A6891&lt;&gt;"",ISNUMBER(A6891)),VLOOKUP(A6891,Studies!A:BR,4,FALSE),"")</f>
        <v>Normal subjects 2 mg</v>
      </c>
      <c r="E6891" s="254" t="str">
        <f>IF(AND(A6891&lt;&gt;"",ISNUMBER(A6891)),VLOOKUP(A6891,Studies!A:BR,5,FALSE),"")</f>
        <v>Alprazolam</v>
      </c>
      <c r="F6891" s="255" t="str">
        <f>IF(AND(A6891&lt;&gt;"",ISNUMBER(A6891)),VLOOKUP(A6891,Studies!A:BR,6,FALSE),"")</f>
        <v>Plasma</v>
      </c>
      <c r="G6891" s="194">
        <v>1.5</v>
      </c>
      <c r="H6891" s="50" t="s">
        <v>60</v>
      </c>
      <c r="I6891" s="187">
        <v>23.65</v>
      </c>
      <c r="J6891" s="41" t="s">
        <v>941</v>
      </c>
      <c r="K6891" s="41" t="s">
        <v>116</v>
      </c>
    </row>
    <row r="6892" spans="1:11" x14ac:dyDescent="0.2">
      <c r="A6892" s="30">
        <v>751</v>
      </c>
      <c r="B6892" s="253" t="str">
        <f>IF(AND(A6892&lt;&gt;"",ISNUMBER(A6892)),VLOOKUP(A6892,Studies!A:BR,2,FALSE),"")</f>
        <v>Schmith 1991</v>
      </c>
      <c r="C6892" s="254" t="str">
        <f>IF(AND(A6892&lt;&gt;"",ISNUMBER(A6892)),VLOOKUP(A6892,Studies!A:BR,3,FALSE),"")</f>
        <v>https://www.ncbi.nlm.nih.gov/pubmed/1880224</v>
      </c>
      <c r="D6892" s="254" t="str">
        <f>IF(AND(A6892&lt;&gt;"",ISNUMBER(A6892)),VLOOKUP(A6892,Studies!A:BR,4,FALSE),"")</f>
        <v>Normal subjects 2 mg</v>
      </c>
      <c r="E6892" s="254" t="str">
        <f>IF(AND(A6892&lt;&gt;"",ISNUMBER(A6892)),VLOOKUP(A6892,Studies!A:BR,5,FALSE),"")</f>
        <v>Alprazolam</v>
      </c>
      <c r="F6892" s="255" t="str">
        <f>IF(AND(A6892&lt;&gt;"",ISNUMBER(A6892)),VLOOKUP(A6892,Studies!A:BR,6,FALSE),"")</f>
        <v>Plasma</v>
      </c>
      <c r="G6892" s="194">
        <v>2</v>
      </c>
      <c r="H6892" s="50" t="s">
        <v>60</v>
      </c>
      <c r="I6892" s="187">
        <v>24.009</v>
      </c>
      <c r="J6892" s="41" t="s">
        <v>941</v>
      </c>
      <c r="K6892" s="41" t="s">
        <v>116</v>
      </c>
    </row>
    <row r="6893" spans="1:11" x14ac:dyDescent="0.2">
      <c r="A6893" s="30">
        <v>751</v>
      </c>
      <c r="B6893" s="253" t="str">
        <f>IF(AND(A6893&lt;&gt;"",ISNUMBER(A6893)),VLOOKUP(A6893,Studies!A:BR,2,FALSE),"")</f>
        <v>Schmith 1991</v>
      </c>
      <c r="C6893" s="254" t="str">
        <f>IF(AND(A6893&lt;&gt;"",ISNUMBER(A6893)),VLOOKUP(A6893,Studies!A:BR,3,FALSE),"")</f>
        <v>https://www.ncbi.nlm.nih.gov/pubmed/1880224</v>
      </c>
      <c r="D6893" s="254" t="str">
        <f>IF(AND(A6893&lt;&gt;"",ISNUMBER(A6893)),VLOOKUP(A6893,Studies!A:BR,4,FALSE),"")</f>
        <v>Normal subjects 2 mg</v>
      </c>
      <c r="E6893" s="254" t="str">
        <f>IF(AND(A6893&lt;&gt;"",ISNUMBER(A6893)),VLOOKUP(A6893,Studies!A:BR,5,FALSE),"")</f>
        <v>Alprazolam</v>
      </c>
      <c r="F6893" s="255" t="str">
        <f>IF(AND(A6893&lt;&gt;"",ISNUMBER(A6893)),VLOOKUP(A6893,Studies!A:BR,6,FALSE),"")</f>
        <v>Plasma</v>
      </c>
      <c r="G6893" s="194">
        <v>3</v>
      </c>
      <c r="H6893" s="50" t="s">
        <v>60</v>
      </c>
      <c r="I6893" s="187">
        <v>23.422999999999998</v>
      </c>
      <c r="J6893" s="41" t="s">
        <v>941</v>
      </c>
      <c r="K6893" s="41" t="s">
        <v>116</v>
      </c>
    </row>
    <row r="6894" spans="1:11" x14ac:dyDescent="0.2">
      <c r="A6894" s="30">
        <v>751</v>
      </c>
      <c r="B6894" s="253" t="str">
        <f>IF(AND(A6894&lt;&gt;"",ISNUMBER(A6894)),VLOOKUP(A6894,Studies!A:BR,2,FALSE),"")</f>
        <v>Schmith 1991</v>
      </c>
      <c r="C6894" s="254" t="str">
        <f>IF(AND(A6894&lt;&gt;"",ISNUMBER(A6894)),VLOOKUP(A6894,Studies!A:BR,3,FALSE),"")</f>
        <v>https://www.ncbi.nlm.nih.gov/pubmed/1880224</v>
      </c>
      <c r="D6894" s="254" t="str">
        <f>IF(AND(A6894&lt;&gt;"",ISNUMBER(A6894)),VLOOKUP(A6894,Studies!A:BR,4,FALSE),"")</f>
        <v>Normal subjects 2 mg</v>
      </c>
      <c r="E6894" s="254" t="str">
        <f>IF(AND(A6894&lt;&gt;"",ISNUMBER(A6894)),VLOOKUP(A6894,Studies!A:BR,5,FALSE),"")</f>
        <v>Alprazolam</v>
      </c>
      <c r="F6894" s="255" t="str">
        <f>IF(AND(A6894&lt;&gt;"",ISNUMBER(A6894)),VLOOKUP(A6894,Studies!A:BR,6,FALSE),"")</f>
        <v>Plasma</v>
      </c>
      <c r="G6894" s="194">
        <v>4</v>
      </c>
      <c r="H6894" s="50" t="s">
        <v>60</v>
      </c>
      <c r="I6894" s="187">
        <v>21.263999999999999</v>
      </c>
      <c r="J6894" s="41" t="s">
        <v>941</v>
      </c>
      <c r="K6894" s="41" t="s">
        <v>116</v>
      </c>
    </row>
    <row r="6895" spans="1:11" x14ac:dyDescent="0.2">
      <c r="A6895" s="30">
        <v>751</v>
      </c>
      <c r="B6895" s="253" t="str">
        <f>IF(AND(A6895&lt;&gt;"",ISNUMBER(A6895)),VLOOKUP(A6895,Studies!A:BR,2,FALSE),"")</f>
        <v>Schmith 1991</v>
      </c>
      <c r="C6895" s="254" t="str">
        <f>IF(AND(A6895&lt;&gt;"",ISNUMBER(A6895)),VLOOKUP(A6895,Studies!A:BR,3,FALSE),"")</f>
        <v>https://www.ncbi.nlm.nih.gov/pubmed/1880224</v>
      </c>
      <c r="D6895" s="254" t="str">
        <f>IF(AND(A6895&lt;&gt;"",ISNUMBER(A6895)),VLOOKUP(A6895,Studies!A:BR,4,FALSE),"")</f>
        <v>Normal subjects 2 mg</v>
      </c>
      <c r="E6895" s="254" t="str">
        <f>IF(AND(A6895&lt;&gt;"",ISNUMBER(A6895)),VLOOKUP(A6895,Studies!A:BR,5,FALSE),"")</f>
        <v>Alprazolam</v>
      </c>
      <c r="F6895" s="255" t="str">
        <f>IF(AND(A6895&lt;&gt;"",ISNUMBER(A6895)),VLOOKUP(A6895,Studies!A:BR,6,FALSE),"")</f>
        <v>Plasma</v>
      </c>
      <c r="G6895" s="194">
        <v>6</v>
      </c>
      <c r="H6895" s="50" t="s">
        <v>60</v>
      </c>
      <c r="I6895" s="187">
        <v>16.451000000000001</v>
      </c>
      <c r="J6895" s="41" t="s">
        <v>941</v>
      </c>
      <c r="K6895" s="41" t="s">
        <v>116</v>
      </c>
    </row>
    <row r="6896" spans="1:11" x14ac:dyDescent="0.2">
      <c r="A6896" s="30">
        <v>751</v>
      </c>
      <c r="B6896" s="253" t="str">
        <f>IF(AND(A6896&lt;&gt;"",ISNUMBER(A6896)),VLOOKUP(A6896,Studies!A:BR,2,FALSE),"")</f>
        <v>Schmith 1991</v>
      </c>
      <c r="C6896" s="254" t="str">
        <f>IF(AND(A6896&lt;&gt;"",ISNUMBER(A6896)),VLOOKUP(A6896,Studies!A:BR,3,FALSE),"")</f>
        <v>https://www.ncbi.nlm.nih.gov/pubmed/1880224</v>
      </c>
      <c r="D6896" s="254" t="str">
        <f>IF(AND(A6896&lt;&gt;"",ISNUMBER(A6896)),VLOOKUP(A6896,Studies!A:BR,4,FALSE),"")</f>
        <v>Normal subjects 2 mg</v>
      </c>
      <c r="E6896" s="254" t="str">
        <f>IF(AND(A6896&lt;&gt;"",ISNUMBER(A6896)),VLOOKUP(A6896,Studies!A:BR,5,FALSE),"")</f>
        <v>Alprazolam</v>
      </c>
      <c r="F6896" s="255" t="str">
        <f>IF(AND(A6896&lt;&gt;"",ISNUMBER(A6896)),VLOOKUP(A6896,Studies!A:BR,6,FALSE),"")</f>
        <v>Plasma</v>
      </c>
      <c r="G6896" s="194">
        <v>8</v>
      </c>
      <c r="H6896" s="50" t="s">
        <v>60</v>
      </c>
      <c r="I6896" s="187">
        <v>14.471</v>
      </c>
      <c r="J6896" s="41" t="s">
        <v>941</v>
      </c>
      <c r="K6896" s="41" t="s">
        <v>116</v>
      </c>
    </row>
    <row r="6897" spans="1:11" x14ac:dyDescent="0.2">
      <c r="A6897" s="30">
        <v>751</v>
      </c>
      <c r="B6897" s="253" t="str">
        <f>IF(AND(A6897&lt;&gt;"",ISNUMBER(A6897)),VLOOKUP(A6897,Studies!A:BR,2,FALSE),"")</f>
        <v>Schmith 1991</v>
      </c>
      <c r="C6897" s="254" t="str">
        <f>IF(AND(A6897&lt;&gt;"",ISNUMBER(A6897)),VLOOKUP(A6897,Studies!A:BR,3,FALSE),"")</f>
        <v>https://www.ncbi.nlm.nih.gov/pubmed/1880224</v>
      </c>
      <c r="D6897" s="254" t="str">
        <f>IF(AND(A6897&lt;&gt;"",ISNUMBER(A6897)),VLOOKUP(A6897,Studies!A:BR,4,FALSE),"")</f>
        <v>Normal subjects 2 mg</v>
      </c>
      <c r="E6897" s="254" t="str">
        <f>IF(AND(A6897&lt;&gt;"",ISNUMBER(A6897)),VLOOKUP(A6897,Studies!A:BR,5,FALSE),"")</f>
        <v>Alprazolam</v>
      </c>
      <c r="F6897" s="255" t="str">
        <f>IF(AND(A6897&lt;&gt;"",ISNUMBER(A6897)),VLOOKUP(A6897,Studies!A:BR,6,FALSE),"")</f>
        <v>Plasma</v>
      </c>
      <c r="G6897" s="194">
        <v>10</v>
      </c>
      <c r="H6897" s="50" t="s">
        <v>60</v>
      </c>
      <c r="I6897" s="187">
        <v>13.21</v>
      </c>
      <c r="J6897" s="41" t="s">
        <v>941</v>
      </c>
      <c r="K6897" s="41" t="s">
        <v>116</v>
      </c>
    </row>
    <row r="6898" spans="1:11" x14ac:dyDescent="0.2">
      <c r="A6898" s="30">
        <v>751</v>
      </c>
      <c r="B6898" s="253" t="str">
        <f>IF(AND(A6898&lt;&gt;"",ISNUMBER(A6898)),VLOOKUP(A6898,Studies!A:BR,2,FALSE),"")</f>
        <v>Schmith 1991</v>
      </c>
      <c r="C6898" s="254" t="str">
        <f>IF(AND(A6898&lt;&gt;"",ISNUMBER(A6898)),VLOOKUP(A6898,Studies!A:BR,3,FALSE),"")</f>
        <v>https://www.ncbi.nlm.nih.gov/pubmed/1880224</v>
      </c>
      <c r="D6898" s="254" t="str">
        <f>IF(AND(A6898&lt;&gt;"",ISNUMBER(A6898)),VLOOKUP(A6898,Studies!A:BR,4,FALSE),"")</f>
        <v>Normal subjects 2 mg</v>
      </c>
      <c r="E6898" s="254" t="str">
        <f>IF(AND(A6898&lt;&gt;"",ISNUMBER(A6898)),VLOOKUP(A6898,Studies!A:BR,5,FALSE),"")</f>
        <v>Alprazolam</v>
      </c>
      <c r="F6898" s="255" t="str">
        <f>IF(AND(A6898&lt;&gt;"",ISNUMBER(A6898)),VLOOKUP(A6898,Studies!A:BR,6,FALSE),"")</f>
        <v>Plasma</v>
      </c>
      <c r="G6898" s="194">
        <v>12</v>
      </c>
      <c r="H6898" s="50" t="s">
        <v>60</v>
      </c>
      <c r="I6898" s="187">
        <v>11.635</v>
      </c>
      <c r="J6898" s="41" t="s">
        <v>941</v>
      </c>
      <c r="K6898" s="41" t="s">
        <v>116</v>
      </c>
    </row>
    <row r="6899" spans="1:11" x14ac:dyDescent="0.2">
      <c r="A6899" s="30">
        <v>751</v>
      </c>
      <c r="B6899" s="253" t="str">
        <f>IF(AND(A6899&lt;&gt;"",ISNUMBER(A6899)),VLOOKUP(A6899,Studies!A:BR,2,FALSE),"")</f>
        <v>Schmith 1991</v>
      </c>
      <c r="C6899" s="254" t="str">
        <f>IF(AND(A6899&lt;&gt;"",ISNUMBER(A6899)),VLOOKUP(A6899,Studies!A:BR,3,FALSE),"")</f>
        <v>https://www.ncbi.nlm.nih.gov/pubmed/1880224</v>
      </c>
      <c r="D6899" s="254" t="str">
        <f>IF(AND(A6899&lt;&gt;"",ISNUMBER(A6899)),VLOOKUP(A6899,Studies!A:BR,4,FALSE),"")</f>
        <v>Normal subjects 2 mg</v>
      </c>
      <c r="E6899" s="254" t="str">
        <f>IF(AND(A6899&lt;&gt;"",ISNUMBER(A6899)),VLOOKUP(A6899,Studies!A:BR,5,FALSE),"")</f>
        <v>Alprazolam</v>
      </c>
      <c r="F6899" s="255" t="str">
        <f>IF(AND(A6899&lt;&gt;"",ISNUMBER(A6899)),VLOOKUP(A6899,Studies!A:BR,6,FALSE),"")</f>
        <v>Plasma</v>
      </c>
      <c r="G6899" s="194">
        <v>14</v>
      </c>
      <c r="H6899" s="50" t="s">
        <v>60</v>
      </c>
      <c r="I6899" s="187">
        <v>9.8339999999999996</v>
      </c>
      <c r="J6899" s="41" t="s">
        <v>941</v>
      </c>
      <c r="K6899" s="41" t="s">
        <v>116</v>
      </c>
    </row>
    <row r="6900" spans="1:11" x14ac:dyDescent="0.2">
      <c r="A6900" s="30">
        <v>751</v>
      </c>
      <c r="B6900" s="253" t="str">
        <f>IF(AND(A6900&lt;&gt;"",ISNUMBER(A6900)),VLOOKUP(A6900,Studies!A:BR,2,FALSE),"")</f>
        <v>Schmith 1991</v>
      </c>
      <c r="C6900" s="254" t="str">
        <f>IF(AND(A6900&lt;&gt;"",ISNUMBER(A6900)),VLOOKUP(A6900,Studies!A:BR,3,FALSE),"")</f>
        <v>https://www.ncbi.nlm.nih.gov/pubmed/1880224</v>
      </c>
      <c r="D6900" s="254" t="str">
        <f>IF(AND(A6900&lt;&gt;"",ISNUMBER(A6900)),VLOOKUP(A6900,Studies!A:BR,4,FALSE),"")</f>
        <v>Normal subjects 2 mg</v>
      </c>
      <c r="E6900" s="254" t="str">
        <f>IF(AND(A6900&lt;&gt;"",ISNUMBER(A6900)),VLOOKUP(A6900,Studies!A:BR,5,FALSE),"")</f>
        <v>Alprazolam</v>
      </c>
      <c r="F6900" s="255" t="str">
        <f>IF(AND(A6900&lt;&gt;"",ISNUMBER(A6900)),VLOOKUP(A6900,Studies!A:BR,6,FALSE),"")</f>
        <v>Plasma</v>
      </c>
      <c r="G6900" s="194">
        <v>16</v>
      </c>
      <c r="H6900" s="50" t="s">
        <v>60</v>
      </c>
      <c r="I6900" s="187">
        <v>9.1129999999999995</v>
      </c>
      <c r="J6900" s="41" t="s">
        <v>941</v>
      </c>
      <c r="K6900" s="41" t="s">
        <v>116</v>
      </c>
    </row>
    <row r="6901" spans="1:11" x14ac:dyDescent="0.2">
      <c r="A6901" s="30">
        <v>751</v>
      </c>
      <c r="B6901" s="253" t="str">
        <f>IF(AND(A6901&lt;&gt;"",ISNUMBER(A6901)),VLOOKUP(A6901,Studies!A:BR,2,FALSE),"")</f>
        <v>Schmith 1991</v>
      </c>
      <c r="C6901" s="254" t="str">
        <f>IF(AND(A6901&lt;&gt;"",ISNUMBER(A6901)),VLOOKUP(A6901,Studies!A:BR,3,FALSE),"")</f>
        <v>https://www.ncbi.nlm.nih.gov/pubmed/1880224</v>
      </c>
      <c r="D6901" s="254" t="str">
        <f>IF(AND(A6901&lt;&gt;"",ISNUMBER(A6901)),VLOOKUP(A6901,Studies!A:BR,4,FALSE),"")</f>
        <v>Normal subjects 2 mg</v>
      </c>
      <c r="E6901" s="254" t="str">
        <f>IF(AND(A6901&lt;&gt;"",ISNUMBER(A6901)),VLOOKUP(A6901,Studies!A:BR,5,FALSE),"")</f>
        <v>Alprazolam</v>
      </c>
      <c r="F6901" s="255" t="str">
        <f>IF(AND(A6901&lt;&gt;"",ISNUMBER(A6901)),VLOOKUP(A6901,Studies!A:BR,6,FALSE),"")</f>
        <v>Plasma</v>
      </c>
      <c r="G6901" s="194">
        <v>24</v>
      </c>
      <c r="H6901" s="50" t="s">
        <v>60</v>
      </c>
      <c r="I6901" s="187">
        <v>6.2729999999999997</v>
      </c>
      <c r="J6901" s="41" t="s">
        <v>941</v>
      </c>
      <c r="K6901" s="41" t="s">
        <v>116</v>
      </c>
    </row>
    <row r="6902" spans="1:11" x14ac:dyDescent="0.2">
      <c r="A6902" s="30">
        <v>751</v>
      </c>
      <c r="B6902" s="253" t="str">
        <f>IF(AND(A6902&lt;&gt;"",ISNUMBER(A6902)),VLOOKUP(A6902,Studies!A:BR,2,FALSE),"")</f>
        <v>Schmith 1991</v>
      </c>
      <c r="C6902" s="254" t="str">
        <f>IF(AND(A6902&lt;&gt;"",ISNUMBER(A6902)),VLOOKUP(A6902,Studies!A:BR,3,FALSE),"")</f>
        <v>https://www.ncbi.nlm.nih.gov/pubmed/1880224</v>
      </c>
      <c r="D6902" s="254" t="str">
        <f>IF(AND(A6902&lt;&gt;"",ISNUMBER(A6902)),VLOOKUP(A6902,Studies!A:BR,4,FALSE),"")</f>
        <v>Normal subjects 2 mg</v>
      </c>
      <c r="E6902" s="254" t="str">
        <f>IF(AND(A6902&lt;&gt;"",ISNUMBER(A6902)),VLOOKUP(A6902,Studies!A:BR,5,FALSE),"")</f>
        <v>Alprazolam</v>
      </c>
      <c r="F6902" s="255" t="str">
        <f>IF(AND(A6902&lt;&gt;"",ISNUMBER(A6902)),VLOOKUP(A6902,Studies!A:BR,6,FALSE),"")</f>
        <v>Plasma</v>
      </c>
      <c r="G6902" s="194">
        <v>30</v>
      </c>
      <c r="H6902" s="50" t="s">
        <v>60</v>
      </c>
      <c r="I6902" s="187">
        <v>4.6040000000000001</v>
      </c>
      <c r="J6902" s="41" t="s">
        <v>941</v>
      </c>
      <c r="K6902" s="41" t="s">
        <v>116</v>
      </c>
    </row>
    <row r="6903" spans="1:11" x14ac:dyDescent="0.2">
      <c r="A6903" s="30">
        <v>751</v>
      </c>
      <c r="B6903" s="253" t="str">
        <f>IF(AND(A6903&lt;&gt;"",ISNUMBER(A6903)),VLOOKUP(A6903,Studies!A:BR,2,FALSE),"")</f>
        <v>Schmith 1991</v>
      </c>
      <c r="C6903" s="254" t="str">
        <f>IF(AND(A6903&lt;&gt;"",ISNUMBER(A6903)),VLOOKUP(A6903,Studies!A:BR,3,FALSE),"")</f>
        <v>https://www.ncbi.nlm.nih.gov/pubmed/1880224</v>
      </c>
      <c r="D6903" s="254" t="str">
        <f>IF(AND(A6903&lt;&gt;"",ISNUMBER(A6903)),VLOOKUP(A6903,Studies!A:BR,4,FALSE),"")</f>
        <v>Normal subjects 2 mg</v>
      </c>
      <c r="E6903" s="254" t="str">
        <f>IF(AND(A6903&lt;&gt;"",ISNUMBER(A6903)),VLOOKUP(A6903,Studies!A:BR,5,FALSE),"")</f>
        <v>Alprazolam</v>
      </c>
      <c r="F6903" s="255" t="str">
        <f>IF(AND(A6903&lt;&gt;"",ISNUMBER(A6903)),VLOOKUP(A6903,Studies!A:BR,6,FALSE),"")</f>
        <v>Plasma</v>
      </c>
      <c r="G6903" s="194">
        <v>36</v>
      </c>
      <c r="H6903" s="50" t="s">
        <v>60</v>
      </c>
      <c r="I6903" s="187">
        <v>2.8</v>
      </c>
      <c r="J6903" s="41" t="s">
        <v>941</v>
      </c>
      <c r="K6903" s="41" t="s">
        <v>116</v>
      </c>
    </row>
    <row r="6904" spans="1:11" x14ac:dyDescent="0.2">
      <c r="A6904" s="30">
        <v>751</v>
      </c>
      <c r="B6904" s="253" t="str">
        <f>IF(AND(A6904&lt;&gt;"",ISNUMBER(A6904)),VLOOKUP(A6904,Studies!A:BR,2,FALSE),"")</f>
        <v>Schmith 1991</v>
      </c>
      <c r="C6904" s="254" t="str">
        <f>IF(AND(A6904&lt;&gt;"",ISNUMBER(A6904)),VLOOKUP(A6904,Studies!A:BR,3,FALSE),"")</f>
        <v>https://www.ncbi.nlm.nih.gov/pubmed/1880224</v>
      </c>
      <c r="D6904" s="254" t="str">
        <f>IF(AND(A6904&lt;&gt;"",ISNUMBER(A6904)),VLOOKUP(A6904,Studies!A:BR,4,FALSE),"")</f>
        <v>Normal subjects 2 mg</v>
      </c>
      <c r="E6904" s="254" t="str">
        <f>IF(AND(A6904&lt;&gt;"",ISNUMBER(A6904)),VLOOKUP(A6904,Studies!A:BR,5,FALSE),"")</f>
        <v>Alprazolam</v>
      </c>
      <c r="F6904" s="255" t="str">
        <f>IF(AND(A6904&lt;&gt;"",ISNUMBER(A6904)),VLOOKUP(A6904,Studies!A:BR,6,FALSE),"")</f>
        <v>Plasma</v>
      </c>
      <c r="G6904" s="194">
        <v>48</v>
      </c>
      <c r="H6904" s="50" t="s">
        <v>60</v>
      </c>
      <c r="I6904" s="187">
        <v>1.216</v>
      </c>
      <c r="J6904" s="41" t="s">
        <v>941</v>
      </c>
      <c r="K6904" s="41" t="s">
        <v>116</v>
      </c>
    </row>
    <row r="6905" spans="1:11" x14ac:dyDescent="0.2">
      <c r="A6905" s="30">
        <v>752</v>
      </c>
      <c r="B6905" s="253" t="str">
        <f>IF(AND(A6905&lt;&gt;"",ISNUMBER(A6905)),VLOOKUP(A6905,Studies!A:BR,2,FALSE),"")</f>
        <v>Smith 1984</v>
      </c>
      <c r="C6905" s="254" t="str">
        <f>IF(AND(A6905&lt;&gt;"",ISNUMBER(A6905)),VLOOKUP(A6905,Studies!A:BR,3,FALSE),"")</f>
        <v>https://www.ncbi.nlm.nih.gov/pubmed/6152055</v>
      </c>
      <c r="D6905" s="254" t="str">
        <f>IF(AND(A6905&lt;&gt;"",ISNUMBER(A6905)),VLOOKUP(A6905,Studies!A:BR,4,FALSE),"")</f>
        <v>IV administration</v>
      </c>
      <c r="E6905" s="254" t="str">
        <f>IF(AND(A6905&lt;&gt;"",ISNUMBER(A6905)),VLOOKUP(A6905,Studies!A:BR,5,FALSE),"")</f>
        <v>Alprazolam</v>
      </c>
      <c r="F6905" s="255" t="str">
        <f>IF(AND(A6905&lt;&gt;"",ISNUMBER(A6905)),VLOOKUP(A6905,Studies!A:BR,6,FALSE),"")</f>
        <v>Plasma</v>
      </c>
      <c r="G6905" s="194">
        <v>0.1666667</v>
      </c>
      <c r="H6905" s="50" t="s">
        <v>60</v>
      </c>
      <c r="I6905" s="187">
        <v>22.606999999999999</v>
      </c>
      <c r="J6905" s="41" t="s">
        <v>941</v>
      </c>
      <c r="K6905" s="41" t="s">
        <v>116</v>
      </c>
    </row>
    <row r="6906" spans="1:11" x14ac:dyDescent="0.2">
      <c r="A6906" s="30">
        <v>752</v>
      </c>
      <c r="B6906" s="253" t="str">
        <f>IF(AND(A6906&lt;&gt;"",ISNUMBER(A6906)),VLOOKUP(A6906,Studies!A:BR,2,FALSE),"")</f>
        <v>Smith 1984</v>
      </c>
      <c r="C6906" s="254" t="str">
        <f>IF(AND(A6906&lt;&gt;"",ISNUMBER(A6906)),VLOOKUP(A6906,Studies!A:BR,3,FALSE),"")</f>
        <v>https://www.ncbi.nlm.nih.gov/pubmed/6152055</v>
      </c>
      <c r="D6906" s="254" t="str">
        <f>IF(AND(A6906&lt;&gt;"",ISNUMBER(A6906)),VLOOKUP(A6906,Studies!A:BR,4,FALSE),"")</f>
        <v>IV administration</v>
      </c>
      <c r="E6906" s="254" t="str">
        <f>IF(AND(A6906&lt;&gt;"",ISNUMBER(A6906)),VLOOKUP(A6906,Studies!A:BR,5,FALSE),"")</f>
        <v>Alprazolam</v>
      </c>
      <c r="F6906" s="255" t="str">
        <f>IF(AND(A6906&lt;&gt;"",ISNUMBER(A6906)),VLOOKUP(A6906,Studies!A:BR,6,FALSE),"")</f>
        <v>Plasma</v>
      </c>
      <c r="G6906" s="194">
        <v>0.3333333</v>
      </c>
      <c r="H6906" s="50" t="s">
        <v>60</v>
      </c>
      <c r="I6906" s="187">
        <v>21.089490000000001</v>
      </c>
      <c r="J6906" s="41" t="s">
        <v>941</v>
      </c>
      <c r="K6906" s="41" t="s">
        <v>116</v>
      </c>
    </row>
    <row r="6907" spans="1:11" x14ac:dyDescent="0.2">
      <c r="A6907" s="30">
        <v>752</v>
      </c>
      <c r="B6907" s="253" t="str">
        <f>IF(AND(A6907&lt;&gt;"",ISNUMBER(A6907)),VLOOKUP(A6907,Studies!A:BR,2,FALSE),"")</f>
        <v>Smith 1984</v>
      </c>
      <c r="C6907" s="254" t="str">
        <f>IF(AND(A6907&lt;&gt;"",ISNUMBER(A6907)),VLOOKUP(A6907,Studies!A:BR,3,FALSE),"")</f>
        <v>https://www.ncbi.nlm.nih.gov/pubmed/6152055</v>
      </c>
      <c r="D6907" s="254" t="str">
        <f>IF(AND(A6907&lt;&gt;"",ISNUMBER(A6907)),VLOOKUP(A6907,Studies!A:BR,4,FALSE),"")</f>
        <v>IV administration</v>
      </c>
      <c r="E6907" s="254" t="str">
        <f>IF(AND(A6907&lt;&gt;"",ISNUMBER(A6907)),VLOOKUP(A6907,Studies!A:BR,5,FALSE),"")</f>
        <v>Alprazolam</v>
      </c>
      <c r="F6907" s="255" t="str">
        <f>IF(AND(A6907&lt;&gt;"",ISNUMBER(A6907)),VLOOKUP(A6907,Studies!A:BR,6,FALSE),"")</f>
        <v>Plasma</v>
      </c>
      <c r="G6907" s="194">
        <v>0.66666669999999995</v>
      </c>
      <c r="H6907" s="50" t="s">
        <v>60</v>
      </c>
      <c r="I6907" s="187">
        <v>17.7821</v>
      </c>
      <c r="J6907" s="41" t="s">
        <v>941</v>
      </c>
      <c r="K6907" s="41" t="s">
        <v>116</v>
      </c>
    </row>
    <row r="6908" spans="1:11" x14ac:dyDescent="0.2">
      <c r="A6908" s="30">
        <v>752</v>
      </c>
      <c r="B6908" s="253" t="str">
        <f>IF(AND(A6908&lt;&gt;"",ISNUMBER(A6908)),VLOOKUP(A6908,Studies!A:BR,2,FALSE),"")</f>
        <v>Smith 1984</v>
      </c>
      <c r="C6908" s="254" t="str">
        <f>IF(AND(A6908&lt;&gt;"",ISNUMBER(A6908)),VLOOKUP(A6908,Studies!A:BR,3,FALSE),"")</f>
        <v>https://www.ncbi.nlm.nih.gov/pubmed/6152055</v>
      </c>
      <c r="D6908" s="254" t="str">
        <f>IF(AND(A6908&lt;&gt;"",ISNUMBER(A6908)),VLOOKUP(A6908,Studies!A:BR,4,FALSE),"")</f>
        <v>IV administration</v>
      </c>
      <c r="E6908" s="254" t="str">
        <f>IF(AND(A6908&lt;&gt;"",ISNUMBER(A6908)),VLOOKUP(A6908,Studies!A:BR,5,FALSE),"")</f>
        <v>Alprazolam</v>
      </c>
      <c r="F6908" s="255" t="str">
        <f>IF(AND(A6908&lt;&gt;"",ISNUMBER(A6908)),VLOOKUP(A6908,Studies!A:BR,6,FALSE),"")</f>
        <v>Plasma</v>
      </c>
      <c r="G6908" s="194">
        <v>1</v>
      </c>
      <c r="H6908" s="50" t="s">
        <v>60</v>
      </c>
      <c r="I6908" s="187">
        <v>17.237349999999999</v>
      </c>
      <c r="J6908" s="41" t="s">
        <v>941</v>
      </c>
      <c r="K6908" s="41" t="s">
        <v>116</v>
      </c>
    </row>
    <row r="6909" spans="1:11" x14ac:dyDescent="0.2">
      <c r="A6909" s="30">
        <v>752</v>
      </c>
      <c r="B6909" s="253" t="str">
        <f>IF(AND(A6909&lt;&gt;"",ISNUMBER(A6909)),VLOOKUP(A6909,Studies!A:BR,2,FALSE),"")</f>
        <v>Smith 1984</v>
      </c>
      <c r="C6909" s="254" t="str">
        <f>IF(AND(A6909&lt;&gt;"",ISNUMBER(A6909)),VLOOKUP(A6909,Studies!A:BR,3,FALSE),"")</f>
        <v>https://www.ncbi.nlm.nih.gov/pubmed/6152055</v>
      </c>
      <c r="D6909" s="254" t="str">
        <f>IF(AND(A6909&lt;&gt;"",ISNUMBER(A6909)),VLOOKUP(A6909,Studies!A:BR,4,FALSE),"")</f>
        <v>IV administration</v>
      </c>
      <c r="E6909" s="254" t="str">
        <f>IF(AND(A6909&lt;&gt;"",ISNUMBER(A6909)),VLOOKUP(A6909,Studies!A:BR,5,FALSE),"")</f>
        <v>Alprazolam</v>
      </c>
      <c r="F6909" s="255" t="str">
        <f>IF(AND(A6909&lt;&gt;"",ISNUMBER(A6909)),VLOOKUP(A6909,Studies!A:BR,6,FALSE),"")</f>
        <v>Plasma</v>
      </c>
      <c r="G6909" s="194">
        <v>1.5</v>
      </c>
      <c r="H6909" s="50" t="s">
        <v>60</v>
      </c>
      <c r="I6909" s="187">
        <v>16.614789999999999</v>
      </c>
      <c r="J6909" s="41" t="s">
        <v>941</v>
      </c>
      <c r="K6909" s="41" t="s">
        <v>116</v>
      </c>
    </row>
    <row r="6910" spans="1:11" x14ac:dyDescent="0.2">
      <c r="A6910" s="30">
        <v>752</v>
      </c>
      <c r="B6910" s="253" t="str">
        <f>IF(AND(A6910&lt;&gt;"",ISNUMBER(A6910)),VLOOKUP(A6910,Studies!A:BR,2,FALSE),"")</f>
        <v>Smith 1984</v>
      </c>
      <c r="C6910" s="254" t="str">
        <f>IF(AND(A6910&lt;&gt;"",ISNUMBER(A6910)),VLOOKUP(A6910,Studies!A:BR,3,FALSE),"")</f>
        <v>https://www.ncbi.nlm.nih.gov/pubmed/6152055</v>
      </c>
      <c r="D6910" s="254" t="str">
        <f>IF(AND(A6910&lt;&gt;"",ISNUMBER(A6910)),VLOOKUP(A6910,Studies!A:BR,4,FALSE),"")</f>
        <v>IV administration</v>
      </c>
      <c r="E6910" s="254" t="str">
        <f>IF(AND(A6910&lt;&gt;"",ISNUMBER(A6910)),VLOOKUP(A6910,Studies!A:BR,5,FALSE),"")</f>
        <v>Alprazolam</v>
      </c>
      <c r="F6910" s="255" t="str">
        <f>IF(AND(A6910&lt;&gt;"",ISNUMBER(A6910)),VLOOKUP(A6910,Studies!A:BR,6,FALSE),"")</f>
        <v>Plasma</v>
      </c>
      <c r="G6910" s="194">
        <v>2</v>
      </c>
      <c r="H6910" s="50" t="s">
        <v>60</v>
      </c>
      <c r="I6910" s="187">
        <v>15.99222</v>
      </c>
      <c r="J6910" s="41" t="s">
        <v>941</v>
      </c>
      <c r="K6910" s="41" t="s">
        <v>116</v>
      </c>
    </row>
    <row r="6911" spans="1:11" x14ac:dyDescent="0.2">
      <c r="A6911" s="30">
        <v>752</v>
      </c>
      <c r="B6911" s="253" t="str">
        <f>IF(AND(A6911&lt;&gt;"",ISNUMBER(A6911)),VLOOKUP(A6911,Studies!A:BR,2,FALSE),"")</f>
        <v>Smith 1984</v>
      </c>
      <c r="C6911" s="254" t="str">
        <f>IF(AND(A6911&lt;&gt;"",ISNUMBER(A6911)),VLOOKUP(A6911,Studies!A:BR,3,FALSE),"")</f>
        <v>https://www.ncbi.nlm.nih.gov/pubmed/6152055</v>
      </c>
      <c r="D6911" s="254" t="str">
        <f>IF(AND(A6911&lt;&gt;"",ISNUMBER(A6911)),VLOOKUP(A6911,Studies!A:BR,4,FALSE),"")</f>
        <v>IV administration</v>
      </c>
      <c r="E6911" s="254" t="str">
        <f>IF(AND(A6911&lt;&gt;"",ISNUMBER(A6911)),VLOOKUP(A6911,Studies!A:BR,5,FALSE),"")</f>
        <v>Alprazolam</v>
      </c>
      <c r="F6911" s="255" t="str">
        <f>IF(AND(A6911&lt;&gt;"",ISNUMBER(A6911)),VLOOKUP(A6911,Studies!A:BR,6,FALSE),"")</f>
        <v>Plasma</v>
      </c>
      <c r="G6911" s="194">
        <v>2.5</v>
      </c>
      <c r="H6911" s="50" t="s">
        <v>60</v>
      </c>
      <c r="I6911" s="187">
        <v>15.21401</v>
      </c>
      <c r="J6911" s="41" t="s">
        <v>941</v>
      </c>
      <c r="K6911" s="41" t="s">
        <v>116</v>
      </c>
    </row>
    <row r="6912" spans="1:11" x14ac:dyDescent="0.2">
      <c r="A6912" s="30">
        <v>752</v>
      </c>
      <c r="B6912" s="253" t="str">
        <f>IF(AND(A6912&lt;&gt;"",ISNUMBER(A6912)),VLOOKUP(A6912,Studies!A:BR,2,FALSE),"")</f>
        <v>Smith 1984</v>
      </c>
      <c r="C6912" s="254" t="str">
        <f>IF(AND(A6912&lt;&gt;"",ISNUMBER(A6912)),VLOOKUP(A6912,Studies!A:BR,3,FALSE),"")</f>
        <v>https://www.ncbi.nlm.nih.gov/pubmed/6152055</v>
      </c>
      <c r="D6912" s="254" t="str">
        <f>IF(AND(A6912&lt;&gt;"",ISNUMBER(A6912)),VLOOKUP(A6912,Studies!A:BR,4,FALSE),"")</f>
        <v>IV administration</v>
      </c>
      <c r="E6912" s="254" t="str">
        <f>IF(AND(A6912&lt;&gt;"",ISNUMBER(A6912)),VLOOKUP(A6912,Studies!A:BR,5,FALSE),"")</f>
        <v>Alprazolam</v>
      </c>
      <c r="F6912" s="255" t="str">
        <f>IF(AND(A6912&lt;&gt;"",ISNUMBER(A6912)),VLOOKUP(A6912,Studies!A:BR,6,FALSE),"")</f>
        <v>Plasma</v>
      </c>
      <c r="G6912" s="194">
        <v>3</v>
      </c>
      <c r="H6912" s="50" t="s">
        <v>60</v>
      </c>
      <c r="I6912" s="187">
        <v>15.71984</v>
      </c>
      <c r="J6912" s="41" t="s">
        <v>941</v>
      </c>
      <c r="K6912" s="41" t="s">
        <v>116</v>
      </c>
    </row>
    <row r="6913" spans="1:11" x14ac:dyDescent="0.2">
      <c r="A6913" s="30">
        <v>752</v>
      </c>
      <c r="B6913" s="253" t="str">
        <f>IF(AND(A6913&lt;&gt;"",ISNUMBER(A6913)),VLOOKUP(A6913,Studies!A:BR,2,FALSE),"")</f>
        <v>Smith 1984</v>
      </c>
      <c r="C6913" s="254" t="str">
        <f>IF(AND(A6913&lt;&gt;"",ISNUMBER(A6913)),VLOOKUP(A6913,Studies!A:BR,3,FALSE),"")</f>
        <v>https://www.ncbi.nlm.nih.gov/pubmed/6152055</v>
      </c>
      <c r="D6913" s="254" t="str">
        <f>IF(AND(A6913&lt;&gt;"",ISNUMBER(A6913)),VLOOKUP(A6913,Studies!A:BR,4,FALSE),"")</f>
        <v>IV administration</v>
      </c>
      <c r="E6913" s="254" t="str">
        <f>IF(AND(A6913&lt;&gt;"",ISNUMBER(A6913)),VLOOKUP(A6913,Studies!A:BR,5,FALSE),"")</f>
        <v>Alprazolam</v>
      </c>
      <c r="F6913" s="255" t="str">
        <f>IF(AND(A6913&lt;&gt;"",ISNUMBER(A6913)),VLOOKUP(A6913,Studies!A:BR,6,FALSE),"")</f>
        <v>Plasma</v>
      </c>
      <c r="G6913" s="194">
        <v>4</v>
      </c>
      <c r="H6913" s="50" t="s">
        <v>60</v>
      </c>
      <c r="I6913" s="187">
        <v>14.708170000000001</v>
      </c>
      <c r="J6913" s="41" t="s">
        <v>941</v>
      </c>
      <c r="K6913" s="41" t="s">
        <v>116</v>
      </c>
    </row>
    <row r="6914" spans="1:11" x14ac:dyDescent="0.2">
      <c r="A6914" s="30">
        <v>752</v>
      </c>
      <c r="B6914" s="253" t="str">
        <f>IF(AND(A6914&lt;&gt;"",ISNUMBER(A6914)),VLOOKUP(A6914,Studies!A:BR,2,FALSE),"")</f>
        <v>Smith 1984</v>
      </c>
      <c r="C6914" s="254" t="str">
        <f>IF(AND(A6914&lt;&gt;"",ISNUMBER(A6914)),VLOOKUP(A6914,Studies!A:BR,3,FALSE),"")</f>
        <v>https://www.ncbi.nlm.nih.gov/pubmed/6152055</v>
      </c>
      <c r="D6914" s="254" t="str">
        <f>IF(AND(A6914&lt;&gt;"",ISNUMBER(A6914)),VLOOKUP(A6914,Studies!A:BR,4,FALSE),"")</f>
        <v>IV administration</v>
      </c>
      <c r="E6914" s="254" t="str">
        <f>IF(AND(A6914&lt;&gt;"",ISNUMBER(A6914)),VLOOKUP(A6914,Studies!A:BR,5,FALSE),"")</f>
        <v>Alprazolam</v>
      </c>
      <c r="F6914" s="255" t="str">
        <f>IF(AND(A6914&lt;&gt;"",ISNUMBER(A6914)),VLOOKUP(A6914,Studies!A:BR,6,FALSE),"")</f>
        <v>Plasma</v>
      </c>
      <c r="G6914" s="194">
        <v>6</v>
      </c>
      <c r="H6914" s="50" t="s">
        <v>60</v>
      </c>
      <c r="I6914" s="187">
        <v>12.723739999999999</v>
      </c>
      <c r="J6914" s="41" t="s">
        <v>941</v>
      </c>
      <c r="K6914" s="41" t="s">
        <v>116</v>
      </c>
    </row>
    <row r="6915" spans="1:11" x14ac:dyDescent="0.2">
      <c r="A6915" s="30">
        <v>752</v>
      </c>
      <c r="B6915" s="253" t="str">
        <f>IF(AND(A6915&lt;&gt;"",ISNUMBER(A6915)),VLOOKUP(A6915,Studies!A:BR,2,FALSE),"")</f>
        <v>Smith 1984</v>
      </c>
      <c r="C6915" s="254" t="str">
        <f>IF(AND(A6915&lt;&gt;"",ISNUMBER(A6915)),VLOOKUP(A6915,Studies!A:BR,3,FALSE),"")</f>
        <v>https://www.ncbi.nlm.nih.gov/pubmed/6152055</v>
      </c>
      <c r="D6915" s="254" t="str">
        <f>IF(AND(A6915&lt;&gt;"",ISNUMBER(A6915)),VLOOKUP(A6915,Studies!A:BR,4,FALSE),"")</f>
        <v>IV administration</v>
      </c>
      <c r="E6915" s="254" t="str">
        <f>IF(AND(A6915&lt;&gt;"",ISNUMBER(A6915)),VLOOKUP(A6915,Studies!A:BR,5,FALSE),"")</f>
        <v>Alprazolam</v>
      </c>
      <c r="F6915" s="255" t="str">
        <f>IF(AND(A6915&lt;&gt;"",ISNUMBER(A6915)),VLOOKUP(A6915,Studies!A:BR,6,FALSE),"")</f>
        <v>Plasma</v>
      </c>
      <c r="G6915" s="194">
        <v>8</v>
      </c>
      <c r="H6915" s="50" t="s">
        <v>60</v>
      </c>
      <c r="I6915" s="187">
        <v>10.15564</v>
      </c>
      <c r="J6915" s="41" t="s">
        <v>941</v>
      </c>
      <c r="K6915" s="41" t="s">
        <v>116</v>
      </c>
    </row>
    <row r="6916" spans="1:11" x14ac:dyDescent="0.2">
      <c r="A6916" s="30">
        <v>752</v>
      </c>
      <c r="B6916" s="253" t="str">
        <f>IF(AND(A6916&lt;&gt;"",ISNUMBER(A6916)),VLOOKUP(A6916,Studies!A:BR,2,FALSE),"")</f>
        <v>Smith 1984</v>
      </c>
      <c r="C6916" s="254" t="str">
        <f>IF(AND(A6916&lt;&gt;"",ISNUMBER(A6916)),VLOOKUP(A6916,Studies!A:BR,3,FALSE),"")</f>
        <v>https://www.ncbi.nlm.nih.gov/pubmed/6152055</v>
      </c>
      <c r="D6916" s="254" t="str">
        <f>IF(AND(A6916&lt;&gt;"",ISNUMBER(A6916)),VLOOKUP(A6916,Studies!A:BR,4,FALSE),"")</f>
        <v>IV administration</v>
      </c>
      <c r="E6916" s="254" t="str">
        <f>IF(AND(A6916&lt;&gt;"",ISNUMBER(A6916)),VLOOKUP(A6916,Studies!A:BR,5,FALSE),"")</f>
        <v>Alprazolam</v>
      </c>
      <c r="F6916" s="255" t="str">
        <f>IF(AND(A6916&lt;&gt;"",ISNUMBER(A6916)),VLOOKUP(A6916,Studies!A:BR,6,FALSE),"")</f>
        <v>Plasma</v>
      </c>
      <c r="G6916" s="194">
        <v>12</v>
      </c>
      <c r="H6916" s="50" t="s">
        <v>60</v>
      </c>
      <c r="I6916" s="187">
        <v>7.7821009999999999</v>
      </c>
      <c r="J6916" s="41" t="s">
        <v>941</v>
      </c>
      <c r="K6916" s="41" t="s">
        <v>116</v>
      </c>
    </row>
    <row r="6917" spans="1:11" x14ac:dyDescent="0.2">
      <c r="A6917" s="30">
        <v>752</v>
      </c>
      <c r="B6917" s="253" t="str">
        <f>IF(AND(A6917&lt;&gt;"",ISNUMBER(A6917)),VLOOKUP(A6917,Studies!A:BR,2,FALSE),"")</f>
        <v>Smith 1984</v>
      </c>
      <c r="C6917" s="254" t="str">
        <f>IF(AND(A6917&lt;&gt;"",ISNUMBER(A6917)),VLOOKUP(A6917,Studies!A:BR,3,FALSE),"")</f>
        <v>https://www.ncbi.nlm.nih.gov/pubmed/6152055</v>
      </c>
      <c r="D6917" s="254" t="str">
        <f>IF(AND(A6917&lt;&gt;"",ISNUMBER(A6917)),VLOOKUP(A6917,Studies!A:BR,4,FALSE),"")</f>
        <v>IV administration</v>
      </c>
      <c r="E6917" s="254" t="str">
        <f>IF(AND(A6917&lt;&gt;"",ISNUMBER(A6917)),VLOOKUP(A6917,Studies!A:BR,5,FALSE),"")</f>
        <v>Alprazolam</v>
      </c>
      <c r="F6917" s="255" t="str">
        <f>IF(AND(A6917&lt;&gt;"",ISNUMBER(A6917)),VLOOKUP(A6917,Studies!A:BR,6,FALSE),"")</f>
        <v>Plasma</v>
      </c>
      <c r="G6917" s="194">
        <v>24</v>
      </c>
      <c r="H6917" s="50" t="s">
        <v>60</v>
      </c>
      <c r="I6917" s="187">
        <v>4.1245139999999996</v>
      </c>
      <c r="J6917" s="41" t="s">
        <v>941</v>
      </c>
      <c r="K6917" s="41" t="s">
        <v>116</v>
      </c>
    </row>
    <row r="6918" spans="1:11" x14ac:dyDescent="0.2">
      <c r="A6918" s="30">
        <v>752</v>
      </c>
      <c r="B6918" s="253" t="str">
        <f>IF(AND(A6918&lt;&gt;"",ISNUMBER(A6918)),VLOOKUP(A6918,Studies!A:BR,2,FALSE),"")</f>
        <v>Smith 1984</v>
      </c>
      <c r="C6918" s="254" t="str">
        <f>IF(AND(A6918&lt;&gt;"",ISNUMBER(A6918)),VLOOKUP(A6918,Studies!A:BR,3,FALSE),"")</f>
        <v>https://www.ncbi.nlm.nih.gov/pubmed/6152055</v>
      </c>
      <c r="D6918" s="254" t="str">
        <f>IF(AND(A6918&lt;&gt;"",ISNUMBER(A6918)),VLOOKUP(A6918,Studies!A:BR,4,FALSE),"")</f>
        <v>IV administration</v>
      </c>
      <c r="E6918" s="254" t="str">
        <f>IF(AND(A6918&lt;&gt;"",ISNUMBER(A6918)),VLOOKUP(A6918,Studies!A:BR,5,FALSE),"")</f>
        <v>Alprazolam</v>
      </c>
      <c r="F6918" s="255" t="str">
        <f>IF(AND(A6918&lt;&gt;"",ISNUMBER(A6918)),VLOOKUP(A6918,Studies!A:BR,6,FALSE),"")</f>
        <v>Plasma</v>
      </c>
      <c r="G6918" s="194">
        <v>36</v>
      </c>
      <c r="H6918" s="50" t="s">
        <v>60</v>
      </c>
      <c r="I6918" s="187">
        <v>2.0622569999999998</v>
      </c>
      <c r="J6918" s="41" t="s">
        <v>941</v>
      </c>
      <c r="K6918" s="41" t="s">
        <v>116</v>
      </c>
    </row>
    <row r="6919" spans="1:11" x14ac:dyDescent="0.2">
      <c r="A6919" s="30">
        <v>753</v>
      </c>
      <c r="B6919" s="253" t="str">
        <f>IF(AND(A6919&lt;&gt;"",ISNUMBER(A6919)),VLOOKUP(A6919,Studies!A:BR,2,FALSE),"")</f>
        <v>Smith 1984</v>
      </c>
      <c r="C6919" s="254" t="str">
        <f>IF(AND(A6919&lt;&gt;"",ISNUMBER(A6919)),VLOOKUP(A6919,Studies!A:BR,3,FALSE),"")</f>
        <v>https://www.ncbi.nlm.nih.gov/pubmed/6152055</v>
      </c>
      <c r="D6919" s="254" t="str">
        <f>IF(AND(A6919&lt;&gt;"",ISNUMBER(A6919)),VLOOKUP(A6919,Studies!A:BR,4,FALSE),"")</f>
        <v>Oral administration</v>
      </c>
      <c r="E6919" s="254" t="str">
        <f>IF(AND(A6919&lt;&gt;"",ISNUMBER(A6919)),VLOOKUP(A6919,Studies!A:BR,5,FALSE),"")</f>
        <v>Alprazolam</v>
      </c>
      <c r="F6919" s="255" t="str">
        <f>IF(AND(A6919&lt;&gt;"",ISNUMBER(A6919)),VLOOKUP(A6919,Studies!A:BR,6,FALSE),"")</f>
        <v>Plasma</v>
      </c>
      <c r="G6919" s="194">
        <v>0.3333333</v>
      </c>
      <c r="H6919" s="50" t="s">
        <v>60</v>
      </c>
      <c r="I6919" s="187">
        <v>5.836576</v>
      </c>
      <c r="J6919" s="41" t="s">
        <v>941</v>
      </c>
      <c r="K6919" s="41" t="s">
        <v>116</v>
      </c>
    </row>
    <row r="6920" spans="1:11" x14ac:dyDescent="0.2">
      <c r="A6920" s="30">
        <v>753</v>
      </c>
      <c r="B6920" s="253" t="str">
        <f>IF(AND(A6920&lt;&gt;"",ISNUMBER(A6920)),VLOOKUP(A6920,Studies!A:BR,2,FALSE),"")</f>
        <v>Smith 1984</v>
      </c>
      <c r="C6920" s="254" t="str">
        <f>IF(AND(A6920&lt;&gt;"",ISNUMBER(A6920)),VLOOKUP(A6920,Studies!A:BR,3,FALSE),"")</f>
        <v>https://www.ncbi.nlm.nih.gov/pubmed/6152055</v>
      </c>
      <c r="D6920" s="254" t="str">
        <f>IF(AND(A6920&lt;&gt;"",ISNUMBER(A6920)),VLOOKUP(A6920,Studies!A:BR,4,FALSE),"")</f>
        <v>Oral administration</v>
      </c>
      <c r="E6920" s="254" t="str">
        <f>IF(AND(A6920&lt;&gt;"",ISNUMBER(A6920)),VLOOKUP(A6920,Studies!A:BR,5,FALSE),"")</f>
        <v>Alprazolam</v>
      </c>
      <c r="F6920" s="255" t="str">
        <f>IF(AND(A6920&lt;&gt;"",ISNUMBER(A6920)),VLOOKUP(A6920,Studies!A:BR,6,FALSE),"")</f>
        <v>Plasma</v>
      </c>
      <c r="G6920" s="194">
        <v>0.66666669999999995</v>
      </c>
      <c r="H6920" s="50" t="s">
        <v>60</v>
      </c>
      <c r="I6920" s="187">
        <v>16.342410000000001</v>
      </c>
      <c r="J6920" s="41" t="s">
        <v>941</v>
      </c>
      <c r="K6920" s="41" t="s">
        <v>116</v>
      </c>
    </row>
    <row r="6921" spans="1:11" x14ac:dyDescent="0.2">
      <c r="A6921" s="30">
        <v>753</v>
      </c>
      <c r="B6921" s="253" t="str">
        <f>IF(AND(A6921&lt;&gt;"",ISNUMBER(A6921)),VLOOKUP(A6921,Studies!A:BR,2,FALSE),"")</f>
        <v>Smith 1984</v>
      </c>
      <c r="C6921" s="254" t="str">
        <f>IF(AND(A6921&lt;&gt;"",ISNUMBER(A6921)),VLOOKUP(A6921,Studies!A:BR,3,FALSE),"")</f>
        <v>https://www.ncbi.nlm.nih.gov/pubmed/6152055</v>
      </c>
      <c r="D6921" s="254" t="str">
        <f>IF(AND(A6921&lt;&gt;"",ISNUMBER(A6921)),VLOOKUP(A6921,Studies!A:BR,4,FALSE),"")</f>
        <v>Oral administration</v>
      </c>
      <c r="E6921" s="254" t="str">
        <f>IF(AND(A6921&lt;&gt;"",ISNUMBER(A6921)),VLOOKUP(A6921,Studies!A:BR,5,FALSE),"")</f>
        <v>Alprazolam</v>
      </c>
      <c r="F6921" s="255" t="str">
        <f>IF(AND(A6921&lt;&gt;"",ISNUMBER(A6921)),VLOOKUP(A6921,Studies!A:BR,6,FALSE),"")</f>
        <v>Plasma</v>
      </c>
      <c r="G6921" s="194">
        <v>1</v>
      </c>
      <c r="H6921" s="50" t="s">
        <v>60</v>
      </c>
      <c r="I6921" s="187">
        <v>14.74708</v>
      </c>
      <c r="J6921" s="41" t="s">
        <v>941</v>
      </c>
      <c r="K6921" s="41" t="s">
        <v>116</v>
      </c>
    </row>
    <row r="6922" spans="1:11" x14ac:dyDescent="0.2">
      <c r="A6922" s="30">
        <v>753</v>
      </c>
      <c r="B6922" s="253" t="str">
        <f>IF(AND(A6922&lt;&gt;"",ISNUMBER(A6922)),VLOOKUP(A6922,Studies!A:BR,2,FALSE),"")</f>
        <v>Smith 1984</v>
      </c>
      <c r="C6922" s="254" t="str">
        <f>IF(AND(A6922&lt;&gt;"",ISNUMBER(A6922)),VLOOKUP(A6922,Studies!A:BR,3,FALSE),"")</f>
        <v>https://www.ncbi.nlm.nih.gov/pubmed/6152055</v>
      </c>
      <c r="D6922" s="254" t="str">
        <f>IF(AND(A6922&lt;&gt;"",ISNUMBER(A6922)),VLOOKUP(A6922,Studies!A:BR,4,FALSE),"")</f>
        <v>Oral administration</v>
      </c>
      <c r="E6922" s="254" t="str">
        <f>IF(AND(A6922&lt;&gt;"",ISNUMBER(A6922)),VLOOKUP(A6922,Studies!A:BR,5,FALSE),"")</f>
        <v>Alprazolam</v>
      </c>
      <c r="F6922" s="255" t="str">
        <f>IF(AND(A6922&lt;&gt;"",ISNUMBER(A6922)),VLOOKUP(A6922,Studies!A:BR,6,FALSE),"")</f>
        <v>Plasma</v>
      </c>
      <c r="G6922" s="194">
        <v>1.5</v>
      </c>
      <c r="H6922" s="50" t="s">
        <v>60</v>
      </c>
      <c r="I6922" s="187">
        <v>13.929959999999999</v>
      </c>
      <c r="J6922" s="41" t="s">
        <v>941</v>
      </c>
      <c r="K6922" s="41" t="s">
        <v>116</v>
      </c>
    </row>
    <row r="6923" spans="1:11" x14ac:dyDescent="0.2">
      <c r="A6923" s="30">
        <v>753</v>
      </c>
      <c r="B6923" s="253" t="str">
        <f>IF(AND(A6923&lt;&gt;"",ISNUMBER(A6923)),VLOOKUP(A6923,Studies!A:BR,2,FALSE),"")</f>
        <v>Smith 1984</v>
      </c>
      <c r="C6923" s="254" t="str">
        <f>IF(AND(A6923&lt;&gt;"",ISNUMBER(A6923)),VLOOKUP(A6923,Studies!A:BR,3,FALSE),"")</f>
        <v>https://www.ncbi.nlm.nih.gov/pubmed/6152055</v>
      </c>
      <c r="D6923" s="254" t="str">
        <f>IF(AND(A6923&lt;&gt;"",ISNUMBER(A6923)),VLOOKUP(A6923,Studies!A:BR,4,FALSE),"")</f>
        <v>Oral administration</v>
      </c>
      <c r="E6923" s="254" t="str">
        <f>IF(AND(A6923&lt;&gt;"",ISNUMBER(A6923)),VLOOKUP(A6923,Studies!A:BR,5,FALSE),"")</f>
        <v>Alprazolam</v>
      </c>
      <c r="F6923" s="255" t="str">
        <f>IF(AND(A6923&lt;&gt;"",ISNUMBER(A6923)),VLOOKUP(A6923,Studies!A:BR,6,FALSE),"")</f>
        <v>Plasma</v>
      </c>
      <c r="G6923" s="194">
        <v>2</v>
      </c>
      <c r="H6923" s="50" t="s">
        <v>60</v>
      </c>
      <c r="I6923" s="187">
        <v>13.501950000000001</v>
      </c>
      <c r="J6923" s="41" t="s">
        <v>941</v>
      </c>
      <c r="K6923" s="41" t="s">
        <v>116</v>
      </c>
    </row>
    <row r="6924" spans="1:11" x14ac:dyDescent="0.2">
      <c r="A6924" s="30">
        <v>753</v>
      </c>
      <c r="B6924" s="253" t="str">
        <f>IF(AND(A6924&lt;&gt;"",ISNUMBER(A6924)),VLOOKUP(A6924,Studies!A:BR,2,FALSE),"")</f>
        <v>Smith 1984</v>
      </c>
      <c r="C6924" s="254" t="str">
        <f>IF(AND(A6924&lt;&gt;"",ISNUMBER(A6924)),VLOOKUP(A6924,Studies!A:BR,3,FALSE),"")</f>
        <v>https://www.ncbi.nlm.nih.gov/pubmed/6152055</v>
      </c>
      <c r="D6924" s="254" t="str">
        <f>IF(AND(A6924&lt;&gt;"",ISNUMBER(A6924)),VLOOKUP(A6924,Studies!A:BR,4,FALSE),"")</f>
        <v>Oral administration</v>
      </c>
      <c r="E6924" s="254" t="str">
        <f>IF(AND(A6924&lt;&gt;"",ISNUMBER(A6924)),VLOOKUP(A6924,Studies!A:BR,5,FALSE),"")</f>
        <v>Alprazolam</v>
      </c>
      <c r="F6924" s="255" t="str">
        <f>IF(AND(A6924&lt;&gt;"",ISNUMBER(A6924)),VLOOKUP(A6924,Studies!A:BR,6,FALSE),"")</f>
        <v>Plasma</v>
      </c>
      <c r="G6924" s="194">
        <v>2.5</v>
      </c>
      <c r="H6924" s="50" t="s">
        <v>60</v>
      </c>
      <c r="I6924" s="187">
        <v>13.813230000000001</v>
      </c>
      <c r="J6924" s="41" t="s">
        <v>941</v>
      </c>
      <c r="K6924" s="41" t="s">
        <v>116</v>
      </c>
    </row>
    <row r="6925" spans="1:11" x14ac:dyDescent="0.2">
      <c r="A6925" s="30">
        <v>753</v>
      </c>
      <c r="B6925" s="253" t="str">
        <f>IF(AND(A6925&lt;&gt;"",ISNUMBER(A6925)),VLOOKUP(A6925,Studies!A:BR,2,FALSE),"")</f>
        <v>Smith 1984</v>
      </c>
      <c r="C6925" s="254" t="str">
        <f>IF(AND(A6925&lt;&gt;"",ISNUMBER(A6925)),VLOOKUP(A6925,Studies!A:BR,3,FALSE),"")</f>
        <v>https://www.ncbi.nlm.nih.gov/pubmed/6152055</v>
      </c>
      <c r="D6925" s="254" t="str">
        <f>IF(AND(A6925&lt;&gt;"",ISNUMBER(A6925)),VLOOKUP(A6925,Studies!A:BR,4,FALSE),"")</f>
        <v>Oral administration</v>
      </c>
      <c r="E6925" s="254" t="str">
        <f>IF(AND(A6925&lt;&gt;"",ISNUMBER(A6925)),VLOOKUP(A6925,Studies!A:BR,5,FALSE),"")</f>
        <v>Alprazolam</v>
      </c>
      <c r="F6925" s="255" t="str">
        <f>IF(AND(A6925&lt;&gt;"",ISNUMBER(A6925)),VLOOKUP(A6925,Studies!A:BR,6,FALSE),"")</f>
        <v>Plasma</v>
      </c>
      <c r="G6925" s="194">
        <v>3</v>
      </c>
      <c r="H6925" s="50" t="s">
        <v>60</v>
      </c>
      <c r="I6925" s="187">
        <v>13.035019999999999</v>
      </c>
      <c r="J6925" s="41" t="s">
        <v>941</v>
      </c>
      <c r="K6925" s="41" t="s">
        <v>116</v>
      </c>
    </row>
    <row r="6926" spans="1:11" x14ac:dyDescent="0.2">
      <c r="A6926" s="30">
        <v>753</v>
      </c>
      <c r="B6926" s="253" t="str">
        <f>IF(AND(A6926&lt;&gt;"",ISNUMBER(A6926)),VLOOKUP(A6926,Studies!A:BR,2,FALSE),"")</f>
        <v>Smith 1984</v>
      </c>
      <c r="C6926" s="254" t="str">
        <f>IF(AND(A6926&lt;&gt;"",ISNUMBER(A6926)),VLOOKUP(A6926,Studies!A:BR,3,FALSE),"")</f>
        <v>https://www.ncbi.nlm.nih.gov/pubmed/6152055</v>
      </c>
      <c r="D6926" s="254" t="str">
        <f>IF(AND(A6926&lt;&gt;"",ISNUMBER(A6926)),VLOOKUP(A6926,Studies!A:BR,4,FALSE),"")</f>
        <v>Oral administration</v>
      </c>
      <c r="E6926" s="254" t="str">
        <f>IF(AND(A6926&lt;&gt;"",ISNUMBER(A6926)),VLOOKUP(A6926,Studies!A:BR,5,FALSE),"")</f>
        <v>Alprazolam</v>
      </c>
      <c r="F6926" s="255" t="str">
        <f>IF(AND(A6926&lt;&gt;"",ISNUMBER(A6926)),VLOOKUP(A6926,Studies!A:BR,6,FALSE),"")</f>
        <v>Plasma</v>
      </c>
      <c r="G6926" s="194">
        <v>4</v>
      </c>
      <c r="H6926" s="50" t="s">
        <v>60</v>
      </c>
      <c r="I6926" s="187">
        <v>12.68482</v>
      </c>
      <c r="J6926" s="41" t="s">
        <v>941</v>
      </c>
      <c r="K6926" s="41" t="s">
        <v>116</v>
      </c>
    </row>
    <row r="6927" spans="1:11" x14ac:dyDescent="0.2">
      <c r="A6927" s="30">
        <v>753</v>
      </c>
      <c r="B6927" s="253" t="str">
        <f>IF(AND(A6927&lt;&gt;"",ISNUMBER(A6927)),VLOOKUP(A6927,Studies!A:BR,2,FALSE),"")</f>
        <v>Smith 1984</v>
      </c>
      <c r="C6927" s="254" t="str">
        <f>IF(AND(A6927&lt;&gt;"",ISNUMBER(A6927)),VLOOKUP(A6927,Studies!A:BR,3,FALSE),"")</f>
        <v>https://www.ncbi.nlm.nih.gov/pubmed/6152055</v>
      </c>
      <c r="D6927" s="254" t="str">
        <f>IF(AND(A6927&lt;&gt;"",ISNUMBER(A6927)),VLOOKUP(A6927,Studies!A:BR,4,FALSE),"")</f>
        <v>Oral administration</v>
      </c>
      <c r="E6927" s="254" t="str">
        <f>IF(AND(A6927&lt;&gt;"",ISNUMBER(A6927)),VLOOKUP(A6927,Studies!A:BR,5,FALSE),"")</f>
        <v>Alprazolam</v>
      </c>
      <c r="F6927" s="255" t="str">
        <f>IF(AND(A6927&lt;&gt;"",ISNUMBER(A6927)),VLOOKUP(A6927,Studies!A:BR,6,FALSE),"")</f>
        <v>Plasma</v>
      </c>
      <c r="G6927" s="194">
        <v>6</v>
      </c>
      <c r="H6927" s="50" t="s">
        <v>60</v>
      </c>
      <c r="I6927" s="187">
        <v>10.7393</v>
      </c>
      <c r="J6927" s="41" t="s">
        <v>941</v>
      </c>
      <c r="K6927" s="41" t="s">
        <v>116</v>
      </c>
    </row>
    <row r="6928" spans="1:11" x14ac:dyDescent="0.2">
      <c r="A6928" s="30">
        <v>753</v>
      </c>
      <c r="B6928" s="253" t="str">
        <f>IF(AND(A6928&lt;&gt;"",ISNUMBER(A6928)),VLOOKUP(A6928,Studies!A:BR,2,FALSE),"")</f>
        <v>Smith 1984</v>
      </c>
      <c r="C6928" s="254" t="str">
        <f>IF(AND(A6928&lt;&gt;"",ISNUMBER(A6928)),VLOOKUP(A6928,Studies!A:BR,3,FALSE),"")</f>
        <v>https://www.ncbi.nlm.nih.gov/pubmed/6152055</v>
      </c>
      <c r="D6928" s="254" t="str">
        <f>IF(AND(A6928&lt;&gt;"",ISNUMBER(A6928)),VLOOKUP(A6928,Studies!A:BR,4,FALSE),"")</f>
        <v>Oral administration</v>
      </c>
      <c r="E6928" s="254" t="str">
        <f>IF(AND(A6928&lt;&gt;"",ISNUMBER(A6928)),VLOOKUP(A6928,Studies!A:BR,5,FALSE),"")</f>
        <v>Alprazolam</v>
      </c>
      <c r="F6928" s="255" t="str">
        <f>IF(AND(A6928&lt;&gt;"",ISNUMBER(A6928)),VLOOKUP(A6928,Studies!A:BR,6,FALSE),"")</f>
        <v>Plasma</v>
      </c>
      <c r="G6928" s="194">
        <v>8</v>
      </c>
      <c r="H6928" s="50" t="s">
        <v>60</v>
      </c>
      <c r="I6928" s="187">
        <v>9.3385210000000001</v>
      </c>
      <c r="J6928" s="41" t="s">
        <v>941</v>
      </c>
      <c r="K6928" s="41" t="s">
        <v>116</v>
      </c>
    </row>
    <row r="6929" spans="1:11" x14ac:dyDescent="0.2">
      <c r="A6929" s="30">
        <v>753</v>
      </c>
      <c r="B6929" s="253" t="str">
        <f>IF(AND(A6929&lt;&gt;"",ISNUMBER(A6929)),VLOOKUP(A6929,Studies!A:BR,2,FALSE),"")</f>
        <v>Smith 1984</v>
      </c>
      <c r="C6929" s="254" t="str">
        <f>IF(AND(A6929&lt;&gt;"",ISNUMBER(A6929)),VLOOKUP(A6929,Studies!A:BR,3,FALSE),"")</f>
        <v>https://www.ncbi.nlm.nih.gov/pubmed/6152055</v>
      </c>
      <c r="D6929" s="254" t="str">
        <f>IF(AND(A6929&lt;&gt;"",ISNUMBER(A6929)),VLOOKUP(A6929,Studies!A:BR,4,FALSE),"")</f>
        <v>Oral administration</v>
      </c>
      <c r="E6929" s="254" t="str">
        <f>IF(AND(A6929&lt;&gt;"",ISNUMBER(A6929)),VLOOKUP(A6929,Studies!A:BR,5,FALSE),"")</f>
        <v>Alprazolam</v>
      </c>
      <c r="F6929" s="255" t="str">
        <f>IF(AND(A6929&lt;&gt;"",ISNUMBER(A6929)),VLOOKUP(A6929,Studies!A:BR,6,FALSE),"")</f>
        <v>Plasma</v>
      </c>
      <c r="G6929" s="194">
        <v>12</v>
      </c>
      <c r="H6929" s="50" t="s">
        <v>60</v>
      </c>
      <c r="I6929" s="187">
        <v>7.0428009999999999</v>
      </c>
      <c r="J6929" s="41" t="s">
        <v>941</v>
      </c>
      <c r="K6929" s="41" t="s">
        <v>116</v>
      </c>
    </row>
    <row r="6930" spans="1:11" x14ac:dyDescent="0.2">
      <c r="A6930" s="30">
        <v>753</v>
      </c>
      <c r="B6930" s="253" t="str">
        <f>IF(AND(A6930&lt;&gt;"",ISNUMBER(A6930)),VLOOKUP(A6930,Studies!A:BR,2,FALSE),"")</f>
        <v>Smith 1984</v>
      </c>
      <c r="C6930" s="254" t="str">
        <f>IF(AND(A6930&lt;&gt;"",ISNUMBER(A6930)),VLOOKUP(A6930,Studies!A:BR,3,FALSE),"")</f>
        <v>https://www.ncbi.nlm.nih.gov/pubmed/6152055</v>
      </c>
      <c r="D6930" s="254" t="str">
        <f>IF(AND(A6930&lt;&gt;"",ISNUMBER(A6930)),VLOOKUP(A6930,Studies!A:BR,4,FALSE),"")</f>
        <v>Oral administration</v>
      </c>
      <c r="E6930" s="254" t="str">
        <f>IF(AND(A6930&lt;&gt;"",ISNUMBER(A6930)),VLOOKUP(A6930,Studies!A:BR,5,FALSE),"")</f>
        <v>Alprazolam</v>
      </c>
      <c r="F6930" s="255" t="str">
        <f>IF(AND(A6930&lt;&gt;"",ISNUMBER(A6930)),VLOOKUP(A6930,Studies!A:BR,6,FALSE),"")</f>
        <v>Plasma</v>
      </c>
      <c r="G6930" s="194">
        <v>24</v>
      </c>
      <c r="H6930" s="50" t="s">
        <v>60</v>
      </c>
      <c r="I6930" s="187">
        <v>3.7354090000000002</v>
      </c>
      <c r="J6930" s="41" t="s">
        <v>941</v>
      </c>
      <c r="K6930" s="41" t="s">
        <v>116</v>
      </c>
    </row>
    <row r="6931" spans="1:11" x14ac:dyDescent="0.2">
      <c r="A6931" s="30">
        <v>753</v>
      </c>
      <c r="B6931" s="253" t="str">
        <f>IF(AND(A6931&lt;&gt;"",ISNUMBER(A6931)),VLOOKUP(A6931,Studies!A:BR,2,FALSE),"")</f>
        <v>Smith 1984</v>
      </c>
      <c r="C6931" s="254" t="str">
        <f>IF(AND(A6931&lt;&gt;"",ISNUMBER(A6931)),VLOOKUP(A6931,Studies!A:BR,3,FALSE),"")</f>
        <v>https://www.ncbi.nlm.nih.gov/pubmed/6152055</v>
      </c>
      <c r="D6931" s="254" t="str">
        <f>IF(AND(A6931&lt;&gt;"",ISNUMBER(A6931)),VLOOKUP(A6931,Studies!A:BR,4,FALSE),"")</f>
        <v>Oral administration</v>
      </c>
      <c r="E6931" s="254" t="str">
        <f>IF(AND(A6931&lt;&gt;"",ISNUMBER(A6931)),VLOOKUP(A6931,Studies!A:BR,5,FALSE),"")</f>
        <v>Alprazolam</v>
      </c>
      <c r="F6931" s="255" t="str">
        <f>IF(AND(A6931&lt;&gt;"",ISNUMBER(A6931)),VLOOKUP(A6931,Studies!A:BR,6,FALSE),"")</f>
        <v>Plasma</v>
      </c>
      <c r="G6931" s="194">
        <v>36</v>
      </c>
      <c r="H6931" s="50" t="s">
        <v>60</v>
      </c>
      <c r="I6931" s="187">
        <v>1.7509729999999999</v>
      </c>
      <c r="J6931" s="41" t="s">
        <v>941</v>
      </c>
      <c r="K6931" s="41" t="s">
        <v>116</v>
      </c>
    </row>
    <row r="6932" spans="1:11" x14ac:dyDescent="0.2">
      <c r="A6932" s="30">
        <v>754</v>
      </c>
      <c r="B6932" s="253" t="str">
        <f>IF(AND(A6932&lt;&gt;"",ISNUMBER(A6932)),VLOOKUP(A6932,Studies!A:BR,2,FALSE),"")</f>
        <v>Wennerholm 2005</v>
      </c>
      <c r="C6932" s="254" t="str">
        <f>IF(AND(A6932&lt;&gt;"",ISNUMBER(A6932)),VLOOKUP(A6932,Studies!A:BR,3,FALSE),"")</f>
        <v>https://www.ncbi.nlm.nih.gov/pubmed/15806426</v>
      </c>
      <c r="D6932" s="254" t="str">
        <f>IF(AND(A6932&lt;&gt;"",ISNUMBER(A6932)),VLOOKUP(A6932,Studies!A:BR,4,FALSE),"")</f>
        <v>Figure 1</v>
      </c>
      <c r="E6932" s="254" t="str">
        <f>IF(AND(A6932&lt;&gt;"",ISNUMBER(A6932)),VLOOKUP(A6932,Studies!A:BR,5,FALSE),"")</f>
        <v>Alprazolam</v>
      </c>
      <c r="F6932" s="255" t="str">
        <f>IF(AND(A6932&lt;&gt;"",ISNUMBER(A6932)),VLOOKUP(A6932,Studies!A:BR,6,FALSE),"")</f>
        <v>Plasma</v>
      </c>
      <c r="G6932" s="194">
        <v>0.5</v>
      </c>
      <c r="H6932" s="50" t="s">
        <v>60</v>
      </c>
      <c r="I6932" s="187">
        <v>17.52413</v>
      </c>
      <c r="J6932" s="41" t="s">
        <v>941</v>
      </c>
      <c r="K6932" s="41" t="s">
        <v>116</v>
      </c>
    </row>
    <row r="6933" spans="1:11" x14ac:dyDescent="0.2">
      <c r="A6933" s="30">
        <v>754</v>
      </c>
      <c r="B6933" s="253" t="str">
        <f>IF(AND(A6933&lt;&gt;"",ISNUMBER(A6933)),VLOOKUP(A6933,Studies!A:BR,2,FALSE),"")</f>
        <v>Wennerholm 2005</v>
      </c>
      <c r="C6933" s="254" t="str">
        <f>IF(AND(A6933&lt;&gt;"",ISNUMBER(A6933)),VLOOKUP(A6933,Studies!A:BR,3,FALSE),"")</f>
        <v>https://www.ncbi.nlm.nih.gov/pubmed/15806426</v>
      </c>
      <c r="D6933" s="254" t="str">
        <f>IF(AND(A6933&lt;&gt;"",ISNUMBER(A6933)),VLOOKUP(A6933,Studies!A:BR,4,FALSE),"")</f>
        <v>Figure 1</v>
      </c>
      <c r="E6933" s="254" t="str">
        <f>IF(AND(A6933&lt;&gt;"",ISNUMBER(A6933)),VLOOKUP(A6933,Studies!A:BR,5,FALSE),"")</f>
        <v>Alprazolam</v>
      </c>
      <c r="F6933" s="255" t="str">
        <f>IF(AND(A6933&lt;&gt;"",ISNUMBER(A6933)),VLOOKUP(A6933,Studies!A:BR,6,FALSE),"")</f>
        <v>Plasma</v>
      </c>
      <c r="G6933" s="194">
        <v>1</v>
      </c>
      <c r="H6933" s="50" t="s">
        <v>60</v>
      </c>
      <c r="I6933" s="187">
        <v>17.23311</v>
      </c>
      <c r="J6933" s="41" t="s">
        <v>941</v>
      </c>
      <c r="K6933" s="41" t="s">
        <v>116</v>
      </c>
    </row>
    <row r="6934" spans="1:11" x14ac:dyDescent="0.2">
      <c r="A6934" s="30">
        <v>754</v>
      </c>
      <c r="B6934" s="253" t="str">
        <f>IF(AND(A6934&lt;&gt;"",ISNUMBER(A6934)),VLOOKUP(A6934,Studies!A:BR,2,FALSE),"")</f>
        <v>Wennerholm 2005</v>
      </c>
      <c r="C6934" s="254" t="str">
        <f>IF(AND(A6934&lt;&gt;"",ISNUMBER(A6934)),VLOOKUP(A6934,Studies!A:BR,3,FALSE),"")</f>
        <v>https://www.ncbi.nlm.nih.gov/pubmed/15806426</v>
      </c>
      <c r="D6934" s="254" t="str">
        <f>IF(AND(A6934&lt;&gt;"",ISNUMBER(A6934)),VLOOKUP(A6934,Studies!A:BR,4,FALSE),"")</f>
        <v>Figure 1</v>
      </c>
      <c r="E6934" s="254" t="str">
        <f>IF(AND(A6934&lt;&gt;"",ISNUMBER(A6934)),VLOOKUP(A6934,Studies!A:BR,5,FALSE),"")</f>
        <v>Alprazolam</v>
      </c>
      <c r="F6934" s="255" t="str">
        <f>IF(AND(A6934&lt;&gt;"",ISNUMBER(A6934)),VLOOKUP(A6934,Studies!A:BR,6,FALSE),"")</f>
        <v>Plasma</v>
      </c>
      <c r="G6934" s="194">
        <v>1.5</v>
      </c>
      <c r="H6934" s="50" t="s">
        <v>60</v>
      </c>
      <c r="I6934" s="187">
        <v>16.116569999999999</v>
      </c>
      <c r="J6934" s="41" t="s">
        <v>941</v>
      </c>
      <c r="K6934" s="41" t="s">
        <v>116</v>
      </c>
    </row>
    <row r="6935" spans="1:11" x14ac:dyDescent="0.2">
      <c r="A6935" s="30">
        <v>754</v>
      </c>
      <c r="B6935" s="253" t="str">
        <f>IF(AND(A6935&lt;&gt;"",ISNUMBER(A6935)),VLOOKUP(A6935,Studies!A:BR,2,FALSE),"")</f>
        <v>Wennerholm 2005</v>
      </c>
      <c r="C6935" s="254" t="str">
        <f>IF(AND(A6935&lt;&gt;"",ISNUMBER(A6935)),VLOOKUP(A6935,Studies!A:BR,3,FALSE),"")</f>
        <v>https://www.ncbi.nlm.nih.gov/pubmed/15806426</v>
      </c>
      <c r="D6935" s="254" t="str">
        <f>IF(AND(A6935&lt;&gt;"",ISNUMBER(A6935)),VLOOKUP(A6935,Studies!A:BR,4,FALSE),"")</f>
        <v>Figure 1</v>
      </c>
      <c r="E6935" s="254" t="str">
        <f>IF(AND(A6935&lt;&gt;"",ISNUMBER(A6935)),VLOOKUP(A6935,Studies!A:BR,5,FALSE),"")</f>
        <v>Alprazolam</v>
      </c>
      <c r="F6935" s="255" t="str">
        <f>IF(AND(A6935&lt;&gt;"",ISNUMBER(A6935)),VLOOKUP(A6935,Studies!A:BR,6,FALSE),"")</f>
        <v>Plasma</v>
      </c>
      <c r="G6935" s="194">
        <v>2</v>
      </c>
      <c r="H6935" s="50" t="s">
        <v>60</v>
      </c>
      <c r="I6935" s="187">
        <v>15.32691</v>
      </c>
      <c r="J6935" s="41" t="s">
        <v>941</v>
      </c>
      <c r="K6935" s="41" t="s">
        <v>116</v>
      </c>
    </row>
    <row r="6936" spans="1:11" x14ac:dyDescent="0.2">
      <c r="A6936" s="30">
        <v>754</v>
      </c>
      <c r="B6936" s="253" t="str">
        <f>IF(AND(A6936&lt;&gt;"",ISNUMBER(A6936)),VLOOKUP(A6936,Studies!A:BR,2,FALSE),"")</f>
        <v>Wennerholm 2005</v>
      </c>
      <c r="C6936" s="254" t="str">
        <f>IF(AND(A6936&lt;&gt;"",ISNUMBER(A6936)),VLOOKUP(A6936,Studies!A:BR,3,FALSE),"")</f>
        <v>https://www.ncbi.nlm.nih.gov/pubmed/15806426</v>
      </c>
      <c r="D6936" s="254" t="str">
        <f>IF(AND(A6936&lt;&gt;"",ISNUMBER(A6936)),VLOOKUP(A6936,Studies!A:BR,4,FALSE),"")</f>
        <v>Figure 1</v>
      </c>
      <c r="E6936" s="254" t="str">
        <f>IF(AND(A6936&lt;&gt;"",ISNUMBER(A6936)),VLOOKUP(A6936,Studies!A:BR,5,FALSE),"")</f>
        <v>Alprazolam</v>
      </c>
      <c r="F6936" s="255" t="str">
        <f>IF(AND(A6936&lt;&gt;"",ISNUMBER(A6936)),VLOOKUP(A6936,Studies!A:BR,6,FALSE),"")</f>
        <v>Plasma</v>
      </c>
      <c r="G6936" s="194">
        <v>2.5</v>
      </c>
      <c r="H6936" s="50" t="s">
        <v>60</v>
      </c>
      <c r="I6936" s="187">
        <v>15.58573</v>
      </c>
      <c r="J6936" s="41" t="s">
        <v>941</v>
      </c>
      <c r="K6936" s="41" t="s">
        <v>116</v>
      </c>
    </row>
    <row r="6937" spans="1:11" x14ac:dyDescent="0.2">
      <c r="A6937" s="30">
        <v>754</v>
      </c>
      <c r="B6937" s="253" t="str">
        <f>IF(AND(A6937&lt;&gt;"",ISNUMBER(A6937)),VLOOKUP(A6937,Studies!A:BR,2,FALSE),"")</f>
        <v>Wennerholm 2005</v>
      </c>
      <c r="C6937" s="254" t="str">
        <f>IF(AND(A6937&lt;&gt;"",ISNUMBER(A6937)),VLOOKUP(A6937,Studies!A:BR,3,FALSE),"")</f>
        <v>https://www.ncbi.nlm.nih.gov/pubmed/15806426</v>
      </c>
      <c r="D6937" s="254" t="str">
        <f>IF(AND(A6937&lt;&gt;"",ISNUMBER(A6937)),VLOOKUP(A6937,Studies!A:BR,4,FALSE),"")</f>
        <v>Figure 1</v>
      </c>
      <c r="E6937" s="254" t="str">
        <f>IF(AND(A6937&lt;&gt;"",ISNUMBER(A6937)),VLOOKUP(A6937,Studies!A:BR,5,FALSE),"")</f>
        <v>Alprazolam</v>
      </c>
      <c r="F6937" s="255" t="str">
        <f>IF(AND(A6937&lt;&gt;"",ISNUMBER(A6937)),VLOOKUP(A6937,Studies!A:BR,6,FALSE),"")</f>
        <v>Plasma</v>
      </c>
      <c r="G6937" s="194">
        <v>3</v>
      </c>
      <c r="H6937" s="50" t="s">
        <v>60</v>
      </c>
      <c r="I6937" s="187">
        <v>16.116569999999999</v>
      </c>
      <c r="J6937" s="41" t="s">
        <v>941</v>
      </c>
      <c r="K6937" s="41" t="s">
        <v>116</v>
      </c>
    </row>
    <row r="6938" spans="1:11" x14ac:dyDescent="0.2">
      <c r="A6938" s="30">
        <v>754</v>
      </c>
      <c r="B6938" s="253" t="str">
        <f>IF(AND(A6938&lt;&gt;"",ISNUMBER(A6938)),VLOOKUP(A6938,Studies!A:BR,2,FALSE),"")</f>
        <v>Wennerholm 2005</v>
      </c>
      <c r="C6938" s="254" t="str">
        <f>IF(AND(A6938&lt;&gt;"",ISNUMBER(A6938)),VLOOKUP(A6938,Studies!A:BR,3,FALSE),"")</f>
        <v>https://www.ncbi.nlm.nih.gov/pubmed/15806426</v>
      </c>
      <c r="D6938" s="254" t="str">
        <f>IF(AND(A6938&lt;&gt;"",ISNUMBER(A6938)),VLOOKUP(A6938,Studies!A:BR,4,FALSE),"")</f>
        <v>Figure 1</v>
      </c>
      <c r="E6938" s="254" t="str">
        <f>IF(AND(A6938&lt;&gt;"",ISNUMBER(A6938)),VLOOKUP(A6938,Studies!A:BR,5,FALSE),"")</f>
        <v>Alprazolam</v>
      </c>
      <c r="F6938" s="255" t="str">
        <f>IF(AND(A6938&lt;&gt;"",ISNUMBER(A6938)),VLOOKUP(A6938,Studies!A:BR,6,FALSE),"")</f>
        <v>Plasma</v>
      </c>
      <c r="G6938" s="194">
        <v>4</v>
      </c>
      <c r="H6938" s="50" t="s">
        <v>60</v>
      </c>
      <c r="I6938" s="187">
        <v>14.333880000000001</v>
      </c>
      <c r="J6938" s="41" t="s">
        <v>941</v>
      </c>
      <c r="K6938" s="41" t="s">
        <v>116</v>
      </c>
    </row>
    <row r="6939" spans="1:11" x14ac:dyDescent="0.2">
      <c r="A6939" s="30">
        <v>754</v>
      </c>
      <c r="B6939" s="253" t="str">
        <f>IF(AND(A6939&lt;&gt;"",ISNUMBER(A6939)),VLOOKUP(A6939,Studies!A:BR,2,FALSE),"")</f>
        <v>Wennerholm 2005</v>
      </c>
      <c r="C6939" s="254" t="str">
        <f>IF(AND(A6939&lt;&gt;"",ISNUMBER(A6939)),VLOOKUP(A6939,Studies!A:BR,3,FALSE),"")</f>
        <v>https://www.ncbi.nlm.nih.gov/pubmed/15806426</v>
      </c>
      <c r="D6939" s="254" t="str">
        <f>IF(AND(A6939&lt;&gt;"",ISNUMBER(A6939)),VLOOKUP(A6939,Studies!A:BR,4,FALSE),"")</f>
        <v>Figure 1</v>
      </c>
      <c r="E6939" s="254" t="str">
        <f>IF(AND(A6939&lt;&gt;"",ISNUMBER(A6939)),VLOOKUP(A6939,Studies!A:BR,5,FALSE),"")</f>
        <v>Alprazolam</v>
      </c>
      <c r="F6939" s="255" t="str">
        <f>IF(AND(A6939&lt;&gt;"",ISNUMBER(A6939)),VLOOKUP(A6939,Studies!A:BR,6,FALSE),"")</f>
        <v>Plasma</v>
      </c>
      <c r="G6939" s="194">
        <v>6</v>
      </c>
      <c r="H6939" s="50" t="s">
        <v>60</v>
      </c>
      <c r="I6939" s="187">
        <v>12.963649999999999</v>
      </c>
      <c r="J6939" s="41" t="s">
        <v>941</v>
      </c>
      <c r="K6939" s="41" t="s">
        <v>116</v>
      </c>
    </row>
    <row r="6940" spans="1:11" x14ac:dyDescent="0.2">
      <c r="A6940" s="30">
        <v>754</v>
      </c>
      <c r="B6940" s="253" t="str">
        <f>IF(AND(A6940&lt;&gt;"",ISNUMBER(A6940)),VLOOKUP(A6940,Studies!A:BR,2,FALSE),"")</f>
        <v>Wennerholm 2005</v>
      </c>
      <c r="C6940" s="254" t="str">
        <f>IF(AND(A6940&lt;&gt;"",ISNUMBER(A6940)),VLOOKUP(A6940,Studies!A:BR,3,FALSE),"")</f>
        <v>https://www.ncbi.nlm.nih.gov/pubmed/15806426</v>
      </c>
      <c r="D6940" s="254" t="str">
        <f>IF(AND(A6940&lt;&gt;"",ISNUMBER(A6940)),VLOOKUP(A6940,Studies!A:BR,4,FALSE),"")</f>
        <v>Figure 1</v>
      </c>
      <c r="E6940" s="254" t="str">
        <f>IF(AND(A6940&lt;&gt;"",ISNUMBER(A6940)),VLOOKUP(A6940,Studies!A:BR,5,FALSE),"")</f>
        <v>Alprazolam</v>
      </c>
      <c r="F6940" s="255" t="str">
        <f>IF(AND(A6940&lt;&gt;"",ISNUMBER(A6940)),VLOOKUP(A6940,Studies!A:BR,6,FALSE),"")</f>
        <v>Plasma</v>
      </c>
      <c r="G6940" s="194">
        <v>8</v>
      </c>
      <c r="H6940" s="50" t="s">
        <v>60</v>
      </c>
      <c r="I6940" s="187">
        <v>11.52971</v>
      </c>
      <c r="J6940" s="41" t="s">
        <v>941</v>
      </c>
      <c r="K6940" s="41" t="s">
        <v>116</v>
      </c>
    </row>
    <row r="6941" spans="1:11" x14ac:dyDescent="0.2">
      <c r="A6941" s="30">
        <v>754</v>
      </c>
      <c r="B6941" s="253" t="str">
        <f>IF(AND(A6941&lt;&gt;"",ISNUMBER(A6941)),VLOOKUP(A6941,Studies!A:BR,2,FALSE),"")</f>
        <v>Wennerholm 2005</v>
      </c>
      <c r="C6941" s="254" t="str">
        <f>IF(AND(A6941&lt;&gt;"",ISNUMBER(A6941)),VLOOKUP(A6941,Studies!A:BR,3,FALSE),"")</f>
        <v>https://www.ncbi.nlm.nih.gov/pubmed/15806426</v>
      </c>
      <c r="D6941" s="254" t="str">
        <f>IF(AND(A6941&lt;&gt;"",ISNUMBER(A6941)),VLOOKUP(A6941,Studies!A:BR,4,FALSE),"")</f>
        <v>Figure 1</v>
      </c>
      <c r="E6941" s="254" t="str">
        <f>IF(AND(A6941&lt;&gt;"",ISNUMBER(A6941)),VLOOKUP(A6941,Studies!A:BR,5,FALSE),"")</f>
        <v>Alprazolam</v>
      </c>
      <c r="F6941" s="255" t="str">
        <f>IF(AND(A6941&lt;&gt;"",ISNUMBER(A6941)),VLOOKUP(A6941,Studies!A:BR,6,FALSE),"")</f>
        <v>Plasma</v>
      </c>
      <c r="G6941" s="194">
        <v>10</v>
      </c>
      <c r="H6941" s="50" t="s">
        <v>60</v>
      </c>
      <c r="I6941" s="187">
        <v>9.9166190000000007</v>
      </c>
      <c r="J6941" s="41" t="s">
        <v>941</v>
      </c>
      <c r="K6941" s="41" t="s">
        <v>116</v>
      </c>
    </row>
    <row r="6942" spans="1:11" x14ac:dyDescent="0.2">
      <c r="A6942" s="30">
        <v>754</v>
      </c>
      <c r="B6942" s="253" t="str">
        <f>IF(AND(A6942&lt;&gt;"",ISNUMBER(A6942)),VLOOKUP(A6942,Studies!A:BR,2,FALSE),"")</f>
        <v>Wennerholm 2005</v>
      </c>
      <c r="C6942" s="254" t="str">
        <f>IF(AND(A6942&lt;&gt;"",ISNUMBER(A6942)),VLOOKUP(A6942,Studies!A:BR,3,FALSE),"")</f>
        <v>https://www.ncbi.nlm.nih.gov/pubmed/15806426</v>
      </c>
      <c r="D6942" s="254" t="str">
        <f>IF(AND(A6942&lt;&gt;"",ISNUMBER(A6942)),VLOOKUP(A6942,Studies!A:BR,4,FALSE),"")</f>
        <v>Figure 1</v>
      </c>
      <c r="E6942" s="254" t="str">
        <f>IF(AND(A6942&lt;&gt;"",ISNUMBER(A6942)),VLOOKUP(A6942,Studies!A:BR,5,FALSE),"")</f>
        <v>Alprazolam</v>
      </c>
      <c r="F6942" s="255" t="str">
        <f>IF(AND(A6942&lt;&gt;"",ISNUMBER(A6942)),VLOOKUP(A6942,Studies!A:BR,6,FALSE),"")</f>
        <v>Plasma</v>
      </c>
      <c r="G6942" s="194">
        <v>24</v>
      </c>
      <c r="H6942" s="50" t="s">
        <v>60</v>
      </c>
      <c r="I6942" s="187">
        <v>4.9080510000000004</v>
      </c>
      <c r="J6942" s="41" t="s">
        <v>941</v>
      </c>
      <c r="K6942" s="41" t="s">
        <v>116</v>
      </c>
    </row>
    <row r="6943" spans="1:11" x14ac:dyDescent="0.2">
      <c r="A6943" s="30">
        <v>754</v>
      </c>
      <c r="B6943" s="253" t="str">
        <f>IF(AND(A6943&lt;&gt;"",ISNUMBER(A6943)),VLOOKUP(A6943,Studies!A:BR,2,FALSE),"")</f>
        <v>Wennerholm 2005</v>
      </c>
      <c r="C6943" s="254" t="str">
        <f>IF(AND(A6943&lt;&gt;"",ISNUMBER(A6943)),VLOOKUP(A6943,Studies!A:BR,3,FALSE),"")</f>
        <v>https://www.ncbi.nlm.nih.gov/pubmed/15806426</v>
      </c>
      <c r="D6943" s="254" t="str">
        <f>IF(AND(A6943&lt;&gt;"",ISNUMBER(A6943)),VLOOKUP(A6943,Studies!A:BR,4,FALSE),"")</f>
        <v>Figure 1</v>
      </c>
      <c r="E6943" s="254" t="str">
        <f>IF(AND(A6943&lt;&gt;"",ISNUMBER(A6943)),VLOOKUP(A6943,Studies!A:BR,5,FALSE),"")</f>
        <v>Alprazolam</v>
      </c>
      <c r="F6943" s="255" t="str">
        <f>IF(AND(A6943&lt;&gt;"",ISNUMBER(A6943)),VLOOKUP(A6943,Studies!A:BR,6,FALSE),"")</f>
        <v>Plasma</v>
      </c>
      <c r="G6943" s="194">
        <v>48</v>
      </c>
      <c r="H6943" s="50" t="s">
        <v>60</v>
      </c>
      <c r="I6943" s="187">
        <v>1.222567</v>
      </c>
      <c r="J6943" s="41" t="s">
        <v>941</v>
      </c>
      <c r="K6943" s="41" t="s">
        <v>116</v>
      </c>
    </row>
    <row r="6944" spans="1:11" x14ac:dyDescent="0.2">
      <c r="A6944" s="30">
        <v>754</v>
      </c>
      <c r="B6944" s="253" t="str">
        <f>IF(AND(A6944&lt;&gt;"",ISNUMBER(A6944)),VLOOKUP(A6944,Studies!A:BR,2,FALSE),"")</f>
        <v>Wennerholm 2005</v>
      </c>
      <c r="C6944" s="254" t="str">
        <f>IF(AND(A6944&lt;&gt;"",ISNUMBER(A6944)),VLOOKUP(A6944,Studies!A:BR,3,FALSE),"")</f>
        <v>https://www.ncbi.nlm.nih.gov/pubmed/15806426</v>
      </c>
      <c r="D6944" s="254" t="str">
        <f>IF(AND(A6944&lt;&gt;"",ISNUMBER(A6944)),VLOOKUP(A6944,Studies!A:BR,4,FALSE),"")</f>
        <v>Figure 1</v>
      </c>
      <c r="E6944" s="254" t="str">
        <f>IF(AND(A6944&lt;&gt;"",ISNUMBER(A6944)),VLOOKUP(A6944,Studies!A:BR,5,FALSE),"")</f>
        <v>Alprazolam</v>
      </c>
      <c r="F6944" s="255" t="str">
        <f>IF(AND(A6944&lt;&gt;"",ISNUMBER(A6944)),VLOOKUP(A6944,Studies!A:BR,6,FALSE),"")</f>
        <v>Plasma</v>
      </c>
      <c r="G6944" s="194">
        <v>72</v>
      </c>
      <c r="H6944" s="50" t="s">
        <v>60</v>
      </c>
      <c r="I6944" s="187">
        <v>0.37231399999999998</v>
      </c>
      <c r="J6944" s="41" t="s">
        <v>941</v>
      </c>
      <c r="K6944" s="41" t="s">
        <v>116</v>
      </c>
    </row>
    <row r="6945" spans="1:14" x14ac:dyDescent="0.2">
      <c r="A6945" s="30">
        <v>755</v>
      </c>
      <c r="B6945" s="253" t="str">
        <f>IF(AND(A6945&lt;&gt;"",ISNUMBER(A6945)),VLOOKUP(A6945,Studies!A:BR,2,FALSE),"")</f>
        <v>Venkatakrishnan 2005</v>
      </c>
      <c r="C6945" s="254" t="str">
        <f>IF(AND(A6945&lt;&gt;"",ISNUMBER(A6945)),VLOOKUP(A6945,Studies!A:BR,3,FALSE),"")</f>
        <v>https://www.ncbi.nlm.nih.gov/pubmed/15831776</v>
      </c>
      <c r="D6945" s="254" t="str">
        <f>IF(AND(A6945&lt;&gt;"",ISNUMBER(A6945)),VLOOKUP(A6945,Studies!A:BR,4,FALSE),"")</f>
        <v>Alprazolam</v>
      </c>
      <c r="E6945" s="254" t="str">
        <f>IF(AND(A6945&lt;&gt;"",ISNUMBER(A6945)),VLOOKUP(A6945,Studies!A:BR,5,FALSE),"")</f>
        <v>Alprazolam</v>
      </c>
      <c r="F6945" s="255" t="str">
        <f>IF(AND(A6945&lt;&gt;"",ISNUMBER(A6945)),VLOOKUP(A6945,Studies!A:BR,6,FALSE),"")</f>
        <v>Plasma</v>
      </c>
      <c r="G6945" s="194">
        <v>0.5</v>
      </c>
      <c r="H6945" s="50" t="s">
        <v>60</v>
      </c>
      <c r="I6945" s="187">
        <v>19.784469999999999</v>
      </c>
      <c r="J6945" s="41" t="s">
        <v>941</v>
      </c>
      <c r="K6945" s="41" t="s">
        <v>116</v>
      </c>
      <c r="L6945" s="195">
        <v>4.3323289999999997</v>
      </c>
      <c r="M6945" s="52" t="s">
        <v>941</v>
      </c>
      <c r="N6945" s="52" t="s">
        <v>949</v>
      </c>
    </row>
    <row r="6946" spans="1:14" x14ac:dyDescent="0.2">
      <c r="A6946" s="30">
        <v>755</v>
      </c>
      <c r="B6946" s="253" t="str">
        <f>IF(AND(A6946&lt;&gt;"",ISNUMBER(A6946)),VLOOKUP(A6946,Studies!A:BR,2,FALSE),"")</f>
        <v>Venkatakrishnan 2005</v>
      </c>
      <c r="C6946" s="254" t="str">
        <f>IF(AND(A6946&lt;&gt;"",ISNUMBER(A6946)),VLOOKUP(A6946,Studies!A:BR,3,FALSE),"")</f>
        <v>https://www.ncbi.nlm.nih.gov/pubmed/15831776</v>
      </c>
      <c r="D6946" s="254" t="str">
        <f>IF(AND(A6946&lt;&gt;"",ISNUMBER(A6946)),VLOOKUP(A6946,Studies!A:BR,4,FALSE),"")</f>
        <v>Alprazolam</v>
      </c>
      <c r="E6946" s="254" t="str">
        <f>IF(AND(A6946&lt;&gt;"",ISNUMBER(A6946)),VLOOKUP(A6946,Studies!A:BR,5,FALSE),"")</f>
        <v>Alprazolam</v>
      </c>
      <c r="F6946" s="255" t="str">
        <f>IF(AND(A6946&lt;&gt;"",ISNUMBER(A6946)),VLOOKUP(A6946,Studies!A:BR,6,FALSE),"")</f>
        <v>Plasma</v>
      </c>
      <c r="G6946" s="194">
        <v>0.57999999999999996</v>
      </c>
      <c r="H6946" s="50" t="s">
        <v>60</v>
      </c>
      <c r="I6946" s="187">
        <v>13.69741</v>
      </c>
      <c r="J6946" s="41" t="s">
        <v>941</v>
      </c>
      <c r="K6946" s="41" t="s">
        <v>116</v>
      </c>
      <c r="L6946" s="195">
        <v>2.9994079999999999</v>
      </c>
      <c r="M6946" s="52" t="s">
        <v>941</v>
      </c>
      <c r="N6946" s="52" t="s">
        <v>949</v>
      </c>
    </row>
    <row r="6947" spans="1:14" x14ac:dyDescent="0.2">
      <c r="A6947" s="30">
        <v>755</v>
      </c>
      <c r="B6947" s="253" t="str">
        <f>IF(AND(A6947&lt;&gt;"",ISNUMBER(A6947)),VLOOKUP(A6947,Studies!A:BR,2,FALSE),"")</f>
        <v>Venkatakrishnan 2005</v>
      </c>
      <c r="C6947" s="254" t="str">
        <f>IF(AND(A6947&lt;&gt;"",ISNUMBER(A6947)),VLOOKUP(A6947,Studies!A:BR,3,FALSE),"")</f>
        <v>https://www.ncbi.nlm.nih.gov/pubmed/15831776</v>
      </c>
      <c r="D6947" s="254" t="str">
        <f>IF(AND(A6947&lt;&gt;"",ISNUMBER(A6947)),VLOOKUP(A6947,Studies!A:BR,4,FALSE),"")</f>
        <v>Alprazolam</v>
      </c>
      <c r="E6947" s="254" t="str">
        <f>IF(AND(A6947&lt;&gt;"",ISNUMBER(A6947)),VLOOKUP(A6947,Studies!A:BR,5,FALSE),"")</f>
        <v>Alprazolam</v>
      </c>
      <c r="F6947" s="255" t="str">
        <f>IF(AND(A6947&lt;&gt;"",ISNUMBER(A6947)),VLOOKUP(A6947,Studies!A:BR,6,FALSE),"")</f>
        <v>Plasma</v>
      </c>
      <c r="G6947" s="194">
        <v>0.67</v>
      </c>
      <c r="H6947" s="50" t="s">
        <v>60</v>
      </c>
      <c r="I6947" s="187">
        <v>13.16601</v>
      </c>
      <c r="J6947" s="41" t="s">
        <v>941</v>
      </c>
      <c r="K6947" s="41" t="s">
        <v>116</v>
      </c>
      <c r="L6947" s="195">
        <v>2.000362</v>
      </c>
      <c r="M6947" s="52" t="s">
        <v>941</v>
      </c>
      <c r="N6947" s="52" t="s">
        <v>949</v>
      </c>
    </row>
    <row r="6948" spans="1:14" x14ac:dyDescent="0.2">
      <c r="A6948" s="30">
        <v>755</v>
      </c>
      <c r="B6948" s="253" t="str">
        <f>IF(AND(A6948&lt;&gt;"",ISNUMBER(A6948)),VLOOKUP(A6948,Studies!A:BR,2,FALSE),"")</f>
        <v>Venkatakrishnan 2005</v>
      </c>
      <c r="C6948" s="254" t="str">
        <f>IF(AND(A6948&lt;&gt;"",ISNUMBER(A6948)),VLOOKUP(A6948,Studies!A:BR,3,FALSE),"")</f>
        <v>https://www.ncbi.nlm.nih.gov/pubmed/15831776</v>
      </c>
      <c r="D6948" s="254" t="str">
        <f>IF(AND(A6948&lt;&gt;"",ISNUMBER(A6948)),VLOOKUP(A6948,Studies!A:BR,4,FALSE),"")</f>
        <v>Alprazolam</v>
      </c>
      <c r="E6948" s="254" t="str">
        <f>IF(AND(A6948&lt;&gt;"",ISNUMBER(A6948)),VLOOKUP(A6948,Studies!A:BR,5,FALSE),"")</f>
        <v>Alprazolam</v>
      </c>
      <c r="F6948" s="255" t="str">
        <f>IF(AND(A6948&lt;&gt;"",ISNUMBER(A6948)),VLOOKUP(A6948,Studies!A:BR,6,FALSE),"")</f>
        <v>Plasma</v>
      </c>
      <c r="G6948" s="194">
        <v>0.75</v>
      </c>
      <c r="H6948" s="50" t="s">
        <v>60</v>
      </c>
      <c r="I6948" s="187">
        <v>12.16391</v>
      </c>
      <c r="J6948" s="41" t="s">
        <v>941</v>
      </c>
      <c r="K6948" s="41" t="s">
        <v>116</v>
      </c>
      <c r="L6948" s="195">
        <v>2.0879569999999998</v>
      </c>
      <c r="M6948" s="52" t="s">
        <v>941</v>
      </c>
      <c r="N6948" s="52" t="s">
        <v>949</v>
      </c>
    </row>
    <row r="6949" spans="1:14" x14ac:dyDescent="0.2">
      <c r="A6949" s="30">
        <v>755</v>
      </c>
      <c r="B6949" s="253" t="str">
        <f>IF(AND(A6949&lt;&gt;"",ISNUMBER(A6949)),VLOOKUP(A6949,Studies!A:BR,2,FALSE),"")</f>
        <v>Venkatakrishnan 2005</v>
      </c>
      <c r="C6949" s="254" t="str">
        <f>IF(AND(A6949&lt;&gt;"",ISNUMBER(A6949)),VLOOKUP(A6949,Studies!A:BR,3,FALSE),"")</f>
        <v>https://www.ncbi.nlm.nih.gov/pubmed/15831776</v>
      </c>
      <c r="D6949" s="254" t="str">
        <f>IF(AND(A6949&lt;&gt;"",ISNUMBER(A6949)),VLOOKUP(A6949,Studies!A:BR,4,FALSE),"")</f>
        <v>Alprazolam</v>
      </c>
      <c r="E6949" s="254" t="str">
        <f>IF(AND(A6949&lt;&gt;"",ISNUMBER(A6949)),VLOOKUP(A6949,Studies!A:BR,5,FALSE),"")</f>
        <v>Alprazolam</v>
      </c>
      <c r="F6949" s="255" t="str">
        <f>IF(AND(A6949&lt;&gt;"",ISNUMBER(A6949)),VLOOKUP(A6949,Studies!A:BR,6,FALSE),"")</f>
        <v>Plasma</v>
      </c>
      <c r="G6949" s="194">
        <v>1</v>
      </c>
      <c r="H6949" s="50" t="s">
        <v>60</v>
      </c>
      <c r="I6949" s="187">
        <v>10.802580000000001</v>
      </c>
      <c r="J6949" s="41" t="s">
        <v>941</v>
      </c>
      <c r="K6949" s="41" t="s">
        <v>116</v>
      </c>
      <c r="L6949" s="195">
        <v>1.9260900000000001</v>
      </c>
      <c r="M6949" s="52" t="s">
        <v>941</v>
      </c>
      <c r="N6949" s="52" t="s">
        <v>949</v>
      </c>
    </row>
    <row r="6950" spans="1:14" x14ac:dyDescent="0.2">
      <c r="A6950" s="30">
        <v>755</v>
      </c>
      <c r="B6950" s="253" t="str">
        <f>IF(AND(A6950&lt;&gt;"",ISNUMBER(A6950)),VLOOKUP(A6950,Studies!A:BR,2,FALSE),"")</f>
        <v>Venkatakrishnan 2005</v>
      </c>
      <c r="C6950" s="254" t="str">
        <f>IF(AND(A6950&lt;&gt;"",ISNUMBER(A6950)),VLOOKUP(A6950,Studies!A:BR,3,FALSE),"")</f>
        <v>https://www.ncbi.nlm.nih.gov/pubmed/15831776</v>
      </c>
      <c r="D6950" s="254" t="str">
        <f>IF(AND(A6950&lt;&gt;"",ISNUMBER(A6950)),VLOOKUP(A6950,Studies!A:BR,4,FALSE),"")</f>
        <v>Alprazolam</v>
      </c>
      <c r="E6950" s="254" t="str">
        <f>IF(AND(A6950&lt;&gt;"",ISNUMBER(A6950)),VLOOKUP(A6950,Studies!A:BR,5,FALSE),"")</f>
        <v>Alprazolam</v>
      </c>
      <c r="F6950" s="255" t="str">
        <f>IF(AND(A6950&lt;&gt;"",ISNUMBER(A6950)),VLOOKUP(A6950,Studies!A:BR,6,FALSE),"")</f>
        <v>Plasma</v>
      </c>
      <c r="G6950" s="194">
        <v>1.25</v>
      </c>
      <c r="H6950" s="50" t="s">
        <v>60</v>
      </c>
      <c r="I6950" s="187">
        <v>9.9248440000000002</v>
      </c>
      <c r="J6950" s="41" t="s">
        <v>941</v>
      </c>
      <c r="K6950" s="41" t="s">
        <v>116</v>
      </c>
      <c r="L6950" s="195">
        <v>1.379291</v>
      </c>
      <c r="M6950" s="52" t="s">
        <v>941</v>
      </c>
      <c r="N6950" s="52" t="s">
        <v>949</v>
      </c>
    </row>
    <row r="6951" spans="1:14" x14ac:dyDescent="0.2">
      <c r="A6951" s="30">
        <v>755</v>
      </c>
      <c r="B6951" s="253" t="str">
        <f>IF(AND(A6951&lt;&gt;"",ISNUMBER(A6951)),VLOOKUP(A6951,Studies!A:BR,2,FALSE),"")</f>
        <v>Venkatakrishnan 2005</v>
      </c>
      <c r="C6951" s="254" t="str">
        <f>IF(AND(A6951&lt;&gt;"",ISNUMBER(A6951)),VLOOKUP(A6951,Studies!A:BR,3,FALSE),"")</f>
        <v>https://www.ncbi.nlm.nih.gov/pubmed/15831776</v>
      </c>
      <c r="D6951" s="254" t="str">
        <f>IF(AND(A6951&lt;&gt;"",ISNUMBER(A6951)),VLOOKUP(A6951,Studies!A:BR,4,FALSE),"")</f>
        <v>Alprazolam</v>
      </c>
      <c r="E6951" s="254" t="str">
        <f>IF(AND(A6951&lt;&gt;"",ISNUMBER(A6951)),VLOOKUP(A6951,Studies!A:BR,5,FALSE),"")</f>
        <v>Alprazolam</v>
      </c>
      <c r="F6951" s="255" t="str">
        <f>IF(AND(A6951&lt;&gt;"",ISNUMBER(A6951)),VLOOKUP(A6951,Studies!A:BR,6,FALSE),"")</f>
        <v>Plasma</v>
      </c>
      <c r="G6951" s="194">
        <v>1.5</v>
      </c>
      <c r="H6951" s="50" t="s">
        <v>60</v>
      </c>
      <c r="I6951" s="187">
        <v>10.038970000000001</v>
      </c>
      <c r="J6951" s="41" t="s">
        <v>941</v>
      </c>
      <c r="K6951" s="41" t="s">
        <v>116</v>
      </c>
      <c r="L6951" s="195">
        <v>1.395086</v>
      </c>
      <c r="M6951" s="52" t="s">
        <v>941</v>
      </c>
      <c r="N6951" s="52" t="s">
        <v>949</v>
      </c>
    </row>
    <row r="6952" spans="1:14" x14ac:dyDescent="0.2">
      <c r="A6952" s="30">
        <v>755</v>
      </c>
      <c r="B6952" s="253" t="str">
        <f>IF(AND(A6952&lt;&gt;"",ISNUMBER(A6952)),VLOOKUP(A6952,Studies!A:BR,2,FALSE),"")</f>
        <v>Venkatakrishnan 2005</v>
      </c>
      <c r="C6952" s="254" t="str">
        <f>IF(AND(A6952&lt;&gt;"",ISNUMBER(A6952)),VLOOKUP(A6952,Studies!A:BR,3,FALSE),"")</f>
        <v>https://www.ncbi.nlm.nih.gov/pubmed/15831776</v>
      </c>
      <c r="D6952" s="254" t="str">
        <f>IF(AND(A6952&lt;&gt;"",ISNUMBER(A6952)),VLOOKUP(A6952,Studies!A:BR,4,FALSE),"")</f>
        <v>Alprazolam</v>
      </c>
      <c r="E6952" s="254" t="str">
        <f>IF(AND(A6952&lt;&gt;"",ISNUMBER(A6952)),VLOOKUP(A6952,Studies!A:BR,5,FALSE),"")</f>
        <v>Alprazolam</v>
      </c>
      <c r="F6952" s="255" t="str">
        <f>IF(AND(A6952&lt;&gt;"",ISNUMBER(A6952)),VLOOKUP(A6952,Studies!A:BR,6,FALSE),"")</f>
        <v>Plasma</v>
      </c>
      <c r="G6952" s="194">
        <v>2</v>
      </c>
      <c r="H6952" s="50" t="s">
        <v>60</v>
      </c>
      <c r="I6952" s="187">
        <v>9.2243739999999992</v>
      </c>
      <c r="J6952" s="41" t="s">
        <v>941</v>
      </c>
      <c r="K6952" s="41" t="s">
        <v>116</v>
      </c>
      <c r="L6952" s="195">
        <v>1.401437</v>
      </c>
      <c r="M6952" s="52" t="s">
        <v>941</v>
      </c>
      <c r="N6952" s="52" t="s">
        <v>949</v>
      </c>
    </row>
    <row r="6953" spans="1:14" x14ac:dyDescent="0.2">
      <c r="A6953" s="30">
        <v>755</v>
      </c>
      <c r="B6953" s="253" t="str">
        <f>IF(AND(A6953&lt;&gt;"",ISNUMBER(A6953)),VLOOKUP(A6953,Studies!A:BR,2,FALSE),"")</f>
        <v>Venkatakrishnan 2005</v>
      </c>
      <c r="C6953" s="254" t="str">
        <f>IF(AND(A6953&lt;&gt;"",ISNUMBER(A6953)),VLOOKUP(A6953,Studies!A:BR,3,FALSE),"")</f>
        <v>https://www.ncbi.nlm.nih.gov/pubmed/15831776</v>
      </c>
      <c r="D6953" s="254" t="str">
        <f>IF(AND(A6953&lt;&gt;"",ISNUMBER(A6953)),VLOOKUP(A6953,Studies!A:BR,4,FALSE),"")</f>
        <v>Alprazolam</v>
      </c>
      <c r="E6953" s="254" t="str">
        <f>IF(AND(A6953&lt;&gt;"",ISNUMBER(A6953)),VLOOKUP(A6953,Studies!A:BR,5,FALSE),"")</f>
        <v>Alprazolam</v>
      </c>
      <c r="F6953" s="255" t="str">
        <f>IF(AND(A6953&lt;&gt;"",ISNUMBER(A6953)),VLOOKUP(A6953,Studies!A:BR,6,FALSE),"")</f>
        <v>Plasma</v>
      </c>
      <c r="G6953" s="194">
        <v>2.5</v>
      </c>
      <c r="H6953" s="50" t="s">
        <v>60</v>
      </c>
      <c r="I6953" s="187">
        <v>9.7084609999999998</v>
      </c>
      <c r="J6953" s="41" t="s">
        <v>941</v>
      </c>
      <c r="K6953" s="41" t="s">
        <v>116</v>
      </c>
      <c r="L6953" s="195">
        <v>0.91986800000000002</v>
      </c>
      <c r="M6953" s="52" t="s">
        <v>941</v>
      </c>
      <c r="N6953" s="52" t="s">
        <v>949</v>
      </c>
    </row>
    <row r="6954" spans="1:14" x14ac:dyDescent="0.2">
      <c r="A6954" s="30">
        <v>755</v>
      </c>
      <c r="B6954" s="253" t="str">
        <f>IF(AND(A6954&lt;&gt;"",ISNUMBER(A6954)),VLOOKUP(A6954,Studies!A:BR,2,FALSE),"")</f>
        <v>Venkatakrishnan 2005</v>
      </c>
      <c r="C6954" s="254" t="str">
        <f>IF(AND(A6954&lt;&gt;"",ISNUMBER(A6954)),VLOOKUP(A6954,Studies!A:BR,3,FALSE),"")</f>
        <v>https://www.ncbi.nlm.nih.gov/pubmed/15831776</v>
      </c>
      <c r="D6954" s="254" t="str">
        <f>IF(AND(A6954&lt;&gt;"",ISNUMBER(A6954)),VLOOKUP(A6954,Studies!A:BR,4,FALSE),"")</f>
        <v>Alprazolam</v>
      </c>
      <c r="E6954" s="254" t="str">
        <f>IF(AND(A6954&lt;&gt;"",ISNUMBER(A6954)),VLOOKUP(A6954,Studies!A:BR,5,FALSE),"")</f>
        <v>Alprazolam</v>
      </c>
      <c r="F6954" s="255" t="str">
        <f>IF(AND(A6954&lt;&gt;"",ISNUMBER(A6954)),VLOOKUP(A6954,Studies!A:BR,6,FALSE),"")</f>
        <v>Plasma</v>
      </c>
      <c r="G6954" s="194">
        <v>3</v>
      </c>
      <c r="H6954" s="50" t="s">
        <v>60</v>
      </c>
      <c r="I6954" s="187">
        <v>9.2810520000000007</v>
      </c>
      <c r="J6954" s="41" t="s">
        <v>941</v>
      </c>
      <c r="K6954" s="41" t="s">
        <v>116</v>
      </c>
      <c r="L6954" s="195">
        <v>1.3497950000000001</v>
      </c>
      <c r="M6954" s="52" t="s">
        <v>941</v>
      </c>
      <c r="N6954" s="52" t="s">
        <v>949</v>
      </c>
    </row>
    <row r="6955" spans="1:14" x14ac:dyDescent="0.2">
      <c r="A6955" s="30">
        <v>755</v>
      </c>
      <c r="B6955" s="253" t="str">
        <f>IF(AND(A6955&lt;&gt;"",ISNUMBER(A6955)),VLOOKUP(A6955,Studies!A:BR,2,FALSE),"")</f>
        <v>Venkatakrishnan 2005</v>
      </c>
      <c r="C6955" s="254" t="str">
        <f>IF(AND(A6955&lt;&gt;"",ISNUMBER(A6955)),VLOOKUP(A6955,Studies!A:BR,3,FALSE),"")</f>
        <v>https://www.ncbi.nlm.nih.gov/pubmed/15831776</v>
      </c>
      <c r="D6955" s="254" t="str">
        <f>IF(AND(A6955&lt;&gt;"",ISNUMBER(A6955)),VLOOKUP(A6955,Studies!A:BR,4,FALSE),"")</f>
        <v>Alprazolam</v>
      </c>
      <c r="E6955" s="254" t="str">
        <f>IF(AND(A6955&lt;&gt;"",ISNUMBER(A6955)),VLOOKUP(A6955,Studies!A:BR,5,FALSE),"")</f>
        <v>Alprazolam</v>
      </c>
      <c r="F6955" s="255" t="str">
        <f>IF(AND(A6955&lt;&gt;"",ISNUMBER(A6955)),VLOOKUP(A6955,Studies!A:BR,6,FALSE),"")</f>
        <v>Plasma</v>
      </c>
      <c r="G6955" s="194">
        <v>3.5</v>
      </c>
      <c r="H6955" s="50" t="s">
        <v>60</v>
      </c>
      <c r="I6955" s="187">
        <v>8.7231919999999992</v>
      </c>
      <c r="J6955" s="41" t="s">
        <v>941</v>
      </c>
      <c r="K6955" s="41" t="s">
        <v>116</v>
      </c>
      <c r="L6955" s="195">
        <v>1.439581</v>
      </c>
      <c r="M6955" s="52" t="s">
        <v>941</v>
      </c>
      <c r="N6955" s="52" t="s">
        <v>949</v>
      </c>
    </row>
    <row r="6956" spans="1:14" x14ac:dyDescent="0.2">
      <c r="A6956" s="30">
        <v>755</v>
      </c>
      <c r="B6956" s="253" t="str">
        <f>IF(AND(A6956&lt;&gt;"",ISNUMBER(A6956)),VLOOKUP(A6956,Studies!A:BR,2,FALSE),"")</f>
        <v>Venkatakrishnan 2005</v>
      </c>
      <c r="C6956" s="254" t="str">
        <f>IF(AND(A6956&lt;&gt;"",ISNUMBER(A6956)),VLOOKUP(A6956,Studies!A:BR,3,FALSE),"")</f>
        <v>https://www.ncbi.nlm.nih.gov/pubmed/15831776</v>
      </c>
      <c r="D6956" s="254" t="str">
        <f>IF(AND(A6956&lt;&gt;"",ISNUMBER(A6956)),VLOOKUP(A6956,Studies!A:BR,4,FALSE),"")</f>
        <v>Alprazolam</v>
      </c>
      <c r="E6956" s="254" t="str">
        <f>IF(AND(A6956&lt;&gt;"",ISNUMBER(A6956)),VLOOKUP(A6956,Studies!A:BR,5,FALSE),"")</f>
        <v>Alprazolam</v>
      </c>
      <c r="F6956" s="255" t="str">
        <f>IF(AND(A6956&lt;&gt;"",ISNUMBER(A6956)),VLOOKUP(A6956,Studies!A:BR,6,FALSE),"")</f>
        <v>Plasma</v>
      </c>
      <c r="G6956" s="194">
        <v>4.5</v>
      </c>
      <c r="H6956" s="50" t="s">
        <v>60</v>
      </c>
      <c r="I6956" s="187">
        <v>8.1544500000000006</v>
      </c>
      <c r="J6956" s="41" t="s">
        <v>941</v>
      </c>
      <c r="K6956" s="41" t="s">
        <v>116</v>
      </c>
      <c r="L6956" s="195">
        <v>1.0808040000000001</v>
      </c>
      <c r="M6956" s="52" t="s">
        <v>941</v>
      </c>
      <c r="N6956" s="52" t="s">
        <v>949</v>
      </c>
    </row>
    <row r="6957" spans="1:14" x14ac:dyDescent="0.2">
      <c r="A6957" s="30">
        <v>755</v>
      </c>
      <c r="B6957" s="253" t="str">
        <f>IF(AND(A6957&lt;&gt;"",ISNUMBER(A6957)),VLOOKUP(A6957,Studies!A:BR,2,FALSE),"")</f>
        <v>Venkatakrishnan 2005</v>
      </c>
      <c r="C6957" s="254" t="str">
        <f>IF(AND(A6957&lt;&gt;"",ISNUMBER(A6957)),VLOOKUP(A6957,Studies!A:BR,3,FALSE),"")</f>
        <v>https://www.ncbi.nlm.nih.gov/pubmed/15831776</v>
      </c>
      <c r="D6957" s="254" t="str">
        <f>IF(AND(A6957&lt;&gt;"",ISNUMBER(A6957)),VLOOKUP(A6957,Studies!A:BR,4,FALSE),"")</f>
        <v>Alprazolam</v>
      </c>
      <c r="E6957" s="254" t="str">
        <f>IF(AND(A6957&lt;&gt;"",ISNUMBER(A6957)),VLOOKUP(A6957,Studies!A:BR,5,FALSE),"")</f>
        <v>Alprazolam</v>
      </c>
      <c r="F6957" s="255" t="str">
        <f>IF(AND(A6957&lt;&gt;"",ISNUMBER(A6957)),VLOOKUP(A6957,Studies!A:BR,6,FALSE),"")</f>
        <v>Plasma</v>
      </c>
      <c r="G6957" s="194">
        <v>5.5</v>
      </c>
      <c r="H6957" s="50" t="s">
        <v>60</v>
      </c>
      <c r="I6957" s="187">
        <v>7.3268500000000003</v>
      </c>
      <c r="J6957" s="41" t="s">
        <v>941</v>
      </c>
      <c r="K6957" s="41" t="s">
        <v>116</v>
      </c>
      <c r="L6957" s="195">
        <v>0.87775000000000003</v>
      </c>
      <c r="M6957" s="52" t="s">
        <v>941</v>
      </c>
      <c r="N6957" s="52" t="s">
        <v>949</v>
      </c>
    </row>
    <row r="6958" spans="1:14" x14ac:dyDescent="0.2">
      <c r="A6958" s="30">
        <v>755</v>
      </c>
      <c r="B6958" s="253" t="str">
        <f>IF(AND(A6958&lt;&gt;"",ISNUMBER(A6958)),VLOOKUP(A6958,Studies!A:BR,2,FALSE),"")</f>
        <v>Venkatakrishnan 2005</v>
      </c>
      <c r="C6958" s="254" t="str">
        <f>IF(AND(A6958&lt;&gt;"",ISNUMBER(A6958)),VLOOKUP(A6958,Studies!A:BR,3,FALSE),"")</f>
        <v>https://www.ncbi.nlm.nih.gov/pubmed/15831776</v>
      </c>
      <c r="D6958" s="254" t="str">
        <f>IF(AND(A6958&lt;&gt;"",ISNUMBER(A6958)),VLOOKUP(A6958,Studies!A:BR,4,FALSE),"")</f>
        <v>Alprazolam</v>
      </c>
      <c r="E6958" s="254" t="str">
        <f>IF(AND(A6958&lt;&gt;"",ISNUMBER(A6958)),VLOOKUP(A6958,Studies!A:BR,5,FALSE),"")</f>
        <v>Alprazolam</v>
      </c>
      <c r="F6958" s="255" t="str">
        <f>IF(AND(A6958&lt;&gt;"",ISNUMBER(A6958)),VLOOKUP(A6958,Studies!A:BR,6,FALSE),"")</f>
        <v>Plasma</v>
      </c>
      <c r="G6958" s="194">
        <v>6.5</v>
      </c>
      <c r="H6958" s="50" t="s">
        <v>60</v>
      </c>
      <c r="I6958" s="187">
        <v>6.8880059999999999</v>
      </c>
      <c r="J6958" s="41" t="s">
        <v>941</v>
      </c>
      <c r="K6958" s="41" t="s">
        <v>116</v>
      </c>
      <c r="L6958" s="195">
        <v>0.78170700000000004</v>
      </c>
      <c r="M6958" s="52" t="s">
        <v>941</v>
      </c>
      <c r="N6958" s="52" t="s">
        <v>949</v>
      </c>
    </row>
    <row r="6959" spans="1:14" x14ac:dyDescent="0.2">
      <c r="A6959" s="30">
        <v>755</v>
      </c>
      <c r="B6959" s="253" t="str">
        <f>IF(AND(A6959&lt;&gt;"",ISNUMBER(A6959)),VLOOKUP(A6959,Studies!A:BR,2,FALSE),"")</f>
        <v>Venkatakrishnan 2005</v>
      </c>
      <c r="C6959" s="254" t="str">
        <f>IF(AND(A6959&lt;&gt;"",ISNUMBER(A6959)),VLOOKUP(A6959,Studies!A:BR,3,FALSE),"")</f>
        <v>https://www.ncbi.nlm.nih.gov/pubmed/15831776</v>
      </c>
      <c r="D6959" s="254" t="str">
        <f>IF(AND(A6959&lt;&gt;"",ISNUMBER(A6959)),VLOOKUP(A6959,Studies!A:BR,4,FALSE),"")</f>
        <v>Alprazolam</v>
      </c>
      <c r="E6959" s="254" t="str">
        <f>IF(AND(A6959&lt;&gt;"",ISNUMBER(A6959)),VLOOKUP(A6959,Studies!A:BR,5,FALSE),"")</f>
        <v>Alprazolam</v>
      </c>
      <c r="F6959" s="255" t="str">
        <f>IF(AND(A6959&lt;&gt;"",ISNUMBER(A6959)),VLOOKUP(A6959,Studies!A:BR,6,FALSE),"")</f>
        <v>Plasma</v>
      </c>
      <c r="G6959" s="194">
        <v>8.5</v>
      </c>
      <c r="H6959" s="50" t="s">
        <v>60</v>
      </c>
      <c r="I6959" s="187">
        <v>6.0876320000000002</v>
      </c>
      <c r="J6959" s="41" t="s">
        <v>941</v>
      </c>
      <c r="K6959" s="41" t="s">
        <v>116</v>
      </c>
      <c r="L6959" s="195">
        <v>0.65259599999999995</v>
      </c>
      <c r="M6959" s="52" t="s">
        <v>941</v>
      </c>
      <c r="N6959" s="52" t="s">
        <v>949</v>
      </c>
    </row>
    <row r="6960" spans="1:14" x14ac:dyDescent="0.2">
      <c r="A6960" s="30">
        <v>755</v>
      </c>
      <c r="B6960" s="253" t="str">
        <f>IF(AND(A6960&lt;&gt;"",ISNUMBER(A6960)),VLOOKUP(A6960,Studies!A:BR,2,FALSE),"")</f>
        <v>Venkatakrishnan 2005</v>
      </c>
      <c r="C6960" s="254" t="str">
        <f>IF(AND(A6960&lt;&gt;"",ISNUMBER(A6960)),VLOOKUP(A6960,Studies!A:BR,3,FALSE),"")</f>
        <v>https://www.ncbi.nlm.nih.gov/pubmed/15831776</v>
      </c>
      <c r="D6960" s="254" t="str">
        <f>IF(AND(A6960&lt;&gt;"",ISNUMBER(A6960)),VLOOKUP(A6960,Studies!A:BR,4,FALSE),"")</f>
        <v>Alprazolam</v>
      </c>
      <c r="E6960" s="254" t="str">
        <f>IF(AND(A6960&lt;&gt;"",ISNUMBER(A6960)),VLOOKUP(A6960,Studies!A:BR,5,FALSE),"")</f>
        <v>Alprazolam</v>
      </c>
      <c r="F6960" s="255" t="str">
        <f>IF(AND(A6960&lt;&gt;"",ISNUMBER(A6960)),VLOOKUP(A6960,Studies!A:BR,6,FALSE),"")</f>
        <v>Plasma</v>
      </c>
      <c r="G6960" s="194">
        <v>10.5</v>
      </c>
      <c r="H6960" s="50" t="s">
        <v>60</v>
      </c>
      <c r="I6960" s="187">
        <v>5.7257239999999996</v>
      </c>
      <c r="J6960" s="41" t="s">
        <v>941</v>
      </c>
      <c r="K6960" s="41" t="s">
        <v>116</v>
      </c>
      <c r="L6960" s="195">
        <v>0.68597399999999997</v>
      </c>
      <c r="M6960" s="52" t="s">
        <v>941</v>
      </c>
      <c r="N6960" s="52" t="s">
        <v>949</v>
      </c>
    </row>
    <row r="6961" spans="1:16" x14ac:dyDescent="0.2">
      <c r="A6961" s="30">
        <v>755</v>
      </c>
      <c r="B6961" s="253" t="str">
        <f>IF(AND(A6961&lt;&gt;"",ISNUMBER(A6961)),VLOOKUP(A6961,Studies!A:BR,2,FALSE),"")</f>
        <v>Venkatakrishnan 2005</v>
      </c>
      <c r="C6961" s="254" t="str">
        <f>IF(AND(A6961&lt;&gt;"",ISNUMBER(A6961)),VLOOKUP(A6961,Studies!A:BR,3,FALSE),"")</f>
        <v>https://www.ncbi.nlm.nih.gov/pubmed/15831776</v>
      </c>
      <c r="D6961" s="254" t="str">
        <f>IF(AND(A6961&lt;&gt;"",ISNUMBER(A6961)),VLOOKUP(A6961,Studies!A:BR,4,FALSE),"")</f>
        <v>Alprazolam</v>
      </c>
      <c r="E6961" s="254" t="str">
        <f>IF(AND(A6961&lt;&gt;"",ISNUMBER(A6961)),VLOOKUP(A6961,Studies!A:BR,5,FALSE),"")</f>
        <v>Alprazolam</v>
      </c>
      <c r="F6961" s="255" t="str">
        <f>IF(AND(A6961&lt;&gt;"",ISNUMBER(A6961)),VLOOKUP(A6961,Studies!A:BR,6,FALSE),"")</f>
        <v>Plasma</v>
      </c>
      <c r="G6961" s="194">
        <v>12.5</v>
      </c>
      <c r="H6961" s="50" t="s">
        <v>60</v>
      </c>
      <c r="I6961" s="187">
        <v>5.0318860000000001</v>
      </c>
      <c r="J6961" s="41" t="s">
        <v>941</v>
      </c>
      <c r="K6961" s="41" t="s">
        <v>116</v>
      </c>
      <c r="L6961" s="195">
        <v>0.66696599999999995</v>
      </c>
      <c r="M6961" s="52" t="s">
        <v>941</v>
      </c>
      <c r="N6961" s="52" t="s">
        <v>949</v>
      </c>
    </row>
    <row r="6962" spans="1:16" x14ac:dyDescent="0.2">
      <c r="A6962" s="30">
        <v>756</v>
      </c>
      <c r="B6962" s="253" t="str">
        <f>IF(AND(A6962&lt;&gt;"",ISNUMBER(A6962)),VLOOKUP(A6962,Studies!A:BR,2,FALSE),"")</f>
        <v>Eberts 1980</v>
      </c>
      <c r="C6962" s="254" t="str">
        <f>IF(AND(A6962&lt;&gt;"",ISNUMBER(A6962)),VLOOKUP(A6962,Studies!A:BR,3,FALSE),"")</f>
        <v>Eberts, F. S., Philopoulos, Y., Reineke, L. M., &amp; Vliek, R. W. (1980). Disposition of 14C-alprazolam, a new anxiolytic-antidepressant, in man. Pharmacologist, 22, 279.</v>
      </c>
      <c r="D6962" s="254" t="str">
        <f>IF(AND(A6962&lt;&gt;"",ISNUMBER(A6962)),VLOOKUP(A6962,Studies!A:BR,4,FALSE),"")</f>
        <v>14C-Alprazolam</v>
      </c>
      <c r="E6962" s="254" t="str">
        <f>IF(AND(A6962&lt;&gt;"",ISNUMBER(A6962)),VLOOKUP(A6962,Studies!A:BR,5,FALSE),"")</f>
        <v>Alprazolam</v>
      </c>
      <c r="F6962" s="255" t="str">
        <f>IF(AND(A6962&lt;&gt;"",ISNUMBER(A6962)),VLOOKUP(A6962,Studies!A:BR,6,FALSE),"")</f>
        <v>Urine</v>
      </c>
      <c r="G6962" s="194">
        <v>72</v>
      </c>
      <c r="H6962" s="50" t="s">
        <v>60</v>
      </c>
      <c r="I6962" s="187">
        <v>20</v>
      </c>
      <c r="J6962" s="41" t="s">
        <v>447</v>
      </c>
      <c r="K6962" s="41" t="s">
        <v>116</v>
      </c>
      <c r="P6962" s="42" t="s">
        <v>2130</v>
      </c>
    </row>
    <row r="6963" spans="1:16" x14ac:dyDescent="0.2">
      <c r="A6963" s="30">
        <v>757</v>
      </c>
      <c r="B6963" s="253" t="str">
        <f>IF(AND(A6963&lt;&gt;"",ISNUMBER(A6963)),VLOOKUP(A6963,Studies!A:BR,2,FALSE),"")</f>
        <v>Phillips 1986</v>
      </c>
      <c r="C6963" s="254" t="str">
        <f>IF(AND(A6963&lt;&gt;"",ISNUMBER(A6963)),VLOOKUP(A6963,Studies!A:BR,3,FALSE),"")</f>
        <v>https://www.ncbi.nlm.nih.gov/pubmed/3771812</v>
      </c>
      <c r="D6963" s="254" t="str">
        <f>IF(AND(A6963&lt;&gt;"",ISNUMBER(A6963)),VLOOKUP(A6963,Studies!A:BR,4,FALSE),"")</f>
        <v>Triazolam after 3 days of erythromycin</v>
      </c>
      <c r="E6963" s="254" t="str">
        <f>IF(AND(A6963&lt;&gt;"",ISNUMBER(A6963)),VLOOKUP(A6963,Studies!A:BR,5,FALSE),"")</f>
        <v>Triazolam</v>
      </c>
      <c r="F6963" s="255" t="str">
        <f>IF(AND(A6963&lt;&gt;"",ISNUMBER(A6963)),VLOOKUP(A6963,Studies!A:BR,6,FALSE),"")</f>
        <v>Plasma</v>
      </c>
      <c r="G6963" s="194">
        <v>64.342690000000005</v>
      </c>
      <c r="H6963" s="50" t="s">
        <v>60</v>
      </c>
      <c r="I6963" s="187">
        <v>0.29331699999999999</v>
      </c>
      <c r="J6963" s="41" t="s">
        <v>941</v>
      </c>
      <c r="K6963" s="41" t="s">
        <v>116</v>
      </c>
      <c r="L6963" s="195">
        <v>0.29247400000000001</v>
      </c>
      <c r="M6963" s="52" t="s">
        <v>941</v>
      </c>
      <c r="N6963" s="52" t="s">
        <v>117</v>
      </c>
      <c r="P6963" s="42" t="s">
        <v>2194</v>
      </c>
    </row>
    <row r="6964" spans="1:16" x14ac:dyDescent="0.2">
      <c r="A6964" s="30">
        <v>757</v>
      </c>
      <c r="B6964" s="253" t="str">
        <f>IF(AND(A6964&lt;&gt;"",ISNUMBER(A6964)),VLOOKUP(A6964,Studies!A:BR,2,FALSE),"")</f>
        <v>Phillips 1986</v>
      </c>
      <c r="C6964" s="254" t="str">
        <f>IF(AND(A6964&lt;&gt;"",ISNUMBER(A6964)),VLOOKUP(A6964,Studies!A:BR,3,FALSE),"")</f>
        <v>https://www.ncbi.nlm.nih.gov/pubmed/3771812</v>
      </c>
      <c r="D6964" s="254" t="str">
        <f>IF(AND(A6964&lt;&gt;"",ISNUMBER(A6964)),VLOOKUP(A6964,Studies!A:BR,4,FALSE),"")</f>
        <v>Triazolam after 3 days of erythromycin</v>
      </c>
      <c r="E6964" s="254" t="str">
        <f>IF(AND(A6964&lt;&gt;"",ISNUMBER(A6964)),VLOOKUP(A6964,Studies!A:BR,5,FALSE),"")</f>
        <v>Triazolam</v>
      </c>
      <c r="F6964" s="255" t="str">
        <f>IF(AND(A6964&lt;&gt;"",ISNUMBER(A6964)),VLOOKUP(A6964,Studies!A:BR,6,FALSE),"")</f>
        <v>Plasma</v>
      </c>
      <c r="G6964" s="194">
        <v>64.673789999999997</v>
      </c>
      <c r="H6964" s="50" t="s">
        <v>60</v>
      </c>
      <c r="I6964" s="187">
        <v>2.3781859999999999</v>
      </c>
      <c r="J6964" s="41" t="s">
        <v>941</v>
      </c>
      <c r="K6964" s="41" t="s">
        <v>116</v>
      </c>
      <c r="L6964" s="195">
        <v>1.3923939999999999</v>
      </c>
      <c r="M6964" s="52" t="s">
        <v>941</v>
      </c>
      <c r="N6964" s="52" t="s">
        <v>117</v>
      </c>
      <c r="P6964" s="42" t="s">
        <v>2194</v>
      </c>
    </row>
    <row r="6965" spans="1:16" x14ac:dyDescent="0.2">
      <c r="A6965" s="30">
        <v>757</v>
      </c>
      <c r="B6965" s="253" t="str">
        <f>IF(AND(A6965&lt;&gt;"",ISNUMBER(A6965)),VLOOKUP(A6965,Studies!A:BR,2,FALSE),"")</f>
        <v>Phillips 1986</v>
      </c>
      <c r="C6965" s="254" t="str">
        <f>IF(AND(A6965&lt;&gt;"",ISNUMBER(A6965)),VLOOKUP(A6965,Studies!A:BR,3,FALSE),"")</f>
        <v>https://www.ncbi.nlm.nih.gov/pubmed/3771812</v>
      </c>
      <c r="D6965" s="254" t="str">
        <f>IF(AND(A6965&lt;&gt;"",ISNUMBER(A6965)),VLOOKUP(A6965,Studies!A:BR,4,FALSE),"")</f>
        <v>Triazolam after 3 days of erythromycin</v>
      </c>
      <c r="E6965" s="254" t="str">
        <f>IF(AND(A6965&lt;&gt;"",ISNUMBER(A6965)),VLOOKUP(A6965,Studies!A:BR,5,FALSE),"")</f>
        <v>Triazolam</v>
      </c>
      <c r="F6965" s="255" t="str">
        <f>IF(AND(A6965&lt;&gt;"",ISNUMBER(A6965)),VLOOKUP(A6965,Studies!A:BR,6,FALSE),"")</f>
        <v>Plasma</v>
      </c>
      <c r="G6965" s="194">
        <v>64.895349999999993</v>
      </c>
      <c r="H6965" s="50" t="s">
        <v>60</v>
      </c>
      <c r="I6965" s="187">
        <v>3.2921209999999999</v>
      </c>
      <c r="J6965" s="41" t="s">
        <v>941</v>
      </c>
      <c r="K6965" s="41" t="s">
        <v>116</v>
      </c>
      <c r="L6965" s="195">
        <v>1.31264</v>
      </c>
      <c r="M6965" s="52" t="s">
        <v>941</v>
      </c>
      <c r="N6965" s="52" t="s">
        <v>117</v>
      </c>
      <c r="P6965" s="42" t="s">
        <v>2194</v>
      </c>
    </row>
    <row r="6966" spans="1:16" x14ac:dyDescent="0.2">
      <c r="A6966" s="30">
        <v>757</v>
      </c>
      <c r="B6966" s="253" t="str">
        <f>IF(AND(A6966&lt;&gt;"",ISNUMBER(A6966)),VLOOKUP(A6966,Studies!A:BR,2,FALSE),"")</f>
        <v>Phillips 1986</v>
      </c>
      <c r="C6966" s="254" t="str">
        <f>IF(AND(A6966&lt;&gt;"",ISNUMBER(A6966)),VLOOKUP(A6966,Studies!A:BR,3,FALSE),"")</f>
        <v>https://www.ncbi.nlm.nih.gov/pubmed/3771812</v>
      </c>
      <c r="D6966" s="254" t="str">
        <f>IF(AND(A6966&lt;&gt;"",ISNUMBER(A6966)),VLOOKUP(A6966,Studies!A:BR,4,FALSE),"")</f>
        <v>Triazolam after 3 days of erythromycin</v>
      </c>
      <c r="E6966" s="254" t="str">
        <f>IF(AND(A6966&lt;&gt;"",ISNUMBER(A6966)),VLOOKUP(A6966,Studies!A:BR,5,FALSE),"")</f>
        <v>Triazolam</v>
      </c>
      <c r="F6966" s="255" t="str">
        <f>IF(AND(A6966&lt;&gt;"",ISNUMBER(A6966)),VLOOKUP(A6966,Studies!A:BR,6,FALSE),"")</f>
        <v>Plasma</v>
      </c>
      <c r="G6966" s="194">
        <v>65.133260000000007</v>
      </c>
      <c r="H6966" s="50" t="s">
        <v>60</v>
      </c>
      <c r="I6966" s="187">
        <v>3.5852430000000002</v>
      </c>
      <c r="J6966" s="41" t="s">
        <v>941</v>
      </c>
      <c r="K6966" s="41" t="s">
        <v>116</v>
      </c>
      <c r="L6966" s="195">
        <v>1.2949029999999999</v>
      </c>
      <c r="M6966" s="52" t="s">
        <v>941</v>
      </c>
      <c r="N6966" s="52" t="s">
        <v>117</v>
      </c>
      <c r="P6966" s="42" t="s">
        <v>2194</v>
      </c>
    </row>
    <row r="6967" spans="1:16" x14ac:dyDescent="0.2">
      <c r="A6967" s="30">
        <v>757</v>
      </c>
      <c r="B6967" s="253" t="str">
        <f>IF(AND(A6967&lt;&gt;"",ISNUMBER(A6967)),VLOOKUP(A6967,Studies!A:BR,2,FALSE),"")</f>
        <v>Phillips 1986</v>
      </c>
      <c r="C6967" s="254" t="str">
        <f>IF(AND(A6967&lt;&gt;"",ISNUMBER(A6967)),VLOOKUP(A6967,Studies!A:BR,3,FALSE),"")</f>
        <v>https://www.ncbi.nlm.nih.gov/pubmed/3771812</v>
      </c>
      <c r="D6967" s="254" t="str">
        <f>IF(AND(A6967&lt;&gt;"",ISNUMBER(A6967)),VLOOKUP(A6967,Studies!A:BR,4,FALSE),"")</f>
        <v>Triazolam after 3 days of erythromycin</v>
      </c>
      <c r="E6967" s="254" t="str">
        <f>IF(AND(A6967&lt;&gt;"",ISNUMBER(A6967)),VLOOKUP(A6967,Studies!A:BR,5,FALSE),"")</f>
        <v>Triazolam</v>
      </c>
      <c r="F6967" s="255" t="str">
        <f>IF(AND(A6967&lt;&gt;"",ISNUMBER(A6967)),VLOOKUP(A6967,Studies!A:BR,6,FALSE),"")</f>
        <v>Plasma</v>
      </c>
      <c r="G6967" s="194">
        <v>65.661879999999996</v>
      </c>
      <c r="H6967" s="50" t="s">
        <v>60</v>
      </c>
      <c r="I6967" s="187">
        <v>3.497528</v>
      </c>
      <c r="J6967" s="41" t="s">
        <v>941</v>
      </c>
      <c r="K6967" s="41" t="s">
        <v>116</v>
      </c>
      <c r="L6967" s="195">
        <v>1.0022340000000001</v>
      </c>
      <c r="M6967" s="52" t="s">
        <v>941</v>
      </c>
      <c r="N6967" s="52" t="s">
        <v>117</v>
      </c>
      <c r="P6967" s="42" t="s">
        <v>2194</v>
      </c>
    </row>
    <row r="6968" spans="1:16" x14ac:dyDescent="0.2">
      <c r="A6968" s="30">
        <v>757</v>
      </c>
      <c r="B6968" s="253" t="str">
        <f>IF(AND(A6968&lt;&gt;"",ISNUMBER(A6968)),VLOOKUP(A6968,Studies!A:BR,2,FALSE),"")</f>
        <v>Phillips 1986</v>
      </c>
      <c r="C6968" s="254" t="str">
        <f>IF(AND(A6968&lt;&gt;"",ISNUMBER(A6968)),VLOOKUP(A6968,Studies!A:BR,3,FALSE),"")</f>
        <v>https://www.ncbi.nlm.nih.gov/pubmed/3771812</v>
      </c>
      <c r="D6968" s="254" t="str">
        <f>IF(AND(A6968&lt;&gt;"",ISNUMBER(A6968)),VLOOKUP(A6968,Studies!A:BR,4,FALSE),"")</f>
        <v>Triazolam after 3 days of erythromycin</v>
      </c>
      <c r="E6968" s="254" t="str">
        <f>IF(AND(A6968&lt;&gt;"",ISNUMBER(A6968)),VLOOKUP(A6968,Studies!A:BR,5,FALSE),"")</f>
        <v>Triazolam</v>
      </c>
      <c r="F6968" s="255" t="str">
        <f>IF(AND(A6968&lt;&gt;"",ISNUMBER(A6968)),VLOOKUP(A6968,Studies!A:BR,6,FALSE),"")</f>
        <v>Plasma</v>
      </c>
      <c r="G6968" s="194">
        <v>66.150750000000002</v>
      </c>
      <c r="H6968" s="50" t="s">
        <v>60</v>
      </c>
      <c r="I6968" s="187">
        <v>3.5871230000000001</v>
      </c>
      <c r="J6968" s="41" t="s">
        <v>941</v>
      </c>
      <c r="K6968" s="41" t="s">
        <v>116</v>
      </c>
      <c r="L6968" s="195">
        <v>0.81592600000000004</v>
      </c>
      <c r="M6968" s="52" t="s">
        <v>941</v>
      </c>
      <c r="N6968" s="52" t="s">
        <v>117</v>
      </c>
      <c r="P6968" s="42" t="s">
        <v>2194</v>
      </c>
    </row>
    <row r="6969" spans="1:16" x14ac:dyDescent="0.2">
      <c r="A6969" s="30">
        <v>757</v>
      </c>
      <c r="B6969" s="253" t="str">
        <f>IF(AND(A6969&lt;&gt;"",ISNUMBER(A6969)),VLOOKUP(A6969,Studies!A:BR,2,FALSE),"")</f>
        <v>Phillips 1986</v>
      </c>
      <c r="C6969" s="254" t="str">
        <f>IF(AND(A6969&lt;&gt;"",ISNUMBER(A6969)),VLOOKUP(A6969,Studies!A:BR,3,FALSE),"")</f>
        <v>https://www.ncbi.nlm.nih.gov/pubmed/3771812</v>
      </c>
      <c r="D6969" s="254" t="str">
        <f>IF(AND(A6969&lt;&gt;"",ISNUMBER(A6969)),VLOOKUP(A6969,Studies!A:BR,4,FALSE),"")</f>
        <v>Triazolam after 3 days of erythromycin</v>
      </c>
      <c r="E6969" s="254" t="str">
        <f>IF(AND(A6969&lt;&gt;"",ISNUMBER(A6969)),VLOOKUP(A6969,Studies!A:BR,5,FALSE),"")</f>
        <v>Triazolam</v>
      </c>
      <c r="F6969" s="255" t="str">
        <f>IF(AND(A6969&lt;&gt;"",ISNUMBER(A6969)),VLOOKUP(A6969,Studies!A:BR,6,FALSE),"")</f>
        <v>Plasma</v>
      </c>
      <c r="G6969" s="194">
        <v>67.173150000000007</v>
      </c>
      <c r="H6969" s="50" t="s">
        <v>60</v>
      </c>
      <c r="I6969" s="187">
        <v>3.4027599999999998</v>
      </c>
      <c r="J6969" s="41" t="s">
        <v>941</v>
      </c>
      <c r="K6969" s="41" t="s">
        <v>116</v>
      </c>
      <c r="L6969" s="195">
        <v>0.780385</v>
      </c>
      <c r="M6969" s="52" t="s">
        <v>941</v>
      </c>
      <c r="N6969" s="52" t="s">
        <v>117</v>
      </c>
      <c r="P6969" s="42" t="s">
        <v>2194</v>
      </c>
    </row>
    <row r="6970" spans="1:16" x14ac:dyDescent="0.2">
      <c r="A6970" s="30">
        <v>757</v>
      </c>
      <c r="B6970" s="253" t="str">
        <f>IF(AND(A6970&lt;&gt;"",ISNUMBER(A6970)),VLOOKUP(A6970,Studies!A:BR,2,FALSE),"")</f>
        <v>Phillips 1986</v>
      </c>
      <c r="C6970" s="254" t="str">
        <f>IF(AND(A6970&lt;&gt;"",ISNUMBER(A6970)),VLOOKUP(A6970,Studies!A:BR,3,FALSE),"")</f>
        <v>https://www.ncbi.nlm.nih.gov/pubmed/3771812</v>
      </c>
      <c r="D6970" s="254" t="str">
        <f>IF(AND(A6970&lt;&gt;"",ISNUMBER(A6970)),VLOOKUP(A6970,Studies!A:BR,4,FALSE),"")</f>
        <v>Triazolam after 3 days of erythromycin</v>
      </c>
      <c r="E6970" s="254" t="str">
        <f>IF(AND(A6970&lt;&gt;"",ISNUMBER(A6970)),VLOOKUP(A6970,Studies!A:BR,5,FALSE),"")</f>
        <v>Triazolam</v>
      </c>
      <c r="F6970" s="255" t="str">
        <f>IF(AND(A6970&lt;&gt;"",ISNUMBER(A6970)),VLOOKUP(A6970,Studies!A:BR,6,FALSE),"")</f>
        <v>Plasma</v>
      </c>
      <c r="G6970" s="194">
        <v>68.166290000000004</v>
      </c>
      <c r="H6970" s="50" t="s">
        <v>60</v>
      </c>
      <c r="I6970" s="187">
        <v>2.996613</v>
      </c>
      <c r="J6970" s="41" t="s">
        <v>941</v>
      </c>
      <c r="K6970" s="41" t="s">
        <v>116</v>
      </c>
      <c r="L6970" s="195">
        <v>0.798122</v>
      </c>
      <c r="M6970" s="52" t="s">
        <v>941</v>
      </c>
      <c r="N6970" s="52" t="s">
        <v>117</v>
      </c>
      <c r="P6970" s="42" t="s">
        <v>2194</v>
      </c>
    </row>
    <row r="6971" spans="1:16" x14ac:dyDescent="0.2">
      <c r="A6971" s="30">
        <v>757</v>
      </c>
      <c r="B6971" s="253" t="str">
        <f>IF(AND(A6971&lt;&gt;"",ISNUMBER(A6971)),VLOOKUP(A6971,Studies!A:BR,2,FALSE),"")</f>
        <v>Phillips 1986</v>
      </c>
      <c r="C6971" s="254" t="str">
        <f>IF(AND(A6971&lt;&gt;"",ISNUMBER(A6971)),VLOOKUP(A6971,Studies!A:BR,3,FALSE),"")</f>
        <v>https://www.ncbi.nlm.nih.gov/pubmed/3771812</v>
      </c>
      <c r="D6971" s="254" t="str">
        <f>IF(AND(A6971&lt;&gt;"",ISNUMBER(A6971)),VLOOKUP(A6971,Studies!A:BR,4,FALSE),"")</f>
        <v>Triazolam after 3 days of erythromycin</v>
      </c>
      <c r="E6971" s="254" t="str">
        <f>IF(AND(A6971&lt;&gt;"",ISNUMBER(A6971)),VLOOKUP(A6971,Studies!A:BR,5,FALSE),"")</f>
        <v>Triazolam</v>
      </c>
      <c r="F6971" s="255" t="str">
        <f>IF(AND(A6971&lt;&gt;"",ISNUMBER(A6971)),VLOOKUP(A6971,Studies!A:BR,6,FALSE),"")</f>
        <v>Plasma</v>
      </c>
      <c r="G6971" s="194">
        <v>70.079139999999995</v>
      </c>
      <c r="H6971" s="50" t="s">
        <v>60</v>
      </c>
      <c r="I6971" s="187">
        <v>2.308351</v>
      </c>
      <c r="J6971" s="41" t="s">
        <v>941</v>
      </c>
      <c r="K6971" s="41" t="s">
        <v>116</v>
      </c>
      <c r="L6971" s="195">
        <v>0.90467699999999995</v>
      </c>
      <c r="M6971" s="52" t="s">
        <v>941</v>
      </c>
      <c r="N6971" s="52" t="s">
        <v>117</v>
      </c>
      <c r="P6971" s="42" t="s">
        <v>2194</v>
      </c>
    </row>
    <row r="6972" spans="1:16" x14ac:dyDescent="0.2">
      <c r="A6972" s="30">
        <v>757</v>
      </c>
      <c r="B6972" s="253" t="str">
        <f>IF(AND(A6972&lt;&gt;"",ISNUMBER(A6972)),VLOOKUP(A6972,Studies!A:BR,2,FALSE),"")</f>
        <v>Phillips 1986</v>
      </c>
      <c r="C6972" s="254" t="str">
        <f>IF(AND(A6972&lt;&gt;"",ISNUMBER(A6972)),VLOOKUP(A6972,Studies!A:BR,3,FALSE),"")</f>
        <v>https://www.ncbi.nlm.nih.gov/pubmed/3771812</v>
      </c>
      <c r="D6972" s="254" t="str">
        <f>IF(AND(A6972&lt;&gt;"",ISNUMBER(A6972)),VLOOKUP(A6972,Studies!A:BR,4,FALSE),"")</f>
        <v>Triazolam after 3 days of erythromycin</v>
      </c>
      <c r="E6972" s="254" t="str">
        <f>IF(AND(A6972&lt;&gt;"",ISNUMBER(A6972)),VLOOKUP(A6972,Studies!A:BR,5,FALSE),"")</f>
        <v>Triazolam</v>
      </c>
      <c r="F6972" s="255" t="str">
        <f>IF(AND(A6972&lt;&gt;"",ISNUMBER(A6972)),VLOOKUP(A6972,Studies!A:BR,6,FALSE),"")</f>
        <v>Plasma</v>
      </c>
      <c r="G6972" s="194">
        <v>72.014700000000005</v>
      </c>
      <c r="H6972" s="50" t="s">
        <v>60</v>
      </c>
      <c r="I6972" s="187">
        <v>2.090198</v>
      </c>
      <c r="J6972" s="41" t="s">
        <v>941</v>
      </c>
      <c r="K6972" s="41" t="s">
        <v>116</v>
      </c>
      <c r="L6972" s="195">
        <v>0.88687499999999997</v>
      </c>
      <c r="M6972" s="52" t="s">
        <v>941</v>
      </c>
      <c r="N6972" s="52" t="s">
        <v>117</v>
      </c>
      <c r="P6972" s="42" t="s">
        <v>2194</v>
      </c>
    </row>
    <row r="6973" spans="1:16" x14ac:dyDescent="0.2">
      <c r="A6973" s="30">
        <v>757</v>
      </c>
      <c r="B6973" s="253" t="str">
        <f>IF(AND(A6973&lt;&gt;"",ISNUMBER(A6973)),VLOOKUP(A6973,Studies!A:BR,2,FALSE),"")</f>
        <v>Phillips 1986</v>
      </c>
      <c r="C6973" s="254" t="str">
        <f>IF(AND(A6973&lt;&gt;"",ISNUMBER(A6973)),VLOOKUP(A6973,Studies!A:BR,3,FALSE),"")</f>
        <v>https://www.ncbi.nlm.nih.gov/pubmed/3771812</v>
      </c>
      <c r="D6973" s="254" t="str">
        <f>IF(AND(A6973&lt;&gt;"",ISNUMBER(A6973)),VLOOKUP(A6973,Studies!A:BR,4,FALSE),"")</f>
        <v>Triazolam after 3 days of erythromycin</v>
      </c>
      <c r="E6973" s="254" t="str">
        <f>IF(AND(A6973&lt;&gt;"",ISNUMBER(A6973)),VLOOKUP(A6973,Studies!A:BR,5,FALSE),"")</f>
        <v>Triazolam</v>
      </c>
      <c r="F6973" s="255" t="str">
        <f>IF(AND(A6973&lt;&gt;"",ISNUMBER(A6973)),VLOOKUP(A6973,Studies!A:BR,6,FALSE),"")</f>
        <v>Plasma</v>
      </c>
      <c r="G6973" s="194">
        <v>73.99306</v>
      </c>
      <c r="H6973" s="50" t="s">
        <v>60</v>
      </c>
      <c r="I6973" s="187">
        <v>1.5794410000000001</v>
      </c>
      <c r="J6973" s="41" t="s">
        <v>941</v>
      </c>
      <c r="K6973" s="41" t="s">
        <v>116</v>
      </c>
      <c r="L6973" s="195">
        <v>0.79818800000000001</v>
      </c>
      <c r="M6973" s="52" t="s">
        <v>941</v>
      </c>
      <c r="N6973" s="52" t="s">
        <v>117</v>
      </c>
      <c r="P6973" s="42" t="s">
        <v>2194</v>
      </c>
    </row>
    <row r="6974" spans="1:16" x14ac:dyDescent="0.2">
      <c r="A6974" s="30">
        <v>757</v>
      </c>
      <c r="B6974" s="253" t="str">
        <f>IF(AND(A6974&lt;&gt;"",ISNUMBER(A6974)),VLOOKUP(A6974,Studies!A:BR,2,FALSE),"")</f>
        <v>Phillips 1986</v>
      </c>
      <c r="C6974" s="254" t="str">
        <f>IF(AND(A6974&lt;&gt;"",ISNUMBER(A6974)),VLOOKUP(A6974,Studies!A:BR,3,FALSE),"")</f>
        <v>https://www.ncbi.nlm.nih.gov/pubmed/3771812</v>
      </c>
      <c r="D6974" s="254" t="str">
        <f>IF(AND(A6974&lt;&gt;"",ISNUMBER(A6974)),VLOOKUP(A6974,Studies!A:BR,4,FALSE),"")</f>
        <v>Triazolam after 3 days of erythromycin</v>
      </c>
      <c r="E6974" s="254" t="str">
        <f>IF(AND(A6974&lt;&gt;"",ISNUMBER(A6974)),VLOOKUP(A6974,Studies!A:BR,5,FALSE),"")</f>
        <v>Triazolam</v>
      </c>
      <c r="F6974" s="255" t="str">
        <f>IF(AND(A6974&lt;&gt;"",ISNUMBER(A6974)),VLOOKUP(A6974,Studies!A:BR,6,FALSE),"")</f>
        <v>Plasma</v>
      </c>
      <c r="G6974" s="194">
        <v>76.003460000000004</v>
      </c>
      <c r="H6974" s="50" t="s">
        <v>60</v>
      </c>
      <c r="I6974" s="187">
        <v>1.184043</v>
      </c>
      <c r="J6974" s="41" t="s">
        <v>941</v>
      </c>
      <c r="K6974" s="41" t="s">
        <v>116</v>
      </c>
      <c r="L6974" s="195">
        <v>0.70056600000000002</v>
      </c>
      <c r="M6974" s="52" t="s">
        <v>941</v>
      </c>
      <c r="N6974" s="52" t="s">
        <v>117</v>
      </c>
      <c r="P6974" s="42" t="s">
        <v>2194</v>
      </c>
    </row>
    <row r="6975" spans="1:16" x14ac:dyDescent="0.2">
      <c r="A6975" s="30">
        <v>757</v>
      </c>
      <c r="B6975" s="253" t="str">
        <f>IF(AND(A6975&lt;&gt;"",ISNUMBER(A6975)),VLOOKUP(A6975,Studies!A:BR,2,FALSE),"")</f>
        <v>Phillips 1986</v>
      </c>
      <c r="C6975" s="254" t="str">
        <f>IF(AND(A6975&lt;&gt;"",ISNUMBER(A6975)),VLOOKUP(A6975,Studies!A:BR,3,FALSE),"")</f>
        <v>https://www.ncbi.nlm.nih.gov/pubmed/3771812</v>
      </c>
      <c r="D6975" s="254" t="str">
        <f>IF(AND(A6975&lt;&gt;"",ISNUMBER(A6975)),VLOOKUP(A6975,Studies!A:BR,4,FALSE),"")</f>
        <v>Triazolam after 3 days of erythromycin</v>
      </c>
      <c r="E6975" s="254" t="str">
        <f>IF(AND(A6975&lt;&gt;"",ISNUMBER(A6975)),VLOOKUP(A6975,Studies!A:BR,5,FALSE),"")</f>
        <v>Triazolam</v>
      </c>
      <c r="F6975" s="255" t="str">
        <f>IF(AND(A6975&lt;&gt;"",ISNUMBER(A6975)),VLOOKUP(A6975,Studies!A:BR,6,FALSE),"")</f>
        <v>Plasma</v>
      </c>
      <c r="G6975" s="194">
        <v>77.973650000000006</v>
      </c>
      <c r="H6975" s="50" t="s">
        <v>60</v>
      </c>
      <c r="I6975" s="187">
        <v>0.98369200000000001</v>
      </c>
      <c r="J6975" s="41" t="s">
        <v>941</v>
      </c>
      <c r="K6975" s="41" t="s">
        <v>116</v>
      </c>
      <c r="L6975" s="195">
        <v>0.71843299999999999</v>
      </c>
      <c r="M6975" s="52" t="s">
        <v>941</v>
      </c>
      <c r="N6975" s="52" t="s">
        <v>117</v>
      </c>
      <c r="P6975" s="42" t="s">
        <v>2194</v>
      </c>
    </row>
    <row r="6976" spans="1:16" x14ac:dyDescent="0.2">
      <c r="A6976" s="30">
        <v>757</v>
      </c>
      <c r="B6976" s="253" t="str">
        <f>IF(AND(A6976&lt;&gt;"",ISNUMBER(A6976)),VLOOKUP(A6976,Studies!A:BR,2,FALSE),"")</f>
        <v>Phillips 1986</v>
      </c>
      <c r="C6976" s="254" t="str">
        <f>IF(AND(A6976&lt;&gt;"",ISNUMBER(A6976)),VLOOKUP(A6976,Studies!A:BR,3,FALSE),"")</f>
        <v>https://www.ncbi.nlm.nih.gov/pubmed/3771812</v>
      </c>
      <c r="D6976" s="254" t="str">
        <f>IF(AND(A6976&lt;&gt;"",ISNUMBER(A6976)),VLOOKUP(A6976,Studies!A:BR,4,FALSE),"")</f>
        <v>Triazolam after 3 days of erythromycin</v>
      </c>
      <c r="E6976" s="254" t="str">
        <f>IF(AND(A6976&lt;&gt;"",ISNUMBER(A6976)),VLOOKUP(A6976,Studies!A:BR,5,FALSE),"")</f>
        <v>Triazolam</v>
      </c>
      <c r="F6976" s="255" t="str">
        <f>IF(AND(A6976&lt;&gt;"",ISNUMBER(A6976)),VLOOKUP(A6976,Studies!A:BR,6,FALSE),"")</f>
        <v>Plasma</v>
      </c>
      <c r="G6976" s="194">
        <v>81.983959999999996</v>
      </c>
      <c r="H6976" s="50" t="s">
        <v>60</v>
      </c>
      <c r="I6976" s="187">
        <v>0.59198899999999999</v>
      </c>
      <c r="J6976" s="41" t="s">
        <v>941</v>
      </c>
      <c r="K6976" s="41" t="s">
        <v>116</v>
      </c>
      <c r="L6976" s="195">
        <v>0.60294499999999995</v>
      </c>
      <c r="M6976" s="52" t="s">
        <v>941</v>
      </c>
      <c r="N6976" s="52" t="s">
        <v>117</v>
      </c>
      <c r="P6976" s="42" t="s">
        <v>2194</v>
      </c>
    </row>
    <row r="6977" spans="1:16" x14ac:dyDescent="0.2">
      <c r="A6977" s="30">
        <v>757</v>
      </c>
      <c r="B6977" s="253" t="str">
        <f>IF(AND(A6977&lt;&gt;"",ISNUMBER(A6977)),VLOOKUP(A6977,Studies!A:BR,2,FALSE),"")</f>
        <v>Phillips 1986</v>
      </c>
      <c r="C6977" s="254" t="str">
        <f>IF(AND(A6977&lt;&gt;"",ISNUMBER(A6977)),VLOOKUP(A6977,Studies!A:BR,3,FALSE),"")</f>
        <v>https://www.ncbi.nlm.nih.gov/pubmed/3771812</v>
      </c>
      <c r="D6977" s="254" t="str">
        <f>IF(AND(A6977&lt;&gt;"",ISNUMBER(A6977)),VLOOKUP(A6977,Studies!A:BR,4,FALSE),"")</f>
        <v>Triazolam after 3 days of erythromycin</v>
      </c>
      <c r="E6977" s="254" t="str">
        <f>IF(AND(A6977&lt;&gt;"",ISNUMBER(A6977)),VLOOKUP(A6977,Studies!A:BR,5,FALSE),"")</f>
        <v>Triazolam</v>
      </c>
      <c r="F6977" s="255" t="str">
        <f>IF(AND(A6977&lt;&gt;"",ISNUMBER(A6977)),VLOOKUP(A6977,Studies!A:BR,6,FALSE),"")</f>
        <v>Plasma</v>
      </c>
      <c r="G6977" s="194">
        <v>87.991829999999993</v>
      </c>
      <c r="H6977" s="50" t="s">
        <v>60</v>
      </c>
      <c r="I6977" s="187">
        <v>0.29266900000000001</v>
      </c>
      <c r="J6977" s="41" t="s">
        <v>941</v>
      </c>
      <c r="K6977" s="41" t="s">
        <v>116</v>
      </c>
      <c r="L6977" s="195">
        <v>0.41676600000000003</v>
      </c>
      <c r="M6977" s="52" t="s">
        <v>941</v>
      </c>
      <c r="N6977" s="52" t="s">
        <v>117</v>
      </c>
      <c r="P6977" s="42" t="s">
        <v>2194</v>
      </c>
    </row>
    <row r="6978" spans="1:16" x14ac:dyDescent="0.2">
      <c r="A6978" s="30">
        <v>758</v>
      </c>
      <c r="B6978" s="253" t="str">
        <f>IF(AND(A6978&lt;&gt;"",ISNUMBER(A6978)),VLOOKUP(A6978,Studies!A:BR,2,FALSE),"")</f>
        <v>Ferrier 1985</v>
      </c>
      <c r="C6978" s="254" t="str">
        <f>IF(AND(A6978&lt;&gt;"",ISNUMBER(A6978)),VLOOKUP(A6978,Studies!A:BR,3,FALSE),"")</f>
        <v>https://www.ncbi.nlm.nih.gov/pubmed/3920934</v>
      </c>
      <c r="D6978" s="254" t="str">
        <f>IF(AND(A6978&lt;&gt;"",ISNUMBER(A6978)),VLOOKUP(A6978,Studies!A:BR,4,FALSE),"")</f>
        <v>healthy control patients</v>
      </c>
      <c r="E6978" s="254" t="str">
        <f>IF(AND(A6978&lt;&gt;"",ISNUMBER(A6978)),VLOOKUP(A6978,Studies!A:BR,5,FALSE),"")</f>
        <v>Alfentanil</v>
      </c>
      <c r="F6978" s="255" t="str">
        <f>IF(AND(A6978&lt;&gt;"",ISNUMBER(A6978)),VLOOKUP(A6978,Studies!A:BR,6,FALSE),"")</f>
        <v>Plasma</v>
      </c>
      <c r="G6978" s="194">
        <v>8.3299999999999999E-2</v>
      </c>
      <c r="H6978" s="50" t="s">
        <v>60</v>
      </c>
      <c r="I6978" s="187">
        <v>310.72329999999999</v>
      </c>
      <c r="J6978" s="41" t="s">
        <v>941</v>
      </c>
      <c r="K6978" s="41" t="s">
        <v>116</v>
      </c>
      <c r="L6978" s="195">
        <v>90.681349999999995</v>
      </c>
      <c r="M6978" s="52" t="s">
        <v>941</v>
      </c>
      <c r="N6978" s="52" t="s">
        <v>117</v>
      </c>
    </row>
    <row r="6979" spans="1:16" x14ac:dyDescent="0.2">
      <c r="A6979" s="30">
        <v>758</v>
      </c>
      <c r="B6979" s="253" t="str">
        <f>IF(AND(A6979&lt;&gt;"",ISNUMBER(A6979)),VLOOKUP(A6979,Studies!A:BR,2,FALSE),"")</f>
        <v>Ferrier 1985</v>
      </c>
      <c r="C6979" s="254" t="str">
        <f>IF(AND(A6979&lt;&gt;"",ISNUMBER(A6979)),VLOOKUP(A6979,Studies!A:BR,3,FALSE),"")</f>
        <v>https://www.ncbi.nlm.nih.gov/pubmed/3920934</v>
      </c>
      <c r="D6979" s="254" t="str">
        <f>IF(AND(A6979&lt;&gt;"",ISNUMBER(A6979)),VLOOKUP(A6979,Studies!A:BR,4,FALSE),"")</f>
        <v>healthy control patients</v>
      </c>
      <c r="E6979" s="254" t="str">
        <f>IF(AND(A6979&lt;&gt;"",ISNUMBER(A6979)),VLOOKUP(A6979,Studies!A:BR,5,FALSE),"")</f>
        <v>Alfentanil</v>
      </c>
      <c r="F6979" s="255" t="str">
        <f>IF(AND(A6979&lt;&gt;"",ISNUMBER(A6979)),VLOOKUP(A6979,Studies!A:BR,6,FALSE),"")</f>
        <v>Plasma</v>
      </c>
      <c r="G6979" s="194">
        <v>0.16669999999999999</v>
      </c>
      <c r="H6979" s="50" t="s">
        <v>60</v>
      </c>
      <c r="I6979" s="187">
        <v>232.88890000000001</v>
      </c>
      <c r="J6979" s="41" t="s">
        <v>941</v>
      </c>
      <c r="K6979" s="41" t="s">
        <v>116</v>
      </c>
      <c r="L6979" s="195">
        <v>55.639139999999998</v>
      </c>
      <c r="M6979" s="52" t="s">
        <v>941</v>
      </c>
      <c r="N6979" s="52" t="s">
        <v>117</v>
      </c>
    </row>
    <row r="6980" spans="1:16" x14ac:dyDescent="0.2">
      <c r="A6980" s="30">
        <v>758</v>
      </c>
      <c r="B6980" s="253" t="str">
        <f>IF(AND(A6980&lt;&gt;"",ISNUMBER(A6980)),VLOOKUP(A6980,Studies!A:BR,2,FALSE),"")</f>
        <v>Ferrier 1985</v>
      </c>
      <c r="C6980" s="254" t="str">
        <f>IF(AND(A6980&lt;&gt;"",ISNUMBER(A6980)),VLOOKUP(A6980,Studies!A:BR,3,FALSE),"")</f>
        <v>https://www.ncbi.nlm.nih.gov/pubmed/3920934</v>
      </c>
      <c r="D6980" s="254" t="str">
        <f>IF(AND(A6980&lt;&gt;"",ISNUMBER(A6980)),VLOOKUP(A6980,Studies!A:BR,4,FALSE),"")</f>
        <v>healthy control patients</v>
      </c>
      <c r="E6980" s="254" t="str">
        <f>IF(AND(A6980&lt;&gt;"",ISNUMBER(A6980)),VLOOKUP(A6980,Studies!A:BR,5,FALSE),"")</f>
        <v>Alfentanil</v>
      </c>
      <c r="F6980" s="255" t="str">
        <f>IF(AND(A6980&lt;&gt;"",ISNUMBER(A6980)),VLOOKUP(A6980,Studies!A:BR,6,FALSE),"")</f>
        <v>Plasma</v>
      </c>
      <c r="G6980" s="194">
        <v>0.25</v>
      </c>
      <c r="H6980" s="50" t="s">
        <v>60</v>
      </c>
      <c r="I6980" s="187">
        <v>182.30889999999999</v>
      </c>
      <c r="J6980" s="41" t="s">
        <v>941</v>
      </c>
      <c r="K6980" s="41" t="s">
        <v>116</v>
      </c>
      <c r="L6980" s="195">
        <v>45.486600000000003</v>
      </c>
      <c r="M6980" s="52" t="s">
        <v>941</v>
      </c>
      <c r="N6980" s="52" t="s">
        <v>117</v>
      </c>
    </row>
    <row r="6981" spans="1:16" x14ac:dyDescent="0.2">
      <c r="A6981" s="30">
        <v>758</v>
      </c>
      <c r="B6981" s="253" t="str">
        <f>IF(AND(A6981&lt;&gt;"",ISNUMBER(A6981)),VLOOKUP(A6981,Studies!A:BR,2,FALSE),"")</f>
        <v>Ferrier 1985</v>
      </c>
      <c r="C6981" s="254" t="str">
        <f>IF(AND(A6981&lt;&gt;"",ISNUMBER(A6981)),VLOOKUP(A6981,Studies!A:BR,3,FALSE),"")</f>
        <v>https://www.ncbi.nlm.nih.gov/pubmed/3920934</v>
      </c>
      <c r="D6981" s="254" t="str">
        <f>IF(AND(A6981&lt;&gt;"",ISNUMBER(A6981)),VLOOKUP(A6981,Studies!A:BR,4,FALSE),"")</f>
        <v>healthy control patients</v>
      </c>
      <c r="E6981" s="254" t="str">
        <f>IF(AND(A6981&lt;&gt;"",ISNUMBER(A6981)),VLOOKUP(A6981,Studies!A:BR,5,FALSE),"")</f>
        <v>Alfentanil</v>
      </c>
      <c r="F6981" s="255" t="str">
        <f>IF(AND(A6981&lt;&gt;"",ISNUMBER(A6981)),VLOOKUP(A6981,Studies!A:BR,6,FALSE),"")</f>
        <v>Plasma</v>
      </c>
      <c r="G6981" s="194">
        <v>0.5</v>
      </c>
      <c r="H6981" s="50" t="s">
        <v>60</v>
      </c>
      <c r="I6981" s="187">
        <v>118.3359</v>
      </c>
      <c r="J6981" s="41" t="s">
        <v>941</v>
      </c>
      <c r="K6981" s="41" t="s">
        <v>116</v>
      </c>
      <c r="L6981" s="195">
        <v>33.234580000000001</v>
      </c>
      <c r="M6981" s="52" t="s">
        <v>941</v>
      </c>
      <c r="N6981" s="52" t="s">
        <v>117</v>
      </c>
    </row>
    <row r="6982" spans="1:16" x14ac:dyDescent="0.2">
      <c r="A6982" s="30">
        <v>758</v>
      </c>
      <c r="B6982" s="253" t="str">
        <f>IF(AND(A6982&lt;&gt;"",ISNUMBER(A6982)),VLOOKUP(A6982,Studies!A:BR,2,FALSE),"")</f>
        <v>Ferrier 1985</v>
      </c>
      <c r="C6982" s="254" t="str">
        <f>IF(AND(A6982&lt;&gt;"",ISNUMBER(A6982)),VLOOKUP(A6982,Studies!A:BR,3,FALSE),"")</f>
        <v>https://www.ncbi.nlm.nih.gov/pubmed/3920934</v>
      </c>
      <c r="D6982" s="254" t="str">
        <f>IF(AND(A6982&lt;&gt;"",ISNUMBER(A6982)),VLOOKUP(A6982,Studies!A:BR,4,FALSE),"")</f>
        <v>healthy control patients</v>
      </c>
      <c r="E6982" s="254" t="str">
        <f>IF(AND(A6982&lt;&gt;"",ISNUMBER(A6982)),VLOOKUP(A6982,Studies!A:BR,5,FALSE),"")</f>
        <v>Alfentanil</v>
      </c>
      <c r="F6982" s="255" t="str">
        <f>IF(AND(A6982&lt;&gt;"",ISNUMBER(A6982)),VLOOKUP(A6982,Studies!A:BR,6,FALSE),"")</f>
        <v>Plasma</v>
      </c>
      <c r="G6982" s="194">
        <v>1</v>
      </c>
      <c r="H6982" s="50" t="s">
        <v>60</v>
      </c>
      <c r="I6982" s="187">
        <v>84.813410000000005</v>
      </c>
      <c r="J6982" s="41" t="s">
        <v>941</v>
      </c>
      <c r="K6982" s="41" t="s">
        <v>116</v>
      </c>
      <c r="L6982" s="195">
        <v>46.188510000000001</v>
      </c>
      <c r="M6982" s="52" t="s">
        <v>941</v>
      </c>
      <c r="N6982" s="52" t="s">
        <v>117</v>
      </c>
    </row>
    <row r="6983" spans="1:16" x14ac:dyDescent="0.2">
      <c r="A6983" s="30">
        <v>758</v>
      </c>
      <c r="B6983" s="253" t="str">
        <f>IF(AND(A6983&lt;&gt;"",ISNUMBER(A6983)),VLOOKUP(A6983,Studies!A:BR,2,FALSE),"")</f>
        <v>Ferrier 1985</v>
      </c>
      <c r="C6983" s="254" t="str">
        <f>IF(AND(A6983&lt;&gt;"",ISNUMBER(A6983)),VLOOKUP(A6983,Studies!A:BR,3,FALSE),"")</f>
        <v>https://www.ncbi.nlm.nih.gov/pubmed/3920934</v>
      </c>
      <c r="D6983" s="254" t="str">
        <f>IF(AND(A6983&lt;&gt;"",ISNUMBER(A6983)),VLOOKUP(A6983,Studies!A:BR,4,FALSE),"")</f>
        <v>healthy control patients</v>
      </c>
      <c r="E6983" s="254" t="str">
        <f>IF(AND(A6983&lt;&gt;"",ISNUMBER(A6983)),VLOOKUP(A6983,Studies!A:BR,5,FALSE),"")</f>
        <v>Alfentanil</v>
      </c>
      <c r="F6983" s="255" t="str">
        <f>IF(AND(A6983&lt;&gt;"",ISNUMBER(A6983)),VLOOKUP(A6983,Studies!A:BR,6,FALSE),"")</f>
        <v>Plasma</v>
      </c>
      <c r="G6983" s="194">
        <v>1.5</v>
      </c>
      <c r="H6983" s="50" t="s">
        <v>60</v>
      </c>
      <c r="I6983" s="187">
        <v>69.178049999999999</v>
      </c>
      <c r="J6983" s="41" t="s">
        <v>941</v>
      </c>
      <c r="K6983" s="41" t="s">
        <v>116</v>
      </c>
      <c r="L6983" s="195">
        <v>28.991759999999999</v>
      </c>
      <c r="M6983" s="52" t="s">
        <v>941</v>
      </c>
      <c r="N6983" s="52" t="s">
        <v>117</v>
      </c>
    </row>
    <row r="6984" spans="1:16" x14ac:dyDescent="0.2">
      <c r="A6984" s="30">
        <v>758</v>
      </c>
      <c r="B6984" s="253" t="str">
        <f>IF(AND(A6984&lt;&gt;"",ISNUMBER(A6984)),VLOOKUP(A6984,Studies!A:BR,2,FALSE),"")</f>
        <v>Ferrier 1985</v>
      </c>
      <c r="C6984" s="254" t="str">
        <f>IF(AND(A6984&lt;&gt;"",ISNUMBER(A6984)),VLOOKUP(A6984,Studies!A:BR,3,FALSE),"")</f>
        <v>https://www.ncbi.nlm.nih.gov/pubmed/3920934</v>
      </c>
      <c r="D6984" s="254" t="str">
        <f>IF(AND(A6984&lt;&gt;"",ISNUMBER(A6984)),VLOOKUP(A6984,Studies!A:BR,4,FALSE),"")</f>
        <v>healthy control patients</v>
      </c>
      <c r="E6984" s="254" t="str">
        <f>IF(AND(A6984&lt;&gt;"",ISNUMBER(A6984)),VLOOKUP(A6984,Studies!A:BR,5,FALSE),"")</f>
        <v>Alfentanil</v>
      </c>
      <c r="F6984" s="255" t="str">
        <f>IF(AND(A6984&lt;&gt;"",ISNUMBER(A6984)),VLOOKUP(A6984,Studies!A:BR,6,FALSE),"")</f>
        <v>Plasma</v>
      </c>
      <c r="G6984" s="194">
        <v>2</v>
      </c>
      <c r="H6984" s="50" t="s">
        <v>60</v>
      </c>
      <c r="I6984" s="187">
        <v>40.630310000000001</v>
      </c>
      <c r="J6984" s="41" t="s">
        <v>941</v>
      </c>
      <c r="K6984" s="41" t="s">
        <v>116</v>
      </c>
      <c r="L6984" s="195">
        <v>14.215400000000001</v>
      </c>
      <c r="M6984" s="52" t="s">
        <v>941</v>
      </c>
      <c r="N6984" s="52" t="s">
        <v>117</v>
      </c>
    </row>
    <row r="6985" spans="1:16" x14ac:dyDescent="0.2">
      <c r="A6985" s="30">
        <v>758</v>
      </c>
      <c r="B6985" s="253" t="str">
        <f>IF(AND(A6985&lt;&gt;"",ISNUMBER(A6985)),VLOOKUP(A6985,Studies!A:BR,2,FALSE),"")</f>
        <v>Ferrier 1985</v>
      </c>
      <c r="C6985" s="254" t="str">
        <f>IF(AND(A6985&lt;&gt;"",ISNUMBER(A6985)),VLOOKUP(A6985,Studies!A:BR,3,FALSE),"")</f>
        <v>https://www.ncbi.nlm.nih.gov/pubmed/3920934</v>
      </c>
      <c r="D6985" s="254" t="str">
        <f>IF(AND(A6985&lt;&gt;"",ISNUMBER(A6985)),VLOOKUP(A6985,Studies!A:BR,4,FALSE),"")</f>
        <v>healthy control patients</v>
      </c>
      <c r="E6985" s="254" t="str">
        <f>IF(AND(A6985&lt;&gt;"",ISNUMBER(A6985)),VLOOKUP(A6985,Studies!A:BR,5,FALSE),"")</f>
        <v>Alfentanil</v>
      </c>
      <c r="F6985" s="255" t="str">
        <f>IF(AND(A6985&lt;&gt;"",ISNUMBER(A6985)),VLOOKUP(A6985,Studies!A:BR,6,FALSE),"")</f>
        <v>Plasma</v>
      </c>
      <c r="G6985" s="194">
        <v>3</v>
      </c>
      <c r="H6985" s="50" t="s">
        <v>60</v>
      </c>
      <c r="I6985" s="187">
        <v>24.50067</v>
      </c>
      <c r="J6985" s="41" t="s">
        <v>941</v>
      </c>
      <c r="K6985" s="41" t="s">
        <v>116</v>
      </c>
      <c r="L6985" s="195">
        <v>13.62027</v>
      </c>
      <c r="M6985" s="52" t="s">
        <v>941</v>
      </c>
      <c r="N6985" s="52" t="s">
        <v>117</v>
      </c>
    </row>
    <row r="6986" spans="1:16" x14ac:dyDescent="0.2">
      <c r="A6986" s="30">
        <v>758</v>
      </c>
      <c r="B6986" s="253" t="str">
        <f>IF(AND(A6986&lt;&gt;"",ISNUMBER(A6986)),VLOOKUP(A6986,Studies!A:BR,2,FALSE),"")</f>
        <v>Ferrier 1985</v>
      </c>
      <c r="C6986" s="254" t="str">
        <f>IF(AND(A6986&lt;&gt;"",ISNUMBER(A6986)),VLOOKUP(A6986,Studies!A:BR,3,FALSE),"")</f>
        <v>https://www.ncbi.nlm.nih.gov/pubmed/3920934</v>
      </c>
      <c r="D6986" s="254" t="str">
        <f>IF(AND(A6986&lt;&gt;"",ISNUMBER(A6986)),VLOOKUP(A6986,Studies!A:BR,4,FALSE),"")</f>
        <v>healthy control patients</v>
      </c>
      <c r="E6986" s="254" t="str">
        <f>IF(AND(A6986&lt;&gt;"",ISNUMBER(A6986)),VLOOKUP(A6986,Studies!A:BR,5,FALSE),"")</f>
        <v>Alfentanil</v>
      </c>
      <c r="F6986" s="255" t="str">
        <f>IF(AND(A6986&lt;&gt;"",ISNUMBER(A6986)),VLOOKUP(A6986,Studies!A:BR,6,FALSE),"")</f>
        <v>Plasma</v>
      </c>
      <c r="G6986" s="194">
        <v>4</v>
      </c>
      <c r="H6986" s="50" t="s">
        <v>60</v>
      </c>
      <c r="I6986" s="187">
        <v>22.668199999999999</v>
      </c>
      <c r="J6986" s="41" t="s">
        <v>941</v>
      </c>
      <c r="K6986" s="41" t="s">
        <v>116</v>
      </c>
      <c r="L6986" s="195">
        <v>14.13805</v>
      </c>
      <c r="M6986" s="52" t="s">
        <v>941</v>
      </c>
      <c r="N6986" s="52" t="s">
        <v>117</v>
      </c>
    </row>
    <row r="6987" spans="1:16" x14ac:dyDescent="0.2">
      <c r="A6987" s="30">
        <v>758</v>
      </c>
      <c r="B6987" s="253" t="str">
        <f>IF(AND(A6987&lt;&gt;"",ISNUMBER(A6987)),VLOOKUP(A6987,Studies!A:BR,2,FALSE),"")</f>
        <v>Ferrier 1985</v>
      </c>
      <c r="C6987" s="254" t="str">
        <f>IF(AND(A6987&lt;&gt;"",ISNUMBER(A6987)),VLOOKUP(A6987,Studies!A:BR,3,FALSE),"")</f>
        <v>https://www.ncbi.nlm.nih.gov/pubmed/3920934</v>
      </c>
      <c r="D6987" s="254" t="str">
        <f>IF(AND(A6987&lt;&gt;"",ISNUMBER(A6987)),VLOOKUP(A6987,Studies!A:BR,4,FALSE),"")</f>
        <v>healthy control patients</v>
      </c>
      <c r="E6987" s="254" t="str">
        <f>IF(AND(A6987&lt;&gt;"",ISNUMBER(A6987)),VLOOKUP(A6987,Studies!A:BR,5,FALSE),"")</f>
        <v>Alfentanil</v>
      </c>
      <c r="F6987" s="255" t="str">
        <f>IF(AND(A6987&lt;&gt;"",ISNUMBER(A6987)),VLOOKUP(A6987,Studies!A:BR,6,FALSE),"")</f>
        <v>Plasma</v>
      </c>
      <c r="G6987" s="194">
        <v>5</v>
      </c>
      <c r="H6987" s="50" t="s">
        <v>60</v>
      </c>
      <c r="I6987" s="187">
        <v>9.4633900000000004</v>
      </c>
      <c r="J6987" s="41" t="s">
        <v>941</v>
      </c>
      <c r="K6987" s="41" t="s">
        <v>116</v>
      </c>
      <c r="L6987" s="195">
        <v>7.0071029999999999</v>
      </c>
      <c r="M6987" s="52" t="s">
        <v>941</v>
      </c>
      <c r="N6987" s="52" t="s">
        <v>117</v>
      </c>
    </row>
    <row r="6988" spans="1:16" x14ac:dyDescent="0.2">
      <c r="A6988" s="30">
        <v>758</v>
      </c>
      <c r="B6988" s="253" t="str">
        <f>IF(AND(A6988&lt;&gt;"",ISNUMBER(A6988)),VLOOKUP(A6988,Studies!A:BR,2,FALSE),"")</f>
        <v>Ferrier 1985</v>
      </c>
      <c r="C6988" s="254" t="str">
        <f>IF(AND(A6988&lt;&gt;"",ISNUMBER(A6988)),VLOOKUP(A6988,Studies!A:BR,3,FALSE),"")</f>
        <v>https://www.ncbi.nlm.nih.gov/pubmed/3920934</v>
      </c>
      <c r="D6988" s="254" t="str">
        <f>IF(AND(A6988&lt;&gt;"",ISNUMBER(A6988)),VLOOKUP(A6988,Studies!A:BR,4,FALSE),"")</f>
        <v>healthy control patients</v>
      </c>
      <c r="E6988" s="254" t="str">
        <f>IF(AND(A6988&lt;&gt;"",ISNUMBER(A6988)),VLOOKUP(A6988,Studies!A:BR,5,FALSE),"")</f>
        <v>Alfentanil</v>
      </c>
      <c r="F6988" s="255" t="str">
        <f>IF(AND(A6988&lt;&gt;"",ISNUMBER(A6988)),VLOOKUP(A6988,Studies!A:BR,6,FALSE),"")</f>
        <v>Plasma</v>
      </c>
      <c r="G6988" s="194">
        <v>6</v>
      </c>
      <c r="H6988" s="50" t="s">
        <v>60</v>
      </c>
      <c r="I6988" s="187">
        <v>9.538653</v>
      </c>
      <c r="J6988" s="41" t="s">
        <v>941</v>
      </c>
      <c r="K6988" s="41" t="s">
        <v>116</v>
      </c>
      <c r="L6988" s="195">
        <v>7.0608740000000001</v>
      </c>
      <c r="M6988" s="52" t="s">
        <v>941</v>
      </c>
      <c r="N6988" s="52" t="s">
        <v>117</v>
      </c>
    </row>
    <row r="6989" spans="1:16" x14ac:dyDescent="0.2">
      <c r="A6989" s="30">
        <v>758</v>
      </c>
      <c r="B6989" s="253" t="str">
        <f>IF(AND(A6989&lt;&gt;"",ISNUMBER(A6989)),VLOOKUP(A6989,Studies!A:BR,2,FALSE),"")</f>
        <v>Ferrier 1985</v>
      </c>
      <c r="C6989" s="254" t="str">
        <f>IF(AND(A6989&lt;&gt;"",ISNUMBER(A6989)),VLOOKUP(A6989,Studies!A:BR,3,FALSE),"")</f>
        <v>https://www.ncbi.nlm.nih.gov/pubmed/3920934</v>
      </c>
      <c r="D6989" s="254" t="str">
        <f>IF(AND(A6989&lt;&gt;"",ISNUMBER(A6989)),VLOOKUP(A6989,Studies!A:BR,4,FALSE),"")</f>
        <v>healthy control patients</v>
      </c>
      <c r="E6989" s="254" t="str">
        <f>IF(AND(A6989&lt;&gt;"",ISNUMBER(A6989)),VLOOKUP(A6989,Studies!A:BR,5,FALSE),"")</f>
        <v>Alfentanil</v>
      </c>
      <c r="F6989" s="255" t="str">
        <f>IF(AND(A6989&lt;&gt;"",ISNUMBER(A6989)),VLOOKUP(A6989,Studies!A:BR,6,FALSE),"")</f>
        <v>Plasma</v>
      </c>
      <c r="G6989" s="194">
        <v>8</v>
      </c>
      <c r="H6989" s="50" t="s">
        <v>60</v>
      </c>
      <c r="I6989" s="187">
        <v>4.0295399999999999</v>
      </c>
      <c r="J6989" s="41" t="s">
        <v>941</v>
      </c>
      <c r="K6989" s="41" t="s">
        <v>116</v>
      </c>
      <c r="L6989" s="195">
        <v>2.9682750000000002</v>
      </c>
      <c r="M6989" s="52" t="s">
        <v>941</v>
      </c>
      <c r="N6989" s="52" t="s">
        <v>117</v>
      </c>
    </row>
    <row r="6990" spans="1:16" x14ac:dyDescent="0.2">
      <c r="A6990" s="30">
        <v>758</v>
      </c>
      <c r="B6990" s="253" t="str">
        <f>IF(AND(A6990&lt;&gt;"",ISNUMBER(A6990)),VLOOKUP(A6990,Studies!A:BR,2,FALSE),"")</f>
        <v>Ferrier 1985</v>
      </c>
      <c r="C6990" s="254" t="str">
        <f>IF(AND(A6990&lt;&gt;"",ISNUMBER(A6990)),VLOOKUP(A6990,Studies!A:BR,3,FALSE),"")</f>
        <v>https://www.ncbi.nlm.nih.gov/pubmed/3920934</v>
      </c>
      <c r="D6990" s="254" t="str">
        <f>IF(AND(A6990&lt;&gt;"",ISNUMBER(A6990)),VLOOKUP(A6990,Studies!A:BR,4,FALSE),"")</f>
        <v>healthy control patients</v>
      </c>
      <c r="E6990" s="254" t="str">
        <f>IF(AND(A6990&lt;&gt;"",ISNUMBER(A6990)),VLOOKUP(A6990,Studies!A:BR,5,FALSE),"")</f>
        <v>Alfentanil</v>
      </c>
      <c r="F6990" s="255" t="str">
        <f>IF(AND(A6990&lt;&gt;"",ISNUMBER(A6990)),VLOOKUP(A6990,Studies!A:BR,6,FALSE),"")</f>
        <v>Plasma</v>
      </c>
      <c r="G6990" s="194">
        <v>10</v>
      </c>
      <c r="H6990" s="50" t="s">
        <v>60</v>
      </c>
      <c r="I6990" s="187">
        <v>2.2312370000000001</v>
      </c>
      <c r="J6990" s="41" t="s">
        <v>941</v>
      </c>
      <c r="K6990" s="41" t="s">
        <v>116</v>
      </c>
      <c r="L6990" s="195">
        <v>1.979983</v>
      </c>
      <c r="M6990" s="52" t="s">
        <v>941</v>
      </c>
      <c r="N6990" s="52" t="s">
        <v>117</v>
      </c>
    </row>
    <row r="6991" spans="1:16" x14ac:dyDescent="0.2">
      <c r="A6991" s="30">
        <v>759</v>
      </c>
      <c r="B6991" s="253" t="str">
        <f>IF(AND(A6991&lt;&gt;"",ISNUMBER(A6991)),VLOOKUP(A6991,Studies!A:BR,2,FALSE),"")</f>
        <v>Ferrier 1985</v>
      </c>
      <c r="C6991" s="254" t="str">
        <f>IF(AND(A6991&lt;&gt;"",ISNUMBER(A6991)),VLOOKUP(A6991,Studies!A:BR,3,FALSE),"")</f>
        <v>https://www.ncbi.nlm.nih.gov/pubmed/3920934</v>
      </c>
      <c r="D6991" s="254" t="str">
        <f>IF(AND(A6991&lt;&gt;"",ISNUMBER(A6991)),VLOOKUP(A6991,Studies!A:BR,4,FALSE),"")</f>
        <v>cirrhosis patients patients</v>
      </c>
      <c r="E6991" s="254" t="str">
        <f>IF(AND(A6991&lt;&gt;"",ISNUMBER(A6991)),VLOOKUP(A6991,Studies!A:BR,5,FALSE),"")</f>
        <v>Alfentanil</v>
      </c>
      <c r="F6991" s="255" t="str">
        <f>IF(AND(A6991&lt;&gt;"",ISNUMBER(A6991)),VLOOKUP(A6991,Studies!A:BR,6,FALSE),"")</f>
        <v>Plasma</v>
      </c>
      <c r="G6991" s="194">
        <v>8.3299999999999999E-2</v>
      </c>
      <c r="H6991" s="50" t="s">
        <v>60</v>
      </c>
      <c r="I6991" s="187">
        <v>364.0659</v>
      </c>
      <c r="J6991" s="41" t="s">
        <v>941</v>
      </c>
      <c r="K6991" s="41" t="s">
        <v>116</v>
      </c>
      <c r="L6991" s="195">
        <v>221.7527</v>
      </c>
      <c r="M6991" s="52" t="s">
        <v>941</v>
      </c>
      <c r="N6991" s="52" t="s">
        <v>117</v>
      </c>
    </row>
    <row r="6992" spans="1:16" x14ac:dyDescent="0.2">
      <c r="A6992" s="30">
        <v>759</v>
      </c>
      <c r="B6992" s="253" t="str">
        <f>IF(AND(A6992&lt;&gt;"",ISNUMBER(A6992)),VLOOKUP(A6992,Studies!A:BR,2,FALSE),"")</f>
        <v>Ferrier 1985</v>
      </c>
      <c r="C6992" s="254" t="str">
        <f>IF(AND(A6992&lt;&gt;"",ISNUMBER(A6992)),VLOOKUP(A6992,Studies!A:BR,3,FALSE),"")</f>
        <v>https://www.ncbi.nlm.nih.gov/pubmed/3920934</v>
      </c>
      <c r="D6992" s="254" t="str">
        <f>IF(AND(A6992&lt;&gt;"",ISNUMBER(A6992)),VLOOKUP(A6992,Studies!A:BR,4,FALSE),"")</f>
        <v>cirrhosis patients patients</v>
      </c>
      <c r="E6992" s="254" t="str">
        <f>IF(AND(A6992&lt;&gt;"",ISNUMBER(A6992)),VLOOKUP(A6992,Studies!A:BR,5,FALSE),"")</f>
        <v>Alfentanil</v>
      </c>
      <c r="F6992" s="255" t="str">
        <f>IF(AND(A6992&lt;&gt;"",ISNUMBER(A6992)),VLOOKUP(A6992,Studies!A:BR,6,FALSE),"")</f>
        <v>Plasma</v>
      </c>
      <c r="G6992" s="194">
        <v>0.16669999999999999</v>
      </c>
      <c r="H6992" s="50" t="s">
        <v>60</v>
      </c>
      <c r="I6992" s="187">
        <v>272.8</v>
      </c>
      <c r="J6992" s="41" t="s">
        <v>941</v>
      </c>
      <c r="K6992" s="41" t="s">
        <v>116</v>
      </c>
      <c r="L6992" s="195">
        <v>101.6477</v>
      </c>
      <c r="M6992" s="52" t="s">
        <v>941</v>
      </c>
      <c r="N6992" s="52" t="s">
        <v>117</v>
      </c>
    </row>
    <row r="6993" spans="1:14" x14ac:dyDescent="0.2">
      <c r="A6993" s="30">
        <v>759</v>
      </c>
      <c r="B6993" s="253" t="str">
        <f>IF(AND(A6993&lt;&gt;"",ISNUMBER(A6993)),VLOOKUP(A6993,Studies!A:BR,2,FALSE),"")</f>
        <v>Ferrier 1985</v>
      </c>
      <c r="C6993" s="254" t="str">
        <f>IF(AND(A6993&lt;&gt;"",ISNUMBER(A6993)),VLOOKUP(A6993,Studies!A:BR,3,FALSE),"")</f>
        <v>https://www.ncbi.nlm.nih.gov/pubmed/3920934</v>
      </c>
      <c r="D6993" s="254" t="str">
        <f>IF(AND(A6993&lt;&gt;"",ISNUMBER(A6993)),VLOOKUP(A6993,Studies!A:BR,4,FALSE),"")</f>
        <v>cirrhosis patients patients</v>
      </c>
      <c r="E6993" s="254" t="str">
        <f>IF(AND(A6993&lt;&gt;"",ISNUMBER(A6993)),VLOOKUP(A6993,Studies!A:BR,5,FALSE),"")</f>
        <v>Alfentanil</v>
      </c>
      <c r="F6993" s="255" t="str">
        <f>IF(AND(A6993&lt;&gt;"",ISNUMBER(A6993)),VLOOKUP(A6993,Studies!A:BR,6,FALSE),"")</f>
        <v>Plasma</v>
      </c>
      <c r="G6993" s="194">
        <v>0.25</v>
      </c>
      <c r="H6993" s="50" t="s">
        <v>60</v>
      </c>
      <c r="I6993" s="187">
        <v>210.50989999999999</v>
      </c>
      <c r="J6993" s="41" t="s">
        <v>941</v>
      </c>
      <c r="K6993" s="41" t="s">
        <v>116</v>
      </c>
      <c r="L6993" s="195">
        <v>62.152079999999998</v>
      </c>
      <c r="M6993" s="52" t="s">
        <v>941</v>
      </c>
      <c r="N6993" s="52" t="s">
        <v>117</v>
      </c>
    </row>
    <row r="6994" spans="1:14" x14ac:dyDescent="0.2">
      <c r="A6994" s="30">
        <v>759</v>
      </c>
      <c r="B6994" s="253" t="str">
        <f>IF(AND(A6994&lt;&gt;"",ISNUMBER(A6994)),VLOOKUP(A6994,Studies!A:BR,2,FALSE),"")</f>
        <v>Ferrier 1985</v>
      </c>
      <c r="C6994" s="254" t="str">
        <f>IF(AND(A6994&lt;&gt;"",ISNUMBER(A6994)),VLOOKUP(A6994,Studies!A:BR,3,FALSE),"")</f>
        <v>https://www.ncbi.nlm.nih.gov/pubmed/3920934</v>
      </c>
      <c r="D6994" s="254" t="str">
        <f>IF(AND(A6994&lt;&gt;"",ISNUMBER(A6994)),VLOOKUP(A6994,Studies!A:BR,4,FALSE),"")</f>
        <v>cirrhosis patients patients</v>
      </c>
      <c r="E6994" s="254" t="str">
        <f>IF(AND(A6994&lt;&gt;"",ISNUMBER(A6994)),VLOOKUP(A6994,Studies!A:BR,5,FALSE),"")</f>
        <v>Alfentanil</v>
      </c>
      <c r="F6994" s="255" t="str">
        <f>IF(AND(A6994&lt;&gt;"",ISNUMBER(A6994)),VLOOKUP(A6994,Studies!A:BR,6,FALSE),"")</f>
        <v>Plasma</v>
      </c>
      <c r="G6994" s="194">
        <v>0.5</v>
      </c>
      <c r="H6994" s="50" t="s">
        <v>60</v>
      </c>
      <c r="I6994" s="187">
        <v>181.99100000000001</v>
      </c>
      <c r="J6994" s="41" t="s">
        <v>941</v>
      </c>
      <c r="K6994" s="41" t="s">
        <v>116</v>
      </c>
      <c r="L6994" s="195">
        <v>106.30800000000001</v>
      </c>
      <c r="M6994" s="52" t="s">
        <v>941</v>
      </c>
      <c r="N6994" s="52" t="s">
        <v>117</v>
      </c>
    </row>
    <row r="6995" spans="1:14" x14ac:dyDescent="0.2">
      <c r="A6995" s="30">
        <v>759</v>
      </c>
      <c r="B6995" s="253" t="str">
        <f>IF(AND(A6995&lt;&gt;"",ISNUMBER(A6995)),VLOOKUP(A6995,Studies!A:BR,2,FALSE),"")</f>
        <v>Ferrier 1985</v>
      </c>
      <c r="C6995" s="254" t="str">
        <f>IF(AND(A6995&lt;&gt;"",ISNUMBER(A6995)),VLOOKUP(A6995,Studies!A:BR,3,FALSE),"")</f>
        <v>https://www.ncbi.nlm.nih.gov/pubmed/3920934</v>
      </c>
      <c r="D6995" s="254" t="str">
        <f>IF(AND(A6995&lt;&gt;"",ISNUMBER(A6995)),VLOOKUP(A6995,Studies!A:BR,4,FALSE),"")</f>
        <v>cirrhosis patients patients</v>
      </c>
      <c r="E6995" s="254" t="str">
        <f>IF(AND(A6995&lt;&gt;"",ISNUMBER(A6995)),VLOOKUP(A6995,Studies!A:BR,5,FALSE),"")</f>
        <v>Alfentanil</v>
      </c>
      <c r="F6995" s="255" t="str">
        <f>IF(AND(A6995&lt;&gt;"",ISNUMBER(A6995)),VLOOKUP(A6995,Studies!A:BR,6,FALSE),"")</f>
        <v>Plasma</v>
      </c>
      <c r="G6995" s="194">
        <v>1</v>
      </c>
      <c r="H6995" s="50" t="s">
        <v>60</v>
      </c>
      <c r="I6995" s="187">
        <v>112.96599999999999</v>
      </c>
      <c r="J6995" s="41" t="s">
        <v>941</v>
      </c>
      <c r="K6995" s="41" t="s">
        <v>116</v>
      </c>
      <c r="L6995" s="195">
        <v>41.912219999999998</v>
      </c>
      <c r="M6995" s="52" t="s">
        <v>941</v>
      </c>
      <c r="N6995" s="52" t="s">
        <v>117</v>
      </c>
    </row>
    <row r="6996" spans="1:14" x14ac:dyDescent="0.2">
      <c r="A6996" s="30">
        <v>759</v>
      </c>
      <c r="B6996" s="253" t="str">
        <f>IF(AND(A6996&lt;&gt;"",ISNUMBER(A6996)),VLOOKUP(A6996,Studies!A:BR,2,FALSE),"")</f>
        <v>Ferrier 1985</v>
      </c>
      <c r="C6996" s="254" t="str">
        <f>IF(AND(A6996&lt;&gt;"",ISNUMBER(A6996)),VLOOKUP(A6996,Studies!A:BR,3,FALSE),"")</f>
        <v>https://www.ncbi.nlm.nih.gov/pubmed/3920934</v>
      </c>
      <c r="D6996" s="254" t="str">
        <f>IF(AND(A6996&lt;&gt;"",ISNUMBER(A6996)),VLOOKUP(A6996,Studies!A:BR,4,FALSE),"")</f>
        <v>cirrhosis patients patients</v>
      </c>
      <c r="E6996" s="254" t="str">
        <f>IF(AND(A6996&lt;&gt;"",ISNUMBER(A6996)),VLOOKUP(A6996,Studies!A:BR,5,FALSE),"")</f>
        <v>Alfentanil</v>
      </c>
      <c r="F6996" s="255" t="str">
        <f>IF(AND(A6996&lt;&gt;"",ISNUMBER(A6996)),VLOOKUP(A6996,Studies!A:BR,6,FALSE),"")</f>
        <v>Plasma</v>
      </c>
      <c r="G6996" s="194">
        <v>1.5</v>
      </c>
      <c r="H6996" s="50" t="s">
        <v>60</v>
      </c>
      <c r="I6996" s="187">
        <v>104.7948</v>
      </c>
      <c r="J6996" s="41" t="s">
        <v>941</v>
      </c>
      <c r="K6996" s="41" t="s">
        <v>116</v>
      </c>
      <c r="L6996" s="195">
        <v>49.534579999999998</v>
      </c>
      <c r="M6996" s="52" t="s">
        <v>941</v>
      </c>
      <c r="N6996" s="52" t="s">
        <v>117</v>
      </c>
    </row>
    <row r="6997" spans="1:14" x14ac:dyDescent="0.2">
      <c r="A6997" s="30">
        <v>759</v>
      </c>
      <c r="B6997" s="253" t="str">
        <f>IF(AND(A6997&lt;&gt;"",ISNUMBER(A6997)),VLOOKUP(A6997,Studies!A:BR,2,FALSE),"")</f>
        <v>Ferrier 1985</v>
      </c>
      <c r="C6997" s="254" t="str">
        <f>IF(AND(A6997&lt;&gt;"",ISNUMBER(A6997)),VLOOKUP(A6997,Studies!A:BR,3,FALSE),"")</f>
        <v>https://www.ncbi.nlm.nih.gov/pubmed/3920934</v>
      </c>
      <c r="D6997" s="254" t="str">
        <f>IF(AND(A6997&lt;&gt;"",ISNUMBER(A6997)),VLOOKUP(A6997,Studies!A:BR,4,FALSE),"")</f>
        <v>cirrhosis patients patients</v>
      </c>
      <c r="E6997" s="254" t="str">
        <f>IF(AND(A6997&lt;&gt;"",ISNUMBER(A6997)),VLOOKUP(A6997,Studies!A:BR,5,FALSE),"")</f>
        <v>Alfentanil</v>
      </c>
      <c r="F6997" s="255" t="str">
        <f>IF(AND(A6997&lt;&gt;"",ISNUMBER(A6997)),VLOOKUP(A6997,Studies!A:BR,6,FALSE),"")</f>
        <v>Plasma</v>
      </c>
      <c r="G6997" s="194">
        <v>2</v>
      </c>
      <c r="H6997" s="50" t="s">
        <v>60</v>
      </c>
      <c r="I6997" s="187">
        <v>91.790499999999994</v>
      </c>
      <c r="J6997" s="41" t="s">
        <v>941</v>
      </c>
      <c r="K6997" s="41" t="s">
        <v>116</v>
      </c>
      <c r="L6997" s="195">
        <v>45.330660000000002</v>
      </c>
      <c r="M6997" s="52" t="s">
        <v>941</v>
      </c>
      <c r="N6997" s="52" t="s">
        <v>117</v>
      </c>
    </row>
    <row r="6998" spans="1:14" x14ac:dyDescent="0.2">
      <c r="A6998" s="30">
        <v>759</v>
      </c>
      <c r="B6998" s="253" t="str">
        <f>IF(AND(A6998&lt;&gt;"",ISNUMBER(A6998)),VLOOKUP(A6998,Studies!A:BR,2,FALSE),"")</f>
        <v>Ferrier 1985</v>
      </c>
      <c r="C6998" s="254" t="str">
        <f>IF(AND(A6998&lt;&gt;"",ISNUMBER(A6998)),VLOOKUP(A6998,Studies!A:BR,3,FALSE),"")</f>
        <v>https://www.ncbi.nlm.nih.gov/pubmed/3920934</v>
      </c>
      <c r="D6998" s="254" t="str">
        <f>IF(AND(A6998&lt;&gt;"",ISNUMBER(A6998)),VLOOKUP(A6998,Studies!A:BR,4,FALSE),"")</f>
        <v>cirrhosis patients patients</v>
      </c>
      <c r="E6998" s="254" t="str">
        <f>IF(AND(A6998&lt;&gt;"",ISNUMBER(A6998)),VLOOKUP(A6998,Studies!A:BR,5,FALSE),"")</f>
        <v>Alfentanil</v>
      </c>
      <c r="F6998" s="255" t="str">
        <f>IF(AND(A6998&lt;&gt;"",ISNUMBER(A6998)),VLOOKUP(A6998,Studies!A:BR,6,FALSE),"")</f>
        <v>Plasma</v>
      </c>
      <c r="G6998" s="194">
        <v>3</v>
      </c>
      <c r="H6998" s="50" t="s">
        <v>60</v>
      </c>
      <c r="I6998" s="187">
        <v>67.500979999999998</v>
      </c>
      <c r="J6998" s="41" t="s">
        <v>941</v>
      </c>
      <c r="K6998" s="41" t="s">
        <v>116</v>
      </c>
      <c r="L6998" s="195">
        <v>47.139389999999999</v>
      </c>
      <c r="M6998" s="52" t="s">
        <v>941</v>
      </c>
      <c r="N6998" s="52" t="s">
        <v>117</v>
      </c>
    </row>
    <row r="6999" spans="1:14" x14ac:dyDescent="0.2">
      <c r="A6999" s="30">
        <v>759</v>
      </c>
      <c r="B6999" s="253" t="str">
        <f>IF(AND(A6999&lt;&gt;"",ISNUMBER(A6999)),VLOOKUP(A6999,Studies!A:BR,2,FALSE),"")</f>
        <v>Ferrier 1985</v>
      </c>
      <c r="C6999" s="254" t="str">
        <f>IF(AND(A6999&lt;&gt;"",ISNUMBER(A6999)),VLOOKUP(A6999,Studies!A:BR,3,FALSE),"")</f>
        <v>https://www.ncbi.nlm.nih.gov/pubmed/3920934</v>
      </c>
      <c r="D6999" s="254" t="str">
        <f>IF(AND(A6999&lt;&gt;"",ISNUMBER(A6999)),VLOOKUP(A6999,Studies!A:BR,4,FALSE),"")</f>
        <v>cirrhosis patients patients</v>
      </c>
      <c r="E6999" s="254" t="str">
        <f>IF(AND(A6999&lt;&gt;"",ISNUMBER(A6999)),VLOOKUP(A6999,Studies!A:BR,5,FALSE),"")</f>
        <v>Alfentanil</v>
      </c>
      <c r="F6999" s="255" t="str">
        <f>IF(AND(A6999&lt;&gt;"",ISNUMBER(A6999)),VLOOKUP(A6999,Studies!A:BR,6,FALSE),"")</f>
        <v>Plasma</v>
      </c>
      <c r="G6999" s="194">
        <v>4</v>
      </c>
      <c r="H6999" s="50" t="s">
        <v>60</v>
      </c>
      <c r="I6999" s="187">
        <v>49.671190000000003</v>
      </c>
      <c r="J6999" s="41" t="s">
        <v>941</v>
      </c>
      <c r="K6999" s="41" t="s">
        <v>116</v>
      </c>
      <c r="L6999" s="195">
        <v>37.075049999999997</v>
      </c>
      <c r="M6999" s="52" t="s">
        <v>941</v>
      </c>
      <c r="N6999" s="52" t="s">
        <v>117</v>
      </c>
    </row>
    <row r="7000" spans="1:14" x14ac:dyDescent="0.2">
      <c r="A7000" s="30">
        <v>759</v>
      </c>
      <c r="B7000" s="253" t="str">
        <f>IF(AND(A7000&lt;&gt;"",ISNUMBER(A7000)),VLOOKUP(A7000,Studies!A:BR,2,FALSE),"")</f>
        <v>Ferrier 1985</v>
      </c>
      <c r="C7000" s="254" t="str">
        <f>IF(AND(A7000&lt;&gt;"",ISNUMBER(A7000)),VLOOKUP(A7000,Studies!A:BR,3,FALSE),"")</f>
        <v>https://www.ncbi.nlm.nih.gov/pubmed/3920934</v>
      </c>
      <c r="D7000" s="254" t="str">
        <f>IF(AND(A7000&lt;&gt;"",ISNUMBER(A7000)),VLOOKUP(A7000,Studies!A:BR,4,FALSE),"")</f>
        <v>cirrhosis patients patients</v>
      </c>
      <c r="E7000" s="254" t="str">
        <f>IF(AND(A7000&lt;&gt;"",ISNUMBER(A7000)),VLOOKUP(A7000,Studies!A:BR,5,FALSE),"")</f>
        <v>Alfentanil</v>
      </c>
      <c r="F7000" s="255" t="str">
        <f>IF(AND(A7000&lt;&gt;"",ISNUMBER(A7000)),VLOOKUP(A7000,Studies!A:BR,6,FALSE),"")</f>
        <v>Plasma</v>
      </c>
      <c r="G7000" s="194">
        <v>5</v>
      </c>
      <c r="H7000" s="50" t="s">
        <v>60</v>
      </c>
      <c r="I7000" s="187">
        <v>47.270449999999997</v>
      </c>
      <c r="J7000" s="41" t="s">
        <v>941</v>
      </c>
      <c r="K7000" s="41" t="s">
        <v>116</v>
      </c>
      <c r="L7000" s="195">
        <v>38.876060000000003</v>
      </c>
      <c r="M7000" s="52" t="s">
        <v>941</v>
      </c>
      <c r="N7000" s="52" t="s">
        <v>117</v>
      </c>
    </row>
    <row r="7001" spans="1:14" x14ac:dyDescent="0.2">
      <c r="A7001" s="30">
        <v>759</v>
      </c>
      <c r="B7001" s="253" t="str">
        <f>IF(AND(A7001&lt;&gt;"",ISNUMBER(A7001)),VLOOKUP(A7001,Studies!A:BR,2,FALSE),"")</f>
        <v>Ferrier 1985</v>
      </c>
      <c r="C7001" s="254" t="str">
        <f>IF(AND(A7001&lt;&gt;"",ISNUMBER(A7001)),VLOOKUP(A7001,Studies!A:BR,3,FALSE),"")</f>
        <v>https://www.ncbi.nlm.nih.gov/pubmed/3920934</v>
      </c>
      <c r="D7001" s="254" t="str">
        <f>IF(AND(A7001&lt;&gt;"",ISNUMBER(A7001)),VLOOKUP(A7001,Studies!A:BR,4,FALSE),"")</f>
        <v>cirrhosis patients patients</v>
      </c>
      <c r="E7001" s="254" t="str">
        <f>IF(AND(A7001&lt;&gt;"",ISNUMBER(A7001)),VLOOKUP(A7001,Studies!A:BR,5,FALSE),"")</f>
        <v>Alfentanil</v>
      </c>
      <c r="F7001" s="255" t="str">
        <f>IF(AND(A7001&lt;&gt;"",ISNUMBER(A7001)),VLOOKUP(A7001,Studies!A:BR,6,FALSE),"")</f>
        <v>Plasma</v>
      </c>
      <c r="G7001" s="194">
        <v>6</v>
      </c>
      <c r="H7001" s="50" t="s">
        <v>60</v>
      </c>
      <c r="I7001" s="187">
        <v>37.372390000000003</v>
      </c>
      <c r="J7001" s="41" t="s">
        <v>941</v>
      </c>
      <c r="K7001" s="41" t="s">
        <v>116</v>
      </c>
      <c r="L7001" s="195">
        <v>33.689830000000001</v>
      </c>
      <c r="M7001" s="52" t="s">
        <v>941</v>
      </c>
      <c r="N7001" s="52" t="s">
        <v>117</v>
      </c>
    </row>
    <row r="7002" spans="1:14" x14ac:dyDescent="0.2">
      <c r="A7002" s="30">
        <v>759</v>
      </c>
      <c r="B7002" s="253" t="str">
        <f>IF(AND(A7002&lt;&gt;"",ISNUMBER(A7002)),VLOOKUP(A7002,Studies!A:BR,2,FALSE),"")</f>
        <v>Ferrier 1985</v>
      </c>
      <c r="C7002" s="254" t="str">
        <f>IF(AND(A7002&lt;&gt;"",ISNUMBER(A7002)),VLOOKUP(A7002,Studies!A:BR,3,FALSE),"")</f>
        <v>https://www.ncbi.nlm.nih.gov/pubmed/3920934</v>
      </c>
      <c r="D7002" s="254" t="str">
        <f>IF(AND(A7002&lt;&gt;"",ISNUMBER(A7002)),VLOOKUP(A7002,Studies!A:BR,4,FALSE),"")</f>
        <v>cirrhosis patients patients</v>
      </c>
      <c r="E7002" s="254" t="str">
        <f>IF(AND(A7002&lt;&gt;"",ISNUMBER(A7002)),VLOOKUP(A7002,Studies!A:BR,5,FALSE),"")</f>
        <v>Alfentanil</v>
      </c>
      <c r="F7002" s="255" t="str">
        <f>IF(AND(A7002&lt;&gt;"",ISNUMBER(A7002)),VLOOKUP(A7002,Studies!A:BR,6,FALSE),"")</f>
        <v>Plasma</v>
      </c>
      <c r="G7002" s="194">
        <v>8</v>
      </c>
      <c r="H7002" s="50" t="s">
        <v>60</v>
      </c>
      <c r="I7002" s="187">
        <v>29.79543</v>
      </c>
      <c r="J7002" s="41" t="s">
        <v>941</v>
      </c>
      <c r="K7002" s="41" t="s">
        <v>116</v>
      </c>
      <c r="L7002" s="195">
        <v>27.621649999999999</v>
      </c>
      <c r="M7002" s="52" t="s">
        <v>941</v>
      </c>
      <c r="N7002" s="52" t="s">
        <v>117</v>
      </c>
    </row>
    <row r="7003" spans="1:14" x14ac:dyDescent="0.2">
      <c r="A7003" s="30">
        <v>760</v>
      </c>
      <c r="B7003" s="253" t="str">
        <f>IF(AND(A7003&lt;&gt;"",ISNUMBER(A7003)),VLOOKUP(A7003,Studies!A:BR,2,FALSE),"")</f>
        <v>Kharasch 2011b</v>
      </c>
      <c r="C7003" s="254" t="str">
        <f>IF(AND(A7003&lt;&gt;"",ISNUMBER(A7003)),VLOOKUP(A7003,Studies!A:BR,3,FALSE),"")</f>
        <v>https://www.ncbi.nlm.nih.gov/pmc/articles/PMC3584707/</v>
      </c>
      <c r="D7003" s="254" t="str">
        <f>IF(AND(A7003&lt;&gt;"",ISNUMBER(A7003)),VLOOKUP(A7003,Studies!A:BR,4,FALSE),"")</f>
        <v>Alfentanil IV Control sequential</v>
      </c>
      <c r="E7003" s="254" t="str">
        <f>IF(AND(A7003&lt;&gt;"",ISNUMBER(A7003)),VLOOKUP(A7003,Studies!A:BR,5,FALSE),"")</f>
        <v>Alfentanil</v>
      </c>
      <c r="F7003" s="255" t="str">
        <f>IF(AND(A7003&lt;&gt;"",ISNUMBER(A7003)),VLOOKUP(A7003,Studies!A:BR,6,FALSE),"")</f>
        <v>Plasma</v>
      </c>
      <c r="G7003" s="194">
        <v>8.3299999999999999E-2</v>
      </c>
      <c r="H7003" s="50" t="s">
        <v>60</v>
      </c>
      <c r="I7003" s="187">
        <v>87.307720000000003</v>
      </c>
      <c r="J7003" s="41" t="s">
        <v>941</v>
      </c>
      <c r="K7003" s="41" t="s">
        <v>116</v>
      </c>
    </row>
    <row r="7004" spans="1:14" x14ac:dyDescent="0.2">
      <c r="A7004" s="30">
        <v>760</v>
      </c>
      <c r="B7004" s="253" t="str">
        <f>IF(AND(A7004&lt;&gt;"",ISNUMBER(A7004)),VLOOKUP(A7004,Studies!A:BR,2,FALSE),"")</f>
        <v>Kharasch 2011b</v>
      </c>
      <c r="C7004" s="254" t="str">
        <f>IF(AND(A7004&lt;&gt;"",ISNUMBER(A7004)),VLOOKUP(A7004,Studies!A:BR,3,FALSE),"")</f>
        <v>https://www.ncbi.nlm.nih.gov/pmc/articles/PMC3584707/</v>
      </c>
      <c r="D7004" s="254" t="str">
        <f>IF(AND(A7004&lt;&gt;"",ISNUMBER(A7004)),VLOOKUP(A7004,Studies!A:BR,4,FALSE),"")</f>
        <v>Alfentanil IV Control sequential</v>
      </c>
      <c r="E7004" s="254" t="str">
        <f>IF(AND(A7004&lt;&gt;"",ISNUMBER(A7004)),VLOOKUP(A7004,Studies!A:BR,5,FALSE),"")</f>
        <v>Alfentanil</v>
      </c>
      <c r="F7004" s="255" t="str">
        <f>IF(AND(A7004&lt;&gt;"",ISNUMBER(A7004)),VLOOKUP(A7004,Studies!A:BR,6,FALSE),"")</f>
        <v>Plasma</v>
      </c>
      <c r="G7004" s="194">
        <v>0.33</v>
      </c>
      <c r="H7004" s="50" t="s">
        <v>60</v>
      </c>
      <c r="I7004" s="187">
        <v>45.59816</v>
      </c>
      <c r="J7004" s="41" t="s">
        <v>941</v>
      </c>
      <c r="K7004" s="41" t="s">
        <v>116</v>
      </c>
    </row>
    <row r="7005" spans="1:14" x14ac:dyDescent="0.2">
      <c r="A7005" s="30">
        <v>760</v>
      </c>
      <c r="B7005" s="253" t="str">
        <f>IF(AND(A7005&lt;&gt;"",ISNUMBER(A7005)),VLOOKUP(A7005,Studies!A:BR,2,FALSE),"")</f>
        <v>Kharasch 2011b</v>
      </c>
      <c r="C7005" s="254" t="str">
        <f>IF(AND(A7005&lt;&gt;"",ISNUMBER(A7005)),VLOOKUP(A7005,Studies!A:BR,3,FALSE),"")</f>
        <v>https://www.ncbi.nlm.nih.gov/pmc/articles/PMC3584707/</v>
      </c>
      <c r="D7005" s="254" t="str">
        <f>IF(AND(A7005&lt;&gt;"",ISNUMBER(A7005)),VLOOKUP(A7005,Studies!A:BR,4,FALSE),"")</f>
        <v>Alfentanil IV Control sequential</v>
      </c>
      <c r="E7005" s="254" t="str">
        <f>IF(AND(A7005&lt;&gt;"",ISNUMBER(A7005)),VLOOKUP(A7005,Studies!A:BR,5,FALSE),"")</f>
        <v>Alfentanil</v>
      </c>
      <c r="F7005" s="255" t="str">
        <f>IF(AND(A7005&lt;&gt;"",ISNUMBER(A7005)),VLOOKUP(A7005,Studies!A:BR,6,FALSE),"")</f>
        <v>Plasma</v>
      </c>
      <c r="G7005" s="194">
        <v>1.5</v>
      </c>
      <c r="H7005" s="50" t="s">
        <v>60</v>
      </c>
      <c r="I7005" s="187">
        <v>25.240919999999999</v>
      </c>
      <c r="J7005" s="41" t="s">
        <v>941</v>
      </c>
      <c r="K7005" s="41" t="s">
        <v>116</v>
      </c>
    </row>
    <row r="7006" spans="1:14" x14ac:dyDescent="0.2">
      <c r="A7006" s="30">
        <v>760</v>
      </c>
      <c r="B7006" s="253" t="str">
        <f>IF(AND(A7006&lt;&gt;"",ISNUMBER(A7006)),VLOOKUP(A7006,Studies!A:BR,2,FALSE),"")</f>
        <v>Kharasch 2011b</v>
      </c>
      <c r="C7006" s="254" t="str">
        <f>IF(AND(A7006&lt;&gt;"",ISNUMBER(A7006)),VLOOKUP(A7006,Studies!A:BR,3,FALSE),"")</f>
        <v>https://www.ncbi.nlm.nih.gov/pmc/articles/PMC3584707/</v>
      </c>
      <c r="D7006" s="254" t="str">
        <f>IF(AND(A7006&lt;&gt;"",ISNUMBER(A7006)),VLOOKUP(A7006,Studies!A:BR,4,FALSE),"")</f>
        <v>Alfentanil IV Control sequential</v>
      </c>
      <c r="E7006" s="254" t="str">
        <f>IF(AND(A7006&lt;&gt;"",ISNUMBER(A7006)),VLOOKUP(A7006,Studies!A:BR,5,FALSE),"")</f>
        <v>Alfentanil</v>
      </c>
      <c r="F7006" s="255" t="str">
        <f>IF(AND(A7006&lt;&gt;"",ISNUMBER(A7006)),VLOOKUP(A7006,Studies!A:BR,6,FALSE),"")</f>
        <v>Plasma</v>
      </c>
      <c r="G7006" s="194">
        <v>2</v>
      </c>
      <c r="H7006" s="50" t="s">
        <v>60</v>
      </c>
      <c r="I7006" s="187">
        <v>20.00104</v>
      </c>
      <c r="J7006" s="41" t="s">
        <v>941</v>
      </c>
      <c r="K7006" s="41" t="s">
        <v>116</v>
      </c>
    </row>
    <row r="7007" spans="1:14" x14ac:dyDescent="0.2">
      <c r="A7007" s="30">
        <v>760</v>
      </c>
      <c r="B7007" s="253" t="str">
        <f>IF(AND(A7007&lt;&gt;"",ISNUMBER(A7007)),VLOOKUP(A7007,Studies!A:BR,2,FALSE),"")</f>
        <v>Kharasch 2011b</v>
      </c>
      <c r="C7007" s="254" t="str">
        <f>IF(AND(A7007&lt;&gt;"",ISNUMBER(A7007)),VLOOKUP(A7007,Studies!A:BR,3,FALSE),"")</f>
        <v>https://www.ncbi.nlm.nih.gov/pmc/articles/PMC3584707/</v>
      </c>
      <c r="D7007" s="254" t="str">
        <f>IF(AND(A7007&lt;&gt;"",ISNUMBER(A7007)),VLOOKUP(A7007,Studies!A:BR,4,FALSE),"")</f>
        <v>Alfentanil IV Control sequential</v>
      </c>
      <c r="E7007" s="254" t="str">
        <f>IF(AND(A7007&lt;&gt;"",ISNUMBER(A7007)),VLOOKUP(A7007,Studies!A:BR,5,FALSE),"")</f>
        <v>Alfentanil</v>
      </c>
      <c r="F7007" s="255" t="str">
        <f>IF(AND(A7007&lt;&gt;"",ISNUMBER(A7007)),VLOOKUP(A7007,Studies!A:BR,6,FALSE),"")</f>
        <v>Plasma</v>
      </c>
      <c r="G7007" s="194">
        <v>3</v>
      </c>
      <c r="H7007" s="50" t="s">
        <v>60</v>
      </c>
      <c r="I7007" s="187">
        <v>13.70383</v>
      </c>
      <c r="J7007" s="41" t="s">
        <v>941</v>
      </c>
      <c r="K7007" s="41" t="s">
        <v>116</v>
      </c>
    </row>
    <row r="7008" spans="1:14" x14ac:dyDescent="0.2">
      <c r="A7008" s="30">
        <v>760</v>
      </c>
      <c r="B7008" s="253" t="str">
        <f>IF(AND(A7008&lt;&gt;"",ISNUMBER(A7008)),VLOOKUP(A7008,Studies!A:BR,2,FALSE),"")</f>
        <v>Kharasch 2011b</v>
      </c>
      <c r="C7008" s="254" t="str">
        <f>IF(AND(A7008&lt;&gt;"",ISNUMBER(A7008)),VLOOKUP(A7008,Studies!A:BR,3,FALSE),"")</f>
        <v>https://www.ncbi.nlm.nih.gov/pmc/articles/PMC3584707/</v>
      </c>
      <c r="D7008" s="254" t="str">
        <f>IF(AND(A7008&lt;&gt;"",ISNUMBER(A7008)),VLOOKUP(A7008,Studies!A:BR,4,FALSE),"")</f>
        <v>Alfentanil IV Control sequential</v>
      </c>
      <c r="E7008" s="254" t="str">
        <f>IF(AND(A7008&lt;&gt;"",ISNUMBER(A7008)),VLOOKUP(A7008,Studies!A:BR,5,FALSE),"")</f>
        <v>Alfentanil</v>
      </c>
      <c r="F7008" s="255" t="str">
        <f>IF(AND(A7008&lt;&gt;"",ISNUMBER(A7008)),VLOOKUP(A7008,Studies!A:BR,6,FALSE),"")</f>
        <v>Plasma</v>
      </c>
      <c r="G7008" s="194">
        <v>3.5</v>
      </c>
      <c r="H7008" s="50" t="s">
        <v>60</v>
      </c>
      <c r="I7008" s="187">
        <v>11.509399999999999</v>
      </c>
      <c r="J7008" s="41" t="s">
        <v>941</v>
      </c>
      <c r="K7008" s="41" t="s">
        <v>116</v>
      </c>
    </row>
    <row r="7009" spans="1:11" x14ac:dyDescent="0.2">
      <c r="A7009" s="30">
        <v>760</v>
      </c>
      <c r="B7009" s="253" t="str">
        <f>IF(AND(A7009&lt;&gt;"",ISNUMBER(A7009)),VLOOKUP(A7009,Studies!A:BR,2,FALSE),"")</f>
        <v>Kharasch 2011b</v>
      </c>
      <c r="C7009" s="254" t="str">
        <f>IF(AND(A7009&lt;&gt;"",ISNUMBER(A7009)),VLOOKUP(A7009,Studies!A:BR,3,FALSE),"")</f>
        <v>https://www.ncbi.nlm.nih.gov/pmc/articles/PMC3584707/</v>
      </c>
      <c r="D7009" s="254" t="str">
        <f>IF(AND(A7009&lt;&gt;"",ISNUMBER(A7009)),VLOOKUP(A7009,Studies!A:BR,4,FALSE),"")</f>
        <v>Alfentanil IV Control sequential</v>
      </c>
      <c r="E7009" s="254" t="str">
        <f>IF(AND(A7009&lt;&gt;"",ISNUMBER(A7009)),VLOOKUP(A7009,Studies!A:BR,5,FALSE),"")</f>
        <v>Alfentanil</v>
      </c>
      <c r="F7009" s="255" t="str">
        <f>IF(AND(A7009&lt;&gt;"",ISNUMBER(A7009)),VLOOKUP(A7009,Studies!A:BR,6,FALSE),"")</f>
        <v>Plasma</v>
      </c>
      <c r="G7009" s="194">
        <v>4.5</v>
      </c>
      <c r="H7009" s="50" t="s">
        <v>60</v>
      </c>
      <c r="I7009" s="187">
        <v>8.6885510000000004</v>
      </c>
      <c r="J7009" s="41" t="s">
        <v>941</v>
      </c>
      <c r="K7009" s="41" t="s">
        <v>116</v>
      </c>
    </row>
    <row r="7010" spans="1:11" x14ac:dyDescent="0.2">
      <c r="A7010" s="30">
        <v>760</v>
      </c>
      <c r="B7010" s="253" t="str">
        <f>IF(AND(A7010&lt;&gt;"",ISNUMBER(A7010)),VLOOKUP(A7010,Studies!A:BR,2,FALSE),"")</f>
        <v>Kharasch 2011b</v>
      </c>
      <c r="C7010" s="254" t="str">
        <f>IF(AND(A7010&lt;&gt;"",ISNUMBER(A7010)),VLOOKUP(A7010,Studies!A:BR,3,FALSE),"")</f>
        <v>https://www.ncbi.nlm.nih.gov/pmc/articles/PMC3584707/</v>
      </c>
      <c r="D7010" s="254" t="str">
        <f>IF(AND(A7010&lt;&gt;"",ISNUMBER(A7010)),VLOOKUP(A7010,Studies!A:BR,4,FALSE),"")</f>
        <v>Alfentanil IV Control sequential</v>
      </c>
      <c r="E7010" s="254" t="str">
        <f>IF(AND(A7010&lt;&gt;"",ISNUMBER(A7010)),VLOOKUP(A7010,Studies!A:BR,5,FALSE),"")</f>
        <v>Alfentanil</v>
      </c>
      <c r="F7010" s="255" t="str">
        <f>IF(AND(A7010&lt;&gt;"",ISNUMBER(A7010)),VLOOKUP(A7010,Studies!A:BR,6,FALSE),"")</f>
        <v>Plasma</v>
      </c>
      <c r="G7010" s="194">
        <v>5</v>
      </c>
      <c r="H7010" s="50" t="s">
        <v>60</v>
      </c>
      <c r="I7010" s="187">
        <v>7.5125859999999998</v>
      </c>
      <c r="J7010" s="41" t="s">
        <v>941</v>
      </c>
      <c r="K7010" s="41" t="s">
        <v>116</v>
      </c>
    </row>
    <row r="7011" spans="1:11" x14ac:dyDescent="0.2">
      <c r="A7011" s="30">
        <v>760</v>
      </c>
      <c r="B7011" s="253" t="str">
        <f>IF(AND(A7011&lt;&gt;"",ISNUMBER(A7011)),VLOOKUP(A7011,Studies!A:BR,2,FALSE),"")</f>
        <v>Kharasch 2011b</v>
      </c>
      <c r="C7011" s="254" t="str">
        <f>IF(AND(A7011&lt;&gt;"",ISNUMBER(A7011)),VLOOKUP(A7011,Studies!A:BR,3,FALSE),"")</f>
        <v>https://www.ncbi.nlm.nih.gov/pmc/articles/PMC3584707/</v>
      </c>
      <c r="D7011" s="254" t="str">
        <f>IF(AND(A7011&lt;&gt;"",ISNUMBER(A7011)),VLOOKUP(A7011,Studies!A:BR,4,FALSE),"")</f>
        <v>Alfentanil IV Control sequential</v>
      </c>
      <c r="E7011" s="254" t="str">
        <f>IF(AND(A7011&lt;&gt;"",ISNUMBER(A7011)),VLOOKUP(A7011,Studies!A:BR,5,FALSE),"")</f>
        <v>Alfentanil</v>
      </c>
      <c r="F7011" s="255" t="str">
        <f>IF(AND(A7011&lt;&gt;"",ISNUMBER(A7011)),VLOOKUP(A7011,Studies!A:BR,6,FALSE),"")</f>
        <v>Plasma</v>
      </c>
      <c r="G7011" s="194">
        <v>6</v>
      </c>
      <c r="H7011" s="50" t="s">
        <v>60</v>
      </c>
      <c r="I7011" s="187">
        <v>5.8386950000000004</v>
      </c>
      <c r="J7011" s="41" t="s">
        <v>941</v>
      </c>
      <c r="K7011" s="41" t="s">
        <v>116</v>
      </c>
    </row>
    <row r="7012" spans="1:11" x14ac:dyDescent="0.2">
      <c r="A7012" s="30">
        <v>760</v>
      </c>
      <c r="B7012" s="253" t="str">
        <f>IF(AND(A7012&lt;&gt;"",ISNUMBER(A7012)),VLOOKUP(A7012,Studies!A:BR,2,FALSE),"")</f>
        <v>Kharasch 2011b</v>
      </c>
      <c r="C7012" s="254" t="str">
        <f>IF(AND(A7012&lt;&gt;"",ISNUMBER(A7012)),VLOOKUP(A7012,Studies!A:BR,3,FALSE),"")</f>
        <v>https://www.ncbi.nlm.nih.gov/pmc/articles/PMC3584707/</v>
      </c>
      <c r="D7012" s="254" t="str">
        <f>IF(AND(A7012&lt;&gt;"",ISNUMBER(A7012)),VLOOKUP(A7012,Studies!A:BR,4,FALSE),"")</f>
        <v>Alfentanil IV Control sequential</v>
      </c>
      <c r="E7012" s="254" t="str">
        <f>IF(AND(A7012&lt;&gt;"",ISNUMBER(A7012)),VLOOKUP(A7012,Studies!A:BR,5,FALSE),"")</f>
        <v>Alfentanil</v>
      </c>
      <c r="F7012" s="255" t="str">
        <f>IF(AND(A7012&lt;&gt;"",ISNUMBER(A7012)),VLOOKUP(A7012,Studies!A:BR,6,FALSE),"")</f>
        <v>Plasma</v>
      </c>
      <c r="G7012" s="194">
        <v>7</v>
      </c>
      <c r="H7012" s="50" t="s">
        <v>60</v>
      </c>
      <c r="I7012" s="187">
        <v>4.2813319999999999</v>
      </c>
      <c r="J7012" s="41" t="s">
        <v>941</v>
      </c>
      <c r="K7012" s="41" t="s">
        <v>116</v>
      </c>
    </row>
    <row r="7013" spans="1:11" x14ac:dyDescent="0.2">
      <c r="A7013" s="30">
        <v>760</v>
      </c>
      <c r="B7013" s="253" t="str">
        <f>IF(AND(A7013&lt;&gt;"",ISNUMBER(A7013)),VLOOKUP(A7013,Studies!A:BR,2,FALSE),"")</f>
        <v>Kharasch 2011b</v>
      </c>
      <c r="C7013" s="254" t="str">
        <f>IF(AND(A7013&lt;&gt;"",ISNUMBER(A7013)),VLOOKUP(A7013,Studies!A:BR,3,FALSE),"")</f>
        <v>https://www.ncbi.nlm.nih.gov/pmc/articles/PMC3584707/</v>
      </c>
      <c r="D7013" s="254" t="str">
        <f>IF(AND(A7013&lt;&gt;"",ISNUMBER(A7013)),VLOOKUP(A7013,Studies!A:BR,4,FALSE),"")</f>
        <v>Alfentanil IV Control sequential</v>
      </c>
      <c r="E7013" s="254" t="str">
        <f>IF(AND(A7013&lt;&gt;"",ISNUMBER(A7013)),VLOOKUP(A7013,Studies!A:BR,5,FALSE),"")</f>
        <v>Alfentanil</v>
      </c>
      <c r="F7013" s="255" t="str">
        <f>IF(AND(A7013&lt;&gt;"",ISNUMBER(A7013)),VLOOKUP(A7013,Studies!A:BR,6,FALSE),"")</f>
        <v>Plasma</v>
      </c>
      <c r="G7013" s="194">
        <v>8</v>
      </c>
      <c r="H7013" s="50" t="s">
        <v>60</v>
      </c>
      <c r="I7013" s="187">
        <v>3.1699519999999999</v>
      </c>
      <c r="J7013" s="41" t="s">
        <v>941</v>
      </c>
      <c r="K7013" s="41" t="s">
        <v>116</v>
      </c>
    </row>
    <row r="7014" spans="1:11" x14ac:dyDescent="0.2">
      <c r="A7014" s="30">
        <v>760</v>
      </c>
      <c r="B7014" s="253" t="str">
        <f>IF(AND(A7014&lt;&gt;"",ISNUMBER(A7014)),VLOOKUP(A7014,Studies!A:BR,2,FALSE),"")</f>
        <v>Kharasch 2011b</v>
      </c>
      <c r="C7014" s="254" t="str">
        <f>IF(AND(A7014&lt;&gt;"",ISNUMBER(A7014)),VLOOKUP(A7014,Studies!A:BR,3,FALSE),"")</f>
        <v>https://www.ncbi.nlm.nih.gov/pmc/articles/PMC3584707/</v>
      </c>
      <c r="D7014" s="254" t="str">
        <f>IF(AND(A7014&lt;&gt;"",ISNUMBER(A7014)),VLOOKUP(A7014,Studies!A:BR,4,FALSE),"")</f>
        <v>Alfentanil IV Control sequential</v>
      </c>
      <c r="E7014" s="254" t="str">
        <f>IF(AND(A7014&lt;&gt;"",ISNUMBER(A7014)),VLOOKUP(A7014,Studies!A:BR,5,FALSE),"")</f>
        <v>Alfentanil</v>
      </c>
      <c r="F7014" s="255" t="str">
        <f>IF(AND(A7014&lt;&gt;"",ISNUMBER(A7014)),VLOOKUP(A7014,Studies!A:BR,6,FALSE),"")</f>
        <v>Plasma</v>
      </c>
      <c r="G7014" s="194">
        <v>9</v>
      </c>
      <c r="H7014" s="50" t="s">
        <v>60</v>
      </c>
      <c r="I7014" s="187">
        <v>2.3244259999999999</v>
      </c>
      <c r="J7014" s="41" t="s">
        <v>941</v>
      </c>
      <c r="K7014" s="41" t="s">
        <v>116</v>
      </c>
    </row>
    <row r="7015" spans="1:11" x14ac:dyDescent="0.2">
      <c r="A7015" s="30">
        <v>760</v>
      </c>
      <c r="B7015" s="253" t="str">
        <f>IF(AND(A7015&lt;&gt;"",ISNUMBER(A7015)),VLOOKUP(A7015,Studies!A:BR,2,FALSE),"")</f>
        <v>Kharasch 2011b</v>
      </c>
      <c r="C7015" s="254" t="str">
        <f>IF(AND(A7015&lt;&gt;"",ISNUMBER(A7015)),VLOOKUP(A7015,Studies!A:BR,3,FALSE),"")</f>
        <v>https://www.ncbi.nlm.nih.gov/pmc/articles/PMC3584707/</v>
      </c>
      <c r="D7015" s="254" t="str">
        <f>IF(AND(A7015&lt;&gt;"",ISNUMBER(A7015)),VLOOKUP(A7015,Studies!A:BR,4,FALSE),"")</f>
        <v>Alfentanil IV Control sequential</v>
      </c>
      <c r="E7015" s="254" t="str">
        <f>IF(AND(A7015&lt;&gt;"",ISNUMBER(A7015)),VLOOKUP(A7015,Studies!A:BR,5,FALSE),"")</f>
        <v>Alfentanil</v>
      </c>
      <c r="F7015" s="255" t="str">
        <f>IF(AND(A7015&lt;&gt;"",ISNUMBER(A7015)),VLOOKUP(A7015,Studies!A:BR,6,FALSE),"")</f>
        <v>Plasma</v>
      </c>
      <c r="G7015" s="194">
        <v>10</v>
      </c>
      <c r="H7015" s="50" t="s">
        <v>60</v>
      </c>
      <c r="I7015" s="187">
        <v>1.8065169999999999</v>
      </c>
      <c r="J7015" s="41" t="s">
        <v>941</v>
      </c>
      <c r="K7015" s="41" t="s">
        <v>116</v>
      </c>
    </row>
    <row r="7016" spans="1:11" x14ac:dyDescent="0.2">
      <c r="A7016" s="30">
        <v>760</v>
      </c>
      <c r="B7016" s="253" t="str">
        <f>IF(AND(A7016&lt;&gt;"",ISNUMBER(A7016)),VLOOKUP(A7016,Studies!A:BR,2,FALSE),"")</f>
        <v>Kharasch 2011b</v>
      </c>
      <c r="C7016" s="254" t="str">
        <f>IF(AND(A7016&lt;&gt;"",ISNUMBER(A7016)),VLOOKUP(A7016,Studies!A:BR,3,FALSE),"")</f>
        <v>https://www.ncbi.nlm.nih.gov/pmc/articles/PMC3584707/</v>
      </c>
      <c r="D7016" s="254" t="str">
        <f>IF(AND(A7016&lt;&gt;"",ISNUMBER(A7016)),VLOOKUP(A7016,Studies!A:BR,4,FALSE),"")</f>
        <v>Alfentanil IV Control sequential</v>
      </c>
      <c r="E7016" s="254" t="str">
        <f>IF(AND(A7016&lt;&gt;"",ISNUMBER(A7016)),VLOOKUP(A7016,Studies!A:BR,5,FALSE),"")</f>
        <v>Alfentanil</v>
      </c>
      <c r="F7016" s="255" t="str">
        <f>IF(AND(A7016&lt;&gt;"",ISNUMBER(A7016)),VLOOKUP(A7016,Studies!A:BR,6,FALSE),"")</f>
        <v>Plasma</v>
      </c>
      <c r="G7016" s="194">
        <v>11</v>
      </c>
      <c r="H7016" s="50" t="s">
        <v>60</v>
      </c>
      <c r="I7016" s="187">
        <v>1.286689</v>
      </c>
      <c r="J7016" s="41" t="s">
        <v>941</v>
      </c>
      <c r="K7016" s="41" t="s">
        <v>116</v>
      </c>
    </row>
    <row r="7017" spans="1:11" x14ac:dyDescent="0.2">
      <c r="A7017" s="30">
        <v>761</v>
      </c>
      <c r="B7017" s="253" t="str">
        <f>IF(AND(A7017&lt;&gt;"",ISNUMBER(A7017)),VLOOKUP(A7017,Studies!A:BR,2,FALSE),"")</f>
        <v>Kharasch 2011b</v>
      </c>
      <c r="C7017" s="254" t="str">
        <f>IF(AND(A7017&lt;&gt;"",ISNUMBER(A7017)),VLOOKUP(A7017,Studies!A:BR,3,FALSE),"")</f>
        <v>https://www.ncbi.nlm.nih.gov/pmc/articles/PMC3584707/</v>
      </c>
      <c r="D7017" s="254" t="str">
        <f>IF(AND(A7017&lt;&gt;"",ISNUMBER(A7017)),VLOOKUP(A7017,Studies!A:BR,4,FALSE),"")</f>
        <v>Alfentanil IV Grapefruit coadmin sequential</v>
      </c>
      <c r="E7017" s="254" t="str">
        <f>IF(AND(A7017&lt;&gt;"",ISNUMBER(A7017)),VLOOKUP(A7017,Studies!A:BR,5,FALSE),"")</f>
        <v>Alfentanil</v>
      </c>
      <c r="F7017" s="255" t="str">
        <f>IF(AND(A7017&lt;&gt;"",ISNUMBER(A7017)),VLOOKUP(A7017,Studies!A:BR,6,FALSE),"")</f>
        <v>Plasma</v>
      </c>
      <c r="G7017" s="194">
        <v>8.3299999999999999E-2</v>
      </c>
      <c r="H7017" s="50" t="s">
        <v>60</v>
      </c>
      <c r="I7017" s="187">
        <v>70.537660000000002</v>
      </c>
      <c r="J7017" s="41" t="s">
        <v>941</v>
      </c>
      <c r="K7017" s="41" t="s">
        <v>116</v>
      </c>
    </row>
    <row r="7018" spans="1:11" x14ac:dyDescent="0.2">
      <c r="A7018" s="30">
        <v>761</v>
      </c>
      <c r="B7018" s="253" t="str">
        <f>IF(AND(A7018&lt;&gt;"",ISNUMBER(A7018)),VLOOKUP(A7018,Studies!A:BR,2,FALSE),"")</f>
        <v>Kharasch 2011b</v>
      </c>
      <c r="C7018" s="254" t="str">
        <f>IF(AND(A7018&lt;&gt;"",ISNUMBER(A7018)),VLOOKUP(A7018,Studies!A:BR,3,FALSE),"")</f>
        <v>https://www.ncbi.nlm.nih.gov/pmc/articles/PMC3584707/</v>
      </c>
      <c r="D7018" s="254" t="str">
        <f>IF(AND(A7018&lt;&gt;"",ISNUMBER(A7018)),VLOOKUP(A7018,Studies!A:BR,4,FALSE),"")</f>
        <v>Alfentanil IV Grapefruit coadmin sequential</v>
      </c>
      <c r="E7018" s="254" t="str">
        <f>IF(AND(A7018&lt;&gt;"",ISNUMBER(A7018)),VLOOKUP(A7018,Studies!A:BR,5,FALSE),"")</f>
        <v>Alfentanil</v>
      </c>
      <c r="F7018" s="255" t="str">
        <f>IF(AND(A7018&lt;&gt;"",ISNUMBER(A7018)),VLOOKUP(A7018,Studies!A:BR,6,FALSE),"")</f>
        <v>Plasma</v>
      </c>
      <c r="G7018" s="194">
        <v>0.16600000000000001</v>
      </c>
      <c r="H7018" s="50" t="s">
        <v>60</v>
      </c>
      <c r="I7018" s="187">
        <v>39.810720000000003</v>
      </c>
      <c r="J7018" s="41" t="s">
        <v>941</v>
      </c>
      <c r="K7018" s="41" t="s">
        <v>116</v>
      </c>
    </row>
    <row r="7019" spans="1:11" x14ac:dyDescent="0.2">
      <c r="A7019" s="30">
        <v>761</v>
      </c>
      <c r="B7019" s="253" t="str">
        <f>IF(AND(A7019&lt;&gt;"",ISNUMBER(A7019)),VLOOKUP(A7019,Studies!A:BR,2,FALSE),"")</f>
        <v>Kharasch 2011b</v>
      </c>
      <c r="C7019" s="254" t="str">
        <f>IF(AND(A7019&lt;&gt;"",ISNUMBER(A7019)),VLOOKUP(A7019,Studies!A:BR,3,FALSE),"")</f>
        <v>https://www.ncbi.nlm.nih.gov/pmc/articles/PMC3584707/</v>
      </c>
      <c r="D7019" s="254" t="str">
        <f>IF(AND(A7019&lt;&gt;"",ISNUMBER(A7019)),VLOOKUP(A7019,Studies!A:BR,4,FALSE),"")</f>
        <v>Alfentanil IV Grapefruit coadmin sequential</v>
      </c>
      <c r="E7019" s="254" t="str">
        <f>IF(AND(A7019&lt;&gt;"",ISNUMBER(A7019)),VLOOKUP(A7019,Studies!A:BR,5,FALSE),"")</f>
        <v>Alfentanil</v>
      </c>
      <c r="F7019" s="255" t="str">
        <f>IF(AND(A7019&lt;&gt;"",ISNUMBER(A7019)),VLOOKUP(A7019,Studies!A:BR,6,FALSE),"")</f>
        <v>Plasma</v>
      </c>
      <c r="G7019" s="194">
        <v>1</v>
      </c>
      <c r="H7019" s="50" t="s">
        <v>60</v>
      </c>
      <c r="I7019" s="187">
        <v>27.81061</v>
      </c>
      <c r="J7019" s="41" t="s">
        <v>941</v>
      </c>
      <c r="K7019" s="41" t="s">
        <v>116</v>
      </c>
    </row>
    <row r="7020" spans="1:11" x14ac:dyDescent="0.2">
      <c r="A7020" s="30">
        <v>761</v>
      </c>
      <c r="B7020" s="253" t="str">
        <f>IF(AND(A7020&lt;&gt;"",ISNUMBER(A7020)),VLOOKUP(A7020,Studies!A:BR,2,FALSE),"")</f>
        <v>Kharasch 2011b</v>
      </c>
      <c r="C7020" s="254" t="str">
        <f>IF(AND(A7020&lt;&gt;"",ISNUMBER(A7020)),VLOOKUP(A7020,Studies!A:BR,3,FALSE),"")</f>
        <v>https://www.ncbi.nlm.nih.gov/pmc/articles/PMC3584707/</v>
      </c>
      <c r="D7020" s="254" t="str">
        <f>IF(AND(A7020&lt;&gt;"",ISNUMBER(A7020)),VLOOKUP(A7020,Studies!A:BR,4,FALSE),"")</f>
        <v>Alfentanil IV Grapefruit coadmin sequential</v>
      </c>
      <c r="E7020" s="254" t="str">
        <f>IF(AND(A7020&lt;&gt;"",ISNUMBER(A7020)),VLOOKUP(A7020,Studies!A:BR,5,FALSE),"")</f>
        <v>Alfentanil</v>
      </c>
      <c r="F7020" s="255" t="str">
        <f>IF(AND(A7020&lt;&gt;"",ISNUMBER(A7020)),VLOOKUP(A7020,Studies!A:BR,6,FALSE),"")</f>
        <v>Plasma</v>
      </c>
      <c r="G7020" s="194">
        <v>2</v>
      </c>
      <c r="H7020" s="50" t="s">
        <v>60</v>
      </c>
      <c r="I7020" s="187">
        <v>20.59132</v>
      </c>
      <c r="J7020" s="41" t="s">
        <v>941</v>
      </c>
      <c r="K7020" s="41" t="s">
        <v>116</v>
      </c>
    </row>
    <row r="7021" spans="1:11" x14ac:dyDescent="0.2">
      <c r="A7021" s="30">
        <v>761</v>
      </c>
      <c r="B7021" s="253" t="str">
        <f>IF(AND(A7021&lt;&gt;"",ISNUMBER(A7021)),VLOOKUP(A7021,Studies!A:BR,2,FALSE),"")</f>
        <v>Kharasch 2011b</v>
      </c>
      <c r="C7021" s="254" t="str">
        <f>IF(AND(A7021&lt;&gt;"",ISNUMBER(A7021)),VLOOKUP(A7021,Studies!A:BR,3,FALSE),"")</f>
        <v>https://www.ncbi.nlm.nih.gov/pmc/articles/PMC3584707/</v>
      </c>
      <c r="D7021" s="254" t="str">
        <f>IF(AND(A7021&lt;&gt;"",ISNUMBER(A7021)),VLOOKUP(A7021,Studies!A:BR,4,FALSE),"")</f>
        <v>Alfentanil IV Grapefruit coadmin sequential</v>
      </c>
      <c r="E7021" s="254" t="str">
        <f>IF(AND(A7021&lt;&gt;"",ISNUMBER(A7021)),VLOOKUP(A7021,Studies!A:BR,5,FALSE),"")</f>
        <v>Alfentanil</v>
      </c>
      <c r="F7021" s="255" t="str">
        <f>IF(AND(A7021&lt;&gt;"",ISNUMBER(A7021)),VLOOKUP(A7021,Studies!A:BR,6,FALSE),"")</f>
        <v>Plasma</v>
      </c>
      <c r="G7021" s="194">
        <v>3</v>
      </c>
      <c r="H7021" s="50" t="s">
        <v>60</v>
      </c>
      <c r="I7021" s="187">
        <v>14.384499999999999</v>
      </c>
      <c r="J7021" s="41" t="s">
        <v>941</v>
      </c>
      <c r="K7021" s="41" t="s">
        <v>116</v>
      </c>
    </row>
    <row r="7022" spans="1:11" x14ac:dyDescent="0.2">
      <c r="A7022" s="30">
        <v>761</v>
      </c>
      <c r="B7022" s="253" t="str">
        <f>IF(AND(A7022&lt;&gt;"",ISNUMBER(A7022)),VLOOKUP(A7022,Studies!A:BR,2,FALSE),"")</f>
        <v>Kharasch 2011b</v>
      </c>
      <c r="C7022" s="254" t="str">
        <f>IF(AND(A7022&lt;&gt;"",ISNUMBER(A7022)),VLOOKUP(A7022,Studies!A:BR,3,FALSE),"")</f>
        <v>https://www.ncbi.nlm.nih.gov/pmc/articles/PMC3584707/</v>
      </c>
      <c r="D7022" s="254" t="str">
        <f>IF(AND(A7022&lt;&gt;"",ISNUMBER(A7022)),VLOOKUP(A7022,Studies!A:BR,4,FALSE),"")</f>
        <v>Alfentanil IV Grapefruit coadmin sequential</v>
      </c>
      <c r="E7022" s="254" t="str">
        <f>IF(AND(A7022&lt;&gt;"",ISNUMBER(A7022)),VLOOKUP(A7022,Studies!A:BR,5,FALSE),"")</f>
        <v>Alfentanil</v>
      </c>
      <c r="F7022" s="255" t="str">
        <f>IF(AND(A7022&lt;&gt;"",ISNUMBER(A7022)),VLOOKUP(A7022,Studies!A:BR,6,FALSE),"")</f>
        <v>Plasma</v>
      </c>
      <c r="G7022" s="194">
        <v>4.5</v>
      </c>
      <c r="H7022" s="50" t="s">
        <v>60</v>
      </c>
      <c r="I7022" s="187">
        <v>8.1184609999999999</v>
      </c>
      <c r="J7022" s="41" t="s">
        <v>941</v>
      </c>
      <c r="K7022" s="41" t="s">
        <v>116</v>
      </c>
    </row>
    <row r="7023" spans="1:11" x14ac:dyDescent="0.2">
      <c r="A7023" s="30">
        <v>761</v>
      </c>
      <c r="B7023" s="253" t="str">
        <f>IF(AND(A7023&lt;&gt;"",ISNUMBER(A7023)),VLOOKUP(A7023,Studies!A:BR,2,FALSE),"")</f>
        <v>Kharasch 2011b</v>
      </c>
      <c r="C7023" s="254" t="str">
        <f>IF(AND(A7023&lt;&gt;"",ISNUMBER(A7023)),VLOOKUP(A7023,Studies!A:BR,3,FALSE),"")</f>
        <v>https://www.ncbi.nlm.nih.gov/pmc/articles/PMC3584707/</v>
      </c>
      <c r="D7023" s="254" t="str">
        <f>IF(AND(A7023&lt;&gt;"",ISNUMBER(A7023)),VLOOKUP(A7023,Studies!A:BR,4,FALSE),"")</f>
        <v>Alfentanil IV Grapefruit coadmin sequential</v>
      </c>
      <c r="E7023" s="254" t="str">
        <f>IF(AND(A7023&lt;&gt;"",ISNUMBER(A7023)),VLOOKUP(A7023,Studies!A:BR,5,FALSE),"")</f>
        <v>Alfentanil</v>
      </c>
      <c r="F7023" s="255" t="str">
        <f>IF(AND(A7023&lt;&gt;"",ISNUMBER(A7023)),VLOOKUP(A7023,Studies!A:BR,6,FALSE),"")</f>
        <v>Plasma</v>
      </c>
      <c r="G7023" s="194">
        <v>5</v>
      </c>
      <c r="H7023" s="50" t="s">
        <v>60</v>
      </c>
      <c r="I7023" s="187">
        <v>7.3683189999999996</v>
      </c>
      <c r="J7023" s="41" t="s">
        <v>941</v>
      </c>
      <c r="K7023" s="41" t="s">
        <v>116</v>
      </c>
    </row>
    <row r="7024" spans="1:11" x14ac:dyDescent="0.2">
      <c r="A7024" s="30">
        <v>761</v>
      </c>
      <c r="B7024" s="253" t="str">
        <f>IF(AND(A7024&lt;&gt;"",ISNUMBER(A7024)),VLOOKUP(A7024,Studies!A:BR,2,FALSE),"")</f>
        <v>Kharasch 2011b</v>
      </c>
      <c r="C7024" s="254" t="str">
        <f>IF(AND(A7024&lt;&gt;"",ISNUMBER(A7024)),VLOOKUP(A7024,Studies!A:BR,3,FALSE),"")</f>
        <v>https://www.ncbi.nlm.nih.gov/pmc/articles/PMC3584707/</v>
      </c>
      <c r="D7024" s="254" t="str">
        <f>IF(AND(A7024&lt;&gt;"",ISNUMBER(A7024)),VLOOKUP(A7024,Studies!A:BR,4,FALSE),"")</f>
        <v>Alfentanil IV Grapefruit coadmin sequential</v>
      </c>
      <c r="E7024" s="254" t="str">
        <f>IF(AND(A7024&lt;&gt;"",ISNUMBER(A7024)),VLOOKUP(A7024,Studies!A:BR,5,FALSE),"")</f>
        <v>Alfentanil</v>
      </c>
      <c r="F7024" s="255" t="str">
        <f>IF(AND(A7024&lt;&gt;"",ISNUMBER(A7024)),VLOOKUP(A7024,Studies!A:BR,6,FALSE),"")</f>
        <v>Plasma</v>
      </c>
      <c r="G7024" s="194">
        <v>6</v>
      </c>
      <c r="H7024" s="50" t="s">
        <v>60</v>
      </c>
      <c r="I7024" s="187">
        <v>5.782362</v>
      </c>
      <c r="J7024" s="41" t="s">
        <v>941</v>
      </c>
      <c r="K7024" s="41" t="s">
        <v>116</v>
      </c>
    </row>
    <row r="7025" spans="1:11" x14ac:dyDescent="0.2">
      <c r="A7025" s="30">
        <v>761</v>
      </c>
      <c r="B7025" s="253" t="str">
        <f>IF(AND(A7025&lt;&gt;"",ISNUMBER(A7025)),VLOOKUP(A7025,Studies!A:BR,2,FALSE),"")</f>
        <v>Kharasch 2011b</v>
      </c>
      <c r="C7025" s="254" t="str">
        <f>IF(AND(A7025&lt;&gt;"",ISNUMBER(A7025)),VLOOKUP(A7025,Studies!A:BR,3,FALSE),"")</f>
        <v>https://www.ncbi.nlm.nih.gov/pmc/articles/PMC3584707/</v>
      </c>
      <c r="D7025" s="254" t="str">
        <f>IF(AND(A7025&lt;&gt;"",ISNUMBER(A7025)),VLOOKUP(A7025,Studies!A:BR,4,FALSE),"")</f>
        <v>Alfentanil IV Grapefruit coadmin sequential</v>
      </c>
      <c r="E7025" s="254" t="str">
        <f>IF(AND(A7025&lt;&gt;"",ISNUMBER(A7025)),VLOOKUP(A7025,Studies!A:BR,5,FALSE),"")</f>
        <v>Alfentanil</v>
      </c>
      <c r="F7025" s="255" t="str">
        <f>IF(AND(A7025&lt;&gt;"",ISNUMBER(A7025)),VLOOKUP(A7025,Studies!A:BR,6,FALSE),"")</f>
        <v>Plasma</v>
      </c>
      <c r="G7025" s="194">
        <v>7</v>
      </c>
      <c r="H7025" s="50" t="s">
        <v>60</v>
      </c>
      <c r="I7025" s="187">
        <v>4.5377660000000004</v>
      </c>
      <c r="J7025" s="41" t="s">
        <v>941</v>
      </c>
      <c r="K7025" s="41" t="s">
        <v>116</v>
      </c>
    </row>
    <row r="7026" spans="1:11" x14ac:dyDescent="0.2">
      <c r="A7026" s="30">
        <v>761</v>
      </c>
      <c r="B7026" s="253" t="str">
        <f>IF(AND(A7026&lt;&gt;"",ISNUMBER(A7026)),VLOOKUP(A7026,Studies!A:BR,2,FALSE),"")</f>
        <v>Kharasch 2011b</v>
      </c>
      <c r="C7026" s="254" t="str">
        <f>IF(AND(A7026&lt;&gt;"",ISNUMBER(A7026)),VLOOKUP(A7026,Studies!A:BR,3,FALSE),"")</f>
        <v>https://www.ncbi.nlm.nih.gov/pmc/articles/PMC3584707/</v>
      </c>
      <c r="D7026" s="254" t="str">
        <f>IF(AND(A7026&lt;&gt;"",ISNUMBER(A7026)),VLOOKUP(A7026,Studies!A:BR,4,FALSE),"")</f>
        <v>Alfentanil IV Grapefruit coadmin sequential</v>
      </c>
      <c r="E7026" s="254" t="str">
        <f>IF(AND(A7026&lt;&gt;"",ISNUMBER(A7026)),VLOOKUP(A7026,Studies!A:BR,5,FALSE),"")</f>
        <v>Alfentanil</v>
      </c>
      <c r="F7026" s="255" t="str">
        <f>IF(AND(A7026&lt;&gt;"",ISNUMBER(A7026)),VLOOKUP(A7026,Studies!A:BR,6,FALSE),"")</f>
        <v>Plasma</v>
      </c>
      <c r="G7026" s="194">
        <v>8</v>
      </c>
      <c r="H7026" s="50" t="s">
        <v>60</v>
      </c>
      <c r="I7026" s="187">
        <v>3.4256009999999999</v>
      </c>
      <c r="J7026" s="41" t="s">
        <v>941</v>
      </c>
      <c r="K7026" s="41" t="s">
        <v>116</v>
      </c>
    </row>
    <row r="7027" spans="1:11" x14ac:dyDescent="0.2">
      <c r="A7027" s="30">
        <v>761</v>
      </c>
      <c r="B7027" s="253" t="str">
        <f>IF(AND(A7027&lt;&gt;"",ISNUMBER(A7027)),VLOOKUP(A7027,Studies!A:BR,2,FALSE),"")</f>
        <v>Kharasch 2011b</v>
      </c>
      <c r="C7027" s="254" t="str">
        <f>IF(AND(A7027&lt;&gt;"",ISNUMBER(A7027)),VLOOKUP(A7027,Studies!A:BR,3,FALSE),"")</f>
        <v>https://www.ncbi.nlm.nih.gov/pmc/articles/PMC3584707/</v>
      </c>
      <c r="D7027" s="254" t="str">
        <f>IF(AND(A7027&lt;&gt;"",ISNUMBER(A7027)),VLOOKUP(A7027,Studies!A:BR,4,FALSE),"")</f>
        <v>Alfentanil IV Grapefruit coadmin sequential</v>
      </c>
      <c r="E7027" s="254" t="str">
        <f>IF(AND(A7027&lt;&gt;"",ISNUMBER(A7027)),VLOOKUP(A7027,Studies!A:BR,5,FALSE),"")</f>
        <v>Alfentanil</v>
      </c>
      <c r="F7027" s="255" t="str">
        <f>IF(AND(A7027&lt;&gt;"",ISNUMBER(A7027)),VLOOKUP(A7027,Studies!A:BR,6,FALSE),"")</f>
        <v>Plasma</v>
      </c>
      <c r="G7027" s="194">
        <v>9</v>
      </c>
      <c r="H7027" s="50" t="s">
        <v>60</v>
      </c>
      <c r="I7027" s="187">
        <v>2.5860180000000001</v>
      </c>
      <c r="J7027" s="41" t="s">
        <v>941</v>
      </c>
      <c r="K7027" s="41" t="s">
        <v>116</v>
      </c>
    </row>
    <row r="7028" spans="1:11" x14ac:dyDescent="0.2">
      <c r="A7028" s="30">
        <v>761</v>
      </c>
      <c r="B7028" s="253" t="str">
        <f>IF(AND(A7028&lt;&gt;"",ISNUMBER(A7028)),VLOOKUP(A7028,Studies!A:BR,2,FALSE),"")</f>
        <v>Kharasch 2011b</v>
      </c>
      <c r="C7028" s="254" t="str">
        <f>IF(AND(A7028&lt;&gt;"",ISNUMBER(A7028)),VLOOKUP(A7028,Studies!A:BR,3,FALSE),"")</f>
        <v>https://www.ncbi.nlm.nih.gov/pmc/articles/PMC3584707/</v>
      </c>
      <c r="D7028" s="254" t="str">
        <f>IF(AND(A7028&lt;&gt;"",ISNUMBER(A7028)),VLOOKUP(A7028,Studies!A:BR,4,FALSE),"")</f>
        <v>Alfentanil IV Grapefruit coadmin sequential</v>
      </c>
      <c r="E7028" s="254" t="str">
        <f>IF(AND(A7028&lt;&gt;"",ISNUMBER(A7028)),VLOOKUP(A7028,Studies!A:BR,5,FALSE),"")</f>
        <v>Alfentanil</v>
      </c>
      <c r="F7028" s="255" t="str">
        <f>IF(AND(A7028&lt;&gt;"",ISNUMBER(A7028)),VLOOKUP(A7028,Studies!A:BR,6,FALSE),"")</f>
        <v>Plasma</v>
      </c>
      <c r="G7028" s="194">
        <v>10</v>
      </c>
      <c r="H7028" s="50" t="s">
        <v>60</v>
      </c>
      <c r="I7028" s="187">
        <v>1.8779509999999999</v>
      </c>
      <c r="J7028" s="41" t="s">
        <v>941</v>
      </c>
      <c r="K7028" s="41" t="s">
        <v>116</v>
      </c>
    </row>
    <row r="7029" spans="1:11" x14ac:dyDescent="0.2">
      <c r="A7029" s="30">
        <v>761</v>
      </c>
      <c r="B7029" s="253" t="str">
        <f>IF(AND(A7029&lt;&gt;"",ISNUMBER(A7029)),VLOOKUP(A7029,Studies!A:BR,2,FALSE),"")</f>
        <v>Kharasch 2011b</v>
      </c>
      <c r="C7029" s="254" t="str">
        <f>IF(AND(A7029&lt;&gt;"",ISNUMBER(A7029)),VLOOKUP(A7029,Studies!A:BR,3,FALSE),"")</f>
        <v>https://www.ncbi.nlm.nih.gov/pmc/articles/PMC3584707/</v>
      </c>
      <c r="D7029" s="254" t="str">
        <f>IF(AND(A7029&lt;&gt;"",ISNUMBER(A7029)),VLOOKUP(A7029,Studies!A:BR,4,FALSE),"")</f>
        <v>Alfentanil IV Grapefruit coadmin sequential</v>
      </c>
      <c r="E7029" s="254" t="str">
        <f>IF(AND(A7029&lt;&gt;"",ISNUMBER(A7029)),VLOOKUP(A7029,Studies!A:BR,5,FALSE),"")</f>
        <v>Alfentanil</v>
      </c>
      <c r="F7029" s="255" t="str">
        <f>IF(AND(A7029&lt;&gt;"",ISNUMBER(A7029)),VLOOKUP(A7029,Studies!A:BR,6,FALSE),"")</f>
        <v>Plasma</v>
      </c>
      <c r="G7029" s="194">
        <v>11</v>
      </c>
      <c r="H7029" s="50" t="s">
        <v>60</v>
      </c>
      <c r="I7029" s="187">
        <v>1.404004</v>
      </c>
      <c r="J7029" s="41" t="s">
        <v>941</v>
      </c>
      <c r="K7029" s="41" t="s">
        <v>116</v>
      </c>
    </row>
    <row r="7030" spans="1:11" x14ac:dyDescent="0.2">
      <c r="A7030" s="30">
        <v>762</v>
      </c>
      <c r="B7030" s="253" t="str">
        <f>IF(AND(A7030&lt;&gt;"",ISNUMBER(A7030)),VLOOKUP(A7030,Studies!A:BR,2,FALSE),"")</f>
        <v>Kharasch 2011b</v>
      </c>
      <c r="C7030" s="254" t="str">
        <f>IF(AND(A7030&lt;&gt;"",ISNUMBER(A7030)),VLOOKUP(A7030,Studies!A:BR,3,FALSE),"")</f>
        <v>https://www.ncbi.nlm.nih.gov/pmc/articles/PMC3584707/</v>
      </c>
      <c r="D7030" s="254" t="str">
        <f>IF(AND(A7030&lt;&gt;"",ISNUMBER(A7030)),VLOOKUP(A7030,Studies!A:BR,4,FALSE),"")</f>
        <v>Alfentanil IV Ketoconazole coadmin sequential</v>
      </c>
      <c r="E7030" s="254" t="str">
        <f>IF(AND(A7030&lt;&gt;"",ISNUMBER(A7030)),VLOOKUP(A7030,Studies!A:BR,5,FALSE),"")</f>
        <v>Alfentanil</v>
      </c>
      <c r="F7030" s="255" t="str">
        <f>IF(AND(A7030&lt;&gt;"",ISNUMBER(A7030)),VLOOKUP(A7030,Studies!A:BR,6,FALSE),"")</f>
        <v>Plasma</v>
      </c>
      <c r="G7030" s="194">
        <v>60.033299999999997</v>
      </c>
      <c r="H7030" s="50" t="s">
        <v>60</v>
      </c>
      <c r="I7030" s="187">
        <v>50.729799999999997</v>
      </c>
      <c r="J7030" s="41" t="s">
        <v>941</v>
      </c>
      <c r="K7030" s="41" t="s">
        <v>116</v>
      </c>
    </row>
    <row r="7031" spans="1:11" x14ac:dyDescent="0.2">
      <c r="A7031" s="30">
        <v>762</v>
      </c>
      <c r="B7031" s="253" t="str">
        <f>IF(AND(A7031&lt;&gt;"",ISNUMBER(A7031)),VLOOKUP(A7031,Studies!A:BR,2,FALSE),"")</f>
        <v>Kharasch 2011b</v>
      </c>
      <c r="C7031" s="254" t="str">
        <f>IF(AND(A7031&lt;&gt;"",ISNUMBER(A7031)),VLOOKUP(A7031,Studies!A:BR,3,FALSE),"")</f>
        <v>https://www.ncbi.nlm.nih.gov/pmc/articles/PMC3584707/</v>
      </c>
      <c r="D7031" s="254" t="str">
        <f>IF(AND(A7031&lt;&gt;"",ISNUMBER(A7031)),VLOOKUP(A7031,Studies!A:BR,4,FALSE),"")</f>
        <v>Alfentanil IV Ketoconazole coadmin sequential</v>
      </c>
      <c r="E7031" s="254" t="str">
        <f>IF(AND(A7031&lt;&gt;"",ISNUMBER(A7031)),VLOOKUP(A7031,Studies!A:BR,5,FALSE),"")</f>
        <v>Alfentanil</v>
      </c>
      <c r="F7031" s="255" t="str">
        <f>IF(AND(A7031&lt;&gt;"",ISNUMBER(A7031)),VLOOKUP(A7031,Studies!A:BR,6,FALSE),"")</f>
        <v>Plasma</v>
      </c>
      <c r="G7031" s="194">
        <v>60.083300000000001</v>
      </c>
      <c r="H7031" s="50" t="s">
        <v>60</v>
      </c>
      <c r="I7031" s="187">
        <v>44.291029999999999</v>
      </c>
      <c r="J7031" s="41" t="s">
        <v>941</v>
      </c>
      <c r="K7031" s="41" t="s">
        <v>116</v>
      </c>
    </row>
    <row r="7032" spans="1:11" x14ac:dyDescent="0.2">
      <c r="A7032" s="30">
        <v>762</v>
      </c>
      <c r="B7032" s="253" t="str">
        <f>IF(AND(A7032&lt;&gt;"",ISNUMBER(A7032)),VLOOKUP(A7032,Studies!A:BR,2,FALSE),"")</f>
        <v>Kharasch 2011b</v>
      </c>
      <c r="C7032" s="254" t="str">
        <f>IF(AND(A7032&lt;&gt;"",ISNUMBER(A7032)),VLOOKUP(A7032,Studies!A:BR,3,FALSE),"")</f>
        <v>https://www.ncbi.nlm.nih.gov/pmc/articles/PMC3584707/</v>
      </c>
      <c r="D7032" s="254" t="str">
        <f>IF(AND(A7032&lt;&gt;"",ISNUMBER(A7032)),VLOOKUP(A7032,Studies!A:BR,4,FALSE),"")</f>
        <v>Alfentanil IV Ketoconazole coadmin sequential</v>
      </c>
      <c r="E7032" s="254" t="str">
        <f>IF(AND(A7032&lt;&gt;"",ISNUMBER(A7032)),VLOOKUP(A7032,Studies!A:BR,5,FALSE),"")</f>
        <v>Alfentanil</v>
      </c>
      <c r="F7032" s="255" t="str">
        <f>IF(AND(A7032&lt;&gt;"",ISNUMBER(A7032)),VLOOKUP(A7032,Studies!A:BR,6,FALSE),"")</f>
        <v>Plasma</v>
      </c>
      <c r="G7032" s="194">
        <v>61</v>
      </c>
      <c r="H7032" s="50" t="s">
        <v>60</v>
      </c>
      <c r="I7032" s="187">
        <v>29.47635</v>
      </c>
      <c r="J7032" s="41" t="s">
        <v>941</v>
      </c>
      <c r="K7032" s="41" t="s">
        <v>116</v>
      </c>
    </row>
    <row r="7033" spans="1:11" x14ac:dyDescent="0.2">
      <c r="A7033" s="30">
        <v>762</v>
      </c>
      <c r="B7033" s="253" t="str">
        <f>IF(AND(A7033&lt;&gt;"",ISNUMBER(A7033)),VLOOKUP(A7033,Studies!A:BR,2,FALSE),"")</f>
        <v>Kharasch 2011b</v>
      </c>
      <c r="C7033" s="254" t="str">
        <f>IF(AND(A7033&lt;&gt;"",ISNUMBER(A7033)),VLOOKUP(A7033,Studies!A:BR,3,FALSE),"")</f>
        <v>https://www.ncbi.nlm.nih.gov/pmc/articles/PMC3584707/</v>
      </c>
      <c r="D7033" s="254" t="str">
        <f>IF(AND(A7033&lt;&gt;"",ISNUMBER(A7033)),VLOOKUP(A7033,Studies!A:BR,4,FALSE),"")</f>
        <v>Alfentanil IV Ketoconazole coadmin sequential</v>
      </c>
      <c r="E7033" s="254" t="str">
        <f>IF(AND(A7033&lt;&gt;"",ISNUMBER(A7033)),VLOOKUP(A7033,Studies!A:BR,5,FALSE),"")</f>
        <v>Alfentanil</v>
      </c>
      <c r="F7033" s="255" t="str">
        <f>IF(AND(A7033&lt;&gt;"",ISNUMBER(A7033)),VLOOKUP(A7033,Studies!A:BR,6,FALSE),"")</f>
        <v>Plasma</v>
      </c>
      <c r="G7033" s="194">
        <v>61.5</v>
      </c>
      <c r="H7033" s="50" t="s">
        <v>60</v>
      </c>
      <c r="I7033" s="187">
        <v>28.910299999999999</v>
      </c>
      <c r="J7033" s="41" t="s">
        <v>941</v>
      </c>
      <c r="K7033" s="41" t="s">
        <v>116</v>
      </c>
    </row>
    <row r="7034" spans="1:11" x14ac:dyDescent="0.2">
      <c r="A7034" s="30">
        <v>762</v>
      </c>
      <c r="B7034" s="253" t="str">
        <f>IF(AND(A7034&lt;&gt;"",ISNUMBER(A7034)),VLOOKUP(A7034,Studies!A:BR,2,FALSE),"")</f>
        <v>Kharasch 2011b</v>
      </c>
      <c r="C7034" s="254" t="str">
        <f>IF(AND(A7034&lt;&gt;"",ISNUMBER(A7034)),VLOOKUP(A7034,Studies!A:BR,3,FALSE),"")</f>
        <v>https://www.ncbi.nlm.nih.gov/pmc/articles/PMC3584707/</v>
      </c>
      <c r="D7034" s="254" t="str">
        <f>IF(AND(A7034&lt;&gt;"",ISNUMBER(A7034)),VLOOKUP(A7034,Studies!A:BR,4,FALSE),"")</f>
        <v>Alfentanil IV Ketoconazole coadmin sequential</v>
      </c>
      <c r="E7034" s="254" t="str">
        <f>IF(AND(A7034&lt;&gt;"",ISNUMBER(A7034)),VLOOKUP(A7034,Studies!A:BR,5,FALSE),"")</f>
        <v>Alfentanil</v>
      </c>
      <c r="F7034" s="255" t="str">
        <f>IF(AND(A7034&lt;&gt;"",ISNUMBER(A7034)),VLOOKUP(A7034,Studies!A:BR,6,FALSE),"")</f>
        <v>Plasma</v>
      </c>
      <c r="G7034" s="194">
        <v>62</v>
      </c>
      <c r="H7034" s="50" t="s">
        <v>60</v>
      </c>
      <c r="I7034" s="187">
        <v>27.542290000000001</v>
      </c>
      <c r="J7034" s="41" t="s">
        <v>941</v>
      </c>
      <c r="K7034" s="41" t="s">
        <v>116</v>
      </c>
    </row>
    <row r="7035" spans="1:11" x14ac:dyDescent="0.2">
      <c r="A7035" s="30">
        <v>762</v>
      </c>
      <c r="B7035" s="253" t="str">
        <f>IF(AND(A7035&lt;&gt;"",ISNUMBER(A7035)),VLOOKUP(A7035,Studies!A:BR,2,FALSE),"")</f>
        <v>Kharasch 2011b</v>
      </c>
      <c r="C7035" s="254" t="str">
        <f>IF(AND(A7035&lt;&gt;"",ISNUMBER(A7035)),VLOOKUP(A7035,Studies!A:BR,3,FALSE),"")</f>
        <v>https://www.ncbi.nlm.nih.gov/pmc/articles/PMC3584707/</v>
      </c>
      <c r="D7035" s="254" t="str">
        <f>IF(AND(A7035&lt;&gt;"",ISNUMBER(A7035)),VLOOKUP(A7035,Studies!A:BR,4,FALSE),"")</f>
        <v>Alfentanil IV Ketoconazole coadmin sequential</v>
      </c>
      <c r="E7035" s="254" t="str">
        <f>IF(AND(A7035&lt;&gt;"",ISNUMBER(A7035)),VLOOKUP(A7035,Studies!A:BR,5,FALSE),"")</f>
        <v>Alfentanil</v>
      </c>
      <c r="F7035" s="255" t="str">
        <f>IF(AND(A7035&lt;&gt;"",ISNUMBER(A7035)),VLOOKUP(A7035,Studies!A:BR,6,FALSE),"")</f>
        <v>Plasma</v>
      </c>
      <c r="G7035" s="194">
        <v>63</v>
      </c>
      <c r="H7035" s="50" t="s">
        <v>60</v>
      </c>
      <c r="I7035" s="187">
        <v>25.985849999999999</v>
      </c>
      <c r="J7035" s="41" t="s">
        <v>941</v>
      </c>
      <c r="K7035" s="41" t="s">
        <v>116</v>
      </c>
    </row>
    <row r="7036" spans="1:11" x14ac:dyDescent="0.2">
      <c r="A7036" s="30">
        <v>762</v>
      </c>
      <c r="B7036" s="253" t="str">
        <f>IF(AND(A7036&lt;&gt;"",ISNUMBER(A7036)),VLOOKUP(A7036,Studies!A:BR,2,FALSE),"")</f>
        <v>Kharasch 2011b</v>
      </c>
      <c r="C7036" s="254" t="str">
        <f>IF(AND(A7036&lt;&gt;"",ISNUMBER(A7036)),VLOOKUP(A7036,Studies!A:BR,3,FALSE),"")</f>
        <v>https://www.ncbi.nlm.nih.gov/pmc/articles/PMC3584707/</v>
      </c>
      <c r="D7036" s="254" t="str">
        <f>IF(AND(A7036&lt;&gt;"",ISNUMBER(A7036)),VLOOKUP(A7036,Studies!A:BR,4,FALSE),"")</f>
        <v>Alfentanil IV Ketoconazole coadmin sequential</v>
      </c>
      <c r="E7036" s="254" t="str">
        <f>IF(AND(A7036&lt;&gt;"",ISNUMBER(A7036)),VLOOKUP(A7036,Studies!A:BR,5,FALSE),"")</f>
        <v>Alfentanil</v>
      </c>
      <c r="F7036" s="255" t="str">
        <f>IF(AND(A7036&lt;&gt;"",ISNUMBER(A7036)),VLOOKUP(A7036,Studies!A:BR,6,FALSE),"")</f>
        <v>Plasma</v>
      </c>
      <c r="G7036" s="194">
        <v>63.083300000000001</v>
      </c>
      <c r="H7036" s="50" t="s">
        <v>60</v>
      </c>
      <c r="I7036" s="187">
        <v>25.486830000000001</v>
      </c>
      <c r="J7036" s="41" t="s">
        <v>941</v>
      </c>
      <c r="K7036" s="41" t="s">
        <v>116</v>
      </c>
    </row>
    <row r="7037" spans="1:11" x14ac:dyDescent="0.2">
      <c r="A7037" s="30">
        <v>762</v>
      </c>
      <c r="B7037" s="253" t="str">
        <f>IF(AND(A7037&lt;&gt;"",ISNUMBER(A7037)),VLOOKUP(A7037,Studies!A:BR,2,FALSE),"")</f>
        <v>Kharasch 2011b</v>
      </c>
      <c r="C7037" s="254" t="str">
        <f>IF(AND(A7037&lt;&gt;"",ISNUMBER(A7037)),VLOOKUP(A7037,Studies!A:BR,3,FALSE),"")</f>
        <v>https://www.ncbi.nlm.nih.gov/pmc/articles/PMC3584707/</v>
      </c>
      <c r="D7037" s="254" t="str">
        <f>IF(AND(A7037&lt;&gt;"",ISNUMBER(A7037)),VLOOKUP(A7037,Studies!A:BR,4,FALSE),"")</f>
        <v>Alfentanil IV Ketoconazole coadmin sequential</v>
      </c>
      <c r="E7037" s="254" t="str">
        <f>IF(AND(A7037&lt;&gt;"",ISNUMBER(A7037)),VLOOKUP(A7037,Studies!A:BR,5,FALSE),"")</f>
        <v>Alfentanil</v>
      </c>
      <c r="F7037" s="255" t="str">
        <f>IF(AND(A7037&lt;&gt;"",ISNUMBER(A7037)),VLOOKUP(A7037,Studies!A:BR,6,FALSE),"")</f>
        <v>Plasma</v>
      </c>
      <c r="G7037" s="194">
        <v>63.25</v>
      </c>
      <c r="H7037" s="50" t="s">
        <v>60</v>
      </c>
      <c r="I7037" s="187">
        <v>24.997389999999999</v>
      </c>
      <c r="J7037" s="41" t="s">
        <v>941</v>
      </c>
      <c r="K7037" s="41" t="s">
        <v>116</v>
      </c>
    </row>
    <row r="7038" spans="1:11" x14ac:dyDescent="0.2">
      <c r="A7038" s="30">
        <v>762</v>
      </c>
      <c r="B7038" s="253" t="str">
        <f>IF(AND(A7038&lt;&gt;"",ISNUMBER(A7038)),VLOOKUP(A7038,Studies!A:BR,2,FALSE),"")</f>
        <v>Kharasch 2011b</v>
      </c>
      <c r="C7038" s="254" t="str">
        <f>IF(AND(A7038&lt;&gt;"",ISNUMBER(A7038)),VLOOKUP(A7038,Studies!A:BR,3,FALSE),"")</f>
        <v>https://www.ncbi.nlm.nih.gov/pmc/articles/PMC3584707/</v>
      </c>
      <c r="D7038" s="254" t="str">
        <f>IF(AND(A7038&lt;&gt;"",ISNUMBER(A7038)),VLOOKUP(A7038,Studies!A:BR,4,FALSE),"")</f>
        <v>Alfentanil IV Ketoconazole coadmin sequential</v>
      </c>
      <c r="E7038" s="254" t="str">
        <f>IF(AND(A7038&lt;&gt;"",ISNUMBER(A7038)),VLOOKUP(A7038,Studies!A:BR,5,FALSE),"")</f>
        <v>Alfentanil</v>
      </c>
      <c r="F7038" s="255" t="str">
        <f>IF(AND(A7038&lt;&gt;"",ISNUMBER(A7038)),VLOOKUP(A7038,Studies!A:BR,6,FALSE),"")</f>
        <v>Plasma</v>
      </c>
      <c r="G7038" s="194">
        <v>63.5</v>
      </c>
      <c r="H7038" s="50" t="s">
        <v>60</v>
      </c>
      <c r="I7038" s="187">
        <v>23.814540000000001</v>
      </c>
      <c r="J7038" s="41" t="s">
        <v>941</v>
      </c>
      <c r="K7038" s="41" t="s">
        <v>116</v>
      </c>
    </row>
    <row r="7039" spans="1:11" x14ac:dyDescent="0.2">
      <c r="A7039" s="30">
        <v>762</v>
      </c>
      <c r="B7039" s="253" t="str">
        <f>IF(AND(A7039&lt;&gt;"",ISNUMBER(A7039)),VLOOKUP(A7039,Studies!A:BR,2,FALSE),"")</f>
        <v>Kharasch 2011b</v>
      </c>
      <c r="C7039" s="254" t="str">
        <f>IF(AND(A7039&lt;&gt;"",ISNUMBER(A7039)),VLOOKUP(A7039,Studies!A:BR,3,FALSE),"")</f>
        <v>https://www.ncbi.nlm.nih.gov/pmc/articles/PMC3584707/</v>
      </c>
      <c r="D7039" s="254" t="str">
        <f>IF(AND(A7039&lt;&gt;"",ISNUMBER(A7039)),VLOOKUP(A7039,Studies!A:BR,4,FALSE),"")</f>
        <v>Alfentanil IV Ketoconazole coadmin sequential</v>
      </c>
      <c r="E7039" s="254" t="str">
        <f>IF(AND(A7039&lt;&gt;"",ISNUMBER(A7039)),VLOOKUP(A7039,Studies!A:BR,5,FALSE),"")</f>
        <v>Alfentanil</v>
      </c>
      <c r="F7039" s="255" t="str">
        <f>IF(AND(A7039&lt;&gt;"",ISNUMBER(A7039)),VLOOKUP(A7039,Studies!A:BR,6,FALSE),"")</f>
        <v>Plasma</v>
      </c>
      <c r="G7039" s="194">
        <v>63.75</v>
      </c>
      <c r="H7039" s="50" t="s">
        <v>60</v>
      </c>
      <c r="I7039" s="187">
        <v>24.280809999999999</v>
      </c>
      <c r="J7039" s="41" t="s">
        <v>941</v>
      </c>
      <c r="K7039" s="41" t="s">
        <v>116</v>
      </c>
    </row>
    <row r="7040" spans="1:11" x14ac:dyDescent="0.2">
      <c r="A7040" s="30">
        <v>762</v>
      </c>
      <c r="B7040" s="253" t="str">
        <f>IF(AND(A7040&lt;&gt;"",ISNUMBER(A7040)),VLOOKUP(A7040,Studies!A:BR,2,FALSE),"")</f>
        <v>Kharasch 2011b</v>
      </c>
      <c r="C7040" s="254" t="str">
        <f>IF(AND(A7040&lt;&gt;"",ISNUMBER(A7040)),VLOOKUP(A7040,Studies!A:BR,3,FALSE),"")</f>
        <v>https://www.ncbi.nlm.nih.gov/pmc/articles/PMC3584707/</v>
      </c>
      <c r="D7040" s="254" t="str">
        <f>IF(AND(A7040&lt;&gt;"",ISNUMBER(A7040)),VLOOKUP(A7040,Studies!A:BR,4,FALSE),"")</f>
        <v>Alfentanil IV Ketoconazole coadmin sequential</v>
      </c>
      <c r="E7040" s="254" t="str">
        <f>IF(AND(A7040&lt;&gt;"",ISNUMBER(A7040)),VLOOKUP(A7040,Studies!A:BR,5,FALSE),"")</f>
        <v>Alfentanil</v>
      </c>
      <c r="F7040" s="255" t="str">
        <f>IF(AND(A7040&lt;&gt;"",ISNUMBER(A7040)),VLOOKUP(A7040,Studies!A:BR,6,FALSE),"")</f>
        <v>Plasma</v>
      </c>
      <c r="G7040" s="194">
        <v>64</v>
      </c>
      <c r="H7040" s="50" t="s">
        <v>60</v>
      </c>
      <c r="I7040" s="187">
        <v>23.357209999999998</v>
      </c>
      <c r="J7040" s="41" t="s">
        <v>941</v>
      </c>
      <c r="K7040" s="41" t="s">
        <v>116</v>
      </c>
    </row>
    <row r="7041" spans="1:11" x14ac:dyDescent="0.2">
      <c r="A7041" s="30">
        <v>762</v>
      </c>
      <c r="B7041" s="253" t="str">
        <f>IF(AND(A7041&lt;&gt;"",ISNUMBER(A7041)),VLOOKUP(A7041,Studies!A:BR,2,FALSE),"")</f>
        <v>Kharasch 2011b</v>
      </c>
      <c r="C7041" s="254" t="str">
        <f>IF(AND(A7041&lt;&gt;"",ISNUMBER(A7041)),VLOOKUP(A7041,Studies!A:BR,3,FALSE),"")</f>
        <v>https://www.ncbi.nlm.nih.gov/pmc/articles/PMC3584707/</v>
      </c>
      <c r="D7041" s="254" t="str">
        <f>IF(AND(A7041&lt;&gt;"",ISNUMBER(A7041)),VLOOKUP(A7041,Studies!A:BR,4,FALSE),"")</f>
        <v>Alfentanil IV Ketoconazole coadmin sequential</v>
      </c>
      <c r="E7041" s="254" t="str">
        <f>IF(AND(A7041&lt;&gt;"",ISNUMBER(A7041)),VLOOKUP(A7041,Studies!A:BR,5,FALSE),"")</f>
        <v>Alfentanil</v>
      </c>
      <c r="F7041" s="255" t="str">
        <f>IF(AND(A7041&lt;&gt;"",ISNUMBER(A7041)),VLOOKUP(A7041,Studies!A:BR,6,FALSE),"")</f>
        <v>Plasma</v>
      </c>
      <c r="G7041" s="194">
        <v>64.5</v>
      </c>
      <c r="H7041" s="50" t="s">
        <v>60</v>
      </c>
      <c r="I7041" s="187">
        <v>22.90868</v>
      </c>
      <c r="J7041" s="41" t="s">
        <v>941</v>
      </c>
      <c r="K7041" s="41" t="s">
        <v>116</v>
      </c>
    </row>
    <row r="7042" spans="1:11" x14ac:dyDescent="0.2">
      <c r="A7042" s="30">
        <v>762</v>
      </c>
      <c r="B7042" s="253" t="str">
        <f>IF(AND(A7042&lt;&gt;"",ISNUMBER(A7042)),VLOOKUP(A7042,Studies!A:BR,2,FALSE),"")</f>
        <v>Kharasch 2011b</v>
      </c>
      <c r="C7042" s="254" t="str">
        <f>IF(AND(A7042&lt;&gt;"",ISNUMBER(A7042)),VLOOKUP(A7042,Studies!A:BR,3,FALSE),"")</f>
        <v>https://www.ncbi.nlm.nih.gov/pmc/articles/PMC3584707/</v>
      </c>
      <c r="D7042" s="254" t="str">
        <f>IF(AND(A7042&lt;&gt;"",ISNUMBER(A7042)),VLOOKUP(A7042,Studies!A:BR,4,FALSE),"")</f>
        <v>Alfentanil IV Ketoconazole coadmin sequential</v>
      </c>
      <c r="E7042" s="254" t="str">
        <f>IF(AND(A7042&lt;&gt;"",ISNUMBER(A7042)),VLOOKUP(A7042,Studies!A:BR,5,FALSE),"")</f>
        <v>Alfentanil</v>
      </c>
      <c r="F7042" s="255" t="str">
        <f>IF(AND(A7042&lt;&gt;"",ISNUMBER(A7042)),VLOOKUP(A7042,Studies!A:BR,6,FALSE),"")</f>
        <v>Plasma</v>
      </c>
      <c r="G7042" s="194">
        <v>65</v>
      </c>
      <c r="H7042" s="50" t="s">
        <v>60</v>
      </c>
      <c r="I7042" s="187">
        <v>21.824649999999998</v>
      </c>
      <c r="J7042" s="41" t="s">
        <v>941</v>
      </c>
      <c r="K7042" s="41" t="s">
        <v>116</v>
      </c>
    </row>
    <row r="7043" spans="1:11" x14ac:dyDescent="0.2">
      <c r="A7043" s="30">
        <v>762</v>
      </c>
      <c r="B7043" s="253" t="str">
        <f>IF(AND(A7043&lt;&gt;"",ISNUMBER(A7043)),VLOOKUP(A7043,Studies!A:BR,2,FALSE),"")</f>
        <v>Kharasch 2011b</v>
      </c>
      <c r="C7043" s="254" t="str">
        <f>IF(AND(A7043&lt;&gt;"",ISNUMBER(A7043)),VLOOKUP(A7043,Studies!A:BR,3,FALSE),"")</f>
        <v>https://www.ncbi.nlm.nih.gov/pmc/articles/PMC3584707/</v>
      </c>
      <c r="D7043" s="254" t="str">
        <f>IF(AND(A7043&lt;&gt;"",ISNUMBER(A7043)),VLOOKUP(A7043,Studies!A:BR,4,FALSE),"")</f>
        <v>Alfentanil IV Ketoconazole coadmin sequential</v>
      </c>
      <c r="E7043" s="254" t="str">
        <f>IF(AND(A7043&lt;&gt;"",ISNUMBER(A7043)),VLOOKUP(A7043,Studies!A:BR,5,FALSE),"")</f>
        <v>Alfentanil</v>
      </c>
      <c r="F7043" s="255" t="str">
        <f>IF(AND(A7043&lt;&gt;"",ISNUMBER(A7043)),VLOOKUP(A7043,Studies!A:BR,6,FALSE),"")</f>
        <v>Plasma</v>
      </c>
      <c r="G7043" s="194">
        <v>66</v>
      </c>
      <c r="H7043" s="50" t="s">
        <v>60</v>
      </c>
      <c r="I7043" s="187">
        <v>20.195900000000002</v>
      </c>
      <c r="J7043" s="41" t="s">
        <v>941</v>
      </c>
      <c r="K7043" s="41" t="s">
        <v>116</v>
      </c>
    </row>
    <row r="7044" spans="1:11" x14ac:dyDescent="0.2">
      <c r="A7044" s="30">
        <v>762</v>
      </c>
      <c r="B7044" s="253" t="str">
        <f>IF(AND(A7044&lt;&gt;"",ISNUMBER(A7044)),VLOOKUP(A7044,Studies!A:BR,2,FALSE),"")</f>
        <v>Kharasch 2011b</v>
      </c>
      <c r="C7044" s="254" t="str">
        <f>IF(AND(A7044&lt;&gt;"",ISNUMBER(A7044)),VLOOKUP(A7044,Studies!A:BR,3,FALSE),"")</f>
        <v>https://www.ncbi.nlm.nih.gov/pmc/articles/PMC3584707/</v>
      </c>
      <c r="D7044" s="254" t="str">
        <f>IF(AND(A7044&lt;&gt;"",ISNUMBER(A7044)),VLOOKUP(A7044,Studies!A:BR,4,FALSE),"")</f>
        <v>Alfentanil IV Ketoconazole coadmin sequential</v>
      </c>
      <c r="E7044" s="254" t="str">
        <f>IF(AND(A7044&lt;&gt;"",ISNUMBER(A7044)),VLOOKUP(A7044,Studies!A:BR,5,FALSE),"")</f>
        <v>Alfentanil</v>
      </c>
      <c r="F7044" s="255" t="str">
        <f>IF(AND(A7044&lt;&gt;"",ISNUMBER(A7044)),VLOOKUP(A7044,Studies!A:BR,6,FALSE),"")</f>
        <v>Plasma</v>
      </c>
      <c r="G7044" s="194">
        <v>67</v>
      </c>
      <c r="H7044" s="50" t="s">
        <v>60</v>
      </c>
      <c r="I7044" s="187">
        <v>18.508379999999999</v>
      </c>
      <c r="J7044" s="41" t="s">
        <v>941</v>
      </c>
      <c r="K7044" s="41" t="s">
        <v>116</v>
      </c>
    </row>
    <row r="7045" spans="1:11" x14ac:dyDescent="0.2">
      <c r="A7045" s="30">
        <v>762</v>
      </c>
      <c r="B7045" s="253" t="str">
        <f>IF(AND(A7045&lt;&gt;"",ISNUMBER(A7045)),VLOOKUP(A7045,Studies!A:BR,2,FALSE),"")</f>
        <v>Kharasch 2011b</v>
      </c>
      <c r="C7045" s="254" t="str">
        <f>IF(AND(A7045&lt;&gt;"",ISNUMBER(A7045)),VLOOKUP(A7045,Studies!A:BR,3,FALSE),"")</f>
        <v>https://www.ncbi.nlm.nih.gov/pmc/articles/PMC3584707/</v>
      </c>
      <c r="D7045" s="254" t="str">
        <f>IF(AND(A7045&lt;&gt;"",ISNUMBER(A7045)),VLOOKUP(A7045,Studies!A:BR,4,FALSE),"")</f>
        <v>Alfentanil IV Ketoconazole coadmin sequential</v>
      </c>
      <c r="E7045" s="254" t="str">
        <f>IF(AND(A7045&lt;&gt;"",ISNUMBER(A7045)),VLOOKUP(A7045,Studies!A:BR,5,FALSE),"")</f>
        <v>Alfentanil</v>
      </c>
      <c r="F7045" s="255" t="str">
        <f>IF(AND(A7045&lt;&gt;"",ISNUMBER(A7045)),VLOOKUP(A7045,Studies!A:BR,6,FALSE),"")</f>
        <v>Plasma</v>
      </c>
      <c r="G7045" s="194">
        <v>68</v>
      </c>
      <c r="H7045" s="50" t="s">
        <v>60</v>
      </c>
      <c r="I7045" s="187">
        <v>17.127120000000001</v>
      </c>
      <c r="J7045" s="41" t="s">
        <v>941</v>
      </c>
      <c r="K7045" s="41" t="s">
        <v>116</v>
      </c>
    </row>
    <row r="7046" spans="1:11" x14ac:dyDescent="0.2">
      <c r="A7046" s="30">
        <v>762</v>
      </c>
      <c r="B7046" s="253" t="str">
        <f>IF(AND(A7046&lt;&gt;"",ISNUMBER(A7046)),VLOOKUP(A7046,Studies!A:BR,2,FALSE),"")</f>
        <v>Kharasch 2011b</v>
      </c>
      <c r="C7046" s="254" t="str">
        <f>IF(AND(A7046&lt;&gt;"",ISNUMBER(A7046)),VLOOKUP(A7046,Studies!A:BR,3,FALSE),"")</f>
        <v>https://www.ncbi.nlm.nih.gov/pmc/articles/PMC3584707/</v>
      </c>
      <c r="D7046" s="254" t="str">
        <f>IF(AND(A7046&lt;&gt;"",ISNUMBER(A7046)),VLOOKUP(A7046,Studies!A:BR,4,FALSE),"")</f>
        <v>Alfentanil IV Ketoconazole coadmin sequential</v>
      </c>
      <c r="E7046" s="254" t="str">
        <f>IF(AND(A7046&lt;&gt;"",ISNUMBER(A7046)),VLOOKUP(A7046,Studies!A:BR,5,FALSE),"")</f>
        <v>Alfentanil</v>
      </c>
      <c r="F7046" s="255" t="str">
        <f>IF(AND(A7046&lt;&gt;"",ISNUMBER(A7046)),VLOOKUP(A7046,Studies!A:BR,6,FALSE),"")</f>
        <v>Plasma</v>
      </c>
      <c r="G7046" s="194">
        <v>69</v>
      </c>
      <c r="H7046" s="50" t="s">
        <v>60</v>
      </c>
      <c r="I7046" s="187">
        <v>15.09897</v>
      </c>
      <c r="J7046" s="41" t="s">
        <v>941</v>
      </c>
      <c r="K7046" s="41" t="s">
        <v>116</v>
      </c>
    </row>
    <row r="7047" spans="1:11" x14ac:dyDescent="0.2">
      <c r="A7047" s="30">
        <v>762</v>
      </c>
      <c r="B7047" s="253" t="str">
        <f>IF(AND(A7047&lt;&gt;"",ISNUMBER(A7047)),VLOOKUP(A7047,Studies!A:BR,2,FALSE),"")</f>
        <v>Kharasch 2011b</v>
      </c>
      <c r="C7047" s="254" t="str">
        <f>IF(AND(A7047&lt;&gt;"",ISNUMBER(A7047)),VLOOKUP(A7047,Studies!A:BR,3,FALSE),"")</f>
        <v>https://www.ncbi.nlm.nih.gov/pmc/articles/PMC3584707/</v>
      </c>
      <c r="D7047" s="254" t="str">
        <f>IF(AND(A7047&lt;&gt;"",ISNUMBER(A7047)),VLOOKUP(A7047,Studies!A:BR,4,FALSE),"")</f>
        <v>Alfentanil IV Ketoconazole coadmin sequential</v>
      </c>
      <c r="E7047" s="254" t="str">
        <f>IF(AND(A7047&lt;&gt;"",ISNUMBER(A7047)),VLOOKUP(A7047,Studies!A:BR,5,FALSE),"")</f>
        <v>Alfentanil</v>
      </c>
      <c r="F7047" s="255" t="str">
        <f>IF(AND(A7047&lt;&gt;"",ISNUMBER(A7047)),VLOOKUP(A7047,Studies!A:BR,6,FALSE),"")</f>
        <v>Plasma</v>
      </c>
      <c r="G7047" s="194">
        <v>70</v>
      </c>
      <c r="H7047" s="50" t="s">
        <v>60</v>
      </c>
      <c r="I7047" s="187">
        <v>13.571619999999999</v>
      </c>
      <c r="J7047" s="41" t="s">
        <v>941</v>
      </c>
      <c r="K7047" s="41" t="s">
        <v>116</v>
      </c>
    </row>
    <row r="7048" spans="1:11" x14ac:dyDescent="0.2">
      <c r="A7048" s="30">
        <v>762</v>
      </c>
      <c r="B7048" s="253" t="str">
        <f>IF(AND(A7048&lt;&gt;"",ISNUMBER(A7048)),VLOOKUP(A7048,Studies!A:BR,2,FALSE),"")</f>
        <v>Kharasch 2011b</v>
      </c>
      <c r="C7048" s="254" t="str">
        <f>IF(AND(A7048&lt;&gt;"",ISNUMBER(A7048)),VLOOKUP(A7048,Studies!A:BR,3,FALSE),"")</f>
        <v>https://www.ncbi.nlm.nih.gov/pmc/articles/PMC3584707/</v>
      </c>
      <c r="D7048" s="254" t="str">
        <f>IF(AND(A7048&lt;&gt;"",ISNUMBER(A7048)),VLOOKUP(A7048,Studies!A:BR,4,FALSE),"")</f>
        <v>Alfentanil IV Ketoconazole coadmin sequential</v>
      </c>
      <c r="E7048" s="254" t="str">
        <f>IF(AND(A7048&lt;&gt;"",ISNUMBER(A7048)),VLOOKUP(A7048,Studies!A:BR,5,FALSE),"")</f>
        <v>Alfentanil</v>
      </c>
      <c r="F7048" s="255" t="str">
        <f>IF(AND(A7048&lt;&gt;"",ISNUMBER(A7048)),VLOOKUP(A7048,Studies!A:BR,6,FALSE),"")</f>
        <v>Plasma</v>
      </c>
      <c r="G7048" s="194">
        <v>71</v>
      </c>
      <c r="H7048" s="50" t="s">
        <v>60</v>
      </c>
      <c r="I7048" s="187">
        <v>12.08107</v>
      </c>
      <c r="J7048" s="41" t="s">
        <v>941</v>
      </c>
      <c r="K7048" s="41" t="s">
        <v>116</v>
      </c>
    </row>
    <row r="7049" spans="1:11" x14ac:dyDescent="0.2">
      <c r="A7049" s="30">
        <v>763</v>
      </c>
      <c r="B7049" s="253" t="str">
        <f>IF(AND(A7049&lt;&gt;"",ISNUMBER(A7049)),VLOOKUP(A7049,Studies!A:BR,2,FALSE),"")</f>
        <v>Kharasch 2011b</v>
      </c>
      <c r="C7049" s="254" t="str">
        <f>IF(AND(A7049&lt;&gt;"",ISNUMBER(A7049)),VLOOKUP(A7049,Studies!A:BR,3,FALSE),"")</f>
        <v>https://www.ncbi.nlm.nih.gov/pmc/articles/PMC3584707/</v>
      </c>
      <c r="D7049" s="254" t="str">
        <f>IF(AND(A7049&lt;&gt;"",ISNUMBER(A7049)),VLOOKUP(A7049,Studies!A:BR,4,FALSE),"")</f>
        <v>Alfentanil IV Rifampin coadmin sequential</v>
      </c>
      <c r="E7049" s="254" t="str">
        <f>IF(AND(A7049&lt;&gt;"",ISNUMBER(A7049)),VLOOKUP(A7049,Studies!A:BR,5,FALSE),"")</f>
        <v>Alfentanil</v>
      </c>
      <c r="F7049" s="255" t="str">
        <f>IF(AND(A7049&lt;&gt;"",ISNUMBER(A7049)),VLOOKUP(A7049,Studies!A:BR,6,FALSE),"")</f>
        <v>Plasma</v>
      </c>
      <c r="G7049" s="194">
        <v>108.08329999999999</v>
      </c>
      <c r="H7049" s="50" t="s">
        <v>60</v>
      </c>
      <c r="I7049" s="187">
        <v>49.75562</v>
      </c>
      <c r="J7049" s="41" t="s">
        <v>941</v>
      </c>
      <c r="K7049" s="41" t="s">
        <v>116</v>
      </c>
    </row>
    <row r="7050" spans="1:11" x14ac:dyDescent="0.2">
      <c r="A7050" s="30">
        <v>763</v>
      </c>
      <c r="B7050" s="253" t="str">
        <f>IF(AND(A7050&lt;&gt;"",ISNUMBER(A7050)),VLOOKUP(A7050,Studies!A:BR,2,FALSE),"")</f>
        <v>Kharasch 2011b</v>
      </c>
      <c r="C7050" s="254" t="str">
        <f>IF(AND(A7050&lt;&gt;"",ISNUMBER(A7050)),VLOOKUP(A7050,Studies!A:BR,3,FALSE),"")</f>
        <v>https://www.ncbi.nlm.nih.gov/pmc/articles/PMC3584707/</v>
      </c>
      <c r="D7050" s="254" t="str">
        <f>IF(AND(A7050&lt;&gt;"",ISNUMBER(A7050)),VLOOKUP(A7050,Studies!A:BR,4,FALSE),"")</f>
        <v>Alfentanil IV Rifampin coadmin sequential</v>
      </c>
      <c r="E7050" s="254" t="str">
        <f>IF(AND(A7050&lt;&gt;"",ISNUMBER(A7050)),VLOOKUP(A7050,Studies!A:BR,5,FALSE),"")</f>
        <v>Alfentanil</v>
      </c>
      <c r="F7050" s="255" t="str">
        <f>IF(AND(A7050&lt;&gt;"",ISNUMBER(A7050)),VLOOKUP(A7050,Studies!A:BR,6,FALSE),"")</f>
        <v>Plasma</v>
      </c>
      <c r="G7050" s="194">
        <v>108.33</v>
      </c>
      <c r="H7050" s="50" t="s">
        <v>60</v>
      </c>
      <c r="I7050" s="187">
        <v>28.08155</v>
      </c>
      <c r="J7050" s="41" t="s">
        <v>941</v>
      </c>
      <c r="K7050" s="41" t="s">
        <v>116</v>
      </c>
    </row>
    <row r="7051" spans="1:11" x14ac:dyDescent="0.2">
      <c r="A7051" s="30">
        <v>763</v>
      </c>
      <c r="B7051" s="253" t="str">
        <f>IF(AND(A7051&lt;&gt;"",ISNUMBER(A7051)),VLOOKUP(A7051,Studies!A:BR,2,FALSE),"")</f>
        <v>Kharasch 2011b</v>
      </c>
      <c r="C7051" s="254" t="str">
        <f>IF(AND(A7051&lt;&gt;"",ISNUMBER(A7051)),VLOOKUP(A7051,Studies!A:BR,3,FALSE),"")</f>
        <v>https://www.ncbi.nlm.nih.gov/pmc/articles/PMC3584707/</v>
      </c>
      <c r="D7051" s="254" t="str">
        <f>IF(AND(A7051&lt;&gt;"",ISNUMBER(A7051)),VLOOKUP(A7051,Studies!A:BR,4,FALSE),"")</f>
        <v>Alfentanil IV Rifampin coadmin sequential</v>
      </c>
      <c r="E7051" s="254" t="str">
        <f>IF(AND(A7051&lt;&gt;"",ISNUMBER(A7051)),VLOOKUP(A7051,Studies!A:BR,5,FALSE),"")</f>
        <v>Alfentanil</v>
      </c>
      <c r="F7051" s="255" t="str">
        <f>IF(AND(A7051&lt;&gt;"",ISNUMBER(A7051)),VLOOKUP(A7051,Studies!A:BR,6,FALSE),"")</f>
        <v>Plasma</v>
      </c>
      <c r="G7051" s="194">
        <v>108.5</v>
      </c>
      <c r="H7051" s="50" t="s">
        <v>60</v>
      </c>
      <c r="I7051" s="187">
        <v>22.687650000000001</v>
      </c>
      <c r="J7051" s="41" t="s">
        <v>941</v>
      </c>
      <c r="K7051" s="41" t="s">
        <v>116</v>
      </c>
    </row>
    <row r="7052" spans="1:11" x14ac:dyDescent="0.2">
      <c r="A7052" s="30">
        <v>763</v>
      </c>
      <c r="B7052" s="253" t="str">
        <f>IF(AND(A7052&lt;&gt;"",ISNUMBER(A7052)),VLOOKUP(A7052,Studies!A:BR,2,FALSE),"")</f>
        <v>Kharasch 2011b</v>
      </c>
      <c r="C7052" s="254" t="str">
        <f>IF(AND(A7052&lt;&gt;"",ISNUMBER(A7052)),VLOOKUP(A7052,Studies!A:BR,3,FALSE),"")</f>
        <v>https://www.ncbi.nlm.nih.gov/pmc/articles/PMC3584707/</v>
      </c>
      <c r="D7052" s="254" t="str">
        <f>IF(AND(A7052&lt;&gt;"",ISNUMBER(A7052)),VLOOKUP(A7052,Studies!A:BR,4,FALSE),"")</f>
        <v>Alfentanil IV Rifampin coadmin sequential</v>
      </c>
      <c r="E7052" s="254" t="str">
        <f>IF(AND(A7052&lt;&gt;"",ISNUMBER(A7052)),VLOOKUP(A7052,Studies!A:BR,5,FALSE),"")</f>
        <v>Alfentanil</v>
      </c>
      <c r="F7052" s="255" t="str">
        <f>IF(AND(A7052&lt;&gt;"",ISNUMBER(A7052)),VLOOKUP(A7052,Studies!A:BR,6,FALSE),"")</f>
        <v>Plasma</v>
      </c>
      <c r="G7052" s="194">
        <v>108.75</v>
      </c>
      <c r="H7052" s="50" t="s">
        <v>60</v>
      </c>
      <c r="I7052" s="187">
        <v>18.15296</v>
      </c>
      <c r="J7052" s="41" t="s">
        <v>941</v>
      </c>
      <c r="K7052" s="41" t="s">
        <v>116</v>
      </c>
    </row>
    <row r="7053" spans="1:11" x14ac:dyDescent="0.2">
      <c r="A7053" s="30">
        <v>763</v>
      </c>
      <c r="B7053" s="253" t="str">
        <f>IF(AND(A7053&lt;&gt;"",ISNUMBER(A7053)),VLOOKUP(A7053,Studies!A:BR,2,FALSE),"")</f>
        <v>Kharasch 2011b</v>
      </c>
      <c r="C7053" s="254" t="str">
        <f>IF(AND(A7053&lt;&gt;"",ISNUMBER(A7053)),VLOOKUP(A7053,Studies!A:BR,3,FALSE),"")</f>
        <v>https://www.ncbi.nlm.nih.gov/pmc/articles/PMC3584707/</v>
      </c>
      <c r="D7053" s="254" t="str">
        <f>IF(AND(A7053&lt;&gt;"",ISNUMBER(A7053)),VLOOKUP(A7053,Studies!A:BR,4,FALSE),"")</f>
        <v>Alfentanil IV Rifampin coadmin sequential</v>
      </c>
      <c r="E7053" s="254" t="str">
        <f>IF(AND(A7053&lt;&gt;"",ISNUMBER(A7053)),VLOOKUP(A7053,Studies!A:BR,5,FALSE),"")</f>
        <v>Alfentanil</v>
      </c>
      <c r="F7053" s="255" t="str">
        <f>IF(AND(A7053&lt;&gt;"",ISNUMBER(A7053)),VLOOKUP(A7053,Studies!A:BR,6,FALSE),"")</f>
        <v>Plasma</v>
      </c>
      <c r="G7053" s="194">
        <v>109</v>
      </c>
      <c r="H7053" s="50" t="s">
        <v>60</v>
      </c>
      <c r="I7053" s="187">
        <v>14.108269999999999</v>
      </c>
      <c r="J7053" s="41" t="s">
        <v>941</v>
      </c>
      <c r="K7053" s="41" t="s">
        <v>116</v>
      </c>
    </row>
    <row r="7054" spans="1:11" x14ac:dyDescent="0.2">
      <c r="A7054" s="30">
        <v>763</v>
      </c>
      <c r="B7054" s="253" t="str">
        <f>IF(AND(A7054&lt;&gt;"",ISNUMBER(A7054)),VLOOKUP(A7054,Studies!A:BR,2,FALSE),"")</f>
        <v>Kharasch 2011b</v>
      </c>
      <c r="C7054" s="254" t="str">
        <f>IF(AND(A7054&lt;&gt;"",ISNUMBER(A7054)),VLOOKUP(A7054,Studies!A:BR,3,FALSE),"")</f>
        <v>https://www.ncbi.nlm.nih.gov/pmc/articles/PMC3584707/</v>
      </c>
      <c r="D7054" s="254" t="str">
        <f>IF(AND(A7054&lt;&gt;"",ISNUMBER(A7054)),VLOOKUP(A7054,Studies!A:BR,4,FALSE),"")</f>
        <v>Alfentanil IV Rifampin coadmin sequential</v>
      </c>
      <c r="E7054" s="254" t="str">
        <f>IF(AND(A7054&lt;&gt;"",ISNUMBER(A7054)),VLOOKUP(A7054,Studies!A:BR,5,FALSE),"")</f>
        <v>Alfentanil</v>
      </c>
      <c r="F7054" s="255" t="str">
        <f>IF(AND(A7054&lt;&gt;"",ISNUMBER(A7054)),VLOOKUP(A7054,Studies!A:BR,6,FALSE),"")</f>
        <v>Plasma</v>
      </c>
      <c r="G7054" s="194">
        <v>109.5</v>
      </c>
      <c r="H7054" s="50" t="s">
        <v>60</v>
      </c>
      <c r="I7054" s="187">
        <v>9.9516419999999997</v>
      </c>
      <c r="J7054" s="41" t="s">
        <v>941</v>
      </c>
      <c r="K7054" s="41" t="s">
        <v>116</v>
      </c>
    </row>
    <row r="7055" spans="1:11" x14ac:dyDescent="0.2">
      <c r="A7055" s="30">
        <v>763</v>
      </c>
      <c r="B7055" s="253" t="str">
        <f>IF(AND(A7055&lt;&gt;"",ISNUMBER(A7055)),VLOOKUP(A7055,Studies!A:BR,2,FALSE),"")</f>
        <v>Kharasch 2011b</v>
      </c>
      <c r="C7055" s="254" t="str">
        <f>IF(AND(A7055&lt;&gt;"",ISNUMBER(A7055)),VLOOKUP(A7055,Studies!A:BR,3,FALSE),"")</f>
        <v>https://www.ncbi.nlm.nih.gov/pmc/articles/PMC3584707/</v>
      </c>
      <c r="D7055" s="254" t="str">
        <f>IF(AND(A7055&lt;&gt;"",ISNUMBER(A7055)),VLOOKUP(A7055,Studies!A:BR,4,FALSE),"")</f>
        <v>Alfentanil IV Rifampin coadmin sequential</v>
      </c>
      <c r="E7055" s="254" t="str">
        <f>IF(AND(A7055&lt;&gt;"",ISNUMBER(A7055)),VLOOKUP(A7055,Studies!A:BR,5,FALSE),"")</f>
        <v>Alfentanil</v>
      </c>
      <c r="F7055" s="255" t="str">
        <f>IF(AND(A7055&lt;&gt;"",ISNUMBER(A7055)),VLOOKUP(A7055,Studies!A:BR,6,FALSE),"")</f>
        <v>Plasma</v>
      </c>
      <c r="G7055" s="194">
        <v>110</v>
      </c>
      <c r="H7055" s="50" t="s">
        <v>60</v>
      </c>
      <c r="I7055" s="187">
        <v>7.5125859999999998</v>
      </c>
      <c r="J7055" s="41" t="s">
        <v>941</v>
      </c>
      <c r="K7055" s="41" t="s">
        <v>116</v>
      </c>
    </row>
    <row r="7056" spans="1:11" x14ac:dyDescent="0.2">
      <c r="A7056" s="30">
        <v>763</v>
      </c>
      <c r="B7056" s="253" t="str">
        <f>IF(AND(A7056&lt;&gt;"",ISNUMBER(A7056)),VLOOKUP(A7056,Studies!A:BR,2,FALSE),"")</f>
        <v>Kharasch 2011b</v>
      </c>
      <c r="C7056" s="254" t="str">
        <f>IF(AND(A7056&lt;&gt;"",ISNUMBER(A7056)),VLOOKUP(A7056,Studies!A:BR,3,FALSE),"")</f>
        <v>https://www.ncbi.nlm.nih.gov/pmc/articles/PMC3584707/</v>
      </c>
      <c r="D7056" s="254" t="str">
        <f>IF(AND(A7056&lt;&gt;"",ISNUMBER(A7056)),VLOOKUP(A7056,Studies!A:BR,4,FALSE),"")</f>
        <v>Alfentanil IV Rifampin coadmin sequential</v>
      </c>
      <c r="E7056" s="254" t="str">
        <f>IF(AND(A7056&lt;&gt;"",ISNUMBER(A7056)),VLOOKUP(A7056,Studies!A:BR,5,FALSE),"")</f>
        <v>Alfentanil</v>
      </c>
      <c r="F7056" s="255" t="str">
        <f>IF(AND(A7056&lt;&gt;"",ISNUMBER(A7056)),VLOOKUP(A7056,Studies!A:BR,6,FALSE),"")</f>
        <v>Plasma</v>
      </c>
      <c r="G7056" s="194">
        <v>111</v>
      </c>
      <c r="H7056" s="50" t="s">
        <v>60</v>
      </c>
      <c r="I7056" s="187">
        <v>3.9618199999999999</v>
      </c>
      <c r="J7056" s="41" t="s">
        <v>941</v>
      </c>
      <c r="K7056" s="41" t="s">
        <v>116</v>
      </c>
    </row>
    <row r="7057" spans="1:11" x14ac:dyDescent="0.2">
      <c r="A7057" s="30">
        <v>763</v>
      </c>
      <c r="B7057" s="253" t="str">
        <f>IF(AND(A7057&lt;&gt;"",ISNUMBER(A7057)),VLOOKUP(A7057,Studies!A:BR,2,FALSE),"")</f>
        <v>Kharasch 2011b</v>
      </c>
      <c r="C7057" s="254" t="str">
        <f>IF(AND(A7057&lt;&gt;"",ISNUMBER(A7057)),VLOOKUP(A7057,Studies!A:BR,3,FALSE),"")</f>
        <v>https://www.ncbi.nlm.nih.gov/pmc/articles/PMC3584707/</v>
      </c>
      <c r="D7057" s="254" t="str">
        <f>IF(AND(A7057&lt;&gt;"",ISNUMBER(A7057)),VLOOKUP(A7057,Studies!A:BR,4,FALSE),"")</f>
        <v>Alfentanil IV Rifampin coadmin sequential</v>
      </c>
      <c r="E7057" s="254" t="str">
        <f>IF(AND(A7057&lt;&gt;"",ISNUMBER(A7057)),VLOOKUP(A7057,Studies!A:BR,5,FALSE),"")</f>
        <v>Alfentanil</v>
      </c>
      <c r="F7057" s="255" t="str">
        <f>IF(AND(A7057&lt;&gt;"",ISNUMBER(A7057)),VLOOKUP(A7057,Studies!A:BR,6,FALSE),"")</f>
        <v>Plasma</v>
      </c>
      <c r="G7057" s="194">
        <v>111.25</v>
      </c>
      <c r="H7057" s="50" t="s">
        <v>60</v>
      </c>
      <c r="I7057" s="187">
        <v>3.7379340000000001</v>
      </c>
      <c r="J7057" s="41" t="s">
        <v>941</v>
      </c>
      <c r="K7057" s="41" t="s">
        <v>116</v>
      </c>
    </row>
    <row r="7058" spans="1:11" x14ac:dyDescent="0.2">
      <c r="A7058" s="30">
        <v>763</v>
      </c>
      <c r="B7058" s="253" t="str">
        <f>IF(AND(A7058&lt;&gt;"",ISNUMBER(A7058)),VLOOKUP(A7058,Studies!A:BR,2,FALSE),"")</f>
        <v>Kharasch 2011b</v>
      </c>
      <c r="C7058" s="254" t="str">
        <f>IF(AND(A7058&lt;&gt;"",ISNUMBER(A7058)),VLOOKUP(A7058,Studies!A:BR,3,FALSE),"")</f>
        <v>https://www.ncbi.nlm.nih.gov/pmc/articles/PMC3584707/</v>
      </c>
      <c r="D7058" s="254" t="str">
        <f>IF(AND(A7058&lt;&gt;"",ISNUMBER(A7058)),VLOOKUP(A7058,Studies!A:BR,4,FALSE),"")</f>
        <v>Alfentanil IV Rifampin coadmin sequential</v>
      </c>
      <c r="E7058" s="254" t="str">
        <f>IF(AND(A7058&lt;&gt;"",ISNUMBER(A7058)),VLOOKUP(A7058,Studies!A:BR,5,FALSE),"")</f>
        <v>Alfentanil</v>
      </c>
      <c r="F7058" s="255" t="str">
        <f>IF(AND(A7058&lt;&gt;"",ISNUMBER(A7058)),VLOOKUP(A7058,Studies!A:BR,6,FALSE),"")</f>
        <v>Plasma</v>
      </c>
      <c r="G7058" s="194">
        <v>111.25</v>
      </c>
      <c r="H7058" s="50" t="s">
        <v>60</v>
      </c>
      <c r="I7058" s="187">
        <v>3.2952979999999998</v>
      </c>
      <c r="J7058" s="41" t="s">
        <v>941</v>
      </c>
      <c r="K7058" s="41" t="s">
        <v>116</v>
      </c>
    </row>
    <row r="7059" spans="1:11" x14ac:dyDescent="0.2">
      <c r="A7059" s="30">
        <v>763</v>
      </c>
      <c r="B7059" s="253" t="str">
        <f>IF(AND(A7059&lt;&gt;"",ISNUMBER(A7059)),VLOOKUP(A7059,Studies!A:BR,2,FALSE),"")</f>
        <v>Kharasch 2011b</v>
      </c>
      <c r="C7059" s="254" t="str">
        <f>IF(AND(A7059&lt;&gt;"",ISNUMBER(A7059)),VLOOKUP(A7059,Studies!A:BR,3,FALSE),"")</f>
        <v>https://www.ncbi.nlm.nih.gov/pmc/articles/PMC3584707/</v>
      </c>
      <c r="D7059" s="254" t="str">
        <f>IF(AND(A7059&lt;&gt;"",ISNUMBER(A7059)),VLOOKUP(A7059,Studies!A:BR,4,FALSE),"")</f>
        <v>Alfentanil IV Rifampin coadmin sequential</v>
      </c>
      <c r="E7059" s="254" t="str">
        <f>IF(AND(A7059&lt;&gt;"",ISNUMBER(A7059)),VLOOKUP(A7059,Studies!A:BR,5,FALSE),"")</f>
        <v>Alfentanil</v>
      </c>
      <c r="F7059" s="255" t="str">
        <f>IF(AND(A7059&lt;&gt;"",ISNUMBER(A7059)),VLOOKUP(A7059,Studies!A:BR,6,FALSE),"")</f>
        <v>Plasma</v>
      </c>
      <c r="G7059" s="194">
        <v>111.5</v>
      </c>
      <c r="H7059" s="50" t="s">
        <v>60</v>
      </c>
      <c r="I7059" s="187">
        <v>2.9908139999999999</v>
      </c>
      <c r="J7059" s="41" t="s">
        <v>941</v>
      </c>
      <c r="K7059" s="41" t="s">
        <v>116</v>
      </c>
    </row>
    <row r="7060" spans="1:11" x14ac:dyDescent="0.2">
      <c r="A7060" s="30">
        <v>763</v>
      </c>
      <c r="B7060" s="253" t="str">
        <f>IF(AND(A7060&lt;&gt;"",ISNUMBER(A7060)),VLOOKUP(A7060,Studies!A:BR,2,FALSE),"")</f>
        <v>Kharasch 2011b</v>
      </c>
      <c r="C7060" s="254" t="str">
        <f>IF(AND(A7060&lt;&gt;"",ISNUMBER(A7060)),VLOOKUP(A7060,Studies!A:BR,3,FALSE),"")</f>
        <v>https://www.ncbi.nlm.nih.gov/pmc/articles/PMC3584707/</v>
      </c>
      <c r="D7060" s="254" t="str">
        <f>IF(AND(A7060&lt;&gt;"",ISNUMBER(A7060)),VLOOKUP(A7060,Studies!A:BR,4,FALSE),"")</f>
        <v>Alfentanil IV Rifampin coadmin sequential</v>
      </c>
      <c r="E7060" s="254" t="str">
        <f>IF(AND(A7060&lt;&gt;"",ISNUMBER(A7060)),VLOOKUP(A7060,Studies!A:BR,5,FALSE),"")</f>
        <v>Alfentanil</v>
      </c>
      <c r="F7060" s="255" t="str">
        <f>IF(AND(A7060&lt;&gt;"",ISNUMBER(A7060)),VLOOKUP(A7060,Studies!A:BR,6,FALSE),"")</f>
        <v>Plasma</v>
      </c>
      <c r="G7060" s="194">
        <v>111.75</v>
      </c>
      <c r="H7060" s="50" t="s">
        <v>60</v>
      </c>
      <c r="I7060" s="187">
        <v>2.4876510000000001</v>
      </c>
      <c r="J7060" s="41" t="s">
        <v>941</v>
      </c>
      <c r="K7060" s="41" t="s">
        <v>116</v>
      </c>
    </row>
    <row r="7061" spans="1:11" x14ac:dyDescent="0.2">
      <c r="A7061" s="30">
        <v>763</v>
      </c>
      <c r="B7061" s="253" t="str">
        <f>IF(AND(A7061&lt;&gt;"",ISNUMBER(A7061)),VLOOKUP(A7061,Studies!A:BR,2,FALSE),"")</f>
        <v>Kharasch 2011b</v>
      </c>
      <c r="C7061" s="254" t="str">
        <f>IF(AND(A7061&lt;&gt;"",ISNUMBER(A7061)),VLOOKUP(A7061,Studies!A:BR,3,FALSE),"")</f>
        <v>https://www.ncbi.nlm.nih.gov/pmc/articles/PMC3584707/</v>
      </c>
      <c r="D7061" s="254" t="str">
        <f>IF(AND(A7061&lt;&gt;"",ISNUMBER(A7061)),VLOOKUP(A7061,Studies!A:BR,4,FALSE),"")</f>
        <v>Alfentanil IV Rifampin coadmin sequential</v>
      </c>
      <c r="E7061" s="254" t="str">
        <f>IF(AND(A7061&lt;&gt;"",ISNUMBER(A7061)),VLOOKUP(A7061,Studies!A:BR,5,FALSE),"")</f>
        <v>Alfentanil</v>
      </c>
      <c r="F7061" s="255" t="str">
        <f>IF(AND(A7061&lt;&gt;"",ISNUMBER(A7061)),VLOOKUP(A7061,Studies!A:BR,6,FALSE),"")</f>
        <v>Plasma</v>
      </c>
      <c r="G7061" s="194">
        <v>112</v>
      </c>
      <c r="H7061" s="50" t="s">
        <v>60</v>
      </c>
      <c r="I7061" s="187">
        <v>2.2360099999999998</v>
      </c>
      <c r="J7061" s="41" t="s">
        <v>941</v>
      </c>
      <c r="K7061" s="41" t="s">
        <v>116</v>
      </c>
    </row>
    <row r="7062" spans="1:11" x14ac:dyDescent="0.2">
      <c r="A7062" s="30">
        <v>763</v>
      </c>
      <c r="B7062" s="253" t="str">
        <f>IF(AND(A7062&lt;&gt;"",ISNUMBER(A7062)),VLOOKUP(A7062,Studies!A:BR,2,FALSE),"")</f>
        <v>Kharasch 2011b</v>
      </c>
      <c r="C7062" s="254" t="str">
        <f>IF(AND(A7062&lt;&gt;"",ISNUMBER(A7062)),VLOOKUP(A7062,Studies!A:BR,3,FALSE),"")</f>
        <v>https://www.ncbi.nlm.nih.gov/pmc/articles/PMC3584707/</v>
      </c>
      <c r="D7062" s="254" t="str">
        <f>IF(AND(A7062&lt;&gt;"",ISNUMBER(A7062)),VLOOKUP(A7062,Studies!A:BR,4,FALSE),"")</f>
        <v>Alfentanil IV Rifampin coadmin sequential</v>
      </c>
      <c r="E7062" s="254" t="str">
        <f>IF(AND(A7062&lt;&gt;"",ISNUMBER(A7062)),VLOOKUP(A7062,Studies!A:BR,5,FALSE),"")</f>
        <v>Alfentanil</v>
      </c>
      <c r="F7062" s="255" t="str">
        <f>IF(AND(A7062&lt;&gt;"",ISNUMBER(A7062)),VLOOKUP(A7062,Studies!A:BR,6,FALSE),"")</f>
        <v>Plasma</v>
      </c>
      <c r="G7062" s="194">
        <v>112.5</v>
      </c>
      <c r="H7062" s="50" t="s">
        <v>60</v>
      </c>
      <c r="I7062" s="187">
        <v>1.754731</v>
      </c>
      <c r="J7062" s="41" t="s">
        <v>941</v>
      </c>
      <c r="K7062" s="41" t="s">
        <v>116</v>
      </c>
    </row>
    <row r="7063" spans="1:11" x14ac:dyDescent="0.2">
      <c r="A7063" s="30">
        <v>763</v>
      </c>
      <c r="B7063" s="253" t="str">
        <f>IF(AND(A7063&lt;&gt;"",ISNUMBER(A7063)),VLOOKUP(A7063,Studies!A:BR,2,FALSE),"")</f>
        <v>Kharasch 2011b</v>
      </c>
      <c r="C7063" s="254" t="str">
        <f>IF(AND(A7063&lt;&gt;"",ISNUMBER(A7063)),VLOOKUP(A7063,Studies!A:BR,3,FALSE),"")</f>
        <v>https://www.ncbi.nlm.nih.gov/pmc/articles/PMC3584707/</v>
      </c>
      <c r="D7063" s="254" t="str">
        <f>IF(AND(A7063&lt;&gt;"",ISNUMBER(A7063)),VLOOKUP(A7063,Studies!A:BR,4,FALSE),"")</f>
        <v>Alfentanil IV Rifampin coadmin sequential</v>
      </c>
      <c r="E7063" s="254" t="str">
        <f>IF(AND(A7063&lt;&gt;"",ISNUMBER(A7063)),VLOOKUP(A7063,Studies!A:BR,5,FALSE),"")</f>
        <v>Alfentanil</v>
      </c>
      <c r="F7063" s="255" t="str">
        <f>IF(AND(A7063&lt;&gt;"",ISNUMBER(A7063)),VLOOKUP(A7063,Studies!A:BR,6,FALSE),"")</f>
        <v>Plasma</v>
      </c>
      <c r="G7063" s="194">
        <v>113</v>
      </c>
      <c r="H7063" s="50" t="s">
        <v>60</v>
      </c>
      <c r="I7063" s="187">
        <v>1.311882</v>
      </c>
      <c r="J7063" s="41" t="s">
        <v>941</v>
      </c>
      <c r="K7063" s="41" t="s">
        <v>116</v>
      </c>
    </row>
    <row r="7064" spans="1:11" x14ac:dyDescent="0.2">
      <c r="A7064" s="30">
        <v>764</v>
      </c>
      <c r="B7064" s="253" t="str">
        <f>IF(AND(A7064&lt;&gt;"",ISNUMBER(A7064)),VLOOKUP(A7064,Studies!A:BR,2,FALSE),"")</f>
        <v>Kharasch 2011b</v>
      </c>
      <c r="C7064" s="254" t="str">
        <f>IF(AND(A7064&lt;&gt;"",ISNUMBER(A7064)),VLOOKUP(A7064,Studies!A:BR,3,FALSE),"")</f>
        <v>https://www.ncbi.nlm.nih.gov/pmc/articles/PMC3584707/</v>
      </c>
      <c r="D7064" s="254" t="str">
        <f>IF(AND(A7064&lt;&gt;"",ISNUMBER(A7064)),VLOOKUP(A7064,Studies!A:BR,4,FALSE),"")</f>
        <v>Alfentanil IV Control simultaneous</v>
      </c>
      <c r="E7064" s="254" t="str">
        <f>IF(AND(A7064&lt;&gt;"",ISNUMBER(A7064)),VLOOKUP(A7064,Studies!A:BR,5,FALSE),"")</f>
        <v>Alfentanil</v>
      </c>
      <c r="F7064" s="255" t="str">
        <f>IF(AND(A7064&lt;&gt;"",ISNUMBER(A7064)),VLOOKUP(A7064,Studies!A:BR,6,FALSE),"")</f>
        <v>Plasma</v>
      </c>
      <c r="G7064" s="194">
        <v>24.083300000000001</v>
      </c>
      <c r="H7064" s="50" t="s">
        <v>60</v>
      </c>
      <c r="I7064" s="187">
        <v>58.449269999999999</v>
      </c>
      <c r="J7064" s="41" t="s">
        <v>941</v>
      </c>
      <c r="K7064" s="41" t="s">
        <v>116</v>
      </c>
    </row>
    <row r="7065" spans="1:11" x14ac:dyDescent="0.2">
      <c r="A7065" s="30">
        <v>764</v>
      </c>
      <c r="B7065" s="253" t="str">
        <f>IF(AND(A7065&lt;&gt;"",ISNUMBER(A7065)),VLOOKUP(A7065,Studies!A:BR,2,FALSE),"")</f>
        <v>Kharasch 2011b</v>
      </c>
      <c r="C7065" s="254" t="str">
        <f>IF(AND(A7065&lt;&gt;"",ISNUMBER(A7065)),VLOOKUP(A7065,Studies!A:BR,3,FALSE),"")</f>
        <v>https://www.ncbi.nlm.nih.gov/pmc/articles/PMC3584707/</v>
      </c>
      <c r="D7065" s="254" t="str">
        <f>IF(AND(A7065&lt;&gt;"",ISNUMBER(A7065)),VLOOKUP(A7065,Studies!A:BR,4,FALSE),"")</f>
        <v>Alfentanil IV Control simultaneous</v>
      </c>
      <c r="E7065" s="254" t="str">
        <f>IF(AND(A7065&lt;&gt;"",ISNUMBER(A7065)),VLOOKUP(A7065,Studies!A:BR,5,FALSE),"")</f>
        <v>Alfentanil</v>
      </c>
      <c r="F7065" s="255" t="str">
        <f>IF(AND(A7065&lt;&gt;"",ISNUMBER(A7065)),VLOOKUP(A7065,Studies!A:BR,6,FALSE),"")</f>
        <v>Plasma</v>
      </c>
      <c r="G7065" s="194">
        <v>24.166</v>
      </c>
      <c r="H7065" s="50" t="s">
        <v>60</v>
      </c>
      <c r="I7065" s="187">
        <v>36.200369999999999</v>
      </c>
      <c r="J7065" s="41" t="s">
        <v>941</v>
      </c>
      <c r="K7065" s="41" t="s">
        <v>116</v>
      </c>
    </row>
    <row r="7066" spans="1:11" x14ac:dyDescent="0.2">
      <c r="A7066" s="30">
        <v>764</v>
      </c>
      <c r="B7066" s="253" t="str">
        <f>IF(AND(A7066&lt;&gt;"",ISNUMBER(A7066)),VLOOKUP(A7066,Studies!A:BR,2,FALSE),"")</f>
        <v>Kharasch 2011b</v>
      </c>
      <c r="C7066" s="254" t="str">
        <f>IF(AND(A7066&lt;&gt;"",ISNUMBER(A7066)),VLOOKUP(A7066,Studies!A:BR,3,FALSE),"")</f>
        <v>https://www.ncbi.nlm.nih.gov/pmc/articles/PMC3584707/</v>
      </c>
      <c r="D7066" s="254" t="str">
        <f>IF(AND(A7066&lt;&gt;"",ISNUMBER(A7066)),VLOOKUP(A7066,Studies!A:BR,4,FALSE),"")</f>
        <v>Alfentanil IV Control simultaneous</v>
      </c>
      <c r="E7066" s="254" t="str">
        <f>IF(AND(A7066&lt;&gt;"",ISNUMBER(A7066)),VLOOKUP(A7066,Studies!A:BR,5,FALSE),"")</f>
        <v>Alfentanil</v>
      </c>
      <c r="F7066" s="255" t="str">
        <f>IF(AND(A7066&lt;&gt;"",ISNUMBER(A7066)),VLOOKUP(A7066,Studies!A:BR,6,FALSE),"")</f>
        <v>Plasma</v>
      </c>
      <c r="G7066" s="194">
        <v>24.75</v>
      </c>
      <c r="H7066" s="50" t="s">
        <v>60</v>
      </c>
      <c r="I7066" s="187">
        <v>15.585140000000001</v>
      </c>
      <c r="J7066" s="41" t="s">
        <v>941</v>
      </c>
      <c r="K7066" s="41" t="s">
        <v>116</v>
      </c>
    </row>
    <row r="7067" spans="1:11" x14ac:dyDescent="0.2">
      <c r="A7067" s="30">
        <v>764</v>
      </c>
      <c r="B7067" s="253" t="str">
        <f>IF(AND(A7067&lt;&gt;"",ISNUMBER(A7067)),VLOOKUP(A7067,Studies!A:BR,2,FALSE),"")</f>
        <v>Kharasch 2011b</v>
      </c>
      <c r="C7067" s="254" t="str">
        <f>IF(AND(A7067&lt;&gt;"",ISNUMBER(A7067)),VLOOKUP(A7067,Studies!A:BR,3,FALSE),"")</f>
        <v>https://www.ncbi.nlm.nih.gov/pmc/articles/PMC3584707/</v>
      </c>
      <c r="D7067" s="254" t="str">
        <f>IF(AND(A7067&lt;&gt;"",ISNUMBER(A7067)),VLOOKUP(A7067,Studies!A:BR,4,FALSE),"")</f>
        <v>Alfentanil IV Control simultaneous</v>
      </c>
      <c r="E7067" s="254" t="str">
        <f>IF(AND(A7067&lt;&gt;"",ISNUMBER(A7067)),VLOOKUP(A7067,Studies!A:BR,5,FALSE),"")</f>
        <v>Alfentanil</v>
      </c>
      <c r="F7067" s="255" t="str">
        <f>IF(AND(A7067&lt;&gt;"",ISNUMBER(A7067)),VLOOKUP(A7067,Studies!A:BR,6,FALSE),"")</f>
        <v>Plasma</v>
      </c>
      <c r="G7067" s="194">
        <v>25</v>
      </c>
      <c r="H7067" s="50" t="s">
        <v>60</v>
      </c>
      <c r="I7067" s="187">
        <v>12.34989</v>
      </c>
      <c r="J7067" s="41" t="s">
        <v>941</v>
      </c>
      <c r="K7067" s="41" t="s">
        <v>116</v>
      </c>
    </row>
    <row r="7068" spans="1:11" x14ac:dyDescent="0.2">
      <c r="A7068" s="30">
        <v>764</v>
      </c>
      <c r="B7068" s="253" t="str">
        <f>IF(AND(A7068&lt;&gt;"",ISNUMBER(A7068)),VLOOKUP(A7068,Studies!A:BR,2,FALSE),"")</f>
        <v>Kharasch 2011b</v>
      </c>
      <c r="C7068" s="254" t="str">
        <f>IF(AND(A7068&lt;&gt;"",ISNUMBER(A7068)),VLOOKUP(A7068,Studies!A:BR,3,FALSE),"")</f>
        <v>https://www.ncbi.nlm.nih.gov/pmc/articles/PMC3584707/</v>
      </c>
      <c r="D7068" s="254" t="str">
        <f>IF(AND(A7068&lt;&gt;"",ISNUMBER(A7068)),VLOOKUP(A7068,Studies!A:BR,4,FALSE),"")</f>
        <v>Alfentanil IV Control simultaneous</v>
      </c>
      <c r="E7068" s="254" t="str">
        <f>IF(AND(A7068&lt;&gt;"",ISNUMBER(A7068)),VLOOKUP(A7068,Studies!A:BR,5,FALSE),"")</f>
        <v>Alfentanil</v>
      </c>
      <c r="F7068" s="255" t="str">
        <f>IF(AND(A7068&lt;&gt;"",ISNUMBER(A7068)),VLOOKUP(A7068,Studies!A:BR,6,FALSE),"")</f>
        <v>Plasma</v>
      </c>
      <c r="G7068" s="194">
        <v>25.5</v>
      </c>
      <c r="H7068" s="50" t="s">
        <v>60</v>
      </c>
      <c r="I7068" s="187">
        <v>9.7818690000000004</v>
      </c>
      <c r="J7068" s="41" t="s">
        <v>941</v>
      </c>
      <c r="K7068" s="41" t="s">
        <v>116</v>
      </c>
    </row>
    <row r="7069" spans="1:11" x14ac:dyDescent="0.2">
      <c r="A7069" s="30">
        <v>764</v>
      </c>
      <c r="B7069" s="253" t="str">
        <f>IF(AND(A7069&lt;&gt;"",ISNUMBER(A7069)),VLOOKUP(A7069,Studies!A:BR,2,FALSE),"")</f>
        <v>Kharasch 2011b</v>
      </c>
      <c r="C7069" s="254" t="str">
        <f>IF(AND(A7069&lt;&gt;"",ISNUMBER(A7069)),VLOOKUP(A7069,Studies!A:BR,3,FALSE),"")</f>
        <v>https://www.ncbi.nlm.nih.gov/pmc/articles/PMC3584707/</v>
      </c>
      <c r="D7069" s="254" t="str">
        <f>IF(AND(A7069&lt;&gt;"",ISNUMBER(A7069)),VLOOKUP(A7069,Studies!A:BR,4,FALSE),"")</f>
        <v>Alfentanil IV Control simultaneous</v>
      </c>
      <c r="E7069" s="254" t="str">
        <f>IF(AND(A7069&lt;&gt;"",ISNUMBER(A7069)),VLOOKUP(A7069,Studies!A:BR,5,FALSE),"")</f>
        <v>Alfentanil</v>
      </c>
      <c r="F7069" s="255" t="str">
        <f>IF(AND(A7069&lt;&gt;"",ISNUMBER(A7069)),VLOOKUP(A7069,Studies!A:BR,6,FALSE),"")</f>
        <v>Plasma</v>
      </c>
      <c r="G7069" s="194">
        <v>26</v>
      </c>
      <c r="H7069" s="50" t="s">
        <v>60</v>
      </c>
      <c r="I7069" s="187">
        <v>7.9760099999999996</v>
      </c>
      <c r="J7069" s="41" t="s">
        <v>941</v>
      </c>
      <c r="K7069" s="41" t="s">
        <v>116</v>
      </c>
    </row>
    <row r="7070" spans="1:11" x14ac:dyDescent="0.2">
      <c r="A7070" s="30">
        <v>764</v>
      </c>
      <c r="B7070" s="253" t="str">
        <f>IF(AND(A7070&lt;&gt;"",ISNUMBER(A7070)),VLOOKUP(A7070,Studies!A:BR,2,FALSE),"")</f>
        <v>Kharasch 2011b</v>
      </c>
      <c r="C7070" s="254" t="str">
        <f>IF(AND(A7070&lt;&gt;"",ISNUMBER(A7070)),VLOOKUP(A7070,Studies!A:BR,3,FALSE),"")</f>
        <v>https://www.ncbi.nlm.nih.gov/pmc/articles/PMC3584707/</v>
      </c>
      <c r="D7070" s="254" t="str">
        <f>IF(AND(A7070&lt;&gt;"",ISNUMBER(A7070)),VLOOKUP(A7070,Studies!A:BR,4,FALSE),"")</f>
        <v>Alfentanil IV Control simultaneous</v>
      </c>
      <c r="E7070" s="254" t="str">
        <f>IF(AND(A7070&lt;&gt;"",ISNUMBER(A7070)),VLOOKUP(A7070,Studies!A:BR,5,FALSE),"")</f>
        <v>Alfentanil</v>
      </c>
      <c r="F7070" s="255" t="str">
        <f>IF(AND(A7070&lt;&gt;"",ISNUMBER(A7070)),VLOOKUP(A7070,Studies!A:BR,6,FALSE),"")</f>
        <v>Plasma</v>
      </c>
      <c r="G7070" s="194">
        <v>26.5</v>
      </c>
      <c r="H7070" s="50" t="s">
        <v>60</v>
      </c>
      <c r="I7070" s="187">
        <v>6.0485439999999997</v>
      </c>
      <c r="J7070" s="41" t="s">
        <v>941</v>
      </c>
      <c r="K7070" s="41" t="s">
        <v>116</v>
      </c>
    </row>
    <row r="7071" spans="1:11" x14ac:dyDescent="0.2">
      <c r="A7071" s="30">
        <v>764</v>
      </c>
      <c r="B7071" s="253" t="str">
        <f>IF(AND(A7071&lt;&gt;"",ISNUMBER(A7071)),VLOOKUP(A7071,Studies!A:BR,2,FALSE),"")</f>
        <v>Kharasch 2011b</v>
      </c>
      <c r="C7071" s="254" t="str">
        <f>IF(AND(A7071&lt;&gt;"",ISNUMBER(A7071)),VLOOKUP(A7071,Studies!A:BR,3,FALSE),"")</f>
        <v>https://www.ncbi.nlm.nih.gov/pmc/articles/PMC3584707/</v>
      </c>
      <c r="D7071" s="254" t="str">
        <f>IF(AND(A7071&lt;&gt;"",ISNUMBER(A7071)),VLOOKUP(A7071,Studies!A:BR,4,FALSE),"")</f>
        <v>Alfentanil IV Control simultaneous</v>
      </c>
      <c r="E7071" s="254" t="str">
        <f>IF(AND(A7071&lt;&gt;"",ISNUMBER(A7071)),VLOOKUP(A7071,Studies!A:BR,5,FALSE),"")</f>
        <v>Alfentanil</v>
      </c>
      <c r="F7071" s="255" t="str">
        <f>IF(AND(A7071&lt;&gt;"",ISNUMBER(A7071)),VLOOKUP(A7071,Studies!A:BR,6,FALSE),"")</f>
        <v>Plasma</v>
      </c>
      <c r="G7071" s="194">
        <v>27</v>
      </c>
      <c r="H7071" s="50" t="s">
        <v>60</v>
      </c>
      <c r="I7071" s="187">
        <v>4.7909699999999997</v>
      </c>
      <c r="J7071" s="41" t="s">
        <v>941</v>
      </c>
      <c r="K7071" s="41" t="s">
        <v>116</v>
      </c>
    </row>
    <row r="7072" spans="1:11" x14ac:dyDescent="0.2">
      <c r="A7072" s="30">
        <v>764</v>
      </c>
      <c r="B7072" s="253" t="str">
        <f>IF(AND(A7072&lt;&gt;"",ISNUMBER(A7072)),VLOOKUP(A7072,Studies!A:BR,2,FALSE),"")</f>
        <v>Kharasch 2011b</v>
      </c>
      <c r="C7072" s="254" t="str">
        <f>IF(AND(A7072&lt;&gt;"",ISNUMBER(A7072)),VLOOKUP(A7072,Studies!A:BR,3,FALSE),"")</f>
        <v>https://www.ncbi.nlm.nih.gov/pmc/articles/PMC3584707/</v>
      </c>
      <c r="D7072" s="254" t="str">
        <f>IF(AND(A7072&lt;&gt;"",ISNUMBER(A7072)),VLOOKUP(A7072,Studies!A:BR,4,FALSE),"")</f>
        <v>Alfentanil IV Control simultaneous</v>
      </c>
      <c r="E7072" s="254" t="str">
        <f>IF(AND(A7072&lt;&gt;"",ISNUMBER(A7072)),VLOOKUP(A7072,Studies!A:BR,5,FALSE),"")</f>
        <v>Alfentanil</v>
      </c>
      <c r="F7072" s="255" t="str">
        <f>IF(AND(A7072&lt;&gt;"",ISNUMBER(A7072)),VLOOKUP(A7072,Studies!A:BR,6,FALSE),"")</f>
        <v>Plasma</v>
      </c>
      <c r="G7072" s="194">
        <v>27.5</v>
      </c>
      <c r="H7072" s="50" t="s">
        <v>60</v>
      </c>
      <c r="I7072" s="187">
        <v>3.6861860000000002</v>
      </c>
      <c r="J7072" s="41" t="s">
        <v>941</v>
      </c>
      <c r="K7072" s="41" t="s">
        <v>116</v>
      </c>
    </row>
    <row r="7073" spans="1:11" x14ac:dyDescent="0.2">
      <c r="A7073" s="30">
        <v>764</v>
      </c>
      <c r="B7073" s="253" t="str">
        <f>IF(AND(A7073&lt;&gt;"",ISNUMBER(A7073)),VLOOKUP(A7073,Studies!A:BR,2,FALSE),"")</f>
        <v>Kharasch 2011b</v>
      </c>
      <c r="C7073" s="254" t="str">
        <f>IF(AND(A7073&lt;&gt;"",ISNUMBER(A7073)),VLOOKUP(A7073,Studies!A:BR,3,FALSE),"")</f>
        <v>https://www.ncbi.nlm.nih.gov/pmc/articles/PMC3584707/</v>
      </c>
      <c r="D7073" s="254" t="str">
        <f>IF(AND(A7073&lt;&gt;"",ISNUMBER(A7073)),VLOOKUP(A7073,Studies!A:BR,4,FALSE),"")</f>
        <v>Alfentanil IV Control simultaneous</v>
      </c>
      <c r="E7073" s="254" t="str">
        <f>IF(AND(A7073&lt;&gt;"",ISNUMBER(A7073)),VLOOKUP(A7073,Studies!A:BR,5,FALSE),"")</f>
        <v>Alfentanil</v>
      </c>
      <c r="F7073" s="255" t="str">
        <f>IF(AND(A7073&lt;&gt;"",ISNUMBER(A7073)),VLOOKUP(A7073,Studies!A:BR,6,FALSE),"")</f>
        <v>Plasma</v>
      </c>
      <c r="G7073" s="194">
        <v>28</v>
      </c>
      <c r="H7073" s="50" t="s">
        <v>60</v>
      </c>
      <c r="I7073" s="187">
        <v>2.7953009999999998</v>
      </c>
      <c r="J7073" s="41" t="s">
        <v>941</v>
      </c>
      <c r="K7073" s="41" t="s">
        <v>116</v>
      </c>
    </row>
    <row r="7074" spans="1:11" x14ac:dyDescent="0.2">
      <c r="A7074" s="30">
        <v>764</v>
      </c>
      <c r="B7074" s="253" t="str">
        <f>IF(AND(A7074&lt;&gt;"",ISNUMBER(A7074)),VLOOKUP(A7074,Studies!A:BR,2,FALSE),"")</f>
        <v>Kharasch 2011b</v>
      </c>
      <c r="C7074" s="254" t="str">
        <f>IF(AND(A7074&lt;&gt;"",ISNUMBER(A7074)),VLOOKUP(A7074,Studies!A:BR,3,FALSE),"")</f>
        <v>https://www.ncbi.nlm.nih.gov/pmc/articles/PMC3584707/</v>
      </c>
      <c r="D7074" s="254" t="str">
        <f>IF(AND(A7074&lt;&gt;"",ISNUMBER(A7074)),VLOOKUP(A7074,Studies!A:BR,4,FALSE),"")</f>
        <v>Alfentanil IV Control simultaneous</v>
      </c>
      <c r="E7074" s="254" t="str">
        <f>IF(AND(A7074&lt;&gt;"",ISNUMBER(A7074)),VLOOKUP(A7074,Studies!A:BR,5,FALSE),"")</f>
        <v>Alfentanil</v>
      </c>
      <c r="F7074" s="255" t="str">
        <f>IF(AND(A7074&lt;&gt;"",ISNUMBER(A7074)),VLOOKUP(A7074,Studies!A:BR,6,FALSE),"")</f>
        <v>Plasma</v>
      </c>
      <c r="G7074" s="194">
        <v>29</v>
      </c>
      <c r="H7074" s="50" t="s">
        <v>60</v>
      </c>
      <c r="I7074" s="187">
        <v>1.7283980000000001</v>
      </c>
      <c r="J7074" s="41" t="s">
        <v>941</v>
      </c>
      <c r="K7074" s="41" t="s">
        <v>116</v>
      </c>
    </row>
    <row r="7075" spans="1:11" x14ac:dyDescent="0.2">
      <c r="A7075" s="30">
        <v>764</v>
      </c>
      <c r="B7075" s="253" t="str">
        <f>IF(AND(A7075&lt;&gt;"",ISNUMBER(A7075)),VLOOKUP(A7075,Studies!A:BR,2,FALSE),"")</f>
        <v>Kharasch 2011b</v>
      </c>
      <c r="C7075" s="254" t="str">
        <f>IF(AND(A7075&lt;&gt;"",ISNUMBER(A7075)),VLOOKUP(A7075,Studies!A:BR,3,FALSE),"")</f>
        <v>https://www.ncbi.nlm.nih.gov/pmc/articles/PMC3584707/</v>
      </c>
      <c r="D7075" s="254" t="str">
        <f>IF(AND(A7075&lt;&gt;"",ISNUMBER(A7075)),VLOOKUP(A7075,Studies!A:BR,4,FALSE),"")</f>
        <v>Alfentanil IV Control simultaneous</v>
      </c>
      <c r="E7075" s="254" t="str">
        <f>IF(AND(A7075&lt;&gt;"",ISNUMBER(A7075)),VLOOKUP(A7075,Studies!A:BR,5,FALSE),"")</f>
        <v>Alfentanil</v>
      </c>
      <c r="F7075" s="255" t="str">
        <f>IF(AND(A7075&lt;&gt;"",ISNUMBER(A7075)),VLOOKUP(A7075,Studies!A:BR,6,FALSE),"")</f>
        <v>Plasma</v>
      </c>
      <c r="G7075" s="194">
        <v>30</v>
      </c>
      <c r="H7075" s="50" t="s">
        <v>60</v>
      </c>
      <c r="I7075" s="187">
        <v>1.2003090000000001</v>
      </c>
      <c r="J7075" s="41" t="s">
        <v>941</v>
      </c>
      <c r="K7075" s="41" t="s">
        <v>116</v>
      </c>
    </row>
    <row r="7076" spans="1:11" x14ac:dyDescent="0.2">
      <c r="A7076" s="30">
        <v>764</v>
      </c>
      <c r="B7076" s="253" t="str">
        <f>IF(AND(A7076&lt;&gt;"",ISNUMBER(A7076)),VLOOKUP(A7076,Studies!A:BR,2,FALSE),"")</f>
        <v>Kharasch 2011b</v>
      </c>
      <c r="C7076" s="254" t="str">
        <f>IF(AND(A7076&lt;&gt;"",ISNUMBER(A7076)),VLOOKUP(A7076,Studies!A:BR,3,FALSE),"")</f>
        <v>https://www.ncbi.nlm.nih.gov/pmc/articles/PMC3584707/</v>
      </c>
      <c r="D7076" s="254" t="str">
        <f>IF(AND(A7076&lt;&gt;"",ISNUMBER(A7076)),VLOOKUP(A7076,Studies!A:BR,4,FALSE),"")</f>
        <v>Alfentanil IV Control simultaneous</v>
      </c>
      <c r="E7076" s="254" t="str">
        <f>IF(AND(A7076&lt;&gt;"",ISNUMBER(A7076)),VLOOKUP(A7076,Studies!A:BR,5,FALSE),"")</f>
        <v>Alfentanil</v>
      </c>
      <c r="F7076" s="255" t="str">
        <f>IF(AND(A7076&lt;&gt;"",ISNUMBER(A7076)),VLOOKUP(A7076,Studies!A:BR,6,FALSE),"")</f>
        <v>Plasma</v>
      </c>
      <c r="G7076" s="194">
        <v>31</v>
      </c>
      <c r="H7076" s="50" t="s">
        <v>60</v>
      </c>
      <c r="I7076" s="187">
        <v>0.82156050000000003</v>
      </c>
      <c r="J7076" s="41" t="s">
        <v>941</v>
      </c>
      <c r="K7076" s="41" t="s">
        <v>116</v>
      </c>
    </row>
    <row r="7077" spans="1:11" x14ac:dyDescent="0.2">
      <c r="A7077" s="30">
        <v>764</v>
      </c>
      <c r="B7077" s="253" t="str">
        <f>IF(AND(A7077&lt;&gt;"",ISNUMBER(A7077)),VLOOKUP(A7077,Studies!A:BR,2,FALSE),"")</f>
        <v>Kharasch 2011b</v>
      </c>
      <c r="C7077" s="254" t="str">
        <f>IF(AND(A7077&lt;&gt;"",ISNUMBER(A7077)),VLOOKUP(A7077,Studies!A:BR,3,FALSE),"")</f>
        <v>https://www.ncbi.nlm.nih.gov/pmc/articles/PMC3584707/</v>
      </c>
      <c r="D7077" s="254" t="str">
        <f>IF(AND(A7077&lt;&gt;"",ISNUMBER(A7077)),VLOOKUP(A7077,Studies!A:BR,4,FALSE),"")</f>
        <v>Alfentanil IV Control simultaneous</v>
      </c>
      <c r="E7077" s="254" t="str">
        <f>IF(AND(A7077&lt;&gt;"",ISNUMBER(A7077)),VLOOKUP(A7077,Studies!A:BR,5,FALSE),"")</f>
        <v>Alfentanil</v>
      </c>
      <c r="F7077" s="255" t="str">
        <f>IF(AND(A7077&lt;&gt;"",ISNUMBER(A7077)),VLOOKUP(A7077,Studies!A:BR,6,FALSE),"")</f>
        <v>Plasma</v>
      </c>
      <c r="G7077" s="194">
        <v>32</v>
      </c>
      <c r="H7077" s="50" t="s">
        <v>60</v>
      </c>
      <c r="I7077" s="187">
        <v>0.46564329999999998</v>
      </c>
      <c r="J7077" s="41" t="s">
        <v>941</v>
      </c>
      <c r="K7077" s="41" t="s">
        <v>116</v>
      </c>
    </row>
    <row r="7078" spans="1:11" x14ac:dyDescent="0.2">
      <c r="A7078" s="30">
        <v>765</v>
      </c>
      <c r="B7078" s="253" t="str">
        <f>IF(AND(A7078&lt;&gt;"",ISNUMBER(A7078)),VLOOKUP(A7078,Studies!A:BR,2,FALSE),"")</f>
        <v>Kharasch 2011b</v>
      </c>
      <c r="C7078" s="254" t="str">
        <f>IF(AND(A7078&lt;&gt;"",ISNUMBER(A7078)),VLOOKUP(A7078,Studies!A:BR,3,FALSE),"")</f>
        <v>https://www.ncbi.nlm.nih.gov/pmc/articles/PMC3584707/</v>
      </c>
      <c r="D7078" s="254" t="str">
        <f>IF(AND(A7078&lt;&gt;"",ISNUMBER(A7078)),VLOOKUP(A7078,Studies!A:BR,4,FALSE),"")</f>
        <v>Alfentanil IV Grapefruit coadmin simultaneous</v>
      </c>
      <c r="E7078" s="254" t="str">
        <f>IF(AND(A7078&lt;&gt;"",ISNUMBER(A7078)),VLOOKUP(A7078,Studies!A:BR,5,FALSE),"")</f>
        <v>Alfentanil</v>
      </c>
      <c r="F7078" s="255" t="str">
        <f>IF(AND(A7078&lt;&gt;"",ISNUMBER(A7078)),VLOOKUP(A7078,Studies!A:BR,6,FALSE),"")</f>
        <v>Plasma</v>
      </c>
      <c r="G7078" s="194">
        <v>24.083300000000001</v>
      </c>
      <c r="H7078" s="50" t="s">
        <v>60</v>
      </c>
      <c r="I7078" s="187">
        <v>47.699750000000002</v>
      </c>
      <c r="J7078" s="41" t="s">
        <v>941</v>
      </c>
      <c r="K7078" s="41" t="s">
        <v>116</v>
      </c>
    </row>
    <row r="7079" spans="1:11" x14ac:dyDescent="0.2">
      <c r="A7079" s="30">
        <v>765</v>
      </c>
      <c r="B7079" s="253" t="str">
        <f>IF(AND(A7079&lt;&gt;"",ISNUMBER(A7079)),VLOOKUP(A7079,Studies!A:BR,2,FALSE),"")</f>
        <v>Kharasch 2011b</v>
      </c>
      <c r="C7079" s="254" t="str">
        <f>IF(AND(A7079&lt;&gt;"",ISNUMBER(A7079)),VLOOKUP(A7079,Studies!A:BR,3,FALSE),"")</f>
        <v>https://www.ncbi.nlm.nih.gov/pmc/articles/PMC3584707/</v>
      </c>
      <c r="D7079" s="254" t="str">
        <f>IF(AND(A7079&lt;&gt;"",ISNUMBER(A7079)),VLOOKUP(A7079,Studies!A:BR,4,FALSE),"")</f>
        <v>Alfentanil IV Grapefruit coadmin simultaneous</v>
      </c>
      <c r="E7079" s="254" t="str">
        <f>IF(AND(A7079&lt;&gt;"",ISNUMBER(A7079)),VLOOKUP(A7079,Studies!A:BR,5,FALSE),"")</f>
        <v>Alfentanil</v>
      </c>
      <c r="F7079" s="255" t="str">
        <f>IF(AND(A7079&lt;&gt;"",ISNUMBER(A7079)),VLOOKUP(A7079,Studies!A:BR,6,FALSE),"")</f>
        <v>Plasma</v>
      </c>
      <c r="G7079" s="194">
        <v>24.166</v>
      </c>
      <c r="H7079" s="50" t="s">
        <v>60</v>
      </c>
      <c r="I7079" s="187">
        <v>35.16366</v>
      </c>
      <c r="J7079" s="41" t="s">
        <v>941</v>
      </c>
      <c r="K7079" s="41" t="s">
        <v>116</v>
      </c>
    </row>
    <row r="7080" spans="1:11" x14ac:dyDescent="0.2">
      <c r="A7080" s="30">
        <v>765</v>
      </c>
      <c r="B7080" s="253" t="str">
        <f>IF(AND(A7080&lt;&gt;"",ISNUMBER(A7080)),VLOOKUP(A7080,Studies!A:BR,2,FALSE),"")</f>
        <v>Kharasch 2011b</v>
      </c>
      <c r="C7080" s="254" t="str">
        <f>IF(AND(A7080&lt;&gt;"",ISNUMBER(A7080)),VLOOKUP(A7080,Studies!A:BR,3,FALSE),"")</f>
        <v>https://www.ncbi.nlm.nih.gov/pmc/articles/PMC3584707/</v>
      </c>
      <c r="D7080" s="254" t="str">
        <f>IF(AND(A7080&lt;&gt;"",ISNUMBER(A7080)),VLOOKUP(A7080,Studies!A:BR,4,FALSE),"")</f>
        <v>Alfentanil IV Grapefruit coadmin simultaneous</v>
      </c>
      <c r="E7080" s="254" t="str">
        <f>IF(AND(A7080&lt;&gt;"",ISNUMBER(A7080)),VLOOKUP(A7080,Studies!A:BR,5,FALSE),"")</f>
        <v>Alfentanil</v>
      </c>
      <c r="F7080" s="255" t="str">
        <f>IF(AND(A7080&lt;&gt;"",ISNUMBER(A7080)),VLOOKUP(A7080,Studies!A:BR,6,FALSE),"")</f>
        <v>Plasma</v>
      </c>
      <c r="G7080" s="194">
        <v>24.33</v>
      </c>
      <c r="H7080" s="50" t="s">
        <v>60</v>
      </c>
      <c r="I7080" s="187">
        <v>27.86863</v>
      </c>
      <c r="J7080" s="41" t="s">
        <v>941</v>
      </c>
      <c r="K7080" s="41" t="s">
        <v>116</v>
      </c>
    </row>
    <row r="7081" spans="1:11" x14ac:dyDescent="0.2">
      <c r="A7081" s="30">
        <v>765</v>
      </c>
      <c r="B7081" s="253" t="str">
        <f>IF(AND(A7081&lt;&gt;"",ISNUMBER(A7081)),VLOOKUP(A7081,Studies!A:BR,2,FALSE),"")</f>
        <v>Kharasch 2011b</v>
      </c>
      <c r="C7081" s="254" t="str">
        <f>IF(AND(A7081&lt;&gt;"",ISNUMBER(A7081)),VLOOKUP(A7081,Studies!A:BR,3,FALSE),"")</f>
        <v>https://www.ncbi.nlm.nih.gov/pmc/articles/PMC3584707/</v>
      </c>
      <c r="D7081" s="254" t="str">
        <f>IF(AND(A7081&lt;&gt;"",ISNUMBER(A7081)),VLOOKUP(A7081,Studies!A:BR,4,FALSE),"")</f>
        <v>Alfentanil IV Grapefruit coadmin simultaneous</v>
      </c>
      <c r="E7081" s="254" t="str">
        <f>IF(AND(A7081&lt;&gt;"",ISNUMBER(A7081)),VLOOKUP(A7081,Studies!A:BR,5,FALSE),"")</f>
        <v>Alfentanil</v>
      </c>
      <c r="F7081" s="255" t="str">
        <f>IF(AND(A7081&lt;&gt;"",ISNUMBER(A7081)),VLOOKUP(A7081,Studies!A:BR,6,FALSE),"")</f>
        <v>Plasma</v>
      </c>
      <c r="G7081" s="194">
        <v>24.5</v>
      </c>
      <c r="H7081" s="50" t="s">
        <v>60</v>
      </c>
      <c r="I7081" s="187">
        <v>21.769490000000001</v>
      </c>
      <c r="J7081" s="41" t="s">
        <v>941</v>
      </c>
      <c r="K7081" s="41" t="s">
        <v>116</v>
      </c>
    </row>
    <row r="7082" spans="1:11" x14ac:dyDescent="0.2">
      <c r="A7082" s="30">
        <v>765</v>
      </c>
      <c r="B7082" s="253" t="str">
        <f>IF(AND(A7082&lt;&gt;"",ISNUMBER(A7082)),VLOOKUP(A7082,Studies!A:BR,2,FALSE),"")</f>
        <v>Kharasch 2011b</v>
      </c>
      <c r="C7082" s="254" t="str">
        <f>IF(AND(A7082&lt;&gt;"",ISNUMBER(A7082)),VLOOKUP(A7082,Studies!A:BR,3,FALSE),"")</f>
        <v>https://www.ncbi.nlm.nih.gov/pmc/articles/PMC3584707/</v>
      </c>
      <c r="D7082" s="254" t="str">
        <f>IF(AND(A7082&lt;&gt;"",ISNUMBER(A7082)),VLOOKUP(A7082,Studies!A:BR,4,FALSE),"")</f>
        <v>Alfentanil IV Grapefruit coadmin simultaneous</v>
      </c>
      <c r="E7082" s="254" t="str">
        <f>IF(AND(A7082&lt;&gt;"",ISNUMBER(A7082)),VLOOKUP(A7082,Studies!A:BR,5,FALSE),"")</f>
        <v>Alfentanil</v>
      </c>
      <c r="F7082" s="255" t="str">
        <f>IF(AND(A7082&lt;&gt;"",ISNUMBER(A7082)),VLOOKUP(A7082,Studies!A:BR,6,FALSE),"")</f>
        <v>Plasma</v>
      </c>
      <c r="G7082" s="194">
        <v>25</v>
      </c>
      <c r="H7082" s="50" t="s">
        <v>60</v>
      </c>
      <c r="I7082" s="187">
        <v>13.66864</v>
      </c>
      <c r="J7082" s="41" t="s">
        <v>941</v>
      </c>
      <c r="K7082" s="41" t="s">
        <v>116</v>
      </c>
    </row>
    <row r="7083" spans="1:11" x14ac:dyDescent="0.2">
      <c r="A7083" s="30">
        <v>765</v>
      </c>
      <c r="B7083" s="253" t="str">
        <f>IF(AND(A7083&lt;&gt;"",ISNUMBER(A7083)),VLOOKUP(A7083,Studies!A:BR,2,FALSE),"")</f>
        <v>Kharasch 2011b</v>
      </c>
      <c r="C7083" s="254" t="str">
        <f>IF(AND(A7083&lt;&gt;"",ISNUMBER(A7083)),VLOOKUP(A7083,Studies!A:BR,3,FALSE),"")</f>
        <v>https://www.ncbi.nlm.nih.gov/pmc/articles/PMC3584707/</v>
      </c>
      <c r="D7083" s="254" t="str">
        <f>IF(AND(A7083&lt;&gt;"",ISNUMBER(A7083)),VLOOKUP(A7083,Studies!A:BR,4,FALSE),"")</f>
        <v>Alfentanil IV Grapefruit coadmin simultaneous</v>
      </c>
      <c r="E7083" s="254" t="str">
        <f>IF(AND(A7083&lt;&gt;"",ISNUMBER(A7083)),VLOOKUP(A7083,Studies!A:BR,5,FALSE),"")</f>
        <v>Alfentanil</v>
      </c>
      <c r="F7083" s="255" t="str">
        <f>IF(AND(A7083&lt;&gt;"",ISNUMBER(A7083)),VLOOKUP(A7083,Studies!A:BR,6,FALSE),"")</f>
        <v>Plasma</v>
      </c>
      <c r="G7083" s="194">
        <v>25.5</v>
      </c>
      <c r="H7083" s="50" t="s">
        <v>60</v>
      </c>
      <c r="I7083" s="187">
        <v>10.98606</v>
      </c>
      <c r="J7083" s="41" t="s">
        <v>941</v>
      </c>
      <c r="K7083" s="41" t="s">
        <v>116</v>
      </c>
    </row>
    <row r="7084" spans="1:11" x14ac:dyDescent="0.2">
      <c r="A7084" s="30">
        <v>765</v>
      </c>
      <c r="B7084" s="253" t="str">
        <f>IF(AND(A7084&lt;&gt;"",ISNUMBER(A7084)),VLOOKUP(A7084,Studies!A:BR,2,FALSE),"")</f>
        <v>Kharasch 2011b</v>
      </c>
      <c r="C7084" s="254" t="str">
        <f>IF(AND(A7084&lt;&gt;"",ISNUMBER(A7084)),VLOOKUP(A7084,Studies!A:BR,3,FALSE),"")</f>
        <v>https://www.ncbi.nlm.nih.gov/pmc/articles/PMC3584707/</v>
      </c>
      <c r="D7084" s="254" t="str">
        <f>IF(AND(A7084&lt;&gt;"",ISNUMBER(A7084)),VLOOKUP(A7084,Studies!A:BR,4,FALSE),"")</f>
        <v>Alfentanil IV Grapefruit coadmin simultaneous</v>
      </c>
      <c r="E7084" s="254" t="str">
        <f>IF(AND(A7084&lt;&gt;"",ISNUMBER(A7084)),VLOOKUP(A7084,Studies!A:BR,5,FALSE),"")</f>
        <v>Alfentanil</v>
      </c>
      <c r="F7084" s="255" t="str">
        <f>IF(AND(A7084&lt;&gt;"",ISNUMBER(A7084)),VLOOKUP(A7084,Studies!A:BR,6,FALSE),"")</f>
        <v>Plasma</v>
      </c>
      <c r="G7084" s="194">
        <v>26</v>
      </c>
      <c r="H7084" s="50" t="s">
        <v>60</v>
      </c>
      <c r="I7084" s="187">
        <v>9.0891280000000005</v>
      </c>
      <c r="J7084" s="41" t="s">
        <v>941</v>
      </c>
      <c r="K7084" s="41" t="s">
        <v>116</v>
      </c>
    </row>
    <row r="7085" spans="1:11" x14ac:dyDescent="0.2">
      <c r="A7085" s="30">
        <v>765</v>
      </c>
      <c r="B7085" s="253" t="str">
        <f>IF(AND(A7085&lt;&gt;"",ISNUMBER(A7085)),VLOOKUP(A7085,Studies!A:BR,2,FALSE),"")</f>
        <v>Kharasch 2011b</v>
      </c>
      <c r="C7085" s="254" t="str">
        <f>IF(AND(A7085&lt;&gt;"",ISNUMBER(A7085)),VLOOKUP(A7085,Studies!A:BR,3,FALSE),"")</f>
        <v>https://www.ncbi.nlm.nih.gov/pmc/articles/PMC3584707/</v>
      </c>
      <c r="D7085" s="254" t="str">
        <f>IF(AND(A7085&lt;&gt;"",ISNUMBER(A7085)),VLOOKUP(A7085,Studies!A:BR,4,FALSE),"")</f>
        <v>Alfentanil IV Grapefruit coadmin simultaneous</v>
      </c>
      <c r="E7085" s="254" t="str">
        <f>IF(AND(A7085&lt;&gt;"",ISNUMBER(A7085)),VLOOKUP(A7085,Studies!A:BR,5,FALSE),"")</f>
        <v>Alfentanil</v>
      </c>
      <c r="F7085" s="255" t="str">
        <f>IF(AND(A7085&lt;&gt;"",ISNUMBER(A7085)),VLOOKUP(A7085,Studies!A:BR,6,FALSE),"")</f>
        <v>Plasma</v>
      </c>
      <c r="G7085" s="194">
        <v>26.5</v>
      </c>
      <c r="H7085" s="50" t="s">
        <v>60</v>
      </c>
      <c r="I7085" s="187">
        <v>7.1989179999999999</v>
      </c>
      <c r="J7085" s="41" t="s">
        <v>941</v>
      </c>
      <c r="K7085" s="41" t="s">
        <v>116</v>
      </c>
    </row>
    <row r="7086" spans="1:11" x14ac:dyDescent="0.2">
      <c r="A7086" s="30">
        <v>765</v>
      </c>
      <c r="B7086" s="253" t="str">
        <f>IF(AND(A7086&lt;&gt;"",ISNUMBER(A7086)),VLOOKUP(A7086,Studies!A:BR,2,FALSE),"")</f>
        <v>Kharasch 2011b</v>
      </c>
      <c r="C7086" s="254" t="str">
        <f>IF(AND(A7086&lt;&gt;"",ISNUMBER(A7086)),VLOOKUP(A7086,Studies!A:BR,3,FALSE),"")</f>
        <v>https://www.ncbi.nlm.nih.gov/pmc/articles/PMC3584707/</v>
      </c>
      <c r="D7086" s="254" t="str">
        <f>IF(AND(A7086&lt;&gt;"",ISNUMBER(A7086)),VLOOKUP(A7086,Studies!A:BR,4,FALSE),"")</f>
        <v>Alfentanil IV Grapefruit coadmin simultaneous</v>
      </c>
      <c r="E7086" s="254" t="str">
        <f>IF(AND(A7086&lt;&gt;"",ISNUMBER(A7086)),VLOOKUP(A7086,Studies!A:BR,5,FALSE),"")</f>
        <v>Alfentanil</v>
      </c>
      <c r="F7086" s="255" t="str">
        <f>IF(AND(A7086&lt;&gt;"",ISNUMBER(A7086)),VLOOKUP(A7086,Studies!A:BR,6,FALSE),"")</f>
        <v>Plasma</v>
      </c>
      <c r="G7086" s="194">
        <v>27</v>
      </c>
      <c r="H7086" s="50" t="s">
        <v>60</v>
      </c>
      <c r="I7086" s="187">
        <v>6.1312990000000003</v>
      </c>
      <c r="J7086" s="41" t="s">
        <v>941</v>
      </c>
      <c r="K7086" s="41" t="s">
        <v>116</v>
      </c>
    </row>
    <row r="7087" spans="1:11" x14ac:dyDescent="0.2">
      <c r="A7087" s="30">
        <v>765</v>
      </c>
      <c r="B7087" s="253" t="str">
        <f>IF(AND(A7087&lt;&gt;"",ISNUMBER(A7087)),VLOOKUP(A7087,Studies!A:BR,2,FALSE),"")</f>
        <v>Kharasch 2011b</v>
      </c>
      <c r="C7087" s="254" t="str">
        <f>IF(AND(A7087&lt;&gt;"",ISNUMBER(A7087)),VLOOKUP(A7087,Studies!A:BR,3,FALSE),"")</f>
        <v>https://www.ncbi.nlm.nih.gov/pmc/articles/PMC3584707/</v>
      </c>
      <c r="D7087" s="254" t="str">
        <f>IF(AND(A7087&lt;&gt;"",ISNUMBER(A7087)),VLOOKUP(A7087,Studies!A:BR,4,FALSE),"")</f>
        <v>Alfentanil IV Grapefruit coadmin simultaneous</v>
      </c>
      <c r="E7087" s="254" t="str">
        <f>IF(AND(A7087&lt;&gt;"",ISNUMBER(A7087)),VLOOKUP(A7087,Studies!A:BR,5,FALSE),"")</f>
        <v>Alfentanil</v>
      </c>
      <c r="F7087" s="255" t="str">
        <f>IF(AND(A7087&lt;&gt;"",ISNUMBER(A7087)),VLOOKUP(A7087,Studies!A:BR,6,FALSE),"")</f>
        <v>Plasma</v>
      </c>
      <c r="G7087" s="194">
        <v>27.5</v>
      </c>
      <c r="H7087" s="50" t="s">
        <v>60</v>
      </c>
      <c r="I7087" s="187">
        <v>5.0724640000000001</v>
      </c>
      <c r="J7087" s="41" t="s">
        <v>941</v>
      </c>
      <c r="K7087" s="41" t="s">
        <v>116</v>
      </c>
    </row>
    <row r="7088" spans="1:11" x14ac:dyDescent="0.2">
      <c r="A7088" s="30">
        <v>765</v>
      </c>
      <c r="B7088" s="253" t="str">
        <f>IF(AND(A7088&lt;&gt;"",ISNUMBER(A7088)),VLOOKUP(A7088,Studies!A:BR,2,FALSE),"")</f>
        <v>Kharasch 2011b</v>
      </c>
      <c r="C7088" s="254" t="str">
        <f>IF(AND(A7088&lt;&gt;"",ISNUMBER(A7088)),VLOOKUP(A7088,Studies!A:BR,3,FALSE),"")</f>
        <v>https://www.ncbi.nlm.nih.gov/pmc/articles/PMC3584707/</v>
      </c>
      <c r="D7088" s="254" t="str">
        <f>IF(AND(A7088&lt;&gt;"",ISNUMBER(A7088)),VLOOKUP(A7088,Studies!A:BR,4,FALSE),"")</f>
        <v>Alfentanil IV Grapefruit coadmin simultaneous</v>
      </c>
      <c r="E7088" s="254" t="str">
        <f>IF(AND(A7088&lt;&gt;"",ISNUMBER(A7088)),VLOOKUP(A7088,Studies!A:BR,5,FALSE),"")</f>
        <v>Alfentanil</v>
      </c>
      <c r="F7088" s="255" t="str">
        <f>IF(AND(A7088&lt;&gt;"",ISNUMBER(A7088)),VLOOKUP(A7088,Studies!A:BR,6,FALSE),"")</f>
        <v>Plasma</v>
      </c>
      <c r="G7088" s="194">
        <v>28</v>
      </c>
      <c r="H7088" s="50" t="s">
        <v>60</v>
      </c>
      <c r="I7088" s="187">
        <v>3.7365020000000002</v>
      </c>
      <c r="J7088" s="41" t="s">
        <v>941</v>
      </c>
      <c r="K7088" s="41" t="s">
        <v>116</v>
      </c>
    </row>
    <row r="7089" spans="1:11" x14ac:dyDescent="0.2">
      <c r="A7089" s="30">
        <v>765</v>
      </c>
      <c r="B7089" s="253" t="str">
        <f>IF(AND(A7089&lt;&gt;"",ISNUMBER(A7089)),VLOOKUP(A7089,Studies!A:BR,2,FALSE),"")</f>
        <v>Kharasch 2011b</v>
      </c>
      <c r="C7089" s="254" t="str">
        <f>IF(AND(A7089&lt;&gt;"",ISNUMBER(A7089)),VLOOKUP(A7089,Studies!A:BR,3,FALSE),"")</f>
        <v>https://www.ncbi.nlm.nih.gov/pmc/articles/PMC3584707/</v>
      </c>
      <c r="D7089" s="254" t="str">
        <f>IF(AND(A7089&lt;&gt;"",ISNUMBER(A7089)),VLOOKUP(A7089,Studies!A:BR,4,FALSE),"")</f>
        <v>Alfentanil IV Grapefruit coadmin simultaneous</v>
      </c>
      <c r="E7089" s="254" t="str">
        <f>IF(AND(A7089&lt;&gt;"",ISNUMBER(A7089)),VLOOKUP(A7089,Studies!A:BR,5,FALSE),"")</f>
        <v>Alfentanil</v>
      </c>
      <c r="F7089" s="255" t="str">
        <f>IF(AND(A7089&lt;&gt;"",ISNUMBER(A7089)),VLOOKUP(A7089,Studies!A:BR,6,FALSE),"")</f>
        <v>Plasma</v>
      </c>
      <c r="G7089" s="194">
        <v>29</v>
      </c>
      <c r="H7089" s="50" t="s">
        <v>60</v>
      </c>
      <c r="I7089" s="187">
        <v>2.5206309999999998</v>
      </c>
      <c r="J7089" s="41" t="s">
        <v>941</v>
      </c>
      <c r="K7089" s="41" t="s">
        <v>116</v>
      </c>
    </row>
    <row r="7090" spans="1:11" x14ac:dyDescent="0.2">
      <c r="A7090" s="30">
        <v>765</v>
      </c>
      <c r="B7090" s="253" t="str">
        <f>IF(AND(A7090&lt;&gt;"",ISNUMBER(A7090)),VLOOKUP(A7090,Studies!A:BR,2,FALSE),"")</f>
        <v>Kharasch 2011b</v>
      </c>
      <c r="C7090" s="254" t="str">
        <f>IF(AND(A7090&lt;&gt;"",ISNUMBER(A7090)),VLOOKUP(A7090,Studies!A:BR,3,FALSE),"")</f>
        <v>https://www.ncbi.nlm.nih.gov/pmc/articles/PMC3584707/</v>
      </c>
      <c r="D7090" s="254" t="str">
        <f>IF(AND(A7090&lt;&gt;"",ISNUMBER(A7090)),VLOOKUP(A7090,Studies!A:BR,4,FALSE),"")</f>
        <v>Alfentanil IV Grapefruit coadmin simultaneous</v>
      </c>
      <c r="E7090" s="254" t="str">
        <f>IF(AND(A7090&lt;&gt;"",ISNUMBER(A7090)),VLOOKUP(A7090,Studies!A:BR,5,FALSE),"")</f>
        <v>Alfentanil</v>
      </c>
      <c r="F7090" s="255" t="str">
        <f>IF(AND(A7090&lt;&gt;"",ISNUMBER(A7090)),VLOOKUP(A7090,Studies!A:BR,6,FALSE),"")</f>
        <v>Plasma</v>
      </c>
      <c r="G7090" s="194">
        <v>30</v>
      </c>
      <c r="H7090" s="50" t="s">
        <v>60</v>
      </c>
      <c r="I7090" s="187">
        <v>1.725266</v>
      </c>
      <c r="J7090" s="41" t="s">
        <v>941</v>
      </c>
      <c r="K7090" s="41" t="s">
        <v>116</v>
      </c>
    </row>
    <row r="7091" spans="1:11" x14ac:dyDescent="0.2">
      <c r="A7091" s="30">
        <v>765</v>
      </c>
      <c r="B7091" s="253" t="str">
        <f>IF(AND(A7091&lt;&gt;"",ISNUMBER(A7091)),VLOOKUP(A7091,Studies!A:BR,2,FALSE),"")</f>
        <v>Kharasch 2011b</v>
      </c>
      <c r="C7091" s="254" t="str">
        <f>IF(AND(A7091&lt;&gt;"",ISNUMBER(A7091)),VLOOKUP(A7091,Studies!A:BR,3,FALSE),"")</f>
        <v>https://www.ncbi.nlm.nih.gov/pmc/articles/PMC3584707/</v>
      </c>
      <c r="D7091" s="254" t="str">
        <f>IF(AND(A7091&lt;&gt;"",ISNUMBER(A7091)),VLOOKUP(A7091,Studies!A:BR,4,FALSE),"")</f>
        <v>Alfentanil IV Grapefruit coadmin simultaneous</v>
      </c>
      <c r="E7091" s="254" t="str">
        <f>IF(AND(A7091&lt;&gt;"",ISNUMBER(A7091)),VLOOKUP(A7091,Studies!A:BR,5,FALSE),"")</f>
        <v>Alfentanil</v>
      </c>
      <c r="F7091" s="255" t="str">
        <f>IF(AND(A7091&lt;&gt;"",ISNUMBER(A7091)),VLOOKUP(A7091,Studies!A:BR,6,FALSE),"")</f>
        <v>Plasma</v>
      </c>
      <c r="G7091" s="194">
        <v>31</v>
      </c>
      <c r="H7091" s="50" t="s">
        <v>60</v>
      </c>
      <c r="I7091" s="187">
        <v>1.1142749999999999</v>
      </c>
      <c r="J7091" s="41" t="s">
        <v>941</v>
      </c>
      <c r="K7091" s="41" t="s">
        <v>116</v>
      </c>
    </row>
    <row r="7092" spans="1:11" x14ac:dyDescent="0.2">
      <c r="A7092" s="30">
        <v>765</v>
      </c>
      <c r="B7092" s="253" t="str">
        <f>IF(AND(A7092&lt;&gt;"",ISNUMBER(A7092)),VLOOKUP(A7092,Studies!A:BR,2,FALSE),"")</f>
        <v>Kharasch 2011b</v>
      </c>
      <c r="C7092" s="254" t="str">
        <f>IF(AND(A7092&lt;&gt;"",ISNUMBER(A7092)),VLOOKUP(A7092,Studies!A:BR,3,FALSE),"")</f>
        <v>https://www.ncbi.nlm.nih.gov/pmc/articles/PMC3584707/</v>
      </c>
      <c r="D7092" s="254" t="str">
        <f>IF(AND(A7092&lt;&gt;"",ISNUMBER(A7092)),VLOOKUP(A7092,Studies!A:BR,4,FALSE),"")</f>
        <v>Alfentanil IV Grapefruit coadmin simultaneous</v>
      </c>
      <c r="E7092" s="254" t="str">
        <f>IF(AND(A7092&lt;&gt;"",ISNUMBER(A7092)),VLOOKUP(A7092,Studies!A:BR,5,FALSE),"")</f>
        <v>Alfentanil</v>
      </c>
      <c r="F7092" s="255" t="str">
        <f>IF(AND(A7092&lt;&gt;"",ISNUMBER(A7092)),VLOOKUP(A7092,Studies!A:BR,6,FALSE),"")</f>
        <v>Plasma</v>
      </c>
      <c r="G7092" s="194">
        <v>32</v>
      </c>
      <c r="H7092" s="50" t="s">
        <v>60</v>
      </c>
      <c r="I7092" s="187">
        <v>0.76267430000000003</v>
      </c>
      <c r="J7092" s="41" t="s">
        <v>941</v>
      </c>
      <c r="K7092" s="41" t="s">
        <v>116</v>
      </c>
    </row>
    <row r="7093" spans="1:11" x14ac:dyDescent="0.2">
      <c r="A7093" s="30">
        <v>766</v>
      </c>
      <c r="B7093" s="253" t="str">
        <f>IF(AND(A7093&lt;&gt;"",ISNUMBER(A7093)),VLOOKUP(A7093,Studies!A:BR,2,FALSE),"")</f>
        <v>Kharasch 2011b</v>
      </c>
      <c r="C7093" s="254" t="str">
        <f>IF(AND(A7093&lt;&gt;"",ISNUMBER(A7093)),VLOOKUP(A7093,Studies!A:BR,3,FALSE),"")</f>
        <v>https://www.ncbi.nlm.nih.gov/pmc/articles/PMC3584707/</v>
      </c>
      <c r="D7093" s="254" t="str">
        <f>IF(AND(A7093&lt;&gt;"",ISNUMBER(A7093)),VLOOKUP(A7093,Studies!A:BR,4,FALSE),"")</f>
        <v>Alfentanil IV Ketoconazole coadmin simultaneous</v>
      </c>
      <c r="E7093" s="254" t="str">
        <f>IF(AND(A7093&lt;&gt;"",ISNUMBER(A7093)),VLOOKUP(A7093,Studies!A:BR,5,FALSE),"")</f>
        <v>Alfentanil</v>
      </c>
      <c r="F7093" s="255" t="str">
        <f>IF(AND(A7093&lt;&gt;"",ISNUMBER(A7093)),VLOOKUP(A7093,Studies!A:BR,6,FALSE),"")</f>
        <v>Plasma</v>
      </c>
      <c r="G7093" s="194">
        <v>84.083299999999994</v>
      </c>
      <c r="H7093" s="50" t="s">
        <v>60</v>
      </c>
      <c r="I7093" s="187">
        <v>36.209580000000003</v>
      </c>
      <c r="J7093" s="41" t="s">
        <v>941</v>
      </c>
      <c r="K7093" s="41" t="s">
        <v>116</v>
      </c>
    </row>
    <row r="7094" spans="1:11" x14ac:dyDescent="0.2">
      <c r="A7094" s="30">
        <v>766</v>
      </c>
      <c r="B7094" s="253" t="str">
        <f>IF(AND(A7094&lt;&gt;"",ISNUMBER(A7094)),VLOOKUP(A7094,Studies!A:BR,2,FALSE),"")</f>
        <v>Kharasch 2011b</v>
      </c>
      <c r="C7094" s="254" t="str">
        <f>IF(AND(A7094&lt;&gt;"",ISNUMBER(A7094)),VLOOKUP(A7094,Studies!A:BR,3,FALSE),"")</f>
        <v>https://www.ncbi.nlm.nih.gov/pmc/articles/PMC3584707/</v>
      </c>
      <c r="D7094" s="254" t="str">
        <f>IF(AND(A7094&lt;&gt;"",ISNUMBER(A7094)),VLOOKUP(A7094,Studies!A:BR,4,FALSE),"")</f>
        <v>Alfentanil IV Ketoconazole coadmin simultaneous</v>
      </c>
      <c r="E7094" s="254" t="str">
        <f>IF(AND(A7094&lt;&gt;"",ISNUMBER(A7094)),VLOOKUP(A7094,Studies!A:BR,5,FALSE),"")</f>
        <v>Alfentanil</v>
      </c>
      <c r="F7094" s="255" t="str">
        <f>IF(AND(A7094&lt;&gt;"",ISNUMBER(A7094)),VLOOKUP(A7094,Studies!A:BR,6,FALSE),"")</f>
        <v>Plasma</v>
      </c>
      <c r="G7094" s="194">
        <v>84.5</v>
      </c>
      <c r="H7094" s="50" t="s">
        <v>60</v>
      </c>
      <c r="I7094" s="187">
        <v>18.55696</v>
      </c>
      <c r="J7094" s="41" t="s">
        <v>941</v>
      </c>
      <c r="K7094" s="41" t="s">
        <v>116</v>
      </c>
    </row>
    <row r="7095" spans="1:11" x14ac:dyDescent="0.2">
      <c r="A7095" s="30">
        <v>766</v>
      </c>
      <c r="B7095" s="253" t="str">
        <f>IF(AND(A7095&lt;&gt;"",ISNUMBER(A7095)),VLOOKUP(A7095,Studies!A:BR,2,FALSE),"")</f>
        <v>Kharasch 2011b</v>
      </c>
      <c r="C7095" s="254" t="str">
        <f>IF(AND(A7095&lt;&gt;"",ISNUMBER(A7095)),VLOOKUP(A7095,Studies!A:BR,3,FALSE),"")</f>
        <v>https://www.ncbi.nlm.nih.gov/pmc/articles/PMC3584707/</v>
      </c>
      <c r="D7095" s="254" t="str">
        <f>IF(AND(A7095&lt;&gt;"",ISNUMBER(A7095)),VLOOKUP(A7095,Studies!A:BR,4,FALSE),"")</f>
        <v>Alfentanil IV Ketoconazole coadmin simultaneous</v>
      </c>
      <c r="E7095" s="254" t="str">
        <f>IF(AND(A7095&lt;&gt;"",ISNUMBER(A7095)),VLOOKUP(A7095,Studies!A:BR,5,FALSE),"")</f>
        <v>Alfentanil</v>
      </c>
      <c r="F7095" s="255" t="str">
        <f>IF(AND(A7095&lt;&gt;"",ISNUMBER(A7095)),VLOOKUP(A7095,Studies!A:BR,6,FALSE),"")</f>
        <v>Plasma</v>
      </c>
      <c r="G7095" s="194">
        <v>84.75</v>
      </c>
      <c r="H7095" s="50" t="s">
        <v>60</v>
      </c>
      <c r="I7095" s="187">
        <v>17.001380000000001</v>
      </c>
      <c r="J7095" s="41" t="s">
        <v>941</v>
      </c>
      <c r="K7095" s="41" t="s">
        <v>116</v>
      </c>
    </row>
    <row r="7096" spans="1:11" x14ac:dyDescent="0.2">
      <c r="A7096" s="30">
        <v>766</v>
      </c>
      <c r="B7096" s="253" t="str">
        <f>IF(AND(A7096&lt;&gt;"",ISNUMBER(A7096)),VLOOKUP(A7096,Studies!A:BR,2,FALSE),"")</f>
        <v>Kharasch 2011b</v>
      </c>
      <c r="C7096" s="254" t="str">
        <f>IF(AND(A7096&lt;&gt;"",ISNUMBER(A7096)),VLOOKUP(A7096,Studies!A:BR,3,FALSE),"")</f>
        <v>https://www.ncbi.nlm.nih.gov/pmc/articles/PMC3584707/</v>
      </c>
      <c r="D7096" s="254" t="str">
        <f>IF(AND(A7096&lt;&gt;"",ISNUMBER(A7096)),VLOOKUP(A7096,Studies!A:BR,4,FALSE),"")</f>
        <v>Alfentanil IV Ketoconazole coadmin simultaneous</v>
      </c>
      <c r="E7096" s="254" t="str">
        <f>IF(AND(A7096&lt;&gt;"",ISNUMBER(A7096)),VLOOKUP(A7096,Studies!A:BR,5,FALSE),"")</f>
        <v>Alfentanil</v>
      </c>
      <c r="F7096" s="255" t="str">
        <f>IF(AND(A7096&lt;&gt;"",ISNUMBER(A7096)),VLOOKUP(A7096,Studies!A:BR,6,FALSE),"")</f>
        <v>Plasma</v>
      </c>
      <c r="G7096" s="194">
        <v>85</v>
      </c>
      <c r="H7096" s="50" t="s">
        <v>60</v>
      </c>
      <c r="I7096" s="187">
        <v>15.577199999999999</v>
      </c>
      <c r="J7096" s="41" t="s">
        <v>941</v>
      </c>
      <c r="K7096" s="41" t="s">
        <v>116</v>
      </c>
    </row>
    <row r="7097" spans="1:11" x14ac:dyDescent="0.2">
      <c r="A7097" s="30">
        <v>766</v>
      </c>
      <c r="B7097" s="253" t="str">
        <f>IF(AND(A7097&lt;&gt;"",ISNUMBER(A7097)),VLOOKUP(A7097,Studies!A:BR,2,FALSE),"")</f>
        <v>Kharasch 2011b</v>
      </c>
      <c r="C7097" s="254" t="str">
        <f>IF(AND(A7097&lt;&gt;"",ISNUMBER(A7097)),VLOOKUP(A7097,Studies!A:BR,3,FALSE),"")</f>
        <v>https://www.ncbi.nlm.nih.gov/pmc/articles/PMC3584707/</v>
      </c>
      <c r="D7097" s="254" t="str">
        <f>IF(AND(A7097&lt;&gt;"",ISNUMBER(A7097)),VLOOKUP(A7097,Studies!A:BR,4,FALSE),"")</f>
        <v>Alfentanil IV Ketoconazole coadmin simultaneous</v>
      </c>
      <c r="E7097" s="254" t="str">
        <f>IF(AND(A7097&lt;&gt;"",ISNUMBER(A7097)),VLOOKUP(A7097,Studies!A:BR,5,FALSE),"")</f>
        <v>Alfentanil</v>
      </c>
      <c r="F7097" s="255" t="str">
        <f>IF(AND(A7097&lt;&gt;"",ISNUMBER(A7097)),VLOOKUP(A7097,Studies!A:BR,6,FALSE),"")</f>
        <v>Plasma</v>
      </c>
      <c r="G7097" s="194">
        <v>85.5</v>
      </c>
      <c r="H7097" s="50" t="s">
        <v>60</v>
      </c>
      <c r="I7097" s="187">
        <v>14.059990000000001</v>
      </c>
      <c r="J7097" s="41" t="s">
        <v>941</v>
      </c>
      <c r="K7097" s="41" t="s">
        <v>116</v>
      </c>
    </row>
    <row r="7098" spans="1:11" x14ac:dyDescent="0.2">
      <c r="A7098" s="30">
        <v>766</v>
      </c>
      <c r="B7098" s="253" t="str">
        <f>IF(AND(A7098&lt;&gt;"",ISNUMBER(A7098)),VLOOKUP(A7098,Studies!A:BR,2,FALSE),"")</f>
        <v>Kharasch 2011b</v>
      </c>
      <c r="C7098" s="254" t="str">
        <f>IF(AND(A7098&lt;&gt;"",ISNUMBER(A7098)),VLOOKUP(A7098,Studies!A:BR,3,FALSE),"")</f>
        <v>https://www.ncbi.nlm.nih.gov/pmc/articles/PMC3584707/</v>
      </c>
      <c r="D7098" s="254" t="str">
        <f>IF(AND(A7098&lt;&gt;"",ISNUMBER(A7098)),VLOOKUP(A7098,Studies!A:BR,4,FALSE),"")</f>
        <v>Alfentanil IV Ketoconazole coadmin simultaneous</v>
      </c>
      <c r="E7098" s="254" t="str">
        <f>IF(AND(A7098&lt;&gt;"",ISNUMBER(A7098)),VLOOKUP(A7098,Studies!A:BR,5,FALSE),"")</f>
        <v>Alfentanil</v>
      </c>
      <c r="F7098" s="255" t="str">
        <f>IF(AND(A7098&lt;&gt;"",ISNUMBER(A7098)),VLOOKUP(A7098,Studies!A:BR,6,FALSE),"")</f>
        <v>Plasma</v>
      </c>
      <c r="G7098" s="194">
        <v>86</v>
      </c>
      <c r="H7098" s="50" t="s">
        <v>60</v>
      </c>
      <c r="I7098" s="187">
        <v>13.06386</v>
      </c>
      <c r="J7098" s="41" t="s">
        <v>941</v>
      </c>
      <c r="K7098" s="41" t="s">
        <v>116</v>
      </c>
    </row>
    <row r="7099" spans="1:11" x14ac:dyDescent="0.2">
      <c r="A7099" s="30">
        <v>766</v>
      </c>
      <c r="B7099" s="253" t="str">
        <f>IF(AND(A7099&lt;&gt;"",ISNUMBER(A7099)),VLOOKUP(A7099,Studies!A:BR,2,FALSE),"")</f>
        <v>Kharasch 2011b</v>
      </c>
      <c r="C7099" s="254" t="str">
        <f>IF(AND(A7099&lt;&gt;"",ISNUMBER(A7099)),VLOOKUP(A7099,Studies!A:BR,3,FALSE),"")</f>
        <v>https://www.ncbi.nlm.nih.gov/pmc/articles/PMC3584707/</v>
      </c>
      <c r="D7099" s="254" t="str">
        <f>IF(AND(A7099&lt;&gt;"",ISNUMBER(A7099)),VLOOKUP(A7099,Studies!A:BR,4,FALSE),"")</f>
        <v>Alfentanil IV Ketoconazole coadmin simultaneous</v>
      </c>
      <c r="E7099" s="254" t="str">
        <f>IF(AND(A7099&lt;&gt;"",ISNUMBER(A7099)),VLOOKUP(A7099,Studies!A:BR,5,FALSE),"")</f>
        <v>Alfentanil</v>
      </c>
      <c r="F7099" s="255" t="str">
        <f>IF(AND(A7099&lt;&gt;"",ISNUMBER(A7099)),VLOOKUP(A7099,Studies!A:BR,6,FALSE),"")</f>
        <v>Plasma</v>
      </c>
      <c r="G7099" s="194">
        <v>86.5</v>
      </c>
      <c r="H7099" s="50" t="s">
        <v>60</v>
      </c>
      <c r="I7099" s="187">
        <v>12.863759999999999</v>
      </c>
      <c r="J7099" s="41" t="s">
        <v>941</v>
      </c>
      <c r="K7099" s="41" t="s">
        <v>116</v>
      </c>
    </row>
    <row r="7100" spans="1:11" x14ac:dyDescent="0.2">
      <c r="A7100" s="30">
        <v>766</v>
      </c>
      <c r="B7100" s="253" t="str">
        <f>IF(AND(A7100&lt;&gt;"",ISNUMBER(A7100)),VLOOKUP(A7100,Studies!A:BR,2,FALSE),"")</f>
        <v>Kharasch 2011b</v>
      </c>
      <c r="C7100" s="254" t="str">
        <f>IF(AND(A7100&lt;&gt;"",ISNUMBER(A7100)),VLOOKUP(A7100,Studies!A:BR,3,FALSE),"")</f>
        <v>https://www.ncbi.nlm.nih.gov/pmc/articles/PMC3584707/</v>
      </c>
      <c r="D7100" s="254" t="str">
        <f>IF(AND(A7100&lt;&gt;"",ISNUMBER(A7100)),VLOOKUP(A7100,Studies!A:BR,4,FALSE),"")</f>
        <v>Alfentanil IV Ketoconazole coadmin simultaneous</v>
      </c>
      <c r="E7100" s="254" t="str">
        <f>IF(AND(A7100&lt;&gt;"",ISNUMBER(A7100)),VLOOKUP(A7100,Studies!A:BR,5,FALSE),"")</f>
        <v>Alfentanil</v>
      </c>
      <c r="F7100" s="255" t="str">
        <f>IF(AND(A7100&lt;&gt;"",ISNUMBER(A7100)),VLOOKUP(A7100,Studies!A:BR,6,FALSE),"")</f>
        <v>Plasma</v>
      </c>
      <c r="G7100" s="194">
        <v>87</v>
      </c>
      <c r="H7100" s="50" t="s">
        <v>60</v>
      </c>
      <c r="I7100" s="187">
        <v>12.30477</v>
      </c>
      <c r="J7100" s="41" t="s">
        <v>941</v>
      </c>
      <c r="K7100" s="41" t="s">
        <v>116</v>
      </c>
    </row>
    <row r="7101" spans="1:11" x14ac:dyDescent="0.2">
      <c r="A7101" s="30">
        <v>766</v>
      </c>
      <c r="B7101" s="253" t="str">
        <f>IF(AND(A7101&lt;&gt;"",ISNUMBER(A7101)),VLOOKUP(A7101,Studies!A:BR,2,FALSE),"")</f>
        <v>Kharasch 2011b</v>
      </c>
      <c r="C7101" s="254" t="str">
        <f>IF(AND(A7101&lt;&gt;"",ISNUMBER(A7101)),VLOOKUP(A7101,Studies!A:BR,3,FALSE),"")</f>
        <v>https://www.ncbi.nlm.nih.gov/pmc/articles/PMC3584707/</v>
      </c>
      <c r="D7101" s="254" t="str">
        <f>IF(AND(A7101&lt;&gt;"",ISNUMBER(A7101)),VLOOKUP(A7101,Studies!A:BR,4,FALSE),"")</f>
        <v>Alfentanil IV Ketoconazole coadmin simultaneous</v>
      </c>
      <c r="E7101" s="254" t="str">
        <f>IF(AND(A7101&lt;&gt;"",ISNUMBER(A7101)),VLOOKUP(A7101,Studies!A:BR,5,FALSE),"")</f>
        <v>Alfentanil</v>
      </c>
      <c r="F7101" s="255" t="str">
        <f>IF(AND(A7101&lt;&gt;"",ISNUMBER(A7101)),VLOOKUP(A7101,Studies!A:BR,6,FALSE),"")</f>
        <v>Plasma</v>
      </c>
      <c r="G7101" s="194">
        <v>87.5</v>
      </c>
      <c r="H7101" s="50" t="s">
        <v>60</v>
      </c>
      <c r="I7101" s="187">
        <v>11.941739999999999</v>
      </c>
      <c r="J7101" s="41" t="s">
        <v>941</v>
      </c>
      <c r="K7101" s="41" t="s">
        <v>116</v>
      </c>
    </row>
    <row r="7102" spans="1:11" x14ac:dyDescent="0.2">
      <c r="A7102" s="30">
        <v>766</v>
      </c>
      <c r="B7102" s="253" t="str">
        <f>IF(AND(A7102&lt;&gt;"",ISNUMBER(A7102)),VLOOKUP(A7102,Studies!A:BR,2,FALSE),"")</f>
        <v>Kharasch 2011b</v>
      </c>
      <c r="C7102" s="254" t="str">
        <f>IF(AND(A7102&lt;&gt;"",ISNUMBER(A7102)),VLOOKUP(A7102,Studies!A:BR,3,FALSE),"")</f>
        <v>https://www.ncbi.nlm.nih.gov/pmc/articles/PMC3584707/</v>
      </c>
      <c r="D7102" s="254" t="str">
        <f>IF(AND(A7102&lt;&gt;"",ISNUMBER(A7102)),VLOOKUP(A7102,Studies!A:BR,4,FALSE),"")</f>
        <v>Alfentanil IV Ketoconazole coadmin simultaneous</v>
      </c>
      <c r="E7102" s="254" t="str">
        <f>IF(AND(A7102&lt;&gt;"",ISNUMBER(A7102)),VLOOKUP(A7102,Studies!A:BR,5,FALSE),"")</f>
        <v>Alfentanil</v>
      </c>
      <c r="F7102" s="255" t="str">
        <f>IF(AND(A7102&lt;&gt;"",ISNUMBER(A7102)),VLOOKUP(A7102,Studies!A:BR,6,FALSE),"")</f>
        <v>Plasma</v>
      </c>
      <c r="G7102" s="194">
        <v>88</v>
      </c>
      <c r="H7102" s="50" t="s">
        <v>60</v>
      </c>
      <c r="I7102" s="187">
        <v>10.778269999999999</v>
      </c>
      <c r="J7102" s="41" t="s">
        <v>941</v>
      </c>
      <c r="K7102" s="41" t="s">
        <v>116</v>
      </c>
    </row>
    <row r="7103" spans="1:11" x14ac:dyDescent="0.2">
      <c r="A7103" s="30">
        <v>766</v>
      </c>
      <c r="B7103" s="253" t="str">
        <f>IF(AND(A7103&lt;&gt;"",ISNUMBER(A7103)),VLOOKUP(A7103,Studies!A:BR,2,FALSE),"")</f>
        <v>Kharasch 2011b</v>
      </c>
      <c r="C7103" s="254" t="str">
        <f>IF(AND(A7103&lt;&gt;"",ISNUMBER(A7103)),VLOOKUP(A7103,Studies!A:BR,3,FALSE),"")</f>
        <v>https://www.ncbi.nlm.nih.gov/pmc/articles/PMC3584707/</v>
      </c>
      <c r="D7103" s="254" t="str">
        <f>IF(AND(A7103&lt;&gt;"",ISNUMBER(A7103)),VLOOKUP(A7103,Studies!A:BR,4,FALSE),"")</f>
        <v>Alfentanil IV Ketoconazole coadmin simultaneous</v>
      </c>
      <c r="E7103" s="254" t="str">
        <f>IF(AND(A7103&lt;&gt;"",ISNUMBER(A7103)),VLOOKUP(A7103,Studies!A:BR,5,FALSE),"")</f>
        <v>Alfentanil</v>
      </c>
      <c r="F7103" s="255" t="str">
        <f>IF(AND(A7103&lt;&gt;"",ISNUMBER(A7103)),VLOOKUP(A7103,Studies!A:BR,6,FALSE),"")</f>
        <v>Plasma</v>
      </c>
      <c r="G7103" s="194">
        <v>89</v>
      </c>
      <c r="H7103" s="50" t="s">
        <v>60</v>
      </c>
      <c r="I7103" s="187">
        <v>9.1716499999999996</v>
      </c>
      <c r="J7103" s="41" t="s">
        <v>941</v>
      </c>
      <c r="K7103" s="41" t="s">
        <v>116</v>
      </c>
    </row>
    <row r="7104" spans="1:11" x14ac:dyDescent="0.2">
      <c r="A7104" s="30">
        <v>766</v>
      </c>
      <c r="B7104" s="253" t="str">
        <f>IF(AND(A7104&lt;&gt;"",ISNUMBER(A7104)),VLOOKUP(A7104,Studies!A:BR,2,FALSE),"")</f>
        <v>Kharasch 2011b</v>
      </c>
      <c r="C7104" s="254" t="str">
        <f>IF(AND(A7104&lt;&gt;"",ISNUMBER(A7104)),VLOOKUP(A7104,Studies!A:BR,3,FALSE),"")</f>
        <v>https://www.ncbi.nlm.nih.gov/pmc/articles/PMC3584707/</v>
      </c>
      <c r="D7104" s="254" t="str">
        <f>IF(AND(A7104&lt;&gt;"",ISNUMBER(A7104)),VLOOKUP(A7104,Studies!A:BR,4,FALSE),"")</f>
        <v>Alfentanil IV Ketoconazole coadmin simultaneous</v>
      </c>
      <c r="E7104" s="254" t="str">
        <f>IF(AND(A7104&lt;&gt;"",ISNUMBER(A7104)),VLOOKUP(A7104,Studies!A:BR,5,FALSE),"")</f>
        <v>Alfentanil</v>
      </c>
      <c r="F7104" s="255" t="str">
        <f>IF(AND(A7104&lt;&gt;"",ISNUMBER(A7104)),VLOOKUP(A7104,Studies!A:BR,6,FALSE),"")</f>
        <v>Plasma</v>
      </c>
      <c r="G7104" s="194">
        <v>90</v>
      </c>
      <c r="H7104" s="50" t="s">
        <v>60</v>
      </c>
      <c r="I7104" s="187">
        <v>7.9183459999999997</v>
      </c>
      <c r="J7104" s="41" t="s">
        <v>941</v>
      </c>
      <c r="K7104" s="41" t="s">
        <v>116</v>
      </c>
    </row>
    <row r="7105" spans="1:11" x14ac:dyDescent="0.2">
      <c r="A7105" s="30">
        <v>766</v>
      </c>
      <c r="B7105" s="253" t="str">
        <f>IF(AND(A7105&lt;&gt;"",ISNUMBER(A7105)),VLOOKUP(A7105,Studies!A:BR,2,FALSE),"")</f>
        <v>Kharasch 2011b</v>
      </c>
      <c r="C7105" s="254" t="str">
        <f>IF(AND(A7105&lt;&gt;"",ISNUMBER(A7105)),VLOOKUP(A7105,Studies!A:BR,3,FALSE),"")</f>
        <v>https://www.ncbi.nlm.nih.gov/pmc/articles/PMC3584707/</v>
      </c>
      <c r="D7105" s="254" t="str">
        <f>IF(AND(A7105&lt;&gt;"",ISNUMBER(A7105)),VLOOKUP(A7105,Studies!A:BR,4,FALSE),"")</f>
        <v>Alfentanil IV Ketoconazole coadmin simultaneous</v>
      </c>
      <c r="E7105" s="254" t="str">
        <f>IF(AND(A7105&lt;&gt;"",ISNUMBER(A7105)),VLOOKUP(A7105,Studies!A:BR,5,FALSE),"")</f>
        <v>Alfentanil</v>
      </c>
      <c r="F7105" s="255" t="str">
        <f>IF(AND(A7105&lt;&gt;"",ISNUMBER(A7105)),VLOOKUP(A7105,Studies!A:BR,6,FALSE),"")</f>
        <v>Plasma</v>
      </c>
      <c r="G7105" s="194">
        <v>91</v>
      </c>
      <c r="H7105" s="50" t="s">
        <v>60</v>
      </c>
      <c r="I7105" s="187">
        <v>7.5670270000000004</v>
      </c>
      <c r="J7105" s="41" t="s">
        <v>941</v>
      </c>
      <c r="K7105" s="41" t="s">
        <v>116</v>
      </c>
    </row>
    <row r="7106" spans="1:11" x14ac:dyDescent="0.2">
      <c r="A7106" s="30">
        <v>766</v>
      </c>
      <c r="B7106" s="253" t="str">
        <f>IF(AND(A7106&lt;&gt;"",ISNUMBER(A7106)),VLOOKUP(A7106,Studies!A:BR,2,FALSE),"")</f>
        <v>Kharasch 2011b</v>
      </c>
      <c r="C7106" s="254" t="str">
        <f>IF(AND(A7106&lt;&gt;"",ISNUMBER(A7106)),VLOOKUP(A7106,Studies!A:BR,3,FALSE),"")</f>
        <v>https://www.ncbi.nlm.nih.gov/pmc/articles/PMC3584707/</v>
      </c>
      <c r="D7106" s="254" t="str">
        <f>IF(AND(A7106&lt;&gt;"",ISNUMBER(A7106)),VLOOKUP(A7106,Studies!A:BR,4,FALSE),"")</f>
        <v>Alfentanil IV Ketoconazole coadmin simultaneous</v>
      </c>
      <c r="E7106" s="254" t="str">
        <f>IF(AND(A7106&lt;&gt;"",ISNUMBER(A7106)),VLOOKUP(A7106,Studies!A:BR,5,FALSE),"")</f>
        <v>Alfentanil</v>
      </c>
      <c r="F7106" s="255" t="str">
        <f>IF(AND(A7106&lt;&gt;"",ISNUMBER(A7106)),VLOOKUP(A7106,Studies!A:BR,6,FALSE),"")</f>
        <v>Plasma</v>
      </c>
      <c r="G7106" s="194">
        <v>92</v>
      </c>
      <c r="H7106" s="50" t="s">
        <v>60</v>
      </c>
      <c r="I7106" s="187">
        <v>6.3461040000000004</v>
      </c>
      <c r="J7106" s="41" t="s">
        <v>941</v>
      </c>
      <c r="K7106" s="41" t="s">
        <v>116</v>
      </c>
    </row>
    <row r="7107" spans="1:11" x14ac:dyDescent="0.2">
      <c r="A7107" s="30">
        <v>767</v>
      </c>
      <c r="B7107" s="253" t="str">
        <f>IF(AND(A7107&lt;&gt;"",ISNUMBER(A7107)),VLOOKUP(A7107,Studies!A:BR,2,FALSE),"")</f>
        <v>Kharasch 2011b</v>
      </c>
      <c r="C7107" s="254" t="str">
        <f>IF(AND(A7107&lt;&gt;"",ISNUMBER(A7107)),VLOOKUP(A7107,Studies!A:BR,3,FALSE),"")</f>
        <v>https://www.ncbi.nlm.nih.gov/pmc/articles/PMC3584707/</v>
      </c>
      <c r="D7107" s="254" t="str">
        <f>IF(AND(A7107&lt;&gt;"",ISNUMBER(A7107)),VLOOKUP(A7107,Studies!A:BR,4,FALSE),"")</f>
        <v>Alfentanil IV Rifampin coadmin simultaneous</v>
      </c>
      <c r="E7107" s="254" t="str">
        <f>IF(AND(A7107&lt;&gt;"",ISNUMBER(A7107)),VLOOKUP(A7107,Studies!A:BR,5,FALSE),"")</f>
        <v>Alfentanil</v>
      </c>
      <c r="F7107" s="255" t="str">
        <f>IF(AND(A7107&lt;&gt;"",ISNUMBER(A7107)),VLOOKUP(A7107,Studies!A:BR,6,FALSE),"")</f>
        <v>Plasma</v>
      </c>
      <c r="G7107" s="194">
        <v>132.166</v>
      </c>
      <c r="H7107" s="50" t="s">
        <v>60</v>
      </c>
      <c r="I7107" s="187">
        <v>21.468150000000001</v>
      </c>
      <c r="J7107" s="41" t="s">
        <v>941</v>
      </c>
      <c r="K7107" s="41" t="s">
        <v>116</v>
      </c>
    </row>
    <row r="7108" spans="1:11" x14ac:dyDescent="0.2">
      <c r="A7108" s="30">
        <v>767</v>
      </c>
      <c r="B7108" s="253" t="str">
        <f>IF(AND(A7108&lt;&gt;"",ISNUMBER(A7108)),VLOOKUP(A7108,Studies!A:BR,2,FALSE),"")</f>
        <v>Kharasch 2011b</v>
      </c>
      <c r="C7108" s="254" t="str">
        <f>IF(AND(A7108&lt;&gt;"",ISNUMBER(A7108)),VLOOKUP(A7108,Studies!A:BR,3,FALSE),"")</f>
        <v>https://www.ncbi.nlm.nih.gov/pmc/articles/PMC3584707/</v>
      </c>
      <c r="D7108" s="254" t="str">
        <f>IF(AND(A7108&lt;&gt;"",ISNUMBER(A7108)),VLOOKUP(A7108,Studies!A:BR,4,FALSE),"")</f>
        <v>Alfentanil IV Rifampin coadmin simultaneous</v>
      </c>
      <c r="E7108" s="254" t="str">
        <f>IF(AND(A7108&lt;&gt;"",ISNUMBER(A7108)),VLOOKUP(A7108,Studies!A:BR,5,FALSE),"")</f>
        <v>Alfentanil</v>
      </c>
      <c r="F7108" s="255" t="str">
        <f>IF(AND(A7108&lt;&gt;"",ISNUMBER(A7108)),VLOOKUP(A7108,Studies!A:BR,6,FALSE),"")</f>
        <v>Plasma</v>
      </c>
      <c r="G7108" s="194">
        <v>132.33000000000001</v>
      </c>
      <c r="H7108" s="50" t="s">
        <v>60</v>
      </c>
      <c r="I7108" s="187">
        <v>12.010730000000001</v>
      </c>
      <c r="J7108" s="41" t="s">
        <v>941</v>
      </c>
      <c r="K7108" s="41" t="s">
        <v>116</v>
      </c>
    </row>
    <row r="7109" spans="1:11" x14ac:dyDescent="0.2">
      <c r="A7109" s="30">
        <v>767</v>
      </c>
      <c r="B7109" s="253" t="str">
        <f>IF(AND(A7109&lt;&gt;"",ISNUMBER(A7109)),VLOOKUP(A7109,Studies!A:BR,2,FALSE),"")</f>
        <v>Kharasch 2011b</v>
      </c>
      <c r="C7109" s="254" t="str">
        <f>IF(AND(A7109&lt;&gt;"",ISNUMBER(A7109)),VLOOKUP(A7109,Studies!A:BR,3,FALSE),"")</f>
        <v>https://www.ncbi.nlm.nih.gov/pmc/articles/PMC3584707/</v>
      </c>
      <c r="D7109" s="254" t="str">
        <f>IF(AND(A7109&lt;&gt;"",ISNUMBER(A7109)),VLOOKUP(A7109,Studies!A:BR,4,FALSE),"")</f>
        <v>Alfentanil IV Rifampin coadmin simultaneous</v>
      </c>
      <c r="E7109" s="254" t="str">
        <f>IF(AND(A7109&lt;&gt;"",ISNUMBER(A7109)),VLOOKUP(A7109,Studies!A:BR,5,FALSE),"")</f>
        <v>Alfentanil</v>
      </c>
      <c r="F7109" s="255" t="str">
        <f>IF(AND(A7109&lt;&gt;"",ISNUMBER(A7109)),VLOOKUP(A7109,Studies!A:BR,6,FALSE),"")</f>
        <v>Plasma</v>
      </c>
      <c r="G7109" s="194">
        <v>132.5</v>
      </c>
      <c r="H7109" s="50" t="s">
        <v>60</v>
      </c>
      <c r="I7109" s="187">
        <v>9.3818450000000002</v>
      </c>
      <c r="J7109" s="41" t="s">
        <v>941</v>
      </c>
      <c r="K7109" s="41" t="s">
        <v>116</v>
      </c>
    </row>
    <row r="7110" spans="1:11" x14ac:dyDescent="0.2">
      <c r="A7110" s="30">
        <v>767</v>
      </c>
      <c r="B7110" s="253" t="str">
        <f>IF(AND(A7110&lt;&gt;"",ISNUMBER(A7110)),VLOOKUP(A7110,Studies!A:BR,2,FALSE),"")</f>
        <v>Kharasch 2011b</v>
      </c>
      <c r="C7110" s="254" t="str">
        <f>IF(AND(A7110&lt;&gt;"",ISNUMBER(A7110)),VLOOKUP(A7110,Studies!A:BR,3,FALSE),"")</f>
        <v>https://www.ncbi.nlm.nih.gov/pmc/articles/PMC3584707/</v>
      </c>
      <c r="D7110" s="254" t="str">
        <f>IF(AND(A7110&lt;&gt;"",ISNUMBER(A7110)),VLOOKUP(A7110,Studies!A:BR,4,FALSE),"")</f>
        <v>Alfentanil IV Rifampin coadmin simultaneous</v>
      </c>
      <c r="E7110" s="254" t="str">
        <f>IF(AND(A7110&lt;&gt;"",ISNUMBER(A7110)),VLOOKUP(A7110,Studies!A:BR,5,FALSE),"")</f>
        <v>Alfentanil</v>
      </c>
      <c r="F7110" s="255" t="str">
        <f>IF(AND(A7110&lt;&gt;"",ISNUMBER(A7110)),VLOOKUP(A7110,Studies!A:BR,6,FALSE),"")</f>
        <v>Plasma</v>
      </c>
      <c r="G7110" s="194">
        <v>132.75</v>
      </c>
      <c r="H7110" s="50" t="s">
        <v>60</v>
      </c>
      <c r="I7110" s="187">
        <v>5.725625</v>
      </c>
      <c r="J7110" s="41" t="s">
        <v>941</v>
      </c>
      <c r="K7110" s="41" t="s">
        <v>116</v>
      </c>
    </row>
    <row r="7111" spans="1:11" x14ac:dyDescent="0.2">
      <c r="A7111" s="30">
        <v>767</v>
      </c>
      <c r="B7111" s="253" t="str">
        <f>IF(AND(A7111&lt;&gt;"",ISNUMBER(A7111)),VLOOKUP(A7111,Studies!A:BR,2,FALSE),"")</f>
        <v>Kharasch 2011b</v>
      </c>
      <c r="C7111" s="254" t="str">
        <f>IF(AND(A7111&lt;&gt;"",ISNUMBER(A7111)),VLOOKUP(A7111,Studies!A:BR,3,FALSE),"")</f>
        <v>https://www.ncbi.nlm.nih.gov/pmc/articles/PMC3584707/</v>
      </c>
      <c r="D7111" s="254" t="str">
        <f>IF(AND(A7111&lt;&gt;"",ISNUMBER(A7111)),VLOOKUP(A7111,Studies!A:BR,4,FALSE),"")</f>
        <v>Alfentanil IV Rifampin coadmin simultaneous</v>
      </c>
      <c r="E7111" s="254" t="str">
        <f>IF(AND(A7111&lt;&gt;"",ISNUMBER(A7111)),VLOOKUP(A7111,Studies!A:BR,5,FALSE),"")</f>
        <v>Alfentanil</v>
      </c>
      <c r="F7111" s="255" t="str">
        <f>IF(AND(A7111&lt;&gt;"",ISNUMBER(A7111)),VLOOKUP(A7111,Studies!A:BR,6,FALSE),"")</f>
        <v>Plasma</v>
      </c>
      <c r="G7111" s="194">
        <v>133</v>
      </c>
      <c r="H7111" s="50" t="s">
        <v>60</v>
      </c>
      <c r="I7111" s="187">
        <v>4.4717000000000002</v>
      </c>
      <c r="J7111" s="41" t="s">
        <v>941</v>
      </c>
      <c r="K7111" s="41" t="s">
        <v>116</v>
      </c>
    </row>
    <row r="7112" spans="1:11" x14ac:dyDescent="0.2">
      <c r="A7112" s="30">
        <v>767</v>
      </c>
      <c r="B7112" s="253" t="str">
        <f>IF(AND(A7112&lt;&gt;"",ISNUMBER(A7112)),VLOOKUP(A7112,Studies!A:BR,2,FALSE),"")</f>
        <v>Kharasch 2011b</v>
      </c>
      <c r="C7112" s="254" t="str">
        <f>IF(AND(A7112&lt;&gt;"",ISNUMBER(A7112)),VLOOKUP(A7112,Studies!A:BR,3,FALSE),"")</f>
        <v>https://www.ncbi.nlm.nih.gov/pmc/articles/PMC3584707/</v>
      </c>
      <c r="D7112" s="254" t="str">
        <f>IF(AND(A7112&lt;&gt;"",ISNUMBER(A7112)),VLOOKUP(A7112,Studies!A:BR,4,FALSE),"")</f>
        <v>Alfentanil IV Rifampin coadmin simultaneous</v>
      </c>
      <c r="E7112" s="254" t="str">
        <f>IF(AND(A7112&lt;&gt;"",ISNUMBER(A7112)),VLOOKUP(A7112,Studies!A:BR,5,FALSE),"")</f>
        <v>Alfentanil</v>
      </c>
      <c r="F7112" s="255" t="str">
        <f>IF(AND(A7112&lt;&gt;"",ISNUMBER(A7112)),VLOOKUP(A7112,Studies!A:BR,6,FALSE),"")</f>
        <v>Plasma</v>
      </c>
      <c r="G7112" s="194">
        <v>133.5</v>
      </c>
      <c r="H7112" s="50" t="s">
        <v>60</v>
      </c>
      <c r="I7112" s="187">
        <v>2.6884220000000001</v>
      </c>
      <c r="J7112" s="41" t="s">
        <v>941</v>
      </c>
      <c r="K7112" s="41" t="s">
        <v>116</v>
      </c>
    </row>
    <row r="7113" spans="1:11" x14ac:dyDescent="0.2">
      <c r="A7113" s="30">
        <v>767</v>
      </c>
      <c r="B7113" s="253" t="str">
        <f>IF(AND(A7113&lt;&gt;"",ISNUMBER(A7113)),VLOOKUP(A7113,Studies!A:BR,2,FALSE),"")</f>
        <v>Kharasch 2011b</v>
      </c>
      <c r="C7113" s="254" t="str">
        <f>IF(AND(A7113&lt;&gt;"",ISNUMBER(A7113)),VLOOKUP(A7113,Studies!A:BR,3,FALSE),"")</f>
        <v>https://www.ncbi.nlm.nih.gov/pmc/articles/PMC3584707/</v>
      </c>
      <c r="D7113" s="254" t="str">
        <f>IF(AND(A7113&lt;&gt;"",ISNUMBER(A7113)),VLOOKUP(A7113,Studies!A:BR,4,FALSE),"")</f>
        <v>Alfentanil IV Rifampin coadmin simultaneous</v>
      </c>
      <c r="E7113" s="254" t="str">
        <f>IF(AND(A7113&lt;&gt;"",ISNUMBER(A7113)),VLOOKUP(A7113,Studies!A:BR,5,FALSE),"")</f>
        <v>Alfentanil</v>
      </c>
      <c r="F7113" s="255" t="str">
        <f>IF(AND(A7113&lt;&gt;"",ISNUMBER(A7113)),VLOOKUP(A7113,Studies!A:BR,6,FALSE),"")</f>
        <v>Plasma</v>
      </c>
      <c r="G7113" s="194">
        <v>134</v>
      </c>
      <c r="H7113" s="50" t="s">
        <v>60</v>
      </c>
      <c r="I7113" s="187">
        <v>1.688115</v>
      </c>
      <c r="J7113" s="41" t="s">
        <v>941</v>
      </c>
      <c r="K7113" s="41" t="s">
        <v>116</v>
      </c>
    </row>
    <row r="7114" spans="1:11" x14ac:dyDescent="0.2">
      <c r="A7114" s="30">
        <v>767</v>
      </c>
      <c r="B7114" s="253" t="str">
        <f>IF(AND(A7114&lt;&gt;"",ISNUMBER(A7114)),VLOOKUP(A7114,Studies!A:BR,2,FALSE),"")</f>
        <v>Kharasch 2011b</v>
      </c>
      <c r="C7114" s="254" t="str">
        <f>IF(AND(A7114&lt;&gt;"",ISNUMBER(A7114)),VLOOKUP(A7114,Studies!A:BR,3,FALSE),"")</f>
        <v>https://www.ncbi.nlm.nih.gov/pmc/articles/PMC3584707/</v>
      </c>
      <c r="D7114" s="254" t="str">
        <f>IF(AND(A7114&lt;&gt;"",ISNUMBER(A7114)),VLOOKUP(A7114,Studies!A:BR,4,FALSE),"")</f>
        <v>Alfentanil IV Rifampin coadmin simultaneous</v>
      </c>
      <c r="E7114" s="254" t="str">
        <f>IF(AND(A7114&lt;&gt;"",ISNUMBER(A7114)),VLOOKUP(A7114,Studies!A:BR,5,FALSE),"")</f>
        <v>Alfentanil</v>
      </c>
      <c r="F7114" s="255" t="str">
        <f>IF(AND(A7114&lt;&gt;"",ISNUMBER(A7114)),VLOOKUP(A7114,Studies!A:BR,6,FALSE),"")</f>
        <v>Plasma</v>
      </c>
      <c r="G7114" s="194">
        <v>134.5</v>
      </c>
      <c r="H7114" s="50" t="s">
        <v>60</v>
      </c>
      <c r="I7114" s="187">
        <v>1.156474</v>
      </c>
      <c r="J7114" s="41" t="s">
        <v>941</v>
      </c>
      <c r="K7114" s="41" t="s">
        <v>116</v>
      </c>
    </row>
    <row r="7115" spans="1:11" x14ac:dyDescent="0.2">
      <c r="A7115" s="30">
        <v>767</v>
      </c>
      <c r="B7115" s="253" t="str">
        <f>IF(AND(A7115&lt;&gt;"",ISNUMBER(A7115)),VLOOKUP(A7115,Studies!A:BR,2,FALSE),"")</f>
        <v>Kharasch 2011b</v>
      </c>
      <c r="C7115" s="254" t="str">
        <f>IF(AND(A7115&lt;&gt;"",ISNUMBER(A7115)),VLOOKUP(A7115,Studies!A:BR,3,FALSE),"")</f>
        <v>https://www.ncbi.nlm.nih.gov/pmc/articles/PMC3584707/</v>
      </c>
      <c r="D7115" s="254" t="str">
        <f>IF(AND(A7115&lt;&gt;"",ISNUMBER(A7115)),VLOOKUP(A7115,Studies!A:BR,4,FALSE),"")</f>
        <v>Alfentanil IV Rifampin coadmin simultaneous</v>
      </c>
      <c r="E7115" s="254" t="str">
        <f>IF(AND(A7115&lt;&gt;"",ISNUMBER(A7115)),VLOOKUP(A7115,Studies!A:BR,5,FALSE),"")</f>
        <v>Alfentanil</v>
      </c>
      <c r="F7115" s="255" t="str">
        <f>IF(AND(A7115&lt;&gt;"",ISNUMBER(A7115)),VLOOKUP(A7115,Studies!A:BR,6,FALSE),"")</f>
        <v>Plasma</v>
      </c>
      <c r="G7115" s="194">
        <v>135</v>
      </c>
      <c r="H7115" s="50" t="s">
        <v>60</v>
      </c>
      <c r="I7115" s="187">
        <v>0.74763049999999998</v>
      </c>
      <c r="J7115" s="41" t="s">
        <v>941</v>
      </c>
      <c r="K7115" s="41" t="s">
        <v>116</v>
      </c>
    </row>
    <row r="7116" spans="1:11" x14ac:dyDescent="0.2">
      <c r="A7116" s="30">
        <v>767</v>
      </c>
      <c r="B7116" s="253" t="str">
        <f>IF(AND(A7116&lt;&gt;"",ISNUMBER(A7116)),VLOOKUP(A7116,Studies!A:BR,2,FALSE),"")</f>
        <v>Kharasch 2011b</v>
      </c>
      <c r="C7116" s="254" t="str">
        <f>IF(AND(A7116&lt;&gt;"",ISNUMBER(A7116)),VLOOKUP(A7116,Studies!A:BR,3,FALSE),"")</f>
        <v>https://www.ncbi.nlm.nih.gov/pmc/articles/PMC3584707/</v>
      </c>
      <c r="D7116" s="254" t="str">
        <f>IF(AND(A7116&lt;&gt;"",ISNUMBER(A7116)),VLOOKUP(A7116,Studies!A:BR,4,FALSE),"")</f>
        <v>Alfentanil IV Rifampin coadmin simultaneous</v>
      </c>
      <c r="E7116" s="254" t="str">
        <f>IF(AND(A7116&lt;&gt;"",ISNUMBER(A7116)),VLOOKUP(A7116,Studies!A:BR,5,FALSE),"")</f>
        <v>Alfentanil</v>
      </c>
      <c r="F7116" s="255" t="str">
        <f>IF(AND(A7116&lt;&gt;"",ISNUMBER(A7116)),VLOOKUP(A7116,Studies!A:BR,6,FALSE),"")</f>
        <v>Plasma</v>
      </c>
      <c r="G7116" s="194">
        <v>135.5</v>
      </c>
      <c r="H7116" s="50" t="s">
        <v>60</v>
      </c>
      <c r="I7116" s="187">
        <v>0.41799540000000002</v>
      </c>
      <c r="J7116" s="41" t="s">
        <v>941</v>
      </c>
      <c r="K7116" s="41" t="s">
        <v>116</v>
      </c>
    </row>
    <row r="7117" spans="1:11" x14ac:dyDescent="0.2">
      <c r="A7117" s="30">
        <v>767</v>
      </c>
      <c r="B7117" s="253" t="str">
        <f>IF(AND(A7117&lt;&gt;"",ISNUMBER(A7117)),VLOOKUP(A7117,Studies!A:BR,2,FALSE),"")</f>
        <v>Kharasch 2011b</v>
      </c>
      <c r="C7117" s="254" t="str">
        <f>IF(AND(A7117&lt;&gt;"",ISNUMBER(A7117)),VLOOKUP(A7117,Studies!A:BR,3,FALSE),"")</f>
        <v>https://www.ncbi.nlm.nih.gov/pmc/articles/PMC3584707/</v>
      </c>
      <c r="D7117" s="254" t="str">
        <f>IF(AND(A7117&lt;&gt;"",ISNUMBER(A7117)),VLOOKUP(A7117,Studies!A:BR,4,FALSE),"")</f>
        <v>Alfentanil IV Rifampin coadmin simultaneous</v>
      </c>
      <c r="E7117" s="254" t="str">
        <f>IF(AND(A7117&lt;&gt;"",ISNUMBER(A7117)),VLOOKUP(A7117,Studies!A:BR,5,FALSE),"")</f>
        <v>Alfentanil</v>
      </c>
      <c r="F7117" s="255" t="str">
        <f>IF(AND(A7117&lt;&gt;"",ISNUMBER(A7117)),VLOOKUP(A7117,Studies!A:BR,6,FALSE),"")</f>
        <v>Plasma</v>
      </c>
      <c r="G7117" s="194">
        <v>136</v>
      </c>
      <c r="H7117" s="50" t="s">
        <v>60</v>
      </c>
      <c r="I7117" s="187">
        <v>0.26632159999999999</v>
      </c>
      <c r="J7117" s="41" t="s">
        <v>941</v>
      </c>
      <c r="K7117" s="41" t="s">
        <v>116</v>
      </c>
    </row>
    <row r="7118" spans="1:11" x14ac:dyDescent="0.2">
      <c r="A7118" s="30">
        <v>767</v>
      </c>
      <c r="B7118" s="253" t="str">
        <f>IF(AND(A7118&lt;&gt;"",ISNUMBER(A7118)),VLOOKUP(A7118,Studies!A:BR,2,FALSE),"")</f>
        <v>Kharasch 2011b</v>
      </c>
      <c r="C7118" s="254" t="str">
        <f>IF(AND(A7118&lt;&gt;"",ISNUMBER(A7118)),VLOOKUP(A7118,Studies!A:BR,3,FALSE),"")</f>
        <v>https://www.ncbi.nlm.nih.gov/pmc/articles/PMC3584707/</v>
      </c>
      <c r="D7118" s="254" t="str">
        <f>IF(AND(A7118&lt;&gt;"",ISNUMBER(A7118)),VLOOKUP(A7118,Studies!A:BR,4,FALSE),"")</f>
        <v>Alfentanil IV Rifampin coadmin simultaneous</v>
      </c>
      <c r="E7118" s="254" t="str">
        <f>IF(AND(A7118&lt;&gt;"",ISNUMBER(A7118)),VLOOKUP(A7118,Studies!A:BR,5,FALSE),"")</f>
        <v>Alfentanil</v>
      </c>
      <c r="F7118" s="255" t="str">
        <f>IF(AND(A7118&lt;&gt;"",ISNUMBER(A7118)),VLOOKUP(A7118,Studies!A:BR,6,FALSE),"")</f>
        <v>Plasma</v>
      </c>
      <c r="G7118" s="194">
        <v>137</v>
      </c>
      <c r="H7118" s="50" t="s">
        <v>60</v>
      </c>
      <c r="I7118" s="187">
        <v>0.12141780000000001</v>
      </c>
      <c r="J7118" s="41" t="s">
        <v>941</v>
      </c>
      <c r="K7118" s="41" t="s">
        <v>116</v>
      </c>
    </row>
    <row r="7119" spans="1:11" x14ac:dyDescent="0.2">
      <c r="A7119" s="30">
        <v>768</v>
      </c>
      <c r="B7119" s="253" t="str">
        <f>IF(AND(A7119&lt;&gt;"",ISNUMBER(A7119)),VLOOKUP(A7119,Studies!A:BR,2,FALSE),"")</f>
        <v>Kharasch 2011b</v>
      </c>
      <c r="C7119" s="254" t="str">
        <f>IF(AND(A7119&lt;&gt;"",ISNUMBER(A7119)),VLOOKUP(A7119,Studies!A:BR,3,FALSE),"")</f>
        <v>https://www.ncbi.nlm.nih.gov/pmc/articles/PMC3584707/</v>
      </c>
      <c r="D7119" s="254" t="str">
        <f>IF(AND(A7119&lt;&gt;"",ISNUMBER(A7119)),VLOOKUP(A7119,Studies!A:BR,4,FALSE),"")</f>
        <v>Alfentanil PO Control sequential</v>
      </c>
      <c r="E7119" s="254" t="str">
        <f>IF(AND(A7119&lt;&gt;"",ISNUMBER(A7119)),VLOOKUP(A7119,Studies!A:BR,5,FALSE),"")</f>
        <v>Alfentanil</v>
      </c>
      <c r="F7119" s="255" t="str">
        <f>IF(AND(A7119&lt;&gt;"",ISNUMBER(A7119)),VLOOKUP(A7119,Studies!A:BR,6,FALSE),"")</f>
        <v>Plasma</v>
      </c>
      <c r="G7119" s="194">
        <v>0.16600000000000001</v>
      </c>
      <c r="H7119" s="50" t="s">
        <v>60</v>
      </c>
      <c r="I7119" s="187">
        <v>11.328609999999999</v>
      </c>
      <c r="J7119" s="41" t="s">
        <v>941</v>
      </c>
      <c r="K7119" s="41" t="s">
        <v>116</v>
      </c>
    </row>
    <row r="7120" spans="1:11" x14ac:dyDescent="0.2">
      <c r="A7120" s="30">
        <v>768</v>
      </c>
      <c r="B7120" s="253" t="str">
        <f>IF(AND(A7120&lt;&gt;"",ISNUMBER(A7120)),VLOOKUP(A7120,Studies!A:BR,2,FALSE),"")</f>
        <v>Kharasch 2011b</v>
      </c>
      <c r="C7120" s="254" t="str">
        <f>IF(AND(A7120&lt;&gt;"",ISNUMBER(A7120)),VLOOKUP(A7120,Studies!A:BR,3,FALSE),"")</f>
        <v>https://www.ncbi.nlm.nih.gov/pmc/articles/PMC3584707/</v>
      </c>
      <c r="D7120" s="254" t="str">
        <f>IF(AND(A7120&lt;&gt;"",ISNUMBER(A7120)),VLOOKUP(A7120,Studies!A:BR,4,FALSE),"")</f>
        <v>Alfentanil PO Control sequential</v>
      </c>
      <c r="E7120" s="254" t="str">
        <f>IF(AND(A7120&lt;&gt;"",ISNUMBER(A7120)),VLOOKUP(A7120,Studies!A:BR,5,FALSE),"")</f>
        <v>Alfentanil</v>
      </c>
      <c r="F7120" s="255" t="str">
        <f>IF(AND(A7120&lt;&gt;"",ISNUMBER(A7120)),VLOOKUP(A7120,Studies!A:BR,6,FALSE),"")</f>
        <v>Plasma</v>
      </c>
      <c r="G7120" s="194">
        <v>0.25</v>
      </c>
      <c r="H7120" s="50" t="s">
        <v>60</v>
      </c>
      <c r="I7120" s="187">
        <v>25.02655</v>
      </c>
      <c r="J7120" s="41" t="s">
        <v>941</v>
      </c>
      <c r="K7120" s="41" t="s">
        <v>116</v>
      </c>
    </row>
    <row r="7121" spans="1:14" x14ac:dyDescent="0.2">
      <c r="A7121" s="30">
        <v>768</v>
      </c>
      <c r="B7121" s="253" t="str">
        <f>IF(AND(A7121&lt;&gt;"",ISNUMBER(A7121)),VLOOKUP(A7121,Studies!A:BR,2,FALSE),"")</f>
        <v>Kharasch 2011b</v>
      </c>
      <c r="C7121" s="254" t="str">
        <f>IF(AND(A7121&lt;&gt;"",ISNUMBER(A7121)),VLOOKUP(A7121,Studies!A:BR,3,FALSE),"")</f>
        <v>https://www.ncbi.nlm.nih.gov/pmc/articles/PMC3584707/</v>
      </c>
      <c r="D7121" s="254" t="str">
        <f>IF(AND(A7121&lt;&gt;"",ISNUMBER(A7121)),VLOOKUP(A7121,Studies!A:BR,4,FALSE),"")</f>
        <v>Alfentanil PO Control sequential</v>
      </c>
      <c r="E7121" s="254" t="str">
        <f>IF(AND(A7121&lt;&gt;"",ISNUMBER(A7121)),VLOOKUP(A7121,Studies!A:BR,5,FALSE),"")</f>
        <v>Alfentanil</v>
      </c>
      <c r="F7121" s="255" t="str">
        <f>IF(AND(A7121&lt;&gt;"",ISNUMBER(A7121)),VLOOKUP(A7121,Studies!A:BR,6,FALSE),"")</f>
        <v>Plasma</v>
      </c>
      <c r="G7121" s="194">
        <v>0.5</v>
      </c>
      <c r="H7121" s="50" t="s">
        <v>60</v>
      </c>
      <c r="I7121" s="187">
        <v>39.228580000000001</v>
      </c>
      <c r="J7121" s="41" t="s">
        <v>941</v>
      </c>
      <c r="K7121" s="41" t="s">
        <v>116</v>
      </c>
    </row>
    <row r="7122" spans="1:14" x14ac:dyDescent="0.2">
      <c r="A7122" s="30">
        <v>768</v>
      </c>
      <c r="B7122" s="253" t="str">
        <f>IF(AND(A7122&lt;&gt;"",ISNUMBER(A7122)),VLOOKUP(A7122,Studies!A:BR,2,FALSE),"")</f>
        <v>Kharasch 2011b</v>
      </c>
      <c r="C7122" s="254" t="str">
        <f>IF(AND(A7122&lt;&gt;"",ISNUMBER(A7122)),VLOOKUP(A7122,Studies!A:BR,3,FALSE),"")</f>
        <v>https://www.ncbi.nlm.nih.gov/pmc/articles/PMC3584707/</v>
      </c>
      <c r="D7122" s="254" t="str">
        <f>IF(AND(A7122&lt;&gt;"",ISNUMBER(A7122)),VLOOKUP(A7122,Studies!A:BR,4,FALSE),"")</f>
        <v>Alfentanil PO Control sequential</v>
      </c>
      <c r="E7122" s="254" t="str">
        <f>IF(AND(A7122&lt;&gt;"",ISNUMBER(A7122)),VLOOKUP(A7122,Studies!A:BR,5,FALSE),"")</f>
        <v>Alfentanil</v>
      </c>
      <c r="F7122" s="255" t="str">
        <f>IF(AND(A7122&lt;&gt;"",ISNUMBER(A7122)),VLOOKUP(A7122,Studies!A:BR,6,FALSE),"")</f>
        <v>Plasma</v>
      </c>
      <c r="G7122" s="194">
        <v>0.75</v>
      </c>
      <c r="H7122" s="50" t="s">
        <v>60</v>
      </c>
      <c r="I7122" s="187">
        <v>39.730820000000001</v>
      </c>
      <c r="J7122" s="41" t="s">
        <v>941</v>
      </c>
      <c r="K7122" s="41" t="s">
        <v>116</v>
      </c>
    </row>
    <row r="7123" spans="1:14" x14ac:dyDescent="0.2">
      <c r="A7123" s="30">
        <v>768</v>
      </c>
      <c r="B7123" s="253" t="str">
        <f>IF(AND(A7123&lt;&gt;"",ISNUMBER(A7123)),VLOOKUP(A7123,Studies!A:BR,2,FALSE),"")</f>
        <v>Kharasch 2011b</v>
      </c>
      <c r="C7123" s="254" t="str">
        <f>IF(AND(A7123&lt;&gt;"",ISNUMBER(A7123)),VLOOKUP(A7123,Studies!A:BR,3,FALSE),"")</f>
        <v>https://www.ncbi.nlm.nih.gov/pmc/articles/PMC3584707/</v>
      </c>
      <c r="D7123" s="254" t="str">
        <f>IF(AND(A7123&lt;&gt;"",ISNUMBER(A7123)),VLOOKUP(A7123,Studies!A:BR,4,FALSE),"")</f>
        <v>Alfentanil PO Control sequential</v>
      </c>
      <c r="E7123" s="254" t="str">
        <f>IF(AND(A7123&lt;&gt;"",ISNUMBER(A7123)),VLOOKUP(A7123,Studies!A:BR,5,FALSE),"")</f>
        <v>Alfentanil</v>
      </c>
      <c r="F7123" s="255" t="str">
        <f>IF(AND(A7123&lt;&gt;"",ISNUMBER(A7123)),VLOOKUP(A7123,Studies!A:BR,6,FALSE),"")</f>
        <v>Plasma</v>
      </c>
      <c r="G7123" s="194">
        <v>1</v>
      </c>
      <c r="H7123" s="50" t="s">
        <v>60</v>
      </c>
      <c r="I7123" s="187">
        <v>34.820430000000002</v>
      </c>
      <c r="J7123" s="41" t="s">
        <v>941</v>
      </c>
      <c r="K7123" s="41" t="s">
        <v>116</v>
      </c>
    </row>
    <row r="7124" spans="1:14" x14ac:dyDescent="0.2">
      <c r="A7124" s="30">
        <v>768</v>
      </c>
      <c r="B7124" s="253" t="str">
        <f>IF(AND(A7124&lt;&gt;"",ISNUMBER(A7124)),VLOOKUP(A7124,Studies!A:BR,2,FALSE),"")</f>
        <v>Kharasch 2011b</v>
      </c>
      <c r="C7124" s="254" t="str">
        <f>IF(AND(A7124&lt;&gt;"",ISNUMBER(A7124)),VLOOKUP(A7124,Studies!A:BR,3,FALSE),"")</f>
        <v>https://www.ncbi.nlm.nih.gov/pmc/articles/PMC3584707/</v>
      </c>
      <c r="D7124" s="254" t="str">
        <f>IF(AND(A7124&lt;&gt;"",ISNUMBER(A7124)),VLOOKUP(A7124,Studies!A:BR,4,FALSE),"")</f>
        <v>Alfentanil PO Control sequential</v>
      </c>
      <c r="E7124" s="254" t="str">
        <f>IF(AND(A7124&lt;&gt;"",ISNUMBER(A7124)),VLOOKUP(A7124,Studies!A:BR,5,FALSE),"")</f>
        <v>Alfentanil</v>
      </c>
      <c r="F7124" s="255" t="str">
        <f>IF(AND(A7124&lt;&gt;"",ISNUMBER(A7124)),VLOOKUP(A7124,Studies!A:BR,6,FALSE),"")</f>
        <v>Plasma</v>
      </c>
      <c r="G7124" s="194">
        <v>1.5</v>
      </c>
      <c r="H7124" s="50" t="s">
        <v>60</v>
      </c>
      <c r="I7124" s="187">
        <v>28.89414</v>
      </c>
      <c r="J7124" s="41" t="s">
        <v>941</v>
      </c>
      <c r="K7124" s="41" t="s">
        <v>116</v>
      </c>
    </row>
    <row r="7125" spans="1:14" x14ac:dyDescent="0.2">
      <c r="A7125" s="30">
        <v>768</v>
      </c>
      <c r="B7125" s="253" t="str">
        <f>IF(AND(A7125&lt;&gt;"",ISNUMBER(A7125)),VLOOKUP(A7125,Studies!A:BR,2,FALSE),"")</f>
        <v>Kharasch 2011b</v>
      </c>
      <c r="C7125" s="254" t="str">
        <f>IF(AND(A7125&lt;&gt;"",ISNUMBER(A7125)),VLOOKUP(A7125,Studies!A:BR,3,FALSE),"")</f>
        <v>https://www.ncbi.nlm.nih.gov/pmc/articles/PMC3584707/</v>
      </c>
      <c r="D7125" s="254" t="str">
        <f>IF(AND(A7125&lt;&gt;"",ISNUMBER(A7125)),VLOOKUP(A7125,Studies!A:BR,4,FALSE),"")</f>
        <v>Alfentanil PO Control sequential</v>
      </c>
      <c r="E7125" s="254" t="str">
        <f>IF(AND(A7125&lt;&gt;"",ISNUMBER(A7125)),VLOOKUP(A7125,Studies!A:BR,5,FALSE),"")</f>
        <v>Alfentanil</v>
      </c>
      <c r="F7125" s="255" t="str">
        <f>IF(AND(A7125&lt;&gt;"",ISNUMBER(A7125)),VLOOKUP(A7125,Studies!A:BR,6,FALSE),"")</f>
        <v>Plasma</v>
      </c>
      <c r="G7125" s="194">
        <v>2</v>
      </c>
      <c r="H7125" s="50" t="s">
        <v>60</v>
      </c>
      <c r="I7125" s="187">
        <v>26.511900000000001</v>
      </c>
      <c r="J7125" s="41" t="s">
        <v>941</v>
      </c>
      <c r="K7125" s="41" t="s">
        <v>116</v>
      </c>
    </row>
    <row r="7126" spans="1:14" x14ac:dyDescent="0.2">
      <c r="A7126" s="30">
        <v>768</v>
      </c>
      <c r="B7126" s="253" t="str">
        <f>IF(AND(A7126&lt;&gt;"",ISNUMBER(A7126)),VLOOKUP(A7126,Studies!A:BR,2,FALSE),"")</f>
        <v>Kharasch 2011b</v>
      </c>
      <c r="C7126" s="254" t="str">
        <f>IF(AND(A7126&lt;&gt;"",ISNUMBER(A7126)),VLOOKUP(A7126,Studies!A:BR,3,FALSE),"")</f>
        <v>https://www.ncbi.nlm.nih.gov/pmc/articles/PMC3584707/</v>
      </c>
      <c r="D7126" s="254" t="str">
        <f>IF(AND(A7126&lt;&gt;"",ISNUMBER(A7126)),VLOOKUP(A7126,Studies!A:BR,4,FALSE),"")</f>
        <v>Alfentanil PO Control sequential</v>
      </c>
      <c r="E7126" s="254" t="str">
        <f>IF(AND(A7126&lt;&gt;"",ISNUMBER(A7126)),VLOOKUP(A7126,Studies!A:BR,5,FALSE),"")</f>
        <v>Alfentanil</v>
      </c>
      <c r="F7126" s="255" t="str">
        <f>IF(AND(A7126&lt;&gt;"",ISNUMBER(A7126)),VLOOKUP(A7126,Studies!A:BR,6,FALSE),"")</f>
        <v>Plasma</v>
      </c>
      <c r="G7126" s="194">
        <v>3</v>
      </c>
      <c r="H7126" s="50" t="s">
        <v>60</v>
      </c>
      <c r="I7126" s="187">
        <v>15.32774</v>
      </c>
      <c r="J7126" s="41" t="s">
        <v>941</v>
      </c>
      <c r="K7126" s="41" t="s">
        <v>116</v>
      </c>
    </row>
    <row r="7127" spans="1:14" x14ac:dyDescent="0.2">
      <c r="A7127" s="30">
        <v>768</v>
      </c>
      <c r="B7127" s="253" t="str">
        <f>IF(AND(A7127&lt;&gt;"",ISNUMBER(A7127)),VLOOKUP(A7127,Studies!A:BR,2,FALSE),"")</f>
        <v>Kharasch 2011b</v>
      </c>
      <c r="C7127" s="254" t="str">
        <f>IF(AND(A7127&lt;&gt;"",ISNUMBER(A7127)),VLOOKUP(A7127,Studies!A:BR,3,FALSE),"")</f>
        <v>https://www.ncbi.nlm.nih.gov/pmc/articles/PMC3584707/</v>
      </c>
      <c r="D7127" s="254" t="str">
        <f>IF(AND(A7127&lt;&gt;"",ISNUMBER(A7127)),VLOOKUP(A7127,Studies!A:BR,4,FALSE),"")</f>
        <v>Alfentanil PO Control sequential</v>
      </c>
      <c r="E7127" s="254" t="str">
        <f>IF(AND(A7127&lt;&gt;"",ISNUMBER(A7127)),VLOOKUP(A7127,Studies!A:BR,5,FALSE),"")</f>
        <v>Alfentanil</v>
      </c>
      <c r="F7127" s="255" t="str">
        <f>IF(AND(A7127&lt;&gt;"",ISNUMBER(A7127)),VLOOKUP(A7127,Studies!A:BR,6,FALSE),"")</f>
        <v>Plasma</v>
      </c>
      <c r="G7127" s="194">
        <v>4</v>
      </c>
      <c r="H7127" s="50" t="s">
        <v>60</v>
      </c>
      <c r="I7127" s="187">
        <v>9.0491779999999995</v>
      </c>
      <c r="J7127" s="41" t="s">
        <v>941</v>
      </c>
      <c r="K7127" s="41" t="s">
        <v>116</v>
      </c>
    </row>
    <row r="7128" spans="1:14" x14ac:dyDescent="0.2">
      <c r="A7128" s="30">
        <v>768</v>
      </c>
      <c r="B7128" s="253" t="str">
        <f>IF(AND(A7128&lt;&gt;"",ISNUMBER(A7128)),VLOOKUP(A7128,Studies!A:BR,2,FALSE),"")</f>
        <v>Kharasch 2011b</v>
      </c>
      <c r="C7128" s="254" t="str">
        <f>IF(AND(A7128&lt;&gt;"",ISNUMBER(A7128)),VLOOKUP(A7128,Studies!A:BR,3,FALSE),"")</f>
        <v>https://www.ncbi.nlm.nih.gov/pmc/articles/PMC3584707/</v>
      </c>
      <c r="D7128" s="254" t="str">
        <f>IF(AND(A7128&lt;&gt;"",ISNUMBER(A7128)),VLOOKUP(A7128,Studies!A:BR,4,FALSE),"")</f>
        <v>Alfentanil PO Control sequential</v>
      </c>
      <c r="E7128" s="254" t="str">
        <f>IF(AND(A7128&lt;&gt;"",ISNUMBER(A7128)),VLOOKUP(A7128,Studies!A:BR,5,FALSE),"")</f>
        <v>Alfentanil</v>
      </c>
      <c r="F7128" s="255" t="str">
        <f>IF(AND(A7128&lt;&gt;"",ISNUMBER(A7128)),VLOOKUP(A7128,Studies!A:BR,6,FALSE),"")</f>
        <v>Plasma</v>
      </c>
      <c r="G7128" s="194">
        <v>5</v>
      </c>
      <c r="H7128" s="50" t="s">
        <v>60</v>
      </c>
      <c r="I7128" s="187">
        <v>5.1377430000000004</v>
      </c>
      <c r="J7128" s="41" t="s">
        <v>941</v>
      </c>
      <c r="K7128" s="41" t="s">
        <v>116</v>
      </c>
    </row>
    <row r="7129" spans="1:14" x14ac:dyDescent="0.2">
      <c r="A7129" s="30">
        <v>768</v>
      </c>
      <c r="B7129" s="253" t="str">
        <f>IF(AND(A7129&lt;&gt;"",ISNUMBER(A7129)),VLOOKUP(A7129,Studies!A:BR,2,FALSE),"")</f>
        <v>Kharasch 2011b</v>
      </c>
      <c r="C7129" s="254" t="str">
        <f>IF(AND(A7129&lt;&gt;"",ISNUMBER(A7129)),VLOOKUP(A7129,Studies!A:BR,3,FALSE),"")</f>
        <v>https://www.ncbi.nlm.nih.gov/pmc/articles/PMC3584707/</v>
      </c>
      <c r="D7129" s="254" t="str">
        <f>IF(AND(A7129&lt;&gt;"",ISNUMBER(A7129)),VLOOKUP(A7129,Studies!A:BR,4,FALSE),"")</f>
        <v>Alfentanil PO Control sequential</v>
      </c>
      <c r="E7129" s="254" t="str">
        <f>IF(AND(A7129&lt;&gt;"",ISNUMBER(A7129)),VLOOKUP(A7129,Studies!A:BR,5,FALSE),"")</f>
        <v>Alfentanil</v>
      </c>
      <c r="F7129" s="255" t="str">
        <f>IF(AND(A7129&lt;&gt;"",ISNUMBER(A7129)),VLOOKUP(A7129,Studies!A:BR,6,FALSE),"")</f>
        <v>Plasma</v>
      </c>
      <c r="G7129" s="194">
        <v>6</v>
      </c>
      <c r="H7129" s="50" t="s">
        <v>60</v>
      </c>
      <c r="I7129" s="187">
        <v>3.0871409999999999</v>
      </c>
      <c r="J7129" s="41" t="s">
        <v>941</v>
      </c>
      <c r="K7129" s="41" t="s">
        <v>116</v>
      </c>
    </row>
    <row r="7130" spans="1:14" x14ac:dyDescent="0.2">
      <c r="A7130" s="30">
        <v>768</v>
      </c>
      <c r="B7130" s="253" t="str">
        <f>IF(AND(A7130&lt;&gt;"",ISNUMBER(A7130)),VLOOKUP(A7130,Studies!A:BR,2,FALSE),"")</f>
        <v>Kharasch 2011b</v>
      </c>
      <c r="C7130" s="254" t="str">
        <f>IF(AND(A7130&lt;&gt;"",ISNUMBER(A7130)),VLOOKUP(A7130,Studies!A:BR,3,FALSE),"")</f>
        <v>https://www.ncbi.nlm.nih.gov/pmc/articles/PMC3584707/</v>
      </c>
      <c r="D7130" s="254" t="str">
        <f>IF(AND(A7130&lt;&gt;"",ISNUMBER(A7130)),VLOOKUP(A7130,Studies!A:BR,4,FALSE),"")</f>
        <v>Alfentanil PO Control sequential</v>
      </c>
      <c r="E7130" s="254" t="str">
        <f>IF(AND(A7130&lt;&gt;"",ISNUMBER(A7130)),VLOOKUP(A7130,Studies!A:BR,5,FALSE),"")</f>
        <v>Alfentanil</v>
      </c>
      <c r="F7130" s="255" t="str">
        <f>IF(AND(A7130&lt;&gt;"",ISNUMBER(A7130)),VLOOKUP(A7130,Studies!A:BR,6,FALSE),"")</f>
        <v>Plasma</v>
      </c>
      <c r="G7130" s="194">
        <v>7</v>
      </c>
      <c r="H7130" s="50" t="s">
        <v>60</v>
      </c>
      <c r="I7130" s="187">
        <v>2.051339</v>
      </c>
      <c r="J7130" s="41" t="s">
        <v>941</v>
      </c>
      <c r="K7130" s="41" t="s">
        <v>116</v>
      </c>
    </row>
    <row r="7131" spans="1:14" x14ac:dyDescent="0.2">
      <c r="A7131" s="30">
        <v>768</v>
      </c>
      <c r="B7131" s="253" t="str">
        <f>IF(AND(A7131&lt;&gt;"",ISNUMBER(A7131)),VLOOKUP(A7131,Studies!A:BR,2,FALSE),"")</f>
        <v>Kharasch 2011b</v>
      </c>
      <c r="C7131" s="254" t="str">
        <f>IF(AND(A7131&lt;&gt;"",ISNUMBER(A7131)),VLOOKUP(A7131,Studies!A:BR,3,FALSE),"")</f>
        <v>https://www.ncbi.nlm.nih.gov/pmc/articles/PMC3584707/</v>
      </c>
      <c r="D7131" s="254" t="str">
        <f>IF(AND(A7131&lt;&gt;"",ISNUMBER(A7131)),VLOOKUP(A7131,Studies!A:BR,4,FALSE),"")</f>
        <v>Alfentanil PO Control sequential</v>
      </c>
      <c r="E7131" s="254" t="str">
        <f>IF(AND(A7131&lt;&gt;"",ISNUMBER(A7131)),VLOOKUP(A7131,Studies!A:BR,5,FALSE),"")</f>
        <v>Alfentanil</v>
      </c>
      <c r="F7131" s="255" t="str">
        <f>IF(AND(A7131&lt;&gt;"",ISNUMBER(A7131)),VLOOKUP(A7131,Studies!A:BR,6,FALSE),"")</f>
        <v>Plasma</v>
      </c>
      <c r="G7131" s="194">
        <v>8</v>
      </c>
      <c r="H7131" s="50" t="s">
        <v>60</v>
      </c>
      <c r="I7131" s="187">
        <v>1.1835640000000001</v>
      </c>
      <c r="J7131" s="41" t="s">
        <v>941</v>
      </c>
      <c r="K7131" s="41" t="s">
        <v>116</v>
      </c>
    </row>
    <row r="7132" spans="1:14" x14ac:dyDescent="0.2">
      <c r="A7132" s="30">
        <v>769</v>
      </c>
      <c r="B7132" s="253" t="str">
        <f>IF(AND(A7132&lt;&gt;"",ISNUMBER(A7132)),VLOOKUP(A7132,Studies!A:BR,2,FALSE),"")</f>
        <v>Kharasch 2011b</v>
      </c>
      <c r="C7132" s="254" t="str">
        <f>IF(AND(A7132&lt;&gt;"",ISNUMBER(A7132)),VLOOKUP(A7132,Studies!A:BR,3,FALSE),"")</f>
        <v>https://www.ncbi.nlm.nih.gov/pmc/articles/PMC3584707/</v>
      </c>
      <c r="D7132" s="254" t="str">
        <f>IF(AND(A7132&lt;&gt;"",ISNUMBER(A7132)),VLOOKUP(A7132,Studies!A:BR,4,FALSE),"")</f>
        <v>Alfentanil PO Grapefruit coadmin sequential</v>
      </c>
      <c r="E7132" s="254" t="str">
        <f>IF(AND(A7132&lt;&gt;"",ISNUMBER(A7132)),VLOOKUP(A7132,Studies!A:BR,5,FALSE),"")</f>
        <v>Alfentanil</v>
      </c>
      <c r="F7132" s="255" t="str">
        <f>IF(AND(A7132&lt;&gt;"",ISNUMBER(A7132)),VLOOKUP(A7132,Studies!A:BR,6,FALSE),"")</f>
        <v>Plasma</v>
      </c>
      <c r="G7132" s="194">
        <v>0.16600000000000001</v>
      </c>
      <c r="H7132" s="50" t="s">
        <v>60</v>
      </c>
      <c r="I7132" s="187">
        <v>29.256360000000001</v>
      </c>
      <c r="J7132" s="41" t="s">
        <v>941</v>
      </c>
      <c r="K7132" s="41" t="s">
        <v>116</v>
      </c>
      <c r="L7132" s="195">
        <v>40.76146</v>
      </c>
      <c r="M7132" s="52" t="s">
        <v>941</v>
      </c>
      <c r="N7132" s="52" t="s">
        <v>117</v>
      </c>
    </row>
    <row r="7133" spans="1:14" x14ac:dyDescent="0.2">
      <c r="A7133" s="30">
        <v>769</v>
      </c>
      <c r="B7133" s="253" t="str">
        <f>IF(AND(A7133&lt;&gt;"",ISNUMBER(A7133)),VLOOKUP(A7133,Studies!A:BR,2,FALSE),"")</f>
        <v>Kharasch 2011b</v>
      </c>
      <c r="C7133" s="254" t="str">
        <f>IF(AND(A7133&lt;&gt;"",ISNUMBER(A7133)),VLOOKUP(A7133,Studies!A:BR,3,FALSE),"")</f>
        <v>https://www.ncbi.nlm.nih.gov/pmc/articles/PMC3584707/</v>
      </c>
      <c r="D7133" s="254" t="str">
        <f>IF(AND(A7133&lt;&gt;"",ISNUMBER(A7133)),VLOOKUP(A7133,Studies!A:BR,4,FALSE),"")</f>
        <v>Alfentanil PO Grapefruit coadmin sequential</v>
      </c>
      <c r="E7133" s="254" t="str">
        <f>IF(AND(A7133&lt;&gt;"",ISNUMBER(A7133)),VLOOKUP(A7133,Studies!A:BR,5,FALSE),"")</f>
        <v>Alfentanil</v>
      </c>
      <c r="F7133" s="255" t="str">
        <f>IF(AND(A7133&lt;&gt;"",ISNUMBER(A7133)),VLOOKUP(A7133,Studies!A:BR,6,FALSE),"")</f>
        <v>Plasma</v>
      </c>
      <c r="G7133" s="194">
        <v>0.25</v>
      </c>
      <c r="H7133" s="50" t="s">
        <v>60</v>
      </c>
      <c r="I7133" s="187">
        <v>31.62238</v>
      </c>
      <c r="J7133" s="41" t="s">
        <v>941</v>
      </c>
      <c r="K7133" s="41" t="s">
        <v>116</v>
      </c>
      <c r="L7133" s="195">
        <v>30.782609999999998</v>
      </c>
      <c r="M7133" s="52" t="s">
        <v>941</v>
      </c>
      <c r="N7133" s="52" t="s">
        <v>117</v>
      </c>
    </row>
    <row r="7134" spans="1:14" x14ac:dyDescent="0.2">
      <c r="A7134" s="30">
        <v>769</v>
      </c>
      <c r="B7134" s="253" t="str">
        <f>IF(AND(A7134&lt;&gt;"",ISNUMBER(A7134)),VLOOKUP(A7134,Studies!A:BR,2,FALSE),"")</f>
        <v>Kharasch 2011b</v>
      </c>
      <c r="C7134" s="254" t="str">
        <f>IF(AND(A7134&lt;&gt;"",ISNUMBER(A7134)),VLOOKUP(A7134,Studies!A:BR,3,FALSE),"")</f>
        <v>https://www.ncbi.nlm.nih.gov/pmc/articles/PMC3584707/</v>
      </c>
      <c r="D7134" s="254" t="str">
        <f>IF(AND(A7134&lt;&gt;"",ISNUMBER(A7134)),VLOOKUP(A7134,Studies!A:BR,4,FALSE),"")</f>
        <v>Alfentanil PO Grapefruit coadmin sequential</v>
      </c>
      <c r="E7134" s="254" t="str">
        <f>IF(AND(A7134&lt;&gt;"",ISNUMBER(A7134)),VLOOKUP(A7134,Studies!A:BR,5,FALSE),"")</f>
        <v>Alfentanil</v>
      </c>
      <c r="F7134" s="255" t="str">
        <f>IF(AND(A7134&lt;&gt;"",ISNUMBER(A7134)),VLOOKUP(A7134,Studies!A:BR,6,FALSE),"")</f>
        <v>Plasma</v>
      </c>
      <c r="G7134" s="194">
        <v>0.5</v>
      </c>
      <c r="H7134" s="50" t="s">
        <v>60</v>
      </c>
      <c r="I7134" s="187">
        <v>40.919550000000001</v>
      </c>
      <c r="J7134" s="41" t="s">
        <v>941</v>
      </c>
      <c r="K7134" s="41" t="s">
        <v>116</v>
      </c>
      <c r="L7134" s="195">
        <v>30.275200000000002</v>
      </c>
      <c r="M7134" s="52" t="s">
        <v>941</v>
      </c>
      <c r="N7134" s="52" t="s">
        <v>117</v>
      </c>
    </row>
    <row r="7135" spans="1:14" x14ac:dyDescent="0.2">
      <c r="A7135" s="30">
        <v>769</v>
      </c>
      <c r="B7135" s="253" t="str">
        <f>IF(AND(A7135&lt;&gt;"",ISNUMBER(A7135)),VLOOKUP(A7135,Studies!A:BR,2,FALSE),"")</f>
        <v>Kharasch 2011b</v>
      </c>
      <c r="C7135" s="254" t="str">
        <f>IF(AND(A7135&lt;&gt;"",ISNUMBER(A7135)),VLOOKUP(A7135,Studies!A:BR,3,FALSE),"")</f>
        <v>https://www.ncbi.nlm.nih.gov/pmc/articles/PMC3584707/</v>
      </c>
      <c r="D7135" s="254" t="str">
        <f>IF(AND(A7135&lt;&gt;"",ISNUMBER(A7135)),VLOOKUP(A7135,Studies!A:BR,4,FALSE),"")</f>
        <v>Alfentanil PO Grapefruit coadmin sequential</v>
      </c>
      <c r="E7135" s="254" t="str">
        <f>IF(AND(A7135&lt;&gt;"",ISNUMBER(A7135)),VLOOKUP(A7135,Studies!A:BR,5,FALSE),"")</f>
        <v>Alfentanil</v>
      </c>
      <c r="F7135" s="255" t="str">
        <f>IF(AND(A7135&lt;&gt;"",ISNUMBER(A7135)),VLOOKUP(A7135,Studies!A:BR,6,FALSE),"")</f>
        <v>Plasma</v>
      </c>
      <c r="G7135" s="194">
        <v>0.75</v>
      </c>
      <c r="H7135" s="50" t="s">
        <v>60</v>
      </c>
      <c r="I7135" s="187">
        <v>40.914389999999997</v>
      </c>
      <c r="J7135" s="41" t="s">
        <v>941</v>
      </c>
      <c r="K7135" s="41" t="s">
        <v>116</v>
      </c>
      <c r="L7135" s="195">
        <v>30.106069999999999</v>
      </c>
      <c r="M7135" s="52" t="s">
        <v>941</v>
      </c>
      <c r="N7135" s="52" t="s">
        <v>117</v>
      </c>
    </row>
    <row r="7136" spans="1:14" x14ac:dyDescent="0.2">
      <c r="A7136" s="30">
        <v>769</v>
      </c>
      <c r="B7136" s="253" t="str">
        <f>IF(AND(A7136&lt;&gt;"",ISNUMBER(A7136)),VLOOKUP(A7136,Studies!A:BR,2,FALSE),"")</f>
        <v>Kharasch 2011b</v>
      </c>
      <c r="C7136" s="254" t="str">
        <f>IF(AND(A7136&lt;&gt;"",ISNUMBER(A7136)),VLOOKUP(A7136,Studies!A:BR,3,FALSE),"")</f>
        <v>https://www.ncbi.nlm.nih.gov/pmc/articles/PMC3584707/</v>
      </c>
      <c r="D7136" s="254" t="str">
        <f>IF(AND(A7136&lt;&gt;"",ISNUMBER(A7136)),VLOOKUP(A7136,Studies!A:BR,4,FALSE),"")</f>
        <v>Alfentanil PO Grapefruit coadmin sequential</v>
      </c>
      <c r="E7136" s="254" t="str">
        <f>IF(AND(A7136&lt;&gt;"",ISNUMBER(A7136)),VLOOKUP(A7136,Studies!A:BR,5,FALSE),"")</f>
        <v>Alfentanil</v>
      </c>
      <c r="F7136" s="255" t="str">
        <f>IF(AND(A7136&lt;&gt;"",ISNUMBER(A7136)),VLOOKUP(A7136,Studies!A:BR,6,FALSE),"")</f>
        <v>Plasma</v>
      </c>
      <c r="G7136" s="194">
        <v>1</v>
      </c>
      <c r="H7136" s="50" t="s">
        <v>60</v>
      </c>
      <c r="I7136" s="187">
        <v>43.615360000000003</v>
      </c>
      <c r="J7136" s="41" t="s">
        <v>941</v>
      </c>
      <c r="K7136" s="41" t="s">
        <v>116</v>
      </c>
      <c r="L7136" s="195">
        <v>27.39958</v>
      </c>
      <c r="M7136" s="52" t="s">
        <v>941</v>
      </c>
      <c r="N7136" s="52" t="s">
        <v>117</v>
      </c>
    </row>
    <row r="7137" spans="1:14" x14ac:dyDescent="0.2">
      <c r="A7137" s="30">
        <v>769</v>
      </c>
      <c r="B7137" s="253" t="str">
        <f>IF(AND(A7137&lt;&gt;"",ISNUMBER(A7137)),VLOOKUP(A7137,Studies!A:BR,2,FALSE),"")</f>
        <v>Kharasch 2011b</v>
      </c>
      <c r="C7137" s="254" t="str">
        <f>IF(AND(A7137&lt;&gt;"",ISNUMBER(A7137)),VLOOKUP(A7137,Studies!A:BR,3,FALSE),"")</f>
        <v>https://www.ncbi.nlm.nih.gov/pmc/articles/PMC3584707/</v>
      </c>
      <c r="D7137" s="254" t="str">
        <f>IF(AND(A7137&lt;&gt;"",ISNUMBER(A7137)),VLOOKUP(A7137,Studies!A:BR,4,FALSE),"")</f>
        <v>Alfentanil PO Grapefruit coadmin sequential</v>
      </c>
      <c r="E7137" s="254" t="str">
        <f>IF(AND(A7137&lt;&gt;"",ISNUMBER(A7137)),VLOOKUP(A7137,Studies!A:BR,5,FALSE),"")</f>
        <v>Alfentanil</v>
      </c>
      <c r="F7137" s="255" t="str">
        <f>IF(AND(A7137&lt;&gt;"",ISNUMBER(A7137)),VLOOKUP(A7137,Studies!A:BR,6,FALSE),"")</f>
        <v>Plasma</v>
      </c>
      <c r="G7137" s="194">
        <v>1.25</v>
      </c>
      <c r="H7137" s="50" t="s">
        <v>60</v>
      </c>
      <c r="I7137" s="187">
        <v>45.13129</v>
      </c>
      <c r="J7137" s="41" t="s">
        <v>941</v>
      </c>
      <c r="K7137" s="41" t="s">
        <v>116</v>
      </c>
      <c r="L7137" s="195">
        <v>27.060949999999998</v>
      </c>
      <c r="M7137" s="52" t="s">
        <v>941</v>
      </c>
      <c r="N7137" s="52" t="s">
        <v>117</v>
      </c>
    </row>
    <row r="7138" spans="1:14" x14ac:dyDescent="0.2">
      <c r="A7138" s="30">
        <v>769</v>
      </c>
      <c r="B7138" s="253" t="str">
        <f>IF(AND(A7138&lt;&gt;"",ISNUMBER(A7138)),VLOOKUP(A7138,Studies!A:BR,2,FALSE),"")</f>
        <v>Kharasch 2011b</v>
      </c>
      <c r="C7138" s="254" t="str">
        <f>IF(AND(A7138&lt;&gt;"",ISNUMBER(A7138)),VLOOKUP(A7138,Studies!A:BR,3,FALSE),"")</f>
        <v>https://www.ncbi.nlm.nih.gov/pmc/articles/PMC3584707/</v>
      </c>
      <c r="D7138" s="254" t="str">
        <f>IF(AND(A7138&lt;&gt;"",ISNUMBER(A7138)),VLOOKUP(A7138,Studies!A:BR,4,FALSE),"")</f>
        <v>Alfentanil PO Grapefruit coadmin sequential</v>
      </c>
      <c r="E7138" s="254" t="str">
        <f>IF(AND(A7138&lt;&gt;"",ISNUMBER(A7138)),VLOOKUP(A7138,Studies!A:BR,5,FALSE),"")</f>
        <v>Alfentanil</v>
      </c>
      <c r="F7138" s="255" t="str">
        <f>IF(AND(A7138&lt;&gt;"",ISNUMBER(A7138)),VLOOKUP(A7138,Studies!A:BR,6,FALSE),"")</f>
        <v>Plasma</v>
      </c>
      <c r="G7138" s="194">
        <v>2</v>
      </c>
      <c r="H7138" s="50" t="s">
        <v>60</v>
      </c>
      <c r="I7138" s="187">
        <v>45.116549999999997</v>
      </c>
      <c r="J7138" s="41" t="s">
        <v>941</v>
      </c>
      <c r="K7138" s="41" t="s">
        <v>116</v>
      </c>
      <c r="L7138" s="195">
        <v>27.060949999999998</v>
      </c>
      <c r="M7138" s="52" t="s">
        <v>941</v>
      </c>
      <c r="N7138" s="52" t="s">
        <v>117</v>
      </c>
    </row>
    <row r="7139" spans="1:14" x14ac:dyDescent="0.2">
      <c r="A7139" s="30">
        <v>769</v>
      </c>
      <c r="B7139" s="253" t="str">
        <f>IF(AND(A7139&lt;&gt;"",ISNUMBER(A7139)),VLOOKUP(A7139,Studies!A:BR,2,FALSE),"")</f>
        <v>Kharasch 2011b</v>
      </c>
      <c r="C7139" s="254" t="str">
        <f>IF(AND(A7139&lt;&gt;"",ISNUMBER(A7139)),VLOOKUP(A7139,Studies!A:BR,3,FALSE),"")</f>
        <v>https://www.ncbi.nlm.nih.gov/pmc/articles/PMC3584707/</v>
      </c>
      <c r="D7139" s="254" t="str">
        <f>IF(AND(A7139&lt;&gt;"",ISNUMBER(A7139)),VLOOKUP(A7139,Studies!A:BR,4,FALSE),"")</f>
        <v>Alfentanil PO Grapefruit coadmin sequential</v>
      </c>
      <c r="E7139" s="254" t="str">
        <f>IF(AND(A7139&lt;&gt;"",ISNUMBER(A7139)),VLOOKUP(A7139,Studies!A:BR,5,FALSE),"")</f>
        <v>Alfentanil</v>
      </c>
      <c r="F7139" s="255" t="str">
        <f>IF(AND(A7139&lt;&gt;"",ISNUMBER(A7139)),VLOOKUP(A7139,Studies!A:BR,6,FALSE),"")</f>
        <v>Plasma</v>
      </c>
      <c r="G7139" s="194">
        <v>3</v>
      </c>
      <c r="H7139" s="50" t="s">
        <v>60</v>
      </c>
      <c r="I7139" s="187">
        <v>31.395399999999999</v>
      </c>
      <c r="J7139" s="41" t="s">
        <v>941</v>
      </c>
      <c r="K7139" s="41" t="s">
        <v>116</v>
      </c>
      <c r="L7139" s="195">
        <v>18.435510000000001</v>
      </c>
      <c r="M7139" s="52" t="s">
        <v>941</v>
      </c>
      <c r="N7139" s="52" t="s">
        <v>117</v>
      </c>
    </row>
    <row r="7140" spans="1:14" x14ac:dyDescent="0.2">
      <c r="A7140" s="30">
        <v>769</v>
      </c>
      <c r="B7140" s="253" t="str">
        <f>IF(AND(A7140&lt;&gt;"",ISNUMBER(A7140)),VLOOKUP(A7140,Studies!A:BR,2,FALSE),"")</f>
        <v>Kharasch 2011b</v>
      </c>
      <c r="C7140" s="254" t="str">
        <f>IF(AND(A7140&lt;&gt;"",ISNUMBER(A7140)),VLOOKUP(A7140,Studies!A:BR,3,FALSE),"")</f>
        <v>https://www.ncbi.nlm.nih.gov/pmc/articles/PMC3584707/</v>
      </c>
      <c r="D7140" s="254" t="str">
        <f>IF(AND(A7140&lt;&gt;"",ISNUMBER(A7140)),VLOOKUP(A7140,Studies!A:BR,4,FALSE),"")</f>
        <v>Alfentanil PO Grapefruit coadmin sequential</v>
      </c>
      <c r="E7140" s="254" t="str">
        <f>IF(AND(A7140&lt;&gt;"",ISNUMBER(A7140)),VLOOKUP(A7140,Studies!A:BR,5,FALSE),"")</f>
        <v>Alfentanil</v>
      </c>
      <c r="F7140" s="255" t="str">
        <f>IF(AND(A7140&lt;&gt;"",ISNUMBER(A7140)),VLOOKUP(A7140,Studies!A:BR,6,FALSE),"")</f>
        <v>Plasma</v>
      </c>
      <c r="G7140" s="194">
        <v>4</v>
      </c>
      <c r="H7140" s="50" t="s">
        <v>60</v>
      </c>
      <c r="I7140" s="187">
        <v>18.5199</v>
      </c>
      <c r="J7140" s="41" t="s">
        <v>941</v>
      </c>
      <c r="K7140" s="41" t="s">
        <v>116</v>
      </c>
      <c r="L7140" s="195">
        <v>11.67056</v>
      </c>
      <c r="M7140" s="52" t="s">
        <v>941</v>
      </c>
      <c r="N7140" s="52" t="s">
        <v>117</v>
      </c>
    </row>
    <row r="7141" spans="1:14" x14ac:dyDescent="0.2">
      <c r="A7141" s="30">
        <v>769</v>
      </c>
      <c r="B7141" s="253" t="str">
        <f>IF(AND(A7141&lt;&gt;"",ISNUMBER(A7141)),VLOOKUP(A7141,Studies!A:BR,2,FALSE),"")</f>
        <v>Kharasch 2011b</v>
      </c>
      <c r="C7141" s="254" t="str">
        <f>IF(AND(A7141&lt;&gt;"",ISNUMBER(A7141)),VLOOKUP(A7141,Studies!A:BR,3,FALSE),"")</f>
        <v>https://www.ncbi.nlm.nih.gov/pmc/articles/PMC3584707/</v>
      </c>
      <c r="D7141" s="254" t="str">
        <f>IF(AND(A7141&lt;&gt;"",ISNUMBER(A7141)),VLOOKUP(A7141,Studies!A:BR,4,FALSE),"")</f>
        <v>Alfentanil PO Grapefruit coadmin sequential</v>
      </c>
      <c r="E7141" s="254" t="str">
        <f>IF(AND(A7141&lt;&gt;"",ISNUMBER(A7141)),VLOOKUP(A7141,Studies!A:BR,5,FALSE),"")</f>
        <v>Alfentanil</v>
      </c>
      <c r="F7141" s="255" t="str">
        <f>IF(AND(A7141&lt;&gt;"",ISNUMBER(A7141)),VLOOKUP(A7141,Studies!A:BR,6,FALSE),"")</f>
        <v>Plasma</v>
      </c>
      <c r="G7141" s="194">
        <v>5</v>
      </c>
      <c r="H7141" s="50" t="s">
        <v>60</v>
      </c>
      <c r="I7141" s="187">
        <v>11.73357</v>
      </c>
      <c r="J7141" s="41" t="s">
        <v>941</v>
      </c>
      <c r="K7141" s="41" t="s">
        <v>116</v>
      </c>
      <c r="L7141" s="195">
        <v>8.4566590000000001</v>
      </c>
      <c r="M7141" s="52" t="s">
        <v>941</v>
      </c>
      <c r="N7141" s="52" t="s">
        <v>117</v>
      </c>
    </row>
    <row r="7142" spans="1:14" x14ac:dyDescent="0.2">
      <c r="A7142" s="30">
        <v>769</v>
      </c>
      <c r="B7142" s="253" t="str">
        <f>IF(AND(A7142&lt;&gt;"",ISNUMBER(A7142)),VLOOKUP(A7142,Studies!A:BR,2,FALSE),"")</f>
        <v>Kharasch 2011b</v>
      </c>
      <c r="C7142" s="254" t="str">
        <f>IF(AND(A7142&lt;&gt;"",ISNUMBER(A7142)),VLOOKUP(A7142,Studies!A:BR,3,FALSE),"")</f>
        <v>https://www.ncbi.nlm.nih.gov/pmc/articles/PMC3584707/</v>
      </c>
      <c r="D7142" s="254" t="str">
        <f>IF(AND(A7142&lt;&gt;"",ISNUMBER(A7142)),VLOOKUP(A7142,Studies!A:BR,4,FALSE),"")</f>
        <v>Alfentanil PO Grapefruit coadmin sequential</v>
      </c>
      <c r="E7142" s="254" t="str">
        <f>IF(AND(A7142&lt;&gt;"",ISNUMBER(A7142)),VLOOKUP(A7142,Studies!A:BR,5,FALSE),"")</f>
        <v>Alfentanil</v>
      </c>
      <c r="F7142" s="255" t="str">
        <f>IF(AND(A7142&lt;&gt;"",ISNUMBER(A7142)),VLOOKUP(A7142,Studies!A:BR,6,FALSE),"")</f>
        <v>Plasma</v>
      </c>
      <c r="G7142" s="194">
        <v>6</v>
      </c>
      <c r="H7142" s="50" t="s">
        <v>60</v>
      </c>
      <c r="I7142" s="187">
        <v>6.9768359999999996</v>
      </c>
      <c r="J7142" s="41" t="s">
        <v>941</v>
      </c>
      <c r="K7142" s="41" t="s">
        <v>116</v>
      </c>
      <c r="L7142" s="195">
        <v>5.7508970000000001</v>
      </c>
      <c r="M7142" s="52" t="s">
        <v>941</v>
      </c>
      <c r="N7142" s="52" t="s">
        <v>117</v>
      </c>
    </row>
    <row r="7143" spans="1:14" x14ac:dyDescent="0.2">
      <c r="A7143" s="30">
        <v>769</v>
      </c>
      <c r="B7143" s="253" t="str">
        <f>IF(AND(A7143&lt;&gt;"",ISNUMBER(A7143)),VLOOKUP(A7143,Studies!A:BR,2,FALSE),"")</f>
        <v>Kharasch 2011b</v>
      </c>
      <c r="C7143" s="254" t="str">
        <f>IF(AND(A7143&lt;&gt;"",ISNUMBER(A7143)),VLOOKUP(A7143,Studies!A:BR,3,FALSE),"")</f>
        <v>https://www.ncbi.nlm.nih.gov/pmc/articles/PMC3584707/</v>
      </c>
      <c r="D7143" s="254" t="str">
        <f>IF(AND(A7143&lt;&gt;"",ISNUMBER(A7143)),VLOOKUP(A7143,Studies!A:BR,4,FALSE),"")</f>
        <v>Alfentanil PO Grapefruit coadmin sequential</v>
      </c>
      <c r="E7143" s="254" t="str">
        <f>IF(AND(A7143&lt;&gt;"",ISNUMBER(A7143)),VLOOKUP(A7143,Studies!A:BR,5,FALSE),"")</f>
        <v>Alfentanil</v>
      </c>
      <c r="F7143" s="255" t="str">
        <f>IF(AND(A7143&lt;&gt;"",ISNUMBER(A7143)),VLOOKUP(A7143,Studies!A:BR,6,FALSE),"")</f>
        <v>Plasma</v>
      </c>
      <c r="G7143" s="194">
        <v>7</v>
      </c>
      <c r="H7143" s="50" t="s">
        <v>60</v>
      </c>
      <c r="I7143" s="187">
        <v>4.25007</v>
      </c>
      <c r="J7143" s="41" t="s">
        <v>941</v>
      </c>
      <c r="K7143" s="41" t="s">
        <v>116</v>
      </c>
      <c r="L7143" s="195">
        <v>3.2131620000000001</v>
      </c>
      <c r="M7143" s="52" t="s">
        <v>941</v>
      </c>
      <c r="N7143" s="52" t="s">
        <v>117</v>
      </c>
    </row>
    <row r="7144" spans="1:14" x14ac:dyDescent="0.2">
      <c r="A7144" s="30">
        <v>769</v>
      </c>
      <c r="B7144" s="253" t="str">
        <f>IF(AND(A7144&lt;&gt;"",ISNUMBER(A7144)),VLOOKUP(A7144,Studies!A:BR,2,FALSE),"")</f>
        <v>Kharasch 2011b</v>
      </c>
      <c r="C7144" s="254" t="str">
        <f>IF(AND(A7144&lt;&gt;"",ISNUMBER(A7144)),VLOOKUP(A7144,Studies!A:BR,3,FALSE),"")</f>
        <v>https://www.ncbi.nlm.nih.gov/pmc/articles/PMC3584707/</v>
      </c>
      <c r="D7144" s="254" t="str">
        <f>IF(AND(A7144&lt;&gt;"",ISNUMBER(A7144)),VLOOKUP(A7144,Studies!A:BR,4,FALSE),"")</f>
        <v>Alfentanil PO Grapefruit coadmin sequential</v>
      </c>
      <c r="E7144" s="254" t="str">
        <f>IF(AND(A7144&lt;&gt;"",ISNUMBER(A7144)),VLOOKUP(A7144,Studies!A:BR,5,FALSE),"")</f>
        <v>Alfentanil</v>
      </c>
      <c r="F7144" s="255" t="str">
        <f>IF(AND(A7144&lt;&gt;"",ISNUMBER(A7144)),VLOOKUP(A7144,Studies!A:BR,6,FALSE),"")</f>
        <v>Plasma</v>
      </c>
      <c r="G7144" s="194">
        <v>8</v>
      </c>
      <c r="H7144" s="50" t="s">
        <v>60</v>
      </c>
      <c r="I7144" s="187">
        <v>2.3678650000000001</v>
      </c>
      <c r="J7144" s="41" t="s">
        <v>941</v>
      </c>
      <c r="K7144" s="41" t="s">
        <v>116</v>
      </c>
      <c r="L7144" s="195">
        <v>2.537366</v>
      </c>
      <c r="M7144" s="52" t="s">
        <v>941</v>
      </c>
      <c r="N7144" s="52" t="s">
        <v>117</v>
      </c>
    </row>
    <row r="7145" spans="1:14" x14ac:dyDescent="0.2">
      <c r="A7145" s="30">
        <v>770</v>
      </c>
      <c r="B7145" s="253" t="str">
        <f>IF(AND(A7145&lt;&gt;"",ISNUMBER(A7145)),VLOOKUP(A7145,Studies!A:BR,2,FALSE),"")</f>
        <v>Kharasch 2011b</v>
      </c>
      <c r="C7145" s="254" t="str">
        <f>IF(AND(A7145&lt;&gt;"",ISNUMBER(A7145)),VLOOKUP(A7145,Studies!A:BR,3,FALSE),"")</f>
        <v>https://www.ncbi.nlm.nih.gov/pmc/articles/PMC3584707/</v>
      </c>
      <c r="D7145" s="254" t="str">
        <f>IF(AND(A7145&lt;&gt;"",ISNUMBER(A7145)),VLOOKUP(A7145,Studies!A:BR,4,FALSE),"")</f>
        <v>Alfentanil PO Ketoconazole coadmin sequential</v>
      </c>
      <c r="E7145" s="254" t="str">
        <f>IF(AND(A7145&lt;&gt;"",ISNUMBER(A7145)),VLOOKUP(A7145,Studies!A:BR,5,FALSE),"")</f>
        <v>Alfentanil</v>
      </c>
      <c r="F7145" s="255" t="str">
        <f>IF(AND(A7145&lt;&gt;"",ISNUMBER(A7145)),VLOOKUP(A7145,Studies!A:BR,6,FALSE),"")</f>
        <v>Plasma</v>
      </c>
      <c r="G7145" s="194">
        <v>63.25</v>
      </c>
      <c r="H7145" s="50" t="s">
        <v>60</v>
      </c>
      <c r="I7145" s="187">
        <v>6.0832680000000003</v>
      </c>
      <c r="J7145" s="41" t="s">
        <v>941</v>
      </c>
      <c r="K7145" s="41" t="s">
        <v>116</v>
      </c>
    </row>
    <row r="7146" spans="1:14" x14ac:dyDescent="0.2">
      <c r="A7146" s="30">
        <v>770</v>
      </c>
      <c r="B7146" s="253" t="str">
        <f>IF(AND(A7146&lt;&gt;"",ISNUMBER(A7146)),VLOOKUP(A7146,Studies!A:BR,2,FALSE),"")</f>
        <v>Kharasch 2011b</v>
      </c>
      <c r="C7146" s="254" t="str">
        <f>IF(AND(A7146&lt;&gt;"",ISNUMBER(A7146)),VLOOKUP(A7146,Studies!A:BR,3,FALSE),"")</f>
        <v>https://www.ncbi.nlm.nih.gov/pmc/articles/PMC3584707/</v>
      </c>
      <c r="D7146" s="254" t="str">
        <f>IF(AND(A7146&lt;&gt;"",ISNUMBER(A7146)),VLOOKUP(A7146,Studies!A:BR,4,FALSE),"")</f>
        <v>Alfentanil PO Ketoconazole coadmin sequential</v>
      </c>
      <c r="E7146" s="254" t="str">
        <f>IF(AND(A7146&lt;&gt;"",ISNUMBER(A7146)),VLOOKUP(A7146,Studies!A:BR,5,FALSE),"")</f>
        <v>Alfentanil</v>
      </c>
      <c r="F7146" s="255" t="str">
        <f>IF(AND(A7146&lt;&gt;"",ISNUMBER(A7146)),VLOOKUP(A7146,Studies!A:BR,6,FALSE),"")</f>
        <v>Plasma</v>
      </c>
      <c r="G7146" s="194">
        <v>63.5</v>
      </c>
      <c r="H7146" s="50" t="s">
        <v>60</v>
      </c>
      <c r="I7146" s="187">
        <v>24.344860000000001</v>
      </c>
      <c r="J7146" s="41" t="s">
        <v>941</v>
      </c>
      <c r="K7146" s="41" t="s">
        <v>116</v>
      </c>
    </row>
    <row r="7147" spans="1:14" x14ac:dyDescent="0.2">
      <c r="A7147" s="30">
        <v>770</v>
      </c>
      <c r="B7147" s="253" t="str">
        <f>IF(AND(A7147&lt;&gt;"",ISNUMBER(A7147)),VLOOKUP(A7147,Studies!A:BR,2,FALSE),"")</f>
        <v>Kharasch 2011b</v>
      </c>
      <c r="C7147" s="254" t="str">
        <f>IF(AND(A7147&lt;&gt;"",ISNUMBER(A7147)),VLOOKUP(A7147,Studies!A:BR,3,FALSE),"")</f>
        <v>https://www.ncbi.nlm.nih.gov/pmc/articles/PMC3584707/</v>
      </c>
      <c r="D7147" s="254" t="str">
        <f>IF(AND(A7147&lt;&gt;"",ISNUMBER(A7147)),VLOOKUP(A7147,Studies!A:BR,4,FALSE),"")</f>
        <v>Alfentanil PO Ketoconazole coadmin sequential</v>
      </c>
      <c r="E7147" s="254" t="str">
        <f>IF(AND(A7147&lt;&gt;"",ISNUMBER(A7147)),VLOOKUP(A7147,Studies!A:BR,5,FALSE),"")</f>
        <v>Alfentanil</v>
      </c>
      <c r="F7147" s="255" t="str">
        <f>IF(AND(A7147&lt;&gt;"",ISNUMBER(A7147)),VLOOKUP(A7147,Studies!A:BR,6,FALSE),"")</f>
        <v>Plasma</v>
      </c>
      <c r="G7147" s="194">
        <v>63.75</v>
      </c>
      <c r="H7147" s="50" t="s">
        <v>60</v>
      </c>
      <c r="I7147" s="187">
        <v>29.582460000000001</v>
      </c>
      <c r="J7147" s="41" t="s">
        <v>941</v>
      </c>
      <c r="K7147" s="41" t="s">
        <v>116</v>
      </c>
    </row>
    <row r="7148" spans="1:14" x14ac:dyDescent="0.2">
      <c r="A7148" s="30">
        <v>770</v>
      </c>
      <c r="B7148" s="253" t="str">
        <f>IF(AND(A7148&lt;&gt;"",ISNUMBER(A7148)),VLOOKUP(A7148,Studies!A:BR,2,FALSE),"")</f>
        <v>Kharasch 2011b</v>
      </c>
      <c r="C7148" s="254" t="str">
        <f>IF(AND(A7148&lt;&gt;"",ISNUMBER(A7148)),VLOOKUP(A7148,Studies!A:BR,3,FALSE),"")</f>
        <v>https://www.ncbi.nlm.nih.gov/pmc/articles/PMC3584707/</v>
      </c>
      <c r="D7148" s="254" t="str">
        <f>IF(AND(A7148&lt;&gt;"",ISNUMBER(A7148)),VLOOKUP(A7148,Studies!A:BR,4,FALSE),"")</f>
        <v>Alfentanil PO Ketoconazole coadmin sequential</v>
      </c>
      <c r="E7148" s="254" t="str">
        <f>IF(AND(A7148&lt;&gt;"",ISNUMBER(A7148)),VLOOKUP(A7148,Studies!A:BR,5,FALSE),"")</f>
        <v>Alfentanil</v>
      </c>
      <c r="F7148" s="255" t="str">
        <f>IF(AND(A7148&lt;&gt;"",ISNUMBER(A7148)),VLOOKUP(A7148,Studies!A:BR,6,FALSE),"")</f>
        <v>Plasma</v>
      </c>
      <c r="G7148" s="194">
        <v>64</v>
      </c>
      <c r="H7148" s="50" t="s">
        <v>60</v>
      </c>
      <c r="I7148" s="187">
        <v>26.871169999999999</v>
      </c>
      <c r="J7148" s="41" t="s">
        <v>941</v>
      </c>
      <c r="K7148" s="41" t="s">
        <v>116</v>
      </c>
    </row>
    <row r="7149" spans="1:14" x14ac:dyDescent="0.2">
      <c r="A7149" s="30">
        <v>770</v>
      </c>
      <c r="B7149" s="253" t="str">
        <f>IF(AND(A7149&lt;&gt;"",ISNUMBER(A7149)),VLOOKUP(A7149,Studies!A:BR,2,FALSE),"")</f>
        <v>Kharasch 2011b</v>
      </c>
      <c r="C7149" s="254" t="str">
        <f>IF(AND(A7149&lt;&gt;"",ISNUMBER(A7149)),VLOOKUP(A7149,Studies!A:BR,3,FALSE),"")</f>
        <v>https://www.ncbi.nlm.nih.gov/pmc/articles/PMC3584707/</v>
      </c>
      <c r="D7149" s="254" t="str">
        <f>IF(AND(A7149&lt;&gt;"",ISNUMBER(A7149)),VLOOKUP(A7149,Studies!A:BR,4,FALSE),"")</f>
        <v>Alfentanil PO Ketoconazole coadmin sequential</v>
      </c>
      <c r="E7149" s="254" t="str">
        <f>IF(AND(A7149&lt;&gt;"",ISNUMBER(A7149)),VLOOKUP(A7149,Studies!A:BR,5,FALSE),"")</f>
        <v>Alfentanil</v>
      </c>
      <c r="F7149" s="255" t="str">
        <f>IF(AND(A7149&lt;&gt;"",ISNUMBER(A7149)),VLOOKUP(A7149,Studies!A:BR,6,FALSE),"")</f>
        <v>Plasma</v>
      </c>
      <c r="G7149" s="194">
        <v>64.5</v>
      </c>
      <c r="H7149" s="50" t="s">
        <v>60</v>
      </c>
      <c r="I7149" s="187">
        <v>27.033670000000001</v>
      </c>
      <c r="J7149" s="41" t="s">
        <v>941</v>
      </c>
      <c r="K7149" s="41" t="s">
        <v>116</v>
      </c>
    </row>
    <row r="7150" spans="1:14" x14ac:dyDescent="0.2">
      <c r="A7150" s="30">
        <v>770</v>
      </c>
      <c r="B7150" s="253" t="str">
        <f>IF(AND(A7150&lt;&gt;"",ISNUMBER(A7150)),VLOOKUP(A7150,Studies!A:BR,2,FALSE),"")</f>
        <v>Kharasch 2011b</v>
      </c>
      <c r="C7150" s="254" t="str">
        <f>IF(AND(A7150&lt;&gt;"",ISNUMBER(A7150)),VLOOKUP(A7150,Studies!A:BR,3,FALSE),"")</f>
        <v>https://www.ncbi.nlm.nih.gov/pmc/articles/PMC3584707/</v>
      </c>
      <c r="D7150" s="254" t="str">
        <f>IF(AND(A7150&lt;&gt;"",ISNUMBER(A7150)),VLOOKUP(A7150,Studies!A:BR,4,FALSE),"")</f>
        <v>Alfentanil PO Ketoconazole coadmin sequential</v>
      </c>
      <c r="E7150" s="254" t="str">
        <f>IF(AND(A7150&lt;&gt;"",ISNUMBER(A7150)),VLOOKUP(A7150,Studies!A:BR,5,FALSE),"")</f>
        <v>Alfentanil</v>
      </c>
      <c r="F7150" s="255" t="str">
        <f>IF(AND(A7150&lt;&gt;"",ISNUMBER(A7150)),VLOOKUP(A7150,Studies!A:BR,6,FALSE),"")</f>
        <v>Plasma</v>
      </c>
      <c r="G7150" s="194">
        <v>65</v>
      </c>
      <c r="H7150" s="50" t="s">
        <v>60</v>
      </c>
      <c r="I7150" s="187">
        <v>26.00451</v>
      </c>
      <c r="J7150" s="41" t="s">
        <v>941</v>
      </c>
      <c r="K7150" s="41" t="s">
        <v>116</v>
      </c>
    </row>
    <row r="7151" spans="1:14" x14ac:dyDescent="0.2">
      <c r="A7151" s="30">
        <v>770</v>
      </c>
      <c r="B7151" s="253" t="str">
        <f>IF(AND(A7151&lt;&gt;"",ISNUMBER(A7151)),VLOOKUP(A7151,Studies!A:BR,2,FALSE),"")</f>
        <v>Kharasch 2011b</v>
      </c>
      <c r="C7151" s="254" t="str">
        <f>IF(AND(A7151&lt;&gt;"",ISNUMBER(A7151)),VLOOKUP(A7151,Studies!A:BR,3,FALSE),"")</f>
        <v>https://www.ncbi.nlm.nih.gov/pmc/articles/PMC3584707/</v>
      </c>
      <c r="D7151" s="254" t="str">
        <f>IF(AND(A7151&lt;&gt;"",ISNUMBER(A7151)),VLOOKUP(A7151,Studies!A:BR,4,FALSE),"")</f>
        <v>Alfentanil PO Ketoconazole coadmin sequential</v>
      </c>
      <c r="E7151" s="254" t="str">
        <f>IF(AND(A7151&lt;&gt;"",ISNUMBER(A7151)),VLOOKUP(A7151,Studies!A:BR,5,FALSE),"")</f>
        <v>Alfentanil</v>
      </c>
      <c r="F7151" s="255" t="str">
        <f>IF(AND(A7151&lt;&gt;"",ISNUMBER(A7151)),VLOOKUP(A7151,Studies!A:BR,6,FALSE),"")</f>
        <v>Plasma</v>
      </c>
      <c r="G7151" s="194">
        <v>66</v>
      </c>
      <c r="H7151" s="50" t="s">
        <v>60</v>
      </c>
      <c r="I7151" s="187">
        <v>25.645240000000001</v>
      </c>
      <c r="J7151" s="41" t="s">
        <v>941</v>
      </c>
      <c r="K7151" s="41" t="s">
        <v>116</v>
      </c>
    </row>
    <row r="7152" spans="1:14" x14ac:dyDescent="0.2">
      <c r="A7152" s="30">
        <v>770</v>
      </c>
      <c r="B7152" s="253" t="str">
        <f>IF(AND(A7152&lt;&gt;"",ISNUMBER(A7152)),VLOOKUP(A7152,Studies!A:BR,2,FALSE),"")</f>
        <v>Kharasch 2011b</v>
      </c>
      <c r="C7152" s="254" t="str">
        <f>IF(AND(A7152&lt;&gt;"",ISNUMBER(A7152)),VLOOKUP(A7152,Studies!A:BR,3,FALSE),"")</f>
        <v>https://www.ncbi.nlm.nih.gov/pmc/articles/PMC3584707/</v>
      </c>
      <c r="D7152" s="254" t="str">
        <f>IF(AND(A7152&lt;&gt;"",ISNUMBER(A7152)),VLOOKUP(A7152,Studies!A:BR,4,FALSE),"")</f>
        <v>Alfentanil PO Ketoconazole coadmin sequential</v>
      </c>
      <c r="E7152" s="254" t="str">
        <f>IF(AND(A7152&lt;&gt;"",ISNUMBER(A7152)),VLOOKUP(A7152,Studies!A:BR,5,FALSE),"")</f>
        <v>Alfentanil</v>
      </c>
      <c r="F7152" s="255" t="str">
        <f>IF(AND(A7152&lt;&gt;"",ISNUMBER(A7152)),VLOOKUP(A7152,Studies!A:BR,6,FALSE),"")</f>
        <v>Plasma</v>
      </c>
      <c r="G7152" s="194">
        <v>67</v>
      </c>
      <c r="H7152" s="50" t="s">
        <v>60</v>
      </c>
      <c r="I7152" s="187">
        <v>20.88777</v>
      </c>
      <c r="J7152" s="41" t="s">
        <v>941</v>
      </c>
      <c r="K7152" s="41" t="s">
        <v>116</v>
      </c>
    </row>
    <row r="7153" spans="1:11" x14ac:dyDescent="0.2">
      <c r="A7153" s="30">
        <v>770</v>
      </c>
      <c r="B7153" s="253" t="str">
        <f>IF(AND(A7153&lt;&gt;"",ISNUMBER(A7153)),VLOOKUP(A7153,Studies!A:BR,2,FALSE),"")</f>
        <v>Kharasch 2011b</v>
      </c>
      <c r="C7153" s="254" t="str">
        <f>IF(AND(A7153&lt;&gt;"",ISNUMBER(A7153)),VLOOKUP(A7153,Studies!A:BR,3,FALSE),"")</f>
        <v>https://www.ncbi.nlm.nih.gov/pmc/articles/PMC3584707/</v>
      </c>
      <c r="D7153" s="254" t="str">
        <f>IF(AND(A7153&lt;&gt;"",ISNUMBER(A7153)),VLOOKUP(A7153,Studies!A:BR,4,FALSE),"")</f>
        <v>Alfentanil PO Ketoconazole coadmin sequential</v>
      </c>
      <c r="E7153" s="254" t="str">
        <f>IF(AND(A7153&lt;&gt;"",ISNUMBER(A7153)),VLOOKUP(A7153,Studies!A:BR,5,FALSE),"")</f>
        <v>Alfentanil</v>
      </c>
      <c r="F7153" s="255" t="str">
        <f>IF(AND(A7153&lt;&gt;"",ISNUMBER(A7153)),VLOOKUP(A7153,Studies!A:BR,6,FALSE),"")</f>
        <v>Plasma</v>
      </c>
      <c r="G7153" s="194">
        <v>68</v>
      </c>
      <c r="H7153" s="50" t="s">
        <v>60</v>
      </c>
      <c r="I7153" s="187">
        <v>18.161000000000001</v>
      </c>
      <c r="J7153" s="41" t="s">
        <v>941</v>
      </c>
      <c r="K7153" s="41" t="s">
        <v>116</v>
      </c>
    </row>
    <row r="7154" spans="1:11" x14ac:dyDescent="0.2">
      <c r="A7154" s="30">
        <v>770</v>
      </c>
      <c r="B7154" s="253" t="str">
        <f>IF(AND(A7154&lt;&gt;"",ISNUMBER(A7154)),VLOOKUP(A7154,Studies!A:BR,2,FALSE),"")</f>
        <v>Kharasch 2011b</v>
      </c>
      <c r="C7154" s="254" t="str">
        <f>IF(AND(A7154&lt;&gt;"",ISNUMBER(A7154)),VLOOKUP(A7154,Studies!A:BR,3,FALSE),"")</f>
        <v>https://www.ncbi.nlm.nih.gov/pmc/articles/PMC3584707/</v>
      </c>
      <c r="D7154" s="254" t="str">
        <f>IF(AND(A7154&lt;&gt;"",ISNUMBER(A7154)),VLOOKUP(A7154,Studies!A:BR,4,FALSE),"")</f>
        <v>Alfentanil PO Ketoconazole coadmin sequential</v>
      </c>
      <c r="E7154" s="254" t="str">
        <f>IF(AND(A7154&lt;&gt;"",ISNUMBER(A7154)),VLOOKUP(A7154,Studies!A:BR,5,FALSE),"")</f>
        <v>Alfentanil</v>
      </c>
      <c r="F7154" s="255" t="str">
        <f>IF(AND(A7154&lt;&gt;"",ISNUMBER(A7154)),VLOOKUP(A7154,Studies!A:BR,6,FALSE),"")</f>
        <v>Plasma</v>
      </c>
      <c r="G7154" s="194">
        <v>69</v>
      </c>
      <c r="H7154" s="50" t="s">
        <v>60</v>
      </c>
      <c r="I7154" s="187">
        <v>16.279530000000001</v>
      </c>
      <c r="J7154" s="41" t="s">
        <v>941</v>
      </c>
      <c r="K7154" s="41" t="s">
        <v>116</v>
      </c>
    </row>
    <row r="7155" spans="1:11" x14ac:dyDescent="0.2">
      <c r="A7155" s="30">
        <v>770</v>
      </c>
      <c r="B7155" s="253" t="str">
        <f>IF(AND(A7155&lt;&gt;"",ISNUMBER(A7155)),VLOOKUP(A7155,Studies!A:BR,2,FALSE),"")</f>
        <v>Kharasch 2011b</v>
      </c>
      <c r="C7155" s="254" t="str">
        <f>IF(AND(A7155&lt;&gt;"",ISNUMBER(A7155)),VLOOKUP(A7155,Studies!A:BR,3,FALSE),"")</f>
        <v>https://www.ncbi.nlm.nih.gov/pmc/articles/PMC3584707/</v>
      </c>
      <c r="D7155" s="254" t="str">
        <f>IF(AND(A7155&lt;&gt;"",ISNUMBER(A7155)),VLOOKUP(A7155,Studies!A:BR,4,FALSE),"")</f>
        <v>Alfentanil PO Ketoconazole coadmin sequential</v>
      </c>
      <c r="E7155" s="254" t="str">
        <f>IF(AND(A7155&lt;&gt;"",ISNUMBER(A7155)),VLOOKUP(A7155,Studies!A:BR,5,FALSE),"")</f>
        <v>Alfentanil</v>
      </c>
      <c r="F7155" s="255" t="str">
        <f>IF(AND(A7155&lt;&gt;"",ISNUMBER(A7155)),VLOOKUP(A7155,Studies!A:BR,6,FALSE),"")</f>
        <v>Plasma</v>
      </c>
      <c r="G7155" s="194">
        <v>70</v>
      </c>
      <c r="H7155" s="50" t="s">
        <v>60</v>
      </c>
      <c r="I7155" s="187">
        <v>13.04463</v>
      </c>
      <c r="J7155" s="41" t="s">
        <v>941</v>
      </c>
      <c r="K7155" s="41" t="s">
        <v>116</v>
      </c>
    </row>
    <row r="7156" spans="1:11" x14ac:dyDescent="0.2">
      <c r="A7156" s="30">
        <v>770</v>
      </c>
      <c r="B7156" s="253" t="str">
        <f>IF(AND(A7156&lt;&gt;"",ISNUMBER(A7156)),VLOOKUP(A7156,Studies!A:BR,2,FALSE),"")</f>
        <v>Kharasch 2011b</v>
      </c>
      <c r="C7156" s="254" t="str">
        <f>IF(AND(A7156&lt;&gt;"",ISNUMBER(A7156)),VLOOKUP(A7156,Studies!A:BR,3,FALSE),"")</f>
        <v>https://www.ncbi.nlm.nih.gov/pmc/articles/PMC3584707/</v>
      </c>
      <c r="D7156" s="254" t="str">
        <f>IF(AND(A7156&lt;&gt;"",ISNUMBER(A7156)),VLOOKUP(A7156,Studies!A:BR,4,FALSE),"")</f>
        <v>Alfentanil PO Ketoconazole coadmin sequential</v>
      </c>
      <c r="E7156" s="254" t="str">
        <f>IF(AND(A7156&lt;&gt;"",ISNUMBER(A7156)),VLOOKUP(A7156,Studies!A:BR,5,FALSE),"")</f>
        <v>Alfentanil</v>
      </c>
      <c r="F7156" s="255" t="str">
        <f>IF(AND(A7156&lt;&gt;"",ISNUMBER(A7156)),VLOOKUP(A7156,Studies!A:BR,6,FALSE),"")</f>
        <v>Plasma</v>
      </c>
      <c r="G7156" s="194">
        <v>71</v>
      </c>
      <c r="H7156" s="50" t="s">
        <v>60</v>
      </c>
      <c r="I7156" s="187">
        <v>10.99366</v>
      </c>
      <c r="J7156" s="41" t="s">
        <v>941</v>
      </c>
      <c r="K7156" s="41" t="s">
        <v>116</v>
      </c>
    </row>
    <row r="7157" spans="1:11" x14ac:dyDescent="0.2">
      <c r="A7157" s="30">
        <v>771</v>
      </c>
      <c r="B7157" s="253" t="str">
        <f>IF(AND(A7157&lt;&gt;"",ISNUMBER(A7157)),VLOOKUP(A7157,Studies!A:BR,2,FALSE),"")</f>
        <v>Kharasch 2011b</v>
      </c>
      <c r="C7157" s="254" t="str">
        <f>IF(AND(A7157&lt;&gt;"",ISNUMBER(A7157)),VLOOKUP(A7157,Studies!A:BR,3,FALSE),"")</f>
        <v>https://www.ncbi.nlm.nih.gov/pmc/articles/PMC3584707/</v>
      </c>
      <c r="D7157" s="254" t="str">
        <f>IF(AND(A7157&lt;&gt;"",ISNUMBER(A7157)),VLOOKUP(A7157,Studies!A:BR,4,FALSE),"")</f>
        <v>Alfentanil PO Rifampin coadmin sequential</v>
      </c>
      <c r="E7157" s="254" t="str">
        <f>IF(AND(A7157&lt;&gt;"",ISNUMBER(A7157)),VLOOKUP(A7157,Studies!A:BR,5,FALSE),"")</f>
        <v>Alfentanil</v>
      </c>
      <c r="F7157" s="255" t="str">
        <f>IF(AND(A7157&lt;&gt;"",ISNUMBER(A7157)),VLOOKUP(A7157,Studies!A:BR,6,FALSE),"")</f>
        <v>Plasma</v>
      </c>
      <c r="G7157" s="194">
        <v>111.25</v>
      </c>
      <c r="H7157" s="50" t="s">
        <v>60</v>
      </c>
      <c r="I7157" s="187">
        <v>6.0828990000000003</v>
      </c>
      <c r="J7157" s="41" t="s">
        <v>941</v>
      </c>
      <c r="K7157" s="41" t="s">
        <v>116</v>
      </c>
    </row>
    <row r="7158" spans="1:11" x14ac:dyDescent="0.2">
      <c r="A7158" s="30">
        <v>771</v>
      </c>
      <c r="B7158" s="253" t="str">
        <f>IF(AND(A7158&lt;&gt;"",ISNUMBER(A7158)),VLOOKUP(A7158,Studies!A:BR,2,FALSE),"")</f>
        <v>Kharasch 2011b</v>
      </c>
      <c r="C7158" s="254" t="str">
        <f>IF(AND(A7158&lt;&gt;"",ISNUMBER(A7158)),VLOOKUP(A7158,Studies!A:BR,3,FALSE),"")</f>
        <v>https://www.ncbi.nlm.nih.gov/pmc/articles/PMC3584707/</v>
      </c>
      <c r="D7158" s="254" t="str">
        <f>IF(AND(A7158&lt;&gt;"",ISNUMBER(A7158)),VLOOKUP(A7158,Studies!A:BR,4,FALSE),"")</f>
        <v>Alfentanil PO Rifampin coadmin sequential</v>
      </c>
      <c r="E7158" s="254" t="str">
        <f>IF(AND(A7158&lt;&gt;"",ISNUMBER(A7158)),VLOOKUP(A7158,Studies!A:BR,5,FALSE),"")</f>
        <v>Alfentanil</v>
      </c>
      <c r="F7158" s="255" t="str">
        <f>IF(AND(A7158&lt;&gt;"",ISNUMBER(A7158)),VLOOKUP(A7158,Studies!A:BR,6,FALSE),"")</f>
        <v>Plasma</v>
      </c>
      <c r="G7158" s="194">
        <v>111.5</v>
      </c>
      <c r="H7158" s="50" t="s">
        <v>60</v>
      </c>
      <c r="I7158" s="187">
        <v>4.555542</v>
      </c>
      <c r="J7158" s="41" t="s">
        <v>941</v>
      </c>
      <c r="K7158" s="41" t="s">
        <v>116</v>
      </c>
    </row>
    <row r="7159" spans="1:11" x14ac:dyDescent="0.2">
      <c r="A7159" s="30">
        <v>771</v>
      </c>
      <c r="B7159" s="253" t="str">
        <f>IF(AND(A7159&lt;&gt;"",ISNUMBER(A7159)),VLOOKUP(A7159,Studies!A:BR,2,FALSE),"")</f>
        <v>Kharasch 2011b</v>
      </c>
      <c r="C7159" s="254" t="str">
        <f>IF(AND(A7159&lt;&gt;"",ISNUMBER(A7159)),VLOOKUP(A7159,Studies!A:BR,3,FALSE),"")</f>
        <v>https://www.ncbi.nlm.nih.gov/pmc/articles/PMC3584707/</v>
      </c>
      <c r="D7159" s="254" t="str">
        <f>IF(AND(A7159&lt;&gt;"",ISNUMBER(A7159)),VLOOKUP(A7159,Studies!A:BR,4,FALSE),"")</f>
        <v>Alfentanil PO Rifampin coadmin sequential</v>
      </c>
      <c r="E7159" s="254" t="str">
        <f>IF(AND(A7159&lt;&gt;"",ISNUMBER(A7159)),VLOOKUP(A7159,Studies!A:BR,5,FALSE),"")</f>
        <v>Alfentanil</v>
      </c>
      <c r="F7159" s="255" t="str">
        <f>IF(AND(A7159&lt;&gt;"",ISNUMBER(A7159)),VLOOKUP(A7159,Studies!A:BR,6,FALSE),"")</f>
        <v>Plasma</v>
      </c>
      <c r="G7159" s="194">
        <v>111.75</v>
      </c>
      <c r="H7159" s="50" t="s">
        <v>60</v>
      </c>
      <c r="I7159" s="187">
        <v>3.5355840000000001</v>
      </c>
      <c r="J7159" s="41" t="s">
        <v>941</v>
      </c>
      <c r="K7159" s="41" t="s">
        <v>116</v>
      </c>
    </row>
    <row r="7160" spans="1:11" x14ac:dyDescent="0.2">
      <c r="A7160" s="30">
        <v>771</v>
      </c>
      <c r="B7160" s="253" t="str">
        <f>IF(AND(A7160&lt;&gt;"",ISNUMBER(A7160)),VLOOKUP(A7160,Studies!A:BR,2,FALSE),"")</f>
        <v>Kharasch 2011b</v>
      </c>
      <c r="C7160" s="254" t="str">
        <f>IF(AND(A7160&lt;&gt;"",ISNUMBER(A7160)),VLOOKUP(A7160,Studies!A:BR,3,FALSE),"")</f>
        <v>https://www.ncbi.nlm.nih.gov/pmc/articles/PMC3584707/</v>
      </c>
      <c r="D7160" s="254" t="str">
        <f>IF(AND(A7160&lt;&gt;"",ISNUMBER(A7160)),VLOOKUP(A7160,Studies!A:BR,4,FALSE),"")</f>
        <v>Alfentanil PO Rifampin coadmin sequential</v>
      </c>
      <c r="E7160" s="254" t="str">
        <f>IF(AND(A7160&lt;&gt;"",ISNUMBER(A7160)),VLOOKUP(A7160,Studies!A:BR,5,FALSE),"")</f>
        <v>Alfentanil</v>
      </c>
      <c r="F7160" s="255" t="str">
        <f>IF(AND(A7160&lt;&gt;"",ISNUMBER(A7160)),VLOOKUP(A7160,Studies!A:BR,6,FALSE),"")</f>
        <v>Plasma</v>
      </c>
      <c r="G7160" s="194">
        <v>112</v>
      </c>
      <c r="H7160" s="50" t="s">
        <v>60</v>
      </c>
      <c r="I7160" s="187">
        <v>2.6847590000000001</v>
      </c>
      <c r="J7160" s="41" t="s">
        <v>941</v>
      </c>
      <c r="K7160" s="41" t="s">
        <v>116</v>
      </c>
    </row>
    <row r="7161" spans="1:11" x14ac:dyDescent="0.2">
      <c r="A7161" s="30">
        <v>771</v>
      </c>
      <c r="B7161" s="253" t="str">
        <f>IF(AND(A7161&lt;&gt;"",ISNUMBER(A7161)),VLOOKUP(A7161,Studies!A:BR,2,FALSE),"")</f>
        <v>Kharasch 2011b</v>
      </c>
      <c r="C7161" s="254" t="str">
        <f>IF(AND(A7161&lt;&gt;"",ISNUMBER(A7161)),VLOOKUP(A7161,Studies!A:BR,3,FALSE),"")</f>
        <v>https://www.ncbi.nlm.nih.gov/pmc/articles/PMC3584707/</v>
      </c>
      <c r="D7161" s="254" t="str">
        <f>IF(AND(A7161&lt;&gt;"",ISNUMBER(A7161)),VLOOKUP(A7161,Studies!A:BR,4,FALSE),"")</f>
        <v>Alfentanil PO Rifampin coadmin sequential</v>
      </c>
      <c r="E7161" s="254" t="str">
        <f>IF(AND(A7161&lt;&gt;"",ISNUMBER(A7161)),VLOOKUP(A7161,Studies!A:BR,5,FALSE),"")</f>
        <v>Alfentanil</v>
      </c>
      <c r="F7161" s="255" t="str">
        <f>IF(AND(A7161&lt;&gt;"",ISNUMBER(A7161)),VLOOKUP(A7161,Studies!A:BR,6,FALSE),"")</f>
        <v>Plasma</v>
      </c>
      <c r="G7161" s="194">
        <v>112.5</v>
      </c>
      <c r="H7161" s="50" t="s">
        <v>60</v>
      </c>
      <c r="I7161" s="187">
        <v>1.8324609999999999</v>
      </c>
      <c r="J7161" s="41" t="s">
        <v>941</v>
      </c>
      <c r="K7161" s="41" t="s">
        <v>116</v>
      </c>
    </row>
    <row r="7162" spans="1:11" x14ac:dyDescent="0.2">
      <c r="A7162" s="30">
        <v>771</v>
      </c>
      <c r="B7162" s="253" t="str">
        <f>IF(AND(A7162&lt;&gt;"",ISNUMBER(A7162)),VLOOKUP(A7162,Studies!A:BR,2,FALSE),"")</f>
        <v>Kharasch 2011b</v>
      </c>
      <c r="C7162" s="254" t="str">
        <f>IF(AND(A7162&lt;&gt;"",ISNUMBER(A7162)),VLOOKUP(A7162,Studies!A:BR,3,FALSE),"")</f>
        <v>https://www.ncbi.nlm.nih.gov/pmc/articles/PMC3584707/</v>
      </c>
      <c r="D7162" s="254" t="str">
        <f>IF(AND(A7162&lt;&gt;"",ISNUMBER(A7162)),VLOOKUP(A7162,Studies!A:BR,4,FALSE),"")</f>
        <v>Alfentanil PO Rifampin coadmin sequential</v>
      </c>
      <c r="E7162" s="254" t="str">
        <f>IF(AND(A7162&lt;&gt;"",ISNUMBER(A7162)),VLOOKUP(A7162,Studies!A:BR,5,FALSE),"")</f>
        <v>Alfentanil</v>
      </c>
      <c r="F7162" s="255" t="str">
        <f>IF(AND(A7162&lt;&gt;"",ISNUMBER(A7162)),VLOOKUP(A7162,Studies!A:BR,6,FALSE),"")</f>
        <v>Plasma</v>
      </c>
      <c r="G7162" s="194">
        <v>113</v>
      </c>
      <c r="H7162" s="50" t="s">
        <v>60</v>
      </c>
      <c r="I7162" s="187">
        <v>0.9724237</v>
      </c>
      <c r="J7162" s="41" t="s">
        <v>941</v>
      </c>
      <c r="K7162" s="41" t="s">
        <v>116</v>
      </c>
    </row>
    <row r="7163" spans="1:11" x14ac:dyDescent="0.2">
      <c r="A7163" s="30">
        <v>771</v>
      </c>
      <c r="B7163" s="253" t="str">
        <f>IF(AND(A7163&lt;&gt;"",ISNUMBER(A7163)),VLOOKUP(A7163,Studies!A:BR,2,FALSE),"")</f>
        <v>Kharasch 2011b</v>
      </c>
      <c r="C7163" s="254" t="str">
        <f>IF(AND(A7163&lt;&gt;"",ISNUMBER(A7163)),VLOOKUP(A7163,Studies!A:BR,3,FALSE),"")</f>
        <v>https://www.ncbi.nlm.nih.gov/pmc/articles/PMC3584707/</v>
      </c>
      <c r="D7163" s="254" t="str">
        <f>IF(AND(A7163&lt;&gt;"",ISNUMBER(A7163)),VLOOKUP(A7163,Studies!A:BR,4,FALSE),"")</f>
        <v>Alfentanil PO Rifampin coadmin sequential</v>
      </c>
      <c r="E7163" s="254" t="str">
        <f>IF(AND(A7163&lt;&gt;"",ISNUMBER(A7163)),VLOOKUP(A7163,Studies!A:BR,5,FALSE),"")</f>
        <v>Alfentanil</v>
      </c>
      <c r="F7163" s="255" t="str">
        <f>IF(AND(A7163&lt;&gt;"",ISNUMBER(A7163)),VLOOKUP(A7163,Studies!A:BR,6,FALSE),"")</f>
        <v>Plasma</v>
      </c>
      <c r="G7163" s="194">
        <v>114</v>
      </c>
      <c r="H7163" s="50" t="s">
        <v>60</v>
      </c>
      <c r="I7163" s="187">
        <v>0.44402069999999999</v>
      </c>
      <c r="J7163" s="41" t="s">
        <v>941</v>
      </c>
      <c r="K7163" s="41" t="s">
        <v>116</v>
      </c>
    </row>
    <row r="7164" spans="1:11" x14ac:dyDescent="0.2">
      <c r="A7164" s="30">
        <v>771</v>
      </c>
      <c r="B7164" s="253" t="str">
        <f>IF(AND(A7164&lt;&gt;"",ISNUMBER(A7164)),VLOOKUP(A7164,Studies!A:BR,2,FALSE),"")</f>
        <v>Kharasch 2011b</v>
      </c>
      <c r="C7164" s="254" t="str">
        <f>IF(AND(A7164&lt;&gt;"",ISNUMBER(A7164)),VLOOKUP(A7164,Studies!A:BR,3,FALSE),"")</f>
        <v>https://www.ncbi.nlm.nih.gov/pmc/articles/PMC3584707/</v>
      </c>
      <c r="D7164" s="254" t="str">
        <f>IF(AND(A7164&lt;&gt;"",ISNUMBER(A7164)),VLOOKUP(A7164,Studies!A:BR,4,FALSE),"")</f>
        <v>Alfentanil PO Rifampin coadmin sequential</v>
      </c>
      <c r="E7164" s="254" t="str">
        <f>IF(AND(A7164&lt;&gt;"",ISNUMBER(A7164)),VLOOKUP(A7164,Studies!A:BR,5,FALSE),"")</f>
        <v>Alfentanil</v>
      </c>
      <c r="F7164" s="255" t="str">
        <f>IF(AND(A7164&lt;&gt;"",ISNUMBER(A7164)),VLOOKUP(A7164,Studies!A:BR,6,FALSE),"")</f>
        <v>Plasma</v>
      </c>
      <c r="G7164" s="194">
        <v>115</v>
      </c>
      <c r="H7164" s="50" t="s">
        <v>60</v>
      </c>
      <c r="I7164" s="187">
        <v>8.4382360000000003E-2</v>
      </c>
      <c r="J7164" s="41" t="s">
        <v>941</v>
      </c>
      <c r="K7164" s="41" t="s">
        <v>116</v>
      </c>
    </row>
    <row r="7165" spans="1:11" x14ac:dyDescent="0.2">
      <c r="A7165" s="30">
        <v>772</v>
      </c>
      <c r="B7165" s="253" t="str">
        <f>IF(AND(A7165&lt;&gt;"",ISNUMBER(A7165)),VLOOKUP(A7165,Studies!A:BR,2,FALSE),"")</f>
        <v>Kharasch 2011b</v>
      </c>
      <c r="C7165" s="254" t="str">
        <f>IF(AND(A7165&lt;&gt;"",ISNUMBER(A7165)),VLOOKUP(A7165,Studies!A:BR,3,FALSE),"")</f>
        <v>https://www.ncbi.nlm.nih.gov/pmc/articles/PMC3584707/</v>
      </c>
      <c r="D7165" s="254" t="str">
        <f>IF(AND(A7165&lt;&gt;"",ISNUMBER(A7165)),VLOOKUP(A7165,Studies!A:BR,4,FALSE),"")</f>
        <v>Alfentanil PO Control simultaneous</v>
      </c>
      <c r="E7165" s="254" t="str">
        <f>IF(AND(A7165&lt;&gt;"",ISNUMBER(A7165)),VLOOKUP(A7165,Studies!A:BR,5,FALSE),"")</f>
        <v>Alfentanil</v>
      </c>
      <c r="F7165" s="255" t="str">
        <f>IF(AND(A7165&lt;&gt;"",ISNUMBER(A7165)),VLOOKUP(A7165,Studies!A:BR,6,FALSE),"")</f>
        <v>Plasma</v>
      </c>
      <c r="G7165" s="194">
        <v>21.166</v>
      </c>
      <c r="H7165" s="50" t="s">
        <v>60</v>
      </c>
      <c r="I7165" s="187">
        <v>0.16877639999999999</v>
      </c>
      <c r="J7165" s="41" t="s">
        <v>941</v>
      </c>
      <c r="K7165" s="41" t="s">
        <v>116</v>
      </c>
    </row>
    <row r="7166" spans="1:11" x14ac:dyDescent="0.2">
      <c r="A7166" s="30">
        <v>772</v>
      </c>
      <c r="B7166" s="253" t="str">
        <f>IF(AND(A7166&lt;&gt;"",ISNUMBER(A7166)),VLOOKUP(A7166,Studies!A:BR,2,FALSE),"")</f>
        <v>Kharasch 2011b</v>
      </c>
      <c r="C7166" s="254" t="str">
        <f>IF(AND(A7166&lt;&gt;"",ISNUMBER(A7166)),VLOOKUP(A7166,Studies!A:BR,3,FALSE),"")</f>
        <v>https://www.ncbi.nlm.nih.gov/pmc/articles/PMC3584707/</v>
      </c>
      <c r="D7166" s="254" t="str">
        <f>IF(AND(A7166&lt;&gt;"",ISNUMBER(A7166)),VLOOKUP(A7166,Studies!A:BR,4,FALSE),"")</f>
        <v>Alfentanil PO Control simultaneous</v>
      </c>
      <c r="E7166" s="254" t="str">
        <f>IF(AND(A7166&lt;&gt;"",ISNUMBER(A7166)),VLOOKUP(A7166,Studies!A:BR,5,FALSE),"")</f>
        <v>Alfentanil</v>
      </c>
      <c r="F7166" s="255" t="str">
        <f>IF(AND(A7166&lt;&gt;"",ISNUMBER(A7166)),VLOOKUP(A7166,Studies!A:BR,6,FALSE),"")</f>
        <v>Plasma</v>
      </c>
      <c r="G7166" s="194">
        <v>21.25</v>
      </c>
      <c r="H7166" s="50" t="s">
        <v>60</v>
      </c>
      <c r="I7166" s="187">
        <v>11.308020000000001</v>
      </c>
      <c r="J7166" s="41" t="s">
        <v>941</v>
      </c>
      <c r="K7166" s="41" t="s">
        <v>116</v>
      </c>
    </row>
    <row r="7167" spans="1:11" x14ac:dyDescent="0.2">
      <c r="A7167" s="30">
        <v>772</v>
      </c>
      <c r="B7167" s="253" t="str">
        <f>IF(AND(A7167&lt;&gt;"",ISNUMBER(A7167)),VLOOKUP(A7167,Studies!A:BR,2,FALSE),"")</f>
        <v>Kharasch 2011b</v>
      </c>
      <c r="C7167" s="254" t="str">
        <f>IF(AND(A7167&lt;&gt;"",ISNUMBER(A7167)),VLOOKUP(A7167,Studies!A:BR,3,FALSE),"")</f>
        <v>https://www.ncbi.nlm.nih.gov/pmc/articles/PMC3584707/</v>
      </c>
      <c r="D7167" s="254" t="str">
        <f>IF(AND(A7167&lt;&gt;"",ISNUMBER(A7167)),VLOOKUP(A7167,Studies!A:BR,4,FALSE),"")</f>
        <v>Alfentanil PO Control simultaneous</v>
      </c>
      <c r="E7167" s="254" t="str">
        <f>IF(AND(A7167&lt;&gt;"",ISNUMBER(A7167)),VLOOKUP(A7167,Studies!A:BR,5,FALSE),"")</f>
        <v>Alfentanil</v>
      </c>
      <c r="F7167" s="255" t="str">
        <f>IF(AND(A7167&lt;&gt;"",ISNUMBER(A7167)),VLOOKUP(A7167,Studies!A:BR,6,FALSE),"")</f>
        <v>Plasma</v>
      </c>
      <c r="G7167" s="194">
        <v>21.5</v>
      </c>
      <c r="H7167" s="50" t="s">
        <v>60</v>
      </c>
      <c r="I7167" s="187">
        <v>16.371310000000001</v>
      </c>
      <c r="J7167" s="41" t="s">
        <v>941</v>
      </c>
      <c r="K7167" s="41" t="s">
        <v>116</v>
      </c>
    </row>
    <row r="7168" spans="1:11" x14ac:dyDescent="0.2">
      <c r="A7168" s="30">
        <v>772</v>
      </c>
      <c r="B7168" s="253" t="str">
        <f>IF(AND(A7168&lt;&gt;"",ISNUMBER(A7168)),VLOOKUP(A7168,Studies!A:BR,2,FALSE),"")</f>
        <v>Kharasch 2011b</v>
      </c>
      <c r="C7168" s="254" t="str">
        <f>IF(AND(A7168&lt;&gt;"",ISNUMBER(A7168)),VLOOKUP(A7168,Studies!A:BR,3,FALSE),"")</f>
        <v>https://www.ncbi.nlm.nih.gov/pmc/articles/PMC3584707/</v>
      </c>
      <c r="D7168" s="254" t="str">
        <f>IF(AND(A7168&lt;&gt;"",ISNUMBER(A7168)),VLOOKUP(A7168,Studies!A:BR,4,FALSE),"")</f>
        <v>Alfentanil PO Control simultaneous</v>
      </c>
      <c r="E7168" s="254" t="str">
        <f>IF(AND(A7168&lt;&gt;"",ISNUMBER(A7168)),VLOOKUP(A7168,Studies!A:BR,5,FALSE),"")</f>
        <v>Alfentanil</v>
      </c>
      <c r="F7168" s="255" t="str">
        <f>IF(AND(A7168&lt;&gt;"",ISNUMBER(A7168)),VLOOKUP(A7168,Studies!A:BR,6,FALSE),"")</f>
        <v>Plasma</v>
      </c>
      <c r="G7168" s="194">
        <v>21.75</v>
      </c>
      <c r="H7168" s="50" t="s">
        <v>60</v>
      </c>
      <c r="I7168" s="187">
        <v>21.940930000000002</v>
      </c>
      <c r="J7168" s="41" t="s">
        <v>941</v>
      </c>
      <c r="K7168" s="41" t="s">
        <v>116</v>
      </c>
    </row>
    <row r="7169" spans="1:14" x14ac:dyDescent="0.2">
      <c r="A7169" s="30">
        <v>772</v>
      </c>
      <c r="B7169" s="253" t="str">
        <f>IF(AND(A7169&lt;&gt;"",ISNUMBER(A7169)),VLOOKUP(A7169,Studies!A:BR,2,FALSE),"")</f>
        <v>Kharasch 2011b</v>
      </c>
      <c r="C7169" s="254" t="str">
        <f>IF(AND(A7169&lt;&gt;"",ISNUMBER(A7169)),VLOOKUP(A7169,Studies!A:BR,3,FALSE),"")</f>
        <v>https://www.ncbi.nlm.nih.gov/pmc/articles/PMC3584707/</v>
      </c>
      <c r="D7169" s="254" t="str">
        <f>IF(AND(A7169&lt;&gt;"",ISNUMBER(A7169)),VLOOKUP(A7169,Studies!A:BR,4,FALSE),"")</f>
        <v>Alfentanil PO Control simultaneous</v>
      </c>
      <c r="E7169" s="254" t="str">
        <f>IF(AND(A7169&lt;&gt;"",ISNUMBER(A7169)),VLOOKUP(A7169,Studies!A:BR,5,FALSE),"")</f>
        <v>Alfentanil</v>
      </c>
      <c r="F7169" s="255" t="str">
        <f>IF(AND(A7169&lt;&gt;"",ISNUMBER(A7169)),VLOOKUP(A7169,Studies!A:BR,6,FALSE),"")</f>
        <v>Plasma</v>
      </c>
      <c r="G7169" s="194">
        <v>22</v>
      </c>
      <c r="H7169" s="50" t="s">
        <v>60</v>
      </c>
      <c r="I7169" s="187">
        <v>23.797470000000001</v>
      </c>
      <c r="J7169" s="41" t="s">
        <v>941</v>
      </c>
      <c r="K7169" s="41" t="s">
        <v>116</v>
      </c>
    </row>
    <row r="7170" spans="1:14" x14ac:dyDescent="0.2">
      <c r="A7170" s="30">
        <v>772</v>
      </c>
      <c r="B7170" s="253" t="str">
        <f>IF(AND(A7170&lt;&gt;"",ISNUMBER(A7170)),VLOOKUP(A7170,Studies!A:BR,2,FALSE),"")</f>
        <v>Kharasch 2011b</v>
      </c>
      <c r="C7170" s="254" t="str">
        <f>IF(AND(A7170&lt;&gt;"",ISNUMBER(A7170)),VLOOKUP(A7170,Studies!A:BR,3,FALSE),"")</f>
        <v>https://www.ncbi.nlm.nih.gov/pmc/articles/PMC3584707/</v>
      </c>
      <c r="D7170" s="254" t="str">
        <f>IF(AND(A7170&lt;&gt;"",ISNUMBER(A7170)),VLOOKUP(A7170,Studies!A:BR,4,FALSE),"")</f>
        <v>Alfentanil PO Control simultaneous</v>
      </c>
      <c r="E7170" s="254" t="str">
        <f>IF(AND(A7170&lt;&gt;"",ISNUMBER(A7170)),VLOOKUP(A7170,Studies!A:BR,5,FALSE),"")</f>
        <v>Alfentanil</v>
      </c>
      <c r="F7170" s="255" t="str">
        <f>IF(AND(A7170&lt;&gt;"",ISNUMBER(A7170)),VLOOKUP(A7170,Studies!A:BR,6,FALSE),"")</f>
        <v>Plasma</v>
      </c>
      <c r="G7170" s="194">
        <v>22.5</v>
      </c>
      <c r="H7170" s="50" t="s">
        <v>60</v>
      </c>
      <c r="I7170" s="187">
        <v>24.135020000000001</v>
      </c>
      <c r="J7170" s="41" t="s">
        <v>941</v>
      </c>
      <c r="K7170" s="41" t="s">
        <v>116</v>
      </c>
    </row>
    <row r="7171" spans="1:14" x14ac:dyDescent="0.2">
      <c r="A7171" s="30">
        <v>772</v>
      </c>
      <c r="B7171" s="253" t="str">
        <f>IF(AND(A7171&lt;&gt;"",ISNUMBER(A7171)),VLOOKUP(A7171,Studies!A:BR,2,FALSE),"")</f>
        <v>Kharasch 2011b</v>
      </c>
      <c r="C7171" s="254" t="str">
        <f>IF(AND(A7171&lt;&gt;"",ISNUMBER(A7171)),VLOOKUP(A7171,Studies!A:BR,3,FALSE),"")</f>
        <v>https://www.ncbi.nlm.nih.gov/pmc/articles/PMC3584707/</v>
      </c>
      <c r="D7171" s="254" t="str">
        <f>IF(AND(A7171&lt;&gt;"",ISNUMBER(A7171)),VLOOKUP(A7171,Studies!A:BR,4,FALSE),"")</f>
        <v>Alfentanil PO Control simultaneous</v>
      </c>
      <c r="E7171" s="254" t="str">
        <f>IF(AND(A7171&lt;&gt;"",ISNUMBER(A7171)),VLOOKUP(A7171,Studies!A:BR,5,FALSE),"")</f>
        <v>Alfentanil</v>
      </c>
      <c r="F7171" s="255" t="str">
        <f>IF(AND(A7171&lt;&gt;"",ISNUMBER(A7171)),VLOOKUP(A7171,Studies!A:BR,6,FALSE),"")</f>
        <v>Plasma</v>
      </c>
      <c r="G7171" s="194">
        <v>23</v>
      </c>
      <c r="H7171" s="50" t="s">
        <v>60</v>
      </c>
      <c r="I7171" s="187">
        <v>22.616029999999999</v>
      </c>
      <c r="J7171" s="41" t="s">
        <v>941</v>
      </c>
      <c r="K7171" s="41" t="s">
        <v>116</v>
      </c>
    </row>
    <row r="7172" spans="1:14" x14ac:dyDescent="0.2">
      <c r="A7172" s="30">
        <v>772</v>
      </c>
      <c r="B7172" s="253" t="str">
        <f>IF(AND(A7172&lt;&gt;"",ISNUMBER(A7172)),VLOOKUP(A7172,Studies!A:BR,2,FALSE),"")</f>
        <v>Kharasch 2011b</v>
      </c>
      <c r="C7172" s="254" t="str">
        <f>IF(AND(A7172&lt;&gt;"",ISNUMBER(A7172)),VLOOKUP(A7172,Studies!A:BR,3,FALSE),"")</f>
        <v>https://www.ncbi.nlm.nih.gov/pmc/articles/PMC3584707/</v>
      </c>
      <c r="D7172" s="254" t="str">
        <f>IF(AND(A7172&lt;&gt;"",ISNUMBER(A7172)),VLOOKUP(A7172,Studies!A:BR,4,FALSE),"")</f>
        <v>Alfentanil PO Control simultaneous</v>
      </c>
      <c r="E7172" s="254" t="str">
        <f>IF(AND(A7172&lt;&gt;"",ISNUMBER(A7172)),VLOOKUP(A7172,Studies!A:BR,5,FALSE),"")</f>
        <v>Alfentanil</v>
      </c>
      <c r="F7172" s="255" t="str">
        <f>IF(AND(A7172&lt;&gt;"",ISNUMBER(A7172)),VLOOKUP(A7172,Studies!A:BR,6,FALSE),"")</f>
        <v>Plasma</v>
      </c>
      <c r="G7172" s="194">
        <v>23.5</v>
      </c>
      <c r="H7172" s="50" t="s">
        <v>60</v>
      </c>
      <c r="I7172" s="187">
        <v>18.734179999999999</v>
      </c>
      <c r="J7172" s="41" t="s">
        <v>941</v>
      </c>
      <c r="K7172" s="41" t="s">
        <v>116</v>
      </c>
    </row>
    <row r="7173" spans="1:14" x14ac:dyDescent="0.2">
      <c r="A7173" s="30">
        <v>772</v>
      </c>
      <c r="B7173" s="253" t="str">
        <f>IF(AND(A7173&lt;&gt;"",ISNUMBER(A7173)),VLOOKUP(A7173,Studies!A:BR,2,FALSE),"")</f>
        <v>Kharasch 2011b</v>
      </c>
      <c r="C7173" s="254" t="str">
        <f>IF(AND(A7173&lt;&gt;"",ISNUMBER(A7173)),VLOOKUP(A7173,Studies!A:BR,3,FALSE),"")</f>
        <v>https://www.ncbi.nlm.nih.gov/pmc/articles/PMC3584707/</v>
      </c>
      <c r="D7173" s="254" t="str">
        <f>IF(AND(A7173&lt;&gt;"",ISNUMBER(A7173)),VLOOKUP(A7173,Studies!A:BR,4,FALSE),"")</f>
        <v>Alfentanil PO Control simultaneous</v>
      </c>
      <c r="E7173" s="254" t="str">
        <f>IF(AND(A7173&lt;&gt;"",ISNUMBER(A7173)),VLOOKUP(A7173,Studies!A:BR,5,FALSE),"")</f>
        <v>Alfentanil</v>
      </c>
      <c r="F7173" s="255" t="str">
        <f>IF(AND(A7173&lt;&gt;"",ISNUMBER(A7173)),VLOOKUP(A7173,Studies!A:BR,6,FALSE),"")</f>
        <v>Plasma</v>
      </c>
      <c r="G7173" s="194">
        <v>24</v>
      </c>
      <c r="H7173" s="50" t="s">
        <v>60</v>
      </c>
      <c r="I7173" s="187">
        <v>15.189870000000001</v>
      </c>
      <c r="J7173" s="41" t="s">
        <v>941</v>
      </c>
      <c r="K7173" s="41" t="s">
        <v>116</v>
      </c>
    </row>
    <row r="7174" spans="1:14" x14ac:dyDescent="0.2">
      <c r="A7174" s="30">
        <v>772</v>
      </c>
      <c r="B7174" s="253" t="str">
        <f>IF(AND(A7174&lt;&gt;"",ISNUMBER(A7174)),VLOOKUP(A7174,Studies!A:BR,2,FALSE),"")</f>
        <v>Kharasch 2011b</v>
      </c>
      <c r="C7174" s="254" t="str">
        <f>IF(AND(A7174&lt;&gt;"",ISNUMBER(A7174)),VLOOKUP(A7174,Studies!A:BR,3,FALSE),"")</f>
        <v>https://www.ncbi.nlm.nih.gov/pmc/articles/PMC3584707/</v>
      </c>
      <c r="D7174" s="254" t="str">
        <f>IF(AND(A7174&lt;&gt;"",ISNUMBER(A7174)),VLOOKUP(A7174,Studies!A:BR,4,FALSE),"")</f>
        <v>Alfentanil PO Control simultaneous</v>
      </c>
      <c r="E7174" s="254" t="str">
        <f>IF(AND(A7174&lt;&gt;"",ISNUMBER(A7174)),VLOOKUP(A7174,Studies!A:BR,5,FALSE),"")</f>
        <v>Alfentanil</v>
      </c>
      <c r="F7174" s="255" t="str">
        <f>IF(AND(A7174&lt;&gt;"",ISNUMBER(A7174)),VLOOKUP(A7174,Studies!A:BR,6,FALSE),"")</f>
        <v>Plasma</v>
      </c>
      <c r="G7174" s="194">
        <v>24.5</v>
      </c>
      <c r="H7174" s="50" t="s">
        <v>60</v>
      </c>
      <c r="I7174" s="187">
        <v>12.99578</v>
      </c>
      <c r="J7174" s="41" t="s">
        <v>941</v>
      </c>
      <c r="K7174" s="41" t="s">
        <v>116</v>
      </c>
    </row>
    <row r="7175" spans="1:14" x14ac:dyDescent="0.2">
      <c r="A7175" s="30">
        <v>772</v>
      </c>
      <c r="B7175" s="253" t="str">
        <f>IF(AND(A7175&lt;&gt;"",ISNUMBER(A7175)),VLOOKUP(A7175,Studies!A:BR,2,FALSE),"")</f>
        <v>Kharasch 2011b</v>
      </c>
      <c r="C7175" s="254" t="str">
        <f>IF(AND(A7175&lt;&gt;"",ISNUMBER(A7175)),VLOOKUP(A7175,Studies!A:BR,3,FALSE),"")</f>
        <v>https://www.ncbi.nlm.nih.gov/pmc/articles/PMC3584707/</v>
      </c>
      <c r="D7175" s="254" t="str">
        <f>IF(AND(A7175&lt;&gt;"",ISNUMBER(A7175)),VLOOKUP(A7175,Studies!A:BR,4,FALSE),"")</f>
        <v>Alfentanil PO Control simultaneous</v>
      </c>
      <c r="E7175" s="254" t="str">
        <f>IF(AND(A7175&lt;&gt;"",ISNUMBER(A7175)),VLOOKUP(A7175,Studies!A:BR,5,FALSE),"")</f>
        <v>Alfentanil</v>
      </c>
      <c r="F7175" s="255" t="str">
        <f>IF(AND(A7175&lt;&gt;"",ISNUMBER(A7175)),VLOOKUP(A7175,Studies!A:BR,6,FALSE),"")</f>
        <v>Plasma</v>
      </c>
      <c r="G7175" s="194">
        <v>25</v>
      </c>
      <c r="H7175" s="50" t="s">
        <v>60</v>
      </c>
      <c r="I7175" s="187">
        <v>8.6075940000000006</v>
      </c>
      <c r="J7175" s="41" t="s">
        <v>941</v>
      </c>
      <c r="K7175" s="41" t="s">
        <v>116</v>
      </c>
    </row>
    <row r="7176" spans="1:14" x14ac:dyDescent="0.2">
      <c r="A7176" s="30">
        <v>772</v>
      </c>
      <c r="B7176" s="253" t="str">
        <f>IF(AND(A7176&lt;&gt;"",ISNUMBER(A7176)),VLOOKUP(A7176,Studies!A:BR,2,FALSE),"")</f>
        <v>Kharasch 2011b</v>
      </c>
      <c r="C7176" s="254" t="str">
        <f>IF(AND(A7176&lt;&gt;"",ISNUMBER(A7176)),VLOOKUP(A7176,Studies!A:BR,3,FALSE),"")</f>
        <v>https://www.ncbi.nlm.nih.gov/pmc/articles/PMC3584707/</v>
      </c>
      <c r="D7176" s="254" t="str">
        <f>IF(AND(A7176&lt;&gt;"",ISNUMBER(A7176)),VLOOKUP(A7176,Studies!A:BR,4,FALSE),"")</f>
        <v>Alfentanil PO Control simultaneous</v>
      </c>
      <c r="E7176" s="254" t="str">
        <f>IF(AND(A7176&lt;&gt;"",ISNUMBER(A7176)),VLOOKUP(A7176,Studies!A:BR,5,FALSE),"")</f>
        <v>Alfentanil</v>
      </c>
      <c r="F7176" s="255" t="str">
        <f>IF(AND(A7176&lt;&gt;"",ISNUMBER(A7176)),VLOOKUP(A7176,Studies!A:BR,6,FALSE),"")</f>
        <v>Plasma</v>
      </c>
      <c r="G7176" s="194">
        <v>26</v>
      </c>
      <c r="H7176" s="50" t="s">
        <v>60</v>
      </c>
      <c r="I7176" s="187">
        <v>5.738397</v>
      </c>
      <c r="J7176" s="41" t="s">
        <v>941</v>
      </c>
      <c r="K7176" s="41" t="s">
        <v>116</v>
      </c>
    </row>
    <row r="7177" spans="1:14" x14ac:dyDescent="0.2">
      <c r="A7177" s="30">
        <v>772</v>
      </c>
      <c r="B7177" s="253" t="str">
        <f>IF(AND(A7177&lt;&gt;"",ISNUMBER(A7177)),VLOOKUP(A7177,Studies!A:BR,2,FALSE),"")</f>
        <v>Kharasch 2011b</v>
      </c>
      <c r="C7177" s="254" t="str">
        <f>IF(AND(A7177&lt;&gt;"",ISNUMBER(A7177)),VLOOKUP(A7177,Studies!A:BR,3,FALSE),"")</f>
        <v>https://www.ncbi.nlm.nih.gov/pmc/articles/PMC3584707/</v>
      </c>
      <c r="D7177" s="254" t="str">
        <f>IF(AND(A7177&lt;&gt;"",ISNUMBER(A7177)),VLOOKUP(A7177,Studies!A:BR,4,FALSE),"")</f>
        <v>Alfentanil PO Control simultaneous</v>
      </c>
      <c r="E7177" s="254" t="str">
        <f>IF(AND(A7177&lt;&gt;"",ISNUMBER(A7177)),VLOOKUP(A7177,Studies!A:BR,5,FALSE),"")</f>
        <v>Alfentanil</v>
      </c>
      <c r="F7177" s="255" t="str">
        <f>IF(AND(A7177&lt;&gt;"",ISNUMBER(A7177)),VLOOKUP(A7177,Studies!A:BR,6,FALSE),"")</f>
        <v>Plasma</v>
      </c>
      <c r="G7177" s="194">
        <v>27</v>
      </c>
      <c r="H7177" s="50" t="s">
        <v>60</v>
      </c>
      <c r="I7177" s="187">
        <v>3.881856</v>
      </c>
      <c r="J7177" s="41" t="s">
        <v>941</v>
      </c>
      <c r="K7177" s="41" t="s">
        <v>116</v>
      </c>
    </row>
    <row r="7178" spans="1:14" x14ac:dyDescent="0.2">
      <c r="A7178" s="30">
        <v>772</v>
      </c>
      <c r="B7178" s="253" t="str">
        <f>IF(AND(A7178&lt;&gt;"",ISNUMBER(A7178)),VLOOKUP(A7178,Studies!A:BR,2,FALSE),"")</f>
        <v>Kharasch 2011b</v>
      </c>
      <c r="C7178" s="254" t="str">
        <f>IF(AND(A7178&lt;&gt;"",ISNUMBER(A7178)),VLOOKUP(A7178,Studies!A:BR,3,FALSE),"")</f>
        <v>https://www.ncbi.nlm.nih.gov/pmc/articles/PMC3584707/</v>
      </c>
      <c r="D7178" s="254" t="str">
        <f>IF(AND(A7178&lt;&gt;"",ISNUMBER(A7178)),VLOOKUP(A7178,Studies!A:BR,4,FALSE),"")</f>
        <v>Alfentanil PO Control simultaneous</v>
      </c>
      <c r="E7178" s="254" t="str">
        <f>IF(AND(A7178&lt;&gt;"",ISNUMBER(A7178)),VLOOKUP(A7178,Studies!A:BR,5,FALSE),"")</f>
        <v>Alfentanil</v>
      </c>
      <c r="F7178" s="255" t="str">
        <f>IF(AND(A7178&lt;&gt;"",ISNUMBER(A7178)),VLOOKUP(A7178,Studies!A:BR,6,FALSE),"")</f>
        <v>Plasma</v>
      </c>
      <c r="G7178" s="194">
        <v>28</v>
      </c>
      <c r="H7178" s="50" t="s">
        <v>60</v>
      </c>
      <c r="I7178" s="187">
        <v>2.7004220000000001</v>
      </c>
      <c r="J7178" s="41" t="s">
        <v>941</v>
      </c>
      <c r="K7178" s="41" t="s">
        <v>116</v>
      </c>
    </row>
    <row r="7179" spans="1:14" x14ac:dyDescent="0.2">
      <c r="A7179" s="30">
        <v>772</v>
      </c>
      <c r="B7179" s="253" t="str">
        <f>IF(AND(A7179&lt;&gt;"",ISNUMBER(A7179)),VLOOKUP(A7179,Studies!A:BR,2,FALSE),"")</f>
        <v>Kharasch 2011b</v>
      </c>
      <c r="C7179" s="254" t="str">
        <f>IF(AND(A7179&lt;&gt;"",ISNUMBER(A7179)),VLOOKUP(A7179,Studies!A:BR,3,FALSE),"")</f>
        <v>https://www.ncbi.nlm.nih.gov/pmc/articles/PMC3584707/</v>
      </c>
      <c r="D7179" s="254" t="str">
        <f>IF(AND(A7179&lt;&gt;"",ISNUMBER(A7179)),VLOOKUP(A7179,Studies!A:BR,4,FALSE),"")</f>
        <v>Alfentanil PO Control simultaneous</v>
      </c>
      <c r="E7179" s="254" t="str">
        <f>IF(AND(A7179&lt;&gt;"",ISNUMBER(A7179)),VLOOKUP(A7179,Studies!A:BR,5,FALSE),"")</f>
        <v>Alfentanil</v>
      </c>
      <c r="F7179" s="255" t="str">
        <f>IF(AND(A7179&lt;&gt;"",ISNUMBER(A7179)),VLOOKUP(A7179,Studies!A:BR,6,FALSE),"")</f>
        <v>Plasma</v>
      </c>
      <c r="G7179" s="194">
        <v>29</v>
      </c>
      <c r="H7179" s="50" t="s">
        <v>60</v>
      </c>
      <c r="I7179" s="187">
        <v>1.5189870000000001</v>
      </c>
      <c r="J7179" s="41" t="s">
        <v>941</v>
      </c>
      <c r="K7179" s="41" t="s">
        <v>116</v>
      </c>
    </row>
    <row r="7180" spans="1:14" x14ac:dyDescent="0.2">
      <c r="A7180" s="30">
        <v>773</v>
      </c>
      <c r="B7180" s="253" t="str">
        <f>IF(AND(A7180&lt;&gt;"",ISNUMBER(A7180)),VLOOKUP(A7180,Studies!A:BR,2,FALSE),"")</f>
        <v>Kharasch 2011b</v>
      </c>
      <c r="C7180" s="254" t="str">
        <f>IF(AND(A7180&lt;&gt;"",ISNUMBER(A7180)),VLOOKUP(A7180,Studies!A:BR,3,FALSE),"")</f>
        <v>https://www.ncbi.nlm.nih.gov/pmc/articles/PMC3584707/</v>
      </c>
      <c r="D7180" s="254" t="str">
        <f>IF(AND(A7180&lt;&gt;"",ISNUMBER(A7180)),VLOOKUP(A7180,Studies!A:BR,4,FALSE),"")</f>
        <v>Alfentanil PO Grapefruit coadmin simultaneous</v>
      </c>
      <c r="E7180" s="254" t="str">
        <f>IF(AND(A7180&lt;&gt;"",ISNUMBER(A7180)),VLOOKUP(A7180,Studies!A:BR,5,FALSE),"")</f>
        <v>Alfentanil</v>
      </c>
      <c r="F7180" s="255" t="str">
        <f>IF(AND(A7180&lt;&gt;"",ISNUMBER(A7180)),VLOOKUP(A7180,Studies!A:BR,6,FALSE),"")</f>
        <v>Plasma</v>
      </c>
      <c r="G7180" s="194">
        <v>21.25</v>
      </c>
      <c r="H7180" s="50" t="s">
        <v>60</v>
      </c>
      <c r="I7180" s="187">
        <v>13.33333</v>
      </c>
      <c r="J7180" s="41" t="s">
        <v>941</v>
      </c>
      <c r="K7180" s="41" t="s">
        <v>116</v>
      </c>
      <c r="L7180" s="195">
        <v>14.34599</v>
      </c>
      <c r="M7180" s="52" t="s">
        <v>941</v>
      </c>
      <c r="N7180" s="52" t="s">
        <v>117</v>
      </c>
    </row>
    <row r="7181" spans="1:14" x14ac:dyDescent="0.2">
      <c r="A7181" s="30">
        <v>773</v>
      </c>
      <c r="B7181" s="253" t="str">
        <f>IF(AND(A7181&lt;&gt;"",ISNUMBER(A7181)),VLOOKUP(A7181,Studies!A:BR,2,FALSE),"")</f>
        <v>Kharasch 2011b</v>
      </c>
      <c r="C7181" s="254" t="str">
        <f>IF(AND(A7181&lt;&gt;"",ISNUMBER(A7181)),VLOOKUP(A7181,Studies!A:BR,3,FALSE),"")</f>
        <v>https://www.ncbi.nlm.nih.gov/pmc/articles/PMC3584707/</v>
      </c>
      <c r="D7181" s="254" t="str">
        <f>IF(AND(A7181&lt;&gt;"",ISNUMBER(A7181)),VLOOKUP(A7181,Studies!A:BR,4,FALSE),"")</f>
        <v>Alfentanil PO Grapefruit coadmin simultaneous</v>
      </c>
      <c r="E7181" s="254" t="str">
        <f>IF(AND(A7181&lt;&gt;"",ISNUMBER(A7181)),VLOOKUP(A7181,Studies!A:BR,5,FALSE),"")</f>
        <v>Alfentanil</v>
      </c>
      <c r="F7181" s="255" t="str">
        <f>IF(AND(A7181&lt;&gt;"",ISNUMBER(A7181)),VLOOKUP(A7181,Studies!A:BR,6,FALSE),"")</f>
        <v>Plasma</v>
      </c>
      <c r="G7181" s="194">
        <v>21.5</v>
      </c>
      <c r="H7181" s="50" t="s">
        <v>60</v>
      </c>
      <c r="I7181" s="187">
        <v>29.873419999999999</v>
      </c>
      <c r="J7181" s="41" t="s">
        <v>941</v>
      </c>
      <c r="K7181" s="41" t="s">
        <v>116</v>
      </c>
      <c r="L7181" s="195">
        <v>23.291139999999999</v>
      </c>
      <c r="M7181" s="52" t="s">
        <v>941</v>
      </c>
      <c r="N7181" s="52" t="s">
        <v>117</v>
      </c>
    </row>
    <row r="7182" spans="1:14" x14ac:dyDescent="0.2">
      <c r="A7182" s="30">
        <v>773</v>
      </c>
      <c r="B7182" s="253" t="str">
        <f>IF(AND(A7182&lt;&gt;"",ISNUMBER(A7182)),VLOOKUP(A7182,Studies!A:BR,2,FALSE),"")</f>
        <v>Kharasch 2011b</v>
      </c>
      <c r="C7182" s="254" t="str">
        <f>IF(AND(A7182&lt;&gt;"",ISNUMBER(A7182)),VLOOKUP(A7182,Studies!A:BR,3,FALSE),"")</f>
        <v>https://www.ncbi.nlm.nih.gov/pmc/articles/PMC3584707/</v>
      </c>
      <c r="D7182" s="254" t="str">
        <f>IF(AND(A7182&lt;&gt;"",ISNUMBER(A7182)),VLOOKUP(A7182,Studies!A:BR,4,FALSE),"")</f>
        <v>Alfentanil PO Grapefruit coadmin simultaneous</v>
      </c>
      <c r="E7182" s="254" t="str">
        <f>IF(AND(A7182&lt;&gt;"",ISNUMBER(A7182)),VLOOKUP(A7182,Studies!A:BR,5,FALSE),"")</f>
        <v>Alfentanil</v>
      </c>
      <c r="F7182" s="255" t="str">
        <f>IF(AND(A7182&lt;&gt;"",ISNUMBER(A7182)),VLOOKUP(A7182,Studies!A:BR,6,FALSE),"")</f>
        <v>Plasma</v>
      </c>
      <c r="G7182" s="194">
        <v>21.75</v>
      </c>
      <c r="H7182" s="50" t="s">
        <v>60</v>
      </c>
      <c r="I7182" s="187">
        <v>40.506329999999998</v>
      </c>
      <c r="J7182" s="41" t="s">
        <v>941</v>
      </c>
      <c r="K7182" s="41" t="s">
        <v>116</v>
      </c>
      <c r="L7182" s="195">
        <v>22.44726</v>
      </c>
      <c r="M7182" s="52" t="s">
        <v>941</v>
      </c>
      <c r="N7182" s="52" t="s">
        <v>117</v>
      </c>
    </row>
    <row r="7183" spans="1:14" x14ac:dyDescent="0.2">
      <c r="A7183" s="30">
        <v>773</v>
      </c>
      <c r="B7183" s="253" t="str">
        <f>IF(AND(A7183&lt;&gt;"",ISNUMBER(A7183)),VLOOKUP(A7183,Studies!A:BR,2,FALSE),"")</f>
        <v>Kharasch 2011b</v>
      </c>
      <c r="C7183" s="254" t="str">
        <f>IF(AND(A7183&lt;&gt;"",ISNUMBER(A7183)),VLOOKUP(A7183,Studies!A:BR,3,FALSE),"")</f>
        <v>https://www.ncbi.nlm.nih.gov/pmc/articles/PMC3584707/</v>
      </c>
      <c r="D7183" s="254" t="str">
        <f>IF(AND(A7183&lt;&gt;"",ISNUMBER(A7183)),VLOOKUP(A7183,Studies!A:BR,4,FALSE),"")</f>
        <v>Alfentanil PO Grapefruit coadmin simultaneous</v>
      </c>
      <c r="E7183" s="254" t="str">
        <f>IF(AND(A7183&lt;&gt;"",ISNUMBER(A7183)),VLOOKUP(A7183,Studies!A:BR,5,FALSE),"")</f>
        <v>Alfentanil</v>
      </c>
      <c r="F7183" s="255" t="str">
        <f>IF(AND(A7183&lt;&gt;"",ISNUMBER(A7183)),VLOOKUP(A7183,Studies!A:BR,6,FALSE),"")</f>
        <v>Plasma</v>
      </c>
      <c r="G7183" s="194">
        <v>22</v>
      </c>
      <c r="H7183" s="50" t="s">
        <v>60</v>
      </c>
      <c r="I7183" s="187">
        <v>47.088610000000003</v>
      </c>
      <c r="J7183" s="41" t="s">
        <v>941</v>
      </c>
      <c r="K7183" s="41" t="s">
        <v>116</v>
      </c>
      <c r="L7183" s="195">
        <v>32.742609999999999</v>
      </c>
      <c r="M7183" s="52" t="s">
        <v>941</v>
      </c>
      <c r="N7183" s="52" t="s">
        <v>117</v>
      </c>
    </row>
    <row r="7184" spans="1:14" x14ac:dyDescent="0.2">
      <c r="A7184" s="30">
        <v>773</v>
      </c>
      <c r="B7184" s="253" t="str">
        <f>IF(AND(A7184&lt;&gt;"",ISNUMBER(A7184)),VLOOKUP(A7184,Studies!A:BR,2,FALSE),"")</f>
        <v>Kharasch 2011b</v>
      </c>
      <c r="C7184" s="254" t="str">
        <f>IF(AND(A7184&lt;&gt;"",ISNUMBER(A7184)),VLOOKUP(A7184,Studies!A:BR,3,FALSE),"")</f>
        <v>https://www.ncbi.nlm.nih.gov/pmc/articles/PMC3584707/</v>
      </c>
      <c r="D7184" s="254" t="str">
        <f>IF(AND(A7184&lt;&gt;"",ISNUMBER(A7184)),VLOOKUP(A7184,Studies!A:BR,4,FALSE),"")</f>
        <v>Alfentanil PO Grapefruit coadmin simultaneous</v>
      </c>
      <c r="E7184" s="254" t="str">
        <f>IF(AND(A7184&lt;&gt;"",ISNUMBER(A7184)),VLOOKUP(A7184,Studies!A:BR,5,FALSE),"")</f>
        <v>Alfentanil</v>
      </c>
      <c r="F7184" s="255" t="str">
        <f>IF(AND(A7184&lt;&gt;"",ISNUMBER(A7184)),VLOOKUP(A7184,Studies!A:BR,6,FALSE),"")</f>
        <v>Plasma</v>
      </c>
      <c r="G7184" s="194">
        <v>22.5</v>
      </c>
      <c r="H7184" s="50" t="s">
        <v>60</v>
      </c>
      <c r="I7184" s="187">
        <v>39.324890000000003</v>
      </c>
      <c r="J7184" s="41" t="s">
        <v>941</v>
      </c>
      <c r="K7184" s="41" t="s">
        <v>116</v>
      </c>
      <c r="L7184" s="195">
        <v>24.810130000000001</v>
      </c>
      <c r="M7184" s="52" t="s">
        <v>941</v>
      </c>
      <c r="N7184" s="52" t="s">
        <v>117</v>
      </c>
    </row>
    <row r="7185" spans="1:14" x14ac:dyDescent="0.2">
      <c r="A7185" s="30">
        <v>773</v>
      </c>
      <c r="B7185" s="253" t="str">
        <f>IF(AND(A7185&lt;&gt;"",ISNUMBER(A7185)),VLOOKUP(A7185,Studies!A:BR,2,FALSE),"")</f>
        <v>Kharasch 2011b</v>
      </c>
      <c r="C7185" s="254" t="str">
        <f>IF(AND(A7185&lt;&gt;"",ISNUMBER(A7185)),VLOOKUP(A7185,Studies!A:BR,3,FALSE),"")</f>
        <v>https://www.ncbi.nlm.nih.gov/pmc/articles/PMC3584707/</v>
      </c>
      <c r="D7185" s="254" t="str">
        <f>IF(AND(A7185&lt;&gt;"",ISNUMBER(A7185)),VLOOKUP(A7185,Studies!A:BR,4,FALSE),"")</f>
        <v>Alfentanil PO Grapefruit coadmin simultaneous</v>
      </c>
      <c r="E7185" s="254" t="str">
        <f>IF(AND(A7185&lt;&gt;"",ISNUMBER(A7185)),VLOOKUP(A7185,Studies!A:BR,5,FALSE),"")</f>
        <v>Alfentanil</v>
      </c>
      <c r="F7185" s="255" t="str">
        <f>IF(AND(A7185&lt;&gt;"",ISNUMBER(A7185)),VLOOKUP(A7185,Studies!A:BR,6,FALSE),"")</f>
        <v>Plasma</v>
      </c>
      <c r="G7185" s="194">
        <v>23</v>
      </c>
      <c r="H7185" s="50" t="s">
        <v>60</v>
      </c>
      <c r="I7185" s="187">
        <v>32.405059999999999</v>
      </c>
      <c r="J7185" s="41" t="s">
        <v>941</v>
      </c>
      <c r="K7185" s="41" t="s">
        <v>116</v>
      </c>
      <c r="L7185" s="195">
        <v>13.67089</v>
      </c>
      <c r="M7185" s="52" t="s">
        <v>941</v>
      </c>
      <c r="N7185" s="52" t="s">
        <v>117</v>
      </c>
    </row>
    <row r="7186" spans="1:14" x14ac:dyDescent="0.2">
      <c r="A7186" s="30">
        <v>773</v>
      </c>
      <c r="B7186" s="253" t="str">
        <f>IF(AND(A7186&lt;&gt;"",ISNUMBER(A7186)),VLOOKUP(A7186,Studies!A:BR,2,FALSE),"")</f>
        <v>Kharasch 2011b</v>
      </c>
      <c r="C7186" s="254" t="str">
        <f>IF(AND(A7186&lt;&gt;"",ISNUMBER(A7186)),VLOOKUP(A7186,Studies!A:BR,3,FALSE),"")</f>
        <v>https://www.ncbi.nlm.nih.gov/pmc/articles/PMC3584707/</v>
      </c>
      <c r="D7186" s="254" t="str">
        <f>IF(AND(A7186&lt;&gt;"",ISNUMBER(A7186)),VLOOKUP(A7186,Studies!A:BR,4,FALSE),"")</f>
        <v>Alfentanil PO Grapefruit coadmin simultaneous</v>
      </c>
      <c r="E7186" s="254" t="str">
        <f>IF(AND(A7186&lt;&gt;"",ISNUMBER(A7186)),VLOOKUP(A7186,Studies!A:BR,5,FALSE),"")</f>
        <v>Alfentanil</v>
      </c>
      <c r="F7186" s="255" t="str">
        <f>IF(AND(A7186&lt;&gt;"",ISNUMBER(A7186)),VLOOKUP(A7186,Studies!A:BR,6,FALSE),"")</f>
        <v>Plasma</v>
      </c>
      <c r="G7186" s="194">
        <v>23.5</v>
      </c>
      <c r="H7186" s="50" t="s">
        <v>60</v>
      </c>
      <c r="I7186" s="187">
        <v>31.56118</v>
      </c>
      <c r="J7186" s="41" t="s">
        <v>941</v>
      </c>
      <c r="K7186" s="41" t="s">
        <v>116</v>
      </c>
      <c r="L7186" s="195">
        <v>11.308020000000001</v>
      </c>
      <c r="M7186" s="52" t="s">
        <v>941</v>
      </c>
      <c r="N7186" s="52" t="s">
        <v>117</v>
      </c>
    </row>
    <row r="7187" spans="1:14" x14ac:dyDescent="0.2">
      <c r="A7187" s="30">
        <v>773</v>
      </c>
      <c r="B7187" s="253" t="str">
        <f>IF(AND(A7187&lt;&gt;"",ISNUMBER(A7187)),VLOOKUP(A7187,Studies!A:BR,2,FALSE),"")</f>
        <v>Kharasch 2011b</v>
      </c>
      <c r="C7187" s="254" t="str">
        <f>IF(AND(A7187&lt;&gt;"",ISNUMBER(A7187)),VLOOKUP(A7187,Studies!A:BR,3,FALSE),"")</f>
        <v>https://www.ncbi.nlm.nih.gov/pmc/articles/PMC3584707/</v>
      </c>
      <c r="D7187" s="254" t="str">
        <f>IF(AND(A7187&lt;&gt;"",ISNUMBER(A7187)),VLOOKUP(A7187,Studies!A:BR,4,FALSE),"")</f>
        <v>Alfentanil PO Grapefruit coadmin simultaneous</v>
      </c>
      <c r="E7187" s="254" t="str">
        <f>IF(AND(A7187&lt;&gt;"",ISNUMBER(A7187)),VLOOKUP(A7187,Studies!A:BR,5,FALSE),"")</f>
        <v>Alfentanil</v>
      </c>
      <c r="F7187" s="255" t="str">
        <f>IF(AND(A7187&lt;&gt;"",ISNUMBER(A7187)),VLOOKUP(A7187,Studies!A:BR,6,FALSE),"")</f>
        <v>Plasma</v>
      </c>
      <c r="G7187" s="194">
        <v>24</v>
      </c>
      <c r="H7187" s="50" t="s">
        <v>60</v>
      </c>
      <c r="I7187" s="187">
        <v>32.067509999999999</v>
      </c>
      <c r="J7187" s="41" t="s">
        <v>941</v>
      </c>
      <c r="K7187" s="41" t="s">
        <v>116</v>
      </c>
      <c r="L7187" s="195">
        <v>14.00844</v>
      </c>
      <c r="M7187" s="52" t="s">
        <v>941</v>
      </c>
      <c r="N7187" s="52" t="s">
        <v>117</v>
      </c>
    </row>
    <row r="7188" spans="1:14" x14ac:dyDescent="0.2">
      <c r="A7188" s="30">
        <v>773</v>
      </c>
      <c r="B7188" s="253" t="str">
        <f>IF(AND(A7188&lt;&gt;"",ISNUMBER(A7188)),VLOOKUP(A7188,Studies!A:BR,2,FALSE),"")</f>
        <v>Kharasch 2011b</v>
      </c>
      <c r="C7188" s="254" t="str">
        <f>IF(AND(A7188&lt;&gt;"",ISNUMBER(A7188)),VLOOKUP(A7188,Studies!A:BR,3,FALSE),"")</f>
        <v>https://www.ncbi.nlm.nih.gov/pmc/articles/PMC3584707/</v>
      </c>
      <c r="D7188" s="254" t="str">
        <f>IF(AND(A7188&lt;&gt;"",ISNUMBER(A7188)),VLOOKUP(A7188,Studies!A:BR,4,FALSE),"")</f>
        <v>Alfentanil PO Grapefruit coadmin simultaneous</v>
      </c>
      <c r="E7188" s="254" t="str">
        <f>IF(AND(A7188&lt;&gt;"",ISNUMBER(A7188)),VLOOKUP(A7188,Studies!A:BR,5,FALSE),"")</f>
        <v>Alfentanil</v>
      </c>
      <c r="F7188" s="255" t="str">
        <f>IF(AND(A7188&lt;&gt;"",ISNUMBER(A7188)),VLOOKUP(A7188,Studies!A:BR,6,FALSE),"")</f>
        <v>Plasma</v>
      </c>
      <c r="G7188" s="194">
        <v>24.5</v>
      </c>
      <c r="H7188" s="50" t="s">
        <v>60</v>
      </c>
      <c r="I7188" s="187">
        <v>31.22363</v>
      </c>
      <c r="J7188" s="41" t="s">
        <v>941</v>
      </c>
      <c r="K7188" s="41" t="s">
        <v>116</v>
      </c>
      <c r="L7188" s="195">
        <v>14.177210000000001</v>
      </c>
      <c r="M7188" s="52" t="s">
        <v>941</v>
      </c>
      <c r="N7188" s="52" t="s">
        <v>117</v>
      </c>
    </row>
    <row r="7189" spans="1:14" x14ac:dyDescent="0.2">
      <c r="A7189" s="30">
        <v>773</v>
      </c>
      <c r="B7189" s="253" t="str">
        <f>IF(AND(A7189&lt;&gt;"",ISNUMBER(A7189)),VLOOKUP(A7189,Studies!A:BR,2,FALSE),"")</f>
        <v>Kharasch 2011b</v>
      </c>
      <c r="C7189" s="254" t="str">
        <f>IF(AND(A7189&lt;&gt;"",ISNUMBER(A7189)),VLOOKUP(A7189,Studies!A:BR,3,FALSE),"")</f>
        <v>https://www.ncbi.nlm.nih.gov/pmc/articles/PMC3584707/</v>
      </c>
      <c r="D7189" s="254" t="str">
        <f>IF(AND(A7189&lt;&gt;"",ISNUMBER(A7189)),VLOOKUP(A7189,Studies!A:BR,4,FALSE),"")</f>
        <v>Alfentanil PO Grapefruit coadmin simultaneous</v>
      </c>
      <c r="E7189" s="254" t="str">
        <f>IF(AND(A7189&lt;&gt;"",ISNUMBER(A7189)),VLOOKUP(A7189,Studies!A:BR,5,FALSE),"")</f>
        <v>Alfentanil</v>
      </c>
      <c r="F7189" s="255" t="str">
        <f>IF(AND(A7189&lt;&gt;"",ISNUMBER(A7189)),VLOOKUP(A7189,Studies!A:BR,6,FALSE),"")</f>
        <v>Plasma</v>
      </c>
      <c r="G7189" s="194">
        <v>25</v>
      </c>
      <c r="H7189" s="50" t="s">
        <v>60</v>
      </c>
      <c r="I7189" s="187">
        <v>22.44726</v>
      </c>
      <c r="J7189" s="41" t="s">
        <v>941</v>
      </c>
      <c r="K7189" s="41" t="s">
        <v>116</v>
      </c>
      <c r="L7189" s="195">
        <v>9.6202489999999994</v>
      </c>
      <c r="M7189" s="52" t="s">
        <v>941</v>
      </c>
      <c r="N7189" s="52" t="s">
        <v>117</v>
      </c>
    </row>
    <row r="7190" spans="1:14" x14ac:dyDescent="0.2">
      <c r="A7190" s="30">
        <v>773</v>
      </c>
      <c r="B7190" s="253" t="str">
        <f>IF(AND(A7190&lt;&gt;"",ISNUMBER(A7190)),VLOOKUP(A7190,Studies!A:BR,2,FALSE),"")</f>
        <v>Kharasch 2011b</v>
      </c>
      <c r="C7190" s="254" t="str">
        <f>IF(AND(A7190&lt;&gt;"",ISNUMBER(A7190)),VLOOKUP(A7190,Studies!A:BR,3,FALSE),"")</f>
        <v>https://www.ncbi.nlm.nih.gov/pmc/articles/PMC3584707/</v>
      </c>
      <c r="D7190" s="254" t="str">
        <f>IF(AND(A7190&lt;&gt;"",ISNUMBER(A7190)),VLOOKUP(A7190,Studies!A:BR,4,FALSE),"")</f>
        <v>Alfentanil PO Grapefruit coadmin simultaneous</v>
      </c>
      <c r="E7190" s="254" t="str">
        <f>IF(AND(A7190&lt;&gt;"",ISNUMBER(A7190)),VLOOKUP(A7190,Studies!A:BR,5,FALSE),"")</f>
        <v>Alfentanil</v>
      </c>
      <c r="F7190" s="255" t="str">
        <f>IF(AND(A7190&lt;&gt;"",ISNUMBER(A7190)),VLOOKUP(A7190,Studies!A:BR,6,FALSE),"")</f>
        <v>Plasma</v>
      </c>
      <c r="G7190" s="194">
        <v>26</v>
      </c>
      <c r="H7190" s="50" t="s">
        <v>60</v>
      </c>
      <c r="I7190" s="187">
        <v>15.021100000000001</v>
      </c>
      <c r="J7190" s="41" t="s">
        <v>941</v>
      </c>
      <c r="K7190" s="41" t="s">
        <v>116</v>
      </c>
      <c r="L7190" s="195">
        <v>6.0759460000000001</v>
      </c>
      <c r="M7190" s="52" t="s">
        <v>941</v>
      </c>
      <c r="N7190" s="52" t="s">
        <v>117</v>
      </c>
    </row>
    <row r="7191" spans="1:14" x14ac:dyDescent="0.2">
      <c r="A7191" s="30">
        <v>773</v>
      </c>
      <c r="B7191" s="253" t="str">
        <f>IF(AND(A7191&lt;&gt;"",ISNUMBER(A7191)),VLOOKUP(A7191,Studies!A:BR,2,FALSE),"")</f>
        <v>Kharasch 2011b</v>
      </c>
      <c r="C7191" s="254" t="str">
        <f>IF(AND(A7191&lt;&gt;"",ISNUMBER(A7191)),VLOOKUP(A7191,Studies!A:BR,3,FALSE),"")</f>
        <v>https://www.ncbi.nlm.nih.gov/pmc/articles/PMC3584707/</v>
      </c>
      <c r="D7191" s="254" t="str">
        <f>IF(AND(A7191&lt;&gt;"",ISNUMBER(A7191)),VLOOKUP(A7191,Studies!A:BR,4,FALSE),"")</f>
        <v>Alfentanil PO Grapefruit coadmin simultaneous</v>
      </c>
      <c r="E7191" s="254" t="str">
        <f>IF(AND(A7191&lt;&gt;"",ISNUMBER(A7191)),VLOOKUP(A7191,Studies!A:BR,5,FALSE),"")</f>
        <v>Alfentanil</v>
      </c>
      <c r="F7191" s="255" t="str">
        <f>IF(AND(A7191&lt;&gt;"",ISNUMBER(A7191)),VLOOKUP(A7191,Studies!A:BR,6,FALSE),"")</f>
        <v>Plasma</v>
      </c>
      <c r="G7191" s="194">
        <v>27</v>
      </c>
      <c r="H7191" s="50" t="s">
        <v>60</v>
      </c>
      <c r="I7191" s="187">
        <v>9.9578059999999997</v>
      </c>
      <c r="J7191" s="41" t="s">
        <v>941</v>
      </c>
      <c r="K7191" s="41" t="s">
        <v>116</v>
      </c>
      <c r="L7191" s="195">
        <v>5.5696199999999996</v>
      </c>
      <c r="M7191" s="52" t="s">
        <v>941</v>
      </c>
      <c r="N7191" s="52" t="s">
        <v>117</v>
      </c>
    </row>
    <row r="7192" spans="1:14" x14ac:dyDescent="0.2">
      <c r="A7192" s="30">
        <v>773</v>
      </c>
      <c r="B7192" s="253" t="str">
        <f>IF(AND(A7192&lt;&gt;"",ISNUMBER(A7192)),VLOOKUP(A7192,Studies!A:BR,2,FALSE),"")</f>
        <v>Kharasch 2011b</v>
      </c>
      <c r="C7192" s="254" t="str">
        <f>IF(AND(A7192&lt;&gt;"",ISNUMBER(A7192)),VLOOKUP(A7192,Studies!A:BR,3,FALSE),"")</f>
        <v>https://www.ncbi.nlm.nih.gov/pmc/articles/PMC3584707/</v>
      </c>
      <c r="D7192" s="254" t="str">
        <f>IF(AND(A7192&lt;&gt;"",ISNUMBER(A7192)),VLOOKUP(A7192,Studies!A:BR,4,FALSE),"")</f>
        <v>Alfentanil PO Grapefruit coadmin simultaneous</v>
      </c>
      <c r="E7192" s="254" t="str">
        <f>IF(AND(A7192&lt;&gt;"",ISNUMBER(A7192)),VLOOKUP(A7192,Studies!A:BR,5,FALSE),"")</f>
        <v>Alfentanil</v>
      </c>
      <c r="F7192" s="255" t="str">
        <f>IF(AND(A7192&lt;&gt;"",ISNUMBER(A7192)),VLOOKUP(A7192,Studies!A:BR,6,FALSE),"")</f>
        <v>Plasma</v>
      </c>
      <c r="G7192" s="194">
        <v>28</v>
      </c>
      <c r="H7192" s="50" t="s">
        <v>60</v>
      </c>
      <c r="I7192" s="187">
        <v>6.4135020000000003</v>
      </c>
      <c r="J7192" s="41" t="s">
        <v>941</v>
      </c>
      <c r="K7192" s="41" t="s">
        <v>116</v>
      </c>
      <c r="L7192" s="195">
        <v>4.7257379999999998</v>
      </c>
      <c r="M7192" s="52" t="s">
        <v>941</v>
      </c>
      <c r="N7192" s="52" t="s">
        <v>117</v>
      </c>
    </row>
    <row r="7193" spans="1:14" x14ac:dyDescent="0.2">
      <c r="A7193" s="30">
        <v>773</v>
      </c>
      <c r="B7193" s="253" t="str">
        <f>IF(AND(A7193&lt;&gt;"",ISNUMBER(A7193)),VLOOKUP(A7193,Studies!A:BR,2,FALSE),"")</f>
        <v>Kharasch 2011b</v>
      </c>
      <c r="C7193" s="254" t="str">
        <f>IF(AND(A7193&lt;&gt;"",ISNUMBER(A7193)),VLOOKUP(A7193,Studies!A:BR,3,FALSE),"")</f>
        <v>https://www.ncbi.nlm.nih.gov/pmc/articles/PMC3584707/</v>
      </c>
      <c r="D7193" s="254" t="str">
        <f>IF(AND(A7193&lt;&gt;"",ISNUMBER(A7193)),VLOOKUP(A7193,Studies!A:BR,4,FALSE),"")</f>
        <v>Alfentanil PO Grapefruit coadmin simultaneous</v>
      </c>
      <c r="E7193" s="254" t="str">
        <f>IF(AND(A7193&lt;&gt;"",ISNUMBER(A7193)),VLOOKUP(A7193,Studies!A:BR,5,FALSE),"")</f>
        <v>Alfentanil</v>
      </c>
      <c r="F7193" s="255" t="str">
        <f>IF(AND(A7193&lt;&gt;"",ISNUMBER(A7193)),VLOOKUP(A7193,Studies!A:BR,6,FALSE),"")</f>
        <v>Plasma</v>
      </c>
      <c r="G7193" s="194">
        <v>29</v>
      </c>
      <c r="H7193" s="50" t="s">
        <v>60</v>
      </c>
      <c r="I7193" s="187">
        <v>4.5569620000000004</v>
      </c>
      <c r="J7193" s="41" t="s">
        <v>941</v>
      </c>
      <c r="K7193" s="41" t="s">
        <v>116</v>
      </c>
      <c r="L7193" s="195">
        <v>3.5443039999999999</v>
      </c>
      <c r="M7193" s="52" t="s">
        <v>941</v>
      </c>
      <c r="N7193" s="52" t="s">
        <v>117</v>
      </c>
    </row>
    <row r="7194" spans="1:14" x14ac:dyDescent="0.2">
      <c r="A7194" s="30">
        <v>774</v>
      </c>
      <c r="B7194" s="253" t="str">
        <f>IF(AND(A7194&lt;&gt;"",ISNUMBER(A7194)),VLOOKUP(A7194,Studies!A:BR,2,FALSE),"")</f>
        <v>Kharasch 2011b</v>
      </c>
      <c r="C7194" s="254" t="str">
        <f>IF(AND(A7194&lt;&gt;"",ISNUMBER(A7194)),VLOOKUP(A7194,Studies!A:BR,3,FALSE),"")</f>
        <v>https://www.ncbi.nlm.nih.gov/pmc/articles/PMC3584707/</v>
      </c>
      <c r="D7194" s="254" t="str">
        <f>IF(AND(A7194&lt;&gt;"",ISNUMBER(A7194)),VLOOKUP(A7194,Studies!A:BR,4,FALSE),"")</f>
        <v>Alfentanil PO Ketoconazole coadmin simultaneous</v>
      </c>
      <c r="E7194" s="254" t="str">
        <f>IF(AND(A7194&lt;&gt;"",ISNUMBER(A7194)),VLOOKUP(A7194,Studies!A:BR,5,FALSE),"")</f>
        <v>Alfentanil</v>
      </c>
      <c r="F7194" s="255" t="str">
        <f>IF(AND(A7194&lt;&gt;"",ISNUMBER(A7194)),VLOOKUP(A7194,Studies!A:BR,6,FALSE),"")</f>
        <v>Plasma</v>
      </c>
      <c r="G7194" s="194">
        <v>84.165999999999997</v>
      </c>
      <c r="H7194" s="50" t="s">
        <v>60</v>
      </c>
      <c r="I7194" s="187">
        <v>7.2573840000000001</v>
      </c>
      <c r="J7194" s="41" t="s">
        <v>941</v>
      </c>
      <c r="K7194" s="41" t="s">
        <v>116</v>
      </c>
    </row>
    <row r="7195" spans="1:14" x14ac:dyDescent="0.2">
      <c r="A7195" s="30">
        <v>774</v>
      </c>
      <c r="B7195" s="253" t="str">
        <f>IF(AND(A7195&lt;&gt;"",ISNUMBER(A7195)),VLOOKUP(A7195,Studies!A:BR,2,FALSE),"")</f>
        <v>Kharasch 2011b</v>
      </c>
      <c r="C7195" s="254" t="str">
        <f>IF(AND(A7195&lt;&gt;"",ISNUMBER(A7195)),VLOOKUP(A7195,Studies!A:BR,3,FALSE),"")</f>
        <v>https://www.ncbi.nlm.nih.gov/pmc/articles/PMC3584707/</v>
      </c>
      <c r="D7195" s="254" t="str">
        <f>IF(AND(A7195&lt;&gt;"",ISNUMBER(A7195)),VLOOKUP(A7195,Studies!A:BR,4,FALSE),"")</f>
        <v>Alfentanil PO Ketoconazole coadmin simultaneous</v>
      </c>
      <c r="E7195" s="254" t="str">
        <f>IF(AND(A7195&lt;&gt;"",ISNUMBER(A7195)),VLOOKUP(A7195,Studies!A:BR,5,FALSE),"")</f>
        <v>Alfentanil</v>
      </c>
      <c r="F7195" s="255" t="str">
        <f>IF(AND(A7195&lt;&gt;"",ISNUMBER(A7195)),VLOOKUP(A7195,Studies!A:BR,6,FALSE),"")</f>
        <v>Plasma</v>
      </c>
      <c r="G7195" s="194">
        <v>84.33</v>
      </c>
      <c r="H7195" s="50" t="s">
        <v>60</v>
      </c>
      <c r="I7195" s="187">
        <v>13.83966</v>
      </c>
      <c r="J7195" s="41" t="s">
        <v>941</v>
      </c>
      <c r="K7195" s="41" t="s">
        <v>116</v>
      </c>
    </row>
    <row r="7196" spans="1:14" x14ac:dyDescent="0.2">
      <c r="A7196" s="30">
        <v>774</v>
      </c>
      <c r="B7196" s="253" t="str">
        <f>IF(AND(A7196&lt;&gt;"",ISNUMBER(A7196)),VLOOKUP(A7196,Studies!A:BR,2,FALSE),"")</f>
        <v>Kharasch 2011b</v>
      </c>
      <c r="C7196" s="254" t="str">
        <f>IF(AND(A7196&lt;&gt;"",ISNUMBER(A7196)),VLOOKUP(A7196,Studies!A:BR,3,FALSE),"")</f>
        <v>https://www.ncbi.nlm.nih.gov/pmc/articles/PMC3584707/</v>
      </c>
      <c r="D7196" s="254" t="str">
        <f>IF(AND(A7196&lt;&gt;"",ISNUMBER(A7196)),VLOOKUP(A7196,Studies!A:BR,4,FALSE),"")</f>
        <v>Alfentanil PO Ketoconazole coadmin simultaneous</v>
      </c>
      <c r="E7196" s="254" t="str">
        <f>IF(AND(A7196&lt;&gt;"",ISNUMBER(A7196)),VLOOKUP(A7196,Studies!A:BR,5,FALSE),"")</f>
        <v>Alfentanil</v>
      </c>
      <c r="F7196" s="255" t="str">
        <f>IF(AND(A7196&lt;&gt;"",ISNUMBER(A7196)),VLOOKUP(A7196,Studies!A:BR,6,FALSE),"")</f>
        <v>Plasma</v>
      </c>
      <c r="G7196" s="194">
        <v>84.5</v>
      </c>
      <c r="H7196" s="50" t="s">
        <v>60</v>
      </c>
      <c r="I7196" s="187">
        <v>21.603380000000001</v>
      </c>
      <c r="J7196" s="41" t="s">
        <v>941</v>
      </c>
      <c r="K7196" s="41" t="s">
        <v>116</v>
      </c>
    </row>
    <row r="7197" spans="1:14" x14ac:dyDescent="0.2">
      <c r="A7197" s="30">
        <v>774</v>
      </c>
      <c r="B7197" s="253" t="str">
        <f>IF(AND(A7197&lt;&gt;"",ISNUMBER(A7197)),VLOOKUP(A7197,Studies!A:BR,2,FALSE),"")</f>
        <v>Kharasch 2011b</v>
      </c>
      <c r="C7197" s="254" t="str">
        <f>IF(AND(A7197&lt;&gt;"",ISNUMBER(A7197)),VLOOKUP(A7197,Studies!A:BR,3,FALSE),"")</f>
        <v>https://www.ncbi.nlm.nih.gov/pmc/articles/PMC3584707/</v>
      </c>
      <c r="D7197" s="254" t="str">
        <f>IF(AND(A7197&lt;&gt;"",ISNUMBER(A7197)),VLOOKUP(A7197,Studies!A:BR,4,FALSE),"")</f>
        <v>Alfentanil PO Ketoconazole coadmin simultaneous</v>
      </c>
      <c r="E7197" s="254" t="str">
        <f>IF(AND(A7197&lt;&gt;"",ISNUMBER(A7197)),VLOOKUP(A7197,Studies!A:BR,5,FALSE),"")</f>
        <v>Alfentanil</v>
      </c>
      <c r="F7197" s="255" t="str">
        <f>IF(AND(A7197&lt;&gt;"",ISNUMBER(A7197)),VLOOKUP(A7197,Studies!A:BR,6,FALSE),"")</f>
        <v>Plasma</v>
      </c>
      <c r="G7197" s="194">
        <v>84.75</v>
      </c>
      <c r="H7197" s="50" t="s">
        <v>60</v>
      </c>
      <c r="I7197" s="187">
        <v>26.66667</v>
      </c>
      <c r="J7197" s="41" t="s">
        <v>941</v>
      </c>
      <c r="K7197" s="41" t="s">
        <v>116</v>
      </c>
    </row>
    <row r="7198" spans="1:14" x14ac:dyDescent="0.2">
      <c r="A7198" s="30">
        <v>774</v>
      </c>
      <c r="B7198" s="253" t="str">
        <f>IF(AND(A7198&lt;&gt;"",ISNUMBER(A7198)),VLOOKUP(A7198,Studies!A:BR,2,FALSE),"")</f>
        <v>Kharasch 2011b</v>
      </c>
      <c r="C7198" s="254" t="str">
        <f>IF(AND(A7198&lt;&gt;"",ISNUMBER(A7198)),VLOOKUP(A7198,Studies!A:BR,3,FALSE),"")</f>
        <v>https://www.ncbi.nlm.nih.gov/pmc/articles/PMC3584707/</v>
      </c>
      <c r="D7198" s="254" t="str">
        <f>IF(AND(A7198&lt;&gt;"",ISNUMBER(A7198)),VLOOKUP(A7198,Studies!A:BR,4,FALSE),"")</f>
        <v>Alfentanil PO Ketoconazole coadmin simultaneous</v>
      </c>
      <c r="E7198" s="254" t="str">
        <f>IF(AND(A7198&lt;&gt;"",ISNUMBER(A7198)),VLOOKUP(A7198,Studies!A:BR,5,FALSE),"")</f>
        <v>Alfentanil</v>
      </c>
      <c r="F7198" s="255" t="str">
        <f>IF(AND(A7198&lt;&gt;"",ISNUMBER(A7198)),VLOOKUP(A7198,Studies!A:BR,6,FALSE),"")</f>
        <v>Plasma</v>
      </c>
      <c r="G7198" s="194">
        <v>85</v>
      </c>
      <c r="H7198" s="50" t="s">
        <v>60</v>
      </c>
      <c r="I7198" s="187">
        <v>30.54852</v>
      </c>
      <c r="J7198" s="41" t="s">
        <v>941</v>
      </c>
      <c r="K7198" s="41" t="s">
        <v>116</v>
      </c>
    </row>
    <row r="7199" spans="1:14" x14ac:dyDescent="0.2">
      <c r="A7199" s="30">
        <v>774</v>
      </c>
      <c r="B7199" s="253" t="str">
        <f>IF(AND(A7199&lt;&gt;"",ISNUMBER(A7199)),VLOOKUP(A7199,Studies!A:BR,2,FALSE),"")</f>
        <v>Kharasch 2011b</v>
      </c>
      <c r="C7199" s="254" t="str">
        <f>IF(AND(A7199&lt;&gt;"",ISNUMBER(A7199)),VLOOKUP(A7199,Studies!A:BR,3,FALSE),"")</f>
        <v>https://www.ncbi.nlm.nih.gov/pmc/articles/PMC3584707/</v>
      </c>
      <c r="D7199" s="254" t="str">
        <f>IF(AND(A7199&lt;&gt;"",ISNUMBER(A7199)),VLOOKUP(A7199,Studies!A:BR,4,FALSE),"")</f>
        <v>Alfentanil PO Ketoconazole coadmin simultaneous</v>
      </c>
      <c r="E7199" s="254" t="str">
        <f>IF(AND(A7199&lt;&gt;"",ISNUMBER(A7199)),VLOOKUP(A7199,Studies!A:BR,5,FALSE),"")</f>
        <v>Alfentanil</v>
      </c>
      <c r="F7199" s="255" t="str">
        <f>IF(AND(A7199&lt;&gt;"",ISNUMBER(A7199)),VLOOKUP(A7199,Studies!A:BR,6,FALSE),"")</f>
        <v>Plasma</v>
      </c>
      <c r="G7199" s="194">
        <v>85.5</v>
      </c>
      <c r="H7199" s="50" t="s">
        <v>60</v>
      </c>
      <c r="I7199" s="187">
        <v>26.32911</v>
      </c>
      <c r="J7199" s="41" t="s">
        <v>941</v>
      </c>
      <c r="K7199" s="41" t="s">
        <v>116</v>
      </c>
    </row>
    <row r="7200" spans="1:14" x14ac:dyDescent="0.2">
      <c r="A7200" s="30">
        <v>774</v>
      </c>
      <c r="B7200" s="253" t="str">
        <f>IF(AND(A7200&lt;&gt;"",ISNUMBER(A7200)),VLOOKUP(A7200,Studies!A:BR,2,FALSE),"")</f>
        <v>Kharasch 2011b</v>
      </c>
      <c r="C7200" s="254" t="str">
        <f>IF(AND(A7200&lt;&gt;"",ISNUMBER(A7200)),VLOOKUP(A7200,Studies!A:BR,3,FALSE),"")</f>
        <v>https://www.ncbi.nlm.nih.gov/pmc/articles/PMC3584707/</v>
      </c>
      <c r="D7200" s="254" t="str">
        <f>IF(AND(A7200&lt;&gt;"",ISNUMBER(A7200)),VLOOKUP(A7200,Studies!A:BR,4,FALSE),"")</f>
        <v>Alfentanil PO Ketoconazole coadmin simultaneous</v>
      </c>
      <c r="E7200" s="254" t="str">
        <f>IF(AND(A7200&lt;&gt;"",ISNUMBER(A7200)),VLOOKUP(A7200,Studies!A:BR,5,FALSE),"")</f>
        <v>Alfentanil</v>
      </c>
      <c r="F7200" s="255" t="str">
        <f>IF(AND(A7200&lt;&gt;"",ISNUMBER(A7200)),VLOOKUP(A7200,Studies!A:BR,6,FALSE),"")</f>
        <v>Plasma</v>
      </c>
      <c r="G7200" s="194">
        <v>86</v>
      </c>
      <c r="H7200" s="50" t="s">
        <v>60</v>
      </c>
      <c r="I7200" s="187">
        <v>27.172999999999998</v>
      </c>
      <c r="J7200" s="41" t="s">
        <v>941</v>
      </c>
      <c r="K7200" s="41" t="s">
        <v>116</v>
      </c>
    </row>
    <row r="7201" spans="1:11" x14ac:dyDescent="0.2">
      <c r="A7201" s="30">
        <v>774</v>
      </c>
      <c r="B7201" s="253" t="str">
        <f>IF(AND(A7201&lt;&gt;"",ISNUMBER(A7201)),VLOOKUP(A7201,Studies!A:BR,2,FALSE),"")</f>
        <v>Kharasch 2011b</v>
      </c>
      <c r="C7201" s="254" t="str">
        <f>IF(AND(A7201&lt;&gt;"",ISNUMBER(A7201)),VLOOKUP(A7201,Studies!A:BR,3,FALSE),"")</f>
        <v>https://www.ncbi.nlm.nih.gov/pmc/articles/PMC3584707/</v>
      </c>
      <c r="D7201" s="254" t="str">
        <f>IF(AND(A7201&lt;&gt;"",ISNUMBER(A7201)),VLOOKUP(A7201,Studies!A:BR,4,FALSE),"")</f>
        <v>Alfentanil PO Ketoconazole coadmin simultaneous</v>
      </c>
      <c r="E7201" s="254" t="str">
        <f>IF(AND(A7201&lt;&gt;"",ISNUMBER(A7201)),VLOOKUP(A7201,Studies!A:BR,5,FALSE),"")</f>
        <v>Alfentanil</v>
      </c>
      <c r="F7201" s="255" t="str">
        <f>IF(AND(A7201&lt;&gt;"",ISNUMBER(A7201)),VLOOKUP(A7201,Studies!A:BR,6,FALSE),"")</f>
        <v>Plasma</v>
      </c>
      <c r="G7201" s="194">
        <v>86.5</v>
      </c>
      <c r="H7201" s="50" t="s">
        <v>60</v>
      </c>
      <c r="I7201" s="187">
        <v>28.185649999999999</v>
      </c>
      <c r="J7201" s="41" t="s">
        <v>941</v>
      </c>
      <c r="K7201" s="41" t="s">
        <v>116</v>
      </c>
    </row>
    <row r="7202" spans="1:11" x14ac:dyDescent="0.2">
      <c r="A7202" s="30">
        <v>774</v>
      </c>
      <c r="B7202" s="253" t="str">
        <f>IF(AND(A7202&lt;&gt;"",ISNUMBER(A7202)),VLOOKUP(A7202,Studies!A:BR,2,FALSE),"")</f>
        <v>Kharasch 2011b</v>
      </c>
      <c r="C7202" s="254" t="str">
        <f>IF(AND(A7202&lt;&gt;"",ISNUMBER(A7202)),VLOOKUP(A7202,Studies!A:BR,3,FALSE),"")</f>
        <v>https://www.ncbi.nlm.nih.gov/pmc/articles/PMC3584707/</v>
      </c>
      <c r="D7202" s="254" t="str">
        <f>IF(AND(A7202&lt;&gt;"",ISNUMBER(A7202)),VLOOKUP(A7202,Studies!A:BR,4,FALSE),"")</f>
        <v>Alfentanil PO Ketoconazole coadmin simultaneous</v>
      </c>
      <c r="E7202" s="254" t="str">
        <f>IF(AND(A7202&lt;&gt;"",ISNUMBER(A7202)),VLOOKUP(A7202,Studies!A:BR,5,FALSE),"")</f>
        <v>Alfentanil</v>
      </c>
      <c r="F7202" s="255" t="str">
        <f>IF(AND(A7202&lt;&gt;"",ISNUMBER(A7202)),VLOOKUP(A7202,Studies!A:BR,6,FALSE),"")</f>
        <v>Plasma</v>
      </c>
      <c r="G7202" s="194">
        <v>87</v>
      </c>
      <c r="H7202" s="50" t="s">
        <v>60</v>
      </c>
      <c r="I7202" s="187">
        <v>28.354430000000001</v>
      </c>
      <c r="J7202" s="41" t="s">
        <v>941</v>
      </c>
      <c r="K7202" s="41" t="s">
        <v>116</v>
      </c>
    </row>
    <row r="7203" spans="1:11" x14ac:dyDescent="0.2">
      <c r="A7203" s="30">
        <v>774</v>
      </c>
      <c r="B7203" s="253" t="str">
        <f>IF(AND(A7203&lt;&gt;"",ISNUMBER(A7203)),VLOOKUP(A7203,Studies!A:BR,2,FALSE),"")</f>
        <v>Kharasch 2011b</v>
      </c>
      <c r="C7203" s="254" t="str">
        <f>IF(AND(A7203&lt;&gt;"",ISNUMBER(A7203)),VLOOKUP(A7203,Studies!A:BR,3,FALSE),"")</f>
        <v>https://www.ncbi.nlm.nih.gov/pmc/articles/PMC3584707/</v>
      </c>
      <c r="D7203" s="254" t="str">
        <f>IF(AND(A7203&lt;&gt;"",ISNUMBER(A7203)),VLOOKUP(A7203,Studies!A:BR,4,FALSE),"")</f>
        <v>Alfentanil PO Ketoconazole coadmin simultaneous</v>
      </c>
      <c r="E7203" s="254" t="str">
        <f>IF(AND(A7203&lt;&gt;"",ISNUMBER(A7203)),VLOOKUP(A7203,Studies!A:BR,5,FALSE),"")</f>
        <v>Alfentanil</v>
      </c>
      <c r="F7203" s="255" t="str">
        <f>IF(AND(A7203&lt;&gt;"",ISNUMBER(A7203)),VLOOKUP(A7203,Studies!A:BR,6,FALSE),"")</f>
        <v>Plasma</v>
      </c>
      <c r="G7203" s="194">
        <v>87.5</v>
      </c>
      <c r="H7203" s="50" t="s">
        <v>60</v>
      </c>
      <c r="I7203" s="187">
        <v>25.65401</v>
      </c>
      <c r="J7203" s="41" t="s">
        <v>941</v>
      </c>
      <c r="K7203" s="41" t="s">
        <v>116</v>
      </c>
    </row>
    <row r="7204" spans="1:11" x14ac:dyDescent="0.2">
      <c r="A7204" s="30">
        <v>774</v>
      </c>
      <c r="B7204" s="253" t="str">
        <f>IF(AND(A7204&lt;&gt;"",ISNUMBER(A7204)),VLOOKUP(A7204,Studies!A:BR,2,FALSE),"")</f>
        <v>Kharasch 2011b</v>
      </c>
      <c r="C7204" s="254" t="str">
        <f>IF(AND(A7204&lt;&gt;"",ISNUMBER(A7204)),VLOOKUP(A7204,Studies!A:BR,3,FALSE),"")</f>
        <v>https://www.ncbi.nlm.nih.gov/pmc/articles/PMC3584707/</v>
      </c>
      <c r="D7204" s="254" t="str">
        <f>IF(AND(A7204&lt;&gt;"",ISNUMBER(A7204)),VLOOKUP(A7204,Studies!A:BR,4,FALSE),"")</f>
        <v>Alfentanil PO Ketoconazole coadmin simultaneous</v>
      </c>
      <c r="E7204" s="254" t="str">
        <f>IF(AND(A7204&lt;&gt;"",ISNUMBER(A7204)),VLOOKUP(A7204,Studies!A:BR,5,FALSE),"")</f>
        <v>Alfentanil</v>
      </c>
      <c r="F7204" s="255" t="str">
        <f>IF(AND(A7204&lt;&gt;"",ISNUMBER(A7204)),VLOOKUP(A7204,Studies!A:BR,6,FALSE),"")</f>
        <v>Plasma</v>
      </c>
      <c r="G7204" s="194">
        <v>88</v>
      </c>
      <c r="H7204" s="50" t="s">
        <v>60</v>
      </c>
      <c r="I7204" s="187">
        <v>23.797470000000001</v>
      </c>
      <c r="J7204" s="41" t="s">
        <v>941</v>
      </c>
      <c r="K7204" s="41" t="s">
        <v>116</v>
      </c>
    </row>
    <row r="7205" spans="1:11" x14ac:dyDescent="0.2">
      <c r="A7205" s="30">
        <v>774</v>
      </c>
      <c r="B7205" s="253" t="str">
        <f>IF(AND(A7205&lt;&gt;"",ISNUMBER(A7205)),VLOOKUP(A7205,Studies!A:BR,2,FALSE),"")</f>
        <v>Kharasch 2011b</v>
      </c>
      <c r="C7205" s="254" t="str">
        <f>IF(AND(A7205&lt;&gt;"",ISNUMBER(A7205)),VLOOKUP(A7205,Studies!A:BR,3,FALSE),"")</f>
        <v>https://www.ncbi.nlm.nih.gov/pmc/articles/PMC3584707/</v>
      </c>
      <c r="D7205" s="254" t="str">
        <f>IF(AND(A7205&lt;&gt;"",ISNUMBER(A7205)),VLOOKUP(A7205,Studies!A:BR,4,FALSE),"")</f>
        <v>Alfentanil PO Ketoconazole coadmin simultaneous</v>
      </c>
      <c r="E7205" s="254" t="str">
        <f>IF(AND(A7205&lt;&gt;"",ISNUMBER(A7205)),VLOOKUP(A7205,Studies!A:BR,5,FALSE),"")</f>
        <v>Alfentanil</v>
      </c>
      <c r="F7205" s="255" t="str">
        <f>IF(AND(A7205&lt;&gt;"",ISNUMBER(A7205)),VLOOKUP(A7205,Studies!A:BR,6,FALSE),"")</f>
        <v>Plasma</v>
      </c>
      <c r="G7205" s="194">
        <v>89</v>
      </c>
      <c r="H7205" s="50" t="s">
        <v>60</v>
      </c>
      <c r="I7205" s="187">
        <v>20.75949</v>
      </c>
      <c r="J7205" s="41" t="s">
        <v>941</v>
      </c>
      <c r="K7205" s="41" t="s">
        <v>116</v>
      </c>
    </row>
    <row r="7206" spans="1:11" x14ac:dyDescent="0.2">
      <c r="A7206" s="30">
        <v>774</v>
      </c>
      <c r="B7206" s="253" t="str">
        <f>IF(AND(A7206&lt;&gt;"",ISNUMBER(A7206)),VLOOKUP(A7206,Studies!A:BR,2,FALSE),"")</f>
        <v>Kharasch 2011b</v>
      </c>
      <c r="C7206" s="254" t="str">
        <f>IF(AND(A7206&lt;&gt;"",ISNUMBER(A7206)),VLOOKUP(A7206,Studies!A:BR,3,FALSE),"")</f>
        <v>https://www.ncbi.nlm.nih.gov/pmc/articles/PMC3584707/</v>
      </c>
      <c r="D7206" s="254" t="str">
        <f>IF(AND(A7206&lt;&gt;"",ISNUMBER(A7206)),VLOOKUP(A7206,Studies!A:BR,4,FALSE),"")</f>
        <v>Alfentanil PO Ketoconazole coadmin simultaneous</v>
      </c>
      <c r="E7206" s="254" t="str">
        <f>IF(AND(A7206&lt;&gt;"",ISNUMBER(A7206)),VLOOKUP(A7206,Studies!A:BR,5,FALSE),"")</f>
        <v>Alfentanil</v>
      </c>
      <c r="F7206" s="255" t="str">
        <f>IF(AND(A7206&lt;&gt;"",ISNUMBER(A7206)),VLOOKUP(A7206,Studies!A:BR,6,FALSE),"")</f>
        <v>Plasma</v>
      </c>
      <c r="G7206" s="194">
        <v>90</v>
      </c>
      <c r="H7206" s="50" t="s">
        <v>60</v>
      </c>
      <c r="I7206" s="187">
        <v>18.396619999999999</v>
      </c>
      <c r="J7206" s="41" t="s">
        <v>941</v>
      </c>
      <c r="K7206" s="41" t="s">
        <v>116</v>
      </c>
    </row>
    <row r="7207" spans="1:11" x14ac:dyDescent="0.2">
      <c r="A7207" s="30">
        <v>774</v>
      </c>
      <c r="B7207" s="253" t="str">
        <f>IF(AND(A7207&lt;&gt;"",ISNUMBER(A7207)),VLOOKUP(A7207,Studies!A:BR,2,FALSE),"")</f>
        <v>Kharasch 2011b</v>
      </c>
      <c r="C7207" s="254" t="str">
        <f>IF(AND(A7207&lt;&gt;"",ISNUMBER(A7207)),VLOOKUP(A7207,Studies!A:BR,3,FALSE),"")</f>
        <v>https://www.ncbi.nlm.nih.gov/pmc/articles/PMC3584707/</v>
      </c>
      <c r="D7207" s="254" t="str">
        <f>IF(AND(A7207&lt;&gt;"",ISNUMBER(A7207)),VLOOKUP(A7207,Studies!A:BR,4,FALSE),"")</f>
        <v>Alfentanil PO Ketoconazole coadmin simultaneous</v>
      </c>
      <c r="E7207" s="254" t="str">
        <f>IF(AND(A7207&lt;&gt;"",ISNUMBER(A7207)),VLOOKUP(A7207,Studies!A:BR,5,FALSE),"")</f>
        <v>Alfentanil</v>
      </c>
      <c r="F7207" s="255" t="str">
        <f>IF(AND(A7207&lt;&gt;"",ISNUMBER(A7207)),VLOOKUP(A7207,Studies!A:BR,6,FALSE),"")</f>
        <v>Plasma</v>
      </c>
      <c r="G7207" s="194">
        <v>91</v>
      </c>
      <c r="H7207" s="50" t="s">
        <v>60</v>
      </c>
      <c r="I7207" s="187">
        <v>16.54008</v>
      </c>
      <c r="J7207" s="41" t="s">
        <v>941</v>
      </c>
      <c r="K7207" s="41" t="s">
        <v>116</v>
      </c>
    </row>
    <row r="7208" spans="1:11" x14ac:dyDescent="0.2">
      <c r="A7208" s="30">
        <v>774</v>
      </c>
      <c r="B7208" s="253" t="str">
        <f>IF(AND(A7208&lt;&gt;"",ISNUMBER(A7208)),VLOOKUP(A7208,Studies!A:BR,2,FALSE),"")</f>
        <v>Kharasch 2011b</v>
      </c>
      <c r="C7208" s="254" t="str">
        <f>IF(AND(A7208&lt;&gt;"",ISNUMBER(A7208)),VLOOKUP(A7208,Studies!A:BR,3,FALSE),"")</f>
        <v>https://www.ncbi.nlm.nih.gov/pmc/articles/PMC3584707/</v>
      </c>
      <c r="D7208" s="254" t="str">
        <f>IF(AND(A7208&lt;&gt;"",ISNUMBER(A7208)),VLOOKUP(A7208,Studies!A:BR,4,FALSE),"")</f>
        <v>Alfentanil PO Ketoconazole coadmin simultaneous</v>
      </c>
      <c r="E7208" s="254" t="str">
        <f>IF(AND(A7208&lt;&gt;"",ISNUMBER(A7208)),VLOOKUP(A7208,Studies!A:BR,5,FALSE),"")</f>
        <v>Alfentanil</v>
      </c>
      <c r="F7208" s="255" t="str">
        <f>IF(AND(A7208&lt;&gt;"",ISNUMBER(A7208)),VLOOKUP(A7208,Studies!A:BR,6,FALSE),"")</f>
        <v>Plasma</v>
      </c>
      <c r="G7208" s="194">
        <v>92</v>
      </c>
      <c r="H7208" s="50" t="s">
        <v>60</v>
      </c>
      <c r="I7208" s="187">
        <v>14.17722</v>
      </c>
      <c r="J7208" s="41" t="s">
        <v>941</v>
      </c>
      <c r="K7208" s="41" t="s">
        <v>116</v>
      </c>
    </row>
    <row r="7209" spans="1:11" x14ac:dyDescent="0.2">
      <c r="A7209" s="30">
        <v>775</v>
      </c>
      <c r="B7209" s="253" t="str">
        <f>IF(AND(A7209&lt;&gt;"",ISNUMBER(A7209)),VLOOKUP(A7209,Studies!A:BR,2,FALSE),"")</f>
        <v>Kharasch 2011b</v>
      </c>
      <c r="C7209" s="254" t="str">
        <f>IF(AND(A7209&lt;&gt;"",ISNUMBER(A7209)),VLOOKUP(A7209,Studies!A:BR,3,FALSE),"")</f>
        <v>https://www.ncbi.nlm.nih.gov/pmc/articles/PMC3584707/</v>
      </c>
      <c r="D7209" s="254" t="str">
        <f>IF(AND(A7209&lt;&gt;"",ISNUMBER(A7209)),VLOOKUP(A7209,Studies!A:BR,4,FALSE),"")</f>
        <v>Alfentanil PO Rifampin coadmin simultaneous</v>
      </c>
      <c r="E7209" s="254" t="str">
        <f>IF(AND(A7209&lt;&gt;"",ISNUMBER(A7209)),VLOOKUP(A7209,Studies!A:BR,5,FALSE),"")</f>
        <v>Alfentanil</v>
      </c>
      <c r="F7209" s="255" t="str">
        <f>IF(AND(A7209&lt;&gt;"",ISNUMBER(A7209)),VLOOKUP(A7209,Studies!A:BR,6,FALSE),"")</f>
        <v>Plasma</v>
      </c>
      <c r="G7209" s="194">
        <v>132.166</v>
      </c>
      <c r="H7209" s="50" t="s">
        <v>60</v>
      </c>
      <c r="I7209" s="187">
        <v>0.16877639999999999</v>
      </c>
      <c r="J7209" s="41" t="s">
        <v>941</v>
      </c>
      <c r="K7209" s="41" t="s">
        <v>116</v>
      </c>
    </row>
    <row r="7210" spans="1:11" x14ac:dyDescent="0.2">
      <c r="A7210" s="30">
        <v>775</v>
      </c>
      <c r="B7210" s="253" t="str">
        <f>IF(AND(A7210&lt;&gt;"",ISNUMBER(A7210)),VLOOKUP(A7210,Studies!A:BR,2,FALSE),"")</f>
        <v>Kharasch 2011b</v>
      </c>
      <c r="C7210" s="254" t="str">
        <f>IF(AND(A7210&lt;&gt;"",ISNUMBER(A7210)),VLOOKUP(A7210,Studies!A:BR,3,FALSE),"")</f>
        <v>https://www.ncbi.nlm.nih.gov/pmc/articles/PMC3584707/</v>
      </c>
      <c r="D7210" s="254" t="str">
        <f>IF(AND(A7210&lt;&gt;"",ISNUMBER(A7210)),VLOOKUP(A7210,Studies!A:BR,4,FALSE),"")</f>
        <v>Alfentanil PO Rifampin coadmin simultaneous</v>
      </c>
      <c r="E7210" s="254" t="str">
        <f>IF(AND(A7210&lt;&gt;"",ISNUMBER(A7210)),VLOOKUP(A7210,Studies!A:BR,5,FALSE),"")</f>
        <v>Alfentanil</v>
      </c>
      <c r="F7210" s="255" t="str">
        <f>IF(AND(A7210&lt;&gt;"",ISNUMBER(A7210)),VLOOKUP(A7210,Studies!A:BR,6,FALSE),"")</f>
        <v>Plasma</v>
      </c>
      <c r="G7210" s="194">
        <v>132.333</v>
      </c>
      <c r="H7210" s="50" t="s">
        <v>60</v>
      </c>
      <c r="I7210" s="187">
        <v>2.1940930000000001</v>
      </c>
      <c r="J7210" s="41" t="s">
        <v>941</v>
      </c>
      <c r="K7210" s="41" t="s">
        <v>116</v>
      </c>
    </row>
    <row r="7211" spans="1:11" x14ac:dyDescent="0.2">
      <c r="A7211" s="30">
        <v>775</v>
      </c>
      <c r="B7211" s="253" t="str">
        <f>IF(AND(A7211&lt;&gt;"",ISNUMBER(A7211)),VLOOKUP(A7211,Studies!A:BR,2,FALSE),"")</f>
        <v>Kharasch 2011b</v>
      </c>
      <c r="C7211" s="254" t="str">
        <f>IF(AND(A7211&lt;&gt;"",ISNUMBER(A7211)),VLOOKUP(A7211,Studies!A:BR,3,FALSE),"")</f>
        <v>https://www.ncbi.nlm.nih.gov/pmc/articles/PMC3584707/</v>
      </c>
      <c r="D7211" s="254" t="str">
        <f>IF(AND(A7211&lt;&gt;"",ISNUMBER(A7211)),VLOOKUP(A7211,Studies!A:BR,4,FALSE),"")</f>
        <v>Alfentanil PO Rifampin coadmin simultaneous</v>
      </c>
      <c r="E7211" s="254" t="str">
        <f>IF(AND(A7211&lt;&gt;"",ISNUMBER(A7211)),VLOOKUP(A7211,Studies!A:BR,5,FALSE),"")</f>
        <v>Alfentanil</v>
      </c>
      <c r="F7211" s="255" t="str">
        <f>IF(AND(A7211&lt;&gt;"",ISNUMBER(A7211)),VLOOKUP(A7211,Studies!A:BR,6,FALSE),"")</f>
        <v>Plasma</v>
      </c>
      <c r="G7211" s="194">
        <v>132.5</v>
      </c>
      <c r="H7211" s="50" t="s">
        <v>60</v>
      </c>
      <c r="I7211" s="187">
        <v>2.3628689999999999</v>
      </c>
      <c r="J7211" s="41" t="s">
        <v>941</v>
      </c>
      <c r="K7211" s="41" t="s">
        <v>116</v>
      </c>
    </row>
    <row r="7212" spans="1:11" x14ac:dyDescent="0.2">
      <c r="A7212" s="30">
        <v>775</v>
      </c>
      <c r="B7212" s="253" t="str">
        <f>IF(AND(A7212&lt;&gt;"",ISNUMBER(A7212)),VLOOKUP(A7212,Studies!A:BR,2,FALSE),"")</f>
        <v>Kharasch 2011b</v>
      </c>
      <c r="C7212" s="254" t="str">
        <f>IF(AND(A7212&lt;&gt;"",ISNUMBER(A7212)),VLOOKUP(A7212,Studies!A:BR,3,FALSE),"")</f>
        <v>https://www.ncbi.nlm.nih.gov/pmc/articles/PMC3584707/</v>
      </c>
      <c r="D7212" s="254" t="str">
        <f>IF(AND(A7212&lt;&gt;"",ISNUMBER(A7212)),VLOOKUP(A7212,Studies!A:BR,4,FALSE),"")</f>
        <v>Alfentanil PO Rifampin coadmin simultaneous</v>
      </c>
      <c r="E7212" s="254" t="str">
        <f>IF(AND(A7212&lt;&gt;"",ISNUMBER(A7212)),VLOOKUP(A7212,Studies!A:BR,5,FALSE),"")</f>
        <v>Alfentanil</v>
      </c>
      <c r="F7212" s="255" t="str">
        <f>IF(AND(A7212&lt;&gt;"",ISNUMBER(A7212)),VLOOKUP(A7212,Studies!A:BR,6,FALSE),"")</f>
        <v>Plasma</v>
      </c>
      <c r="G7212" s="194">
        <v>132.75</v>
      </c>
      <c r="H7212" s="50" t="s">
        <v>60</v>
      </c>
      <c r="I7212" s="187">
        <v>3.2067510000000001</v>
      </c>
      <c r="J7212" s="41" t="s">
        <v>941</v>
      </c>
      <c r="K7212" s="41" t="s">
        <v>116</v>
      </c>
    </row>
    <row r="7213" spans="1:11" x14ac:dyDescent="0.2">
      <c r="A7213" s="30">
        <v>775</v>
      </c>
      <c r="B7213" s="253" t="str">
        <f>IF(AND(A7213&lt;&gt;"",ISNUMBER(A7213)),VLOOKUP(A7213,Studies!A:BR,2,FALSE),"")</f>
        <v>Kharasch 2011b</v>
      </c>
      <c r="C7213" s="254" t="str">
        <f>IF(AND(A7213&lt;&gt;"",ISNUMBER(A7213)),VLOOKUP(A7213,Studies!A:BR,3,FALSE),"")</f>
        <v>https://www.ncbi.nlm.nih.gov/pmc/articles/PMC3584707/</v>
      </c>
      <c r="D7213" s="254" t="str">
        <f>IF(AND(A7213&lt;&gt;"",ISNUMBER(A7213)),VLOOKUP(A7213,Studies!A:BR,4,FALSE),"")</f>
        <v>Alfentanil PO Rifampin coadmin simultaneous</v>
      </c>
      <c r="E7213" s="254" t="str">
        <f>IF(AND(A7213&lt;&gt;"",ISNUMBER(A7213)),VLOOKUP(A7213,Studies!A:BR,5,FALSE),"")</f>
        <v>Alfentanil</v>
      </c>
      <c r="F7213" s="255" t="str">
        <f>IF(AND(A7213&lt;&gt;"",ISNUMBER(A7213)),VLOOKUP(A7213,Studies!A:BR,6,FALSE),"")</f>
        <v>Plasma</v>
      </c>
      <c r="G7213" s="194">
        <v>133</v>
      </c>
      <c r="H7213" s="50" t="s">
        <v>60</v>
      </c>
      <c r="I7213" s="187">
        <v>2.3628689999999999</v>
      </c>
      <c r="J7213" s="41" t="s">
        <v>941</v>
      </c>
      <c r="K7213" s="41" t="s">
        <v>116</v>
      </c>
    </row>
    <row r="7214" spans="1:11" x14ac:dyDescent="0.2">
      <c r="A7214" s="30">
        <v>775</v>
      </c>
      <c r="B7214" s="253" t="str">
        <f>IF(AND(A7214&lt;&gt;"",ISNUMBER(A7214)),VLOOKUP(A7214,Studies!A:BR,2,FALSE),"")</f>
        <v>Kharasch 2011b</v>
      </c>
      <c r="C7214" s="254" t="str">
        <f>IF(AND(A7214&lt;&gt;"",ISNUMBER(A7214)),VLOOKUP(A7214,Studies!A:BR,3,FALSE),"")</f>
        <v>https://www.ncbi.nlm.nih.gov/pmc/articles/PMC3584707/</v>
      </c>
      <c r="D7214" s="254" t="str">
        <f>IF(AND(A7214&lt;&gt;"",ISNUMBER(A7214)),VLOOKUP(A7214,Studies!A:BR,4,FALSE),"")</f>
        <v>Alfentanil PO Rifampin coadmin simultaneous</v>
      </c>
      <c r="E7214" s="254" t="str">
        <f>IF(AND(A7214&lt;&gt;"",ISNUMBER(A7214)),VLOOKUP(A7214,Studies!A:BR,5,FALSE),"")</f>
        <v>Alfentanil</v>
      </c>
      <c r="F7214" s="255" t="str">
        <f>IF(AND(A7214&lt;&gt;"",ISNUMBER(A7214)),VLOOKUP(A7214,Studies!A:BR,6,FALSE),"")</f>
        <v>Plasma</v>
      </c>
      <c r="G7214" s="194">
        <v>133.5</v>
      </c>
      <c r="H7214" s="50" t="s">
        <v>60</v>
      </c>
      <c r="I7214" s="187">
        <v>1.3502110000000001</v>
      </c>
      <c r="J7214" s="41" t="s">
        <v>941</v>
      </c>
      <c r="K7214" s="41" t="s">
        <v>116</v>
      </c>
    </row>
    <row r="7215" spans="1:11" x14ac:dyDescent="0.2">
      <c r="A7215" s="30">
        <v>775</v>
      </c>
      <c r="B7215" s="253" t="str">
        <f>IF(AND(A7215&lt;&gt;"",ISNUMBER(A7215)),VLOOKUP(A7215,Studies!A:BR,2,FALSE),"")</f>
        <v>Kharasch 2011b</v>
      </c>
      <c r="C7215" s="254" t="str">
        <f>IF(AND(A7215&lt;&gt;"",ISNUMBER(A7215)),VLOOKUP(A7215,Studies!A:BR,3,FALSE),"")</f>
        <v>https://www.ncbi.nlm.nih.gov/pmc/articles/PMC3584707/</v>
      </c>
      <c r="D7215" s="254" t="str">
        <f>IF(AND(A7215&lt;&gt;"",ISNUMBER(A7215)),VLOOKUP(A7215,Studies!A:BR,4,FALSE),"")</f>
        <v>Alfentanil PO Rifampin coadmin simultaneous</v>
      </c>
      <c r="E7215" s="254" t="str">
        <f>IF(AND(A7215&lt;&gt;"",ISNUMBER(A7215)),VLOOKUP(A7215,Studies!A:BR,5,FALSE),"")</f>
        <v>Alfentanil</v>
      </c>
      <c r="F7215" s="255" t="str">
        <f>IF(AND(A7215&lt;&gt;"",ISNUMBER(A7215)),VLOOKUP(A7215,Studies!A:BR,6,FALSE),"")</f>
        <v>Plasma</v>
      </c>
      <c r="G7215" s="194">
        <v>134</v>
      </c>
      <c r="H7215" s="50" t="s">
        <v>60</v>
      </c>
      <c r="I7215" s="187">
        <v>0.84388180000000002</v>
      </c>
      <c r="J7215" s="41" t="s">
        <v>941</v>
      </c>
      <c r="K7215" s="41" t="s">
        <v>116</v>
      </c>
    </row>
    <row r="7216" spans="1:11" x14ac:dyDescent="0.2">
      <c r="A7216" s="30">
        <v>775</v>
      </c>
      <c r="B7216" s="253" t="str">
        <f>IF(AND(A7216&lt;&gt;"",ISNUMBER(A7216)),VLOOKUP(A7216,Studies!A:BR,2,FALSE),"")</f>
        <v>Kharasch 2011b</v>
      </c>
      <c r="C7216" s="254" t="str">
        <f>IF(AND(A7216&lt;&gt;"",ISNUMBER(A7216)),VLOOKUP(A7216,Studies!A:BR,3,FALSE),"")</f>
        <v>https://www.ncbi.nlm.nih.gov/pmc/articles/PMC3584707/</v>
      </c>
      <c r="D7216" s="254" t="str">
        <f>IF(AND(A7216&lt;&gt;"",ISNUMBER(A7216)),VLOOKUP(A7216,Studies!A:BR,4,FALSE),"")</f>
        <v>Alfentanil PO Rifampin coadmin simultaneous</v>
      </c>
      <c r="E7216" s="254" t="str">
        <f>IF(AND(A7216&lt;&gt;"",ISNUMBER(A7216)),VLOOKUP(A7216,Studies!A:BR,5,FALSE),"")</f>
        <v>Alfentanil</v>
      </c>
      <c r="F7216" s="255" t="str">
        <f>IF(AND(A7216&lt;&gt;"",ISNUMBER(A7216)),VLOOKUP(A7216,Studies!A:BR,6,FALSE),"")</f>
        <v>Plasma</v>
      </c>
      <c r="G7216" s="194">
        <v>134.5</v>
      </c>
      <c r="H7216" s="50" t="s">
        <v>60</v>
      </c>
      <c r="I7216" s="187">
        <v>0.84388180000000002</v>
      </c>
      <c r="J7216" s="41" t="s">
        <v>941</v>
      </c>
      <c r="K7216" s="41" t="s">
        <v>116</v>
      </c>
    </row>
    <row r="7217" spans="1:11" x14ac:dyDescent="0.2">
      <c r="A7217" s="30">
        <v>775</v>
      </c>
      <c r="B7217" s="253" t="str">
        <f>IF(AND(A7217&lt;&gt;"",ISNUMBER(A7217)),VLOOKUP(A7217,Studies!A:BR,2,FALSE),"")</f>
        <v>Kharasch 2011b</v>
      </c>
      <c r="C7217" s="254" t="str">
        <f>IF(AND(A7217&lt;&gt;"",ISNUMBER(A7217)),VLOOKUP(A7217,Studies!A:BR,3,FALSE),"")</f>
        <v>https://www.ncbi.nlm.nih.gov/pmc/articles/PMC3584707/</v>
      </c>
      <c r="D7217" s="254" t="str">
        <f>IF(AND(A7217&lt;&gt;"",ISNUMBER(A7217)),VLOOKUP(A7217,Studies!A:BR,4,FALSE),"")</f>
        <v>Alfentanil PO Rifampin coadmin simultaneous</v>
      </c>
      <c r="E7217" s="254" t="str">
        <f>IF(AND(A7217&lt;&gt;"",ISNUMBER(A7217)),VLOOKUP(A7217,Studies!A:BR,5,FALSE),"")</f>
        <v>Alfentanil</v>
      </c>
      <c r="F7217" s="255" t="str">
        <f>IF(AND(A7217&lt;&gt;"",ISNUMBER(A7217)),VLOOKUP(A7217,Studies!A:BR,6,FALSE),"")</f>
        <v>Plasma</v>
      </c>
      <c r="G7217" s="194">
        <v>135</v>
      </c>
      <c r="H7217" s="50" t="s">
        <v>60</v>
      </c>
      <c r="I7217" s="187">
        <v>0.50632909999999998</v>
      </c>
      <c r="J7217" s="41" t="s">
        <v>941</v>
      </c>
      <c r="K7217" s="41" t="s">
        <v>116</v>
      </c>
    </row>
    <row r="7218" spans="1:11" x14ac:dyDescent="0.2">
      <c r="A7218" s="30">
        <v>775</v>
      </c>
      <c r="B7218" s="253" t="str">
        <f>IF(AND(A7218&lt;&gt;"",ISNUMBER(A7218)),VLOOKUP(A7218,Studies!A:BR,2,FALSE),"")</f>
        <v>Kharasch 2011b</v>
      </c>
      <c r="C7218" s="254" t="str">
        <f>IF(AND(A7218&lt;&gt;"",ISNUMBER(A7218)),VLOOKUP(A7218,Studies!A:BR,3,FALSE),"")</f>
        <v>https://www.ncbi.nlm.nih.gov/pmc/articles/PMC3584707/</v>
      </c>
      <c r="D7218" s="254" t="str">
        <f>IF(AND(A7218&lt;&gt;"",ISNUMBER(A7218)),VLOOKUP(A7218,Studies!A:BR,4,FALSE),"")</f>
        <v>Alfentanil PO Rifampin coadmin simultaneous</v>
      </c>
      <c r="E7218" s="254" t="str">
        <f>IF(AND(A7218&lt;&gt;"",ISNUMBER(A7218)),VLOOKUP(A7218,Studies!A:BR,5,FALSE),"")</f>
        <v>Alfentanil</v>
      </c>
      <c r="F7218" s="255" t="str">
        <f>IF(AND(A7218&lt;&gt;"",ISNUMBER(A7218)),VLOOKUP(A7218,Studies!A:BR,6,FALSE),"")</f>
        <v>Plasma</v>
      </c>
      <c r="G7218" s="194">
        <v>135.5</v>
      </c>
      <c r="H7218" s="50" t="s">
        <v>60</v>
      </c>
      <c r="I7218" s="187">
        <v>0.16877639999999999</v>
      </c>
      <c r="J7218" s="41" t="s">
        <v>941</v>
      </c>
      <c r="K7218" s="41" t="s">
        <v>116</v>
      </c>
    </row>
    <row r="7219" spans="1:11" x14ac:dyDescent="0.2">
      <c r="A7219" s="30">
        <v>776</v>
      </c>
      <c r="B7219" s="253" t="str">
        <f>IF(AND(A7219&lt;&gt;"",ISNUMBER(A7219)),VLOOKUP(A7219,Studies!A:BR,2,FALSE),"")</f>
        <v>Yasui 1996</v>
      </c>
      <c r="C7219" s="254" t="str">
        <f>IF(AND(A7219&lt;&gt;"",ISNUMBER(A7219)),VLOOKUP(A7219,Studies!A:BR,3,FALSE),"")</f>
        <v>https://www.ncbi.nlm.nih.gov/pubmed/8646822</v>
      </c>
      <c r="D7219" s="254" t="str">
        <f>IF(AND(A7219&lt;&gt;"",ISNUMBER(A7219)),VLOOKUP(A7219,Studies!A:BR,4,FALSE),"")</f>
        <v>Treatment with placebo</v>
      </c>
      <c r="E7219" s="254" t="str">
        <f>IF(AND(A7219&lt;&gt;"",ISNUMBER(A7219)),VLOOKUP(A7219,Studies!A:BR,5,FALSE),"")</f>
        <v>Alprazolam</v>
      </c>
      <c r="F7219" s="255" t="str">
        <f>IF(AND(A7219&lt;&gt;"",ISNUMBER(A7219)),VLOOKUP(A7219,Studies!A:BR,6,FALSE),"")</f>
        <v>Plasma</v>
      </c>
      <c r="G7219" s="194">
        <v>170.5</v>
      </c>
      <c r="H7219" s="50" t="s">
        <v>60</v>
      </c>
      <c r="I7219" s="187">
        <v>6.2552938461303711</v>
      </c>
      <c r="J7219" s="41" t="s">
        <v>941</v>
      </c>
      <c r="K7219" s="41" t="s">
        <v>116</v>
      </c>
    </row>
    <row r="7220" spans="1:11" x14ac:dyDescent="0.2">
      <c r="A7220" s="30">
        <v>776</v>
      </c>
      <c r="B7220" s="253" t="str">
        <f>IF(AND(A7220&lt;&gt;"",ISNUMBER(A7220)),VLOOKUP(A7220,Studies!A:BR,2,FALSE),"")</f>
        <v>Yasui 1996</v>
      </c>
      <c r="C7220" s="254" t="str">
        <f>IF(AND(A7220&lt;&gt;"",ISNUMBER(A7220)),VLOOKUP(A7220,Studies!A:BR,3,FALSE),"")</f>
        <v>https://www.ncbi.nlm.nih.gov/pubmed/8646822</v>
      </c>
      <c r="D7220" s="254" t="str">
        <f>IF(AND(A7220&lt;&gt;"",ISNUMBER(A7220)),VLOOKUP(A7220,Studies!A:BR,4,FALSE),"")</f>
        <v>Treatment with placebo</v>
      </c>
      <c r="E7220" s="254" t="str">
        <f>IF(AND(A7220&lt;&gt;"",ISNUMBER(A7220)),VLOOKUP(A7220,Studies!A:BR,5,FALSE),"")</f>
        <v>Alprazolam</v>
      </c>
      <c r="F7220" s="255" t="str">
        <f>IF(AND(A7220&lt;&gt;"",ISNUMBER(A7220)),VLOOKUP(A7220,Studies!A:BR,6,FALSE),"")</f>
        <v>Plasma</v>
      </c>
      <c r="G7220" s="194">
        <v>171</v>
      </c>
      <c r="H7220" s="50" t="s">
        <v>60</v>
      </c>
      <c r="I7220" s="187">
        <v>9.6565685272216797</v>
      </c>
      <c r="J7220" s="41" t="s">
        <v>941</v>
      </c>
      <c r="K7220" s="41" t="s">
        <v>116</v>
      </c>
    </row>
    <row r="7221" spans="1:11" x14ac:dyDescent="0.2">
      <c r="A7221" s="30">
        <v>776</v>
      </c>
      <c r="B7221" s="253" t="str">
        <f>IF(AND(A7221&lt;&gt;"",ISNUMBER(A7221)),VLOOKUP(A7221,Studies!A:BR,2,FALSE),"")</f>
        <v>Yasui 1996</v>
      </c>
      <c r="C7221" s="254" t="str">
        <f>IF(AND(A7221&lt;&gt;"",ISNUMBER(A7221)),VLOOKUP(A7221,Studies!A:BR,3,FALSE),"")</f>
        <v>https://www.ncbi.nlm.nih.gov/pubmed/8646822</v>
      </c>
      <c r="D7221" s="254" t="str">
        <f>IF(AND(A7221&lt;&gt;"",ISNUMBER(A7221)),VLOOKUP(A7221,Studies!A:BR,4,FALSE),"")</f>
        <v>Treatment with placebo</v>
      </c>
      <c r="E7221" s="254" t="str">
        <f>IF(AND(A7221&lt;&gt;"",ISNUMBER(A7221)),VLOOKUP(A7221,Studies!A:BR,5,FALSE),"")</f>
        <v>Alprazolam</v>
      </c>
      <c r="F7221" s="255" t="str">
        <f>IF(AND(A7221&lt;&gt;"",ISNUMBER(A7221)),VLOOKUP(A7221,Studies!A:BR,6,FALSE),"")</f>
        <v>Plasma</v>
      </c>
      <c r="G7221" s="194">
        <v>172</v>
      </c>
      <c r="H7221" s="50" t="s">
        <v>60</v>
      </c>
      <c r="I7221" s="187">
        <v>9.6546907424926758</v>
      </c>
      <c r="J7221" s="41" t="s">
        <v>941</v>
      </c>
      <c r="K7221" s="41" t="s">
        <v>116</v>
      </c>
    </row>
    <row r="7222" spans="1:11" x14ac:dyDescent="0.2">
      <c r="A7222" s="30">
        <v>776</v>
      </c>
      <c r="B7222" s="253" t="str">
        <f>IF(AND(A7222&lt;&gt;"",ISNUMBER(A7222)),VLOOKUP(A7222,Studies!A:BR,2,FALSE),"")</f>
        <v>Yasui 1996</v>
      </c>
      <c r="C7222" s="254" t="str">
        <f>IF(AND(A7222&lt;&gt;"",ISNUMBER(A7222)),VLOOKUP(A7222,Studies!A:BR,3,FALSE),"")</f>
        <v>https://www.ncbi.nlm.nih.gov/pubmed/8646822</v>
      </c>
      <c r="D7222" s="254" t="str">
        <f>IF(AND(A7222&lt;&gt;"",ISNUMBER(A7222)),VLOOKUP(A7222,Studies!A:BR,4,FALSE),"")</f>
        <v>Treatment with placebo</v>
      </c>
      <c r="E7222" s="254" t="str">
        <f>IF(AND(A7222&lt;&gt;"",ISNUMBER(A7222)),VLOOKUP(A7222,Studies!A:BR,5,FALSE),"")</f>
        <v>Alprazolam</v>
      </c>
      <c r="F7222" s="255" t="str">
        <f>IF(AND(A7222&lt;&gt;"",ISNUMBER(A7222)),VLOOKUP(A7222,Studies!A:BR,6,FALSE),"")</f>
        <v>Plasma</v>
      </c>
      <c r="G7222" s="194">
        <v>173</v>
      </c>
      <c r="H7222" s="50" t="s">
        <v>60</v>
      </c>
      <c r="I7222" s="187">
        <v>9.4473047256469727</v>
      </c>
      <c r="J7222" s="41" t="s">
        <v>941</v>
      </c>
      <c r="K7222" s="41" t="s">
        <v>116</v>
      </c>
    </row>
    <row r="7223" spans="1:11" x14ac:dyDescent="0.2">
      <c r="A7223" s="30">
        <v>776</v>
      </c>
      <c r="B7223" s="253" t="str">
        <f>IF(AND(A7223&lt;&gt;"",ISNUMBER(A7223)),VLOOKUP(A7223,Studies!A:BR,2,FALSE),"")</f>
        <v>Yasui 1996</v>
      </c>
      <c r="C7223" s="254" t="str">
        <f>IF(AND(A7223&lt;&gt;"",ISNUMBER(A7223)),VLOOKUP(A7223,Studies!A:BR,3,FALSE),"")</f>
        <v>https://www.ncbi.nlm.nih.gov/pubmed/8646822</v>
      </c>
      <c r="D7223" s="254" t="str">
        <f>IF(AND(A7223&lt;&gt;"",ISNUMBER(A7223)),VLOOKUP(A7223,Studies!A:BR,4,FALSE),"")</f>
        <v>Treatment with placebo</v>
      </c>
      <c r="E7223" s="254" t="str">
        <f>IF(AND(A7223&lt;&gt;"",ISNUMBER(A7223)),VLOOKUP(A7223,Studies!A:BR,5,FALSE),"")</f>
        <v>Alprazolam</v>
      </c>
      <c r="F7223" s="255" t="str">
        <f>IF(AND(A7223&lt;&gt;"",ISNUMBER(A7223)),VLOOKUP(A7223,Studies!A:BR,6,FALSE),"")</f>
        <v>Plasma</v>
      </c>
      <c r="G7223" s="194">
        <v>174</v>
      </c>
      <c r="H7223" s="50" t="s">
        <v>60</v>
      </c>
      <c r="I7223" s="187">
        <v>9.0500259399414062</v>
      </c>
      <c r="J7223" s="41" t="s">
        <v>941</v>
      </c>
      <c r="K7223" s="41" t="s">
        <v>116</v>
      </c>
    </row>
    <row r="7224" spans="1:11" x14ac:dyDescent="0.2">
      <c r="A7224" s="30">
        <v>776</v>
      </c>
      <c r="B7224" s="253" t="str">
        <f>IF(AND(A7224&lt;&gt;"",ISNUMBER(A7224)),VLOOKUP(A7224,Studies!A:BR,2,FALSE),"")</f>
        <v>Yasui 1996</v>
      </c>
      <c r="C7224" s="254" t="str">
        <f>IF(AND(A7224&lt;&gt;"",ISNUMBER(A7224)),VLOOKUP(A7224,Studies!A:BR,3,FALSE),"")</f>
        <v>https://www.ncbi.nlm.nih.gov/pubmed/8646822</v>
      </c>
      <c r="D7224" s="254" t="str">
        <f>IF(AND(A7224&lt;&gt;"",ISNUMBER(A7224)),VLOOKUP(A7224,Studies!A:BR,4,FALSE),"")</f>
        <v>Treatment with placebo</v>
      </c>
      <c r="E7224" s="254" t="str">
        <f>IF(AND(A7224&lt;&gt;"",ISNUMBER(A7224)),VLOOKUP(A7224,Studies!A:BR,5,FALSE),"")</f>
        <v>Alprazolam</v>
      </c>
      <c r="F7224" s="255" t="str">
        <f>IF(AND(A7224&lt;&gt;"",ISNUMBER(A7224)),VLOOKUP(A7224,Studies!A:BR,6,FALSE),"")</f>
        <v>Plasma</v>
      </c>
      <c r="G7224" s="194">
        <v>176</v>
      </c>
      <c r="H7224" s="50" t="s">
        <v>60</v>
      </c>
      <c r="I7224" s="187">
        <v>7.4623274803161621</v>
      </c>
      <c r="J7224" s="41" t="s">
        <v>941</v>
      </c>
      <c r="K7224" s="41" t="s">
        <v>116</v>
      </c>
    </row>
    <row r="7225" spans="1:11" x14ac:dyDescent="0.2">
      <c r="A7225" s="30">
        <v>776</v>
      </c>
      <c r="B7225" s="253" t="str">
        <f>IF(AND(A7225&lt;&gt;"",ISNUMBER(A7225)),VLOOKUP(A7225,Studies!A:BR,2,FALSE),"")</f>
        <v>Yasui 1996</v>
      </c>
      <c r="C7225" s="254" t="str">
        <f>IF(AND(A7225&lt;&gt;"",ISNUMBER(A7225)),VLOOKUP(A7225,Studies!A:BR,3,FALSE),"")</f>
        <v>https://www.ncbi.nlm.nih.gov/pubmed/8646822</v>
      </c>
      <c r="D7225" s="254" t="str">
        <f>IF(AND(A7225&lt;&gt;"",ISNUMBER(A7225)),VLOOKUP(A7225,Studies!A:BR,4,FALSE),"")</f>
        <v>Treatment with placebo</v>
      </c>
      <c r="E7225" s="254" t="str">
        <f>IF(AND(A7225&lt;&gt;"",ISNUMBER(A7225)),VLOOKUP(A7225,Studies!A:BR,5,FALSE),"")</f>
        <v>Alprazolam</v>
      </c>
      <c r="F7225" s="255" t="str">
        <f>IF(AND(A7225&lt;&gt;"",ISNUMBER(A7225)),VLOOKUP(A7225,Studies!A:BR,6,FALSE),"")</f>
        <v>Plasma</v>
      </c>
      <c r="G7225" s="194">
        <v>178</v>
      </c>
      <c r="H7225" s="50" t="s">
        <v>60</v>
      </c>
      <c r="I7225" s="187">
        <v>6.9944248199462891</v>
      </c>
      <c r="J7225" s="41" t="s">
        <v>941</v>
      </c>
      <c r="K7225" s="41" t="s">
        <v>116</v>
      </c>
    </row>
    <row r="7226" spans="1:11" x14ac:dyDescent="0.2">
      <c r="A7226" s="30">
        <v>776</v>
      </c>
      <c r="B7226" s="253" t="str">
        <f>IF(AND(A7226&lt;&gt;"",ISNUMBER(A7226)),VLOOKUP(A7226,Studies!A:BR,2,FALSE),"")</f>
        <v>Yasui 1996</v>
      </c>
      <c r="C7226" s="254" t="str">
        <f>IF(AND(A7226&lt;&gt;"",ISNUMBER(A7226)),VLOOKUP(A7226,Studies!A:BR,3,FALSE),"")</f>
        <v>https://www.ncbi.nlm.nih.gov/pubmed/8646822</v>
      </c>
      <c r="D7226" s="254" t="str">
        <f>IF(AND(A7226&lt;&gt;"",ISNUMBER(A7226)),VLOOKUP(A7226,Studies!A:BR,4,FALSE),"")</f>
        <v>Treatment with placebo</v>
      </c>
      <c r="E7226" s="254" t="str">
        <f>IF(AND(A7226&lt;&gt;"",ISNUMBER(A7226)),VLOOKUP(A7226,Studies!A:BR,5,FALSE),"")</f>
        <v>Alprazolam</v>
      </c>
      <c r="F7226" s="255" t="str">
        <f>IF(AND(A7226&lt;&gt;"",ISNUMBER(A7226)),VLOOKUP(A7226,Studies!A:BR,6,FALSE),"")</f>
        <v>Plasma</v>
      </c>
      <c r="G7226" s="194">
        <v>180</v>
      </c>
      <c r="H7226" s="50" t="s">
        <v>60</v>
      </c>
      <c r="I7226" s="187">
        <v>6.2375502586364746</v>
      </c>
      <c r="J7226" s="41" t="s">
        <v>941</v>
      </c>
      <c r="K7226" s="41" t="s">
        <v>116</v>
      </c>
    </row>
    <row r="7227" spans="1:11" x14ac:dyDescent="0.2">
      <c r="A7227" s="30">
        <v>776</v>
      </c>
      <c r="B7227" s="253" t="str">
        <f>IF(AND(A7227&lt;&gt;"",ISNUMBER(A7227)),VLOOKUP(A7227,Studies!A:BR,2,FALSE),"")</f>
        <v>Yasui 1996</v>
      </c>
      <c r="C7227" s="254" t="str">
        <f>IF(AND(A7227&lt;&gt;"",ISNUMBER(A7227)),VLOOKUP(A7227,Studies!A:BR,3,FALSE),"")</f>
        <v>https://www.ncbi.nlm.nih.gov/pubmed/8646822</v>
      </c>
      <c r="D7227" s="254" t="str">
        <f>IF(AND(A7227&lt;&gt;"",ISNUMBER(A7227)),VLOOKUP(A7227,Studies!A:BR,4,FALSE),"")</f>
        <v>Treatment with placebo</v>
      </c>
      <c r="E7227" s="254" t="str">
        <f>IF(AND(A7227&lt;&gt;"",ISNUMBER(A7227)),VLOOKUP(A7227,Studies!A:BR,5,FALSE),"")</f>
        <v>Alprazolam</v>
      </c>
      <c r="F7227" s="255" t="str">
        <f>IF(AND(A7227&lt;&gt;"",ISNUMBER(A7227)),VLOOKUP(A7227,Studies!A:BR,6,FALSE),"")</f>
        <v>Plasma</v>
      </c>
      <c r="G7227" s="194">
        <v>182</v>
      </c>
      <c r="H7227" s="50" t="s">
        <v>60</v>
      </c>
      <c r="I7227" s="187">
        <v>5.4839119911193848</v>
      </c>
      <c r="J7227" s="41" t="s">
        <v>941</v>
      </c>
      <c r="K7227" s="41" t="s">
        <v>116</v>
      </c>
    </row>
    <row r="7228" spans="1:11" x14ac:dyDescent="0.2">
      <c r="A7228" s="30">
        <v>776</v>
      </c>
      <c r="B7228" s="253" t="str">
        <f>IF(AND(A7228&lt;&gt;"",ISNUMBER(A7228)),VLOOKUP(A7228,Studies!A:BR,2,FALSE),"")</f>
        <v>Yasui 1996</v>
      </c>
      <c r="C7228" s="254" t="str">
        <f>IF(AND(A7228&lt;&gt;"",ISNUMBER(A7228)),VLOOKUP(A7228,Studies!A:BR,3,FALSE),"")</f>
        <v>https://www.ncbi.nlm.nih.gov/pubmed/8646822</v>
      </c>
      <c r="D7228" s="254" t="str">
        <f>IF(AND(A7228&lt;&gt;"",ISNUMBER(A7228)),VLOOKUP(A7228,Studies!A:BR,4,FALSE),"")</f>
        <v>Treatment with placebo</v>
      </c>
      <c r="E7228" s="254" t="str">
        <f>IF(AND(A7228&lt;&gt;"",ISNUMBER(A7228)),VLOOKUP(A7228,Studies!A:BR,5,FALSE),"")</f>
        <v>Alprazolam</v>
      </c>
      <c r="F7228" s="255" t="str">
        <f>IF(AND(A7228&lt;&gt;"",ISNUMBER(A7228)),VLOOKUP(A7228,Studies!A:BR,6,FALSE),"")</f>
        <v>Plasma</v>
      </c>
      <c r="G7228" s="194">
        <v>194</v>
      </c>
      <c r="H7228" s="50" t="s">
        <v>60</v>
      </c>
      <c r="I7228" s="187">
        <v>3.5391011238098145</v>
      </c>
      <c r="J7228" s="41" t="s">
        <v>941</v>
      </c>
      <c r="K7228" s="41" t="s">
        <v>116</v>
      </c>
    </row>
    <row r="7229" spans="1:11" x14ac:dyDescent="0.2">
      <c r="A7229" s="30">
        <v>776</v>
      </c>
      <c r="B7229" s="253" t="str">
        <f>IF(AND(A7229&lt;&gt;"",ISNUMBER(A7229)),VLOOKUP(A7229,Studies!A:BR,2,FALSE),"")</f>
        <v>Yasui 1996</v>
      </c>
      <c r="C7229" s="254" t="str">
        <f>IF(AND(A7229&lt;&gt;"",ISNUMBER(A7229)),VLOOKUP(A7229,Studies!A:BR,3,FALSE),"")</f>
        <v>https://www.ncbi.nlm.nih.gov/pubmed/8646822</v>
      </c>
      <c r="D7229" s="254" t="str">
        <f>IF(AND(A7229&lt;&gt;"",ISNUMBER(A7229)),VLOOKUP(A7229,Studies!A:BR,4,FALSE),"")</f>
        <v>Treatment with placebo</v>
      </c>
      <c r="E7229" s="254" t="str">
        <f>IF(AND(A7229&lt;&gt;"",ISNUMBER(A7229)),VLOOKUP(A7229,Studies!A:BR,5,FALSE),"")</f>
        <v>Alprazolam</v>
      </c>
      <c r="F7229" s="255" t="str">
        <f>IF(AND(A7229&lt;&gt;"",ISNUMBER(A7229)),VLOOKUP(A7229,Studies!A:BR,6,FALSE),"")</f>
        <v>Plasma</v>
      </c>
      <c r="G7229" s="194">
        <v>206</v>
      </c>
      <c r="H7229" s="50" t="s">
        <v>60</v>
      </c>
      <c r="I7229" s="187">
        <v>2.0525169372558594</v>
      </c>
      <c r="J7229" s="41" t="s">
        <v>941</v>
      </c>
      <c r="K7229" s="41" t="s">
        <v>116</v>
      </c>
    </row>
    <row r="7230" spans="1:11" x14ac:dyDescent="0.2">
      <c r="A7230" s="30">
        <v>776</v>
      </c>
      <c r="B7230" s="253" t="str">
        <f>IF(AND(A7230&lt;&gt;"",ISNUMBER(A7230)),VLOOKUP(A7230,Studies!A:BR,2,FALSE),"")</f>
        <v>Yasui 1996</v>
      </c>
      <c r="C7230" s="254" t="str">
        <f>IF(AND(A7230&lt;&gt;"",ISNUMBER(A7230)),VLOOKUP(A7230,Studies!A:BR,3,FALSE),"")</f>
        <v>https://www.ncbi.nlm.nih.gov/pubmed/8646822</v>
      </c>
      <c r="D7230" s="254" t="str">
        <f>IF(AND(A7230&lt;&gt;"",ISNUMBER(A7230)),VLOOKUP(A7230,Studies!A:BR,4,FALSE),"")</f>
        <v>Treatment with placebo</v>
      </c>
      <c r="E7230" s="254" t="str">
        <f>IF(AND(A7230&lt;&gt;"",ISNUMBER(A7230)),VLOOKUP(A7230,Studies!A:BR,5,FALSE),"")</f>
        <v>Alprazolam</v>
      </c>
      <c r="F7230" s="255" t="str">
        <f>IF(AND(A7230&lt;&gt;"",ISNUMBER(A7230)),VLOOKUP(A7230,Studies!A:BR,6,FALSE),"")</f>
        <v>Plasma</v>
      </c>
      <c r="G7230" s="194">
        <v>218</v>
      </c>
      <c r="H7230" s="50" t="s">
        <v>60</v>
      </c>
      <c r="I7230" s="187">
        <v>1.0851119756698608</v>
      </c>
      <c r="J7230" s="41" t="s">
        <v>941</v>
      </c>
      <c r="K7230" s="41" t="s">
        <v>116</v>
      </c>
    </row>
    <row r="7231" spans="1:11" x14ac:dyDescent="0.2">
      <c r="A7231" s="30">
        <v>777</v>
      </c>
      <c r="B7231" s="253" t="str">
        <f>IF(AND(A7231&lt;&gt;"",ISNUMBER(A7231)),VLOOKUP(A7231,Studies!A:BR,2,FALSE),"")</f>
        <v>Yasui 1996</v>
      </c>
      <c r="C7231" s="254" t="str">
        <f>IF(AND(A7231&lt;&gt;"",ISNUMBER(A7231)),VLOOKUP(A7231,Studies!A:BR,3,FALSE),"")</f>
        <v>https://www.ncbi.nlm.nih.gov/pubmed/8646822</v>
      </c>
      <c r="D7231" s="254" t="str">
        <f>IF(AND(A7231&lt;&gt;"",ISNUMBER(A7231)),VLOOKUP(A7231,Studies!A:BR,4,FALSE),"")</f>
        <v>Treatment with erythromycin</v>
      </c>
      <c r="E7231" s="254" t="str">
        <f>IF(AND(A7231&lt;&gt;"",ISNUMBER(A7231)),VLOOKUP(A7231,Studies!A:BR,5,FALSE),"")</f>
        <v>Alprazolam</v>
      </c>
      <c r="F7231" s="255" t="str">
        <f>IF(AND(A7231&lt;&gt;"",ISNUMBER(A7231)),VLOOKUP(A7231,Studies!A:BR,6,FALSE),"")</f>
        <v>Plasma</v>
      </c>
      <c r="G7231" s="194">
        <v>170.5</v>
      </c>
      <c r="H7231" s="50" t="s">
        <v>60</v>
      </c>
      <c r="I7231" s="187">
        <v>7.6905121803283691</v>
      </c>
      <c r="J7231" s="41" t="s">
        <v>941</v>
      </c>
      <c r="K7231" s="41" t="s">
        <v>116</v>
      </c>
    </row>
    <row r="7232" spans="1:11" x14ac:dyDescent="0.2">
      <c r="A7232" s="30">
        <v>777</v>
      </c>
      <c r="B7232" s="253" t="str">
        <f>IF(AND(A7232&lt;&gt;"",ISNUMBER(A7232)),VLOOKUP(A7232,Studies!A:BR,2,FALSE),"")</f>
        <v>Yasui 1996</v>
      </c>
      <c r="C7232" s="254" t="str">
        <f>IF(AND(A7232&lt;&gt;"",ISNUMBER(A7232)),VLOOKUP(A7232,Studies!A:BR,3,FALSE),"")</f>
        <v>https://www.ncbi.nlm.nih.gov/pubmed/8646822</v>
      </c>
      <c r="D7232" s="254" t="str">
        <f>IF(AND(A7232&lt;&gt;"",ISNUMBER(A7232)),VLOOKUP(A7232,Studies!A:BR,4,FALSE),"")</f>
        <v>Treatment with erythromycin</v>
      </c>
      <c r="E7232" s="254" t="str">
        <f>IF(AND(A7232&lt;&gt;"",ISNUMBER(A7232)),VLOOKUP(A7232,Studies!A:BR,5,FALSE),"")</f>
        <v>Alprazolam</v>
      </c>
      <c r="F7232" s="255" t="str">
        <f>IF(AND(A7232&lt;&gt;"",ISNUMBER(A7232)),VLOOKUP(A7232,Studies!A:BR,6,FALSE),"")</f>
        <v>Plasma</v>
      </c>
      <c r="G7232" s="194">
        <v>171</v>
      </c>
      <c r="H7232" s="50" t="s">
        <v>60</v>
      </c>
      <c r="I7232" s="187">
        <v>11.294859886169434</v>
      </c>
      <c r="J7232" s="41" t="s">
        <v>941</v>
      </c>
      <c r="K7232" s="41" t="s">
        <v>116</v>
      </c>
    </row>
    <row r="7233" spans="1:16" x14ac:dyDescent="0.2">
      <c r="A7233" s="30">
        <v>777</v>
      </c>
      <c r="B7233" s="253" t="str">
        <f>IF(AND(A7233&lt;&gt;"",ISNUMBER(A7233)),VLOOKUP(A7233,Studies!A:BR,2,FALSE),"")</f>
        <v>Yasui 1996</v>
      </c>
      <c r="C7233" s="254" t="str">
        <f>IF(AND(A7233&lt;&gt;"",ISNUMBER(A7233)),VLOOKUP(A7233,Studies!A:BR,3,FALSE),"")</f>
        <v>https://www.ncbi.nlm.nih.gov/pubmed/8646822</v>
      </c>
      <c r="D7233" s="254" t="str">
        <f>IF(AND(A7233&lt;&gt;"",ISNUMBER(A7233)),VLOOKUP(A7233,Studies!A:BR,4,FALSE),"")</f>
        <v>Treatment with erythromycin</v>
      </c>
      <c r="E7233" s="254" t="str">
        <f>IF(AND(A7233&lt;&gt;"",ISNUMBER(A7233)),VLOOKUP(A7233,Studies!A:BR,5,FALSE),"")</f>
        <v>Alprazolam</v>
      </c>
      <c r="F7233" s="255" t="str">
        <f>IF(AND(A7233&lt;&gt;"",ISNUMBER(A7233)),VLOOKUP(A7233,Studies!A:BR,6,FALSE),"")</f>
        <v>Plasma</v>
      </c>
      <c r="G7233" s="194">
        <v>172</v>
      </c>
      <c r="H7233" s="50" t="s">
        <v>60</v>
      </c>
      <c r="I7233" s="187">
        <v>10.44180965423584</v>
      </c>
      <c r="J7233" s="41" t="s">
        <v>941</v>
      </c>
      <c r="K7233" s="41" t="s">
        <v>116</v>
      </c>
    </row>
    <row r="7234" spans="1:16" x14ac:dyDescent="0.2">
      <c r="A7234" s="30">
        <v>777</v>
      </c>
      <c r="B7234" s="253" t="str">
        <f>IF(AND(A7234&lt;&gt;"",ISNUMBER(A7234)),VLOOKUP(A7234,Studies!A:BR,2,FALSE),"")</f>
        <v>Yasui 1996</v>
      </c>
      <c r="C7234" s="254" t="str">
        <f>IF(AND(A7234&lt;&gt;"",ISNUMBER(A7234)),VLOOKUP(A7234,Studies!A:BR,3,FALSE),"")</f>
        <v>https://www.ncbi.nlm.nih.gov/pubmed/8646822</v>
      </c>
      <c r="D7234" s="254" t="str">
        <f>IF(AND(A7234&lt;&gt;"",ISNUMBER(A7234)),VLOOKUP(A7234,Studies!A:BR,4,FALSE),"")</f>
        <v>Treatment with erythromycin</v>
      </c>
      <c r="E7234" s="254" t="str">
        <f>IF(AND(A7234&lt;&gt;"",ISNUMBER(A7234)),VLOOKUP(A7234,Studies!A:BR,5,FALSE),"")</f>
        <v>Alprazolam</v>
      </c>
      <c r="F7234" s="255" t="str">
        <f>IF(AND(A7234&lt;&gt;"",ISNUMBER(A7234)),VLOOKUP(A7234,Studies!A:BR,6,FALSE),"")</f>
        <v>Plasma</v>
      </c>
      <c r="G7234" s="194">
        <v>173</v>
      </c>
      <c r="H7234" s="50" t="s">
        <v>60</v>
      </c>
      <c r="I7234" s="187">
        <v>10.971249580383301</v>
      </c>
      <c r="J7234" s="41" t="s">
        <v>941</v>
      </c>
      <c r="K7234" s="41" t="s">
        <v>116</v>
      </c>
    </row>
    <row r="7235" spans="1:16" x14ac:dyDescent="0.2">
      <c r="A7235" s="30">
        <v>777</v>
      </c>
      <c r="B7235" s="253" t="str">
        <f>IF(AND(A7235&lt;&gt;"",ISNUMBER(A7235)),VLOOKUP(A7235,Studies!A:BR,2,FALSE),"")</f>
        <v>Yasui 1996</v>
      </c>
      <c r="C7235" s="254" t="str">
        <f>IF(AND(A7235&lt;&gt;"",ISNUMBER(A7235)),VLOOKUP(A7235,Studies!A:BR,3,FALSE),"")</f>
        <v>https://www.ncbi.nlm.nih.gov/pubmed/8646822</v>
      </c>
      <c r="D7235" s="254" t="str">
        <f>IF(AND(A7235&lt;&gt;"",ISNUMBER(A7235)),VLOOKUP(A7235,Studies!A:BR,4,FALSE),"")</f>
        <v>Treatment with erythromycin</v>
      </c>
      <c r="E7235" s="254" t="str">
        <f>IF(AND(A7235&lt;&gt;"",ISNUMBER(A7235)),VLOOKUP(A7235,Studies!A:BR,5,FALSE),"")</f>
        <v>Alprazolam</v>
      </c>
      <c r="F7235" s="255" t="str">
        <f>IF(AND(A7235&lt;&gt;"",ISNUMBER(A7235)),VLOOKUP(A7235,Studies!A:BR,6,FALSE),"")</f>
        <v>Plasma</v>
      </c>
      <c r="G7235" s="194">
        <v>174</v>
      </c>
      <c r="H7235" s="50" t="s">
        <v>60</v>
      </c>
      <c r="I7235" s="187">
        <v>10.214730262756348</v>
      </c>
      <c r="J7235" s="41" t="s">
        <v>941</v>
      </c>
      <c r="K7235" s="41" t="s">
        <v>116</v>
      </c>
    </row>
    <row r="7236" spans="1:16" x14ac:dyDescent="0.2">
      <c r="A7236" s="30">
        <v>777</v>
      </c>
      <c r="B7236" s="253" t="str">
        <f>IF(AND(A7236&lt;&gt;"",ISNUMBER(A7236)),VLOOKUP(A7236,Studies!A:BR,2,FALSE),"")</f>
        <v>Yasui 1996</v>
      </c>
      <c r="C7236" s="254" t="str">
        <f>IF(AND(A7236&lt;&gt;"",ISNUMBER(A7236)),VLOOKUP(A7236,Studies!A:BR,3,FALSE),"")</f>
        <v>https://www.ncbi.nlm.nih.gov/pubmed/8646822</v>
      </c>
      <c r="D7236" s="254" t="str">
        <f>IF(AND(A7236&lt;&gt;"",ISNUMBER(A7236)),VLOOKUP(A7236,Studies!A:BR,4,FALSE),"")</f>
        <v>Treatment with erythromycin</v>
      </c>
      <c r="E7236" s="254" t="str">
        <f>IF(AND(A7236&lt;&gt;"",ISNUMBER(A7236)),VLOOKUP(A7236,Studies!A:BR,5,FALSE),"")</f>
        <v>Alprazolam</v>
      </c>
      <c r="F7236" s="255" t="str">
        <f>IF(AND(A7236&lt;&gt;"",ISNUMBER(A7236)),VLOOKUP(A7236,Studies!A:BR,6,FALSE),"")</f>
        <v>Plasma</v>
      </c>
      <c r="G7236" s="194">
        <v>176</v>
      </c>
      <c r="H7236" s="50" t="s">
        <v>60</v>
      </c>
      <c r="I7236" s="187">
        <v>10.064009666442871</v>
      </c>
      <c r="J7236" s="41" t="s">
        <v>941</v>
      </c>
      <c r="K7236" s="41" t="s">
        <v>116</v>
      </c>
    </row>
    <row r="7237" spans="1:16" x14ac:dyDescent="0.2">
      <c r="A7237" s="30">
        <v>777</v>
      </c>
      <c r="B7237" s="253" t="str">
        <f>IF(AND(A7237&lt;&gt;"",ISNUMBER(A7237)),VLOOKUP(A7237,Studies!A:BR,2,FALSE),"")</f>
        <v>Yasui 1996</v>
      </c>
      <c r="C7237" s="254" t="str">
        <f>IF(AND(A7237&lt;&gt;"",ISNUMBER(A7237)),VLOOKUP(A7237,Studies!A:BR,3,FALSE),"")</f>
        <v>https://www.ncbi.nlm.nih.gov/pubmed/8646822</v>
      </c>
      <c r="D7237" s="254" t="str">
        <f>IF(AND(A7237&lt;&gt;"",ISNUMBER(A7237)),VLOOKUP(A7237,Studies!A:BR,4,FALSE),"")</f>
        <v>Treatment with erythromycin</v>
      </c>
      <c r="E7237" s="254" t="str">
        <f>IF(AND(A7237&lt;&gt;"",ISNUMBER(A7237)),VLOOKUP(A7237,Studies!A:BR,5,FALSE),"")</f>
        <v>Alprazolam</v>
      </c>
      <c r="F7237" s="255" t="str">
        <f>IF(AND(A7237&lt;&gt;"",ISNUMBER(A7237)),VLOOKUP(A7237,Studies!A:BR,6,FALSE),"")</f>
        <v>Plasma</v>
      </c>
      <c r="G7237" s="194">
        <v>178</v>
      </c>
      <c r="H7237" s="50" t="s">
        <v>60</v>
      </c>
      <c r="I7237" s="187">
        <v>9.915125846862793</v>
      </c>
      <c r="J7237" s="41" t="s">
        <v>941</v>
      </c>
      <c r="K7237" s="41" t="s">
        <v>116</v>
      </c>
    </row>
    <row r="7238" spans="1:16" x14ac:dyDescent="0.2">
      <c r="A7238" s="30">
        <v>777</v>
      </c>
      <c r="B7238" s="253" t="str">
        <f>IF(AND(A7238&lt;&gt;"",ISNUMBER(A7238)),VLOOKUP(A7238,Studies!A:BR,2,FALSE),"")</f>
        <v>Yasui 1996</v>
      </c>
      <c r="C7238" s="254" t="str">
        <f>IF(AND(A7238&lt;&gt;"",ISNUMBER(A7238)),VLOOKUP(A7238,Studies!A:BR,3,FALSE),"")</f>
        <v>https://www.ncbi.nlm.nih.gov/pubmed/8646822</v>
      </c>
      <c r="D7238" s="254" t="str">
        <f>IF(AND(A7238&lt;&gt;"",ISNUMBER(A7238)),VLOOKUP(A7238,Studies!A:BR,4,FALSE),"")</f>
        <v>Treatment with erythromycin</v>
      </c>
      <c r="E7238" s="254" t="str">
        <f>IF(AND(A7238&lt;&gt;"",ISNUMBER(A7238)),VLOOKUP(A7238,Studies!A:BR,5,FALSE),"")</f>
        <v>Alprazolam</v>
      </c>
      <c r="F7238" s="255" t="str">
        <f>IF(AND(A7238&lt;&gt;"",ISNUMBER(A7238)),VLOOKUP(A7238,Studies!A:BR,6,FALSE),"")</f>
        <v>Plasma</v>
      </c>
      <c r="G7238" s="194">
        <v>180</v>
      </c>
      <c r="H7238" s="50" t="s">
        <v>60</v>
      </c>
      <c r="I7238" s="187">
        <v>8.9053916931152344</v>
      </c>
      <c r="J7238" s="41" t="s">
        <v>941</v>
      </c>
      <c r="K7238" s="41" t="s">
        <v>116</v>
      </c>
    </row>
    <row r="7239" spans="1:16" x14ac:dyDescent="0.2">
      <c r="A7239" s="30">
        <v>777</v>
      </c>
      <c r="B7239" s="253" t="str">
        <f>IF(AND(A7239&lt;&gt;"",ISNUMBER(A7239)),VLOOKUP(A7239,Studies!A:BR,2,FALSE),"")</f>
        <v>Yasui 1996</v>
      </c>
      <c r="C7239" s="254" t="str">
        <f>IF(AND(A7239&lt;&gt;"",ISNUMBER(A7239)),VLOOKUP(A7239,Studies!A:BR,3,FALSE),"")</f>
        <v>https://www.ncbi.nlm.nih.gov/pubmed/8646822</v>
      </c>
      <c r="D7239" s="254" t="str">
        <f>IF(AND(A7239&lt;&gt;"",ISNUMBER(A7239)),VLOOKUP(A7239,Studies!A:BR,4,FALSE),"")</f>
        <v>Treatment with erythromycin</v>
      </c>
      <c r="E7239" s="254" t="str">
        <f>IF(AND(A7239&lt;&gt;"",ISNUMBER(A7239)),VLOOKUP(A7239,Studies!A:BR,5,FALSE),"")</f>
        <v>Alprazolam</v>
      </c>
      <c r="F7239" s="255" t="str">
        <f>IF(AND(A7239&lt;&gt;"",ISNUMBER(A7239)),VLOOKUP(A7239,Studies!A:BR,6,FALSE),"")</f>
        <v>Plasma</v>
      </c>
      <c r="G7239" s="194">
        <v>182</v>
      </c>
      <c r="H7239" s="50" t="s">
        <v>60</v>
      </c>
      <c r="I7239" s="187">
        <v>7.5555410385131836</v>
      </c>
      <c r="J7239" s="41" t="s">
        <v>941</v>
      </c>
      <c r="K7239" s="41" t="s">
        <v>116</v>
      </c>
    </row>
    <row r="7240" spans="1:16" x14ac:dyDescent="0.2">
      <c r="A7240" s="30">
        <v>777</v>
      </c>
      <c r="B7240" s="253" t="str">
        <f>IF(AND(A7240&lt;&gt;"",ISNUMBER(A7240)),VLOOKUP(A7240,Studies!A:BR,2,FALSE),"")</f>
        <v>Yasui 1996</v>
      </c>
      <c r="C7240" s="254" t="str">
        <f>IF(AND(A7240&lt;&gt;"",ISNUMBER(A7240)),VLOOKUP(A7240,Studies!A:BR,3,FALSE),"")</f>
        <v>https://www.ncbi.nlm.nih.gov/pubmed/8646822</v>
      </c>
      <c r="D7240" s="254" t="str">
        <f>IF(AND(A7240&lt;&gt;"",ISNUMBER(A7240)),VLOOKUP(A7240,Studies!A:BR,4,FALSE),"")</f>
        <v>Treatment with erythromycin</v>
      </c>
      <c r="E7240" s="254" t="str">
        <f>IF(AND(A7240&lt;&gt;"",ISNUMBER(A7240)),VLOOKUP(A7240,Studies!A:BR,5,FALSE),"")</f>
        <v>Alprazolam</v>
      </c>
      <c r="F7240" s="255" t="str">
        <f>IF(AND(A7240&lt;&gt;"",ISNUMBER(A7240)),VLOOKUP(A7240,Studies!A:BR,6,FALSE),"")</f>
        <v>Plasma</v>
      </c>
      <c r="G7240" s="194">
        <v>194</v>
      </c>
      <c r="H7240" s="50" t="s">
        <v>60</v>
      </c>
      <c r="I7240" s="187">
        <v>6.0374207496643066</v>
      </c>
      <c r="J7240" s="41" t="s">
        <v>941</v>
      </c>
      <c r="K7240" s="41" t="s">
        <v>116</v>
      </c>
    </row>
    <row r="7241" spans="1:16" x14ac:dyDescent="0.2">
      <c r="A7241" s="30">
        <v>777</v>
      </c>
      <c r="B7241" s="253" t="str">
        <f>IF(AND(A7241&lt;&gt;"",ISNUMBER(A7241)),VLOOKUP(A7241,Studies!A:BR,2,FALSE),"")</f>
        <v>Yasui 1996</v>
      </c>
      <c r="C7241" s="254" t="str">
        <f>IF(AND(A7241&lt;&gt;"",ISNUMBER(A7241)),VLOOKUP(A7241,Studies!A:BR,3,FALSE),"")</f>
        <v>https://www.ncbi.nlm.nih.gov/pubmed/8646822</v>
      </c>
      <c r="D7241" s="254" t="str">
        <f>IF(AND(A7241&lt;&gt;"",ISNUMBER(A7241)),VLOOKUP(A7241,Studies!A:BR,4,FALSE),"")</f>
        <v>Treatment with erythromycin</v>
      </c>
      <c r="E7241" s="254" t="str">
        <f>IF(AND(A7241&lt;&gt;"",ISNUMBER(A7241)),VLOOKUP(A7241,Studies!A:BR,5,FALSE),"")</f>
        <v>Alprazolam</v>
      </c>
      <c r="F7241" s="255" t="str">
        <f>IF(AND(A7241&lt;&gt;"",ISNUMBER(A7241)),VLOOKUP(A7241,Studies!A:BR,6,FALSE),"")</f>
        <v>Plasma</v>
      </c>
      <c r="G7241" s="194">
        <v>206</v>
      </c>
      <c r="H7241" s="50" t="s">
        <v>60</v>
      </c>
      <c r="I7241" s="187">
        <v>4.8933472633361816</v>
      </c>
      <c r="J7241" s="41" t="s">
        <v>941</v>
      </c>
      <c r="K7241" s="41" t="s">
        <v>116</v>
      </c>
    </row>
    <row r="7242" spans="1:16" x14ac:dyDescent="0.2">
      <c r="A7242" s="30">
        <v>777</v>
      </c>
      <c r="B7242" s="253" t="str">
        <f>IF(AND(A7242&lt;&gt;"",ISNUMBER(A7242)),VLOOKUP(A7242,Studies!A:BR,2,FALSE),"")</f>
        <v>Yasui 1996</v>
      </c>
      <c r="C7242" s="254" t="str">
        <f>IF(AND(A7242&lt;&gt;"",ISNUMBER(A7242)),VLOOKUP(A7242,Studies!A:BR,3,FALSE),"")</f>
        <v>https://www.ncbi.nlm.nih.gov/pubmed/8646822</v>
      </c>
      <c r="D7242" s="254" t="str">
        <f>IF(AND(A7242&lt;&gt;"",ISNUMBER(A7242)),VLOOKUP(A7242,Studies!A:BR,4,FALSE),"")</f>
        <v>Treatment with erythromycin</v>
      </c>
      <c r="E7242" s="254" t="str">
        <f>IF(AND(A7242&lt;&gt;"",ISNUMBER(A7242)),VLOOKUP(A7242,Studies!A:BR,5,FALSE),"")</f>
        <v>Alprazolam</v>
      </c>
      <c r="F7242" s="255" t="str">
        <f>IF(AND(A7242&lt;&gt;"",ISNUMBER(A7242)),VLOOKUP(A7242,Studies!A:BR,6,FALSE),"")</f>
        <v>Plasma</v>
      </c>
      <c r="G7242" s="194">
        <v>218</v>
      </c>
      <c r="H7242" s="50" t="s">
        <v>60</v>
      </c>
      <c r="I7242" s="187">
        <v>3.9379281997680664</v>
      </c>
      <c r="J7242" s="41" t="s">
        <v>941</v>
      </c>
      <c r="K7242" s="41" t="s">
        <v>116</v>
      </c>
    </row>
    <row r="7243" spans="1:16" x14ac:dyDescent="0.2">
      <c r="A7243" s="30">
        <v>778</v>
      </c>
      <c r="B7243" s="253" t="str">
        <f>IF(AND(A7243&lt;&gt;"",ISNUMBER(A7243)),VLOOKUP(A7243,Studies!A:BR,2,FALSE),"")</f>
        <v>Bartkowski 1989</v>
      </c>
      <c r="C7243" s="254" t="str">
        <f>IF(AND(A7243&lt;&gt;"",ISNUMBER(A7243)),VLOOKUP(A7243,Studies!A:BR,3,FALSE),"")</f>
        <v>https://www.ncbi.nlm.nih.gov/pubmed/2501060</v>
      </c>
      <c r="D7243" s="254" t="str">
        <f>IF(AND(A7243&lt;&gt;"",ISNUMBER(A7243)),VLOOKUP(A7243,Studies!A:BR,4,FALSE),"")</f>
        <v>Control</v>
      </c>
      <c r="E7243" s="254" t="str">
        <f>IF(AND(A7243&lt;&gt;"",ISNUMBER(A7243)),VLOOKUP(A7243,Studies!A:BR,5,FALSE),"")</f>
        <v>Alfentanil</v>
      </c>
      <c r="F7243" s="255" t="str">
        <f>IF(AND(A7243&lt;&gt;"",ISNUMBER(A7243)),VLOOKUP(A7243,Studies!A:BR,6,FALSE),"")</f>
        <v>Serum</v>
      </c>
      <c r="G7243" s="194">
        <v>6</v>
      </c>
      <c r="H7243" s="50" t="s">
        <v>953</v>
      </c>
      <c r="I7243" s="187">
        <v>274.79629999999997</v>
      </c>
      <c r="J7243" s="41" t="s">
        <v>941</v>
      </c>
      <c r="K7243" s="41" t="s">
        <v>239</v>
      </c>
      <c r="P7243" s="42" t="s">
        <v>237</v>
      </c>
    </row>
    <row r="7244" spans="1:16" x14ac:dyDescent="0.2">
      <c r="A7244" s="30">
        <v>778</v>
      </c>
      <c r="B7244" s="253" t="str">
        <f>IF(AND(A7244&lt;&gt;"",ISNUMBER(A7244)),VLOOKUP(A7244,Studies!A:BR,2,FALSE),"")</f>
        <v>Bartkowski 1989</v>
      </c>
      <c r="C7244" s="254" t="str">
        <f>IF(AND(A7244&lt;&gt;"",ISNUMBER(A7244)),VLOOKUP(A7244,Studies!A:BR,3,FALSE),"")</f>
        <v>https://www.ncbi.nlm.nih.gov/pubmed/2501060</v>
      </c>
      <c r="D7244" s="254" t="str">
        <f>IF(AND(A7244&lt;&gt;"",ISNUMBER(A7244)),VLOOKUP(A7244,Studies!A:BR,4,FALSE),"")</f>
        <v>Control</v>
      </c>
      <c r="E7244" s="254" t="str">
        <f>IF(AND(A7244&lt;&gt;"",ISNUMBER(A7244)),VLOOKUP(A7244,Studies!A:BR,5,FALSE),"")</f>
        <v>Alfentanil</v>
      </c>
      <c r="F7244" s="255" t="str">
        <f>IF(AND(A7244&lt;&gt;"",ISNUMBER(A7244)),VLOOKUP(A7244,Studies!A:BR,6,FALSE),"")</f>
        <v>Serum</v>
      </c>
      <c r="G7244" s="194">
        <v>10</v>
      </c>
      <c r="H7244" s="50" t="s">
        <v>953</v>
      </c>
      <c r="I7244" s="187">
        <v>203.0085</v>
      </c>
      <c r="J7244" s="41" t="s">
        <v>941</v>
      </c>
      <c r="K7244" s="41" t="s">
        <v>239</v>
      </c>
      <c r="P7244" s="188" t="s">
        <v>237</v>
      </c>
    </row>
    <row r="7245" spans="1:16" x14ac:dyDescent="0.2">
      <c r="A7245" s="30">
        <v>778</v>
      </c>
      <c r="B7245" s="253" t="str">
        <f>IF(AND(A7245&lt;&gt;"",ISNUMBER(A7245)),VLOOKUP(A7245,Studies!A:BR,2,FALSE),"")</f>
        <v>Bartkowski 1989</v>
      </c>
      <c r="C7245" s="254" t="str">
        <f>IF(AND(A7245&lt;&gt;"",ISNUMBER(A7245)),VLOOKUP(A7245,Studies!A:BR,3,FALSE),"")</f>
        <v>https://www.ncbi.nlm.nih.gov/pubmed/2501060</v>
      </c>
      <c r="D7245" s="254" t="str">
        <f>IF(AND(A7245&lt;&gt;"",ISNUMBER(A7245)),VLOOKUP(A7245,Studies!A:BR,4,FALSE),"")</f>
        <v>Control</v>
      </c>
      <c r="E7245" s="254" t="str">
        <f>IF(AND(A7245&lt;&gt;"",ISNUMBER(A7245)),VLOOKUP(A7245,Studies!A:BR,5,FALSE),"")</f>
        <v>Alfentanil</v>
      </c>
      <c r="F7245" s="255" t="str">
        <f>IF(AND(A7245&lt;&gt;"",ISNUMBER(A7245)),VLOOKUP(A7245,Studies!A:BR,6,FALSE),"")</f>
        <v>Serum</v>
      </c>
      <c r="G7245" s="194">
        <v>15</v>
      </c>
      <c r="H7245" s="50" t="s">
        <v>953</v>
      </c>
      <c r="I7245" s="187">
        <v>145.2516</v>
      </c>
      <c r="J7245" s="41" t="s">
        <v>941</v>
      </c>
      <c r="K7245" s="41" t="s">
        <v>239</v>
      </c>
      <c r="P7245" s="188" t="s">
        <v>237</v>
      </c>
    </row>
    <row r="7246" spans="1:16" x14ac:dyDescent="0.2">
      <c r="A7246" s="30">
        <v>778</v>
      </c>
      <c r="B7246" s="253" t="str">
        <f>IF(AND(A7246&lt;&gt;"",ISNUMBER(A7246)),VLOOKUP(A7246,Studies!A:BR,2,FALSE),"")</f>
        <v>Bartkowski 1989</v>
      </c>
      <c r="C7246" s="254" t="str">
        <f>IF(AND(A7246&lt;&gt;"",ISNUMBER(A7246)),VLOOKUP(A7246,Studies!A:BR,3,FALSE),"")</f>
        <v>https://www.ncbi.nlm.nih.gov/pubmed/2501060</v>
      </c>
      <c r="D7246" s="254" t="str">
        <f>IF(AND(A7246&lt;&gt;"",ISNUMBER(A7246)),VLOOKUP(A7246,Studies!A:BR,4,FALSE),"")</f>
        <v>Control</v>
      </c>
      <c r="E7246" s="254" t="str">
        <f>IF(AND(A7246&lt;&gt;"",ISNUMBER(A7246)),VLOOKUP(A7246,Studies!A:BR,5,FALSE),"")</f>
        <v>Alfentanil</v>
      </c>
      <c r="F7246" s="255" t="str">
        <f>IF(AND(A7246&lt;&gt;"",ISNUMBER(A7246)),VLOOKUP(A7246,Studies!A:BR,6,FALSE),"")</f>
        <v>Serum</v>
      </c>
      <c r="G7246" s="194">
        <v>30</v>
      </c>
      <c r="H7246" s="50" t="s">
        <v>953</v>
      </c>
      <c r="I7246" s="187">
        <v>107.3704</v>
      </c>
      <c r="J7246" s="41" t="s">
        <v>941</v>
      </c>
      <c r="K7246" s="41" t="s">
        <v>239</v>
      </c>
      <c r="P7246" s="188" t="s">
        <v>237</v>
      </c>
    </row>
    <row r="7247" spans="1:16" x14ac:dyDescent="0.2">
      <c r="A7247" s="30">
        <v>778</v>
      </c>
      <c r="B7247" s="253" t="str">
        <f>IF(AND(A7247&lt;&gt;"",ISNUMBER(A7247)),VLOOKUP(A7247,Studies!A:BR,2,FALSE),"")</f>
        <v>Bartkowski 1989</v>
      </c>
      <c r="C7247" s="254" t="str">
        <f>IF(AND(A7247&lt;&gt;"",ISNUMBER(A7247)),VLOOKUP(A7247,Studies!A:BR,3,FALSE),"")</f>
        <v>https://www.ncbi.nlm.nih.gov/pubmed/2501060</v>
      </c>
      <c r="D7247" s="254" t="str">
        <f>IF(AND(A7247&lt;&gt;"",ISNUMBER(A7247)),VLOOKUP(A7247,Studies!A:BR,4,FALSE),"")</f>
        <v>Control</v>
      </c>
      <c r="E7247" s="254" t="str">
        <f>IF(AND(A7247&lt;&gt;"",ISNUMBER(A7247)),VLOOKUP(A7247,Studies!A:BR,5,FALSE),"")</f>
        <v>Alfentanil</v>
      </c>
      <c r="F7247" s="255" t="str">
        <f>IF(AND(A7247&lt;&gt;"",ISNUMBER(A7247)),VLOOKUP(A7247,Studies!A:BR,6,FALSE),"")</f>
        <v>Serum</v>
      </c>
      <c r="G7247" s="194">
        <v>60</v>
      </c>
      <c r="H7247" s="50" t="s">
        <v>953</v>
      </c>
      <c r="I7247" s="187">
        <v>65.604050000000001</v>
      </c>
      <c r="J7247" s="41" t="s">
        <v>941</v>
      </c>
      <c r="K7247" s="41" t="s">
        <v>239</v>
      </c>
      <c r="P7247" s="188" t="s">
        <v>237</v>
      </c>
    </row>
    <row r="7248" spans="1:16" x14ac:dyDescent="0.2">
      <c r="A7248" s="30">
        <v>778</v>
      </c>
      <c r="B7248" s="253" t="str">
        <f>IF(AND(A7248&lt;&gt;"",ISNUMBER(A7248)),VLOOKUP(A7248,Studies!A:BR,2,FALSE),"")</f>
        <v>Bartkowski 1989</v>
      </c>
      <c r="C7248" s="254" t="str">
        <f>IF(AND(A7248&lt;&gt;"",ISNUMBER(A7248)),VLOOKUP(A7248,Studies!A:BR,3,FALSE),"")</f>
        <v>https://www.ncbi.nlm.nih.gov/pubmed/2501060</v>
      </c>
      <c r="D7248" s="254" t="str">
        <f>IF(AND(A7248&lt;&gt;"",ISNUMBER(A7248)),VLOOKUP(A7248,Studies!A:BR,4,FALSE),"")</f>
        <v>Control</v>
      </c>
      <c r="E7248" s="254" t="str">
        <f>IF(AND(A7248&lt;&gt;"",ISNUMBER(A7248)),VLOOKUP(A7248,Studies!A:BR,5,FALSE),"")</f>
        <v>Alfentanil</v>
      </c>
      <c r="F7248" s="255" t="str">
        <f>IF(AND(A7248&lt;&gt;"",ISNUMBER(A7248)),VLOOKUP(A7248,Studies!A:BR,6,FALSE),"")</f>
        <v>Serum</v>
      </c>
      <c r="G7248" s="194">
        <v>90</v>
      </c>
      <c r="H7248" s="50" t="s">
        <v>953</v>
      </c>
      <c r="I7248" s="187">
        <v>47.021799999999999</v>
      </c>
      <c r="J7248" s="41" t="s">
        <v>941</v>
      </c>
      <c r="K7248" s="41" t="s">
        <v>239</v>
      </c>
      <c r="P7248" s="188" t="s">
        <v>237</v>
      </c>
    </row>
    <row r="7249" spans="1:16" x14ac:dyDescent="0.2">
      <c r="A7249" s="30">
        <v>778</v>
      </c>
      <c r="B7249" s="253" t="str">
        <f>IF(AND(A7249&lt;&gt;"",ISNUMBER(A7249)),VLOOKUP(A7249,Studies!A:BR,2,FALSE),"")</f>
        <v>Bartkowski 1989</v>
      </c>
      <c r="C7249" s="254" t="str">
        <f>IF(AND(A7249&lt;&gt;"",ISNUMBER(A7249)),VLOOKUP(A7249,Studies!A:BR,3,FALSE),"")</f>
        <v>https://www.ncbi.nlm.nih.gov/pubmed/2501060</v>
      </c>
      <c r="D7249" s="254" t="str">
        <f>IF(AND(A7249&lt;&gt;"",ISNUMBER(A7249)),VLOOKUP(A7249,Studies!A:BR,4,FALSE),"")</f>
        <v>Control</v>
      </c>
      <c r="E7249" s="254" t="str">
        <f>IF(AND(A7249&lt;&gt;"",ISNUMBER(A7249)),VLOOKUP(A7249,Studies!A:BR,5,FALSE),"")</f>
        <v>Alfentanil</v>
      </c>
      <c r="F7249" s="255" t="str">
        <f>IF(AND(A7249&lt;&gt;"",ISNUMBER(A7249)),VLOOKUP(A7249,Studies!A:BR,6,FALSE),"")</f>
        <v>Serum</v>
      </c>
      <c r="G7249" s="194">
        <v>120</v>
      </c>
      <c r="H7249" s="50" t="s">
        <v>953</v>
      </c>
      <c r="I7249" s="187">
        <v>38.902920000000002</v>
      </c>
      <c r="J7249" s="41" t="s">
        <v>941</v>
      </c>
      <c r="K7249" s="41" t="s">
        <v>239</v>
      </c>
      <c r="P7249" s="188" t="s">
        <v>237</v>
      </c>
    </row>
    <row r="7250" spans="1:16" x14ac:dyDescent="0.2">
      <c r="A7250" s="30">
        <v>778</v>
      </c>
      <c r="B7250" s="253" t="str">
        <f>IF(AND(A7250&lt;&gt;"",ISNUMBER(A7250)),VLOOKUP(A7250,Studies!A:BR,2,FALSE),"")</f>
        <v>Bartkowski 1989</v>
      </c>
      <c r="C7250" s="254" t="str">
        <f>IF(AND(A7250&lt;&gt;"",ISNUMBER(A7250)),VLOOKUP(A7250,Studies!A:BR,3,FALSE),"")</f>
        <v>https://www.ncbi.nlm.nih.gov/pubmed/2501060</v>
      </c>
      <c r="D7250" s="254" t="str">
        <f>IF(AND(A7250&lt;&gt;"",ISNUMBER(A7250)),VLOOKUP(A7250,Studies!A:BR,4,FALSE),"")</f>
        <v>Control</v>
      </c>
      <c r="E7250" s="254" t="str">
        <f>IF(AND(A7250&lt;&gt;"",ISNUMBER(A7250)),VLOOKUP(A7250,Studies!A:BR,5,FALSE),"")</f>
        <v>Alfentanil</v>
      </c>
      <c r="F7250" s="255" t="str">
        <f>IF(AND(A7250&lt;&gt;"",ISNUMBER(A7250)),VLOOKUP(A7250,Studies!A:BR,6,FALSE),"")</f>
        <v>Serum</v>
      </c>
      <c r="G7250" s="194">
        <v>180</v>
      </c>
      <c r="H7250" s="50" t="s">
        <v>953</v>
      </c>
      <c r="I7250" s="187">
        <v>17.870699999999999</v>
      </c>
      <c r="J7250" s="41" t="s">
        <v>941</v>
      </c>
      <c r="K7250" s="41" t="s">
        <v>239</v>
      </c>
      <c r="P7250" s="188" t="s">
        <v>237</v>
      </c>
    </row>
    <row r="7251" spans="1:16" x14ac:dyDescent="0.2">
      <c r="A7251" s="30">
        <v>778</v>
      </c>
      <c r="B7251" s="253" t="str">
        <f>IF(AND(A7251&lt;&gt;"",ISNUMBER(A7251)),VLOOKUP(A7251,Studies!A:BR,2,FALSE),"")</f>
        <v>Bartkowski 1989</v>
      </c>
      <c r="C7251" s="254" t="str">
        <f>IF(AND(A7251&lt;&gt;"",ISNUMBER(A7251)),VLOOKUP(A7251,Studies!A:BR,3,FALSE),"")</f>
        <v>https://www.ncbi.nlm.nih.gov/pubmed/2501060</v>
      </c>
      <c r="D7251" s="254" t="str">
        <f>IF(AND(A7251&lt;&gt;"",ISNUMBER(A7251)),VLOOKUP(A7251,Studies!A:BR,4,FALSE),"")</f>
        <v>Control</v>
      </c>
      <c r="E7251" s="254" t="str">
        <f>IF(AND(A7251&lt;&gt;"",ISNUMBER(A7251)),VLOOKUP(A7251,Studies!A:BR,5,FALSE),"")</f>
        <v>Alfentanil</v>
      </c>
      <c r="F7251" s="255" t="str">
        <f>IF(AND(A7251&lt;&gt;"",ISNUMBER(A7251)),VLOOKUP(A7251,Studies!A:BR,6,FALSE),"")</f>
        <v>Serum</v>
      </c>
      <c r="G7251" s="194">
        <v>240</v>
      </c>
      <c r="H7251" s="50" t="s">
        <v>953</v>
      </c>
      <c r="I7251" s="187">
        <v>12.831939999999999</v>
      </c>
      <c r="J7251" s="41" t="s">
        <v>941</v>
      </c>
      <c r="K7251" s="41" t="s">
        <v>239</v>
      </c>
      <c r="P7251" s="188" t="s">
        <v>237</v>
      </c>
    </row>
    <row r="7252" spans="1:16" x14ac:dyDescent="0.2">
      <c r="A7252" s="30">
        <v>778</v>
      </c>
      <c r="B7252" s="253" t="str">
        <f>IF(AND(A7252&lt;&gt;"",ISNUMBER(A7252)),VLOOKUP(A7252,Studies!A:BR,2,FALSE),"")</f>
        <v>Bartkowski 1989</v>
      </c>
      <c r="C7252" s="254" t="str">
        <f>IF(AND(A7252&lt;&gt;"",ISNUMBER(A7252)),VLOOKUP(A7252,Studies!A:BR,3,FALSE),"")</f>
        <v>https://www.ncbi.nlm.nih.gov/pubmed/2501060</v>
      </c>
      <c r="D7252" s="254" t="str">
        <f>IF(AND(A7252&lt;&gt;"",ISNUMBER(A7252)),VLOOKUP(A7252,Studies!A:BR,4,FALSE),"")</f>
        <v>Control</v>
      </c>
      <c r="E7252" s="254" t="str">
        <f>IF(AND(A7252&lt;&gt;"",ISNUMBER(A7252)),VLOOKUP(A7252,Studies!A:BR,5,FALSE),"")</f>
        <v>Alfentanil</v>
      </c>
      <c r="F7252" s="255" t="str">
        <f>IF(AND(A7252&lt;&gt;"",ISNUMBER(A7252)),VLOOKUP(A7252,Studies!A:BR,6,FALSE),"")</f>
        <v>Serum</v>
      </c>
      <c r="G7252" s="194">
        <v>300</v>
      </c>
      <c r="H7252" s="50" t="s">
        <v>953</v>
      </c>
      <c r="I7252" s="187">
        <v>8.6442999999999994</v>
      </c>
      <c r="J7252" s="41" t="s">
        <v>941</v>
      </c>
      <c r="K7252" s="41" t="s">
        <v>239</v>
      </c>
      <c r="P7252" s="188" t="s">
        <v>237</v>
      </c>
    </row>
    <row r="7253" spans="1:16" x14ac:dyDescent="0.2">
      <c r="A7253" s="30">
        <v>778</v>
      </c>
      <c r="B7253" s="253" t="str">
        <f>IF(AND(A7253&lt;&gt;"",ISNUMBER(A7253)),VLOOKUP(A7253,Studies!A:BR,2,FALSE),"")</f>
        <v>Bartkowski 1989</v>
      </c>
      <c r="C7253" s="254" t="str">
        <f>IF(AND(A7253&lt;&gt;"",ISNUMBER(A7253)),VLOOKUP(A7253,Studies!A:BR,3,FALSE),"")</f>
        <v>https://www.ncbi.nlm.nih.gov/pubmed/2501060</v>
      </c>
      <c r="D7253" s="254" t="str">
        <f>IF(AND(A7253&lt;&gt;"",ISNUMBER(A7253)),VLOOKUP(A7253,Studies!A:BR,4,FALSE),"")</f>
        <v>Control</v>
      </c>
      <c r="E7253" s="254" t="str">
        <f>IF(AND(A7253&lt;&gt;"",ISNUMBER(A7253)),VLOOKUP(A7253,Studies!A:BR,5,FALSE),"")</f>
        <v>Alfentanil</v>
      </c>
      <c r="F7253" s="255" t="str">
        <f>IF(AND(A7253&lt;&gt;"",ISNUMBER(A7253)),VLOOKUP(A7253,Studies!A:BR,6,FALSE),"")</f>
        <v>Serum</v>
      </c>
      <c r="G7253" s="194">
        <v>360</v>
      </c>
      <c r="H7253" s="50" t="s">
        <v>953</v>
      </c>
      <c r="I7253" s="187">
        <v>5.2079829999999996</v>
      </c>
      <c r="J7253" s="41" t="s">
        <v>941</v>
      </c>
      <c r="K7253" s="41" t="s">
        <v>239</v>
      </c>
      <c r="P7253" s="188" t="s">
        <v>237</v>
      </c>
    </row>
    <row r="7254" spans="1:16" x14ac:dyDescent="0.2">
      <c r="A7254" s="30">
        <v>778</v>
      </c>
      <c r="B7254" s="253" t="str">
        <f>IF(AND(A7254&lt;&gt;"",ISNUMBER(A7254)),VLOOKUP(A7254,Studies!A:BR,2,FALSE),"")</f>
        <v>Bartkowski 1989</v>
      </c>
      <c r="C7254" s="254" t="str">
        <f>IF(AND(A7254&lt;&gt;"",ISNUMBER(A7254)),VLOOKUP(A7254,Studies!A:BR,3,FALSE),"")</f>
        <v>https://www.ncbi.nlm.nih.gov/pubmed/2501060</v>
      </c>
      <c r="D7254" s="254" t="str">
        <f>IF(AND(A7254&lt;&gt;"",ISNUMBER(A7254)),VLOOKUP(A7254,Studies!A:BR,4,FALSE),"")</f>
        <v>Control</v>
      </c>
      <c r="E7254" s="254" t="str">
        <f>IF(AND(A7254&lt;&gt;"",ISNUMBER(A7254)),VLOOKUP(A7254,Studies!A:BR,5,FALSE),"")</f>
        <v>Alfentanil</v>
      </c>
      <c r="F7254" s="255" t="str">
        <f>IF(AND(A7254&lt;&gt;"",ISNUMBER(A7254)),VLOOKUP(A7254,Studies!A:BR,6,FALSE),"")</f>
        <v>Serum</v>
      </c>
      <c r="G7254" s="194">
        <v>420</v>
      </c>
      <c r="H7254" s="50" t="s">
        <v>953</v>
      </c>
      <c r="I7254" s="187">
        <v>3.3447420000000001</v>
      </c>
      <c r="J7254" s="41" t="s">
        <v>941</v>
      </c>
      <c r="K7254" s="41" t="s">
        <v>239</v>
      </c>
      <c r="P7254" s="188" t="s">
        <v>237</v>
      </c>
    </row>
    <row r="7255" spans="1:16" x14ac:dyDescent="0.2">
      <c r="A7255" s="30">
        <v>778</v>
      </c>
      <c r="B7255" s="253" t="str">
        <f>IF(AND(A7255&lt;&gt;"",ISNUMBER(A7255)),VLOOKUP(A7255,Studies!A:BR,2,FALSE),"")</f>
        <v>Bartkowski 1989</v>
      </c>
      <c r="C7255" s="254" t="str">
        <f>IF(AND(A7255&lt;&gt;"",ISNUMBER(A7255)),VLOOKUP(A7255,Studies!A:BR,3,FALSE),"")</f>
        <v>https://www.ncbi.nlm.nih.gov/pubmed/2501060</v>
      </c>
      <c r="D7255" s="254" t="str">
        <f>IF(AND(A7255&lt;&gt;"",ISNUMBER(A7255)),VLOOKUP(A7255,Studies!A:BR,4,FALSE),"")</f>
        <v>Control</v>
      </c>
      <c r="E7255" s="254" t="str">
        <f>IF(AND(A7255&lt;&gt;"",ISNUMBER(A7255)),VLOOKUP(A7255,Studies!A:BR,5,FALSE),"")</f>
        <v>Alfentanil</v>
      </c>
      <c r="F7255" s="255" t="str">
        <f>IF(AND(A7255&lt;&gt;"",ISNUMBER(A7255)),VLOOKUP(A7255,Studies!A:BR,6,FALSE),"")</f>
        <v>Serum</v>
      </c>
      <c r="G7255" s="194">
        <v>480</v>
      </c>
      <c r="H7255" s="50" t="s">
        <v>953</v>
      </c>
      <c r="I7255" s="187">
        <v>2.3263590000000001</v>
      </c>
      <c r="J7255" s="41" t="s">
        <v>941</v>
      </c>
      <c r="K7255" s="41" t="s">
        <v>239</v>
      </c>
      <c r="P7255" s="188" t="s">
        <v>237</v>
      </c>
    </row>
    <row r="7256" spans="1:16" x14ac:dyDescent="0.2">
      <c r="A7256" s="30">
        <v>779</v>
      </c>
      <c r="B7256" s="253" t="str">
        <f>IF(AND(A7256&lt;&gt;"",ISNUMBER(A7256)),VLOOKUP(A7256,Studies!A:BR,2,FALSE),"")</f>
        <v>Bartkowski 1989</v>
      </c>
      <c r="C7256" s="254" t="str">
        <f>IF(AND(A7256&lt;&gt;"",ISNUMBER(A7256)),VLOOKUP(A7256,Studies!A:BR,3,FALSE),"")</f>
        <v>https://www.ncbi.nlm.nih.gov/pubmed/2501060</v>
      </c>
      <c r="D7256" s="254" t="str">
        <f>IF(AND(A7256&lt;&gt;"",ISNUMBER(A7256)),VLOOKUP(A7256,Studies!A:BR,4,FALSE),"")</f>
        <v>Treatment Day 1</v>
      </c>
      <c r="E7256" s="254" t="str">
        <f>IF(AND(A7256&lt;&gt;"",ISNUMBER(A7256)),VLOOKUP(A7256,Studies!A:BR,5,FALSE),"")</f>
        <v>Alfentanil</v>
      </c>
      <c r="F7256" s="255" t="str">
        <f>IF(AND(A7256&lt;&gt;"",ISNUMBER(A7256)),VLOOKUP(A7256,Studies!A:BR,6,FALSE),"")</f>
        <v>Serum</v>
      </c>
      <c r="G7256" s="194">
        <v>96</v>
      </c>
      <c r="H7256" s="50" t="s">
        <v>953</v>
      </c>
      <c r="I7256" s="187">
        <v>339.05930000000001</v>
      </c>
      <c r="J7256" s="41" t="s">
        <v>941</v>
      </c>
      <c r="K7256" s="41" t="s">
        <v>239</v>
      </c>
      <c r="P7256" s="188" t="s">
        <v>237</v>
      </c>
    </row>
    <row r="7257" spans="1:16" x14ac:dyDescent="0.2">
      <c r="A7257" s="30">
        <v>779</v>
      </c>
      <c r="B7257" s="253" t="str">
        <f>IF(AND(A7257&lt;&gt;"",ISNUMBER(A7257)),VLOOKUP(A7257,Studies!A:BR,2,FALSE),"")</f>
        <v>Bartkowski 1989</v>
      </c>
      <c r="C7257" s="254" t="str">
        <f>IF(AND(A7257&lt;&gt;"",ISNUMBER(A7257)),VLOOKUP(A7257,Studies!A:BR,3,FALSE),"")</f>
        <v>https://www.ncbi.nlm.nih.gov/pubmed/2501060</v>
      </c>
      <c r="D7257" s="254" t="str">
        <f>IF(AND(A7257&lt;&gt;"",ISNUMBER(A7257)),VLOOKUP(A7257,Studies!A:BR,4,FALSE),"")</f>
        <v>Treatment Day 1</v>
      </c>
      <c r="E7257" s="254" t="str">
        <f>IF(AND(A7257&lt;&gt;"",ISNUMBER(A7257)),VLOOKUP(A7257,Studies!A:BR,5,FALSE),"")</f>
        <v>Alfentanil</v>
      </c>
      <c r="F7257" s="255" t="str">
        <f>IF(AND(A7257&lt;&gt;"",ISNUMBER(A7257)),VLOOKUP(A7257,Studies!A:BR,6,FALSE),"")</f>
        <v>Serum</v>
      </c>
      <c r="G7257" s="194">
        <v>100</v>
      </c>
      <c r="H7257" s="50" t="s">
        <v>953</v>
      </c>
      <c r="I7257" s="187">
        <v>179.44890000000001</v>
      </c>
      <c r="J7257" s="41" t="s">
        <v>941</v>
      </c>
      <c r="K7257" s="41" t="s">
        <v>239</v>
      </c>
      <c r="P7257" s="188" t="s">
        <v>237</v>
      </c>
    </row>
    <row r="7258" spans="1:16" x14ac:dyDescent="0.2">
      <c r="A7258" s="30">
        <v>779</v>
      </c>
      <c r="B7258" s="253" t="str">
        <f>IF(AND(A7258&lt;&gt;"",ISNUMBER(A7258)),VLOOKUP(A7258,Studies!A:BR,2,FALSE),"")</f>
        <v>Bartkowski 1989</v>
      </c>
      <c r="C7258" s="254" t="str">
        <f>IF(AND(A7258&lt;&gt;"",ISNUMBER(A7258)),VLOOKUP(A7258,Studies!A:BR,3,FALSE),"")</f>
        <v>https://www.ncbi.nlm.nih.gov/pubmed/2501060</v>
      </c>
      <c r="D7258" s="254" t="str">
        <f>IF(AND(A7258&lt;&gt;"",ISNUMBER(A7258)),VLOOKUP(A7258,Studies!A:BR,4,FALSE),"")</f>
        <v>Treatment Day 1</v>
      </c>
      <c r="E7258" s="254" t="str">
        <f>IF(AND(A7258&lt;&gt;"",ISNUMBER(A7258)),VLOOKUP(A7258,Studies!A:BR,5,FALSE),"")</f>
        <v>Alfentanil</v>
      </c>
      <c r="F7258" s="255" t="str">
        <f>IF(AND(A7258&lt;&gt;"",ISNUMBER(A7258)),VLOOKUP(A7258,Studies!A:BR,6,FALSE),"")</f>
        <v>Serum</v>
      </c>
      <c r="G7258" s="194">
        <v>105</v>
      </c>
      <c r="H7258" s="50" t="s">
        <v>953</v>
      </c>
      <c r="I7258" s="187">
        <v>160.58510000000001</v>
      </c>
      <c r="J7258" s="41" t="s">
        <v>941</v>
      </c>
      <c r="K7258" s="41" t="s">
        <v>239</v>
      </c>
      <c r="P7258" s="42" t="s">
        <v>237</v>
      </c>
    </row>
    <row r="7259" spans="1:16" x14ac:dyDescent="0.2">
      <c r="A7259" s="30">
        <v>779</v>
      </c>
      <c r="B7259" s="253" t="str">
        <f>IF(AND(A7259&lt;&gt;"",ISNUMBER(A7259)),VLOOKUP(A7259,Studies!A:BR,2,FALSE),"")</f>
        <v>Bartkowski 1989</v>
      </c>
      <c r="C7259" s="254" t="str">
        <f>IF(AND(A7259&lt;&gt;"",ISNUMBER(A7259)),VLOOKUP(A7259,Studies!A:BR,3,FALSE),"")</f>
        <v>https://www.ncbi.nlm.nih.gov/pubmed/2501060</v>
      </c>
      <c r="D7259" s="254" t="str">
        <f>IF(AND(A7259&lt;&gt;"",ISNUMBER(A7259)),VLOOKUP(A7259,Studies!A:BR,4,FALSE),"")</f>
        <v>Treatment Day 1</v>
      </c>
      <c r="E7259" s="254" t="str">
        <f>IF(AND(A7259&lt;&gt;"",ISNUMBER(A7259)),VLOOKUP(A7259,Studies!A:BR,5,FALSE),"")</f>
        <v>Alfentanil</v>
      </c>
      <c r="F7259" s="255" t="str">
        <f>IF(AND(A7259&lt;&gt;"",ISNUMBER(A7259)),VLOOKUP(A7259,Studies!A:BR,6,FALSE),"")</f>
        <v>Serum</v>
      </c>
      <c r="G7259" s="194">
        <v>120</v>
      </c>
      <c r="H7259" s="50" t="s">
        <v>953</v>
      </c>
      <c r="I7259" s="187">
        <v>126.6632</v>
      </c>
      <c r="J7259" s="41" t="s">
        <v>941</v>
      </c>
      <c r="K7259" s="41" t="s">
        <v>239</v>
      </c>
      <c r="P7259" s="42" t="s">
        <v>237</v>
      </c>
    </row>
    <row r="7260" spans="1:16" x14ac:dyDescent="0.2">
      <c r="A7260" s="30">
        <v>779</v>
      </c>
      <c r="B7260" s="253" t="str">
        <f>IF(AND(A7260&lt;&gt;"",ISNUMBER(A7260)),VLOOKUP(A7260,Studies!A:BR,2,FALSE),"")</f>
        <v>Bartkowski 1989</v>
      </c>
      <c r="C7260" s="254" t="str">
        <f>IF(AND(A7260&lt;&gt;"",ISNUMBER(A7260)),VLOOKUP(A7260,Studies!A:BR,3,FALSE),"")</f>
        <v>https://www.ncbi.nlm.nih.gov/pubmed/2501060</v>
      </c>
      <c r="D7260" s="254" t="str">
        <f>IF(AND(A7260&lt;&gt;"",ISNUMBER(A7260)),VLOOKUP(A7260,Studies!A:BR,4,FALSE),"")</f>
        <v>Treatment Day 1</v>
      </c>
      <c r="E7260" s="254" t="str">
        <f>IF(AND(A7260&lt;&gt;"",ISNUMBER(A7260)),VLOOKUP(A7260,Studies!A:BR,5,FALSE),"")</f>
        <v>Alfentanil</v>
      </c>
      <c r="F7260" s="255" t="str">
        <f>IF(AND(A7260&lt;&gt;"",ISNUMBER(A7260)),VLOOKUP(A7260,Studies!A:BR,6,FALSE),"")</f>
        <v>Serum</v>
      </c>
      <c r="G7260" s="194">
        <v>150</v>
      </c>
      <c r="H7260" s="50" t="s">
        <v>953</v>
      </c>
      <c r="I7260" s="187">
        <v>67.212410000000006</v>
      </c>
      <c r="J7260" s="41" t="s">
        <v>941</v>
      </c>
      <c r="K7260" s="41" t="s">
        <v>239</v>
      </c>
      <c r="P7260" s="42" t="s">
        <v>237</v>
      </c>
    </row>
    <row r="7261" spans="1:16" x14ac:dyDescent="0.2">
      <c r="A7261" s="30">
        <v>779</v>
      </c>
      <c r="B7261" s="253" t="str">
        <f>IF(AND(A7261&lt;&gt;"",ISNUMBER(A7261)),VLOOKUP(A7261,Studies!A:BR,2,FALSE),"")</f>
        <v>Bartkowski 1989</v>
      </c>
      <c r="C7261" s="254" t="str">
        <f>IF(AND(A7261&lt;&gt;"",ISNUMBER(A7261)),VLOOKUP(A7261,Studies!A:BR,3,FALSE),"")</f>
        <v>https://www.ncbi.nlm.nih.gov/pubmed/2501060</v>
      </c>
      <c r="D7261" s="254" t="str">
        <f>IF(AND(A7261&lt;&gt;"",ISNUMBER(A7261)),VLOOKUP(A7261,Studies!A:BR,4,FALSE),"")</f>
        <v>Treatment Day 1</v>
      </c>
      <c r="E7261" s="254" t="str">
        <f>IF(AND(A7261&lt;&gt;"",ISNUMBER(A7261)),VLOOKUP(A7261,Studies!A:BR,5,FALSE),"")</f>
        <v>Alfentanil</v>
      </c>
      <c r="F7261" s="255" t="str">
        <f>IF(AND(A7261&lt;&gt;"",ISNUMBER(A7261)),VLOOKUP(A7261,Studies!A:BR,6,FALSE),"")</f>
        <v>Serum</v>
      </c>
      <c r="G7261" s="194">
        <v>180</v>
      </c>
      <c r="H7261" s="50" t="s">
        <v>953</v>
      </c>
      <c r="I7261" s="187">
        <v>48.245750000000001</v>
      </c>
      <c r="J7261" s="41" t="s">
        <v>941</v>
      </c>
      <c r="K7261" s="41" t="s">
        <v>239</v>
      </c>
      <c r="P7261" s="42" t="s">
        <v>237</v>
      </c>
    </row>
    <row r="7262" spans="1:16" x14ac:dyDescent="0.2">
      <c r="A7262" s="30">
        <v>779</v>
      </c>
      <c r="B7262" s="253" t="str">
        <f>IF(AND(A7262&lt;&gt;"",ISNUMBER(A7262)),VLOOKUP(A7262,Studies!A:BR,2,FALSE),"")</f>
        <v>Bartkowski 1989</v>
      </c>
      <c r="C7262" s="254" t="str">
        <f>IF(AND(A7262&lt;&gt;"",ISNUMBER(A7262)),VLOOKUP(A7262,Studies!A:BR,3,FALSE),"")</f>
        <v>https://www.ncbi.nlm.nih.gov/pubmed/2501060</v>
      </c>
      <c r="D7262" s="254" t="str">
        <f>IF(AND(A7262&lt;&gt;"",ISNUMBER(A7262)),VLOOKUP(A7262,Studies!A:BR,4,FALSE),"")</f>
        <v>Treatment Day 1</v>
      </c>
      <c r="E7262" s="254" t="str">
        <f>IF(AND(A7262&lt;&gt;"",ISNUMBER(A7262)),VLOOKUP(A7262,Studies!A:BR,5,FALSE),"")</f>
        <v>Alfentanil</v>
      </c>
      <c r="F7262" s="255" t="str">
        <f>IF(AND(A7262&lt;&gt;"",ISNUMBER(A7262)),VLOOKUP(A7262,Studies!A:BR,6,FALSE),"")</f>
        <v>Serum</v>
      </c>
      <c r="G7262" s="194">
        <v>210</v>
      </c>
      <c r="H7262" s="50" t="s">
        <v>953</v>
      </c>
      <c r="I7262" s="187">
        <v>36.332419999999999</v>
      </c>
      <c r="J7262" s="41" t="s">
        <v>941</v>
      </c>
      <c r="K7262" s="41" t="s">
        <v>239</v>
      </c>
      <c r="P7262" s="42" t="s">
        <v>237</v>
      </c>
    </row>
    <row r="7263" spans="1:16" x14ac:dyDescent="0.2">
      <c r="A7263" s="30">
        <v>779</v>
      </c>
      <c r="B7263" s="253" t="str">
        <f>IF(AND(A7263&lt;&gt;"",ISNUMBER(A7263)),VLOOKUP(A7263,Studies!A:BR,2,FALSE),"")</f>
        <v>Bartkowski 1989</v>
      </c>
      <c r="C7263" s="254" t="str">
        <f>IF(AND(A7263&lt;&gt;"",ISNUMBER(A7263)),VLOOKUP(A7263,Studies!A:BR,3,FALSE),"")</f>
        <v>https://www.ncbi.nlm.nih.gov/pubmed/2501060</v>
      </c>
      <c r="D7263" s="254" t="str">
        <f>IF(AND(A7263&lt;&gt;"",ISNUMBER(A7263)),VLOOKUP(A7263,Studies!A:BR,4,FALSE),"")</f>
        <v>Treatment Day 1</v>
      </c>
      <c r="E7263" s="254" t="str">
        <f>IF(AND(A7263&lt;&gt;"",ISNUMBER(A7263)),VLOOKUP(A7263,Studies!A:BR,5,FALSE),"")</f>
        <v>Alfentanil</v>
      </c>
      <c r="F7263" s="255" t="str">
        <f>IF(AND(A7263&lt;&gt;"",ISNUMBER(A7263)),VLOOKUP(A7263,Studies!A:BR,6,FALSE),"")</f>
        <v>Serum</v>
      </c>
      <c r="G7263" s="194">
        <v>270</v>
      </c>
      <c r="H7263" s="50" t="s">
        <v>953</v>
      </c>
      <c r="I7263" s="187">
        <v>19.028500000000001</v>
      </c>
      <c r="J7263" s="41" t="s">
        <v>941</v>
      </c>
      <c r="K7263" s="41" t="s">
        <v>239</v>
      </c>
      <c r="P7263" s="42" t="s">
        <v>237</v>
      </c>
    </row>
    <row r="7264" spans="1:16" x14ac:dyDescent="0.2">
      <c r="A7264" s="30">
        <v>779</v>
      </c>
      <c r="B7264" s="253" t="str">
        <f>IF(AND(A7264&lt;&gt;"",ISNUMBER(A7264)),VLOOKUP(A7264,Studies!A:BR,2,FALSE),"")</f>
        <v>Bartkowski 1989</v>
      </c>
      <c r="C7264" s="254" t="str">
        <f>IF(AND(A7264&lt;&gt;"",ISNUMBER(A7264)),VLOOKUP(A7264,Studies!A:BR,3,FALSE),"")</f>
        <v>https://www.ncbi.nlm.nih.gov/pubmed/2501060</v>
      </c>
      <c r="D7264" s="254" t="str">
        <f>IF(AND(A7264&lt;&gt;"",ISNUMBER(A7264)),VLOOKUP(A7264,Studies!A:BR,4,FALSE),"")</f>
        <v>Treatment Day 1</v>
      </c>
      <c r="E7264" s="254" t="str">
        <f>IF(AND(A7264&lt;&gt;"",ISNUMBER(A7264)),VLOOKUP(A7264,Studies!A:BR,5,FALSE),"")</f>
        <v>Alfentanil</v>
      </c>
      <c r="F7264" s="255" t="str">
        <f>IF(AND(A7264&lt;&gt;"",ISNUMBER(A7264)),VLOOKUP(A7264,Studies!A:BR,6,FALSE),"")</f>
        <v>Serum</v>
      </c>
      <c r="G7264" s="194">
        <v>330</v>
      </c>
      <c r="H7264" s="50" t="s">
        <v>953</v>
      </c>
      <c r="I7264" s="187">
        <v>17.399139999999999</v>
      </c>
      <c r="J7264" s="41" t="s">
        <v>941</v>
      </c>
      <c r="K7264" s="41" t="s">
        <v>239</v>
      </c>
      <c r="P7264" s="42" t="s">
        <v>237</v>
      </c>
    </row>
    <row r="7265" spans="1:16" x14ac:dyDescent="0.2">
      <c r="A7265" s="30">
        <v>779</v>
      </c>
      <c r="B7265" s="253" t="str">
        <f>IF(AND(A7265&lt;&gt;"",ISNUMBER(A7265)),VLOOKUP(A7265,Studies!A:BR,2,FALSE),"")</f>
        <v>Bartkowski 1989</v>
      </c>
      <c r="C7265" s="254" t="str">
        <f>IF(AND(A7265&lt;&gt;"",ISNUMBER(A7265)),VLOOKUP(A7265,Studies!A:BR,3,FALSE),"")</f>
        <v>https://www.ncbi.nlm.nih.gov/pubmed/2501060</v>
      </c>
      <c r="D7265" s="254" t="str">
        <f>IF(AND(A7265&lt;&gt;"",ISNUMBER(A7265)),VLOOKUP(A7265,Studies!A:BR,4,FALSE),"")</f>
        <v>Treatment Day 1</v>
      </c>
      <c r="E7265" s="254" t="str">
        <f>IF(AND(A7265&lt;&gt;"",ISNUMBER(A7265)),VLOOKUP(A7265,Studies!A:BR,5,FALSE),"")</f>
        <v>Alfentanil</v>
      </c>
      <c r="F7265" s="255" t="str">
        <f>IF(AND(A7265&lt;&gt;"",ISNUMBER(A7265)),VLOOKUP(A7265,Studies!A:BR,6,FALSE),"")</f>
        <v>Serum</v>
      </c>
      <c r="G7265" s="194">
        <v>390</v>
      </c>
      <c r="H7265" s="50" t="s">
        <v>953</v>
      </c>
      <c r="I7265" s="187">
        <v>10.85528</v>
      </c>
      <c r="J7265" s="41" t="s">
        <v>941</v>
      </c>
      <c r="K7265" s="41" t="s">
        <v>239</v>
      </c>
      <c r="P7265" s="42" t="s">
        <v>237</v>
      </c>
    </row>
    <row r="7266" spans="1:16" x14ac:dyDescent="0.2">
      <c r="A7266" s="30">
        <v>779</v>
      </c>
      <c r="B7266" s="253" t="str">
        <f>IF(AND(A7266&lt;&gt;"",ISNUMBER(A7266)),VLOOKUP(A7266,Studies!A:BR,2,FALSE),"")</f>
        <v>Bartkowski 1989</v>
      </c>
      <c r="C7266" s="254" t="str">
        <f>IF(AND(A7266&lt;&gt;"",ISNUMBER(A7266)),VLOOKUP(A7266,Studies!A:BR,3,FALSE),"")</f>
        <v>https://www.ncbi.nlm.nih.gov/pubmed/2501060</v>
      </c>
      <c r="D7266" s="254" t="str">
        <f>IF(AND(A7266&lt;&gt;"",ISNUMBER(A7266)),VLOOKUP(A7266,Studies!A:BR,4,FALSE),"")</f>
        <v>Treatment Day 1</v>
      </c>
      <c r="E7266" s="254" t="str">
        <f>IF(AND(A7266&lt;&gt;"",ISNUMBER(A7266)),VLOOKUP(A7266,Studies!A:BR,5,FALSE),"")</f>
        <v>Alfentanil</v>
      </c>
      <c r="F7266" s="255" t="str">
        <f>IF(AND(A7266&lt;&gt;"",ISNUMBER(A7266)),VLOOKUP(A7266,Studies!A:BR,6,FALSE),"")</f>
        <v>Serum</v>
      </c>
      <c r="G7266" s="194">
        <v>450</v>
      </c>
      <c r="H7266" s="50" t="s">
        <v>953</v>
      </c>
      <c r="I7266" s="187">
        <v>8.7289169999999991</v>
      </c>
      <c r="J7266" s="41" t="s">
        <v>941</v>
      </c>
      <c r="K7266" s="41" t="s">
        <v>239</v>
      </c>
      <c r="P7266" s="42" t="s">
        <v>237</v>
      </c>
    </row>
    <row r="7267" spans="1:16" x14ac:dyDescent="0.2">
      <c r="A7267" s="30">
        <v>779</v>
      </c>
      <c r="B7267" s="253" t="str">
        <f>IF(AND(A7267&lt;&gt;"",ISNUMBER(A7267)),VLOOKUP(A7267,Studies!A:BR,2,FALSE),"")</f>
        <v>Bartkowski 1989</v>
      </c>
      <c r="C7267" s="254" t="str">
        <f>IF(AND(A7267&lt;&gt;"",ISNUMBER(A7267)),VLOOKUP(A7267,Studies!A:BR,3,FALSE),"")</f>
        <v>https://www.ncbi.nlm.nih.gov/pubmed/2501060</v>
      </c>
      <c r="D7267" s="254" t="str">
        <f>IF(AND(A7267&lt;&gt;"",ISNUMBER(A7267)),VLOOKUP(A7267,Studies!A:BR,4,FALSE),"")</f>
        <v>Treatment Day 1</v>
      </c>
      <c r="E7267" s="254" t="str">
        <f>IF(AND(A7267&lt;&gt;"",ISNUMBER(A7267)),VLOOKUP(A7267,Studies!A:BR,5,FALSE),"")</f>
        <v>Alfentanil</v>
      </c>
      <c r="F7267" s="255" t="str">
        <f>IF(AND(A7267&lt;&gt;"",ISNUMBER(A7267)),VLOOKUP(A7267,Studies!A:BR,6,FALSE),"")</f>
        <v>Serum</v>
      </c>
      <c r="G7267" s="194">
        <v>510</v>
      </c>
      <c r="H7267" s="50" t="s">
        <v>953</v>
      </c>
      <c r="I7267" s="187">
        <v>6.7014659999999999</v>
      </c>
      <c r="J7267" s="41" t="s">
        <v>941</v>
      </c>
      <c r="K7267" s="41" t="s">
        <v>239</v>
      </c>
      <c r="P7267" s="42" t="s">
        <v>237</v>
      </c>
    </row>
    <row r="7268" spans="1:16" x14ac:dyDescent="0.2">
      <c r="A7268" s="30">
        <v>779</v>
      </c>
      <c r="B7268" s="253" t="str">
        <f>IF(AND(A7268&lt;&gt;"",ISNUMBER(A7268)),VLOOKUP(A7268,Studies!A:BR,2,FALSE),"")</f>
        <v>Bartkowski 1989</v>
      </c>
      <c r="C7268" s="254" t="str">
        <f>IF(AND(A7268&lt;&gt;"",ISNUMBER(A7268)),VLOOKUP(A7268,Studies!A:BR,3,FALSE),"")</f>
        <v>https://www.ncbi.nlm.nih.gov/pubmed/2501060</v>
      </c>
      <c r="D7268" s="254" t="str">
        <f>IF(AND(A7268&lt;&gt;"",ISNUMBER(A7268)),VLOOKUP(A7268,Studies!A:BR,4,FALSE),"")</f>
        <v>Treatment Day 1</v>
      </c>
      <c r="E7268" s="254" t="str">
        <f>IF(AND(A7268&lt;&gt;"",ISNUMBER(A7268)),VLOOKUP(A7268,Studies!A:BR,5,FALSE),"")</f>
        <v>Alfentanil</v>
      </c>
      <c r="F7268" s="255" t="str">
        <f>IF(AND(A7268&lt;&gt;"",ISNUMBER(A7268)),VLOOKUP(A7268,Studies!A:BR,6,FALSE),"")</f>
        <v>Serum</v>
      </c>
      <c r="G7268" s="194">
        <v>570</v>
      </c>
      <c r="H7268" s="50" t="s">
        <v>953</v>
      </c>
      <c r="I7268" s="187">
        <v>6.1238489999999999</v>
      </c>
      <c r="J7268" s="41" t="s">
        <v>941</v>
      </c>
      <c r="K7268" s="41" t="s">
        <v>239</v>
      </c>
      <c r="P7268" s="42" t="s">
        <v>237</v>
      </c>
    </row>
    <row r="7269" spans="1:16" x14ac:dyDescent="0.2">
      <c r="A7269" s="30">
        <v>780</v>
      </c>
      <c r="B7269" s="253" t="str">
        <f>IF(AND(A7269&lt;&gt;"",ISNUMBER(A7269)),VLOOKUP(A7269,Studies!A:BR,2,FALSE),"")</f>
        <v>Bartkowski 1989</v>
      </c>
      <c r="C7269" s="254" t="str">
        <f>IF(AND(A7269&lt;&gt;"",ISNUMBER(A7269)),VLOOKUP(A7269,Studies!A:BR,3,FALSE),"")</f>
        <v>https://www.ncbi.nlm.nih.gov/pubmed/2501060</v>
      </c>
      <c r="D7269" s="254" t="str">
        <f>IF(AND(A7269&lt;&gt;"",ISNUMBER(A7269)),VLOOKUP(A7269,Studies!A:BR,4,FALSE),"")</f>
        <v>Treatment Day 7</v>
      </c>
      <c r="E7269" s="254" t="str">
        <f>IF(AND(A7269&lt;&gt;"",ISNUMBER(A7269)),VLOOKUP(A7269,Studies!A:BR,5,FALSE),"")</f>
        <v>Alfentanil</v>
      </c>
      <c r="F7269" s="255" t="str">
        <f>IF(AND(A7269&lt;&gt;"",ISNUMBER(A7269)),VLOOKUP(A7269,Studies!A:BR,6,FALSE),"")</f>
        <v>Serum</v>
      </c>
      <c r="G7269" s="194">
        <v>145.6</v>
      </c>
      <c r="H7269" s="50" t="s">
        <v>60</v>
      </c>
      <c r="I7269" s="187">
        <v>348.62189999999998</v>
      </c>
      <c r="J7269" s="41" t="s">
        <v>941</v>
      </c>
      <c r="K7269" s="41" t="s">
        <v>239</v>
      </c>
      <c r="P7269" s="42" t="s">
        <v>237</v>
      </c>
    </row>
    <row r="7270" spans="1:16" x14ac:dyDescent="0.2">
      <c r="A7270" s="30">
        <v>780</v>
      </c>
      <c r="B7270" s="253" t="str">
        <f>IF(AND(A7270&lt;&gt;"",ISNUMBER(A7270)),VLOOKUP(A7270,Studies!A:BR,2,FALSE),"")</f>
        <v>Bartkowski 1989</v>
      </c>
      <c r="C7270" s="254" t="str">
        <f>IF(AND(A7270&lt;&gt;"",ISNUMBER(A7270)),VLOOKUP(A7270,Studies!A:BR,3,FALSE),"")</f>
        <v>https://www.ncbi.nlm.nih.gov/pubmed/2501060</v>
      </c>
      <c r="D7270" s="254" t="str">
        <f>IF(AND(A7270&lt;&gt;"",ISNUMBER(A7270)),VLOOKUP(A7270,Studies!A:BR,4,FALSE),"")</f>
        <v>Treatment Day 7</v>
      </c>
      <c r="E7270" s="254" t="str">
        <f>IF(AND(A7270&lt;&gt;"",ISNUMBER(A7270)),VLOOKUP(A7270,Studies!A:BR,5,FALSE),"")</f>
        <v>Alfentanil</v>
      </c>
      <c r="F7270" s="255" t="str">
        <f>IF(AND(A7270&lt;&gt;"",ISNUMBER(A7270)),VLOOKUP(A7270,Studies!A:BR,6,FALSE),"")</f>
        <v>Serum</v>
      </c>
      <c r="G7270" s="194">
        <v>145.66666666666666</v>
      </c>
      <c r="H7270" s="50" t="s">
        <v>60</v>
      </c>
      <c r="I7270" s="187">
        <v>279.75909999999999</v>
      </c>
      <c r="J7270" s="41" t="s">
        <v>941</v>
      </c>
      <c r="K7270" s="41" t="s">
        <v>239</v>
      </c>
      <c r="P7270" s="42" t="s">
        <v>237</v>
      </c>
    </row>
    <row r="7271" spans="1:16" x14ac:dyDescent="0.2">
      <c r="A7271" s="30">
        <v>780</v>
      </c>
      <c r="B7271" s="253" t="str">
        <f>IF(AND(A7271&lt;&gt;"",ISNUMBER(A7271)),VLOOKUP(A7271,Studies!A:BR,2,FALSE),"")</f>
        <v>Bartkowski 1989</v>
      </c>
      <c r="C7271" s="254" t="str">
        <f>IF(AND(A7271&lt;&gt;"",ISNUMBER(A7271)),VLOOKUP(A7271,Studies!A:BR,3,FALSE),"")</f>
        <v>https://www.ncbi.nlm.nih.gov/pubmed/2501060</v>
      </c>
      <c r="D7271" s="254" t="str">
        <f>IF(AND(A7271&lt;&gt;"",ISNUMBER(A7271)),VLOOKUP(A7271,Studies!A:BR,4,FALSE),"")</f>
        <v>Treatment Day 7</v>
      </c>
      <c r="E7271" s="254" t="str">
        <f>IF(AND(A7271&lt;&gt;"",ISNUMBER(A7271)),VLOOKUP(A7271,Studies!A:BR,5,FALSE),"")</f>
        <v>Alfentanil</v>
      </c>
      <c r="F7271" s="255" t="str">
        <f>IF(AND(A7271&lt;&gt;"",ISNUMBER(A7271)),VLOOKUP(A7271,Studies!A:BR,6,FALSE),"")</f>
        <v>Serum</v>
      </c>
      <c r="G7271" s="194">
        <v>145.75</v>
      </c>
      <c r="H7271" s="50" t="s">
        <v>60</v>
      </c>
      <c r="I7271" s="187">
        <v>201.10310000000001</v>
      </c>
      <c r="J7271" s="41" t="s">
        <v>941</v>
      </c>
      <c r="K7271" s="41" t="s">
        <v>239</v>
      </c>
      <c r="P7271" s="42" t="s">
        <v>237</v>
      </c>
    </row>
    <row r="7272" spans="1:16" x14ac:dyDescent="0.2">
      <c r="A7272" s="30">
        <v>780</v>
      </c>
      <c r="B7272" s="253" t="str">
        <f>IF(AND(A7272&lt;&gt;"",ISNUMBER(A7272)),VLOOKUP(A7272,Studies!A:BR,2,FALSE),"")</f>
        <v>Bartkowski 1989</v>
      </c>
      <c r="C7272" s="254" t="str">
        <f>IF(AND(A7272&lt;&gt;"",ISNUMBER(A7272)),VLOOKUP(A7272,Studies!A:BR,3,FALSE),"")</f>
        <v>https://www.ncbi.nlm.nih.gov/pubmed/2501060</v>
      </c>
      <c r="D7272" s="254" t="str">
        <f>IF(AND(A7272&lt;&gt;"",ISNUMBER(A7272)),VLOOKUP(A7272,Studies!A:BR,4,FALSE),"")</f>
        <v>Treatment Day 7</v>
      </c>
      <c r="E7272" s="254" t="str">
        <f>IF(AND(A7272&lt;&gt;"",ISNUMBER(A7272)),VLOOKUP(A7272,Studies!A:BR,5,FALSE),"")</f>
        <v>Alfentanil</v>
      </c>
      <c r="F7272" s="255" t="str">
        <f>IF(AND(A7272&lt;&gt;"",ISNUMBER(A7272)),VLOOKUP(A7272,Studies!A:BR,6,FALSE),"")</f>
        <v>Serum</v>
      </c>
      <c r="G7272" s="194">
        <v>146</v>
      </c>
      <c r="H7272" s="50" t="s">
        <v>60</v>
      </c>
      <c r="I7272" s="187">
        <v>144.6463</v>
      </c>
      <c r="J7272" s="41" t="s">
        <v>941</v>
      </c>
      <c r="K7272" s="41" t="s">
        <v>239</v>
      </c>
      <c r="P7272" s="42" t="s">
        <v>237</v>
      </c>
    </row>
    <row r="7273" spans="1:16" x14ac:dyDescent="0.2">
      <c r="A7273" s="30">
        <v>780</v>
      </c>
      <c r="B7273" s="253" t="str">
        <f>IF(AND(A7273&lt;&gt;"",ISNUMBER(A7273)),VLOOKUP(A7273,Studies!A:BR,2,FALSE),"")</f>
        <v>Bartkowski 1989</v>
      </c>
      <c r="C7273" s="254" t="str">
        <f>IF(AND(A7273&lt;&gt;"",ISNUMBER(A7273)),VLOOKUP(A7273,Studies!A:BR,3,FALSE),"")</f>
        <v>https://www.ncbi.nlm.nih.gov/pubmed/2501060</v>
      </c>
      <c r="D7273" s="254" t="str">
        <f>IF(AND(A7273&lt;&gt;"",ISNUMBER(A7273)),VLOOKUP(A7273,Studies!A:BR,4,FALSE),"")</f>
        <v>Treatment Day 7</v>
      </c>
      <c r="E7273" s="254" t="str">
        <f>IF(AND(A7273&lt;&gt;"",ISNUMBER(A7273)),VLOOKUP(A7273,Studies!A:BR,5,FALSE),"")</f>
        <v>Alfentanil</v>
      </c>
      <c r="F7273" s="255" t="str">
        <f>IF(AND(A7273&lt;&gt;"",ISNUMBER(A7273)),VLOOKUP(A7273,Studies!A:BR,6,FALSE),"")</f>
        <v>Serum</v>
      </c>
      <c r="G7273" s="194">
        <v>146.5</v>
      </c>
      <c r="H7273" s="50" t="s">
        <v>60</v>
      </c>
      <c r="I7273" s="187">
        <v>114.4426</v>
      </c>
      <c r="J7273" s="41" t="s">
        <v>941</v>
      </c>
      <c r="K7273" s="41" t="s">
        <v>239</v>
      </c>
      <c r="P7273" s="42" t="s">
        <v>237</v>
      </c>
    </row>
    <row r="7274" spans="1:16" x14ac:dyDescent="0.2">
      <c r="A7274" s="30">
        <v>780</v>
      </c>
      <c r="B7274" s="253" t="str">
        <f>IF(AND(A7274&lt;&gt;"",ISNUMBER(A7274)),VLOOKUP(A7274,Studies!A:BR,2,FALSE),"")</f>
        <v>Bartkowski 1989</v>
      </c>
      <c r="C7274" s="254" t="str">
        <f>IF(AND(A7274&lt;&gt;"",ISNUMBER(A7274)),VLOOKUP(A7274,Studies!A:BR,3,FALSE),"")</f>
        <v>https://www.ncbi.nlm.nih.gov/pubmed/2501060</v>
      </c>
      <c r="D7274" s="254" t="str">
        <f>IF(AND(A7274&lt;&gt;"",ISNUMBER(A7274)),VLOOKUP(A7274,Studies!A:BR,4,FALSE),"")</f>
        <v>Treatment Day 7</v>
      </c>
      <c r="E7274" s="254" t="str">
        <f>IF(AND(A7274&lt;&gt;"",ISNUMBER(A7274)),VLOOKUP(A7274,Studies!A:BR,5,FALSE),"")</f>
        <v>Alfentanil</v>
      </c>
      <c r="F7274" s="255" t="str">
        <f>IF(AND(A7274&lt;&gt;"",ISNUMBER(A7274)),VLOOKUP(A7274,Studies!A:BR,6,FALSE),"")</f>
        <v>Serum</v>
      </c>
      <c r="G7274" s="194">
        <v>147</v>
      </c>
      <c r="H7274" s="50" t="s">
        <v>60</v>
      </c>
      <c r="I7274" s="187">
        <v>94.930899999999994</v>
      </c>
      <c r="J7274" s="41" t="s">
        <v>941</v>
      </c>
      <c r="K7274" s="41" t="s">
        <v>239</v>
      </c>
      <c r="P7274" s="42" t="s">
        <v>237</v>
      </c>
    </row>
    <row r="7275" spans="1:16" x14ac:dyDescent="0.2">
      <c r="A7275" s="30">
        <v>780</v>
      </c>
      <c r="B7275" s="253" t="str">
        <f>IF(AND(A7275&lt;&gt;"",ISNUMBER(A7275)),VLOOKUP(A7275,Studies!A:BR,2,FALSE),"")</f>
        <v>Bartkowski 1989</v>
      </c>
      <c r="C7275" s="254" t="str">
        <f>IF(AND(A7275&lt;&gt;"",ISNUMBER(A7275)),VLOOKUP(A7275,Studies!A:BR,3,FALSE),"")</f>
        <v>https://www.ncbi.nlm.nih.gov/pubmed/2501060</v>
      </c>
      <c r="D7275" s="254" t="str">
        <f>IF(AND(A7275&lt;&gt;"",ISNUMBER(A7275)),VLOOKUP(A7275,Studies!A:BR,4,FALSE),"")</f>
        <v>Treatment Day 7</v>
      </c>
      <c r="E7275" s="254" t="str">
        <f>IF(AND(A7275&lt;&gt;"",ISNUMBER(A7275)),VLOOKUP(A7275,Studies!A:BR,5,FALSE),"")</f>
        <v>Alfentanil</v>
      </c>
      <c r="F7275" s="255" t="str">
        <f>IF(AND(A7275&lt;&gt;"",ISNUMBER(A7275)),VLOOKUP(A7275,Studies!A:BR,6,FALSE),"")</f>
        <v>Serum</v>
      </c>
      <c r="G7275" s="194">
        <v>147.5</v>
      </c>
      <c r="H7275" s="50" t="s">
        <v>60</v>
      </c>
      <c r="I7275" s="187">
        <v>60.261409999999998</v>
      </c>
      <c r="J7275" s="41" t="s">
        <v>941</v>
      </c>
      <c r="K7275" s="41" t="s">
        <v>239</v>
      </c>
      <c r="P7275" s="42" t="s">
        <v>237</v>
      </c>
    </row>
    <row r="7276" spans="1:16" x14ac:dyDescent="0.2">
      <c r="A7276" s="30">
        <v>780</v>
      </c>
      <c r="B7276" s="253" t="str">
        <f>IF(AND(A7276&lt;&gt;"",ISNUMBER(A7276)),VLOOKUP(A7276,Studies!A:BR,2,FALSE),"")</f>
        <v>Bartkowski 1989</v>
      </c>
      <c r="C7276" s="254" t="str">
        <f>IF(AND(A7276&lt;&gt;"",ISNUMBER(A7276)),VLOOKUP(A7276,Studies!A:BR,3,FALSE),"")</f>
        <v>https://www.ncbi.nlm.nih.gov/pubmed/2501060</v>
      </c>
      <c r="D7276" s="254" t="str">
        <f>IF(AND(A7276&lt;&gt;"",ISNUMBER(A7276)),VLOOKUP(A7276,Studies!A:BR,4,FALSE),"")</f>
        <v>Treatment Day 7</v>
      </c>
      <c r="E7276" s="254" t="str">
        <f>IF(AND(A7276&lt;&gt;"",ISNUMBER(A7276)),VLOOKUP(A7276,Studies!A:BR,5,FALSE),"")</f>
        <v>Alfentanil</v>
      </c>
      <c r="F7276" s="255" t="str">
        <f>IF(AND(A7276&lt;&gt;"",ISNUMBER(A7276)),VLOOKUP(A7276,Studies!A:BR,6,FALSE),"")</f>
        <v>Serum</v>
      </c>
      <c r="G7276" s="194">
        <v>148.5</v>
      </c>
      <c r="H7276" s="50" t="s">
        <v>60</v>
      </c>
      <c r="I7276" s="187">
        <v>47.024799999999999</v>
      </c>
      <c r="J7276" s="41" t="s">
        <v>941</v>
      </c>
      <c r="K7276" s="41" t="s">
        <v>239</v>
      </c>
      <c r="P7276" s="42" t="s">
        <v>237</v>
      </c>
    </row>
    <row r="7277" spans="1:16" x14ac:dyDescent="0.2">
      <c r="A7277" s="30">
        <v>780</v>
      </c>
      <c r="B7277" s="253" t="str">
        <f>IF(AND(A7277&lt;&gt;"",ISNUMBER(A7277)),VLOOKUP(A7277,Studies!A:BR,2,FALSE),"")</f>
        <v>Bartkowski 1989</v>
      </c>
      <c r="C7277" s="254" t="str">
        <f>IF(AND(A7277&lt;&gt;"",ISNUMBER(A7277)),VLOOKUP(A7277,Studies!A:BR,3,FALSE),"")</f>
        <v>https://www.ncbi.nlm.nih.gov/pubmed/2501060</v>
      </c>
      <c r="D7277" s="254" t="str">
        <f>IF(AND(A7277&lt;&gt;"",ISNUMBER(A7277)),VLOOKUP(A7277,Studies!A:BR,4,FALSE),"")</f>
        <v>Treatment Day 7</v>
      </c>
      <c r="E7277" s="254" t="str">
        <f>IF(AND(A7277&lt;&gt;"",ISNUMBER(A7277)),VLOOKUP(A7277,Studies!A:BR,5,FALSE),"")</f>
        <v>Alfentanil</v>
      </c>
      <c r="F7277" s="255" t="str">
        <f>IF(AND(A7277&lt;&gt;"",ISNUMBER(A7277)),VLOOKUP(A7277,Studies!A:BR,6,FALSE),"")</f>
        <v>Serum</v>
      </c>
      <c r="G7277" s="194">
        <v>149.5</v>
      </c>
      <c r="H7277" s="50" t="s">
        <v>60</v>
      </c>
      <c r="I7277" s="187">
        <v>41.618099999999998</v>
      </c>
      <c r="J7277" s="41" t="s">
        <v>941</v>
      </c>
      <c r="K7277" s="41" t="s">
        <v>239</v>
      </c>
      <c r="P7277" s="42" t="s">
        <v>237</v>
      </c>
    </row>
    <row r="7278" spans="1:16" x14ac:dyDescent="0.2">
      <c r="A7278" s="30">
        <v>780</v>
      </c>
      <c r="B7278" s="253" t="str">
        <f>IF(AND(A7278&lt;&gt;"",ISNUMBER(A7278)),VLOOKUP(A7278,Studies!A:BR,2,FALSE),"")</f>
        <v>Bartkowski 1989</v>
      </c>
      <c r="C7278" s="254" t="str">
        <f>IF(AND(A7278&lt;&gt;"",ISNUMBER(A7278)),VLOOKUP(A7278,Studies!A:BR,3,FALSE),"")</f>
        <v>https://www.ncbi.nlm.nih.gov/pubmed/2501060</v>
      </c>
      <c r="D7278" s="254" t="str">
        <f>IF(AND(A7278&lt;&gt;"",ISNUMBER(A7278)),VLOOKUP(A7278,Studies!A:BR,4,FALSE),"")</f>
        <v>Treatment Day 7</v>
      </c>
      <c r="E7278" s="254" t="str">
        <f>IF(AND(A7278&lt;&gt;"",ISNUMBER(A7278)),VLOOKUP(A7278,Studies!A:BR,5,FALSE),"")</f>
        <v>Alfentanil</v>
      </c>
      <c r="F7278" s="255" t="str">
        <f>IF(AND(A7278&lt;&gt;"",ISNUMBER(A7278)),VLOOKUP(A7278,Studies!A:BR,6,FALSE),"")</f>
        <v>Serum</v>
      </c>
      <c r="G7278" s="194">
        <v>150.5</v>
      </c>
      <c r="H7278" s="50" t="s">
        <v>60</v>
      </c>
      <c r="I7278" s="187">
        <v>42.449770000000001</v>
      </c>
      <c r="J7278" s="41" t="s">
        <v>941</v>
      </c>
      <c r="K7278" s="41" t="s">
        <v>239</v>
      </c>
      <c r="P7278" s="42" t="s">
        <v>237</v>
      </c>
    </row>
    <row r="7279" spans="1:16" x14ac:dyDescent="0.2">
      <c r="A7279" s="30">
        <v>780</v>
      </c>
      <c r="B7279" s="253" t="str">
        <f>IF(AND(A7279&lt;&gt;"",ISNUMBER(A7279)),VLOOKUP(A7279,Studies!A:BR,2,FALSE),"")</f>
        <v>Bartkowski 1989</v>
      </c>
      <c r="C7279" s="254" t="str">
        <f>IF(AND(A7279&lt;&gt;"",ISNUMBER(A7279)),VLOOKUP(A7279,Studies!A:BR,3,FALSE),"")</f>
        <v>https://www.ncbi.nlm.nih.gov/pubmed/2501060</v>
      </c>
      <c r="D7279" s="254" t="str">
        <f>IF(AND(A7279&lt;&gt;"",ISNUMBER(A7279)),VLOOKUP(A7279,Studies!A:BR,4,FALSE),"")</f>
        <v>Treatment Day 7</v>
      </c>
      <c r="E7279" s="254" t="str">
        <f>IF(AND(A7279&lt;&gt;"",ISNUMBER(A7279)),VLOOKUP(A7279,Studies!A:BR,5,FALSE),"")</f>
        <v>Alfentanil</v>
      </c>
      <c r="F7279" s="255" t="str">
        <f>IF(AND(A7279&lt;&gt;"",ISNUMBER(A7279)),VLOOKUP(A7279,Studies!A:BR,6,FALSE),"")</f>
        <v>Serum</v>
      </c>
      <c r="G7279" s="194">
        <v>151.5</v>
      </c>
      <c r="H7279" s="50" t="s">
        <v>60</v>
      </c>
      <c r="I7279" s="187">
        <v>27.855879999999999</v>
      </c>
      <c r="J7279" s="41" t="s">
        <v>941</v>
      </c>
      <c r="K7279" s="41" t="s">
        <v>239</v>
      </c>
      <c r="P7279" s="42" t="s">
        <v>237</v>
      </c>
    </row>
    <row r="7280" spans="1:16" x14ac:dyDescent="0.2">
      <c r="A7280" s="30">
        <v>780</v>
      </c>
      <c r="B7280" s="253" t="str">
        <f>IF(AND(A7280&lt;&gt;"",ISNUMBER(A7280)),VLOOKUP(A7280,Studies!A:BR,2,FALSE),"")</f>
        <v>Bartkowski 1989</v>
      </c>
      <c r="C7280" s="254" t="str">
        <f>IF(AND(A7280&lt;&gt;"",ISNUMBER(A7280)),VLOOKUP(A7280,Studies!A:BR,3,FALSE),"")</f>
        <v>https://www.ncbi.nlm.nih.gov/pubmed/2501060</v>
      </c>
      <c r="D7280" s="254" t="str">
        <f>IF(AND(A7280&lt;&gt;"",ISNUMBER(A7280)),VLOOKUP(A7280,Studies!A:BR,4,FALSE),"")</f>
        <v>Treatment Day 7</v>
      </c>
      <c r="E7280" s="254" t="str">
        <f>IF(AND(A7280&lt;&gt;"",ISNUMBER(A7280)),VLOOKUP(A7280,Studies!A:BR,5,FALSE),"")</f>
        <v>Alfentanil</v>
      </c>
      <c r="F7280" s="255" t="str">
        <f>IF(AND(A7280&lt;&gt;"",ISNUMBER(A7280)),VLOOKUP(A7280,Studies!A:BR,6,FALSE),"")</f>
        <v>Serum</v>
      </c>
      <c r="G7280" s="194">
        <v>152.5</v>
      </c>
      <c r="H7280" s="50" t="s">
        <v>60</v>
      </c>
      <c r="I7280" s="187">
        <v>26.679410000000001</v>
      </c>
      <c r="J7280" s="41" t="s">
        <v>941</v>
      </c>
      <c r="K7280" s="41" t="s">
        <v>239</v>
      </c>
      <c r="P7280" s="42" t="s">
        <v>237</v>
      </c>
    </row>
    <row r="7281" spans="1:16" x14ac:dyDescent="0.2">
      <c r="A7281" s="30">
        <v>780</v>
      </c>
      <c r="B7281" s="253" t="str">
        <f>IF(AND(A7281&lt;&gt;"",ISNUMBER(A7281)),VLOOKUP(A7281,Studies!A:BR,2,FALSE),"")</f>
        <v>Bartkowski 1989</v>
      </c>
      <c r="C7281" s="254" t="str">
        <f>IF(AND(A7281&lt;&gt;"",ISNUMBER(A7281)),VLOOKUP(A7281,Studies!A:BR,3,FALSE),"")</f>
        <v>https://www.ncbi.nlm.nih.gov/pubmed/2501060</v>
      </c>
      <c r="D7281" s="254" t="str">
        <f>IF(AND(A7281&lt;&gt;"",ISNUMBER(A7281)),VLOOKUP(A7281,Studies!A:BR,4,FALSE),"")</f>
        <v>Treatment Day 7</v>
      </c>
      <c r="E7281" s="254" t="str">
        <f>IF(AND(A7281&lt;&gt;"",ISNUMBER(A7281)),VLOOKUP(A7281,Studies!A:BR,5,FALSE),"")</f>
        <v>Alfentanil</v>
      </c>
      <c r="F7281" s="255" t="str">
        <f>IF(AND(A7281&lt;&gt;"",ISNUMBER(A7281)),VLOOKUP(A7281,Studies!A:BR,6,FALSE),"")</f>
        <v>Serum</v>
      </c>
      <c r="G7281" s="194">
        <v>153.5</v>
      </c>
      <c r="H7281" s="50" t="s">
        <v>60</v>
      </c>
      <c r="I7281" s="187">
        <v>18.642859999999999</v>
      </c>
      <c r="J7281" s="41" t="s">
        <v>941</v>
      </c>
      <c r="K7281" s="41" t="s">
        <v>239</v>
      </c>
      <c r="P7281" s="42" t="s">
        <v>237</v>
      </c>
    </row>
    <row r="7282" spans="1:16" x14ac:dyDescent="0.2">
      <c r="A7282" s="30">
        <v>781</v>
      </c>
      <c r="B7282" s="253" t="str">
        <f>IF(AND(A7282&lt;&gt;"",ISNUMBER(A7282)),VLOOKUP(A7282,Studies!A:BR,2,FALSE),"")</f>
        <v>Greenblatt 1998a</v>
      </c>
      <c r="C7282" s="254" t="str">
        <f>IF(AND(A7282&lt;&gt;"",ISNUMBER(A7282)),VLOOKUP(A7282,Studies!A:BR,3,FALSE),"")</f>
        <v>https://www.ncbi.nlm.nih.gov/pubmed/9757151</v>
      </c>
      <c r="D7282" s="254" t="str">
        <f>IF(AND(A7282&lt;&gt;"",ISNUMBER(A7282)),VLOOKUP(A7282,Studies!A:BR,4,FALSE),"")</f>
        <v>Triazolam + Erythromycin (Trial D)</v>
      </c>
      <c r="E7282" s="254" t="str">
        <f>IF(AND(A7282&lt;&gt;"",ISNUMBER(A7282)),VLOOKUP(A7282,Studies!A:BR,5,FALSE),"")</f>
        <v>Triazolam</v>
      </c>
      <c r="F7282" s="255" t="str">
        <f>IF(AND(A7282&lt;&gt;"",ISNUMBER(A7282)),VLOOKUP(A7282,Studies!A:BR,6,FALSE),"")</f>
        <v>Plasma</v>
      </c>
      <c r="G7282" s="194">
        <v>25.5</v>
      </c>
      <c r="H7282" s="50" t="s">
        <v>60</v>
      </c>
      <c r="I7282" s="187">
        <v>1.153033971786499</v>
      </c>
      <c r="J7282" s="41" t="s">
        <v>941</v>
      </c>
      <c r="K7282" s="41" t="s">
        <v>116</v>
      </c>
    </row>
    <row r="7283" spans="1:16" x14ac:dyDescent="0.2">
      <c r="A7283" s="30">
        <v>781</v>
      </c>
      <c r="B7283" s="253" t="str">
        <f>IF(AND(A7283&lt;&gt;"",ISNUMBER(A7283)),VLOOKUP(A7283,Studies!A:BR,2,FALSE),"")</f>
        <v>Greenblatt 1998a</v>
      </c>
      <c r="C7283" s="254" t="str">
        <f>IF(AND(A7283&lt;&gt;"",ISNUMBER(A7283)),VLOOKUP(A7283,Studies!A:BR,3,FALSE),"")</f>
        <v>https://www.ncbi.nlm.nih.gov/pubmed/9757151</v>
      </c>
      <c r="D7283" s="254" t="str">
        <f>IF(AND(A7283&lt;&gt;"",ISNUMBER(A7283)),VLOOKUP(A7283,Studies!A:BR,4,FALSE),"")</f>
        <v>Triazolam + Erythromycin (Trial D)</v>
      </c>
      <c r="E7283" s="254" t="str">
        <f>IF(AND(A7283&lt;&gt;"",ISNUMBER(A7283)),VLOOKUP(A7283,Studies!A:BR,5,FALSE),"")</f>
        <v>Triazolam</v>
      </c>
      <c r="F7283" s="255" t="str">
        <f>IF(AND(A7283&lt;&gt;"",ISNUMBER(A7283)),VLOOKUP(A7283,Studies!A:BR,6,FALSE),"")</f>
        <v>Plasma</v>
      </c>
      <c r="G7283" s="194">
        <v>26</v>
      </c>
      <c r="H7283" s="50" t="s">
        <v>60</v>
      </c>
      <c r="I7283" s="187">
        <v>1.9722961187362671</v>
      </c>
      <c r="J7283" s="41" t="s">
        <v>941</v>
      </c>
      <c r="K7283" s="41" t="s">
        <v>116</v>
      </c>
    </row>
    <row r="7284" spans="1:16" x14ac:dyDescent="0.2">
      <c r="A7284" s="30">
        <v>781</v>
      </c>
      <c r="B7284" s="253" t="str">
        <f>IF(AND(A7284&lt;&gt;"",ISNUMBER(A7284)),VLOOKUP(A7284,Studies!A:BR,2,FALSE),"")</f>
        <v>Greenblatt 1998a</v>
      </c>
      <c r="C7284" s="254" t="str">
        <f>IF(AND(A7284&lt;&gt;"",ISNUMBER(A7284)),VLOOKUP(A7284,Studies!A:BR,3,FALSE),"")</f>
        <v>https://www.ncbi.nlm.nih.gov/pubmed/9757151</v>
      </c>
      <c r="D7284" s="254" t="str">
        <f>IF(AND(A7284&lt;&gt;"",ISNUMBER(A7284)),VLOOKUP(A7284,Studies!A:BR,4,FALSE),"")</f>
        <v>Triazolam + Erythromycin (Trial D)</v>
      </c>
      <c r="E7284" s="254" t="str">
        <f>IF(AND(A7284&lt;&gt;"",ISNUMBER(A7284)),VLOOKUP(A7284,Studies!A:BR,5,FALSE),"")</f>
        <v>Triazolam</v>
      </c>
      <c r="F7284" s="255" t="str">
        <f>IF(AND(A7284&lt;&gt;"",ISNUMBER(A7284)),VLOOKUP(A7284,Studies!A:BR,6,FALSE),"")</f>
        <v>Plasma</v>
      </c>
      <c r="G7284" s="194">
        <v>26.5</v>
      </c>
      <c r="H7284" s="50" t="s">
        <v>60</v>
      </c>
      <c r="I7284" s="187">
        <v>2</v>
      </c>
      <c r="J7284" s="41" t="s">
        <v>941</v>
      </c>
      <c r="K7284" s="41" t="s">
        <v>116</v>
      </c>
    </row>
    <row r="7285" spans="1:16" x14ac:dyDescent="0.2">
      <c r="A7285" s="30">
        <v>781</v>
      </c>
      <c r="B7285" s="253" t="str">
        <f>IF(AND(A7285&lt;&gt;"",ISNUMBER(A7285)),VLOOKUP(A7285,Studies!A:BR,2,FALSE),"")</f>
        <v>Greenblatt 1998a</v>
      </c>
      <c r="C7285" s="254" t="str">
        <f>IF(AND(A7285&lt;&gt;"",ISNUMBER(A7285)),VLOOKUP(A7285,Studies!A:BR,3,FALSE),"")</f>
        <v>https://www.ncbi.nlm.nih.gov/pubmed/9757151</v>
      </c>
      <c r="D7285" s="254" t="str">
        <f>IF(AND(A7285&lt;&gt;"",ISNUMBER(A7285)),VLOOKUP(A7285,Studies!A:BR,4,FALSE),"")</f>
        <v>Triazolam + Erythromycin (Trial D)</v>
      </c>
      <c r="E7285" s="254" t="str">
        <f>IF(AND(A7285&lt;&gt;"",ISNUMBER(A7285)),VLOOKUP(A7285,Studies!A:BR,5,FALSE),"")</f>
        <v>Triazolam</v>
      </c>
      <c r="F7285" s="255" t="str">
        <f>IF(AND(A7285&lt;&gt;"",ISNUMBER(A7285)),VLOOKUP(A7285,Studies!A:BR,6,FALSE),"")</f>
        <v>Plasma</v>
      </c>
      <c r="G7285" s="194">
        <v>27</v>
      </c>
      <c r="H7285" s="50" t="s">
        <v>60</v>
      </c>
      <c r="I7285" s="187">
        <v>1.8852239847183228</v>
      </c>
      <c r="J7285" s="41" t="s">
        <v>941</v>
      </c>
      <c r="K7285" s="41" t="s">
        <v>116</v>
      </c>
    </row>
    <row r="7286" spans="1:16" x14ac:dyDescent="0.2">
      <c r="A7286" s="30">
        <v>781</v>
      </c>
      <c r="B7286" s="253" t="str">
        <f>IF(AND(A7286&lt;&gt;"",ISNUMBER(A7286)),VLOOKUP(A7286,Studies!A:BR,2,FALSE),"")</f>
        <v>Greenblatt 1998a</v>
      </c>
      <c r="C7286" s="254" t="str">
        <f>IF(AND(A7286&lt;&gt;"",ISNUMBER(A7286)),VLOOKUP(A7286,Studies!A:BR,3,FALSE),"")</f>
        <v>https://www.ncbi.nlm.nih.gov/pubmed/9757151</v>
      </c>
      <c r="D7286" s="254" t="str">
        <f>IF(AND(A7286&lt;&gt;"",ISNUMBER(A7286)),VLOOKUP(A7286,Studies!A:BR,4,FALSE),"")</f>
        <v>Triazolam + Erythromycin (Trial D)</v>
      </c>
      <c r="E7286" s="254" t="str">
        <f>IF(AND(A7286&lt;&gt;"",ISNUMBER(A7286)),VLOOKUP(A7286,Studies!A:BR,5,FALSE),"")</f>
        <v>Triazolam</v>
      </c>
      <c r="F7286" s="255" t="str">
        <f>IF(AND(A7286&lt;&gt;"",ISNUMBER(A7286)),VLOOKUP(A7286,Studies!A:BR,6,FALSE),"")</f>
        <v>Plasma</v>
      </c>
      <c r="G7286" s="194">
        <v>27.5</v>
      </c>
      <c r="H7286" s="50" t="s">
        <v>60</v>
      </c>
      <c r="I7286" s="187">
        <v>1.7704490423202515</v>
      </c>
      <c r="J7286" s="41" t="s">
        <v>941</v>
      </c>
      <c r="K7286" s="41" t="s">
        <v>116</v>
      </c>
    </row>
    <row r="7287" spans="1:16" x14ac:dyDescent="0.2">
      <c r="A7287" s="30">
        <v>781</v>
      </c>
      <c r="B7287" s="253" t="str">
        <f>IF(AND(A7287&lt;&gt;"",ISNUMBER(A7287)),VLOOKUP(A7287,Studies!A:BR,2,FALSE),"")</f>
        <v>Greenblatt 1998a</v>
      </c>
      <c r="C7287" s="254" t="str">
        <f>IF(AND(A7287&lt;&gt;"",ISNUMBER(A7287)),VLOOKUP(A7287,Studies!A:BR,3,FALSE),"")</f>
        <v>https://www.ncbi.nlm.nih.gov/pubmed/9757151</v>
      </c>
      <c r="D7287" s="254" t="str">
        <f>IF(AND(A7287&lt;&gt;"",ISNUMBER(A7287)),VLOOKUP(A7287,Studies!A:BR,4,FALSE),"")</f>
        <v>Triazolam + Erythromycin (Trial D)</v>
      </c>
      <c r="E7287" s="254" t="str">
        <f>IF(AND(A7287&lt;&gt;"",ISNUMBER(A7287)),VLOOKUP(A7287,Studies!A:BR,5,FALSE),"")</f>
        <v>Triazolam</v>
      </c>
      <c r="F7287" s="255" t="str">
        <f>IF(AND(A7287&lt;&gt;"",ISNUMBER(A7287)),VLOOKUP(A7287,Studies!A:BR,6,FALSE),"")</f>
        <v>Plasma</v>
      </c>
      <c r="G7287" s="194">
        <v>28</v>
      </c>
      <c r="H7287" s="50" t="s">
        <v>60</v>
      </c>
      <c r="I7287" s="187">
        <v>1.6675460338592529</v>
      </c>
      <c r="J7287" s="41" t="s">
        <v>941</v>
      </c>
      <c r="K7287" s="41" t="s">
        <v>116</v>
      </c>
    </row>
    <row r="7288" spans="1:16" x14ac:dyDescent="0.2">
      <c r="A7288" s="30">
        <v>781</v>
      </c>
      <c r="B7288" s="253" t="str">
        <f>IF(AND(A7288&lt;&gt;"",ISNUMBER(A7288)),VLOOKUP(A7288,Studies!A:BR,2,FALSE),"")</f>
        <v>Greenblatt 1998a</v>
      </c>
      <c r="C7288" s="254" t="str">
        <f>IF(AND(A7288&lt;&gt;"",ISNUMBER(A7288)),VLOOKUP(A7288,Studies!A:BR,3,FALSE),"")</f>
        <v>https://www.ncbi.nlm.nih.gov/pubmed/9757151</v>
      </c>
      <c r="D7288" s="254" t="str">
        <f>IF(AND(A7288&lt;&gt;"",ISNUMBER(A7288)),VLOOKUP(A7288,Studies!A:BR,4,FALSE),"")</f>
        <v>Triazolam + Erythromycin (Trial D)</v>
      </c>
      <c r="E7288" s="254" t="str">
        <f>IF(AND(A7288&lt;&gt;"",ISNUMBER(A7288)),VLOOKUP(A7288,Studies!A:BR,5,FALSE),"")</f>
        <v>Triazolam</v>
      </c>
      <c r="F7288" s="255" t="str">
        <f>IF(AND(A7288&lt;&gt;"",ISNUMBER(A7288)),VLOOKUP(A7288,Studies!A:BR,6,FALSE),"")</f>
        <v>Plasma</v>
      </c>
      <c r="G7288" s="194">
        <v>29</v>
      </c>
      <c r="H7288" s="50" t="s">
        <v>60</v>
      </c>
      <c r="I7288" s="187">
        <v>1.3944590091705322</v>
      </c>
      <c r="J7288" s="41" t="s">
        <v>941</v>
      </c>
      <c r="K7288" s="41" t="s">
        <v>116</v>
      </c>
    </row>
    <row r="7289" spans="1:16" x14ac:dyDescent="0.2">
      <c r="A7289" s="30">
        <v>781</v>
      </c>
      <c r="B7289" s="253" t="str">
        <f>IF(AND(A7289&lt;&gt;"",ISNUMBER(A7289)),VLOOKUP(A7289,Studies!A:BR,2,FALSE),"")</f>
        <v>Greenblatt 1998a</v>
      </c>
      <c r="C7289" s="254" t="str">
        <f>IF(AND(A7289&lt;&gt;"",ISNUMBER(A7289)),VLOOKUP(A7289,Studies!A:BR,3,FALSE),"")</f>
        <v>https://www.ncbi.nlm.nih.gov/pubmed/9757151</v>
      </c>
      <c r="D7289" s="254" t="str">
        <f>IF(AND(A7289&lt;&gt;"",ISNUMBER(A7289)),VLOOKUP(A7289,Studies!A:BR,4,FALSE),"")</f>
        <v>Triazolam + Erythromycin (Trial D)</v>
      </c>
      <c r="E7289" s="254" t="str">
        <f>IF(AND(A7289&lt;&gt;"",ISNUMBER(A7289)),VLOOKUP(A7289,Studies!A:BR,5,FALSE),"")</f>
        <v>Triazolam</v>
      </c>
      <c r="F7289" s="255" t="str">
        <f>IF(AND(A7289&lt;&gt;"",ISNUMBER(A7289)),VLOOKUP(A7289,Studies!A:BR,6,FALSE),"")</f>
        <v>Plasma</v>
      </c>
      <c r="G7289" s="194">
        <v>30</v>
      </c>
      <c r="H7289" s="50" t="s">
        <v>60</v>
      </c>
      <c r="I7289" s="187">
        <v>1.2519789934158325</v>
      </c>
      <c r="J7289" s="41" t="s">
        <v>941</v>
      </c>
      <c r="K7289" s="41" t="s">
        <v>116</v>
      </c>
    </row>
    <row r="7290" spans="1:16" x14ac:dyDescent="0.2">
      <c r="A7290" s="30">
        <v>781</v>
      </c>
      <c r="B7290" s="253" t="str">
        <f>IF(AND(A7290&lt;&gt;"",ISNUMBER(A7290)),VLOOKUP(A7290,Studies!A:BR,2,FALSE),"")</f>
        <v>Greenblatt 1998a</v>
      </c>
      <c r="C7290" s="254" t="str">
        <f>IF(AND(A7290&lt;&gt;"",ISNUMBER(A7290)),VLOOKUP(A7290,Studies!A:BR,3,FALSE),"")</f>
        <v>https://www.ncbi.nlm.nih.gov/pubmed/9757151</v>
      </c>
      <c r="D7290" s="254" t="str">
        <f>IF(AND(A7290&lt;&gt;"",ISNUMBER(A7290)),VLOOKUP(A7290,Studies!A:BR,4,FALSE),"")</f>
        <v>Triazolam + Erythromycin (Trial D)</v>
      </c>
      <c r="E7290" s="254" t="str">
        <f>IF(AND(A7290&lt;&gt;"",ISNUMBER(A7290)),VLOOKUP(A7290,Studies!A:BR,5,FALSE),"")</f>
        <v>Triazolam</v>
      </c>
      <c r="F7290" s="255" t="str">
        <f>IF(AND(A7290&lt;&gt;"",ISNUMBER(A7290)),VLOOKUP(A7290,Studies!A:BR,6,FALSE),"")</f>
        <v>Plasma</v>
      </c>
      <c r="G7290" s="194">
        <v>31</v>
      </c>
      <c r="H7290" s="50" t="s">
        <v>60</v>
      </c>
      <c r="I7290" s="187">
        <v>1.1253300905227661</v>
      </c>
      <c r="J7290" s="41" t="s">
        <v>941</v>
      </c>
      <c r="K7290" s="41" t="s">
        <v>116</v>
      </c>
    </row>
    <row r="7291" spans="1:16" x14ac:dyDescent="0.2">
      <c r="A7291" s="30">
        <v>781</v>
      </c>
      <c r="B7291" s="253" t="str">
        <f>IF(AND(A7291&lt;&gt;"",ISNUMBER(A7291)),VLOOKUP(A7291,Studies!A:BR,2,FALSE),"")</f>
        <v>Greenblatt 1998a</v>
      </c>
      <c r="C7291" s="254" t="str">
        <f>IF(AND(A7291&lt;&gt;"",ISNUMBER(A7291)),VLOOKUP(A7291,Studies!A:BR,3,FALSE),"")</f>
        <v>https://www.ncbi.nlm.nih.gov/pubmed/9757151</v>
      </c>
      <c r="D7291" s="254" t="str">
        <f>IF(AND(A7291&lt;&gt;"",ISNUMBER(A7291)),VLOOKUP(A7291,Studies!A:BR,4,FALSE),"")</f>
        <v>Triazolam + Erythromycin (Trial D)</v>
      </c>
      <c r="E7291" s="254" t="str">
        <f>IF(AND(A7291&lt;&gt;"",ISNUMBER(A7291)),VLOOKUP(A7291,Studies!A:BR,5,FALSE),"")</f>
        <v>Triazolam</v>
      </c>
      <c r="F7291" s="255" t="str">
        <f>IF(AND(A7291&lt;&gt;"",ISNUMBER(A7291)),VLOOKUP(A7291,Studies!A:BR,6,FALSE),"")</f>
        <v>Plasma</v>
      </c>
      <c r="G7291" s="194">
        <v>33</v>
      </c>
      <c r="H7291" s="50" t="s">
        <v>60</v>
      </c>
      <c r="I7291" s="187">
        <v>0.91556727886199951</v>
      </c>
      <c r="J7291" s="41" t="s">
        <v>941</v>
      </c>
      <c r="K7291" s="41" t="s">
        <v>116</v>
      </c>
    </row>
    <row r="7292" spans="1:16" x14ac:dyDescent="0.2">
      <c r="A7292" s="30">
        <v>781</v>
      </c>
      <c r="B7292" s="253" t="str">
        <f>IF(AND(A7292&lt;&gt;"",ISNUMBER(A7292)),VLOOKUP(A7292,Studies!A:BR,2,FALSE),"")</f>
        <v>Greenblatt 1998a</v>
      </c>
      <c r="C7292" s="254" t="str">
        <f>IF(AND(A7292&lt;&gt;"",ISNUMBER(A7292)),VLOOKUP(A7292,Studies!A:BR,3,FALSE),"")</f>
        <v>https://www.ncbi.nlm.nih.gov/pubmed/9757151</v>
      </c>
      <c r="D7292" s="254" t="str">
        <f>IF(AND(A7292&lt;&gt;"",ISNUMBER(A7292)),VLOOKUP(A7292,Studies!A:BR,4,FALSE),"")</f>
        <v>Triazolam + Erythromycin (Trial D)</v>
      </c>
      <c r="E7292" s="254" t="str">
        <f>IF(AND(A7292&lt;&gt;"",ISNUMBER(A7292)),VLOOKUP(A7292,Studies!A:BR,5,FALSE),"")</f>
        <v>Triazolam</v>
      </c>
      <c r="F7292" s="255" t="str">
        <f>IF(AND(A7292&lt;&gt;"",ISNUMBER(A7292)),VLOOKUP(A7292,Studies!A:BR,6,FALSE),"")</f>
        <v>Plasma</v>
      </c>
      <c r="G7292" s="194">
        <v>49</v>
      </c>
      <c r="H7292" s="50" t="s">
        <v>60</v>
      </c>
      <c r="I7292" s="187">
        <v>0.1240105926990509</v>
      </c>
      <c r="J7292" s="41" t="s">
        <v>941</v>
      </c>
      <c r="K7292" s="41" t="s">
        <v>116</v>
      </c>
    </row>
    <row r="7293" spans="1:16" x14ac:dyDescent="0.2">
      <c r="A7293" s="30">
        <v>782</v>
      </c>
      <c r="B7293" s="253" t="str">
        <f>IF(AND(A7293&lt;&gt;"",ISNUMBER(A7293)),VLOOKUP(A7293,Studies!A:BR,2,FALSE),"")</f>
        <v>Dooley 2012</v>
      </c>
      <c r="C7293" s="254" t="str">
        <f>IF(AND(A7293&lt;&gt;"",ISNUMBER(A7293)),VLOOKUP(A7293,Studies!A:BR,3,FALSE),"")</f>
        <v>https://www.ncbi.nlm.nih.gov/pubmed/22126739</v>
      </c>
      <c r="D7293" s="254" t="str">
        <f>IF(AND(A7293&lt;&gt;"",ISNUMBER(A7293)),VLOOKUP(A7293,Studies!A:BR,4,FALSE),"")</f>
        <v>Extensive metabolizer</v>
      </c>
      <c r="E7293" s="254" t="str">
        <f>IF(AND(A7293&lt;&gt;"",ISNUMBER(A7293)),VLOOKUP(A7293,Studies!A:BR,5,FALSE),"")</f>
        <v>Efavirenz</v>
      </c>
      <c r="F7293" s="255" t="str">
        <f>IF(AND(A7293&lt;&gt;"",ISNUMBER(A7293)),VLOOKUP(A7293,Studies!A:BR,6,FALSE),"")</f>
        <v>Plasma</v>
      </c>
      <c r="G7293" s="194">
        <v>312</v>
      </c>
      <c r="H7293" s="50" t="s">
        <v>60</v>
      </c>
      <c r="I7293" s="187">
        <v>1.451623046875</v>
      </c>
      <c r="J7293" s="41" t="s">
        <v>959</v>
      </c>
      <c r="K7293" s="41" t="s">
        <v>116</v>
      </c>
      <c r="L7293" s="195">
        <v>0.15998609364032745</v>
      </c>
      <c r="M7293" s="52" t="s">
        <v>959</v>
      </c>
      <c r="N7293" s="52" t="s">
        <v>949</v>
      </c>
    </row>
    <row r="7294" spans="1:16" x14ac:dyDescent="0.2">
      <c r="A7294" s="30">
        <v>782</v>
      </c>
      <c r="B7294" s="253" t="str">
        <f>IF(AND(A7294&lt;&gt;"",ISNUMBER(A7294)),VLOOKUP(A7294,Studies!A:BR,2,FALSE),"")</f>
        <v>Dooley 2012</v>
      </c>
      <c r="C7294" s="254" t="str">
        <f>IF(AND(A7294&lt;&gt;"",ISNUMBER(A7294)),VLOOKUP(A7294,Studies!A:BR,3,FALSE),"")</f>
        <v>https://www.ncbi.nlm.nih.gov/pubmed/22126739</v>
      </c>
      <c r="D7294" s="254" t="str">
        <f>IF(AND(A7294&lt;&gt;"",ISNUMBER(A7294)),VLOOKUP(A7294,Studies!A:BR,4,FALSE),"")</f>
        <v>Extensive metabolizer</v>
      </c>
      <c r="E7294" s="254" t="str">
        <f>IF(AND(A7294&lt;&gt;"",ISNUMBER(A7294)),VLOOKUP(A7294,Studies!A:BR,5,FALSE),"")</f>
        <v>Efavirenz</v>
      </c>
      <c r="F7294" s="255" t="str">
        <f>IF(AND(A7294&lt;&gt;"",ISNUMBER(A7294)),VLOOKUP(A7294,Studies!A:BR,6,FALSE),"")</f>
        <v>Plasma</v>
      </c>
      <c r="G7294" s="194">
        <v>313</v>
      </c>
      <c r="H7294" s="50" t="s">
        <v>60</v>
      </c>
      <c r="I7294" s="187">
        <v>1.8520839843750001</v>
      </c>
      <c r="J7294" s="41" t="s">
        <v>959</v>
      </c>
      <c r="K7294" s="41" t="s">
        <v>116</v>
      </c>
      <c r="L7294" s="195">
        <v>0.19428619742393494</v>
      </c>
      <c r="M7294" s="52" t="s">
        <v>959</v>
      </c>
      <c r="N7294" s="52" t="s">
        <v>949</v>
      </c>
    </row>
    <row r="7295" spans="1:16" x14ac:dyDescent="0.2">
      <c r="A7295" s="30">
        <v>782</v>
      </c>
      <c r="B7295" s="253" t="str">
        <f>IF(AND(A7295&lt;&gt;"",ISNUMBER(A7295)),VLOOKUP(A7295,Studies!A:BR,2,FALSE),"")</f>
        <v>Dooley 2012</v>
      </c>
      <c r="C7295" s="254" t="str">
        <f>IF(AND(A7295&lt;&gt;"",ISNUMBER(A7295)),VLOOKUP(A7295,Studies!A:BR,3,FALSE),"")</f>
        <v>https://www.ncbi.nlm.nih.gov/pubmed/22126739</v>
      </c>
      <c r="D7295" s="254" t="str">
        <f>IF(AND(A7295&lt;&gt;"",ISNUMBER(A7295)),VLOOKUP(A7295,Studies!A:BR,4,FALSE),"")</f>
        <v>Extensive metabolizer</v>
      </c>
      <c r="E7295" s="254" t="str">
        <f>IF(AND(A7295&lt;&gt;"",ISNUMBER(A7295)),VLOOKUP(A7295,Studies!A:BR,5,FALSE),"")</f>
        <v>Efavirenz</v>
      </c>
      <c r="F7295" s="255" t="str">
        <f>IF(AND(A7295&lt;&gt;"",ISNUMBER(A7295)),VLOOKUP(A7295,Studies!A:BR,6,FALSE),"")</f>
        <v>Plasma</v>
      </c>
      <c r="G7295" s="194">
        <v>314</v>
      </c>
      <c r="H7295" s="50" t="s">
        <v>60</v>
      </c>
      <c r="I7295" s="187">
        <v>2.7782751464843751</v>
      </c>
      <c r="J7295" s="41" t="s">
        <v>959</v>
      </c>
      <c r="K7295" s="41" t="s">
        <v>116</v>
      </c>
      <c r="L7295" s="195">
        <v>0.32000058889389038</v>
      </c>
      <c r="M7295" s="52" t="s">
        <v>959</v>
      </c>
      <c r="N7295" s="52" t="s">
        <v>949</v>
      </c>
    </row>
    <row r="7296" spans="1:16" x14ac:dyDescent="0.2">
      <c r="A7296" s="30">
        <v>782</v>
      </c>
      <c r="B7296" s="253" t="str">
        <f>IF(AND(A7296&lt;&gt;"",ISNUMBER(A7296)),VLOOKUP(A7296,Studies!A:BR,2,FALSE),"")</f>
        <v>Dooley 2012</v>
      </c>
      <c r="C7296" s="254" t="str">
        <f>IF(AND(A7296&lt;&gt;"",ISNUMBER(A7296)),VLOOKUP(A7296,Studies!A:BR,3,FALSE),"")</f>
        <v>https://www.ncbi.nlm.nih.gov/pubmed/22126739</v>
      </c>
      <c r="D7296" s="254" t="str">
        <f>IF(AND(A7296&lt;&gt;"",ISNUMBER(A7296)),VLOOKUP(A7296,Studies!A:BR,4,FALSE),"")</f>
        <v>Extensive metabolizer</v>
      </c>
      <c r="E7296" s="254" t="str">
        <f>IF(AND(A7296&lt;&gt;"",ISNUMBER(A7296)),VLOOKUP(A7296,Studies!A:BR,5,FALSE),"")</f>
        <v>Efavirenz</v>
      </c>
      <c r="F7296" s="255" t="str">
        <f>IF(AND(A7296&lt;&gt;"",ISNUMBER(A7296)),VLOOKUP(A7296,Studies!A:BR,6,FALSE),"")</f>
        <v>Plasma</v>
      </c>
      <c r="G7296" s="194">
        <v>315</v>
      </c>
      <c r="H7296" s="50" t="s">
        <v>60</v>
      </c>
      <c r="I7296" s="187">
        <v>3.1101789550781249</v>
      </c>
      <c r="J7296" s="41" t="s">
        <v>959</v>
      </c>
      <c r="K7296" s="41" t="s">
        <v>116</v>
      </c>
      <c r="L7296" s="195">
        <v>0.35430032014846802</v>
      </c>
      <c r="M7296" s="52" t="s">
        <v>959</v>
      </c>
      <c r="N7296" s="52" t="s">
        <v>949</v>
      </c>
    </row>
    <row r="7297" spans="1:14" x14ac:dyDescent="0.2">
      <c r="A7297" s="30">
        <v>782</v>
      </c>
      <c r="B7297" s="253" t="str">
        <f>IF(AND(A7297&lt;&gt;"",ISNUMBER(A7297)),VLOOKUP(A7297,Studies!A:BR,2,FALSE),"")</f>
        <v>Dooley 2012</v>
      </c>
      <c r="C7297" s="254" t="str">
        <f>IF(AND(A7297&lt;&gt;"",ISNUMBER(A7297)),VLOOKUP(A7297,Studies!A:BR,3,FALSE),"")</f>
        <v>https://www.ncbi.nlm.nih.gov/pubmed/22126739</v>
      </c>
      <c r="D7297" s="254" t="str">
        <f>IF(AND(A7297&lt;&gt;"",ISNUMBER(A7297)),VLOOKUP(A7297,Studies!A:BR,4,FALSE),"")</f>
        <v>Extensive metabolizer</v>
      </c>
      <c r="E7297" s="254" t="str">
        <f>IF(AND(A7297&lt;&gt;"",ISNUMBER(A7297)),VLOOKUP(A7297,Studies!A:BR,5,FALSE),"")</f>
        <v>Efavirenz</v>
      </c>
      <c r="F7297" s="255" t="str">
        <f>IF(AND(A7297&lt;&gt;"",ISNUMBER(A7297)),VLOOKUP(A7297,Studies!A:BR,6,FALSE),"")</f>
        <v>Plasma</v>
      </c>
      <c r="G7297" s="194">
        <v>316</v>
      </c>
      <c r="H7297" s="50" t="s">
        <v>60</v>
      </c>
      <c r="I7297" s="187">
        <v>2.8477949218749998</v>
      </c>
      <c r="J7297" s="41" t="s">
        <v>959</v>
      </c>
      <c r="K7297" s="41" t="s">
        <v>116</v>
      </c>
      <c r="L7297" s="195">
        <v>0.26285821199417114</v>
      </c>
      <c r="M7297" s="52" t="s">
        <v>959</v>
      </c>
      <c r="N7297" s="52" t="s">
        <v>949</v>
      </c>
    </row>
    <row r="7298" spans="1:14" x14ac:dyDescent="0.2">
      <c r="A7298" s="30">
        <v>782</v>
      </c>
      <c r="B7298" s="253" t="str">
        <f>IF(AND(A7298&lt;&gt;"",ISNUMBER(A7298)),VLOOKUP(A7298,Studies!A:BR,2,FALSE),"")</f>
        <v>Dooley 2012</v>
      </c>
      <c r="C7298" s="254" t="str">
        <f>IF(AND(A7298&lt;&gt;"",ISNUMBER(A7298)),VLOOKUP(A7298,Studies!A:BR,3,FALSE),"")</f>
        <v>https://www.ncbi.nlm.nih.gov/pubmed/22126739</v>
      </c>
      <c r="D7298" s="254" t="str">
        <f>IF(AND(A7298&lt;&gt;"",ISNUMBER(A7298)),VLOOKUP(A7298,Studies!A:BR,4,FALSE),"")</f>
        <v>Extensive metabolizer</v>
      </c>
      <c r="E7298" s="254" t="str">
        <f>IF(AND(A7298&lt;&gt;"",ISNUMBER(A7298)),VLOOKUP(A7298,Studies!A:BR,5,FALSE),"")</f>
        <v>Efavirenz</v>
      </c>
      <c r="F7298" s="255" t="str">
        <f>IF(AND(A7298&lt;&gt;"",ISNUMBER(A7298)),VLOOKUP(A7298,Studies!A:BR,6,FALSE),"")</f>
        <v>Plasma</v>
      </c>
      <c r="G7298" s="194">
        <v>320</v>
      </c>
      <c r="H7298" s="50" t="s">
        <v>60</v>
      </c>
      <c r="I7298" s="187">
        <v>2.2097060546875</v>
      </c>
      <c r="J7298" s="41" t="s">
        <v>959</v>
      </c>
      <c r="K7298" s="41" t="s">
        <v>116</v>
      </c>
      <c r="L7298" s="195">
        <v>0.19428589940071106</v>
      </c>
      <c r="M7298" s="52" t="s">
        <v>959</v>
      </c>
      <c r="N7298" s="52" t="s">
        <v>949</v>
      </c>
    </row>
    <row r="7299" spans="1:14" x14ac:dyDescent="0.2">
      <c r="A7299" s="30">
        <v>782</v>
      </c>
      <c r="B7299" s="253" t="str">
        <f>IF(AND(A7299&lt;&gt;"",ISNUMBER(A7299)),VLOOKUP(A7299,Studies!A:BR,2,FALSE),"")</f>
        <v>Dooley 2012</v>
      </c>
      <c r="C7299" s="254" t="str">
        <f>IF(AND(A7299&lt;&gt;"",ISNUMBER(A7299)),VLOOKUP(A7299,Studies!A:BR,3,FALSE),"")</f>
        <v>https://www.ncbi.nlm.nih.gov/pubmed/22126739</v>
      </c>
      <c r="D7299" s="254" t="str">
        <f>IF(AND(A7299&lt;&gt;"",ISNUMBER(A7299)),VLOOKUP(A7299,Studies!A:BR,4,FALSE),"")</f>
        <v>Extensive metabolizer</v>
      </c>
      <c r="E7299" s="254" t="str">
        <f>IF(AND(A7299&lt;&gt;"",ISNUMBER(A7299)),VLOOKUP(A7299,Studies!A:BR,5,FALSE),"")</f>
        <v>Efavirenz</v>
      </c>
      <c r="F7299" s="255" t="str">
        <f>IF(AND(A7299&lt;&gt;"",ISNUMBER(A7299)),VLOOKUP(A7299,Studies!A:BR,6,FALSE),"")</f>
        <v>Plasma</v>
      </c>
      <c r="G7299" s="194">
        <v>324</v>
      </c>
      <c r="H7299" s="50" t="s">
        <v>60</v>
      </c>
      <c r="I7299" s="187">
        <v>1.8458880615234374</v>
      </c>
      <c r="J7299" s="41" t="s">
        <v>959</v>
      </c>
      <c r="K7299" s="41" t="s">
        <v>116</v>
      </c>
      <c r="L7299" s="195">
        <v>0.18287190794944763</v>
      </c>
      <c r="M7299" s="52" t="s">
        <v>959</v>
      </c>
      <c r="N7299" s="52" t="s">
        <v>949</v>
      </c>
    </row>
    <row r="7300" spans="1:14" x14ac:dyDescent="0.2">
      <c r="A7300" s="30">
        <v>782</v>
      </c>
      <c r="B7300" s="253" t="str">
        <f>IF(AND(A7300&lt;&gt;"",ISNUMBER(A7300)),VLOOKUP(A7300,Studies!A:BR,2,FALSE),"")</f>
        <v>Dooley 2012</v>
      </c>
      <c r="C7300" s="254" t="str">
        <f>IF(AND(A7300&lt;&gt;"",ISNUMBER(A7300)),VLOOKUP(A7300,Studies!A:BR,3,FALSE),"")</f>
        <v>https://www.ncbi.nlm.nih.gov/pubmed/22126739</v>
      </c>
      <c r="D7300" s="254" t="str">
        <f>IF(AND(A7300&lt;&gt;"",ISNUMBER(A7300)),VLOOKUP(A7300,Studies!A:BR,4,FALSE),"")</f>
        <v>Extensive metabolizer</v>
      </c>
      <c r="E7300" s="254" t="str">
        <f>IF(AND(A7300&lt;&gt;"",ISNUMBER(A7300)),VLOOKUP(A7300,Studies!A:BR,5,FALSE),"")</f>
        <v>Efavirenz</v>
      </c>
      <c r="F7300" s="255" t="str">
        <f>IF(AND(A7300&lt;&gt;"",ISNUMBER(A7300)),VLOOKUP(A7300,Studies!A:BR,6,FALSE),"")</f>
        <v>Plasma</v>
      </c>
      <c r="G7300" s="194">
        <v>336</v>
      </c>
      <c r="H7300" s="50" t="s">
        <v>60</v>
      </c>
      <c r="I7300" s="187">
        <v>1.440166015625</v>
      </c>
      <c r="J7300" s="41" t="s">
        <v>959</v>
      </c>
      <c r="K7300" s="41" t="s">
        <v>116</v>
      </c>
      <c r="L7300" s="195">
        <v>0.18288560211658478</v>
      </c>
      <c r="M7300" s="52" t="s">
        <v>959</v>
      </c>
      <c r="N7300" s="52" t="s">
        <v>949</v>
      </c>
    </row>
    <row r="7301" spans="1:14" x14ac:dyDescent="0.2">
      <c r="A7301" s="30">
        <v>783</v>
      </c>
      <c r="B7301" s="253" t="str">
        <f>IF(AND(A7301&lt;&gt;"",ISNUMBER(A7301)),VLOOKUP(A7301,Studies!A:BR,2,FALSE),"")</f>
        <v>Dooley 2012</v>
      </c>
      <c r="C7301" s="254" t="str">
        <f>IF(AND(A7301&lt;&gt;"",ISNUMBER(A7301)),VLOOKUP(A7301,Studies!A:BR,3,FALSE),"")</f>
        <v>https://www.ncbi.nlm.nih.gov/pubmed/22126739</v>
      </c>
      <c r="D7301" s="254" t="str">
        <f>IF(AND(A7301&lt;&gt;"",ISNUMBER(A7301)),VLOOKUP(A7301,Studies!A:BR,4,FALSE),"")</f>
        <v>Intermediate metabolizer</v>
      </c>
      <c r="E7301" s="254" t="str">
        <f>IF(AND(A7301&lt;&gt;"",ISNUMBER(A7301)),VLOOKUP(A7301,Studies!A:BR,5,FALSE),"")</f>
        <v>Efavirenz</v>
      </c>
      <c r="F7301" s="255" t="str">
        <f>IF(AND(A7301&lt;&gt;"",ISNUMBER(A7301)),VLOOKUP(A7301,Studies!A:BR,6,FALSE),"")</f>
        <v>Plasma</v>
      </c>
      <c r="G7301" s="194">
        <v>312</v>
      </c>
      <c r="H7301" s="50" t="s">
        <v>60</v>
      </c>
      <c r="I7301" s="187">
        <v>2.2859660644531248</v>
      </c>
      <c r="J7301" s="41" t="s">
        <v>959</v>
      </c>
      <c r="K7301" s="41" t="s">
        <v>116</v>
      </c>
      <c r="L7301" s="195">
        <v>0.22857210040092468</v>
      </c>
      <c r="M7301" s="52" t="s">
        <v>959</v>
      </c>
      <c r="N7301" s="52" t="s">
        <v>949</v>
      </c>
    </row>
    <row r="7302" spans="1:14" x14ac:dyDescent="0.2">
      <c r="A7302" s="30">
        <v>783</v>
      </c>
      <c r="B7302" s="253" t="str">
        <f>IF(AND(A7302&lt;&gt;"",ISNUMBER(A7302)),VLOOKUP(A7302,Studies!A:BR,2,FALSE),"")</f>
        <v>Dooley 2012</v>
      </c>
      <c r="C7302" s="254" t="str">
        <f>IF(AND(A7302&lt;&gt;"",ISNUMBER(A7302)),VLOOKUP(A7302,Studies!A:BR,3,FALSE),"")</f>
        <v>https://www.ncbi.nlm.nih.gov/pubmed/22126739</v>
      </c>
      <c r="D7302" s="254" t="str">
        <f>IF(AND(A7302&lt;&gt;"",ISNUMBER(A7302)),VLOOKUP(A7302,Studies!A:BR,4,FALSE),"")</f>
        <v>Intermediate metabolizer</v>
      </c>
      <c r="E7302" s="254" t="str">
        <f>IF(AND(A7302&lt;&gt;"",ISNUMBER(A7302)),VLOOKUP(A7302,Studies!A:BR,5,FALSE),"")</f>
        <v>Efavirenz</v>
      </c>
      <c r="F7302" s="255" t="str">
        <f>IF(AND(A7302&lt;&gt;"",ISNUMBER(A7302)),VLOOKUP(A7302,Studies!A:BR,6,FALSE),"")</f>
        <v>Plasma</v>
      </c>
      <c r="G7302" s="194">
        <v>313</v>
      </c>
      <c r="H7302" s="50" t="s">
        <v>60</v>
      </c>
      <c r="I7302" s="187">
        <v>3.0064421386718752</v>
      </c>
      <c r="J7302" s="41" t="s">
        <v>959</v>
      </c>
      <c r="K7302" s="41" t="s">
        <v>116</v>
      </c>
      <c r="L7302" s="195">
        <v>0.34285810589790344</v>
      </c>
      <c r="M7302" s="52" t="s">
        <v>959</v>
      </c>
      <c r="N7302" s="52" t="s">
        <v>949</v>
      </c>
    </row>
    <row r="7303" spans="1:14" x14ac:dyDescent="0.2">
      <c r="A7303" s="30">
        <v>783</v>
      </c>
      <c r="B7303" s="253" t="str">
        <f>IF(AND(A7303&lt;&gt;"",ISNUMBER(A7303)),VLOOKUP(A7303,Studies!A:BR,2,FALSE),"")</f>
        <v>Dooley 2012</v>
      </c>
      <c r="C7303" s="254" t="str">
        <f>IF(AND(A7303&lt;&gt;"",ISNUMBER(A7303)),VLOOKUP(A7303,Studies!A:BR,3,FALSE),"")</f>
        <v>https://www.ncbi.nlm.nih.gov/pubmed/22126739</v>
      </c>
      <c r="D7303" s="254" t="str">
        <f>IF(AND(A7303&lt;&gt;"",ISNUMBER(A7303)),VLOOKUP(A7303,Studies!A:BR,4,FALSE),"")</f>
        <v>Intermediate metabolizer</v>
      </c>
      <c r="E7303" s="254" t="str">
        <f>IF(AND(A7303&lt;&gt;"",ISNUMBER(A7303)),VLOOKUP(A7303,Studies!A:BR,5,FALSE),"")</f>
        <v>Efavirenz</v>
      </c>
      <c r="F7303" s="255" t="str">
        <f>IF(AND(A7303&lt;&gt;"",ISNUMBER(A7303)),VLOOKUP(A7303,Studies!A:BR,6,FALSE),"")</f>
        <v>Plasma</v>
      </c>
      <c r="G7303" s="194">
        <v>314</v>
      </c>
      <c r="H7303" s="50" t="s">
        <v>60</v>
      </c>
      <c r="I7303" s="187">
        <v>3.7154899902343752</v>
      </c>
      <c r="J7303" s="41" t="s">
        <v>959</v>
      </c>
      <c r="K7303" s="41" t="s">
        <v>116</v>
      </c>
      <c r="L7303" s="195">
        <v>0.54858613014221191</v>
      </c>
      <c r="M7303" s="52" t="s">
        <v>959</v>
      </c>
      <c r="N7303" s="52" t="s">
        <v>949</v>
      </c>
    </row>
    <row r="7304" spans="1:14" x14ac:dyDescent="0.2">
      <c r="A7304" s="30">
        <v>783</v>
      </c>
      <c r="B7304" s="253" t="str">
        <f>IF(AND(A7304&lt;&gt;"",ISNUMBER(A7304)),VLOOKUP(A7304,Studies!A:BR,2,FALSE),"")</f>
        <v>Dooley 2012</v>
      </c>
      <c r="C7304" s="254" t="str">
        <f>IF(AND(A7304&lt;&gt;"",ISNUMBER(A7304)),VLOOKUP(A7304,Studies!A:BR,3,FALSE),"")</f>
        <v>https://www.ncbi.nlm.nih.gov/pubmed/22126739</v>
      </c>
      <c r="D7304" s="254" t="str">
        <f>IF(AND(A7304&lt;&gt;"",ISNUMBER(A7304)),VLOOKUP(A7304,Studies!A:BR,4,FALSE),"")</f>
        <v>Intermediate metabolizer</v>
      </c>
      <c r="E7304" s="254" t="str">
        <f>IF(AND(A7304&lt;&gt;"",ISNUMBER(A7304)),VLOOKUP(A7304,Studies!A:BR,5,FALSE),"")</f>
        <v>Efavirenz</v>
      </c>
      <c r="F7304" s="255" t="str">
        <f>IF(AND(A7304&lt;&gt;"",ISNUMBER(A7304)),VLOOKUP(A7304,Studies!A:BR,6,FALSE),"")</f>
        <v>Plasma</v>
      </c>
      <c r="G7304" s="194">
        <v>315</v>
      </c>
      <c r="H7304" s="50" t="s">
        <v>60</v>
      </c>
      <c r="I7304" s="187">
        <v>3.9559790039062501</v>
      </c>
      <c r="J7304" s="41" t="s">
        <v>959</v>
      </c>
      <c r="K7304" s="41" t="s">
        <v>116</v>
      </c>
      <c r="L7304" s="195">
        <v>0.46855810284614563</v>
      </c>
      <c r="M7304" s="52" t="s">
        <v>959</v>
      </c>
      <c r="N7304" s="52" t="s">
        <v>949</v>
      </c>
    </row>
    <row r="7305" spans="1:14" x14ac:dyDescent="0.2">
      <c r="A7305" s="30">
        <v>783</v>
      </c>
      <c r="B7305" s="253" t="str">
        <f>IF(AND(A7305&lt;&gt;"",ISNUMBER(A7305)),VLOOKUP(A7305,Studies!A:BR,2,FALSE),"")</f>
        <v>Dooley 2012</v>
      </c>
      <c r="C7305" s="254" t="str">
        <f>IF(AND(A7305&lt;&gt;"",ISNUMBER(A7305)),VLOOKUP(A7305,Studies!A:BR,3,FALSE),"")</f>
        <v>https://www.ncbi.nlm.nih.gov/pubmed/22126739</v>
      </c>
      <c r="D7305" s="254" t="str">
        <f>IF(AND(A7305&lt;&gt;"",ISNUMBER(A7305)),VLOOKUP(A7305,Studies!A:BR,4,FALSE),"")</f>
        <v>Intermediate metabolizer</v>
      </c>
      <c r="E7305" s="254" t="str">
        <f>IF(AND(A7305&lt;&gt;"",ISNUMBER(A7305)),VLOOKUP(A7305,Studies!A:BR,5,FALSE),"")</f>
        <v>Efavirenz</v>
      </c>
      <c r="F7305" s="255" t="str">
        <f>IF(AND(A7305&lt;&gt;"",ISNUMBER(A7305)),VLOOKUP(A7305,Studies!A:BR,6,FALSE),"")</f>
        <v>Plasma</v>
      </c>
      <c r="G7305" s="194">
        <v>316</v>
      </c>
      <c r="H7305" s="50" t="s">
        <v>60</v>
      </c>
      <c r="I7305" s="187">
        <v>4.0135959472656246</v>
      </c>
      <c r="J7305" s="41" t="s">
        <v>959</v>
      </c>
      <c r="K7305" s="41" t="s">
        <v>116</v>
      </c>
      <c r="L7305" s="195">
        <v>0.30855849385261536</v>
      </c>
      <c r="M7305" s="52" t="s">
        <v>959</v>
      </c>
      <c r="N7305" s="52" t="s">
        <v>949</v>
      </c>
    </row>
    <row r="7306" spans="1:14" x14ac:dyDescent="0.2">
      <c r="A7306" s="30">
        <v>783</v>
      </c>
      <c r="B7306" s="253" t="str">
        <f>IF(AND(A7306&lt;&gt;"",ISNUMBER(A7306)),VLOOKUP(A7306,Studies!A:BR,2,FALSE),"")</f>
        <v>Dooley 2012</v>
      </c>
      <c r="C7306" s="254" t="str">
        <f>IF(AND(A7306&lt;&gt;"",ISNUMBER(A7306)),VLOOKUP(A7306,Studies!A:BR,3,FALSE),"")</f>
        <v>https://www.ncbi.nlm.nih.gov/pubmed/22126739</v>
      </c>
      <c r="D7306" s="254" t="str">
        <f>IF(AND(A7306&lt;&gt;"",ISNUMBER(A7306)),VLOOKUP(A7306,Studies!A:BR,4,FALSE),"")</f>
        <v>Intermediate metabolizer</v>
      </c>
      <c r="E7306" s="254" t="str">
        <f>IF(AND(A7306&lt;&gt;"",ISNUMBER(A7306)),VLOOKUP(A7306,Studies!A:BR,5,FALSE),"")</f>
        <v>Efavirenz</v>
      </c>
      <c r="F7306" s="255" t="str">
        <f>IF(AND(A7306&lt;&gt;"",ISNUMBER(A7306)),VLOOKUP(A7306,Studies!A:BR,6,FALSE),"")</f>
        <v>Plasma</v>
      </c>
      <c r="G7306" s="194">
        <v>320</v>
      </c>
      <c r="H7306" s="50" t="s">
        <v>60</v>
      </c>
      <c r="I7306" s="187">
        <v>3.0211918945312499</v>
      </c>
      <c r="J7306" s="41" t="s">
        <v>959</v>
      </c>
      <c r="K7306" s="41" t="s">
        <v>116</v>
      </c>
      <c r="L7306" s="195">
        <v>0.29717138409614563</v>
      </c>
      <c r="M7306" s="52" t="s">
        <v>959</v>
      </c>
      <c r="N7306" s="52" t="s">
        <v>949</v>
      </c>
    </row>
    <row r="7307" spans="1:14" x14ac:dyDescent="0.2">
      <c r="A7307" s="30">
        <v>783</v>
      </c>
      <c r="B7307" s="253" t="str">
        <f>IF(AND(A7307&lt;&gt;"",ISNUMBER(A7307)),VLOOKUP(A7307,Studies!A:BR,2,FALSE),"")</f>
        <v>Dooley 2012</v>
      </c>
      <c r="C7307" s="254" t="str">
        <f>IF(AND(A7307&lt;&gt;"",ISNUMBER(A7307)),VLOOKUP(A7307,Studies!A:BR,3,FALSE),"")</f>
        <v>https://www.ncbi.nlm.nih.gov/pubmed/22126739</v>
      </c>
      <c r="D7307" s="254" t="str">
        <f>IF(AND(A7307&lt;&gt;"",ISNUMBER(A7307)),VLOOKUP(A7307,Studies!A:BR,4,FALSE),"")</f>
        <v>Intermediate metabolizer</v>
      </c>
      <c r="E7307" s="254" t="str">
        <f>IF(AND(A7307&lt;&gt;"",ISNUMBER(A7307)),VLOOKUP(A7307,Studies!A:BR,5,FALSE),"")</f>
        <v>Efavirenz</v>
      </c>
      <c r="F7307" s="255" t="str">
        <f>IF(AND(A7307&lt;&gt;"",ISNUMBER(A7307)),VLOOKUP(A7307,Studies!A:BR,6,FALSE),"")</f>
        <v>Plasma</v>
      </c>
      <c r="G7307" s="194">
        <v>324</v>
      </c>
      <c r="H7307" s="50" t="s">
        <v>60</v>
      </c>
      <c r="I7307" s="187">
        <v>2.7602458496093751</v>
      </c>
      <c r="J7307" s="41" t="s">
        <v>959</v>
      </c>
      <c r="K7307" s="41" t="s">
        <v>116</v>
      </c>
      <c r="L7307" s="195">
        <v>0.33142918348312378</v>
      </c>
      <c r="M7307" s="52" t="s">
        <v>959</v>
      </c>
      <c r="N7307" s="52" t="s">
        <v>949</v>
      </c>
    </row>
    <row r="7308" spans="1:14" x14ac:dyDescent="0.2">
      <c r="A7308" s="30">
        <v>783</v>
      </c>
      <c r="B7308" s="253" t="str">
        <f>IF(AND(A7308&lt;&gt;"",ISNUMBER(A7308)),VLOOKUP(A7308,Studies!A:BR,2,FALSE),"")</f>
        <v>Dooley 2012</v>
      </c>
      <c r="C7308" s="254" t="str">
        <f>IF(AND(A7308&lt;&gt;"",ISNUMBER(A7308)),VLOOKUP(A7308,Studies!A:BR,3,FALSE),"")</f>
        <v>https://www.ncbi.nlm.nih.gov/pubmed/22126739</v>
      </c>
      <c r="D7308" s="254" t="str">
        <f>IF(AND(A7308&lt;&gt;"",ISNUMBER(A7308)),VLOOKUP(A7308,Studies!A:BR,4,FALSE),"")</f>
        <v>Intermediate metabolizer</v>
      </c>
      <c r="E7308" s="254" t="str">
        <f>IF(AND(A7308&lt;&gt;"",ISNUMBER(A7308)),VLOOKUP(A7308,Studies!A:BR,5,FALSE),"")</f>
        <v>Efavirenz</v>
      </c>
      <c r="F7308" s="255" t="str">
        <f>IF(AND(A7308&lt;&gt;"",ISNUMBER(A7308)),VLOOKUP(A7308,Studies!A:BR,6,FALSE),"")</f>
        <v>Plasma</v>
      </c>
      <c r="G7308" s="194">
        <v>336</v>
      </c>
      <c r="H7308" s="50" t="s">
        <v>60</v>
      </c>
      <c r="I7308" s="187">
        <v>2.0231080322265624</v>
      </c>
      <c r="J7308" s="41" t="s">
        <v>959</v>
      </c>
      <c r="K7308" s="41" t="s">
        <v>116</v>
      </c>
      <c r="L7308" s="195">
        <v>0.26287198066711426</v>
      </c>
      <c r="M7308" s="52" t="s">
        <v>959</v>
      </c>
      <c r="N7308" s="52" t="s">
        <v>949</v>
      </c>
    </row>
    <row r="7309" spans="1:14" x14ac:dyDescent="0.2">
      <c r="A7309" s="30">
        <v>784</v>
      </c>
      <c r="B7309" s="253" t="str">
        <f>IF(AND(A7309&lt;&gt;"",ISNUMBER(A7309)),VLOOKUP(A7309,Studies!A:BR,2,FALSE),"")</f>
        <v>Dooley 2012</v>
      </c>
      <c r="C7309" s="254" t="str">
        <f>IF(AND(A7309&lt;&gt;"",ISNUMBER(A7309)),VLOOKUP(A7309,Studies!A:BR,3,FALSE),"")</f>
        <v>https://www.ncbi.nlm.nih.gov/pubmed/22126739</v>
      </c>
      <c r="D7309" s="254" t="str">
        <f>IF(AND(A7309&lt;&gt;"",ISNUMBER(A7309)),VLOOKUP(A7309,Studies!A:BR,4,FALSE),"")</f>
        <v>Slow metabolizer</v>
      </c>
      <c r="E7309" s="254" t="str">
        <f>IF(AND(A7309&lt;&gt;"",ISNUMBER(A7309)),VLOOKUP(A7309,Studies!A:BR,5,FALSE),"")</f>
        <v>Efavirenz</v>
      </c>
      <c r="F7309" s="255" t="str">
        <f>IF(AND(A7309&lt;&gt;"",ISNUMBER(A7309)),VLOOKUP(A7309,Studies!A:BR,6,FALSE),"")</f>
        <v>Plasma</v>
      </c>
      <c r="G7309" s="194">
        <v>312</v>
      </c>
      <c r="H7309" s="50" t="s">
        <v>60</v>
      </c>
      <c r="I7309" s="187">
        <v>2.8688940429687499</v>
      </c>
      <c r="J7309" s="41" t="s">
        <v>959</v>
      </c>
      <c r="K7309" s="41" t="s">
        <v>116</v>
      </c>
      <c r="L7309" s="195">
        <v>0.83430188894271851</v>
      </c>
      <c r="M7309" s="52" t="s">
        <v>959</v>
      </c>
      <c r="N7309" s="52" t="s">
        <v>949</v>
      </c>
    </row>
    <row r="7310" spans="1:14" x14ac:dyDescent="0.2">
      <c r="A7310" s="30">
        <v>784</v>
      </c>
      <c r="B7310" s="253" t="str">
        <f>IF(AND(A7310&lt;&gt;"",ISNUMBER(A7310)),VLOOKUP(A7310,Studies!A:BR,2,FALSE),"")</f>
        <v>Dooley 2012</v>
      </c>
      <c r="C7310" s="254" t="str">
        <f>IF(AND(A7310&lt;&gt;"",ISNUMBER(A7310)),VLOOKUP(A7310,Studies!A:BR,3,FALSE),"")</f>
        <v>https://www.ncbi.nlm.nih.gov/pubmed/22126739</v>
      </c>
      <c r="D7310" s="254" t="str">
        <f>IF(AND(A7310&lt;&gt;"",ISNUMBER(A7310)),VLOOKUP(A7310,Studies!A:BR,4,FALSE),"")</f>
        <v>Slow metabolizer</v>
      </c>
      <c r="E7310" s="254" t="str">
        <f>IF(AND(A7310&lt;&gt;"",ISNUMBER(A7310)),VLOOKUP(A7310,Studies!A:BR,5,FALSE),"")</f>
        <v>Efavirenz</v>
      </c>
      <c r="F7310" s="255" t="str">
        <f>IF(AND(A7310&lt;&gt;"",ISNUMBER(A7310)),VLOOKUP(A7310,Studies!A:BR,6,FALSE),"")</f>
        <v>Plasma</v>
      </c>
      <c r="G7310" s="194">
        <v>313</v>
      </c>
      <c r="H7310" s="50" t="s">
        <v>60</v>
      </c>
      <c r="I7310" s="187">
        <v>5.6922460937499997</v>
      </c>
      <c r="J7310" s="41" t="s">
        <v>959</v>
      </c>
      <c r="K7310" s="41" t="s">
        <v>116</v>
      </c>
      <c r="L7310" s="195">
        <v>2.1257059574127197</v>
      </c>
      <c r="M7310" s="52" t="s">
        <v>959</v>
      </c>
      <c r="N7310" s="52" t="s">
        <v>949</v>
      </c>
    </row>
    <row r="7311" spans="1:14" x14ac:dyDescent="0.2">
      <c r="A7311" s="30">
        <v>784</v>
      </c>
      <c r="B7311" s="253" t="str">
        <f>IF(AND(A7311&lt;&gt;"",ISNUMBER(A7311)),VLOOKUP(A7311,Studies!A:BR,2,FALSE),"")</f>
        <v>Dooley 2012</v>
      </c>
      <c r="C7311" s="254" t="str">
        <f>IF(AND(A7311&lt;&gt;"",ISNUMBER(A7311)),VLOOKUP(A7311,Studies!A:BR,3,FALSE),"")</f>
        <v>https://www.ncbi.nlm.nih.gov/pubmed/22126739</v>
      </c>
      <c r="D7311" s="254" t="str">
        <f>IF(AND(A7311&lt;&gt;"",ISNUMBER(A7311)),VLOOKUP(A7311,Studies!A:BR,4,FALSE),"")</f>
        <v>Slow metabolizer</v>
      </c>
      <c r="E7311" s="254" t="str">
        <f>IF(AND(A7311&lt;&gt;"",ISNUMBER(A7311)),VLOOKUP(A7311,Studies!A:BR,5,FALSE),"")</f>
        <v>Efavirenz</v>
      </c>
      <c r="F7311" s="255" t="str">
        <f>IF(AND(A7311&lt;&gt;"",ISNUMBER(A7311)),VLOOKUP(A7311,Studies!A:BR,6,FALSE),"")</f>
        <v>Plasma</v>
      </c>
      <c r="G7311" s="194">
        <v>314</v>
      </c>
      <c r="H7311" s="50" t="s">
        <v>60</v>
      </c>
      <c r="I7311" s="187">
        <v>6.1155649414062498</v>
      </c>
      <c r="J7311" s="41" t="s">
        <v>959</v>
      </c>
      <c r="K7311" s="41" t="s">
        <v>116</v>
      </c>
      <c r="L7311" s="195">
        <v>1.3600029945373535</v>
      </c>
      <c r="M7311" s="52" t="s">
        <v>959</v>
      </c>
      <c r="N7311" s="52" t="s">
        <v>949</v>
      </c>
    </row>
    <row r="7312" spans="1:14" x14ac:dyDescent="0.2">
      <c r="A7312" s="30">
        <v>784</v>
      </c>
      <c r="B7312" s="253" t="str">
        <f>IF(AND(A7312&lt;&gt;"",ISNUMBER(A7312)),VLOOKUP(A7312,Studies!A:BR,2,FALSE),"")</f>
        <v>Dooley 2012</v>
      </c>
      <c r="C7312" s="254" t="str">
        <f>IF(AND(A7312&lt;&gt;"",ISNUMBER(A7312)),VLOOKUP(A7312,Studies!A:BR,3,FALSE),"")</f>
        <v>https://www.ncbi.nlm.nih.gov/pubmed/22126739</v>
      </c>
      <c r="D7312" s="254" t="str">
        <f>IF(AND(A7312&lt;&gt;"",ISNUMBER(A7312)),VLOOKUP(A7312,Studies!A:BR,4,FALSE),"")</f>
        <v>Slow metabolizer</v>
      </c>
      <c r="E7312" s="254" t="str">
        <f>IF(AND(A7312&lt;&gt;"",ISNUMBER(A7312)),VLOOKUP(A7312,Studies!A:BR,5,FALSE),"")</f>
        <v>Efavirenz</v>
      </c>
      <c r="F7312" s="255" t="str">
        <f>IF(AND(A7312&lt;&gt;"",ISNUMBER(A7312)),VLOOKUP(A7312,Studies!A:BR,6,FALSE),"")</f>
        <v>Plasma</v>
      </c>
      <c r="G7312" s="194">
        <v>315</v>
      </c>
      <c r="H7312" s="50" t="s">
        <v>60</v>
      </c>
      <c r="I7312" s="187">
        <v>6.2874550781250003</v>
      </c>
      <c r="J7312" s="41" t="s">
        <v>959</v>
      </c>
      <c r="K7312" s="41" t="s">
        <v>116</v>
      </c>
      <c r="L7312" s="195">
        <v>0.98288685083389282</v>
      </c>
      <c r="M7312" s="52" t="s">
        <v>959</v>
      </c>
      <c r="N7312" s="52" t="s">
        <v>949</v>
      </c>
    </row>
    <row r="7313" spans="1:14" x14ac:dyDescent="0.2">
      <c r="A7313" s="30">
        <v>784</v>
      </c>
      <c r="B7313" s="253" t="str">
        <f>IF(AND(A7313&lt;&gt;"",ISNUMBER(A7313)),VLOOKUP(A7313,Studies!A:BR,2,FALSE),"")</f>
        <v>Dooley 2012</v>
      </c>
      <c r="C7313" s="254" t="str">
        <f>IF(AND(A7313&lt;&gt;"",ISNUMBER(A7313)),VLOOKUP(A7313,Studies!A:BR,3,FALSE),"")</f>
        <v>https://www.ncbi.nlm.nih.gov/pubmed/22126739</v>
      </c>
      <c r="D7313" s="254" t="str">
        <f>IF(AND(A7313&lt;&gt;"",ISNUMBER(A7313)),VLOOKUP(A7313,Studies!A:BR,4,FALSE),"")</f>
        <v>Slow metabolizer</v>
      </c>
      <c r="E7313" s="254" t="str">
        <f>IF(AND(A7313&lt;&gt;"",ISNUMBER(A7313)),VLOOKUP(A7313,Studies!A:BR,5,FALSE),"")</f>
        <v>Efavirenz</v>
      </c>
      <c r="F7313" s="255" t="str">
        <f>IF(AND(A7313&lt;&gt;"",ISNUMBER(A7313)),VLOOKUP(A7313,Studies!A:BR,6,FALSE),"")</f>
        <v>Plasma</v>
      </c>
      <c r="G7313" s="194">
        <v>316</v>
      </c>
      <c r="H7313" s="50" t="s">
        <v>60</v>
      </c>
      <c r="I7313" s="187">
        <v>5.305083984375</v>
      </c>
      <c r="J7313" s="41" t="s">
        <v>959</v>
      </c>
      <c r="K7313" s="41" t="s">
        <v>116</v>
      </c>
      <c r="L7313" s="195">
        <v>0.720001220703125</v>
      </c>
      <c r="M7313" s="52" t="s">
        <v>959</v>
      </c>
      <c r="N7313" s="52" t="s">
        <v>949</v>
      </c>
    </row>
    <row r="7314" spans="1:14" x14ac:dyDescent="0.2">
      <c r="A7314" s="30">
        <v>784</v>
      </c>
      <c r="B7314" s="253" t="str">
        <f>IF(AND(A7314&lt;&gt;"",ISNUMBER(A7314)),VLOOKUP(A7314,Studies!A:BR,2,FALSE),"")</f>
        <v>Dooley 2012</v>
      </c>
      <c r="C7314" s="254" t="str">
        <f>IF(AND(A7314&lt;&gt;"",ISNUMBER(A7314)),VLOOKUP(A7314,Studies!A:BR,3,FALSE),"")</f>
        <v>https://www.ncbi.nlm.nih.gov/pubmed/22126739</v>
      </c>
      <c r="D7314" s="254" t="str">
        <f>IF(AND(A7314&lt;&gt;"",ISNUMBER(A7314)),VLOOKUP(A7314,Studies!A:BR,4,FALSE),"")</f>
        <v>Slow metabolizer</v>
      </c>
      <c r="E7314" s="254" t="str">
        <f>IF(AND(A7314&lt;&gt;"",ISNUMBER(A7314)),VLOOKUP(A7314,Studies!A:BR,5,FALSE),"")</f>
        <v>Efavirenz</v>
      </c>
      <c r="F7314" s="255" t="str">
        <f>IF(AND(A7314&lt;&gt;"",ISNUMBER(A7314)),VLOOKUP(A7314,Studies!A:BR,6,FALSE),"")</f>
        <v>Plasma</v>
      </c>
      <c r="G7314" s="194">
        <v>320</v>
      </c>
      <c r="H7314" s="50" t="s">
        <v>60</v>
      </c>
      <c r="I7314" s="187">
        <v>4.3812788085937502</v>
      </c>
      <c r="J7314" s="41" t="s">
        <v>959</v>
      </c>
      <c r="K7314" s="41" t="s">
        <v>116</v>
      </c>
      <c r="L7314" s="195">
        <v>0.77715826034545898</v>
      </c>
      <c r="M7314" s="52" t="s">
        <v>959</v>
      </c>
      <c r="N7314" s="52" t="s">
        <v>949</v>
      </c>
    </row>
    <row r="7315" spans="1:14" x14ac:dyDescent="0.2">
      <c r="A7315" s="30">
        <v>784</v>
      </c>
      <c r="B7315" s="253" t="str">
        <f>IF(AND(A7315&lt;&gt;"",ISNUMBER(A7315)),VLOOKUP(A7315,Studies!A:BR,2,FALSE),"")</f>
        <v>Dooley 2012</v>
      </c>
      <c r="C7315" s="254" t="str">
        <f>IF(AND(A7315&lt;&gt;"",ISNUMBER(A7315)),VLOOKUP(A7315,Studies!A:BR,3,FALSE),"")</f>
        <v>https://www.ncbi.nlm.nih.gov/pubmed/22126739</v>
      </c>
      <c r="D7315" s="254" t="str">
        <f>IF(AND(A7315&lt;&gt;"",ISNUMBER(A7315)),VLOOKUP(A7315,Studies!A:BR,4,FALSE),"")</f>
        <v>Slow metabolizer</v>
      </c>
      <c r="E7315" s="254" t="str">
        <f>IF(AND(A7315&lt;&gt;"",ISNUMBER(A7315)),VLOOKUP(A7315,Studies!A:BR,5,FALSE),"")</f>
        <v>Efavirenz</v>
      </c>
      <c r="F7315" s="255" t="str">
        <f>IF(AND(A7315&lt;&gt;"",ISNUMBER(A7315)),VLOOKUP(A7315,Studies!A:BR,6,FALSE),"")</f>
        <v>Plasma</v>
      </c>
      <c r="G7315" s="194">
        <v>324</v>
      </c>
      <c r="H7315" s="50" t="s">
        <v>60</v>
      </c>
      <c r="I7315" s="187">
        <v>4.1660468750000001</v>
      </c>
      <c r="J7315" s="41" t="s">
        <v>959</v>
      </c>
      <c r="K7315" s="41" t="s">
        <v>116</v>
      </c>
      <c r="L7315" s="195">
        <v>0.79997396469116211</v>
      </c>
      <c r="M7315" s="52" t="s">
        <v>959</v>
      </c>
      <c r="N7315" s="52" t="s">
        <v>949</v>
      </c>
    </row>
    <row r="7316" spans="1:14" x14ac:dyDescent="0.2">
      <c r="A7316" s="30">
        <v>784</v>
      </c>
      <c r="B7316" s="253" t="str">
        <f>IF(AND(A7316&lt;&gt;"",ISNUMBER(A7316)),VLOOKUP(A7316,Studies!A:BR,2,FALSE),"")</f>
        <v>Dooley 2012</v>
      </c>
      <c r="C7316" s="254" t="str">
        <f>IF(AND(A7316&lt;&gt;"",ISNUMBER(A7316)),VLOOKUP(A7316,Studies!A:BR,3,FALSE),"")</f>
        <v>https://www.ncbi.nlm.nih.gov/pubmed/22126739</v>
      </c>
      <c r="D7316" s="254" t="str">
        <f>IF(AND(A7316&lt;&gt;"",ISNUMBER(A7316)),VLOOKUP(A7316,Studies!A:BR,4,FALSE),"")</f>
        <v>Slow metabolizer</v>
      </c>
      <c r="E7316" s="254" t="str">
        <f>IF(AND(A7316&lt;&gt;"",ISNUMBER(A7316)),VLOOKUP(A7316,Studies!A:BR,5,FALSE),"")</f>
        <v>Efavirenz</v>
      </c>
      <c r="F7316" s="255" t="str">
        <f>IF(AND(A7316&lt;&gt;"",ISNUMBER(A7316)),VLOOKUP(A7316,Studies!A:BR,6,FALSE),"")</f>
        <v>Plasma</v>
      </c>
      <c r="G7316" s="194">
        <v>336</v>
      </c>
      <c r="H7316" s="50" t="s">
        <v>60</v>
      </c>
      <c r="I7316" s="187">
        <v>3.7717399902343751</v>
      </c>
      <c r="J7316" s="41" t="s">
        <v>959</v>
      </c>
      <c r="K7316" s="41" t="s">
        <v>116</v>
      </c>
      <c r="L7316" s="195">
        <v>0.662872314453125</v>
      </c>
      <c r="M7316" s="52" t="s">
        <v>959</v>
      </c>
      <c r="N7316" s="52" t="s">
        <v>949</v>
      </c>
    </row>
    <row r="7317" spans="1:14" x14ac:dyDescent="0.2">
      <c r="A7317" s="30">
        <v>785</v>
      </c>
      <c r="B7317" s="253" t="str">
        <f>IF(AND(A7317&lt;&gt;"",ISNUMBER(A7317)),VLOOKUP(A7317,Studies!A:BR,2,FALSE),"")</f>
        <v>Garg 2013</v>
      </c>
      <c r="C7317" s="254" t="str">
        <f>IF(AND(A7317&lt;&gt;"",ISNUMBER(A7317)),VLOOKUP(A7317,Studies!A:BR,3,FALSE),"")</f>
        <v>https://www.ncbi.nlm.nih.gov/pubmed/22642697</v>
      </c>
      <c r="D7317" s="254" t="str">
        <f>IF(AND(A7317&lt;&gt;"",ISNUMBER(A7317)),VLOOKUP(A7317,Studies!A:BR,4,FALSE),"")</f>
        <v>Efavirenz without telaprevir</v>
      </c>
      <c r="E7317" s="254" t="str">
        <f>IF(AND(A7317&lt;&gt;"",ISNUMBER(A7317)),VLOOKUP(A7317,Studies!A:BR,5,FALSE),"")</f>
        <v>Efavirenz</v>
      </c>
      <c r="F7317" s="255" t="str">
        <f>IF(AND(A7317&lt;&gt;"",ISNUMBER(A7317)),VLOOKUP(A7317,Studies!A:BR,6,FALSE),"")</f>
        <v>Plasma</v>
      </c>
      <c r="G7317" s="194">
        <v>216</v>
      </c>
      <c r="H7317" s="50" t="s">
        <v>60</v>
      </c>
      <c r="I7317" s="187">
        <v>1670.720947265625</v>
      </c>
      <c r="J7317" s="41" t="s">
        <v>941</v>
      </c>
      <c r="K7317" s="41" t="s">
        <v>116</v>
      </c>
      <c r="L7317" s="195">
        <v>674.28076267242432</v>
      </c>
      <c r="M7317" s="52" t="s">
        <v>941</v>
      </c>
      <c r="N7317" s="52" t="s">
        <v>117</v>
      </c>
    </row>
    <row r="7318" spans="1:14" x14ac:dyDescent="0.2">
      <c r="A7318" s="30">
        <v>785</v>
      </c>
      <c r="B7318" s="253" t="str">
        <f>IF(AND(A7318&lt;&gt;"",ISNUMBER(A7318)),VLOOKUP(A7318,Studies!A:BR,2,FALSE),"")</f>
        <v>Garg 2013</v>
      </c>
      <c r="C7318" s="254" t="str">
        <f>IF(AND(A7318&lt;&gt;"",ISNUMBER(A7318)),VLOOKUP(A7318,Studies!A:BR,3,FALSE),"")</f>
        <v>https://www.ncbi.nlm.nih.gov/pubmed/22642697</v>
      </c>
      <c r="D7318" s="254" t="str">
        <f>IF(AND(A7318&lt;&gt;"",ISNUMBER(A7318)),VLOOKUP(A7318,Studies!A:BR,4,FALSE),"")</f>
        <v>Efavirenz without telaprevir</v>
      </c>
      <c r="E7318" s="254" t="str">
        <f>IF(AND(A7318&lt;&gt;"",ISNUMBER(A7318)),VLOOKUP(A7318,Studies!A:BR,5,FALSE),"")</f>
        <v>Efavirenz</v>
      </c>
      <c r="F7318" s="255" t="str">
        <f>IF(AND(A7318&lt;&gt;"",ISNUMBER(A7318)),VLOOKUP(A7318,Studies!A:BR,6,FALSE),"")</f>
        <v>Plasma</v>
      </c>
      <c r="G7318" s="194">
        <v>217</v>
      </c>
      <c r="H7318" s="50" t="s">
        <v>60</v>
      </c>
      <c r="I7318" s="187">
        <v>2600.955810546875</v>
      </c>
      <c r="J7318" s="41" t="s">
        <v>941</v>
      </c>
      <c r="K7318" s="41" t="s">
        <v>116</v>
      </c>
      <c r="L7318" s="195">
        <v>914.74759578704834</v>
      </c>
      <c r="M7318" s="52" t="s">
        <v>941</v>
      </c>
      <c r="N7318" s="52" t="s">
        <v>117</v>
      </c>
    </row>
    <row r="7319" spans="1:14" x14ac:dyDescent="0.2">
      <c r="A7319" s="30">
        <v>785</v>
      </c>
      <c r="B7319" s="253" t="str">
        <f>IF(AND(A7319&lt;&gt;"",ISNUMBER(A7319)),VLOOKUP(A7319,Studies!A:BR,2,FALSE),"")</f>
        <v>Garg 2013</v>
      </c>
      <c r="C7319" s="254" t="str">
        <f>IF(AND(A7319&lt;&gt;"",ISNUMBER(A7319)),VLOOKUP(A7319,Studies!A:BR,3,FALSE),"")</f>
        <v>https://www.ncbi.nlm.nih.gov/pubmed/22642697</v>
      </c>
      <c r="D7319" s="254" t="str">
        <f>IF(AND(A7319&lt;&gt;"",ISNUMBER(A7319)),VLOOKUP(A7319,Studies!A:BR,4,FALSE),"")</f>
        <v>Efavirenz without telaprevir</v>
      </c>
      <c r="E7319" s="254" t="str">
        <f>IF(AND(A7319&lt;&gt;"",ISNUMBER(A7319)),VLOOKUP(A7319,Studies!A:BR,5,FALSE),"")</f>
        <v>Efavirenz</v>
      </c>
      <c r="F7319" s="255" t="str">
        <f>IF(AND(A7319&lt;&gt;"",ISNUMBER(A7319)),VLOOKUP(A7319,Studies!A:BR,6,FALSE),"")</f>
        <v>Plasma</v>
      </c>
      <c r="G7319" s="194">
        <v>218</v>
      </c>
      <c r="H7319" s="50" t="s">
        <v>60</v>
      </c>
      <c r="I7319" s="187">
        <v>3482.75</v>
      </c>
      <c r="J7319" s="41" t="s">
        <v>941</v>
      </c>
      <c r="K7319" s="41" t="s">
        <v>116</v>
      </c>
      <c r="L7319" s="195">
        <v>1137.0340585708618</v>
      </c>
      <c r="M7319" s="52" t="s">
        <v>941</v>
      </c>
      <c r="N7319" s="52" t="s">
        <v>117</v>
      </c>
    </row>
    <row r="7320" spans="1:14" x14ac:dyDescent="0.2">
      <c r="A7320" s="30">
        <v>785</v>
      </c>
      <c r="B7320" s="253" t="str">
        <f>IF(AND(A7320&lt;&gt;"",ISNUMBER(A7320)),VLOOKUP(A7320,Studies!A:BR,2,FALSE),"")</f>
        <v>Garg 2013</v>
      </c>
      <c r="C7320" s="254" t="str">
        <f>IF(AND(A7320&lt;&gt;"",ISNUMBER(A7320)),VLOOKUP(A7320,Studies!A:BR,3,FALSE),"")</f>
        <v>https://www.ncbi.nlm.nih.gov/pubmed/22642697</v>
      </c>
      <c r="D7320" s="254" t="str">
        <f>IF(AND(A7320&lt;&gt;"",ISNUMBER(A7320)),VLOOKUP(A7320,Studies!A:BR,4,FALSE),"")</f>
        <v>Efavirenz without telaprevir</v>
      </c>
      <c r="E7320" s="254" t="str">
        <f>IF(AND(A7320&lt;&gt;"",ISNUMBER(A7320)),VLOOKUP(A7320,Studies!A:BR,5,FALSE),"")</f>
        <v>Efavirenz</v>
      </c>
      <c r="F7320" s="255" t="str">
        <f>IF(AND(A7320&lt;&gt;"",ISNUMBER(A7320)),VLOOKUP(A7320,Studies!A:BR,6,FALSE),"")</f>
        <v>Plasma</v>
      </c>
      <c r="G7320" s="194">
        <v>219</v>
      </c>
      <c r="H7320" s="50" t="s">
        <v>60</v>
      </c>
      <c r="I7320" s="187">
        <v>3650.6669921875</v>
      </c>
      <c r="J7320" s="41" t="s">
        <v>941</v>
      </c>
      <c r="K7320" s="41" t="s">
        <v>116</v>
      </c>
      <c r="L7320" s="195">
        <v>1056.9559335708618</v>
      </c>
      <c r="M7320" s="52" t="s">
        <v>941</v>
      </c>
      <c r="N7320" s="52" t="s">
        <v>117</v>
      </c>
    </row>
    <row r="7321" spans="1:14" x14ac:dyDescent="0.2">
      <c r="A7321" s="30">
        <v>785</v>
      </c>
      <c r="B7321" s="253" t="str">
        <f>IF(AND(A7321&lt;&gt;"",ISNUMBER(A7321)),VLOOKUP(A7321,Studies!A:BR,2,FALSE),"")</f>
        <v>Garg 2013</v>
      </c>
      <c r="C7321" s="254" t="str">
        <f>IF(AND(A7321&lt;&gt;"",ISNUMBER(A7321)),VLOOKUP(A7321,Studies!A:BR,3,FALSE),"")</f>
        <v>https://www.ncbi.nlm.nih.gov/pubmed/22642697</v>
      </c>
      <c r="D7321" s="254" t="str">
        <f>IF(AND(A7321&lt;&gt;"",ISNUMBER(A7321)),VLOOKUP(A7321,Studies!A:BR,4,FALSE),"")</f>
        <v>Efavirenz without telaprevir</v>
      </c>
      <c r="E7321" s="254" t="str">
        <f>IF(AND(A7321&lt;&gt;"",ISNUMBER(A7321)),VLOOKUP(A7321,Studies!A:BR,5,FALSE),"")</f>
        <v>Efavirenz</v>
      </c>
      <c r="F7321" s="255" t="str">
        <f>IF(AND(A7321&lt;&gt;"",ISNUMBER(A7321)),VLOOKUP(A7321,Studies!A:BR,6,FALSE),"")</f>
        <v>Plasma</v>
      </c>
      <c r="G7321" s="194">
        <v>220</v>
      </c>
      <c r="H7321" s="50" t="s">
        <v>60</v>
      </c>
      <c r="I7321" s="187">
        <v>3230</v>
      </c>
      <c r="J7321" s="41" t="s">
        <v>941</v>
      </c>
      <c r="K7321" s="41" t="s">
        <v>116</v>
      </c>
      <c r="L7321" s="195">
        <v>1054.5170307159424</v>
      </c>
      <c r="M7321" s="52" t="s">
        <v>941</v>
      </c>
      <c r="N7321" s="52" t="s">
        <v>117</v>
      </c>
    </row>
    <row r="7322" spans="1:14" x14ac:dyDescent="0.2">
      <c r="A7322" s="30">
        <v>785</v>
      </c>
      <c r="B7322" s="253" t="str">
        <f>IF(AND(A7322&lt;&gt;"",ISNUMBER(A7322)),VLOOKUP(A7322,Studies!A:BR,2,FALSE),"")</f>
        <v>Garg 2013</v>
      </c>
      <c r="C7322" s="254" t="str">
        <f>IF(AND(A7322&lt;&gt;"",ISNUMBER(A7322)),VLOOKUP(A7322,Studies!A:BR,3,FALSE),"")</f>
        <v>https://www.ncbi.nlm.nih.gov/pubmed/22642697</v>
      </c>
      <c r="D7322" s="254" t="str">
        <f>IF(AND(A7322&lt;&gt;"",ISNUMBER(A7322)),VLOOKUP(A7322,Studies!A:BR,4,FALSE),"")</f>
        <v>Efavirenz without telaprevir</v>
      </c>
      <c r="E7322" s="254" t="str">
        <f>IF(AND(A7322&lt;&gt;"",ISNUMBER(A7322)),VLOOKUP(A7322,Studies!A:BR,5,FALSE),"")</f>
        <v>Efavirenz</v>
      </c>
      <c r="F7322" s="255" t="str">
        <f>IF(AND(A7322&lt;&gt;"",ISNUMBER(A7322)),VLOOKUP(A7322,Studies!A:BR,6,FALSE),"")</f>
        <v>Plasma</v>
      </c>
      <c r="G7322" s="194">
        <v>221</v>
      </c>
      <c r="H7322" s="50" t="s">
        <v>60</v>
      </c>
      <c r="I7322" s="187">
        <v>2967.512939453125</v>
      </c>
      <c r="J7322" s="41" t="s">
        <v>941</v>
      </c>
      <c r="K7322" s="41" t="s">
        <v>116</v>
      </c>
      <c r="L7322" s="195">
        <v>1006.0670375823975</v>
      </c>
      <c r="M7322" s="52" t="s">
        <v>941</v>
      </c>
      <c r="N7322" s="52" t="s">
        <v>117</v>
      </c>
    </row>
    <row r="7323" spans="1:14" x14ac:dyDescent="0.2">
      <c r="A7323" s="30">
        <v>785</v>
      </c>
      <c r="B7323" s="253" t="str">
        <f>IF(AND(A7323&lt;&gt;"",ISNUMBER(A7323)),VLOOKUP(A7323,Studies!A:BR,2,FALSE),"")</f>
        <v>Garg 2013</v>
      </c>
      <c r="C7323" s="254" t="str">
        <f>IF(AND(A7323&lt;&gt;"",ISNUMBER(A7323)),VLOOKUP(A7323,Studies!A:BR,3,FALSE),"")</f>
        <v>https://www.ncbi.nlm.nih.gov/pubmed/22642697</v>
      </c>
      <c r="D7323" s="254" t="str">
        <f>IF(AND(A7323&lt;&gt;"",ISNUMBER(A7323)),VLOOKUP(A7323,Studies!A:BR,4,FALSE),"")</f>
        <v>Efavirenz without telaprevir</v>
      </c>
      <c r="E7323" s="254" t="str">
        <f>IF(AND(A7323&lt;&gt;"",ISNUMBER(A7323)),VLOOKUP(A7323,Studies!A:BR,5,FALSE),"")</f>
        <v>Efavirenz</v>
      </c>
      <c r="F7323" s="255" t="str">
        <f>IF(AND(A7323&lt;&gt;"",ISNUMBER(A7323)),VLOOKUP(A7323,Studies!A:BR,6,FALSE),"")</f>
        <v>Plasma</v>
      </c>
      <c r="G7323" s="194">
        <v>222</v>
      </c>
      <c r="H7323" s="50" t="s">
        <v>60</v>
      </c>
      <c r="I7323" s="187">
        <v>2912.142822265625</v>
      </c>
      <c r="J7323" s="41" t="s">
        <v>941</v>
      </c>
      <c r="K7323" s="41" t="s">
        <v>116</v>
      </c>
      <c r="L7323" s="195">
        <v>1024.1919755935669</v>
      </c>
      <c r="M7323" s="52" t="s">
        <v>941</v>
      </c>
      <c r="N7323" s="52" t="s">
        <v>117</v>
      </c>
    </row>
    <row r="7324" spans="1:14" x14ac:dyDescent="0.2">
      <c r="A7324" s="30">
        <v>785</v>
      </c>
      <c r="B7324" s="253" t="str">
        <f>IF(AND(A7324&lt;&gt;"",ISNUMBER(A7324)),VLOOKUP(A7324,Studies!A:BR,2,FALSE),"")</f>
        <v>Garg 2013</v>
      </c>
      <c r="C7324" s="254" t="str">
        <f>IF(AND(A7324&lt;&gt;"",ISNUMBER(A7324)),VLOOKUP(A7324,Studies!A:BR,3,FALSE),"")</f>
        <v>https://www.ncbi.nlm.nih.gov/pubmed/22642697</v>
      </c>
      <c r="D7324" s="254" t="str">
        <f>IF(AND(A7324&lt;&gt;"",ISNUMBER(A7324)),VLOOKUP(A7324,Studies!A:BR,4,FALSE),"")</f>
        <v>Efavirenz without telaprevir</v>
      </c>
      <c r="E7324" s="254" t="str">
        <f>IF(AND(A7324&lt;&gt;"",ISNUMBER(A7324)),VLOOKUP(A7324,Studies!A:BR,5,FALSE),"")</f>
        <v>Efavirenz</v>
      </c>
      <c r="F7324" s="255" t="str">
        <f>IF(AND(A7324&lt;&gt;"",ISNUMBER(A7324)),VLOOKUP(A7324,Studies!A:BR,6,FALSE),"")</f>
        <v>Plasma</v>
      </c>
      <c r="G7324" s="194">
        <v>224</v>
      </c>
      <c r="H7324" s="50" t="s">
        <v>60</v>
      </c>
      <c r="I7324" s="187">
        <v>2552.425048828125</v>
      </c>
      <c r="J7324" s="41" t="s">
        <v>941</v>
      </c>
      <c r="K7324" s="41" t="s">
        <v>116</v>
      </c>
      <c r="L7324" s="195">
        <v>833.30518007278442</v>
      </c>
      <c r="M7324" s="52" t="s">
        <v>941</v>
      </c>
      <c r="N7324" s="52" t="s">
        <v>117</v>
      </c>
    </row>
    <row r="7325" spans="1:14" x14ac:dyDescent="0.2">
      <c r="A7325" s="30">
        <v>785</v>
      </c>
      <c r="B7325" s="253" t="str">
        <f>IF(AND(A7325&lt;&gt;"",ISNUMBER(A7325)),VLOOKUP(A7325,Studies!A:BR,2,FALSE),"")</f>
        <v>Garg 2013</v>
      </c>
      <c r="C7325" s="254" t="str">
        <f>IF(AND(A7325&lt;&gt;"",ISNUMBER(A7325)),VLOOKUP(A7325,Studies!A:BR,3,FALSE),"")</f>
        <v>https://www.ncbi.nlm.nih.gov/pubmed/22642697</v>
      </c>
      <c r="D7325" s="254" t="str">
        <f>IF(AND(A7325&lt;&gt;"",ISNUMBER(A7325)),VLOOKUP(A7325,Studies!A:BR,4,FALSE),"")</f>
        <v>Efavirenz without telaprevir</v>
      </c>
      <c r="E7325" s="254" t="str">
        <f>IF(AND(A7325&lt;&gt;"",ISNUMBER(A7325)),VLOOKUP(A7325,Studies!A:BR,5,FALSE),"")</f>
        <v>Efavirenz</v>
      </c>
      <c r="F7325" s="255" t="str">
        <f>IF(AND(A7325&lt;&gt;"",ISNUMBER(A7325)),VLOOKUP(A7325,Studies!A:BR,6,FALSE),"")</f>
        <v>Plasma</v>
      </c>
      <c r="G7325" s="194">
        <v>226</v>
      </c>
      <c r="H7325" s="50" t="s">
        <v>60</v>
      </c>
      <c r="I7325" s="187">
        <v>2323.02099609375</v>
      </c>
      <c r="J7325" s="41" t="s">
        <v>941</v>
      </c>
      <c r="K7325" s="41" t="s">
        <v>116</v>
      </c>
      <c r="L7325" s="195">
        <v>846.7106819152832</v>
      </c>
      <c r="M7325" s="52" t="s">
        <v>941</v>
      </c>
      <c r="N7325" s="52" t="s">
        <v>117</v>
      </c>
    </row>
    <row r="7326" spans="1:14" x14ac:dyDescent="0.2">
      <c r="A7326" s="30">
        <v>785</v>
      </c>
      <c r="B7326" s="253" t="str">
        <f>IF(AND(A7326&lt;&gt;"",ISNUMBER(A7326)),VLOOKUP(A7326,Studies!A:BR,2,FALSE),"")</f>
        <v>Garg 2013</v>
      </c>
      <c r="C7326" s="254" t="str">
        <f>IF(AND(A7326&lt;&gt;"",ISNUMBER(A7326)),VLOOKUP(A7326,Studies!A:BR,3,FALSE),"")</f>
        <v>https://www.ncbi.nlm.nih.gov/pubmed/22642697</v>
      </c>
      <c r="D7326" s="254" t="str">
        <f>IF(AND(A7326&lt;&gt;"",ISNUMBER(A7326)),VLOOKUP(A7326,Studies!A:BR,4,FALSE),"")</f>
        <v>Efavirenz without telaprevir</v>
      </c>
      <c r="E7326" s="254" t="str">
        <f>IF(AND(A7326&lt;&gt;"",ISNUMBER(A7326)),VLOOKUP(A7326,Studies!A:BR,5,FALSE),"")</f>
        <v>Efavirenz</v>
      </c>
      <c r="F7326" s="255" t="str">
        <f>IF(AND(A7326&lt;&gt;"",ISNUMBER(A7326)),VLOOKUP(A7326,Studies!A:BR,6,FALSE),"")</f>
        <v>Plasma</v>
      </c>
      <c r="G7326" s="194">
        <v>228</v>
      </c>
      <c r="H7326" s="50" t="s">
        <v>60</v>
      </c>
      <c r="I7326" s="187">
        <v>2237.14013671875</v>
      </c>
      <c r="J7326" s="41" t="s">
        <v>941</v>
      </c>
      <c r="K7326" s="41" t="s">
        <v>116</v>
      </c>
      <c r="L7326" s="195">
        <v>902.88090705871582</v>
      </c>
      <c r="M7326" s="52" t="s">
        <v>941</v>
      </c>
      <c r="N7326" s="52" t="s">
        <v>117</v>
      </c>
    </row>
    <row r="7327" spans="1:14" x14ac:dyDescent="0.2">
      <c r="A7327" s="30">
        <v>785</v>
      </c>
      <c r="B7327" s="253" t="str">
        <f>IF(AND(A7327&lt;&gt;"",ISNUMBER(A7327)),VLOOKUP(A7327,Studies!A:BR,2,FALSE),"")</f>
        <v>Garg 2013</v>
      </c>
      <c r="C7327" s="254" t="str">
        <f>IF(AND(A7327&lt;&gt;"",ISNUMBER(A7327)),VLOOKUP(A7327,Studies!A:BR,3,FALSE),"")</f>
        <v>https://www.ncbi.nlm.nih.gov/pubmed/22642697</v>
      </c>
      <c r="D7327" s="254" t="str">
        <f>IF(AND(A7327&lt;&gt;"",ISNUMBER(A7327)),VLOOKUP(A7327,Studies!A:BR,4,FALSE),"")</f>
        <v>Efavirenz without telaprevir</v>
      </c>
      <c r="E7327" s="254" t="str">
        <f>IF(AND(A7327&lt;&gt;"",ISNUMBER(A7327)),VLOOKUP(A7327,Studies!A:BR,5,FALSE),"")</f>
        <v>Efavirenz</v>
      </c>
      <c r="F7327" s="255" t="str">
        <f>IF(AND(A7327&lt;&gt;"",ISNUMBER(A7327)),VLOOKUP(A7327,Studies!A:BR,6,FALSE),"")</f>
        <v>Plasma</v>
      </c>
      <c r="G7327" s="194">
        <v>240</v>
      </c>
      <c r="H7327" s="50" t="s">
        <v>60</v>
      </c>
      <c r="I7327" s="187">
        <v>1734.85791015625</v>
      </c>
      <c r="J7327" s="41" t="s">
        <v>941</v>
      </c>
      <c r="K7327" s="41" t="s">
        <v>116</v>
      </c>
      <c r="L7327" s="195">
        <v>746.46353721618652</v>
      </c>
      <c r="M7327" s="52" t="s">
        <v>941</v>
      </c>
      <c r="N7327" s="52" t="s">
        <v>117</v>
      </c>
    </row>
    <row r="7328" spans="1:14" x14ac:dyDescent="0.2">
      <c r="A7328" s="30">
        <v>786</v>
      </c>
      <c r="B7328" s="253" t="str">
        <f>IF(AND(A7328&lt;&gt;"",ISNUMBER(A7328)),VLOOKUP(A7328,Studies!A:BR,2,FALSE),"")</f>
        <v>Huang 2013</v>
      </c>
      <c r="C7328" s="254" t="str">
        <f>IF(AND(A7328&lt;&gt;"",ISNUMBER(A7328)),VLOOKUP(A7328,Studies!A:BR,3,FALSE),"")</f>
        <v>https://www.ncbi.nlm.nih.gov/pubmed/22918158</v>
      </c>
      <c r="D7328" s="254" t="str">
        <f>IF(AND(A7328&lt;&gt;"",ISNUMBER(A7328)),VLOOKUP(A7328,Studies!A:BR,4,FALSE),"")</f>
        <v>EFV administration alone</v>
      </c>
      <c r="E7328" s="254" t="str">
        <f>IF(AND(A7328&lt;&gt;"",ISNUMBER(A7328)),VLOOKUP(A7328,Studies!A:BR,5,FALSE),"")</f>
        <v>Efavirenz</v>
      </c>
      <c r="F7328" s="255" t="str">
        <f>IF(AND(A7328&lt;&gt;"",ISNUMBER(A7328)),VLOOKUP(A7328,Studies!A:BR,6,FALSE),"")</f>
        <v>Plasma</v>
      </c>
      <c r="G7328" s="194">
        <v>240</v>
      </c>
      <c r="H7328" s="50" t="s">
        <v>60</v>
      </c>
      <c r="I7328" s="187">
        <v>2489.510009765625</v>
      </c>
      <c r="J7328" s="41" t="s">
        <v>941</v>
      </c>
      <c r="K7328" s="41" t="s">
        <v>116</v>
      </c>
      <c r="L7328" s="195">
        <v>1762.2379064559937</v>
      </c>
      <c r="M7328" s="52" t="s">
        <v>941</v>
      </c>
      <c r="N7328" s="52" t="s">
        <v>117</v>
      </c>
    </row>
    <row r="7329" spans="1:16" x14ac:dyDescent="0.2">
      <c r="A7329" s="30">
        <v>786</v>
      </c>
      <c r="B7329" s="253" t="str">
        <f>IF(AND(A7329&lt;&gt;"",ISNUMBER(A7329)),VLOOKUP(A7329,Studies!A:BR,2,FALSE),"")</f>
        <v>Huang 2013</v>
      </c>
      <c r="C7329" s="254" t="str">
        <f>IF(AND(A7329&lt;&gt;"",ISNUMBER(A7329)),VLOOKUP(A7329,Studies!A:BR,3,FALSE),"")</f>
        <v>https://www.ncbi.nlm.nih.gov/pubmed/22918158</v>
      </c>
      <c r="D7329" s="254" t="str">
        <f>IF(AND(A7329&lt;&gt;"",ISNUMBER(A7329)),VLOOKUP(A7329,Studies!A:BR,4,FALSE),"")</f>
        <v>EFV administration alone</v>
      </c>
      <c r="E7329" s="254" t="str">
        <f>IF(AND(A7329&lt;&gt;"",ISNUMBER(A7329)),VLOOKUP(A7329,Studies!A:BR,5,FALSE),"")</f>
        <v>Efavirenz</v>
      </c>
      <c r="F7329" s="255" t="str">
        <f>IF(AND(A7329&lt;&gt;"",ISNUMBER(A7329)),VLOOKUP(A7329,Studies!A:BR,6,FALSE),"")</f>
        <v>Plasma</v>
      </c>
      <c r="G7329" s="194">
        <v>241</v>
      </c>
      <c r="H7329" s="50" t="s">
        <v>60</v>
      </c>
      <c r="I7329" s="187">
        <v>3034.96484375</v>
      </c>
      <c r="J7329" s="41" t="s">
        <v>941</v>
      </c>
      <c r="K7329" s="41" t="s">
        <v>116</v>
      </c>
      <c r="L7329" s="195">
        <v>2041.9578552246094</v>
      </c>
      <c r="M7329" s="52" t="s">
        <v>941</v>
      </c>
      <c r="N7329" s="52" t="s">
        <v>117</v>
      </c>
    </row>
    <row r="7330" spans="1:16" x14ac:dyDescent="0.2">
      <c r="A7330" s="30">
        <v>786</v>
      </c>
      <c r="B7330" s="253" t="str">
        <f>IF(AND(A7330&lt;&gt;"",ISNUMBER(A7330)),VLOOKUP(A7330,Studies!A:BR,2,FALSE),"")</f>
        <v>Huang 2013</v>
      </c>
      <c r="C7330" s="254" t="str">
        <f>IF(AND(A7330&lt;&gt;"",ISNUMBER(A7330)),VLOOKUP(A7330,Studies!A:BR,3,FALSE),"")</f>
        <v>https://www.ncbi.nlm.nih.gov/pubmed/22918158</v>
      </c>
      <c r="D7330" s="254" t="str">
        <f>IF(AND(A7330&lt;&gt;"",ISNUMBER(A7330)),VLOOKUP(A7330,Studies!A:BR,4,FALSE),"")</f>
        <v>EFV administration alone</v>
      </c>
      <c r="E7330" s="254" t="str">
        <f>IF(AND(A7330&lt;&gt;"",ISNUMBER(A7330)),VLOOKUP(A7330,Studies!A:BR,5,FALSE),"")</f>
        <v>Efavirenz</v>
      </c>
      <c r="F7330" s="255" t="str">
        <f>IF(AND(A7330&lt;&gt;"",ISNUMBER(A7330)),VLOOKUP(A7330,Studies!A:BR,6,FALSE),"")</f>
        <v>Plasma</v>
      </c>
      <c r="G7330" s="194">
        <v>242</v>
      </c>
      <c r="H7330" s="50" t="s">
        <v>60</v>
      </c>
      <c r="I7330" s="187">
        <v>3720.27978515625</v>
      </c>
      <c r="J7330" s="41" t="s">
        <v>941</v>
      </c>
      <c r="K7330" s="41" t="s">
        <v>116</v>
      </c>
      <c r="L7330" s="195">
        <v>1944.0549612045288</v>
      </c>
      <c r="M7330" s="52" t="s">
        <v>941</v>
      </c>
      <c r="N7330" s="52" t="s">
        <v>117</v>
      </c>
    </row>
    <row r="7331" spans="1:16" x14ac:dyDescent="0.2">
      <c r="A7331" s="30">
        <v>786</v>
      </c>
      <c r="B7331" s="253" t="str">
        <f>IF(AND(A7331&lt;&gt;"",ISNUMBER(A7331)),VLOOKUP(A7331,Studies!A:BR,2,FALSE),"")</f>
        <v>Huang 2013</v>
      </c>
      <c r="C7331" s="254" t="str">
        <f>IF(AND(A7331&lt;&gt;"",ISNUMBER(A7331)),VLOOKUP(A7331,Studies!A:BR,3,FALSE),"")</f>
        <v>https://www.ncbi.nlm.nih.gov/pubmed/22918158</v>
      </c>
      <c r="D7331" s="254" t="str">
        <f>IF(AND(A7331&lt;&gt;"",ISNUMBER(A7331)),VLOOKUP(A7331,Studies!A:BR,4,FALSE),"")</f>
        <v>EFV administration alone</v>
      </c>
      <c r="E7331" s="254" t="str">
        <f>IF(AND(A7331&lt;&gt;"",ISNUMBER(A7331)),VLOOKUP(A7331,Studies!A:BR,5,FALSE),"")</f>
        <v>Efavirenz</v>
      </c>
      <c r="F7331" s="255" t="str">
        <f>IF(AND(A7331&lt;&gt;"",ISNUMBER(A7331)),VLOOKUP(A7331,Studies!A:BR,6,FALSE),"")</f>
        <v>Plasma</v>
      </c>
      <c r="G7331" s="194">
        <v>244</v>
      </c>
      <c r="H7331" s="50" t="s">
        <v>60</v>
      </c>
      <c r="I7331" s="187">
        <v>3790.2099609375</v>
      </c>
      <c r="J7331" s="41" t="s">
        <v>941</v>
      </c>
      <c r="K7331" s="41" t="s">
        <v>116</v>
      </c>
      <c r="L7331" s="195">
        <v>1636.3630294799805</v>
      </c>
      <c r="M7331" s="52" t="s">
        <v>941</v>
      </c>
      <c r="N7331" s="52" t="s">
        <v>117</v>
      </c>
    </row>
    <row r="7332" spans="1:16" x14ac:dyDescent="0.2">
      <c r="A7332" s="30">
        <v>786</v>
      </c>
      <c r="B7332" s="253" t="str">
        <f>IF(AND(A7332&lt;&gt;"",ISNUMBER(A7332)),VLOOKUP(A7332,Studies!A:BR,2,FALSE),"")</f>
        <v>Huang 2013</v>
      </c>
      <c r="C7332" s="254" t="str">
        <f>IF(AND(A7332&lt;&gt;"",ISNUMBER(A7332)),VLOOKUP(A7332,Studies!A:BR,3,FALSE),"")</f>
        <v>https://www.ncbi.nlm.nih.gov/pubmed/22918158</v>
      </c>
      <c r="D7332" s="254" t="str">
        <f>IF(AND(A7332&lt;&gt;"",ISNUMBER(A7332)),VLOOKUP(A7332,Studies!A:BR,4,FALSE),"")</f>
        <v>EFV administration alone</v>
      </c>
      <c r="E7332" s="254" t="str">
        <f>IF(AND(A7332&lt;&gt;"",ISNUMBER(A7332)),VLOOKUP(A7332,Studies!A:BR,5,FALSE),"")</f>
        <v>Efavirenz</v>
      </c>
      <c r="F7332" s="255" t="str">
        <f>IF(AND(A7332&lt;&gt;"",ISNUMBER(A7332)),VLOOKUP(A7332,Studies!A:BR,6,FALSE),"")</f>
        <v>Plasma</v>
      </c>
      <c r="G7332" s="194">
        <v>246</v>
      </c>
      <c r="H7332" s="50" t="s">
        <v>60</v>
      </c>
      <c r="I7332" s="187">
        <v>3594.406005859375</v>
      </c>
      <c r="J7332" s="41" t="s">
        <v>941</v>
      </c>
      <c r="K7332" s="41" t="s">
        <v>116</v>
      </c>
      <c r="L7332" s="195">
        <v>1622.3770380020142</v>
      </c>
      <c r="M7332" s="52" t="s">
        <v>941</v>
      </c>
      <c r="N7332" s="52" t="s">
        <v>117</v>
      </c>
    </row>
    <row r="7333" spans="1:16" x14ac:dyDescent="0.2">
      <c r="A7333" s="30">
        <v>786</v>
      </c>
      <c r="B7333" s="253" t="str">
        <f>IF(AND(A7333&lt;&gt;"",ISNUMBER(A7333)),VLOOKUP(A7333,Studies!A:BR,2,FALSE),"")</f>
        <v>Huang 2013</v>
      </c>
      <c r="C7333" s="254" t="str">
        <f>IF(AND(A7333&lt;&gt;"",ISNUMBER(A7333)),VLOOKUP(A7333,Studies!A:BR,3,FALSE),"")</f>
        <v>https://www.ncbi.nlm.nih.gov/pubmed/22918158</v>
      </c>
      <c r="D7333" s="254" t="str">
        <f>IF(AND(A7333&lt;&gt;"",ISNUMBER(A7333)),VLOOKUP(A7333,Studies!A:BR,4,FALSE),"")</f>
        <v>EFV administration alone</v>
      </c>
      <c r="E7333" s="254" t="str">
        <f>IF(AND(A7333&lt;&gt;"",ISNUMBER(A7333)),VLOOKUP(A7333,Studies!A:BR,5,FALSE),"")</f>
        <v>Efavirenz</v>
      </c>
      <c r="F7333" s="255" t="str">
        <f>IF(AND(A7333&lt;&gt;"",ISNUMBER(A7333)),VLOOKUP(A7333,Studies!A:BR,6,FALSE),"")</f>
        <v>Plasma</v>
      </c>
      <c r="G7333" s="194">
        <v>248</v>
      </c>
      <c r="H7333" s="50" t="s">
        <v>60</v>
      </c>
      <c r="I7333" s="187">
        <v>3426.572998046875</v>
      </c>
      <c r="J7333" s="41" t="s">
        <v>941</v>
      </c>
      <c r="K7333" s="41" t="s">
        <v>116</v>
      </c>
      <c r="L7333" s="195">
        <v>1986.0140085220337</v>
      </c>
      <c r="M7333" s="52" t="s">
        <v>941</v>
      </c>
      <c r="N7333" s="52" t="s">
        <v>117</v>
      </c>
    </row>
    <row r="7334" spans="1:16" x14ac:dyDescent="0.2">
      <c r="A7334" s="30">
        <v>786</v>
      </c>
      <c r="B7334" s="253" t="str">
        <f>IF(AND(A7334&lt;&gt;"",ISNUMBER(A7334)),VLOOKUP(A7334,Studies!A:BR,2,FALSE),"")</f>
        <v>Huang 2013</v>
      </c>
      <c r="C7334" s="254" t="str">
        <f>IF(AND(A7334&lt;&gt;"",ISNUMBER(A7334)),VLOOKUP(A7334,Studies!A:BR,3,FALSE),"")</f>
        <v>https://www.ncbi.nlm.nih.gov/pubmed/22918158</v>
      </c>
      <c r="D7334" s="254" t="str">
        <f>IF(AND(A7334&lt;&gt;"",ISNUMBER(A7334)),VLOOKUP(A7334,Studies!A:BR,4,FALSE),"")</f>
        <v>EFV administration alone</v>
      </c>
      <c r="E7334" s="254" t="str">
        <f>IF(AND(A7334&lt;&gt;"",ISNUMBER(A7334)),VLOOKUP(A7334,Studies!A:BR,5,FALSE),"")</f>
        <v>Efavirenz</v>
      </c>
      <c r="F7334" s="255" t="str">
        <f>IF(AND(A7334&lt;&gt;"",ISNUMBER(A7334)),VLOOKUP(A7334,Studies!A:BR,6,FALSE),"")</f>
        <v>Plasma</v>
      </c>
      <c r="G7334" s="194">
        <v>252</v>
      </c>
      <c r="H7334" s="50" t="s">
        <v>60</v>
      </c>
      <c r="I7334" s="187">
        <v>2965.03515625</v>
      </c>
      <c r="J7334" s="41" t="s">
        <v>941</v>
      </c>
      <c r="K7334" s="41" t="s">
        <v>116</v>
      </c>
      <c r="L7334" s="195">
        <v>1874.1260766983032</v>
      </c>
      <c r="M7334" s="52" t="s">
        <v>941</v>
      </c>
      <c r="N7334" s="52" t="s">
        <v>117</v>
      </c>
    </row>
    <row r="7335" spans="1:16" x14ac:dyDescent="0.2">
      <c r="A7335" s="30">
        <v>786</v>
      </c>
      <c r="B7335" s="253" t="str">
        <f>IF(AND(A7335&lt;&gt;"",ISNUMBER(A7335)),VLOOKUP(A7335,Studies!A:BR,2,FALSE),"")</f>
        <v>Huang 2013</v>
      </c>
      <c r="C7335" s="254" t="str">
        <f>IF(AND(A7335&lt;&gt;"",ISNUMBER(A7335)),VLOOKUP(A7335,Studies!A:BR,3,FALSE),"")</f>
        <v>https://www.ncbi.nlm.nih.gov/pubmed/22918158</v>
      </c>
      <c r="D7335" s="254" t="str">
        <f>IF(AND(A7335&lt;&gt;"",ISNUMBER(A7335)),VLOOKUP(A7335,Studies!A:BR,4,FALSE),"")</f>
        <v>EFV administration alone</v>
      </c>
      <c r="E7335" s="254" t="str">
        <f>IF(AND(A7335&lt;&gt;"",ISNUMBER(A7335)),VLOOKUP(A7335,Studies!A:BR,5,FALSE),"")</f>
        <v>Efavirenz</v>
      </c>
      <c r="F7335" s="255" t="str">
        <f>IF(AND(A7335&lt;&gt;"",ISNUMBER(A7335)),VLOOKUP(A7335,Studies!A:BR,6,FALSE),"")</f>
        <v>Plasma</v>
      </c>
      <c r="G7335" s="194">
        <v>264</v>
      </c>
      <c r="H7335" s="50" t="s">
        <v>60</v>
      </c>
      <c r="I7335" s="187">
        <v>2293.7060546875</v>
      </c>
      <c r="J7335" s="41" t="s">
        <v>941</v>
      </c>
      <c r="K7335" s="41" t="s">
        <v>116</v>
      </c>
      <c r="L7335" s="195">
        <v>1804.1960000991821</v>
      </c>
      <c r="M7335" s="52" t="s">
        <v>941</v>
      </c>
      <c r="N7335" s="52" t="s">
        <v>117</v>
      </c>
    </row>
    <row r="7336" spans="1:16" x14ac:dyDescent="0.2">
      <c r="A7336" s="30">
        <v>787</v>
      </c>
      <c r="B7336" s="253" t="str">
        <f>IF(AND(A7336&lt;&gt;"",ISNUMBER(A7336)),VLOOKUP(A7336,Studies!A:BR,2,FALSE),"")</f>
        <v>Mouly 2002</v>
      </c>
      <c r="C7336" s="254" t="str">
        <f>IF(AND(A7336&lt;&gt;"",ISNUMBER(A7336)),VLOOKUP(A7336,Studies!A:BR,3,FALSE),"")</f>
        <v>https://www.ncbi.nlm.nih.gov/pubmed/12151999</v>
      </c>
      <c r="D7336" s="254" t="str">
        <f>IF(AND(A7336&lt;&gt;"",ISNUMBER(A7336)),VLOOKUP(A7336,Studies!A:BR,4,FALSE),"")</f>
        <v>200 mg, Day 1</v>
      </c>
      <c r="E7336" s="254" t="str">
        <f>IF(AND(A7336&lt;&gt;"",ISNUMBER(A7336)),VLOOKUP(A7336,Studies!A:BR,5,FALSE),"")</f>
        <v>Efavirenz</v>
      </c>
      <c r="F7336" s="255" t="str">
        <f>IF(AND(A7336&lt;&gt;"",ISNUMBER(A7336)),VLOOKUP(A7336,Studies!A:BR,6,FALSE),"")</f>
        <v>Plasma</v>
      </c>
      <c r="G7336" s="194">
        <v>2</v>
      </c>
      <c r="H7336" s="50" t="s">
        <v>60</v>
      </c>
      <c r="I7336" s="187">
        <v>2.0525479999999998</v>
      </c>
      <c r="J7336" s="41" t="s">
        <v>1221</v>
      </c>
      <c r="K7336" s="41" t="s">
        <v>116</v>
      </c>
      <c r="L7336" s="195">
        <v>0.77654230000000002</v>
      </c>
      <c r="M7336" s="52" t="s">
        <v>1221</v>
      </c>
      <c r="N7336" s="52" t="s">
        <v>117</v>
      </c>
      <c r="P7336" s="42" t="s">
        <v>2221</v>
      </c>
    </row>
    <row r="7337" spans="1:16" x14ac:dyDescent="0.2">
      <c r="A7337" s="30">
        <v>787</v>
      </c>
      <c r="B7337" s="253" t="str">
        <f>IF(AND(A7337&lt;&gt;"",ISNUMBER(A7337)),VLOOKUP(A7337,Studies!A:BR,2,FALSE),"")</f>
        <v>Mouly 2002</v>
      </c>
      <c r="C7337" s="254" t="str">
        <f>IF(AND(A7337&lt;&gt;"",ISNUMBER(A7337)),VLOOKUP(A7337,Studies!A:BR,3,FALSE),"")</f>
        <v>https://www.ncbi.nlm.nih.gov/pubmed/12151999</v>
      </c>
      <c r="D7337" s="254" t="str">
        <f>IF(AND(A7337&lt;&gt;"",ISNUMBER(A7337)),VLOOKUP(A7337,Studies!A:BR,4,FALSE),"")</f>
        <v>200 mg, Day 1</v>
      </c>
      <c r="E7337" s="254" t="str">
        <f>IF(AND(A7337&lt;&gt;"",ISNUMBER(A7337)),VLOOKUP(A7337,Studies!A:BR,5,FALSE),"")</f>
        <v>Efavirenz</v>
      </c>
      <c r="F7337" s="255" t="str">
        <f>IF(AND(A7337&lt;&gt;"",ISNUMBER(A7337)),VLOOKUP(A7337,Studies!A:BR,6,FALSE),"")</f>
        <v>Plasma</v>
      </c>
      <c r="G7337" s="194">
        <v>3</v>
      </c>
      <c r="H7337" s="50" t="s">
        <v>60</v>
      </c>
      <c r="I7337" s="187">
        <v>2.0135990000000001</v>
      </c>
      <c r="J7337" s="41" t="s">
        <v>1221</v>
      </c>
      <c r="K7337" s="41" t="s">
        <v>116</v>
      </c>
      <c r="L7337" s="195">
        <v>0.97565650000000004</v>
      </c>
      <c r="M7337" s="52" t="s">
        <v>1221</v>
      </c>
      <c r="N7337" s="52" t="s">
        <v>117</v>
      </c>
      <c r="P7337" s="42" t="s">
        <v>2221</v>
      </c>
    </row>
    <row r="7338" spans="1:16" x14ac:dyDescent="0.2">
      <c r="A7338" s="30">
        <v>787</v>
      </c>
      <c r="B7338" s="253" t="str">
        <f>IF(AND(A7338&lt;&gt;"",ISNUMBER(A7338)),VLOOKUP(A7338,Studies!A:BR,2,FALSE),"")</f>
        <v>Mouly 2002</v>
      </c>
      <c r="C7338" s="254" t="str">
        <f>IF(AND(A7338&lt;&gt;"",ISNUMBER(A7338)),VLOOKUP(A7338,Studies!A:BR,3,FALSE),"")</f>
        <v>https://www.ncbi.nlm.nih.gov/pubmed/12151999</v>
      </c>
      <c r="D7338" s="254" t="str">
        <f>IF(AND(A7338&lt;&gt;"",ISNUMBER(A7338)),VLOOKUP(A7338,Studies!A:BR,4,FALSE),"")</f>
        <v>200 mg, Day 1</v>
      </c>
      <c r="E7338" s="254" t="str">
        <f>IF(AND(A7338&lt;&gt;"",ISNUMBER(A7338)),VLOOKUP(A7338,Studies!A:BR,5,FALSE),"")</f>
        <v>Efavirenz</v>
      </c>
      <c r="F7338" s="255" t="str">
        <f>IF(AND(A7338&lt;&gt;"",ISNUMBER(A7338)),VLOOKUP(A7338,Studies!A:BR,6,FALSE),"")</f>
        <v>Plasma</v>
      </c>
      <c r="G7338" s="194">
        <v>4</v>
      </c>
      <c r="H7338" s="50" t="s">
        <v>60</v>
      </c>
      <c r="I7338" s="187">
        <v>2.1140289999999999</v>
      </c>
      <c r="J7338" s="41" t="s">
        <v>1221</v>
      </c>
      <c r="K7338" s="41" t="s">
        <v>116</v>
      </c>
      <c r="L7338" s="195">
        <v>0.75666549999999999</v>
      </c>
      <c r="M7338" s="52" t="s">
        <v>1221</v>
      </c>
      <c r="N7338" s="52" t="s">
        <v>117</v>
      </c>
      <c r="P7338" s="42" t="s">
        <v>2221</v>
      </c>
    </row>
    <row r="7339" spans="1:16" x14ac:dyDescent="0.2">
      <c r="A7339" s="30">
        <v>787</v>
      </c>
      <c r="B7339" s="253" t="str">
        <f>IF(AND(A7339&lt;&gt;"",ISNUMBER(A7339)),VLOOKUP(A7339,Studies!A:BR,2,FALSE),"")</f>
        <v>Mouly 2002</v>
      </c>
      <c r="C7339" s="254" t="str">
        <f>IF(AND(A7339&lt;&gt;"",ISNUMBER(A7339)),VLOOKUP(A7339,Studies!A:BR,3,FALSE),"")</f>
        <v>https://www.ncbi.nlm.nih.gov/pubmed/12151999</v>
      </c>
      <c r="D7339" s="254" t="str">
        <f>IF(AND(A7339&lt;&gt;"",ISNUMBER(A7339)),VLOOKUP(A7339,Studies!A:BR,4,FALSE),"")</f>
        <v>200 mg, Day 1</v>
      </c>
      <c r="E7339" s="254" t="str">
        <f>IF(AND(A7339&lt;&gt;"",ISNUMBER(A7339)),VLOOKUP(A7339,Studies!A:BR,5,FALSE),"")</f>
        <v>Efavirenz</v>
      </c>
      <c r="F7339" s="255" t="str">
        <f>IF(AND(A7339&lt;&gt;"",ISNUMBER(A7339)),VLOOKUP(A7339,Studies!A:BR,6,FALSE),"")</f>
        <v>Plasma</v>
      </c>
      <c r="G7339" s="194">
        <v>5</v>
      </c>
      <c r="H7339" s="50" t="s">
        <v>60</v>
      </c>
      <c r="I7339" s="187">
        <v>2.1745350000000001</v>
      </c>
      <c r="J7339" s="41" t="s">
        <v>1221</v>
      </c>
      <c r="K7339" s="41" t="s">
        <v>116</v>
      </c>
      <c r="L7339" s="195">
        <v>0.87609970000000004</v>
      </c>
      <c r="M7339" s="52" t="s">
        <v>1221</v>
      </c>
      <c r="N7339" s="52" t="s">
        <v>117</v>
      </c>
      <c r="P7339" s="42" t="s">
        <v>2221</v>
      </c>
    </row>
    <row r="7340" spans="1:16" x14ac:dyDescent="0.2">
      <c r="A7340" s="30">
        <v>787</v>
      </c>
      <c r="B7340" s="253" t="str">
        <f>IF(AND(A7340&lt;&gt;"",ISNUMBER(A7340)),VLOOKUP(A7340,Studies!A:BR,2,FALSE),"")</f>
        <v>Mouly 2002</v>
      </c>
      <c r="C7340" s="254" t="str">
        <f>IF(AND(A7340&lt;&gt;"",ISNUMBER(A7340)),VLOOKUP(A7340,Studies!A:BR,3,FALSE),"")</f>
        <v>https://www.ncbi.nlm.nih.gov/pubmed/12151999</v>
      </c>
      <c r="D7340" s="254" t="str">
        <f>IF(AND(A7340&lt;&gt;"",ISNUMBER(A7340)),VLOOKUP(A7340,Studies!A:BR,4,FALSE),"")</f>
        <v>200 mg, Day 1</v>
      </c>
      <c r="E7340" s="254" t="str">
        <f>IF(AND(A7340&lt;&gt;"",ISNUMBER(A7340)),VLOOKUP(A7340,Studies!A:BR,5,FALSE),"")</f>
        <v>Efavirenz</v>
      </c>
      <c r="F7340" s="255" t="str">
        <f>IF(AND(A7340&lt;&gt;"",ISNUMBER(A7340)),VLOOKUP(A7340,Studies!A:BR,6,FALSE),"")</f>
        <v>Plasma</v>
      </c>
      <c r="G7340" s="194">
        <v>8</v>
      </c>
      <c r="H7340" s="50" t="s">
        <v>60</v>
      </c>
      <c r="I7340" s="187">
        <v>1.3606199999999999</v>
      </c>
      <c r="J7340" s="41" t="s">
        <v>1221</v>
      </c>
      <c r="K7340" s="41" t="s">
        <v>116</v>
      </c>
      <c r="L7340" s="195">
        <v>0.63709570000000004</v>
      </c>
      <c r="M7340" s="52" t="s">
        <v>1221</v>
      </c>
      <c r="N7340" s="52" t="s">
        <v>117</v>
      </c>
      <c r="P7340" s="42" t="s">
        <v>2221</v>
      </c>
    </row>
    <row r="7341" spans="1:16" x14ac:dyDescent="0.2">
      <c r="A7341" s="30">
        <v>787</v>
      </c>
      <c r="B7341" s="253" t="str">
        <f>IF(AND(A7341&lt;&gt;"",ISNUMBER(A7341)),VLOOKUP(A7341,Studies!A:BR,2,FALSE),"")</f>
        <v>Mouly 2002</v>
      </c>
      <c r="C7341" s="254" t="str">
        <f>IF(AND(A7341&lt;&gt;"",ISNUMBER(A7341)),VLOOKUP(A7341,Studies!A:BR,3,FALSE),"")</f>
        <v>https://www.ncbi.nlm.nih.gov/pubmed/12151999</v>
      </c>
      <c r="D7341" s="254" t="str">
        <f>IF(AND(A7341&lt;&gt;"",ISNUMBER(A7341)),VLOOKUP(A7341,Studies!A:BR,4,FALSE),"")</f>
        <v>200 mg, Day 1</v>
      </c>
      <c r="E7341" s="254" t="str">
        <f>IF(AND(A7341&lt;&gt;"",ISNUMBER(A7341)),VLOOKUP(A7341,Studies!A:BR,5,FALSE),"")</f>
        <v>Efavirenz</v>
      </c>
      <c r="F7341" s="255" t="str">
        <f>IF(AND(A7341&lt;&gt;"",ISNUMBER(A7341)),VLOOKUP(A7341,Studies!A:BR,6,FALSE),"")</f>
        <v>Plasma</v>
      </c>
      <c r="G7341" s="194">
        <v>12</v>
      </c>
      <c r="H7341" s="50" t="s">
        <v>60</v>
      </c>
      <c r="I7341" s="187">
        <v>1.0453969999999999</v>
      </c>
      <c r="J7341" s="41" t="s">
        <v>1221</v>
      </c>
      <c r="K7341" s="41" t="s">
        <v>116</v>
      </c>
      <c r="L7341" s="195">
        <v>0.27872590000000003</v>
      </c>
      <c r="M7341" s="52" t="s">
        <v>1221</v>
      </c>
      <c r="N7341" s="52" t="s">
        <v>117</v>
      </c>
      <c r="P7341" s="42" t="s">
        <v>2221</v>
      </c>
    </row>
    <row r="7342" spans="1:16" x14ac:dyDescent="0.2">
      <c r="A7342" s="30">
        <v>787</v>
      </c>
      <c r="B7342" s="253" t="str">
        <f>IF(AND(A7342&lt;&gt;"",ISNUMBER(A7342)),VLOOKUP(A7342,Studies!A:BR,2,FALSE),"")</f>
        <v>Mouly 2002</v>
      </c>
      <c r="C7342" s="254" t="str">
        <f>IF(AND(A7342&lt;&gt;"",ISNUMBER(A7342)),VLOOKUP(A7342,Studies!A:BR,3,FALSE),"")</f>
        <v>https://www.ncbi.nlm.nih.gov/pubmed/12151999</v>
      </c>
      <c r="D7342" s="254" t="str">
        <f>IF(AND(A7342&lt;&gt;"",ISNUMBER(A7342)),VLOOKUP(A7342,Studies!A:BR,4,FALSE),"")</f>
        <v>200 mg, Day 1</v>
      </c>
      <c r="E7342" s="254" t="str">
        <f>IF(AND(A7342&lt;&gt;"",ISNUMBER(A7342)),VLOOKUP(A7342,Studies!A:BR,5,FALSE),"")</f>
        <v>Efavirenz</v>
      </c>
      <c r="F7342" s="255" t="str">
        <f>IF(AND(A7342&lt;&gt;"",ISNUMBER(A7342)),VLOOKUP(A7342,Studies!A:BR,6,FALSE),"")</f>
        <v>Plasma</v>
      </c>
      <c r="G7342" s="194">
        <v>24</v>
      </c>
      <c r="H7342" s="50" t="s">
        <v>60</v>
      </c>
      <c r="I7342" s="187">
        <v>0.7765765</v>
      </c>
      <c r="J7342" s="41" t="s">
        <v>1221</v>
      </c>
      <c r="K7342" s="41" t="s">
        <v>116</v>
      </c>
      <c r="L7342" s="195">
        <v>0.1991136</v>
      </c>
      <c r="M7342" s="52" t="s">
        <v>1221</v>
      </c>
      <c r="N7342" s="52" t="s">
        <v>117</v>
      </c>
      <c r="P7342" s="42" t="s">
        <v>2221</v>
      </c>
    </row>
    <row r="7343" spans="1:16" x14ac:dyDescent="0.2">
      <c r="A7343" s="30">
        <v>788</v>
      </c>
      <c r="B7343" s="253" t="str">
        <f>IF(AND(A7343&lt;&gt;"",ISNUMBER(A7343)),VLOOKUP(A7343,Studies!A:BR,2,FALSE),"")</f>
        <v>Mouly 2002</v>
      </c>
      <c r="C7343" s="254" t="str">
        <f>IF(AND(A7343&lt;&gt;"",ISNUMBER(A7343)),VLOOKUP(A7343,Studies!A:BR,3,FALSE),"")</f>
        <v>https://www.ncbi.nlm.nih.gov/pubmed/12151999</v>
      </c>
      <c r="D7343" s="254" t="str">
        <f>IF(AND(A7343&lt;&gt;"",ISNUMBER(A7343)),VLOOKUP(A7343,Studies!A:BR,4,FALSE),"")</f>
        <v>400 mg, Day 1</v>
      </c>
      <c r="E7343" s="254" t="str">
        <f>IF(AND(A7343&lt;&gt;"",ISNUMBER(A7343)),VLOOKUP(A7343,Studies!A:BR,5,FALSE),"")</f>
        <v>Efavirenz</v>
      </c>
      <c r="F7343" s="255" t="str">
        <f>IF(AND(A7343&lt;&gt;"",ISNUMBER(A7343)),VLOOKUP(A7343,Studies!A:BR,6,FALSE),"")</f>
        <v>Plasma</v>
      </c>
      <c r="G7343" s="194">
        <v>2</v>
      </c>
      <c r="H7343" s="50" t="s">
        <v>60</v>
      </c>
      <c r="I7343" s="187">
        <v>3.9043049999999999</v>
      </c>
      <c r="J7343" s="41" t="s">
        <v>1221</v>
      </c>
      <c r="K7343" s="41" t="s">
        <v>116</v>
      </c>
      <c r="L7343" s="195">
        <v>1.533207</v>
      </c>
      <c r="M7343" s="52" t="s">
        <v>1221</v>
      </c>
      <c r="N7343" s="52" t="s">
        <v>117</v>
      </c>
      <c r="P7343" s="42" t="s">
        <v>2221</v>
      </c>
    </row>
    <row r="7344" spans="1:16" x14ac:dyDescent="0.2">
      <c r="A7344" s="30">
        <v>788</v>
      </c>
      <c r="B7344" s="253" t="str">
        <f>IF(AND(A7344&lt;&gt;"",ISNUMBER(A7344)),VLOOKUP(A7344,Studies!A:BR,2,FALSE),"")</f>
        <v>Mouly 2002</v>
      </c>
      <c r="C7344" s="254" t="str">
        <f>IF(AND(A7344&lt;&gt;"",ISNUMBER(A7344)),VLOOKUP(A7344,Studies!A:BR,3,FALSE),"")</f>
        <v>https://www.ncbi.nlm.nih.gov/pubmed/12151999</v>
      </c>
      <c r="D7344" s="254" t="str">
        <f>IF(AND(A7344&lt;&gt;"",ISNUMBER(A7344)),VLOOKUP(A7344,Studies!A:BR,4,FALSE),"")</f>
        <v>400 mg, Day 1</v>
      </c>
      <c r="E7344" s="254" t="str">
        <f>IF(AND(A7344&lt;&gt;"",ISNUMBER(A7344)),VLOOKUP(A7344,Studies!A:BR,5,FALSE),"")</f>
        <v>Efavirenz</v>
      </c>
      <c r="F7344" s="255" t="str">
        <f>IF(AND(A7344&lt;&gt;"",ISNUMBER(A7344)),VLOOKUP(A7344,Studies!A:BR,6,FALSE),"")</f>
        <v>Plasma</v>
      </c>
      <c r="G7344" s="194">
        <v>3</v>
      </c>
      <c r="H7344" s="50" t="s">
        <v>60</v>
      </c>
      <c r="I7344" s="187">
        <v>3.5865960000000001</v>
      </c>
      <c r="J7344" s="41" t="s">
        <v>1221</v>
      </c>
      <c r="K7344" s="41" t="s">
        <v>116</v>
      </c>
      <c r="L7344" s="195">
        <v>1.055302</v>
      </c>
      <c r="M7344" s="52" t="s">
        <v>1221</v>
      </c>
      <c r="N7344" s="52" t="s">
        <v>117</v>
      </c>
      <c r="P7344" s="42" t="s">
        <v>2221</v>
      </c>
    </row>
    <row r="7345" spans="1:16" x14ac:dyDescent="0.2">
      <c r="A7345" s="30">
        <v>788</v>
      </c>
      <c r="B7345" s="253" t="str">
        <f>IF(AND(A7345&lt;&gt;"",ISNUMBER(A7345)),VLOOKUP(A7345,Studies!A:BR,2,FALSE),"")</f>
        <v>Mouly 2002</v>
      </c>
      <c r="C7345" s="254" t="str">
        <f>IF(AND(A7345&lt;&gt;"",ISNUMBER(A7345)),VLOOKUP(A7345,Studies!A:BR,3,FALSE),"")</f>
        <v>https://www.ncbi.nlm.nih.gov/pubmed/12151999</v>
      </c>
      <c r="D7345" s="254" t="str">
        <f>IF(AND(A7345&lt;&gt;"",ISNUMBER(A7345)),VLOOKUP(A7345,Studies!A:BR,4,FALSE),"")</f>
        <v>400 mg, Day 1</v>
      </c>
      <c r="E7345" s="254" t="str">
        <f>IF(AND(A7345&lt;&gt;"",ISNUMBER(A7345)),VLOOKUP(A7345,Studies!A:BR,5,FALSE),"")</f>
        <v>Efavirenz</v>
      </c>
      <c r="F7345" s="255" t="str">
        <f>IF(AND(A7345&lt;&gt;"",ISNUMBER(A7345)),VLOOKUP(A7345,Studies!A:BR,6,FALSE),"")</f>
        <v>Plasma</v>
      </c>
      <c r="G7345" s="194">
        <v>4</v>
      </c>
      <c r="H7345" s="50" t="s">
        <v>60</v>
      </c>
      <c r="I7345" s="187">
        <v>3.7467600000000001</v>
      </c>
      <c r="J7345" s="41" t="s">
        <v>1221</v>
      </c>
      <c r="K7345" s="41" t="s">
        <v>116</v>
      </c>
      <c r="L7345" s="195">
        <v>0.93580010000000002</v>
      </c>
      <c r="M7345" s="52" t="s">
        <v>1221</v>
      </c>
      <c r="N7345" s="52" t="s">
        <v>117</v>
      </c>
      <c r="P7345" s="42" t="s">
        <v>2221</v>
      </c>
    </row>
    <row r="7346" spans="1:16" x14ac:dyDescent="0.2">
      <c r="A7346" s="30">
        <v>788</v>
      </c>
      <c r="B7346" s="253" t="str">
        <f>IF(AND(A7346&lt;&gt;"",ISNUMBER(A7346)),VLOOKUP(A7346,Studies!A:BR,2,FALSE),"")</f>
        <v>Mouly 2002</v>
      </c>
      <c r="C7346" s="254" t="str">
        <f>IF(AND(A7346&lt;&gt;"",ISNUMBER(A7346)),VLOOKUP(A7346,Studies!A:BR,3,FALSE),"")</f>
        <v>https://www.ncbi.nlm.nih.gov/pubmed/12151999</v>
      </c>
      <c r="D7346" s="254" t="str">
        <f>IF(AND(A7346&lt;&gt;"",ISNUMBER(A7346)),VLOOKUP(A7346,Studies!A:BR,4,FALSE),"")</f>
        <v>400 mg, Day 1</v>
      </c>
      <c r="E7346" s="254" t="str">
        <f>IF(AND(A7346&lt;&gt;"",ISNUMBER(A7346)),VLOOKUP(A7346,Studies!A:BR,5,FALSE),"")</f>
        <v>Efavirenz</v>
      </c>
      <c r="F7346" s="255" t="str">
        <f>IF(AND(A7346&lt;&gt;"",ISNUMBER(A7346)),VLOOKUP(A7346,Studies!A:BR,6,FALSE),"")</f>
        <v>Plasma</v>
      </c>
      <c r="G7346" s="194">
        <v>5</v>
      </c>
      <c r="H7346" s="50" t="s">
        <v>60</v>
      </c>
      <c r="I7346" s="187">
        <v>3.3293599999999999</v>
      </c>
      <c r="J7346" s="41" t="s">
        <v>1221</v>
      </c>
      <c r="K7346" s="41" t="s">
        <v>116</v>
      </c>
      <c r="L7346" s="195">
        <v>0.83631040000000001</v>
      </c>
      <c r="M7346" s="52" t="s">
        <v>1221</v>
      </c>
      <c r="N7346" s="52" t="s">
        <v>117</v>
      </c>
      <c r="P7346" s="42" t="s">
        <v>2221</v>
      </c>
    </row>
    <row r="7347" spans="1:16" x14ac:dyDescent="0.2">
      <c r="A7347" s="30">
        <v>788</v>
      </c>
      <c r="B7347" s="253" t="str">
        <f>IF(AND(A7347&lt;&gt;"",ISNUMBER(A7347)),VLOOKUP(A7347,Studies!A:BR,2,FALSE),"")</f>
        <v>Mouly 2002</v>
      </c>
      <c r="C7347" s="254" t="str">
        <f>IF(AND(A7347&lt;&gt;"",ISNUMBER(A7347)),VLOOKUP(A7347,Studies!A:BR,3,FALSE),"")</f>
        <v>https://www.ncbi.nlm.nih.gov/pubmed/12151999</v>
      </c>
      <c r="D7347" s="254" t="str">
        <f>IF(AND(A7347&lt;&gt;"",ISNUMBER(A7347)),VLOOKUP(A7347,Studies!A:BR,4,FALSE),"")</f>
        <v>400 mg, Day 1</v>
      </c>
      <c r="E7347" s="254" t="str">
        <f>IF(AND(A7347&lt;&gt;"",ISNUMBER(A7347)),VLOOKUP(A7347,Studies!A:BR,5,FALSE),"")</f>
        <v>Efavirenz</v>
      </c>
      <c r="F7347" s="255" t="str">
        <f>IF(AND(A7347&lt;&gt;"",ISNUMBER(A7347)),VLOOKUP(A7347,Studies!A:BR,6,FALSE),"")</f>
        <v>Plasma</v>
      </c>
      <c r="G7347" s="194">
        <v>8</v>
      </c>
      <c r="H7347" s="50" t="s">
        <v>60</v>
      </c>
      <c r="I7347" s="187">
        <v>2.0774970000000001</v>
      </c>
      <c r="J7347" s="41" t="s">
        <v>1221</v>
      </c>
      <c r="K7347" s="41" t="s">
        <v>116</v>
      </c>
      <c r="L7347" s="195">
        <v>0.63716289999999998</v>
      </c>
      <c r="M7347" s="52" t="s">
        <v>1221</v>
      </c>
      <c r="N7347" s="52" t="s">
        <v>117</v>
      </c>
      <c r="P7347" s="42" t="s">
        <v>2221</v>
      </c>
    </row>
    <row r="7348" spans="1:16" x14ac:dyDescent="0.2">
      <c r="A7348" s="30">
        <v>788</v>
      </c>
      <c r="B7348" s="253" t="str">
        <f>IF(AND(A7348&lt;&gt;"",ISNUMBER(A7348)),VLOOKUP(A7348,Studies!A:BR,2,FALSE),"")</f>
        <v>Mouly 2002</v>
      </c>
      <c r="C7348" s="254" t="str">
        <f>IF(AND(A7348&lt;&gt;"",ISNUMBER(A7348)),VLOOKUP(A7348,Studies!A:BR,3,FALSE),"")</f>
        <v>https://www.ncbi.nlm.nih.gov/pubmed/12151999</v>
      </c>
      <c r="D7348" s="254" t="str">
        <f>IF(AND(A7348&lt;&gt;"",ISNUMBER(A7348)),VLOOKUP(A7348,Studies!A:BR,4,FALSE),"")</f>
        <v>400 mg, Day 1</v>
      </c>
      <c r="E7348" s="254" t="str">
        <f>IF(AND(A7348&lt;&gt;"",ISNUMBER(A7348)),VLOOKUP(A7348,Studies!A:BR,5,FALSE),"")</f>
        <v>Efavirenz</v>
      </c>
      <c r="F7348" s="255" t="str">
        <f>IF(AND(A7348&lt;&gt;"",ISNUMBER(A7348)),VLOOKUP(A7348,Studies!A:BR,6,FALSE),"")</f>
        <v>Plasma</v>
      </c>
      <c r="G7348" s="194">
        <v>12</v>
      </c>
      <c r="H7348" s="50" t="s">
        <v>60</v>
      </c>
      <c r="I7348" s="187">
        <v>1.8020620000000001</v>
      </c>
      <c r="J7348" s="41" t="s">
        <v>1221</v>
      </c>
      <c r="K7348" s="41" t="s">
        <v>116</v>
      </c>
      <c r="L7348" s="195">
        <v>0.43801590000000001</v>
      </c>
      <c r="M7348" s="52" t="s">
        <v>1221</v>
      </c>
      <c r="N7348" s="52" t="s">
        <v>117</v>
      </c>
      <c r="P7348" s="42" t="s">
        <v>2221</v>
      </c>
    </row>
    <row r="7349" spans="1:16" x14ac:dyDescent="0.2">
      <c r="A7349" s="30">
        <v>788</v>
      </c>
      <c r="B7349" s="253" t="str">
        <f>IF(AND(A7349&lt;&gt;"",ISNUMBER(A7349)),VLOOKUP(A7349,Studies!A:BR,2,FALSE),"")</f>
        <v>Mouly 2002</v>
      </c>
      <c r="C7349" s="254" t="str">
        <f>IF(AND(A7349&lt;&gt;"",ISNUMBER(A7349)),VLOOKUP(A7349,Studies!A:BR,3,FALSE),"")</f>
        <v>https://www.ncbi.nlm.nih.gov/pubmed/12151999</v>
      </c>
      <c r="D7349" s="254" t="str">
        <f>IF(AND(A7349&lt;&gt;"",ISNUMBER(A7349)),VLOOKUP(A7349,Studies!A:BR,4,FALSE),"")</f>
        <v>400 mg, Day 1</v>
      </c>
      <c r="E7349" s="254" t="str">
        <f>IF(AND(A7349&lt;&gt;"",ISNUMBER(A7349)),VLOOKUP(A7349,Studies!A:BR,5,FALSE),"")</f>
        <v>Efavirenz</v>
      </c>
      <c r="F7349" s="255" t="str">
        <f>IF(AND(A7349&lt;&gt;"",ISNUMBER(A7349)),VLOOKUP(A7349,Studies!A:BR,6,FALSE),"")</f>
        <v>Plasma</v>
      </c>
      <c r="G7349" s="194">
        <v>24</v>
      </c>
      <c r="H7349" s="50" t="s">
        <v>60</v>
      </c>
      <c r="I7349" s="187">
        <v>1.194715</v>
      </c>
      <c r="J7349" s="41" t="s">
        <v>1221</v>
      </c>
      <c r="K7349" s="41" t="s">
        <v>116</v>
      </c>
      <c r="L7349" s="195">
        <v>0.2787925</v>
      </c>
      <c r="M7349" s="52" t="s">
        <v>1221</v>
      </c>
      <c r="N7349" s="52" t="s">
        <v>117</v>
      </c>
      <c r="P7349" s="42" t="s">
        <v>2221</v>
      </c>
    </row>
    <row r="7350" spans="1:16" x14ac:dyDescent="0.2">
      <c r="A7350" s="30">
        <v>789</v>
      </c>
      <c r="B7350" s="253" t="str">
        <f>IF(AND(A7350&lt;&gt;"",ISNUMBER(A7350)),VLOOKUP(A7350,Studies!A:BR,2,FALSE),"")</f>
        <v>Mouly 2002</v>
      </c>
      <c r="C7350" s="254" t="str">
        <f>IF(AND(A7350&lt;&gt;"",ISNUMBER(A7350)),VLOOKUP(A7350,Studies!A:BR,3,FALSE),"")</f>
        <v>https://www.ncbi.nlm.nih.gov/pubmed/12151999</v>
      </c>
      <c r="D7350" s="254" t="str">
        <f>IF(AND(A7350&lt;&gt;"",ISNUMBER(A7350)),VLOOKUP(A7350,Studies!A:BR,4,FALSE),"")</f>
        <v>200 mg, Day 10</v>
      </c>
      <c r="E7350" s="254" t="str">
        <f>IF(AND(A7350&lt;&gt;"",ISNUMBER(A7350)),VLOOKUP(A7350,Studies!A:BR,5,FALSE),"")</f>
        <v>Efavirenz</v>
      </c>
      <c r="F7350" s="255" t="str">
        <f>IF(AND(A7350&lt;&gt;"",ISNUMBER(A7350)),VLOOKUP(A7350,Studies!A:BR,6,FALSE),"")</f>
        <v>Plasma</v>
      </c>
      <c r="G7350" s="194">
        <v>216</v>
      </c>
      <c r="H7350" s="50" t="s">
        <v>60</v>
      </c>
      <c r="I7350" s="187">
        <v>1.995644</v>
      </c>
      <c r="J7350" s="41" t="s">
        <v>1221</v>
      </c>
      <c r="K7350" s="41" t="s">
        <v>116</v>
      </c>
      <c r="L7350" s="195">
        <v>0.4588739</v>
      </c>
      <c r="M7350" s="52" t="s">
        <v>1221</v>
      </c>
      <c r="N7350" s="52" t="s">
        <v>117</v>
      </c>
      <c r="P7350" s="42" t="s">
        <v>2221</v>
      </c>
    </row>
    <row r="7351" spans="1:16" x14ac:dyDescent="0.2">
      <c r="A7351" s="30">
        <v>789</v>
      </c>
      <c r="B7351" s="253" t="str">
        <f>IF(AND(A7351&lt;&gt;"",ISNUMBER(A7351)),VLOOKUP(A7351,Studies!A:BR,2,FALSE),"")</f>
        <v>Mouly 2002</v>
      </c>
      <c r="C7351" s="254" t="str">
        <f>IF(AND(A7351&lt;&gt;"",ISNUMBER(A7351)),VLOOKUP(A7351,Studies!A:BR,3,FALSE),"")</f>
        <v>https://www.ncbi.nlm.nih.gov/pubmed/12151999</v>
      </c>
      <c r="D7351" s="254" t="str">
        <f>IF(AND(A7351&lt;&gt;"",ISNUMBER(A7351)),VLOOKUP(A7351,Studies!A:BR,4,FALSE),"")</f>
        <v>200 mg, Day 10</v>
      </c>
      <c r="E7351" s="254" t="str">
        <f>IF(AND(A7351&lt;&gt;"",ISNUMBER(A7351)),VLOOKUP(A7351,Studies!A:BR,5,FALSE),"")</f>
        <v>Efavirenz</v>
      </c>
      <c r="F7351" s="255" t="str">
        <f>IF(AND(A7351&lt;&gt;"",ISNUMBER(A7351)),VLOOKUP(A7351,Studies!A:BR,6,FALSE),"")</f>
        <v>Plasma</v>
      </c>
      <c r="G7351" s="194">
        <v>218</v>
      </c>
      <c r="H7351" s="50" t="s">
        <v>60</v>
      </c>
      <c r="I7351" s="187">
        <v>3.57707</v>
      </c>
      <c r="J7351" s="41" t="s">
        <v>1221</v>
      </c>
      <c r="K7351" s="41" t="s">
        <v>116</v>
      </c>
      <c r="L7351" s="195">
        <v>0.61861849999999996</v>
      </c>
      <c r="M7351" s="52" t="s">
        <v>1221</v>
      </c>
      <c r="N7351" s="52" t="s">
        <v>117</v>
      </c>
      <c r="P7351" s="42" t="s">
        <v>2221</v>
      </c>
    </row>
    <row r="7352" spans="1:16" x14ac:dyDescent="0.2">
      <c r="A7352" s="30">
        <v>789</v>
      </c>
      <c r="B7352" s="253" t="str">
        <f>IF(AND(A7352&lt;&gt;"",ISNUMBER(A7352)),VLOOKUP(A7352,Studies!A:BR,2,FALSE),"")</f>
        <v>Mouly 2002</v>
      </c>
      <c r="C7352" s="254" t="str">
        <f>IF(AND(A7352&lt;&gt;"",ISNUMBER(A7352)),VLOOKUP(A7352,Studies!A:BR,3,FALSE),"")</f>
        <v>https://www.ncbi.nlm.nih.gov/pubmed/12151999</v>
      </c>
      <c r="D7352" s="254" t="str">
        <f>IF(AND(A7352&lt;&gt;"",ISNUMBER(A7352)),VLOOKUP(A7352,Studies!A:BR,4,FALSE),"")</f>
        <v>200 mg, Day 10</v>
      </c>
      <c r="E7352" s="254" t="str">
        <f>IF(AND(A7352&lt;&gt;"",ISNUMBER(A7352)),VLOOKUP(A7352,Studies!A:BR,5,FALSE),"")</f>
        <v>Efavirenz</v>
      </c>
      <c r="F7352" s="255" t="str">
        <f>IF(AND(A7352&lt;&gt;"",ISNUMBER(A7352)),VLOOKUP(A7352,Studies!A:BR,6,FALSE),"")</f>
        <v>Plasma</v>
      </c>
      <c r="G7352" s="194">
        <v>219</v>
      </c>
      <c r="H7352" s="50" t="s">
        <v>60</v>
      </c>
      <c r="I7352" s="187">
        <v>3.559739</v>
      </c>
      <c r="J7352" s="41" t="s">
        <v>1221</v>
      </c>
      <c r="K7352" s="41" t="s">
        <v>116</v>
      </c>
      <c r="L7352" s="195">
        <v>0.75840739999999995</v>
      </c>
      <c r="M7352" s="52" t="s">
        <v>1221</v>
      </c>
      <c r="N7352" s="52" t="s">
        <v>117</v>
      </c>
      <c r="P7352" s="42" t="s">
        <v>2221</v>
      </c>
    </row>
    <row r="7353" spans="1:16" x14ac:dyDescent="0.2">
      <c r="A7353" s="30">
        <v>789</v>
      </c>
      <c r="B7353" s="253" t="str">
        <f>IF(AND(A7353&lt;&gt;"",ISNUMBER(A7353)),VLOOKUP(A7353,Studies!A:BR,2,FALSE),"")</f>
        <v>Mouly 2002</v>
      </c>
      <c r="C7353" s="254" t="str">
        <f>IF(AND(A7353&lt;&gt;"",ISNUMBER(A7353)),VLOOKUP(A7353,Studies!A:BR,3,FALSE),"")</f>
        <v>https://www.ncbi.nlm.nih.gov/pubmed/12151999</v>
      </c>
      <c r="D7353" s="254" t="str">
        <f>IF(AND(A7353&lt;&gt;"",ISNUMBER(A7353)),VLOOKUP(A7353,Studies!A:BR,4,FALSE),"")</f>
        <v>200 mg, Day 10</v>
      </c>
      <c r="E7353" s="254" t="str">
        <f>IF(AND(A7353&lt;&gt;"",ISNUMBER(A7353)),VLOOKUP(A7353,Studies!A:BR,5,FALSE),"")</f>
        <v>Efavirenz</v>
      </c>
      <c r="F7353" s="255" t="str">
        <f>IF(AND(A7353&lt;&gt;"",ISNUMBER(A7353)),VLOOKUP(A7353,Studies!A:BR,6,FALSE),"")</f>
        <v>Plasma</v>
      </c>
      <c r="G7353" s="194">
        <v>220</v>
      </c>
      <c r="H7353" s="50" t="s">
        <v>60</v>
      </c>
      <c r="I7353" s="187">
        <v>3.6021740000000002</v>
      </c>
      <c r="J7353" s="41" t="s">
        <v>1221</v>
      </c>
      <c r="K7353" s="41" t="s">
        <v>116</v>
      </c>
      <c r="L7353" s="195">
        <v>0.93810729999999998</v>
      </c>
      <c r="M7353" s="52" t="s">
        <v>1221</v>
      </c>
      <c r="N7353" s="52" t="s">
        <v>117</v>
      </c>
      <c r="P7353" s="42" t="s">
        <v>2221</v>
      </c>
    </row>
    <row r="7354" spans="1:16" x14ac:dyDescent="0.2">
      <c r="A7354" s="30">
        <v>789</v>
      </c>
      <c r="B7354" s="253" t="str">
        <f>IF(AND(A7354&lt;&gt;"",ISNUMBER(A7354)),VLOOKUP(A7354,Studies!A:BR,2,FALSE),"")</f>
        <v>Mouly 2002</v>
      </c>
      <c r="C7354" s="254" t="str">
        <f>IF(AND(A7354&lt;&gt;"",ISNUMBER(A7354)),VLOOKUP(A7354,Studies!A:BR,3,FALSE),"")</f>
        <v>https://www.ncbi.nlm.nih.gov/pubmed/12151999</v>
      </c>
      <c r="D7354" s="254" t="str">
        <f>IF(AND(A7354&lt;&gt;"",ISNUMBER(A7354)),VLOOKUP(A7354,Studies!A:BR,4,FALSE),"")</f>
        <v>200 mg, Day 10</v>
      </c>
      <c r="E7354" s="254" t="str">
        <f>IF(AND(A7354&lt;&gt;"",ISNUMBER(A7354)),VLOOKUP(A7354,Studies!A:BR,5,FALSE),"")</f>
        <v>Efavirenz</v>
      </c>
      <c r="F7354" s="255" t="str">
        <f>IF(AND(A7354&lt;&gt;"",ISNUMBER(A7354)),VLOOKUP(A7354,Studies!A:BR,6,FALSE),"")</f>
        <v>Plasma</v>
      </c>
      <c r="G7354" s="194">
        <v>221</v>
      </c>
      <c r="H7354" s="50" t="s">
        <v>60</v>
      </c>
      <c r="I7354" s="187">
        <v>3.50482</v>
      </c>
      <c r="J7354" s="41" t="s">
        <v>1221</v>
      </c>
      <c r="K7354" s="41" t="s">
        <v>116</v>
      </c>
      <c r="L7354" s="195">
        <v>0.83822940000000001</v>
      </c>
      <c r="M7354" s="52" t="s">
        <v>1221</v>
      </c>
      <c r="N7354" s="52" t="s">
        <v>117</v>
      </c>
      <c r="P7354" s="42" t="s">
        <v>2221</v>
      </c>
    </row>
    <row r="7355" spans="1:16" x14ac:dyDescent="0.2">
      <c r="A7355" s="30">
        <v>789</v>
      </c>
      <c r="B7355" s="253" t="str">
        <f>IF(AND(A7355&lt;&gt;"",ISNUMBER(A7355)),VLOOKUP(A7355,Studies!A:BR,2,FALSE),"")</f>
        <v>Mouly 2002</v>
      </c>
      <c r="C7355" s="254" t="str">
        <f>IF(AND(A7355&lt;&gt;"",ISNUMBER(A7355)),VLOOKUP(A7355,Studies!A:BR,3,FALSE),"")</f>
        <v>https://www.ncbi.nlm.nih.gov/pubmed/12151999</v>
      </c>
      <c r="D7355" s="254" t="str">
        <f>IF(AND(A7355&lt;&gt;"",ISNUMBER(A7355)),VLOOKUP(A7355,Studies!A:BR,4,FALSE),"")</f>
        <v>200 mg, Day 10</v>
      </c>
      <c r="E7355" s="254" t="str">
        <f>IF(AND(A7355&lt;&gt;"",ISNUMBER(A7355)),VLOOKUP(A7355,Studies!A:BR,5,FALSE),"")</f>
        <v>Efavirenz</v>
      </c>
      <c r="F7355" s="255" t="str">
        <f>IF(AND(A7355&lt;&gt;"",ISNUMBER(A7355)),VLOOKUP(A7355,Studies!A:BR,6,FALSE),"")</f>
        <v>Plasma</v>
      </c>
      <c r="G7355" s="194">
        <v>224</v>
      </c>
      <c r="H7355" s="50" t="s">
        <v>60</v>
      </c>
      <c r="I7355" s="187">
        <v>2.81385</v>
      </c>
      <c r="J7355" s="41" t="s">
        <v>1221</v>
      </c>
      <c r="K7355" s="41" t="s">
        <v>116</v>
      </c>
      <c r="L7355" s="195">
        <v>0.69854070000000001</v>
      </c>
      <c r="M7355" s="52" t="s">
        <v>1221</v>
      </c>
      <c r="N7355" s="52" t="s">
        <v>117</v>
      </c>
      <c r="P7355" s="42" t="s">
        <v>2221</v>
      </c>
    </row>
    <row r="7356" spans="1:16" x14ac:dyDescent="0.2">
      <c r="A7356" s="30">
        <v>789</v>
      </c>
      <c r="B7356" s="253" t="str">
        <f>IF(AND(A7356&lt;&gt;"",ISNUMBER(A7356)),VLOOKUP(A7356,Studies!A:BR,2,FALSE),"")</f>
        <v>Mouly 2002</v>
      </c>
      <c r="C7356" s="254" t="str">
        <f>IF(AND(A7356&lt;&gt;"",ISNUMBER(A7356)),VLOOKUP(A7356,Studies!A:BR,3,FALSE),"")</f>
        <v>https://www.ncbi.nlm.nih.gov/pubmed/12151999</v>
      </c>
      <c r="D7356" s="254" t="str">
        <f>IF(AND(A7356&lt;&gt;"",ISNUMBER(A7356)),VLOOKUP(A7356,Studies!A:BR,4,FALSE),"")</f>
        <v>200 mg, Day 10</v>
      </c>
      <c r="E7356" s="254" t="str">
        <f>IF(AND(A7356&lt;&gt;"",ISNUMBER(A7356)),VLOOKUP(A7356,Studies!A:BR,5,FALSE),"")</f>
        <v>Efavirenz</v>
      </c>
      <c r="F7356" s="255" t="str">
        <f>IF(AND(A7356&lt;&gt;"",ISNUMBER(A7356)),VLOOKUP(A7356,Studies!A:BR,6,FALSE),"")</f>
        <v>Plasma</v>
      </c>
      <c r="G7356" s="194">
        <v>228</v>
      </c>
      <c r="H7356" s="50" t="s">
        <v>60</v>
      </c>
      <c r="I7356" s="187">
        <v>2.6442459999999999</v>
      </c>
      <c r="J7356" s="41" t="s">
        <v>1221</v>
      </c>
      <c r="K7356" s="41" t="s">
        <v>116</v>
      </c>
      <c r="L7356" s="195">
        <v>0.53879670000000002</v>
      </c>
      <c r="M7356" s="52" t="s">
        <v>1221</v>
      </c>
      <c r="N7356" s="52" t="s">
        <v>117</v>
      </c>
      <c r="P7356" s="42" t="s">
        <v>2221</v>
      </c>
    </row>
    <row r="7357" spans="1:16" x14ac:dyDescent="0.2">
      <c r="A7357" s="30">
        <v>789</v>
      </c>
      <c r="B7357" s="253" t="str">
        <f>IF(AND(A7357&lt;&gt;"",ISNUMBER(A7357)),VLOOKUP(A7357,Studies!A:BR,2,FALSE),"")</f>
        <v>Mouly 2002</v>
      </c>
      <c r="C7357" s="254" t="str">
        <f>IF(AND(A7357&lt;&gt;"",ISNUMBER(A7357)),VLOOKUP(A7357,Studies!A:BR,3,FALSE),"")</f>
        <v>https://www.ncbi.nlm.nih.gov/pubmed/12151999</v>
      </c>
      <c r="D7357" s="254" t="str">
        <f>IF(AND(A7357&lt;&gt;"",ISNUMBER(A7357)),VLOOKUP(A7357,Studies!A:BR,4,FALSE),"")</f>
        <v>200 mg, Day 10</v>
      </c>
      <c r="E7357" s="254" t="str">
        <f>IF(AND(A7357&lt;&gt;"",ISNUMBER(A7357)),VLOOKUP(A7357,Studies!A:BR,5,FALSE),"")</f>
        <v>Efavirenz</v>
      </c>
      <c r="F7357" s="255" t="str">
        <f>IF(AND(A7357&lt;&gt;"",ISNUMBER(A7357)),VLOOKUP(A7357,Studies!A:BR,6,FALSE),"")</f>
        <v>Plasma</v>
      </c>
      <c r="G7357" s="194">
        <v>240</v>
      </c>
      <c r="H7357" s="50" t="s">
        <v>60</v>
      </c>
      <c r="I7357" s="187">
        <v>2.095421</v>
      </c>
      <c r="J7357" s="41" t="s">
        <v>1221</v>
      </c>
      <c r="K7357" s="41" t="s">
        <v>116</v>
      </c>
      <c r="L7357" s="195">
        <v>0.39920949999999999</v>
      </c>
      <c r="M7357" s="52" t="s">
        <v>1221</v>
      </c>
      <c r="N7357" s="52" t="s">
        <v>117</v>
      </c>
      <c r="P7357" s="42" t="s">
        <v>2221</v>
      </c>
    </row>
    <row r="7358" spans="1:16" x14ac:dyDescent="0.2">
      <c r="A7358" s="30">
        <v>790</v>
      </c>
      <c r="B7358" s="253" t="str">
        <f>IF(AND(A7358&lt;&gt;"",ISNUMBER(A7358)),VLOOKUP(A7358,Studies!A:BR,2,FALSE),"")</f>
        <v>Mouly 2002</v>
      </c>
      <c r="C7358" s="254" t="str">
        <f>IF(AND(A7358&lt;&gt;"",ISNUMBER(A7358)),VLOOKUP(A7358,Studies!A:BR,3,FALSE),"")</f>
        <v>https://www.ncbi.nlm.nih.gov/pubmed/12151999</v>
      </c>
      <c r="D7358" s="254" t="str">
        <f>IF(AND(A7358&lt;&gt;"",ISNUMBER(A7358)),VLOOKUP(A7358,Studies!A:BR,4,FALSE),"")</f>
        <v>400 mg, Day 10</v>
      </c>
      <c r="E7358" s="254" t="str">
        <f>IF(AND(A7358&lt;&gt;"",ISNUMBER(A7358)),VLOOKUP(A7358,Studies!A:BR,5,FALSE),"")</f>
        <v>Efavirenz</v>
      </c>
      <c r="F7358" s="255" t="str">
        <f>IF(AND(A7358&lt;&gt;"",ISNUMBER(A7358)),VLOOKUP(A7358,Studies!A:BR,6,FALSE),"")</f>
        <v>Plasma</v>
      </c>
      <c r="G7358" s="194">
        <v>216</v>
      </c>
      <c r="H7358" s="50" t="s">
        <v>60</v>
      </c>
      <c r="I7358" s="187">
        <v>2.7539500000000001</v>
      </c>
      <c r="J7358" s="41" t="s">
        <v>1221</v>
      </c>
      <c r="K7358" s="41" t="s">
        <v>116</v>
      </c>
      <c r="L7358" s="195">
        <v>0.67838379999999998</v>
      </c>
      <c r="M7358" s="52" t="s">
        <v>1221</v>
      </c>
      <c r="N7358" s="52" t="s">
        <v>117</v>
      </c>
      <c r="P7358" s="42" t="s">
        <v>2221</v>
      </c>
    </row>
    <row r="7359" spans="1:16" x14ac:dyDescent="0.2">
      <c r="A7359" s="30">
        <v>790</v>
      </c>
      <c r="B7359" s="253" t="str">
        <f>IF(AND(A7359&lt;&gt;"",ISNUMBER(A7359)),VLOOKUP(A7359,Studies!A:BR,2,FALSE),"")</f>
        <v>Mouly 2002</v>
      </c>
      <c r="C7359" s="254" t="str">
        <f>IF(AND(A7359&lt;&gt;"",ISNUMBER(A7359)),VLOOKUP(A7359,Studies!A:BR,3,FALSE),"")</f>
        <v>https://www.ncbi.nlm.nih.gov/pubmed/12151999</v>
      </c>
      <c r="D7359" s="254" t="str">
        <f>IF(AND(A7359&lt;&gt;"",ISNUMBER(A7359)),VLOOKUP(A7359,Studies!A:BR,4,FALSE),"")</f>
        <v>400 mg, Day 10</v>
      </c>
      <c r="E7359" s="254" t="str">
        <f>IF(AND(A7359&lt;&gt;"",ISNUMBER(A7359)),VLOOKUP(A7359,Studies!A:BR,5,FALSE),"")</f>
        <v>Efavirenz</v>
      </c>
      <c r="F7359" s="255" t="str">
        <f>IF(AND(A7359&lt;&gt;"",ISNUMBER(A7359)),VLOOKUP(A7359,Studies!A:BR,6,FALSE),"")</f>
        <v>Plasma</v>
      </c>
      <c r="G7359" s="194">
        <v>218</v>
      </c>
      <c r="H7359" s="50" t="s">
        <v>60</v>
      </c>
      <c r="I7359" s="187">
        <v>6.2111859999999997</v>
      </c>
      <c r="J7359" s="41" t="s">
        <v>1221</v>
      </c>
      <c r="K7359" s="41" t="s">
        <v>116</v>
      </c>
      <c r="L7359" s="195">
        <v>2.1352310000000001</v>
      </c>
      <c r="M7359" s="52" t="s">
        <v>1221</v>
      </c>
      <c r="N7359" s="52" t="s">
        <v>117</v>
      </c>
      <c r="P7359" s="42" t="s">
        <v>2221</v>
      </c>
    </row>
    <row r="7360" spans="1:16" x14ac:dyDescent="0.2">
      <c r="A7360" s="30">
        <v>790</v>
      </c>
      <c r="B7360" s="253" t="str">
        <f>IF(AND(A7360&lt;&gt;"",ISNUMBER(A7360)),VLOOKUP(A7360,Studies!A:BR,2,FALSE),"")</f>
        <v>Mouly 2002</v>
      </c>
      <c r="C7360" s="254" t="str">
        <f>IF(AND(A7360&lt;&gt;"",ISNUMBER(A7360)),VLOOKUP(A7360,Studies!A:BR,3,FALSE),"")</f>
        <v>https://www.ncbi.nlm.nih.gov/pubmed/12151999</v>
      </c>
      <c r="D7360" s="254" t="str">
        <f>IF(AND(A7360&lt;&gt;"",ISNUMBER(A7360)),VLOOKUP(A7360,Studies!A:BR,4,FALSE),"")</f>
        <v>400 mg, Day 10</v>
      </c>
      <c r="E7360" s="254" t="str">
        <f>IF(AND(A7360&lt;&gt;"",ISNUMBER(A7360)),VLOOKUP(A7360,Studies!A:BR,5,FALSE),"")</f>
        <v>Efavirenz</v>
      </c>
      <c r="F7360" s="255" t="str">
        <f>IF(AND(A7360&lt;&gt;"",ISNUMBER(A7360)),VLOOKUP(A7360,Studies!A:BR,6,FALSE),"")</f>
        <v>Plasma</v>
      </c>
      <c r="G7360" s="194">
        <v>219</v>
      </c>
      <c r="H7360" s="50" t="s">
        <v>60</v>
      </c>
      <c r="I7360" s="187">
        <v>5.7947470000000001</v>
      </c>
      <c r="J7360" s="41" t="s">
        <v>1221</v>
      </c>
      <c r="K7360" s="41" t="s">
        <v>116</v>
      </c>
      <c r="L7360" s="195">
        <v>0.71839620000000004</v>
      </c>
      <c r="M7360" s="52" t="s">
        <v>1221</v>
      </c>
      <c r="N7360" s="52" t="s">
        <v>117</v>
      </c>
      <c r="P7360" s="42" t="s">
        <v>2221</v>
      </c>
    </row>
    <row r="7361" spans="1:16" x14ac:dyDescent="0.2">
      <c r="A7361" s="30">
        <v>790</v>
      </c>
      <c r="B7361" s="253" t="str">
        <f>IF(AND(A7361&lt;&gt;"",ISNUMBER(A7361)),VLOOKUP(A7361,Studies!A:BR,2,FALSE),"")</f>
        <v>Mouly 2002</v>
      </c>
      <c r="C7361" s="254" t="str">
        <f>IF(AND(A7361&lt;&gt;"",ISNUMBER(A7361)),VLOOKUP(A7361,Studies!A:BR,3,FALSE),"")</f>
        <v>https://www.ncbi.nlm.nih.gov/pubmed/12151999</v>
      </c>
      <c r="D7361" s="254" t="str">
        <f>IF(AND(A7361&lt;&gt;"",ISNUMBER(A7361)),VLOOKUP(A7361,Studies!A:BR,4,FALSE),"")</f>
        <v>400 mg, Day 10</v>
      </c>
      <c r="E7361" s="254" t="str">
        <f>IF(AND(A7361&lt;&gt;"",ISNUMBER(A7361)),VLOOKUP(A7361,Studies!A:BR,5,FALSE),"")</f>
        <v>Efavirenz</v>
      </c>
      <c r="F7361" s="255" t="str">
        <f>IF(AND(A7361&lt;&gt;"",ISNUMBER(A7361)),VLOOKUP(A7361,Studies!A:BR,6,FALSE),"")</f>
        <v>Plasma</v>
      </c>
      <c r="G7361" s="194">
        <v>220</v>
      </c>
      <c r="H7361" s="50" t="s">
        <v>60</v>
      </c>
      <c r="I7361" s="187">
        <v>5.5977170000000003</v>
      </c>
      <c r="J7361" s="41" t="s">
        <v>1221</v>
      </c>
      <c r="K7361" s="41" t="s">
        <v>116</v>
      </c>
      <c r="L7361" s="195">
        <v>0.57870770000000005</v>
      </c>
      <c r="M7361" s="52" t="s">
        <v>1221</v>
      </c>
      <c r="N7361" s="52" t="s">
        <v>117</v>
      </c>
      <c r="P7361" s="42" t="s">
        <v>2221</v>
      </c>
    </row>
    <row r="7362" spans="1:16" x14ac:dyDescent="0.2">
      <c r="A7362" s="30">
        <v>790</v>
      </c>
      <c r="B7362" s="253" t="str">
        <f>IF(AND(A7362&lt;&gt;"",ISNUMBER(A7362)),VLOOKUP(A7362,Studies!A:BR,2,FALSE),"")</f>
        <v>Mouly 2002</v>
      </c>
      <c r="C7362" s="254" t="str">
        <f>IF(AND(A7362&lt;&gt;"",ISNUMBER(A7362)),VLOOKUP(A7362,Studies!A:BR,3,FALSE),"")</f>
        <v>https://www.ncbi.nlm.nih.gov/pubmed/12151999</v>
      </c>
      <c r="D7362" s="254" t="str">
        <f>IF(AND(A7362&lt;&gt;"",ISNUMBER(A7362)),VLOOKUP(A7362,Studies!A:BR,4,FALSE),"")</f>
        <v>400 mg, Day 10</v>
      </c>
      <c r="E7362" s="254" t="str">
        <f>IF(AND(A7362&lt;&gt;"",ISNUMBER(A7362)),VLOOKUP(A7362,Studies!A:BR,5,FALSE),"")</f>
        <v>Efavirenz</v>
      </c>
      <c r="F7362" s="255" t="str">
        <f>IF(AND(A7362&lt;&gt;"",ISNUMBER(A7362)),VLOOKUP(A7362,Studies!A:BR,6,FALSE),"")</f>
        <v>Plasma</v>
      </c>
      <c r="G7362" s="194">
        <v>221</v>
      </c>
      <c r="H7362" s="50" t="s">
        <v>60</v>
      </c>
      <c r="I7362" s="187">
        <v>5.1809750000000001</v>
      </c>
      <c r="J7362" s="41" t="s">
        <v>1221</v>
      </c>
      <c r="K7362" s="41" t="s">
        <v>116</v>
      </c>
      <c r="L7362" s="195">
        <v>1.0776939999999999</v>
      </c>
      <c r="M7362" s="52" t="s">
        <v>1221</v>
      </c>
      <c r="N7362" s="52" t="s">
        <v>117</v>
      </c>
      <c r="P7362" s="42" t="s">
        <v>2221</v>
      </c>
    </row>
    <row r="7363" spans="1:16" x14ac:dyDescent="0.2">
      <c r="A7363" s="30">
        <v>790</v>
      </c>
      <c r="B7363" s="253" t="str">
        <f>IF(AND(A7363&lt;&gt;"",ISNUMBER(A7363)),VLOOKUP(A7363,Studies!A:BR,2,FALSE),"")</f>
        <v>Mouly 2002</v>
      </c>
      <c r="C7363" s="254" t="str">
        <f>IF(AND(A7363&lt;&gt;"",ISNUMBER(A7363)),VLOOKUP(A7363,Studies!A:BR,3,FALSE),"")</f>
        <v>https://www.ncbi.nlm.nih.gov/pubmed/12151999</v>
      </c>
      <c r="D7363" s="254" t="str">
        <f>IF(AND(A7363&lt;&gt;"",ISNUMBER(A7363)),VLOOKUP(A7363,Studies!A:BR,4,FALSE),"")</f>
        <v>400 mg, Day 10</v>
      </c>
      <c r="E7363" s="254" t="str">
        <f>IF(AND(A7363&lt;&gt;"",ISNUMBER(A7363)),VLOOKUP(A7363,Studies!A:BR,5,FALSE),"")</f>
        <v>Efavirenz</v>
      </c>
      <c r="F7363" s="255" t="str">
        <f>IF(AND(A7363&lt;&gt;"",ISNUMBER(A7363)),VLOOKUP(A7363,Studies!A:BR,6,FALSE),"")</f>
        <v>Plasma</v>
      </c>
      <c r="G7363" s="194">
        <v>224</v>
      </c>
      <c r="H7363" s="50" t="s">
        <v>60</v>
      </c>
      <c r="I7363" s="187">
        <v>4.0709410000000004</v>
      </c>
      <c r="J7363" s="41" t="s">
        <v>1221</v>
      </c>
      <c r="K7363" s="41" t="s">
        <v>116</v>
      </c>
      <c r="L7363" s="195">
        <v>0.65863039999999995</v>
      </c>
      <c r="M7363" s="52" t="s">
        <v>1221</v>
      </c>
      <c r="N7363" s="52" t="s">
        <v>117</v>
      </c>
      <c r="P7363" s="42" t="s">
        <v>2221</v>
      </c>
    </row>
    <row r="7364" spans="1:16" x14ac:dyDescent="0.2">
      <c r="A7364" s="30">
        <v>790</v>
      </c>
      <c r="B7364" s="253" t="str">
        <f>IF(AND(A7364&lt;&gt;"",ISNUMBER(A7364)),VLOOKUP(A7364,Studies!A:BR,2,FALSE),"")</f>
        <v>Mouly 2002</v>
      </c>
      <c r="C7364" s="254" t="str">
        <f>IF(AND(A7364&lt;&gt;"",ISNUMBER(A7364)),VLOOKUP(A7364,Studies!A:BR,3,FALSE),"")</f>
        <v>https://www.ncbi.nlm.nih.gov/pubmed/12151999</v>
      </c>
      <c r="D7364" s="254" t="str">
        <f>IF(AND(A7364&lt;&gt;"",ISNUMBER(A7364)),VLOOKUP(A7364,Studies!A:BR,4,FALSE),"")</f>
        <v>400 mg, Day 10</v>
      </c>
      <c r="E7364" s="254" t="str">
        <f>IF(AND(A7364&lt;&gt;"",ISNUMBER(A7364)),VLOOKUP(A7364,Studies!A:BR,5,FALSE),"")</f>
        <v>Efavirenz</v>
      </c>
      <c r="F7364" s="255" t="str">
        <f>IF(AND(A7364&lt;&gt;"",ISNUMBER(A7364)),VLOOKUP(A7364,Studies!A:BR,6,FALSE),"")</f>
        <v>Plasma</v>
      </c>
      <c r="G7364" s="194">
        <v>228</v>
      </c>
      <c r="H7364" s="50" t="s">
        <v>60</v>
      </c>
      <c r="I7364" s="187">
        <v>3.6021070000000002</v>
      </c>
      <c r="J7364" s="41" t="s">
        <v>1221</v>
      </c>
      <c r="K7364" s="41" t="s">
        <v>116</v>
      </c>
      <c r="L7364" s="195">
        <v>0.71839520000000001</v>
      </c>
      <c r="M7364" s="52" t="s">
        <v>1221</v>
      </c>
      <c r="N7364" s="52" t="s">
        <v>117</v>
      </c>
      <c r="P7364" s="42" t="s">
        <v>2221</v>
      </c>
    </row>
    <row r="7365" spans="1:16" x14ac:dyDescent="0.2">
      <c r="A7365" s="30">
        <v>790</v>
      </c>
      <c r="B7365" s="253" t="str">
        <f>IF(AND(A7365&lt;&gt;"",ISNUMBER(A7365)),VLOOKUP(A7365,Studies!A:BR,2,FALSE),"")</f>
        <v>Mouly 2002</v>
      </c>
      <c r="C7365" s="254" t="str">
        <f>IF(AND(A7365&lt;&gt;"",ISNUMBER(A7365)),VLOOKUP(A7365,Studies!A:BR,3,FALSE),"")</f>
        <v>https://www.ncbi.nlm.nih.gov/pubmed/12151999</v>
      </c>
      <c r="D7365" s="254" t="str">
        <f>IF(AND(A7365&lt;&gt;"",ISNUMBER(A7365)),VLOOKUP(A7365,Studies!A:BR,4,FALSE),"")</f>
        <v>400 mg, Day 10</v>
      </c>
      <c r="E7365" s="254" t="str">
        <f>IF(AND(A7365&lt;&gt;"",ISNUMBER(A7365)),VLOOKUP(A7365,Studies!A:BR,5,FALSE),"")</f>
        <v>Efavirenz</v>
      </c>
      <c r="F7365" s="255" t="str">
        <f>IF(AND(A7365&lt;&gt;"",ISNUMBER(A7365)),VLOOKUP(A7365,Studies!A:BR,6,FALSE),"")</f>
        <v>Plasma</v>
      </c>
      <c r="G7365" s="194">
        <v>240</v>
      </c>
      <c r="H7365" s="50" t="s">
        <v>60</v>
      </c>
      <c r="I7365" s="187">
        <v>2.7338939999999998</v>
      </c>
      <c r="J7365" s="41" t="s">
        <v>1221</v>
      </c>
      <c r="K7365" s="41" t="s">
        <v>116</v>
      </c>
      <c r="L7365" s="195">
        <v>0.73835090000000003</v>
      </c>
      <c r="M7365" s="52" t="s">
        <v>1221</v>
      </c>
      <c r="N7365" s="52" t="s">
        <v>117</v>
      </c>
      <c r="P7365" s="42" t="s">
        <v>2221</v>
      </c>
    </row>
    <row r="7366" spans="1:16" x14ac:dyDescent="0.2">
      <c r="A7366" s="30">
        <v>791</v>
      </c>
      <c r="B7366" s="253" t="str">
        <f>IF(AND(A7366&lt;&gt;"",ISNUMBER(A7366)),VLOOKUP(A7366,Studies!A:BR,2,FALSE),"")</f>
        <v>Xu 2013</v>
      </c>
      <c r="C7366" s="254" t="str">
        <f>IF(AND(A7366&lt;&gt;"",ISNUMBER(A7366)),VLOOKUP(A7366,Studies!A:BR,3,FALSE),"")</f>
        <v>https://www.ncbi.nlm.nih.gov/pubmed/23846872</v>
      </c>
      <c r="D7366" s="254" t="str">
        <f>IF(AND(A7366&lt;&gt;"",ISNUMBER(A7366)),VLOOKUP(A7366,Studies!A:BR,4,FALSE),"")</f>
        <v>CYP2B6*1/*1 genotype</v>
      </c>
      <c r="E7366" s="254" t="str">
        <f>IF(AND(A7366&lt;&gt;"",ISNUMBER(A7366)),VLOOKUP(A7366,Studies!A:BR,5,FALSE),"")</f>
        <v>Efavirenz</v>
      </c>
      <c r="F7366" s="255" t="str">
        <f>IF(AND(A7366&lt;&gt;"",ISNUMBER(A7366)),VLOOKUP(A7366,Studies!A:BR,6,FALSE),"")</f>
        <v>Plasma</v>
      </c>
      <c r="G7366" s="257">
        <v>0.4990638526715338</v>
      </c>
      <c r="H7366" s="50" t="s">
        <v>60</v>
      </c>
      <c r="I7366" s="258">
        <v>124.9277245</v>
      </c>
      <c r="J7366" s="41" t="s">
        <v>941</v>
      </c>
      <c r="K7366" s="41" t="s">
        <v>239</v>
      </c>
      <c r="P7366" s="42" t="s">
        <v>2231</v>
      </c>
    </row>
    <row r="7367" spans="1:16" x14ac:dyDescent="0.2">
      <c r="A7367" s="30">
        <v>791</v>
      </c>
      <c r="B7367" s="253" t="str">
        <f>IF(AND(A7367&lt;&gt;"",ISNUMBER(A7367)),VLOOKUP(A7367,Studies!A:BR,2,FALSE),"")</f>
        <v>Xu 2013</v>
      </c>
      <c r="C7367" s="254" t="str">
        <f>IF(AND(A7367&lt;&gt;"",ISNUMBER(A7367)),VLOOKUP(A7367,Studies!A:BR,3,FALSE),"")</f>
        <v>https://www.ncbi.nlm.nih.gov/pubmed/23846872</v>
      </c>
      <c r="D7367" s="254" t="str">
        <f>IF(AND(A7367&lt;&gt;"",ISNUMBER(A7367)),VLOOKUP(A7367,Studies!A:BR,4,FALSE),"")</f>
        <v>CYP2B6*1/*1 genotype</v>
      </c>
      <c r="E7367" s="254" t="str">
        <f>IF(AND(A7367&lt;&gt;"",ISNUMBER(A7367)),VLOOKUP(A7367,Studies!A:BR,5,FALSE),"")</f>
        <v>Efavirenz</v>
      </c>
      <c r="F7367" s="255" t="str">
        <f>IF(AND(A7367&lt;&gt;"",ISNUMBER(A7367)),VLOOKUP(A7367,Studies!A:BR,6,FALSE),"")</f>
        <v>Plasma</v>
      </c>
      <c r="G7367" s="257">
        <v>0.49927470767870546</v>
      </c>
      <c r="H7367" s="50" t="s">
        <v>60</v>
      </c>
      <c r="I7367" s="258">
        <v>744.66389400000003</v>
      </c>
      <c r="J7367" s="41" t="s">
        <v>941</v>
      </c>
      <c r="K7367" s="41" t="s">
        <v>239</v>
      </c>
      <c r="P7367" s="42" t="s">
        <v>2231</v>
      </c>
    </row>
    <row r="7368" spans="1:16" x14ac:dyDescent="0.2">
      <c r="A7368" s="30">
        <v>791</v>
      </c>
      <c r="B7368" s="253" t="str">
        <f>IF(AND(A7368&lt;&gt;"",ISNUMBER(A7368)),VLOOKUP(A7368,Studies!A:BR,2,FALSE),"")</f>
        <v>Xu 2013</v>
      </c>
      <c r="C7368" s="254" t="str">
        <f>IF(AND(A7368&lt;&gt;"",ISNUMBER(A7368)),VLOOKUP(A7368,Studies!A:BR,3,FALSE),"")</f>
        <v>https://www.ncbi.nlm.nih.gov/pubmed/23846872</v>
      </c>
      <c r="D7368" s="254" t="str">
        <f>IF(AND(A7368&lt;&gt;"",ISNUMBER(A7368)),VLOOKUP(A7368,Studies!A:BR,4,FALSE),"")</f>
        <v>CYP2B6*1/*1 genotype</v>
      </c>
      <c r="E7368" s="254" t="str">
        <f>IF(AND(A7368&lt;&gt;"",ISNUMBER(A7368)),VLOOKUP(A7368,Studies!A:BR,5,FALSE),"")</f>
        <v>Efavirenz</v>
      </c>
      <c r="F7368" s="255" t="str">
        <f>IF(AND(A7368&lt;&gt;"",ISNUMBER(A7368)),VLOOKUP(A7368,Studies!A:BR,6,FALSE),"")</f>
        <v>Plasma</v>
      </c>
      <c r="G7368" s="257">
        <v>0.50006422575004394</v>
      </c>
      <c r="H7368" s="50" t="s">
        <v>60</v>
      </c>
      <c r="I7368" s="258">
        <v>37.290791830000003</v>
      </c>
      <c r="J7368" s="41" t="s">
        <v>941</v>
      </c>
      <c r="K7368" s="41" t="s">
        <v>239</v>
      </c>
      <c r="P7368" s="42" t="s">
        <v>2231</v>
      </c>
    </row>
    <row r="7369" spans="1:16" x14ac:dyDescent="0.2">
      <c r="A7369" s="30">
        <v>791</v>
      </c>
      <c r="B7369" s="253" t="str">
        <f>IF(AND(A7369&lt;&gt;"",ISNUMBER(A7369)),VLOOKUP(A7369,Studies!A:BR,2,FALSE),"")</f>
        <v>Xu 2013</v>
      </c>
      <c r="C7369" s="254" t="str">
        <f>IF(AND(A7369&lt;&gt;"",ISNUMBER(A7369)),VLOOKUP(A7369,Studies!A:BR,3,FALSE),"")</f>
        <v>https://www.ncbi.nlm.nih.gov/pubmed/23846872</v>
      </c>
      <c r="D7369" s="254" t="str">
        <f>IF(AND(A7369&lt;&gt;"",ISNUMBER(A7369)),VLOOKUP(A7369,Studies!A:BR,4,FALSE),"")</f>
        <v>CYP2B6*1/*1 genotype</v>
      </c>
      <c r="E7369" s="254" t="str">
        <f>IF(AND(A7369&lt;&gt;"",ISNUMBER(A7369)),VLOOKUP(A7369,Studies!A:BR,5,FALSE),"")</f>
        <v>Efavirenz</v>
      </c>
      <c r="F7369" s="255" t="str">
        <f>IF(AND(A7369&lt;&gt;"",ISNUMBER(A7369)),VLOOKUP(A7369,Studies!A:BR,6,FALSE),"")</f>
        <v>Plasma</v>
      </c>
      <c r="G7369" s="257">
        <v>0.50085980194946755</v>
      </c>
      <c r="H7369" s="50" t="s">
        <v>60</v>
      </c>
      <c r="I7369" s="258">
        <v>49.810353640000002</v>
      </c>
      <c r="J7369" s="41" t="s">
        <v>941</v>
      </c>
      <c r="K7369" s="41" t="s">
        <v>239</v>
      </c>
      <c r="P7369" s="42" t="s">
        <v>2231</v>
      </c>
    </row>
    <row r="7370" spans="1:16" x14ac:dyDescent="0.2">
      <c r="A7370" s="30">
        <v>791</v>
      </c>
      <c r="B7370" s="253" t="str">
        <f>IF(AND(A7370&lt;&gt;"",ISNUMBER(A7370)),VLOOKUP(A7370,Studies!A:BR,2,FALSE),"")</f>
        <v>Xu 2013</v>
      </c>
      <c r="C7370" s="254" t="str">
        <f>IF(AND(A7370&lt;&gt;"",ISNUMBER(A7370)),VLOOKUP(A7370,Studies!A:BR,3,FALSE),"")</f>
        <v>https://www.ncbi.nlm.nih.gov/pubmed/23846872</v>
      </c>
      <c r="D7370" s="254" t="str">
        <f>IF(AND(A7370&lt;&gt;"",ISNUMBER(A7370)),VLOOKUP(A7370,Studies!A:BR,4,FALSE),"")</f>
        <v>CYP2B6*1/*1 genotype</v>
      </c>
      <c r="E7370" s="254" t="str">
        <f>IF(AND(A7370&lt;&gt;"",ISNUMBER(A7370)),VLOOKUP(A7370,Studies!A:BR,5,FALSE),"")</f>
        <v>Efavirenz</v>
      </c>
      <c r="F7370" s="255" t="str">
        <f>IF(AND(A7370&lt;&gt;"",ISNUMBER(A7370)),VLOOKUP(A7370,Studies!A:BR,6,FALSE),"")</f>
        <v>Plasma</v>
      </c>
      <c r="G7370" s="257">
        <v>0.50087646381650119</v>
      </c>
      <c r="H7370" s="50" t="s">
        <v>60</v>
      </c>
      <c r="I7370" s="258">
        <v>175.0059718</v>
      </c>
      <c r="J7370" s="41" t="s">
        <v>941</v>
      </c>
      <c r="K7370" s="41" t="s">
        <v>239</v>
      </c>
      <c r="P7370" s="42" t="s">
        <v>2231</v>
      </c>
    </row>
    <row r="7371" spans="1:16" x14ac:dyDescent="0.2">
      <c r="A7371" s="30">
        <v>791</v>
      </c>
      <c r="B7371" s="253" t="str">
        <f>IF(AND(A7371&lt;&gt;"",ISNUMBER(A7371)),VLOOKUP(A7371,Studies!A:BR,2,FALSE),"")</f>
        <v>Xu 2013</v>
      </c>
      <c r="C7371" s="254" t="str">
        <f>IF(AND(A7371&lt;&gt;"",ISNUMBER(A7371)),VLOOKUP(A7371,Studies!A:BR,3,FALSE),"")</f>
        <v>https://www.ncbi.nlm.nih.gov/pubmed/23846872</v>
      </c>
      <c r="D7371" s="254" t="str">
        <f>IF(AND(A7371&lt;&gt;"",ISNUMBER(A7371)),VLOOKUP(A7371,Studies!A:BR,4,FALSE),"")</f>
        <v>CYP2B6*1/*1 genotype</v>
      </c>
      <c r="E7371" s="254" t="str">
        <f>IF(AND(A7371&lt;&gt;"",ISNUMBER(A7371)),VLOOKUP(A7371,Studies!A:BR,5,FALSE),"")</f>
        <v>Efavirenz</v>
      </c>
      <c r="F7371" s="255" t="str">
        <f>IF(AND(A7371&lt;&gt;"",ISNUMBER(A7371)),VLOOKUP(A7371,Studies!A:BR,6,FALSE),"")</f>
        <v>Plasma</v>
      </c>
      <c r="G7371" s="257">
        <v>0.99934410085855052</v>
      </c>
      <c r="H7371" s="50" t="s">
        <v>60</v>
      </c>
      <c r="I7371" s="258">
        <v>3630.3514540000001</v>
      </c>
      <c r="J7371" s="41" t="s">
        <v>941</v>
      </c>
      <c r="K7371" s="41" t="s">
        <v>239</v>
      </c>
      <c r="P7371" s="42" t="s">
        <v>2231</v>
      </c>
    </row>
    <row r="7372" spans="1:16" x14ac:dyDescent="0.2">
      <c r="A7372" s="30">
        <v>791</v>
      </c>
      <c r="B7372" s="253" t="str">
        <f>IF(AND(A7372&lt;&gt;"",ISNUMBER(A7372)),VLOOKUP(A7372,Studies!A:BR,2,FALSE),"")</f>
        <v>Xu 2013</v>
      </c>
      <c r="C7372" s="254" t="str">
        <f>IF(AND(A7372&lt;&gt;"",ISNUMBER(A7372)),VLOOKUP(A7372,Studies!A:BR,3,FALSE),"")</f>
        <v>https://www.ncbi.nlm.nih.gov/pubmed/23846872</v>
      </c>
      <c r="D7372" s="254" t="str">
        <f>IF(AND(A7372&lt;&gt;"",ISNUMBER(A7372)),VLOOKUP(A7372,Studies!A:BR,4,FALSE),"")</f>
        <v>CYP2B6*1/*1 genotype</v>
      </c>
      <c r="E7372" s="254" t="str">
        <f>IF(AND(A7372&lt;&gt;"",ISNUMBER(A7372)),VLOOKUP(A7372,Studies!A:BR,5,FALSE),"")</f>
        <v>Efavirenz</v>
      </c>
      <c r="F7372" s="255" t="str">
        <f>IF(AND(A7372&lt;&gt;"",ISNUMBER(A7372)),VLOOKUP(A7372,Studies!A:BR,6,FALSE),"")</f>
        <v>Plasma</v>
      </c>
      <c r="G7372" s="257">
        <v>0.99970459551783275</v>
      </c>
      <c r="H7372" s="50" t="s">
        <v>60</v>
      </c>
      <c r="I7372" s="258">
        <v>1577.1433159999999</v>
      </c>
      <c r="J7372" s="41" t="s">
        <v>941</v>
      </c>
      <c r="K7372" s="41" t="s">
        <v>239</v>
      </c>
      <c r="P7372" s="42" t="s">
        <v>2231</v>
      </c>
    </row>
    <row r="7373" spans="1:16" x14ac:dyDescent="0.2">
      <c r="A7373" s="30">
        <v>791</v>
      </c>
      <c r="B7373" s="253" t="str">
        <f>IF(AND(A7373&lt;&gt;"",ISNUMBER(A7373)),VLOOKUP(A7373,Studies!A:BR,2,FALSE),"")</f>
        <v>Xu 2013</v>
      </c>
      <c r="C7373" s="254" t="str">
        <f>IF(AND(A7373&lt;&gt;"",ISNUMBER(A7373)),VLOOKUP(A7373,Studies!A:BR,3,FALSE),"")</f>
        <v>https://www.ncbi.nlm.nih.gov/pubmed/23846872</v>
      </c>
      <c r="D7373" s="254" t="str">
        <f>IF(AND(A7373&lt;&gt;"",ISNUMBER(A7373)),VLOOKUP(A7373,Studies!A:BR,4,FALSE),"")</f>
        <v>CYP2B6*1/*1 genotype</v>
      </c>
      <c r="E7373" s="254" t="str">
        <f>IF(AND(A7373&lt;&gt;"",ISNUMBER(A7373)),VLOOKUP(A7373,Studies!A:BR,5,FALSE),"")</f>
        <v>Efavirenz</v>
      </c>
      <c r="F7373" s="255" t="str">
        <f>IF(AND(A7373&lt;&gt;"",ISNUMBER(A7373)),VLOOKUP(A7373,Studies!A:BR,6,FALSE),"")</f>
        <v>Plasma</v>
      </c>
      <c r="G7373" s="257">
        <v>0.99979169003432622</v>
      </c>
      <c r="H7373" s="50" t="s">
        <v>60</v>
      </c>
      <c r="I7373" s="258">
        <v>1376.8303269999999</v>
      </c>
      <c r="J7373" s="41" t="s">
        <v>941</v>
      </c>
      <c r="K7373" s="41" t="s">
        <v>239</v>
      </c>
      <c r="P7373" s="42" t="s">
        <v>2231</v>
      </c>
    </row>
    <row r="7374" spans="1:16" x14ac:dyDescent="0.2">
      <c r="A7374" s="30">
        <v>791</v>
      </c>
      <c r="B7374" s="253" t="str">
        <f>IF(AND(A7374&lt;&gt;"",ISNUMBER(A7374)),VLOOKUP(A7374,Studies!A:BR,2,FALSE),"")</f>
        <v>Xu 2013</v>
      </c>
      <c r="C7374" s="254" t="str">
        <f>IF(AND(A7374&lt;&gt;"",ISNUMBER(A7374)),VLOOKUP(A7374,Studies!A:BR,3,FALSE),"")</f>
        <v>https://www.ncbi.nlm.nih.gov/pubmed/23846872</v>
      </c>
      <c r="D7374" s="254" t="str">
        <f>IF(AND(A7374&lt;&gt;"",ISNUMBER(A7374)),VLOOKUP(A7374,Studies!A:BR,4,FALSE),"")</f>
        <v>CYP2B6*1/*1 genotype</v>
      </c>
      <c r="E7374" s="254" t="str">
        <f>IF(AND(A7374&lt;&gt;"",ISNUMBER(A7374)),VLOOKUP(A7374,Studies!A:BR,5,FALSE),"")</f>
        <v>Efavirenz</v>
      </c>
      <c r="F7374" s="255" t="str">
        <f>IF(AND(A7374&lt;&gt;"",ISNUMBER(A7374)),VLOOKUP(A7374,Studies!A:BR,6,FALSE),"")</f>
        <v>Plasma</v>
      </c>
      <c r="G7374" s="257">
        <v>0.99982207461679351</v>
      </c>
      <c r="H7374" s="50" t="s">
        <v>60</v>
      </c>
      <c r="I7374" s="258">
        <v>149.91326939999999</v>
      </c>
      <c r="J7374" s="41" t="s">
        <v>941</v>
      </c>
      <c r="K7374" s="41" t="s">
        <v>239</v>
      </c>
      <c r="P7374" s="42" t="s">
        <v>2231</v>
      </c>
    </row>
    <row r="7375" spans="1:16" x14ac:dyDescent="0.2">
      <c r="A7375" s="30">
        <v>791</v>
      </c>
      <c r="B7375" s="253" t="str">
        <f>IF(AND(A7375&lt;&gt;"",ISNUMBER(A7375)),VLOOKUP(A7375,Studies!A:BR,2,FALSE),"")</f>
        <v>Xu 2013</v>
      </c>
      <c r="C7375" s="254" t="str">
        <f>IF(AND(A7375&lt;&gt;"",ISNUMBER(A7375)),VLOOKUP(A7375,Studies!A:BR,3,FALSE),"")</f>
        <v>https://www.ncbi.nlm.nih.gov/pubmed/23846872</v>
      </c>
      <c r="D7375" s="254" t="str">
        <f>IF(AND(A7375&lt;&gt;"",ISNUMBER(A7375)),VLOOKUP(A7375,Studies!A:BR,4,FALSE),"")</f>
        <v>CYP2B6*1/*1 genotype</v>
      </c>
      <c r="E7375" s="254" t="str">
        <f>IF(AND(A7375&lt;&gt;"",ISNUMBER(A7375)),VLOOKUP(A7375,Studies!A:BR,5,FALSE),"")</f>
        <v>Efavirenz</v>
      </c>
      <c r="F7375" s="255" t="str">
        <f>IF(AND(A7375&lt;&gt;"",ISNUMBER(A7375)),VLOOKUP(A7375,Studies!A:BR,6,FALSE),"")</f>
        <v>Plasma</v>
      </c>
      <c r="G7375" s="257">
        <v>1.0004369694730266</v>
      </c>
      <c r="H7375" s="50" t="s">
        <v>60</v>
      </c>
      <c r="I7375" s="258">
        <v>500.46100030000002</v>
      </c>
      <c r="J7375" s="41" t="s">
        <v>941</v>
      </c>
      <c r="K7375" s="41" t="s">
        <v>239</v>
      </c>
      <c r="P7375" s="42" t="s">
        <v>2231</v>
      </c>
    </row>
    <row r="7376" spans="1:16" x14ac:dyDescent="0.2">
      <c r="A7376" s="30">
        <v>791</v>
      </c>
      <c r="B7376" s="253" t="str">
        <f>IF(AND(A7376&lt;&gt;"",ISNUMBER(A7376)),VLOOKUP(A7376,Studies!A:BR,2,FALSE),"")</f>
        <v>Xu 2013</v>
      </c>
      <c r="C7376" s="254" t="str">
        <f>IF(AND(A7376&lt;&gt;"",ISNUMBER(A7376)),VLOOKUP(A7376,Studies!A:BR,3,FALSE),"")</f>
        <v>https://www.ncbi.nlm.nih.gov/pubmed/23846872</v>
      </c>
      <c r="D7376" s="254" t="str">
        <f>IF(AND(A7376&lt;&gt;"",ISNUMBER(A7376)),VLOOKUP(A7376,Studies!A:BR,4,FALSE),"")</f>
        <v>CYP2B6*1/*1 genotype</v>
      </c>
      <c r="E7376" s="254" t="str">
        <f>IF(AND(A7376&lt;&gt;"",ISNUMBER(A7376)),VLOOKUP(A7376,Studies!A:BR,5,FALSE),"")</f>
        <v>Efavirenz</v>
      </c>
      <c r="F7376" s="255" t="str">
        <f>IF(AND(A7376&lt;&gt;"",ISNUMBER(A7376)),VLOOKUP(A7376,Studies!A:BR,6,FALSE),"")</f>
        <v>Plasma</v>
      </c>
      <c r="G7376" s="257">
        <v>1.0006394900726154</v>
      </c>
      <c r="H7376" s="50" t="s">
        <v>60</v>
      </c>
      <c r="I7376" s="258">
        <v>500.46100030000002</v>
      </c>
      <c r="J7376" s="41" t="s">
        <v>941</v>
      </c>
      <c r="K7376" s="41" t="s">
        <v>239</v>
      </c>
      <c r="P7376" s="42" t="s">
        <v>2231</v>
      </c>
    </row>
    <row r="7377" spans="1:16" x14ac:dyDescent="0.2">
      <c r="A7377" s="30">
        <v>791</v>
      </c>
      <c r="B7377" s="253" t="str">
        <f>IF(AND(A7377&lt;&gt;"",ISNUMBER(A7377)),VLOOKUP(A7377,Studies!A:BR,2,FALSE),"")</f>
        <v>Xu 2013</v>
      </c>
      <c r="C7377" s="254" t="str">
        <f>IF(AND(A7377&lt;&gt;"",ISNUMBER(A7377)),VLOOKUP(A7377,Studies!A:BR,3,FALSE),"")</f>
        <v>https://www.ncbi.nlm.nih.gov/pubmed/23846872</v>
      </c>
      <c r="D7377" s="254" t="str">
        <f>IF(AND(A7377&lt;&gt;"",ISNUMBER(A7377)),VLOOKUP(A7377,Studies!A:BR,4,FALSE),"")</f>
        <v>CYP2B6*1/*1 genotype</v>
      </c>
      <c r="E7377" s="254" t="str">
        <f>IF(AND(A7377&lt;&gt;"",ISNUMBER(A7377)),VLOOKUP(A7377,Studies!A:BR,5,FALSE),"")</f>
        <v>Efavirenz</v>
      </c>
      <c r="F7377" s="255" t="str">
        <f>IF(AND(A7377&lt;&gt;"",ISNUMBER(A7377)),VLOOKUP(A7377,Studies!A:BR,6,FALSE),"")</f>
        <v>Plasma</v>
      </c>
      <c r="G7377" s="257">
        <v>1.0007779748677277</v>
      </c>
      <c r="H7377" s="50" t="s">
        <v>60</v>
      </c>
      <c r="I7377" s="258">
        <v>825.96960750000005</v>
      </c>
      <c r="J7377" s="41" t="s">
        <v>941</v>
      </c>
      <c r="K7377" s="41" t="s">
        <v>239</v>
      </c>
      <c r="P7377" s="42" t="s">
        <v>2231</v>
      </c>
    </row>
    <row r="7378" spans="1:16" x14ac:dyDescent="0.2">
      <c r="A7378" s="30">
        <v>791</v>
      </c>
      <c r="B7378" s="253" t="str">
        <f>IF(AND(A7378&lt;&gt;"",ISNUMBER(A7378)),VLOOKUP(A7378,Studies!A:BR,2,FALSE),"")</f>
        <v>Xu 2013</v>
      </c>
      <c r="C7378" s="254" t="str">
        <f>IF(AND(A7378&lt;&gt;"",ISNUMBER(A7378)),VLOOKUP(A7378,Studies!A:BR,3,FALSE),"")</f>
        <v>https://www.ncbi.nlm.nih.gov/pubmed/23846872</v>
      </c>
      <c r="D7378" s="254" t="str">
        <f>IF(AND(A7378&lt;&gt;"",ISNUMBER(A7378)),VLOOKUP(A7378,Studies!A:BR,4,FALSE),"")</f>
        <v>CYP2B6*1/*1 genotype</v>
      </c>
      <c r="E7378" s="254" t="str">
        <f>IF(AND(A7378&lt;&gt;"",ISNUMBER(A7378)),VLOOKUP(A7378,Studies!A:BR,5,FALSE),"")</f>
        <v>Efavirenz</v>
      </c>
      <c r="F7378" s="255" t="str">
        <f>IF(AND(A7378&lt;&gt;"",ISNUMBER(A7378)),VLOOKUP(A7378,Studies!A:BR,6,FALSE),"")</f>
        <v>Plasma</v>
      </c>
      <c r="G7378" s="257">
        <v>1.9990761874173768</v>
      </c>
      <c r="H7378" s="50" t="s">
        <v>60</v>
      </c>
      <c r="I7378" s="258">
        <v>106.01443500000001</v>
      </c>
      <c r="J7378" s="41" t="s">
        <v>941</v>
      </c>
      <c r="K7378" s="41" t="s">
        <v>239</v>
      </c>
      <c r="P7378" s="42" t="s">
        <v>2231</v>
      </c>
    </row>
    <row r="7379" spans="1:16" x14ac:dyDescent="0.2">
      <c r="A7379" s="30">
        <v>791</v>
      </c>
      <c r="B7379" s="253" t="str">
        <f>IF(AND(A7379&lt;&gt;"",ISNUMBER(A7379)),VLOOKUP(A7379,Studies!A:BR,2,FALSE),"")</f>
        <v>Xu 2013</v>
      </c>
      <c r="C7379" s="254" t="str">
        <f>IF(AND(A7379&lt;&gt;"",ISNUMBER(A7379)),VLOOKUP(A7379,Studies!A:BR,3,FALSE),"")</f>
        <v>https://www.ncbi.nlm.nih.gov/pubmed/23846872</v>
      </c>
      <c r="D7379" s="254" t="str">
        <f>IF(AND(A7379&lt;&gt;"",ISNUMBER(A7379)),VLOOKUP(A7379,Studies!A:BR,4,FALSE),"")</f>
        <v>CYP2B6*1/*1 genotype</v>
      </c>
      <c r="E7379" s="254" t="str">
        <f>IF(AND(A7379&lt;&gt;"",ISNUMBER(A7379)),VLOOKUP(A7379,Studies!A:BR,5,FALSE),"")</f>
        <v>Efavirenz</v>
      </c>
      <c r="F7379" s="255" t="str">
        <f>IF(AND(A7379&lt;&gt;"",ISNUMBER(A7379)),VLOOKUP(A7379,Studies!A:BR,6,FALSE),"")</f>
        <v>Plasma</v>
      </c>
      <c r="G7379" s="257">
        <v>1.9995432073641568</v>
      </c>
      <c r="H7379" s="50" t="s">
        <v>60</v>
      </c>
      <c r="I7379" s="258">
        <v>1282.8443159999999</v>
      </c>
      <c r="J7379" s="41" t="s">
        <v>941</v>
      </c>
      <c r="K7379" s="41" t="s">
        <v>239</v>
      </c>
      <c r="P7379" s="42" t="s">
        <v>2231</v>
      </c>
    </row>
    <row r="7380" spans="1:16" x14ac:dyDescent="0.2">
      <c r="A7380" s="30">
        <v>791</v>
      </c>
      <c r="B7380" s="253" t="str">
        <f>IF(AND(A7380&lt;&gt;"",ISNUMBER(A7380)),VLOOKUP(A7380,Studies!A:BR,2,FALSE),"")</f>
        <v>Xu 2013</v>
      </c>
      <c r="C7380" s="254" t="str">
        <f>IF(AND(A7380&lt;&gt;"",ISNUMBER(A7380)),VLOOKUP(A7380,Studies!A:BR,3,FALSE),"")</f>
        <v>https://www.ncbi.nlm.nih.gov/pubmed/23846872</v>
      </c>
      <c r="D7380" s="254" t="str">
        <f>IF(AND(A7380&lt;&gt;"",ISNUMBER(A7380)),VLOOKUP(A7380,Studies!A:BR,4,FALSE),"")</f>
        <v>CYP2B6*1/*1 genotype</v>
      </c>
      <c r="E7380" s="254" t="str">
        <f>IF(AND(A7380&lt;&gt;"",ISNUMBER(A7380)),VLOOKUP(A7380,Studies!A:BR,5,FALSE),"")</f>
        <v>Efavirenz</v>
      </c>
      <c r="F7380" s="255" t="str">
        <f>IF(AND(A7380&lt;&gt;"",ISNUMBER(A7380)),VLOOKUP(A7380,Studies!A:BR,6,FALSE),"")</f>
        <v>Plasma</v>
      </c>
      <c r="G7380" s="257">
        <v>1.999774343971163</v>
      </c>
      <c r="H7380" s="50" t="s">
        <v>60</v>
      </c>
      <c r="I7380" s="258">
        <v>731.98359600000003</v>
      </c>
      <c r="J7380" s="41" t="s">
        <v>941</v>
      </c>
      <c r="K7380" s="41" t="s">
        <v>239</v>
      </c>
      <c r="P7380" s="42" t="s">
        <v>2231</v>
      </c>
    </row>
    <row r="7381" spans="1:16" x14ac:dyDescent="0.2">
      <c r="A7381" s="30">
        <v>791</v>
      </c>
      <c r="B7381" s="253" t="str">
        <f>IF(AND(A7381&lt;&gt;"",ISNUMBER(A7381)),VLOOKUP(A7381,Studies!A:BR,2,FALSE),"")</f>
        <v>Xu 2013</v>
      </c>
      <c r="C7381" s="254" t="str">
        <f>IF(AND(A7381&lt;&gt;"",ISNUMBER(A7381)),VLOOKUP(A7381,Studies!A:BR,3,FALSE),"")</f>
        <v>https://www.ncbi.nlm.nih.gov/pubmed/23846872</v>
      </c>
      <c r="D7381" s="254" t="str">
        <f>IF(AND(A7381&lt;&gt;"",ISNUMBER(A7381)),VLOOKUP(A7381,Studies!A:BR,4,FALSE),"")</f>
        <v>CYP2B6*1/*1 genotype</v>
      </c>
      <c r="E7381" s="254" t="str">
        <f>IF(AND(A7381&lt;&gt;"",ISNUMBER(A7381)),VLOOKUP(A7381,Studies!A:BR,5,FALSE),"")</f>
        <v>Efavirenz</v>
      </c>
      <c r="F7381" s="255" t="str">
        <f>IF(AND(A7381&lt;&gt;"",ISNUMBER(A7381)),VLOOKUP(A7381,Studies!A:BR,6,FALSE),"")</f>
        <v>Plasma</v>
      </c>
      <c r="G7381" s="257">
        <v>1.9997952526616865</v>
      </c>
      <c r="H7381" s="50" t="s">
        <v>60</v>
      </c>
      <c r="I7381" s="258">
        <v>3605.2319619999998</v>
      </c>
      <c r="J7381" s="41" t="s">
        <v>941</v>
      </c>
      <c r="K7381" s="41" t="s">
        <v>239</v>
      </c>
      <c r="P7381" s="42" t="s">
        <v>2231</v>
      </c>
    </row>
    <row r="7382" spans="1:16" x14ac:dyDescent="0.2">
      <c r="A7382" s="30">
        <v>791</v>
      </c>
      <c r="B7382" s="253" t="str">
        <f>IF(AND(A7382&lt;&gt;"",ISNUMBER(A7382)),VLOOKUP(A7382,Studies!A:BR,2,FALSE),"")</f>
        <v>Xu 2013</v>
      </c>
      <c r="C7382" s="254" t="str">
        <f>IF(AND(A7382&lt;&gt;"",ISNUMBER(A7382)),VLOOKUP(A7382,Studies!A:BR,3,FALSE),"")</f>
        <v>https://www.ncbi.nlm.nih.gov/pubmed/23846872</v>
      </c>
      <c r="D7382" s="254" t="str">
        <f>IF(AND(A7382&lt;&gt;"",ISNUMBER(A7382)),VLOOKUP(A7382,Studies!A:BR,4,FALSE),"")</f>
        <v>CYP2B6*1/*1 genotype</v>
      </c>
      <c r="E7382" s="254" t="str">
        <f>IF(AND(A7382&lt;&gt;"",ISNUMBER(A7382)),VLOOKUP(A7382,Studies!A:BR,5,FALSE),"")</f>
        <v>Efavirenz</v>
      </c>
      <c r="F7382" s="255" t="str">
        <f>IF(AND(A7382&lt;&gt;"",ISNUMBER(A7382)),VLOOKUP(A7382,Studies!A:BR,6,FALSE),"")</f>
        <v>Plasma</v>
      </c>
      <c r="G7382" s="257">
        <v>2.0003357438379901</v>
      </c>
      <c r="H7382" s="50" t="s">
        <v>60</v>
      </c>
      <c r="I7382" s="258">
        <v>1163.917408</v>
      </c>
      <c r="J7382" s="41" t="s">
        <v>941</v>
      </c>
      <c r="K7382" s="41" t="s">
        <v>239</v>
      </c>
      <c r="P7382" s="42" t="s">
        <v>2231</v>
      </c>
    </row>
    <row r="7383" spans="1:16" x14ac:dyDescent="0.2">
      <c r="A7383" s="30">
        <v>791</v>
      </c>
      <c r="B7383" s="253" t="str">
        <f>IF(AND(A7383&lt;&gt;"",ISNUMBER(A7383)),VLOOKUP(A7383,Studies!A:BR,2,FALSE),"")</f>
        <v>Xu 2013</v>
      </c>
      <c r="C7383" s="254" t="str">
        <f>IF(AND(A7383&lt;&gt;"",ISNUMBER(A7383)),VLOOKUP(A7383,Studies!A:BR,3,FALSE),"")</f>
        <v>https://www.ncbi.nlm.nih.gov/pubmed/23846872</v>
      </c>
      <c r="D7383" s="254" t="str">
        <f>IF(AND(A7383&lt;&gt;"",ISNUMBER(A7383)),VLOOKUP(A7383,Studies!A:BR,4,FALSE),"")</f>
        <v>CYP2B6*1/*1 genotype</v>
      </c>
      <c r="E7383" s="254" t="str">
        <f>IF(AND(A7383&lt;&gt;"",ISNUMBER(A7383)),VLOOKUP(A7383,Studies!A:BR,5,FALSE),"")</f>
        <v>Efavirenz</v>
      </c>
      <c r="F7383" s="255" t="str">
        <f>IF(AND(A7383&lt;&gt;"",ISNUMBER(A7383)),VLOOKUP(A7383,Studies!A:BR,6,FALSE),"")</f>
        <v>Plasma</v>
      </c>
      <c r="G7383" s="257">
        <v>2.0004727929523214</v>
      </c>
      <c r="H7383" s="50" t="s">
        <v>60</v>
      </c>
      <c r="I7383" s="258">
        <v>2835.2789109999999</v>
      </c>
      <c r="J7383" s="41" t="s">
        <v>941</v>
      </c>
      <c r="K7383" s="41" t="s">
        <v>239</v>
      </c>
      <c r="P7383" s="42" t="s">
        <v>2231</v>
      </c>
    </row>
    <row r="7384" spans="1:16" x14ac:dyDescent="0.2">
      <c r="A7384" s="30">
        <v>791</v>
      </c>
      <c r="B7384" s="253" t="str">
        <f>IF(AND(A7384&lt;&gt;"",ISNUMBER(A7384)),VLOOKUP(A7384,Studies!A:BR,2,FALSE),"")</f>
        <v>Xu 2013</v>
      </c>
      <c r="C7384" s="254" t="str">
        <f>IF(AND(A7384&lt;&gt;"",ISNUMBER(A7384)),VLOOKUP(A7384,Studies!A:BR,3,FALSE),"")</f>
        <v>https://www.ncbi.nlm.nih.gov/pubmed/23846872</v>
      </c>
      <c r="D7384" s="254" t="str">
        <f>IF(AND(A7384&lt;&gt;"",ISNUMBER(A7384)),VLOOKUP(A7384,Studies!A:BR,4,FALSE),"")</f>
        <v>CYP2B6*1/*1 genotype</v>
      </c>
      <c r="E7384" s="254" t="str">
        <f>IF(AND(A7384&lt;&gt;"",ISNUMBER(A7384)),VLOOKUP(A7384,Studies!A:BR,5,FALSE),"")</f>
        <v>Efavirenz</v>
      </c>
      <c r="F7384" s="255" t="str">
        <f>IF(AND(A7384&lt;&gt;"",ISNUMBER(A7384)),VLOOKUP(A7384,Studies!A:BR,6,FALSE),"")</f>
        <v>Plasma</v>
      </c>
      <c r="G7384" s="257">
        <v>2.0005767523539251</v>
      </c>
      <c r="H7384" s="50" t="s">
        <v>60</v>
      </c>
      <c r="I7384" s="258">
        <v>2378.3059750000002</v>
      </c>
      <c r="J7384" s="41" t="s">
        <v>941</v>
      </c>
      <c r="K7384" s="41" t="s">
        <v>239</v>
      </c>
      <c r="P7384" s="42" t="s">
        <v>2231</v>
      </c>
    </row>
    <row r="7385" spans="1:16" x14ac:dyDescent="0.2">
      <c r="A7385" s="30">
        <v>791</v>
      </c>
      <c r="B7385" s="253" t="str">
        <f>IF(AND(A7385&lt;&gt;"",ISNUMBER(A7385)),VLOOKUP(A7385,Studies!A:BR,2,FALSE),"")</f>
        <v>Xu 2013</v>
      </c>
      <c r="C7385" s="254" t="str">
        <f>IF(AND(A7385&lt;&gt;"",ISNUMBER(A7385)),VLOOKUP(A7385,Studies!A:BR,3,FALSE),"")</f>
        <v>https://www.ncbi.nlm.nih.gov/pubmed/23846872</v>
      </c>
      <c r="D7385" s="254" t="str">
        <f>IF(AND(A7385&lt;&gt;"",ISNUMBER(A7385)),VLOOKUP(A7385,Studies!A:BR,4,FALSE),"")</f>
        <v>CYP2B6*1/*1 genotype</v>
      </c>
      <c r="E7385" s="254" t="str">
        <f>IF(AND(A7385&lt;&gt;"",ISNUMBER(A7385)),VLOOKUP(A7385,Studies!A:BR,5,FALSE),"")</f>
        <v>Efavirenz</v>
      </c>
      <c r="F7385" s="255" t="str">
        <f>IF(AND(A7385&lt;&gt;"",ISNUMBER(A7385)),VLOOKUP(A7385,Studies!A:BR,6,FALSE),"")</f>
        <v>Plasma</v>
      </c>
      <c r="G7385" s="257">
        <v>2.0008527168892325</v>
      </c>
      <c r="H7385" s="50" t="s">
        <v>60</v>
      </c>
      <c r="I7385" s="258">
        <v>1821.1944040000001</v>
      </c>
      <c r="J7385" s="41" t="s">
        <v>941</v>
      </c>
      <c r="K7385" s="41" t="s">
        <v>239</v>
      </c>
      <c r="P7385" s="42" t="s">
        <v>2231</v>
      </c>
    </row>
    <row r="7386" spans="1:16" x14ac:dyDescent="0.2">
      <c r="A7386" s="30">
        <v>791</v>
      </c>
      <c r="B7386" s="253" t="str">
        <f>IF(AND(A7386&lt;&gt;"",ISNUMBER(A7386)),VLOOKUP(A7386,Studies!A:BR,2,FALSE),"")</f>
        <v>Xu 2013</v>
      </c>
      <c r="C7386" s="254" t="str">
        <f>IF(AND(A7386&lt;&gt;"",ISNUMBER(A7386)),VLOOKUP(A7386,Studies!A:BR,3,FALSE),"")</f>
        <v>https://www.ncbi.nlm.nih.gov/pubmed/23846872</v>
      </c>
      <c r="D7386" s="254" t="str">
        <f>IF(AND(A7386&lt;&gt;"",ISNUMBER(A7386)),VLOOKUP(A7386,Studies!A:BR,4,FALSE),"")</f>
        <v>CYP2B6*1/*1 genotype</v>
      </c>
      <c r="E7386" s="254" t="str">
        <f>IF(AND(A7386&lt;&gt;"",ISNUMBER(A7386)),VLOOKUP(A7386,Studies!A:BR,5,FALSE),"")</f>
        <v>Efavirenz</v>
      </c>
      <c r="F7386" s="255" t="str">
        <f>IF(AND(A7386&lt;&gt;"",ISNUMBER(A7386)),VLOOKUP(A7386,Studies!A:BR,6,FALSE),"")</f>
        <v>Plasma</v>
      </c>
      <c r="G7386" s="257">
        <v>2.9992636278965512</v>
      </c>
      <c r="H7386" s="50" t="s">
        <v>60</v>
      </c>
      <c r="I7386" s="258">
        <v>1833.615738</v>
      </c>
      <c r="J7386" s="41" t="s">
        <v>941</v>
      </c>
      <c r="K7386" s="41" t="s">
        <v>239</v>
      </c>
      <c r="P7386" s="42" t="s">
        <v>2231</v>
      </c>
    </row>
    <row r="7387" spans="1:16" x14ac:dyDescent="0.2">
      <c r="A7387" s="30">
        <v>791</v>
      </c>
      <c r="B7387" s="253" t="str">
        <f>IF(AND(A7387&lt;&gt;"",ISNUMBER(A7387)),VLOOKUP(A7387,Studies!A:BR,2,FALSE),"")</f>
        <v>Xu 2013</v>
      </c>
      <c r="C7387" s="254" t="str">
        <f>IF(AND(A7387&lt;&gt;"",ISNUMBER(A7387)),VLOOKUP(A7387,Studies!A:BR,3,FALSE),"")</f>
        <v>https://www.ncbi.nlm.nih.gov/pubmed/23846872</v>
      </c>
      <c r="D7387" s="254" t="str">
        <f>IF(AND(A7387&lt;&gt;"",ISNUMBER(A7387)),VLOOKUP(A7387,Studies!A:BR,4,FALSE),"")</f>
        <v>CYP2B6*1/*1 genotype</v>
      </c>
      <c r="E7387" s="254" t="str">
        <f>IF(AND(A7387&lt;&gt;"",ISNUMBER(A7387)),VLOOKUP(A7387,Studies!A:BR,5,FALSE),"")</f>
        <v>Efavirenz</v>
      </c>
      <c r="F7387" s="255" t="str">
        <f>IF(AND(A7387&lt;&gt;"",ISNUMBER(A7387)),VLOOKUP(A7387,Studies!A:BR,6,FALSE),"")</f>
        <v>Plasma</v>
      </c>
      <c r="G7387" s="257">
        <v>2.9995036288248373</v>
      </c>
      <c r="H7387" s="50" t="s">
        <v>60</v>
      </c>
      <c r="I7387" s="258">
        <v>2528.451419</v>
      </c>
      <c r="J7387" s="41" t="s">
        <v>941</v>
      </c>
      <c r="K7387" s="41" t="s">
        <v>239</v>
      </c>
      <c r="P7387" s="42" t="s">
        <v>2231</v>
      </c>
    </row>
    <row r="7388" spans="1:16" x14ac:dyDescent="0.2">
      <c r="A7388" s="30">
        <v>791</v>
      </c>
      <c r="B7388" s="253" t="str">
        <f>IF(AND(A7388&lt;&gt;"",ISNUMBER(A7388)),VLOOKUP(A7388,Studies!A:BR,2,FALSE),"")</f>
        <v>Xu 2013</v>
      </c>
      <c r="C7388" s="254" t="str">
        <f>IF(AND(A7388&lt;&gt;"",ISNUMBER(A7388)),VLOOKUP(A7388,Studies!A:BR,3,FALSE),"")</f>
        <v>https://www.ncbi.nlm.nih.gov/pubmed/23846872</v>
      </c>
      <c r="D7388" s="254" t="str">
        <f>IF(AND(A7388&lt;&gt;"",ISNUMBER(A7388)),VLOOKUP(A7388,Studies!A:BR,4,FALSE),"")</f>
        <v>CYP2B6*1/*1 genotype</v>
      </c>
      <c r="E7388" s="254" t="str">
        <f>IF(AND(A7388&lt;&gt;"",ISNUMBER(A7388)),VLOOKUP(A7388,Studies!A:BR,5,FALSE),"")</f>
        <v>Efavirenz</v>
      </c>
      <c r="F7388" s="255" t="str">
        <f>IF(AND(A7388&lt;&gt;"",ISNUMBER(A7388)),VLOOKUP(A7388,Studies!A:BR,6,FALSE),"")</f>
        <v>Plasma</v>
      </c>
      <c r="G7388" s="257">
        <v>2.9995352392010393</v>
      </c>
      <c r="H7388" s="50" t="s">
        <v>60</v>
      </c>
      <c r="I7388" s="258">
        <v>1232.6767709999999</v>
      </c>
      <c r="J7388" s="41" t="s">
        <v>941</v>
      </c>
      <c r="K7388" s="41" t="s">
        <v>239</v>
      </c>
      <c r="P7388" s="42" t="s">
        <v>2231</v>
      </c>
    </row>
    <row r="7389" spans="1:16" x14ac:dyDescent="0.2">
      <c r="A7389" s="30">
        <v>791</v>
      </c>
      <c r="B7389" s="253" t="str">
        <f>IF(AND(A7389&lt;&gt;"",ISNUMBER(A7389)),VLOOKUP(A7389,Studies!A:BR,2,FALSE),"")</f>
        <v>Xu 2013</v>
      </c>
      <c r="C7389" s="254" t="str">
        <f>IF(AND(A7389&lt;&gt;"",ISNUMBER(A7389)),VLOOKUP(A7389,Studies!A:BR,3,FALSE),"")</f>
        <v>https://www.ncbi.nlm.nih.gov/pubmed/23846872</v>
      </c>
      <c r="D7389" s="254" t="str">
        <f>IF(AND(A7389&lt;&gt;"",ISNUMBER(A7389)),VLOOKUP(A7389,Studies!A:BR,4,FALSE),"")</f>
        <v>CYP2B6*1/*1 genotype</v>
      </c>
      <c r="E7389" s="254" t="str">
        <f>IF(AND(A7389&lt;&gt;"",ISNUMBER(A7389)),VLOOKUP(A7389,Studies!A:BR,5,FALSE),"")</f>
        <v>Efavirenz</v>
      </c>
      <c r="F7389" s="255" t="str">
        <f>IF(AND(A7389&lt;&gt;"",ISNUMBER(A7389)),VLOOKUP(A7389,Studies!A:BR,6,FALSE),"")</f>
        <v>Plasma</v>
      </c>
      <c r="G7389" s="257">
        <v>3.0002712619313971</v>
      </c>
      <c r="H7389" s="50" t="s">
        <v>60</v>
      </c>
      <c r="I7389" s="258">
        <v>1802.3168330000001</v>
      </c>
      <c r="J7389" s="41" t="s">
        <v>941</v>
      </c>
      <c r="K7389" s="41" t="s">
        <v>239</v>
      </c>
      <c r="P7389" s="42" t="s">
        <v>2231</v>
      </c>
    </row>
    <row r="7390" spans="1:16" x14ac:dyDescent="0.2">
      <c r="A7390" s="30">
        <v>791</v>
      </c>
      <c r="B7390" s="253" t="str">
        <f>IF(AND(A7390&lt;&gt;"",ISNUMBER(A7390)),VLOOKUP(A7390,Studies!A:BR,2,FALSE),"")</f>
        <v>Xu 2013</v>
      </c>
      <c r="C7390" s="254" t="str">
        <f>IF(AND(A7390&lt;&gt;"",ISNUMBER(A7390)),VLOOKUP(A7390,Studies!A:BR,3,FALSE),"")</f>
        <v>https://www.ncbi.nlm.nih.gov/pubmed/23846872</v>
      </c>
      <c r="D7390" s="254" t="str">
        <f>IF(AND(A7390&lt;&gt;"",ISNUMBER(A7390)),VLOOKUP(A7390,Studies!A:BR,4,FALSE),"")</f>
        <v>CYP2B6*1/*1 genotype</v>
      </c>
      <c r="E7390" s="254" t="str">
        <f>IF(AND(A7390&lt;&gt;"",ISNUMBER(A7390)),VLOOKUP(A7390,Studies!A:BR,5,FALSE),"")</f>
        <v>Efavirenz</v>
      </c>
      <c r="F7390" s="255" t="str">
        <f>IF(AND(A7390&lt;&gt;"",ISNUMBER(A7390)),VLOOKUP(A7390,Studies!A:BR,6,FALSE),"")</f>
        <v>Plasma</v>
      </c>
      <c r="G7390" s="257">
        <v>3.0003330111778341</v>
      </c>
      <c r="H7390" s="50" t="s">
        <v>60</v>
      </c>
      <c r="I7390" s="258">
        <v>1946.291794</v>
      </c>
      <c r="J7390" s="41" t="s">
        <v>941</v>
      </c>
      <c r="K7390" s="41" t="s">
        <v>239</v>
      </c>
      <c r="P7390" s="42" t="s">
        <v>2231</v>
      </c>
    </row>
    <row r="7391" spans="1:16" x14ac:dyDescent="0.2">
      <c r="A7391" s="30">
        <v>791</v>
      </c>
      <c r="B7391" s="253" t="str">
        <f>IF(AND(A7391&lt;&gt;"",ISNUMBER(A7391)),VLOOKUP(A7391,Studies!A:BR,2,FALSE),"")</f>
        <v>Xu 2013</v>
      </c>
      <c r="C7391" s="254" t="str">
        <f>IF(AND(A7391&lt;&gt;"",ISNUMBER(A7391)),VLOOKUP(A7391,Studies!A:BR,3,FALSE),"")</f>
        <v>https://www.ncbi.nlm.nih.gov/pubmed/23846872</v>
      </c>
      <c r="D7391" s="254" t="str">
        <f>IF(AND(A7391&lt;&gt;"",ISNUMBER(A7391)),VLOOKUP(A7391,Studies!A:BR,4,FALSE),"")</f>
        <v>CYP2B6*1/*1 genotype</v>
      </c>
      <c r="E7391" s="254" t="str">
        <f>IF(AND(A7391&lt;&gt;"",ISNUMBER(A7391)),VLOOKUP(A7391,Studies!A:BR,5,FALSE),"")</f>
        <v>Efavirenz</v>
      </c>
      <c r="F7391" s="255" t="str">
        <f>IF(AND(A7391&lt;&gt;"",ISNUMBER(A7391)),VLOOKUP(A7391,Studies!A:BR,6,FALSE),"")</f>
        <v>Plasma</v>
      </c>
      <c r="G7391" s="257">
        <v>3.0005671435645782</v>
      </c>
      <c r="H7391" s="50" t="s">
        <v>60</v>
      </c>
      <c r="I7391" s="258">
        <v>2853.9600260000002</v>
      </c>
      <c r="J7391" s="41" t="s">
        <v>941</v>
      </c>
      <c r="K7391" s="41" t="s">
        <v>239</v>
      </c>
      <c r="P7391" s="42" t="s">
        <v>2231</v>
      </c>
    </row>
    <row r="7392" spans="1:16" x14ac:dyDescent="0.2">
      <c r="A7392" s="30">
        <v>791</v>
      </c>
      <c r="B7392" s="253" t="str">
        <f>IF(AND(A7392&lt;&gt;"",ISNUMBER(A7392)),VLOOKUP(A7392,Studies!A:BR,2,FALSE),"")</f>
        <v>Xu 2013</v>
      </c>
      <c r="C7392" s="254" t="str">
        <f>IF(AND(A7392&lt;&gt;"",ISNUMBER(A7392)),VLOOKUP(A7392,Studies!A:BR,3,FALSE),"")</f>
        <v>https://www.ncbi.nlm.nih.gov/pubmed/23846872</v>
      </c>
      <c r="D7392" s="254" t="str">
        <f>IF(AND(A7392&lt;&gt;"",ISNUMBER(A7392)),VLOOKUP(A7392,Studies!A:BR,4,FALSE),"")</f>
        <v>CYP2B6*1/*1 genotype</v>
      </c>
      <c r="E7392" s="254" t="str">
        <f>IF(AND(A7392&lt;&gt;"",ISNUMBER(A7392)),VLOOKUP(A7392,Studies!A:BR,5,FALSE),"")</f>
        <v>Efavirenz</v>
      </c>
      <c r="F7392" s="255" t="str">
        <f>IF(AND(A7392&lt;&gt;"",ISNUMBER(A7392)),VLOOKUP(A7392,Studies!A:BR,6,FALSE),"")</f>
        <v>Plasma</v>
      </c>
      <c r="G7392" s="257">
        <v>3.0008599406038412</v>
      </c>
      <c r="H7392" s="50" t="s">
        <v>60</v>
      </c>
      <c r="I7392" s="258">
        <v>1633.3116789999999</v>
      </c>
      <c r="J7392" s="41" t="s">
        <v>941</v>
      </c>
      <c r="K7392" s="41" t="s">
        <v>239</v>
      </c>
      <c r="P7392" s="42" t="s">
        <v>2231</v>
      </c>
    </row>
    <row r="7393" spans="1:16" x14ac:dyDescent="0.2">
      <c r="A7393" s="30">
        <v>791</v>
      </c>
      <c r="B7393" s="253" t="str">
        <f>IF(AND(A7393&lt;&gt;"",ISNUMBER(A7393)),VLOOKUP(A7393,Studies!A:BR,2,FALSE),"")</f>
        <v>Xu 2013</v>
      </c>
      <c r="C7393" s="254" t="str">
        <f>IF(AND(A7393&lt;&gt;"",ISNUMBER(A7393)),VLOOKUP(A7393,Studies!A:BR,3,FALSE),"")</f>
        <v>https://www.ncbi.nlm.nih.gov/pubmed/23846872</v>
      </c>
      <c r="D7393" s="254" t="str">
        <f>IF(AND(A7393&lt;&gt;"",ISNUMBER(A7393)),VLOOKUP(A7393,Studies!A:BR,4,FALSE),"")</f>
        <v>CYP2B6*1/*1 genotype</v>
      </c>
      <c r="E7393" s="254" t="str">
        <f>IF(AND(A7393&lt;&gt;"",ISNUMBER(A7393)),VLOOKUP(A7393,Studies!A:BR,5,FALSE),"")</f>
        <v>Efavirenz</v>
      </c>
      <c r="F7393" s="255" t="str">
        <f>IF(AND(A7393&lt;&gt;"",ISNUMBER(A7393)),VLOOKUP(A7393,Studies!A:BR,6,FALSE),"")</f>
        <v>Plasma</v>
      </c>
      <c r="G7393" s="257">
        <v>3.0008890221961773</v>
      </c>
      <c r="H7393" s="50" t="s">
        <v>60</v>
      </c>
      <c r="I7393" s="258">
        <v>775.71276450000005</v>
      </c>
      <c r="J7393" s="41" t="s">
        <v>941</v>
      </c>
      <c r="K7393" s="41" t="s">
        <v>239</v>
      </c>
      <c r="P7393" s="42" t="s">
        <v>2231</v>
      </c>
    </row>
    <row r="7394" spans="1:16" x14ac:dyDescent="0.2">
      <c r="A7394" s="30">
        <v>791</v>
      </c>
      <c r="B7394" s="253" t="str">
        <f>IF(AND(A7394&lt;&gt;"",ISNUMBER(A7394)),VLOOKUP(A7394,Studies!A:BR,2,FALSE),"")</f>
        <v>Xu 2013</v>
      </c>
      <c r="C7394" s="254" t="str">
        <f>IF(AND(A7394&lt;&gt;"",ISNUMBER(A7394)),VLOOKUP(A7394,Studies!A:BR,3,FALSE),"")</f>
        <v>https://www.ncbi.nlm.nih.gov/pubmed/23846872</v>
      </c>
      <c r="D7394" s="254" t="str">
        <f>IF(AND(A7394&lt;&gt;"",ISNUMBER(A7394)),VLOOKUP(A7394,Studies!A:BR,4,FALSE),"")</f>
        <v>CYP2B6*1/*1 genotype</v>
      </c>
      <c r="E7394" s="254" t="str">
        <f>IF(AND(A7394&lt;&gt;"",ISNUMBER(A7394)),VLOOKUP(A7394,Studies!A:BR,5,FALSE),"")</f>
        <v>Efavirenz</v>
      </c>
      <c r="F7394" s="255" t="str">
        <f>IF(AND(A7394&lt;&gt;"",ISNUMBER(A7394)),VLOOKUP(A7394,Studies!A:BR,6,FALSE),"")</f>
        <v>Plasma</v>
      </c>
      <c r="G7394" s="257">
        <v>3.9991827559918165</v>
      </c>
      <c r="H7394" s="50" t="s">
        <v>60</v>
      </c>
      <c r="I7394" s="258">
        <v>1551.845229</v>
      </c>
      <c r="J7394" s="41" t="s">
        <v>941</v>
      </c>
      <c r="K7394" s="41" t="s">
        <v>239</v>
      </c>
      <c r="P7394" s="42" t="s">
        <v>2231</v>
      </c>
    </row>
    <row r="7395" spans="1:16" x14ac:dyDescent="0.2">
      <c r="A7395" s="30">
        <v>791</v>
      </c>
      <c r="B7395" s="253" t="str">
        <f>IF(AND(A7395&lt;&gt;"",ISNUMBER(A7395)),VLOOKUP(A7395,Studies!A:BR,2,FALSE),"")</f>
        <v>Xu 2013</v>
      </c>
      <c r="C7395" s="254" t="str">
        <f>IF(AND(A7395&lt;&gt;"",ISNUMBER(A7395)),VLOOKUP(A7395,Studies!A:BR,3,FALSE),"")</f>
        <v>https://www.ncbi.nlm.nih.gov/pubmed/23846872</v>
      </c>
      <c r="D7395" s="254" t="str">
        <f>IF(AND(A7395&lt;&gt;"",ISNUMBER(A7395)),VLOOKUP(A7395,Studies!A:BR,4,FALSE),"")</f>
        <v>CYP2B6*1/*1 genotype</v>
      </c>
      <c r="E7395" s="254" t="str">
        <f>IF(AND(A7395&lt;&gt;"",ISNUMBER(A7395)),VLOOKUP(A7395,Studies!A:BR,5,FALSE),"")</f>
        <v>Efavirenz</v>
      </c>
      <c r="F7395" s="255" t="str">
        <f>IF(AND(A7395&lt;&gt;"",ISNUMBER(A7395)),VLOOKUP(A7395,Studies!A:BR,6,FALSE),"")</f>
        <v>Plasma</v>
      </c>
      <c r="G7395" s="257">
        <v>3.9995240703774617</v>
      </c>
      <c r="H7395" s="50" t="s">
        <v>60</v>
      </c>
      <c r="I7395" s="258">
        <v>1501.775911</v>
      </c>
      <c r="J7395" s="41" t="s">
        <v>941</v>
      </c>
      <c r="K7395" s="41" t="s">
        <v>239</v>
      </c>
      <c r="P7395" s="42" t="s">
        <v>2231</v>
      </c>
    </row>
    <row r="7396" spans="1:16" x14ac:dyDescent="0.2">
      <c r="A7396" s="30">
        <v>791</v>
      </c>
      <c r="B7396" s="253" t="str">
        <f>IF(AND(A7396&lt;&gt;"",ISNUMBER(A7396)),VLOOKUP(A7396,Studies!A:BR,2,FALSE),"")</f>
        <v>Xu 2013</v>
      </c>
      <c r="C7396" s="254" t="str">
        <f>IF(AND(A7396&lt;&gt;"",ISNUMBER(A7396)),VLOOKUP(A7396,Studies!A:BR,3,FALSE),"")</f>
        <v>https://www.ncbi.nlm.nih.gov/pubmed/23846872</v>
      </c>
      <c r="D7396" s="254" t="str">
        <f>IF(AND(A7396&lt;&gt;"",ISNUMBER(A7396)),VLOOKUP(A7396,Studies!A:BR,4,FALSE),"")</f>
        <v>CYP2B6*1/*1 genotype</v>
      </c>
      <c r="E7396" s="254" t="str">
        <f>IF(AND(A7396&lt;&gt;"",ISNUMBER(A7396)),VLOOKUP(A7396,Studies!A:BR,5,FALSE),"")</f>
        <v>Efavirenz</v>
      </c>
      <c r="F7396" s="255" t="str">
        <f>IF(AND(A7396&lt;&gt;"",ISNUMBER(A7396)),VLOOKUP(A7396,Studies!A:BR,6,FALSE),"")</f>
        <v>Plasma</v>
      </c>
      <c r="G7396" s="257">
        <v>3.999731458341703</v>
      </c>
      <c r="H7396" s="50" t="s">
        <v>60</v>
      </c>
      <c r="I7396" s="258">
        <v>1094.8812230000001</v>
      </c>
      <c r="J7396" s="41" t="s">
        <v>941</v>
      </c>
      <c r="K7396" s="41" t="s">
        <v>239</v>
      </c>
      <c r="P7396" s="42" t="s">
        <v>2231</v>
      </c>
    </row>
    <row r="7397" spans="1:16" x14ac:dyDescent="0.2">
      <c r="A7397" s="30">
        <v>791</v>
      </c>
      <c r="B7397" s="253" t="str">
        <f>IF(AND(A7397&lt;&gt;"",ISNUMBER(A7397)),VLOOKUP(A7397,Studies!A:BR,2,FALSE),"")</f>
        <v>Xu 2013</v>
      </c>
      <c r="C7397" s="254" t="str">
        <f>IF(AND(A7397&lt;&gt;"",ISNUMBER(A7397)),VLOOKUP(A7397,Studies!A:BR,3,FALSE),"")</f>
        <v>https://www.ncbi.nlm.nih.gov/pubmed/23846872</v>
      </c>
      <c r="D7397" s="254" t="str">
        <f>IF(AND(A7397&lt;&gt;"",ISNUMBER(A7397)),VLOOKUP(A7397,Studies!A:BR,4,FALSE),"")</f>
        <v>CYP2B6*1/*1 genotype</v>
      </c>
      <c r="E7397" s="254" t="str">
        <f>IF(AND(A7397&lt;&gt;"",ISNUMBER(A7397)),VLOOKUP(A7397,Studies!A:BR,5,FALSE),"")</f>
        <v>Efavirenz</v>
      </c>
      <c r="F7397" s="255" t="str">
        <f>IF(AND(A7397&lt;&gt;"",ISNUMBER(A7397)),VLOOKUP(A7397,Studies!A:BR,6,FALSE),"")</f>
        <v>Plasma</v>
      </c>
      <c r="G7397" s="257">
        <v>3.9997765069012532</v>
      </c>
      <c r="H7397" s="50" t="s">
        <v>60</v>
      </c>
      <c r="I7397" s="258">
        <v>1733.3610160000001</v>
      </c>
      <c r="J7397" s="41" t="s">
        <v>941</v>
      </c>
      <c r="K7397" s="41" t="s">
        <v>239</v>
      </c>
      <c r="P7397" s="42" t="s">
        <v>2231</v>
      </c>
    </row>
    <row r="7398" spans="1:16" x14ac:dyDescent="0.2">
      <c r="A7398" s="30">
        <v>791</v>
      </c>
      <c r="B7398" s="253" t="str">
        <f>IF(AND(A7398&lt;&gt;"",ISNUMBER(A7398)),VLOOKUP(A7398,Studies!A:BR,2,FALSE),"")</f>
        <v>Xu 2013</v>
      </c>
      <c r="C7398" s="254" t="str">
        <f>IF(AND(A7398&lt;&gt;"",ISNUMBER(A7398)),VLOOKUP(A7398,Studies!A:BR,3,FALSE),"")</f>
        <v>https://www.ncbi.nlm.nih.gov/pubmed/23846872</v>
      </c>
      <c r="D7398" s="254" t="str">
        <f>IF(AND(A7398&lt;&gt;"",ISNUMBER(A7398)),VLOOKUP(A7398,Studies!A:BR,4,FALSE),"")</f>
        <v>CYP2B6*1/*1 genotype</v>
      </c>
      <c r="E7398" s="254" t="str">
        <f>IF(AND(A7398&lt;&gt;"",ISNUMBER(A7398)),VLOOKUP(A7398,Studies!A:BR,5,FALSE),"")</f>
        <v>Efavirenz</v>
      </c>
      <c r="F7398" s="255" t="str">
        <f>IF(AND(A7398&lt;&gt;"",ISNUMBER(A7398)),VLOOKUP(A7398,Studies!A:BR,6,FALSE),"")</f>
        <v>Plasma</v>
      </c>
      <c r="G7398" s="257">
        <v>4.0000502759148366</v>
      </c>
      <c r="H7398" s="50" t="s">
        <v>60</v>
      </c>
      <c r="I7398" s="258">
        <v>1846.054932</v>
      </c>
      <c r="J7398" s="41" t="s">
        <v>941</v>
      </c>
      <c r="K7398" s="41" t="s">
        <v>239</v>
      </c>
      <c r="P7398" s="42" t="s">
        <v>2231</v>
      </c>
    </row>
    <row r="7399" spans="1:16" x14ac:dyDescent="0.2">
      <c r="A7399" s="30">
        <v>791</v>
      </c>
      <c r="B7399" s="253" t="str">
        <f>IF(AND(A7399&lt;&gt;"",ISNUMBER(A7399)),VLOOKUP(A7399,Studies!A:BR,2,FALSE),"")</f>
        <v>Xu 2013</v>
      </c>
      <c r="C7399" s="254" t="str">
        <f>IF(AND(A7399&lt;&gt;"",ISNUMBER(A7399)),VLOOKUP(A7399,Studies!A:BR,3,FALSE),"")</f>
        <v>https://www.ncbi.nlm.nih.gov/pubmed/23846872</v>
      </c>
      <c r="D7399" s="254" t="str">
        <f>IF(AND(A7399&lt;&gt;"",ISNUMBER(A7399)),VLOOKUP(A7399,Studies!A:BR,4,FALSE),"")</f>
        <v>CYP2B6*1/*1 genotype</v>
      </c>
      <c r="E7399" s="254" t="str">
        <f>IF(AND(A7399&lt;&gt;"",ISNUMBER(A7399)),VLOOKUP(A7399,Studies!A:BR,5,FALSE),"")</f>
        <v>Efavirenz</v>
      </c>
      <c r="F7399" s="255" t="str">
        <f>IF(AND(A7399&lt;&gt;"",ISNUMBER(A7399)),VLOOKUP(A7399,Studies!A:BR,6,FALSE),"")</f>
        <v>Plasma</v>
      </c>
      <c r="G7399" s="257">
        <v>4.0001135009997526</v>
      </c>
      <c r="H7399" s="50" t="s">
        <v>60</v>
      </c>
      <c r="I7399" s="258">
        <v>1639.4732320000001</v>
      </c>
      <c r="J7399" s="41" t="s">
        <v>941</v>
      </c>
      <c r="K7399" s="41" t="s">
        <v>239</v>
      </c>
      <c r="P7399" s="42" t="s">
        <v>2231</v>
      </c>
    </row>
    <row r="7400" spans="1:16" x14ac:dyDescent="0.2">
      <c r="A7400" s="30">
        <v>791</v>
      </c>
      <c r="B7400" s="253" t="str">
        <f>IF(AND(A7400&lt;&gt;"",ISNUMBER(A7400)),VLOOKUP(A7400,Studies!A:BR,2,FALSE),"")</f>
        <v>Xu 2013</v>
      </c>
      <c r="C7400" s="254" t="str">
        <f>IF(AND(A7400&lt;&gt;"",ISNUMBER(A7400)),VLOOKUP(A7400,Studies!A:BR,3,FALSE),"")</f>
        <v>https://www.ncbi.nlm.nih.gov/pubmed/23846872</v>
      </c>
      <c r="D7400" s="254" t="str">
        <f>IF(AND(A7400&lt;&gt;"",ISNUMBER(A7400)),VLOOKUP(A7400,Studies!A:BR,4,FALSE),"")</f>
        <v>CYP2B6*1/*1 genotype</v>
      </c>
      <c r="E7400" s="254" t="str">
        <f>IF(AND(A7400&lt;&gt;"",ISNUMBER(A7400)),VLOOKUP(A7400,Studies!A:BR,5,FALSE),"")</f>
        <v>Efavirenz</v>
      </c>
      <c r="F7400" s="255" t="str">
        <f>IF(AND(A7400&lt;&gt;"",ISNUMBER(A7400)),VLOOKUP(A7400,Studies!A:BR,6,FALSE),"")</f>
        <v>Plasma</v>
      </c>
      <c r="G7400" s="257">
        <v>4.0006368191982622</v>
      </c>
      <c r="H7400" s="50" t="s">
        <v>60</v>
      </c>
      <c r="I7400" s="258">
        <v>1238.847254</v>
      </c>
      <c r="J7400" s="41" t="s">
        <v>941</v>
      </c>
      <c r="K7400" s="41" t="s">
        <v>239</v>
      </c>
      <c r="P7400" s="42" t="s">
        <v>2231</v>
      </c>
    </row>
    <row r="7401" spans="1:16" x14ac:dyDescent="0.2">
      <c r="A7401" s="30">
        <v>791</v>
      </c>
      <c r="B7401" s="253" t="str">
        <f>IF(AND(A7401&lt;&gt;"",ISNUMBER(A7401)),VLOOKUP(A7401,Studies!A:BR,2,FALSE),"")</f>
        <v>Xu 2013</v>
      </c>
      <c r="C7401" s="254" t="str">
        <f>IF(AND(A7401&lt;&gt;"",ISNUMBER(A7401)),VLOOKUP(A7401,Studies!A:BR,3,FALSE),"")</f>
        <v>https://www.ncbi.nlm.nih.gov/pubmed/23846872</v>
      </c>
      <c r="D7401" s="254" t="str">
        <f>IF(AND(A7401&lt;&gt;"",ISNUMBER(A7401)),VLOOKUP(A7401,Studies!A:BR,4,FALSE),"")</f>
        <v>CYP2B6*1/*1 genotype</v>
      </c>
      <c r="E7401" s="254" t="str">
        <f>IF(AND(A7401&lt;&gt;"",ISNUMBER(A7401)),VLOOKUP(A7401,Studies!A:BR,5,FALSE),"")</f>
        <v>Efavirenz</v>
      </c>
      <c r="F7401" s="255" t="str">
        <f>IF(AND(A7401&lt;&gt;"",ISNUMBER(A7401)),VLOOKUP(A7401,Studies!A:BR,6,FALSE),"")</f>
        <v>Plasma</v>
      </c>
      <c r="G7401" s="257">
        <v>4.0009329197583723</v>
      </c>
      <c r="H7401" s="50" t="s">
        <v>60</v>
      </c>
      <c r="I7401" s="258">
        <v>2553.4012440000001</v>
      </c>
      <c r="J7401" s="41" t="s">
        <v>941</v>
      </c>
      <c r="K7401" s="41" t="s">
        <v>239</v>
      </c>
      <c r="P7401" s="42" t="s">
        <v>2231</v>
      </c>
    </row>
    <row r="7402" spans="1:16" x14ac:dyDescent="0.2">
      <c r="A7402" s="30">
        <v>791</v>
      </c>
      <c r="B7402" s="253" t="str">
        <f>IF(AND(A7402&lt;&gt;"",ISNUMBER(A7402)),VLOOKUP(A7402,Studies!A:BR,2,FALSE),"")</f>
        <v>Xu 2013</v>
      </c>
      <c r="C7402" s="254" t="str">
        <f>IF(AND(A7402&lt;&gt;"",ISNUMBER(A7402)),VLOOKUP(A7402,Studies!A:BR,3,FALSE),"")</f>
        <v>https://www.ncbi.nlm.nih.gov/pubmed/23846872</v>
      </c>
      <c r="D7402" s="254" t="str">
        <f>IF(AND(A7402&lt;&gt;"",ISNUMBER(A7402)),VLOOKUP(A7402,Studies!A:BR,4,FALSE),"")</f>
        <v>CYP2B6*1/*1 genotype</v>
      </c>
      <c r="E7402" s="254" t="str">
        <f>IF(AND(A7402&lt;&gt;"",ISNUMBER(A7402)),VLOOKUP(A7402,Studies!A:BR,5,FALSE),"")</f>
        <v>Efavirenz</v>
      </c>
      <c r="F7402" s="255" t="str">
        <f>IF(AND(A7402&lt;&gt;"",ISNUMBER(A7402)),VLOOKUP(A7402,Studies!A:BR,6,FALSE),"")</f>
        <v>Plasma</v>
      </c>
      <c r="G7402" s="257">
        <v>4.9993311329679564</v>
      </c>
      <c r="H7402" s="50" t="s">
        <v>60</v>
      </c>
      <c r="I7402" s="258">
        <v>1526.7078779999999</v>
      </c>
      <c r="J7402" s="41" t="s">
        <v>941</v>
      </c>
      <c r="K7402" s="41" t="s">
        <v>239</v>
      </c>
      <c r="P7402" s="42" t="s">
        <v>2231</v>
      </c>
    </row>
    <row r="7403" spans="1:16" x14ac:dyDescent="0.2">
      <c r="A7403" s="30">
        <v>791</v>
      </c>
      <c r="B7403" s="253" t="str">
        <f>IF(AND(A7403&lt;&gt;"",ISNUMBER(A7403)),VLOOKUP(A7403,Studies!A:BR,2,FALSE),"")</f>
        <v>Xu 2013</v>
      </c>
      <c r="C7403" s="254" t="str">
        <f>IF(AND(A7403&lt;&gt;"",ISNUMBER(A7403)),VLOOKUP(A7403,Studies!A:BR,3,FALSE),"")</f>
        <v>https://www.ncbi.nlm.nih.gov/pubmed/23846872</v>
      </c>
      <c r="D7403" s="254" t="str">
        <f>IF(AND(A7403&lt;&gt;"",ISNUMBER(A7403)),VLOOKUP(A7403,Studies!A:BR,4,FALSE),"")</f>
        <v>CYP2B6*1/*1 genotype</v>
      </c>
      <c r="E7403" s="254" t="str">
        <f>IF(AND(A7403&lt;&gt;"",ISNUMBER(A7403)),VLOOKUP(A7403,Studies!A:BR,5,FALSE),"")</f>
        <v>Efavirenz</v>
      </c>
      <c r="F7403" s="255" t="str">
        <f>IF(AND(A7403&lt;&gt;"",ISNUMBER(A7403)),VLOOKUP(A7403,Studies!A:BR,6,FALSE),"")</f>
        <v>Plasma</v>
      </c>
      <c r="G7403" s="257">
        <v>4.9997210026211105</v>
      </c>
      <c r="H7403" s="50" t="s">
        <v>60</v>
      </c>
      <c r="I7403" s="258">
        <v>1952.372979</v>
      </c>
      <c r="J7403" s="41" t="s">
        <v>941</v>
      </c>
      <c r="K7403" s="41" t="s">
        <v>239</v>
      </c>
      <c r="P7403" s="42" t="s">
        <v>2231</v>
      </c>
    </row>
    <row r="7404" spans="1:16" x14ac:dyDescent="0.2">
      <c r="A7404" s="30">
        <v>791</v>
      </c>
      <c r="B7404" s="253" t="str">
        <f>IF(AND(A7404&lt;&gt;"",ISNUMBER(A7404)),VLOOKUP(A7404,Studies!A:BR,2,FALSE),"")</f>
        <v>Xu 2013</v>
      </c>
      <c r="C7404" s="254" t="str">
        <f>IF(AND(A7404&lt;&gt;"",ISNUMBER(A7404)),VLOOKUP(A7404,Studies!A:BR,3,FALSE),"")</f>
        <v>https://www.ncbi.nlm.nih.gov/pubmed/23846872</v>
      </c>
      <c r="D7404" s="254" t="str">
        <f>IF(AND(A7404&lt;&gt;"",ISNUMBER(A7404)),VLOOKUP(A7404,Studies!A:BR,4,FALSE),"")</f>
        <v>CYP2B6*1/*1 genotype</v>
      </c>
      <c r="E7404" s="254" t="str">
        <f>IF(AND(A7404&lt;&gt;"",ISNUMBER(A7404)),VLOOKUP(A7404,Studies!A:BR,5,FALSE),"")</f>
        <v>Efavirenz</v>
      </c>
      <c r="F7404" s="255" t="str">
        <f>IF(AND(A7404&lt;&gt;"",ISNUMBER(A7404)),VLOOKUP(A7404,Studies!A:BR,6,FALSE),"")</f>
        <v>Plasma</v>
      </c>
      <c r="G7404" s="257">
        <v>4.9997720690169372</v>
      </c>
      <c r="H7404" s="50" t="s">
        <v>60</v>
      </c>
      <c r="I7404" s="258">
        <v>1076.0125820000001</v>
      </c>
      <c r="J7404" s="41" t="s">
        <v>941</v>
      </c>
      <c r="K7404" s="41" t="s">
        <v>239</v>
      </c>
      <c r="P7404" s="42" t="s">
        <v>2231</v>
      </c>
    </row>
    <row r="7405" spans="1:16" x14ac:dyDescent="0.2">
      <c r="A7405" s="30">
        <v>791</v>
      </c>
      <c r="B7405" s="253" t="str">
        <f>IF(AND(A7405&lt;&gt;"",ISNUMBER(A7405)),VLOOKUP(A7405,Studies!A:BR,2,FALSE),"")</f>
        <v>Xu 2013</v>
      </c>
      <c r="C7405" s="254" t="str">
        <f>IF(AND(A7405&lt;&gt;"",ISNUMBER(A7405)),VLOOKUP(A7405,Studies!A:BR,3,FALSE),"")</f>
        <v>https://www.ncbi.nlm.nih.gov/pubmed/23846872</v>
      </c>
      <c r="D7405" s="254" t="str">
        <f>IF(AND(A7405&lt;&gt;"",ISNUMBER(A7405)),VLOOKUP(A7405,Studies!A:BR,4,FALSE),"")</f>
        <v>CYP2B6*1/*1 genotype</v>
      </c>
      <c r="E7405" s="254" t="str">
        <f>IF(AND(A7405&lt;&gt;"",ISNUMBER(A7405)),VLOOKUP(A7405,Studies!A:BR,5,FALSE),"")</f>
        <v>Efavirenz</v>
      </c>
      <c r="F7405" s="255" t="str">
        <f>IF(AND(A7405&lt;&gt;"",ISNUMBER(A7405)),VLOOKUP(A7405,Studies!A:BR,6,FALSE),"")</f>
        <v>Plasma</v>
      </c>
      <c r="G7405" s="257">
        <v>4.9998891443512399</v>
      </c>
      <c r="H7405" s="50" t="s">
        <v>60</v>
      </c>
      <c r="I7405" s="258">
        <v>1050.9823879999999</v>
      </c>
      <c r="J7405" s="41" t="s">
        <v>941</v>
      </c>
      <c r="K7405" s="41" t="s">
        <v>239</v>
      </c>
      <c r="P7405" s="42" t="s">
        <v>2231</v>
      </c>
    </row>
    <row r="7406" spans="1:16" x14ac:dyDescent="0.2">
      <c r="A7406" s="30">
        <v>791</v>
      </c>
      <c r="B7406" s="253" t="str">
        <f>IF(AND(A7406&lt;&gt;"",ISNUMBER(A7406)),VLOOKUP(A7406,Studies!A:BR,2,FALSE),"")</f>
        <v>Xu 2013</v>
      </c>
      <c r="C7406" s="254" t="str">
        <f>IF(AND(A7406&lt;&gt;"",ISNUMBER(A7406)),VLOOKUP(A7406,Studies!A:BR,3,FALSE),"")</f>
        <v>https://www.ncbi.nlm.nih.gov/pubmed/23846872</v>
      </c>
      <c r="D7406" s="254" t="str">
        <f>IF(AND(A7406&lt;&gt;"",ISNUMBER(A7406)),VLOOKUP(A7406,Studies!A:BR,4,FALSE),"")</f>
        <v>CYP2B6*1/*1 genotype</v>
      </c>
      <c r="E7406" s="254" t="str">
        <f>IF(AND(A7406&lt;&gt;"",ISNUMBER(A7406)),VLOOKUP(A7406,Studies!A:BR,5,FALSE),"")</f>
        <v>Efavirenz</v>
      </c>
      <c r="F7406" s="255" t="str">
        <f>IF(AND(A7406&lt;&gt;"",ISNUMBER(A7406)),VLOOKUP(A7406,Studies!A:BR,6,FALSE),"")</f>
        <v>Plasma</v>
      </c>
      <c r="G7406" s="257">
        <v>5.0001250961283219</v>
      </c>
      <c r="H7406" s="50" t="s">
        <v>60</v>
      </c>
      <c r="I7406" s="258">
        <v>1088.541074</v>
      </c>
      <c r="J7406" s="41" t="s">
        <v>941</v>
      </c>
      <c r="K7406" s="41" t="s">
        <v>239</v>
      </c>
      <c r="P7406" s="42" t="s">
        <v>2231</v>
      </c>
    </row>
    <row r="7407" spans="1:16" x14ac:dyDescent="0.2">
      <c r="A7407" s="30">
        <v>791</v>
      </c>
      <c r="B7407" s="253" t="str">
        <f>IF(AND(A7407&lt;&gt;"",ISNUMBER(A7407)),VLOOKUP(A7407,Studies!A:BR,2,FALSE),"")</f>
        <v>Xu 2013</v>
      </c>
      <c r="C7407" s="254" t="str">
        <f>IF(AND(A7407&lt;&gt;"",ISNUMBER(A7407)),VLOOKUP(A7407,Studies!A:BR,3,FALSE),"")</f>
        <v>https://www.ncbi.nlm.nih.gov/pubmed/23846872</v>
      </c>
      <c r="D7407" s="254" t="str">
        <f>IF(AND(A7407&lt;&gt;"",ISNUMBER(A7407)),VLOOKUP(A7407,Studies!A:BR,4,FALSE),"")</f>
        <v>CYP2B6*1/*1 genotype</v>
      </c>
      <c r="E7407" s="254" t="str">
        <f>IF(AND(A7407&lt;&gt;"",ISNUMBER(A7407)),VLOOKUP(A7407,Studies!A:BR,5,FALSE),"")</f>
        <v>Efavirenz</v>
      </c>
      <c r="F7407" s="255" t="str">
        <f>IF(AND(A7407&lt;&gt;"",ISNUMBER(A7407)),VLOOKUP(A7407,Studies!A:BR,6,FALSE),"")</f>
        <v>Plasma</v>
      </c>
      <c r="G7407" s="257">
        <v>5.0001997209996913</v>
      </c>
      <c r="H7407" s="50" t="s">
        <v>60</v>
      </c>
      <c r="I7407" s="258">
        <v>1326.3948889999999</v>
      </c>
      <c r="J7407" s="41" t="s">
        <v>941</v>
      </c>
      <c r="K7407" s="41" t="s">
        <v>239</v>
      </c>
      <c r="P7407" s="42" t="s">
        <v>2231</v>
      </c>
    </row>
    <row r="7408" spans="1:16" x14ac:dyDescent="0.2">
      <c r="A7408" s="30">
        <v>791</v>
      </c>
      <c r="B7408" s="253" t="str">
        <f>IF(AND(A7408&lt;&gt;"",ISNUMBER(A7408)),VLOOKUP(A7408,Studies!A:BR,2,FALSE),"")</f>
        <v>Xu 2013</v>
      </c>
      <c r="C7408" s="254" t="str">
        <f>IF(AND(A7408&lt;&gt;"",ISNUMBER(A7408)),VLOOKUP(A7408,Studies!A:BR,3,FALSE),"")</f>
        <v>https://www.ncbi.nlm.nih.gov/pubmed/23846872</v>
      </c>
      <c r="D7408" s="254" t="str">
        <f>IF(AND(A7408&lt;&gt;"",ISNUMBER(A7408)),VLOOKUP(A7408,Studies!A:BR,4,FALSE),"")</f>
        <v>CYP2B6*1/*1 genotype</v>
      </c>
      <c r="E7408" s="254" t="str">
        <f>IF(AND(A7408&lt;&gt;"",ISNUMBER(A7408)),VLOOKUP(A7408,Studies!A:BR,5,FALSE),"")</f>
        <v>Efavirenz</v>
      </c>
      <c r="F7408" s="255" t="str">
        <f>IF(AND(A7408&lt;&gt;"",ISNUMBER(A7408)),VLOOKUP(A7408,Studies!A:BR,6,FALSE),"")</f>
        <v>Plasma</v>
      </c>
      <c r="G7408" s="257">
        <v>5.0008332537445241</v>
      </c>
      <c r="H7408" s="50" t="s">
        <v>60</v>
      </c>
      <c r="I7408" s="258">
        <v>2102.5987909999999</v>
      </c>
      <c r="J7408" s="41" t="s">
        <v>941</v>
      </c>
      <c r="K7408" s="41" t="s">
        <v>239</v>
      </c>
      <c r="P7408" s="42" t="s">
        <v>2231</v>
      </c>
    </row>
    <row r="7409" spans="1:16" x14ac:dyDescent="0.2">
      <c r="A7409" s="30">
        <v>791</v>
      </c>
      <c r="B7409" s="253" t="str">
        <f>IF(AND(A7409&lt;&gt;"",ISNUMBER(A7409)),VLOOKUP(A7409,Studies!A:BR,2,FALSE),"")</f>
        <v>Xu 2013</v>
      </c>
      <c r="C7409" s="254" t="str">
        <f>IF(AND(A7409&lt;&gt;"",ISNUMBER(A7409)),VLOOKUP(A7409,Studies!A:BR,3,FALSE),"")</f>
        <v>https://www.ncbi.nlm.nih.gov/pubmed/23846872</v>
      </c>
      <c r="D7409" s="254" t="str">
        <f>IF(AND(A7409&lt;&gt;"",ISNUMBER(A7409)),VLOOKUP(A7409,Studies!A:BR,4,FALSE),"")</f>
        <v>CYP2B6*1/*1 genotype</v>
      </c>
      <c r="E7409" s="254" t="str">
        <f>IF(AND(A7409&lt;&gt;"",ISNUMBER(A7409)),VLOOKUP(A7409,Studies!A:BR,5,FALSE),"")</f>
        <v>Efavirenz</v>
      </c>
      <c r="F7409" s="255" t="str">
        <f>IF(AND(A7409&lt;&gt;"",ISNUMBER(A7409)),VLOOKUP(A7409,Studies!A:BR,6,FALSE),"")</f>
        <v>Plasma</v>
      </c>
      <c r="G7409" s="257">
        <v>5.0009863464231605</v>
      </c>
      <c r="H7409" s="50" t="s">
        <v>60</v>
      </c>
      <c r="I7409" s="258">
        <v>944.55718300000001</v>
      </c>
      <c r="J7409" s="41" t="s">
        <v>941</v>
      </c>
      <c r="K7409" s="41" t="s">
        <v>239</v>
      </c>
      <c r="P7409" s="42" t="s">
        <v>2231</v>
      </c>
    </row>
    <row r="7410" spans="1:16" x14ac:dyDescent="0.2">
      <c r="A7410" s="30">
        <v>791</v>
      </c>
      <c r="B7410" s="253" t="str">
        <f>IF(AND(A7410&lt;&gt;"",ISNUMBER(A7410)),VLOOKUP(A7410,Studies!A:BR,2,FALSE),"")</f>
        <v>Xu 2013</v>
      </c>
      <c r="C7410" s="254" t="str">
        <f>IF(AND(A7410&lt;&gt;"",ISNUMBER(A7410)),VLOOKUP(A7410,Studies!A:BR,3,FALSE),"")</f>
        <v>https://www.ncbi.nlm.nih.gov/pubmed/23846872</v>
      </c>
      <c r="D7410" s="254" t="str">
        <f>IF(AND(A7410&lt;&gt;"",ISNUMBER(A7410)),VLOOKUP(A7410,Studies!A:BR,4,FALSE),"")</f>
        <v>CYP2B6*1/*1 genotype</v>
      </c>
      <c r="E7410" s="254" t="str">
        <f>IF(AND(A7410&lt;&gt;"",ISNUMBER(A7410)),VLOOKUP(A7410,Studies!A:BR,5,FALSE),"")</f>
        <v>Efavirenz</v>
      </c>
      <c r="F7410" s="255" t="str">
        <f>IF(AND(A7410&lt;&gt;"",ISNUMBER(A7410)),VLOOKUP(A7410,Studies!A:BR,6,FALSE),"")</f>
        <v>Plasma</v>
      </c>
      <c r="G7410" s="257">
        <v>5.9990342241898178</v>
      </c>
      <c r="H7410" s="50" t="s">
        <v>60</v>
      </c>
      <c r="I7410" s="258">
        <v>1564.186195</v>
      </c>
      <c r="J7410" s="41" t="s">
        <v>941</v>
      </c>
      <c r="K7410" s="41" t="s">
        <v>239</v>
      </c>
      <c r="P7410" s="42" t="s">
        <v>2231</v>
      </c>
    </row>
    <row r="7411" spans="1:16" x14ac:dyDescent="0.2">
      <c r="A7411" s="30">
        <v>791</v>
      </c>
      <c r="B7411" s="253" t="str">
        <f>IF(AND(A7411&lt;&gt;"",ISNUMBER(A7411)),VLOOKUP(A7411,Studies!A:BR,2,FALSE),"")</f>
        <v>Xu 2013</v>
      </c>
      <c r="C7411" s="254" t="str">
        <f>IF(AND(A7411&lt;&gt;"",ISNUMBER(A7411)),VLOOKUP(A7411,Studies!A:BR,3,FALSE),"")</f>
        <v>https://www.ncbi.nlm.nih.gov/pubmed/23846872</v>
      </c>
      <c r="D7411" s="254" t="str">
        <f>IF(AND(A7411&lt;&gt;"",ISNUMBER(A7411)),VLOOKUP(A7411,Studies!A:BR,4,FALSE),"")</f>
        <v>CYP2B6*1/*1 genotype</v>
      </c>
      <c r="E7411" s="254" t="str">
        <f>IF(AND(A7411&lt;&gt;"",ISNUMBER(A7411)),VLOOKUP(A7411,Studies!A:BR,5,FALSE),"")</f>
        <v>Efavirenz</v>
      </c>
      <c r="F7411" s="255" t="str">
        <f>IF(AND(A7411&lt;&gt;"",ISNUMBER(A7411)),VLOOKUP(A7411,Studies!A:BR,6,FALSE),"")</f>
        <v>Plasma</v>
      </c>
      <c r="G7411" s="257">
        <v>5.9992418729830534</v>
      </c>
      <c r="H7411" s="50" t="s">
        <v>60</v>
      </c>
      <c r="I7411" s="258">
        <v>731.63533429999995</v>
      </c>
      <c r="J7411" s="41" t="s">
        <v>941</v>
      </c>
      <c r="K7411" s="41" t="s">
        <v>239</v>
      </c>
      <c r="P7411" s="42" t="s">
        <v>2231</v>
      </c>
    </row>
    <row r="7412" spans="1:16" x14ac:dyDescent="0.2">
      <c r="A7412" s="30">
        <v>791</v>
      </c>
      <c r="B7412" s="253" t="str">
        <f>IF(AND(A7412&lt;&gt;"",ISNUMBER(A7412)),VLOOKUP(A7412,Studies!A:BR,2,FALSE),"")</f>
        <v>Xu 2013</v>
      </c>
      <c r="C7412" s="254" t="str">
        <f>IF(AND(A7412&lt;&gt;"",ISNUMBER(A7412)),VLOOKUP(A7412,Studies!A:BR,3,FALSE),"")</f>
        <v>https://www.ncbi.nlm.nih.gov/pubmed/23846872</v>
      </c>
      <c r="D7412" s="254" t="str">
        <f>IF(AND(A7412&lt;&gt;"",ISNUMBER(A7412)),VLOOKUP(A7412,Studies!A:BR,4,FALSE),"")</f>
        <v>CYP2B6*1/*1 genotype</v>
      </c>
      <c r="E7412" s="254" t="str">
        <f>IF(AND(A7412&lt;&gt;"",ISNUMBER(A7412)),VLOOKUP(A7412,Studies!A:BR,5,FALSE),"")</f>
        <v>Efavirenz</v>
      </c>
      <c r="F7412" s="255" t="str">
        <f>IF(AND(A7412&lt;&gt;"",ISNUMBER(A7412)),VLOOKUP(A7412,Studies!A:BR,6,FALSE),"")</f>
        <v>Plasma</v>
      </c>
      <c r="G7412" s="257">
        <v>5.9993176499316467</v>
      </c>
      <c r="H7412" s="50" t="s">
        <v>60</v>
      </c>
      <c r="I7412" s="258">
        <v>1038.373529</v>
      </c>
      <c r="J7412" s="41" t="s">
        <v>941</v>
      </c>
      <c r="K7412" s="41" t="s">
        <v>239</v>
      </c>
      <c r="P7412" s="42" t="s">
        <v>2231</v>
      </c>
    </row>
    <row r="7413" spans="1:16" x14ac:dyDescent="0.2">
      <c r="A7413" s="30">
        <v>791</v>
      </c>
      <c r="B7413" s="253" t="str">
        <f>IF(AND(A7413&lt;&gt;"",ISNUMBER(A7413)),VLOOKUP(A7413,Studies!A:BR,2,FALSE),"")</f>
        <v>Xu 2013</v>
      </c>
      <c r="C7413" s="254" t="str">
        <f>IF(AND(A7413&lt;&gt;"",ISNUMBER(A7413)),VLOOKUP(A7413,Studies!A:BR,3,FALSE),"")</f>
        <v>https://www.ncbi.nlm.nih.gov/pubmed/23846872</v>
      </c>
      <c r="D7413" s="254" t="str">
        <f>IF(AND(A7413&lt;&gt;"",ISNUMBER(A7413)),VLOOKUP(A7413,Studies!A:BR,4,FALSE),"")</f>
        <v>CYP2B6*1/*1 genotype</v>
      </c>
      <c r="E7413" s="254" t="str">
        <f>IF(AND(A7413&lt;&gt;"",ISNUMBER(A7413)),VLOOKUP(A7413,Studies!A:BR,5,FALSE),"")</f>
        <v>Efavirenz</v>
      </c>
      <c r="F7413" s="255" t="str">
        <f>IF(AND(A7413&lt;&gt;"",ISNUMBER(A7413)),VLOOKUP(A7413,Studies!A:BR,6,FALSE),"")</f>
        <v>Plasma</v>
      </c>
      <c r="G7413" s="257">
        <v>5.9995147169469858</v>
      </c>
      <c r="H7413" s="50" t="s">
        <v>60</v>
      </c>
      <c r="I7413" s="258">
        <v>975.77571950000004</v>
      </c>
      <c r="J7413" s="41" t="s">
        <v>941</v>
      </c>
      <c r="K7413" s="41" t="s">
        <v>239</v>
      </c>
      <c r="P7413" s="42" t="s">
        <v>2231</v>
      </c>
    </row>
    <row r="7414" spans="1:16" x14ac:dyDescent="0.2">
      <c r="A7414" s="30">
        <v>791</v>
      </c>
      <c r="B7414" s="253" t="str">
        <f>IF(AND(A7414&lt;&gt;"",ISNUMBER(A7414)),VLOOKUP(A7414,Studies!A:BR,2,FALSE),"")</f>
        <v>Xu 2013</v>
      </c>
      <c r="C7414" s="254" t="str">
        <f>IF(AND(A7414&lt;&gt;"",ISNUMBER(A7414)),VLOOKUP(A7414,Studies!A:BR,3,FALSE),"")</f>
        <v>https://www.ncbi.nlm.nih.gov/pubmed/23846872</v>
      </c>
      <c r="D7414" s="254" t="str">
        <f>IF(AND(A7414&lt;&gt;"",ISNUMBER(A7414)),VLOOKUP(A7414,Studies!A:BR,4,FALSE),"")</f>
        <v>CYP2B6*1/*1 genotype</v>
      </c>
      <c r="E7414" s="254" t="str">
        <f>IF(AND(A7414&lt;&gt;"",ISNUMBER(A7414)),VLOOKUP(A7414,Studies!A:BR,5,FALSE),"")</f>
        <v>Efavirenz</v>
      </c>
      <c r="F7414" s="255" t="str">
        <f>IF(AND(A7414&lt;&gt;"",ISNUMBER(A7414)),VLOOKUP(A7414,Studies!A:BR,6,FALSE),"")</f>
        <v>Plasma</v>
      </c>
      <c r="G7414" s="257">
        <v>5.9998343125986864</v>
      </c>
      <c r="H7414" s="50" t="s">
        <v>60</v>
      </c>
      <c r="I7414" s="258">
        <v>894.39856769999994</v>
      </c>
      <c r="J7414" s="41" t="s">
        <v>941</v>
      </c>
      <c r="K7414" s="41" t="s">
        <v>239</v>
      </c>
      <c r="P7414" s="42" t="s">
        <v>2231</v>
      </c>
    </row>
    <row r="7415" spans="1:16" x14ac:dyDescent="0.2">
      <c r="A7415" s="30">
        <v>791</v>
      </c>
      <c r="B7415" s="253" t="str">
        <f>IF(AND(A7415&lt;&gt;"",ISNUMBER(A7415)),VLOOKUP(A7415,Studies!A:BR,2,FALSE),"")</f>
        <v>Xu 2013</v>
      </c>
      <c r="C7415" s="254" t="str">
        <f>IF(AND(A7415&lt;&gt;"",ISNUMBER(A7415)),VLOOKUP(A7415,Studies!A:BR,3,FALSE),"")</f>
        <v>https://www.ncbi.nlm.nih.gov/pubmed/23846872</v>
      </c>
      <c r="D7415" s="254" t="str">
        <f>IF(AND(A7415&lt;&gt;"",ISNUMBER(A7415)),VLOOKUP(A7415,Studies!A:BR,4,FALSE),"")</f>
        <v>CYP2B6*1/*1 genotype</v>
      </c>
      <c r="E7415" s="254" t="str">
        <f>IF(AND(A7415&lt;&gt;"",ISNUMBER(A7415)),VLOOKUP(A7415,Studies!A:BR,5,FALSE),"")</f>
        <v>Efavirenz</v>
      </c>
      <c r="F7415" s="255" t="str">
        <f>IF(AND(A7415&lt;&gt;"",ISNUMBER(A7415)),VLOOKUP(A7415,Studies!A:BR,6,FALSE),"")</f>
        <v>Plasma</v>
      </c>
      <c r="G7415" s="257">
        <v>5.9999594580014239</v>
      </c>
      <c r="H7415" s="50" t="s">
        <v>60</v>
      </c>
      <c r="I7415" s="258">
        <v>1902.2232939999999</v>
      </c>
      <c r="J7415" s="41" t="s">
        <v>941</v>
      </c>
      <c r="K7415" s="41" t="s">
        <v>239</v>
      </c>
      <c r="P7415" s="42" t="s">
        <v>2231</v>
      </c>
    </row>
    <row r="7416" spans="1:16" x14ac:dyDescent="0.2">
      <c r="A7416" s="30">
        <v>791</v>
      </c>
      <c r="B7416" s="253" t="str">
        <f>IF(AND(A7416&lt;&gt;"",ISNUMBER(A7416)),VLOOKUP(A7416,Studies!A:BR,2,FALSE),"")</f>
        <v>Xu 2013</v>
      </c>
      <c r="C7416" s="254" t="str">
        <f>IF(AND(A7416&lt;&gt;"",ISNUMBER(A7416)),VLOOKUP(A7416,Studies!A:BR,3,FALSE),"")</f>
        <v>https://www.ncbi.nlm.nih.gov/pubmed/23846872</v>
      </c>
      <c r="D7416" s="254" t="str">
        <f>IF(AND(A7416&lt;&gt;"",ISNUMBER(A7416)),VLOOKUP(A7416,Studies!A:BR,4,FALSE),"")</f>
        <v>CYP2B6*1/*1 genotype</v>
      </c>
      <c r="E7416" s="254" t="str">
        <f>IF(AND(A7416&lt;&gt;"",ISNUMBER(A7416)),VLOOKUP(A7416,Studies!A:BR,5,FALSE),"")</f>
        <v>Efavirenz</v>
      </c>
      <c r="F7416" s="255" t="str">
        <f>IF(AND(A7416&lt;&gt;"",ISNUMBER(A7416)),VLOOKUP(A7416,Studies!A:BR,6,FALSE),"")</f>
        <v>Plasma</v>
      </c>
      <c r="G7416" s="257">
        <v>6.0000637055505068</v>
      </c>
      <c r="H7416" s="50" t="s">
        <v>60</v>
      </c>
      <c r="I7416" s="258">
        <v>994.54613240000003</v>
      </c>
      <c r="J7416" s="41" t="s">
        <v>941</v>
      </c>
      <c r="K7416" s="41" t="s">
        <v>239</v>
      </c>
      <c r="P7416" s="42" t="s">
        <v>2231</v>
      </c>
    </row>
    <row r="7417" spans="1:16" x14ac:dyDescent="0.2">
      <c r="A7417" s="30">
        <v>791</v>
      </c>
      <c r="B7417" s="253" t="str">
        <f>IF(AND(A7417&lt;&gt;"",ISNUMBER(A7417)),VLOOKUP(A7417,Studies!A:BR,2,FALSE),"")</f>
        <v>Xu 2013</v>
      </c>
      <c r="C7417" s="254" t="str">
        <f>IF(AND(A7417&lt;&gt;"",ISNUMBER(A7417)),VLOOKUP(A7417,Studies!A:BR,3,FALSE),"")</f>
        <v>https://www.ncbi.nlm.nih.gov/pubmed/23846872</v>
      </c>
      <c r="D7417" s="254" t="str">
        <f>IF(AND(A7417&lt;&gt;"",ISNUMBER(A7417)),VLOOKUP(A7417,Studies!A:BR,4,FALSE),"")</f>
        <v>CYP2B6*1/*1 genotype</v>
      </c>
      <c r="E7417" s="254" t="str">
        <f>IF(AND(A7417&lt;&gt;"",ISNUMBER(A7417)),VLOOKUP(A7417,Studies!A:BR,5,FALSE),"")</f>
        <v>Efavirenz</v>
      </c>
      <c r="F7417" s="255" t="str">
        <f>IF(AND(A7417&lt;&gt;"",ISNUMBER(A7417)),VLOOKUP(A7417,Studies!A:BR,6,FALSE),"")</f>
        <v>Plasma</v>
      </c>
      <c r="G7417" s="257">
        <v>6.0005932007529772</v>
      </c>
      <c r="H7417" s="50" t="s">
        <v>60</v>
      </c>
      <c r="I7417" s="258">
        <v>1232.417807</v>
      </c>
      <c r="J7417" s="41" t="s">
        <v>941</v>
      </c>
      <c r="K7417" s="41" t="s">
        <v>239</v>
      </c>
      <c r="P7417" s="42" t="s">
        <v>2231</v>
      </c>
    </row>
    <row r="7418" spans="1:16" x14ac:dyDescent="0.2">
      <c r="A7418" s="30">
        <v>791</v>
      </c>
      <c r="B7418" s="253" t="str">
        <f>IF(AND(A7418&lt;&gt;"",ISNUMBER(A7418)),VLOOKUP(A7418,Studies!A:BR,2,FALSE),"")</f>
        <v>Xu 2013</v>
      </c>
      <c r="C7418" s="254" t="str">
        <f>IF(AND(A7418&lt;&gt;"",ISNUMBER(A7418)),VLOOKUP(A7418,Studies!A:BR,3,FALSE),"")</f>
        <v>https://www.ncbi.nlm.nih.gov/pubmed/23846872</v>
      </c>
      <c r="D7418" s="254" t="str">
        <f>IF(AND(A7418&lt;&gt;"",ISNUMBER(A7418)),VLOOKUP(A7418,Studies!A:BR,4,FALSE),"")</f>
        <v>CYP2B6*1/*1 genotype</v>
      </c>
      <c r="E7418" s="254" t="str">
        <f>IF(AND(A7418&lt;&gt;"",ISNUMBER(A7418)),VLOOKUP(A7418,Studies!A:BR,5,FALSE),"")</f>
        <v>Efavirenz</v>
      </c>
      <c r="F7418" s="255" t="str">
        <f>IF(AND(A7418&lt;&gt;"",ISNUMBER(A7418)),VLOOKUP(A7418,Studies!A:BR,6,FALSE),"")</f>
        <v>Plasma</v>
      </c>
      <c r="G7418" s="257">
        <v>7.9992198984683487</v>
      </c>
      <c r="H7418" s="50" t="s">
        <v>60</v>
      </c>
      <c r="I7418" s="258">
        <v>650.06172719999995</v>
      </c>
      <c r="J7418" s="41" t="s">
        <v>941</v>
      </c>
      <c r="K7418" s="41" t="s">
        <v>239</v>
      </c>
      <c r="P7418" s="42" t="s">
        <v>2231</v>
      </c>
    </row>
    <row r="7419" spans="1:16" x14ac:dyDescent="0.2">
      <c r="A7419" s="30">
        <v>791</v>
      </c>
      <c r="B7419" s="253" t="str">
        <f>IF(AND(A7419&lt;&gt;"",ISNUMBER(A7419)),VLOOKUP(A7419,Studies!A:BR,2,FALSE),"")</f>
        <v>Xu 2013</v>
      </c>
      <c r="C7419" s="254" t="str">
        <f>IF(AND(A7419&lt;&gt;"",ISNUMBER(A7419)),VLOOKUP(A7419,Studies!A:BR,3,FALSE),"")</f>
        <v>https://www.ncbi.nlm.nih.gov/pubmed/23846872</v>
      </c>
      <c r="D7419" s="254" t="str">
        <f>IF(AND(A7419&lt;&gt;"",ISNUMBER(A7419)),VLOOKUP(A7419,Studies!A:BR,4,FALSE),"")</f>
        <v>CYP2B6*1/*1 genotype</v>
      </c>
      <c r="E7419" s="254" t="str">
        <f>IF(AND(A7419&lt;&gt;"",ISNUMBER(A7419)),VLOOKUP(A7419,Studies!A:BR,5,FALSE),"")</f>
        <v>Efavirenz</v>
      </c>
      <c r="F7419" s="255" t="str">
        <f>IF(AND(A7419&lt;&gt;"",ISNUMBER(A7419)),VLOOKUP(A7419,Studies!A:BR,6,FALSE),"")</f>
        <v>Plasma</v>
      </c>
      <c r="G7419" s="257">
        <v>7.9995430226461028</v>
      </c>
      <c r="H7419" s="50" t="s">
        <v>60</v>
      </c>
      <c r="I7419" s="258">
        <v>825.34452239999996</v>
      </c>
      <c r="J7419" s="41" t="s">
        <v>941</v>
      </c>
      <c r="K7419" s="41" t="s">
        <v>239</v>
      </c>
      <c r="P7419" s="42" t="s">
        <v>2231</v>
      </c>
    </row>
    <row r="7420" spans="1:16" x14ac:dyDescent="0.2">
      <c r="A7420" s="30">
        <v>791</v>
      </c>
      <c r="B7420" s="253" t="str">
        <f>IF(AND(A7420&lt;&gt;"",ISNUMBER(A7420)),VLOOKUP(A7420,Studies!A:BR,2,FALSE),"")</f>
        <v>Xu 2013</v>
      </c>
      <c r="C7420" s="254" t="str">
        <f>IF(AND(A7420&lt;&gt;"",ISNUMBER(A7420)),VLOOKUP(A7420,Studies!A:BR,3,FALSE),"")</f>
        <v>https://www.ncbi.nlm.nih.gov/pubmed/23846872</v>
      </c>
      <c r="D7420" s="254" t="str">
        <f>IF(AND(A7420&lt;&gt;"",ISNUMBER(A7420)),VLOOKUP(A7420,Studies!A:BR,4,FALSE),"")</f>
        <v>CYP2B6*1/*1 genotype</v>
      </c>
      <c r="E7420" s="254" t="str">
        <f>IF(AND(A7420&lt;&gt;"",ISNUMBER(A7420)),VLOOKUP(A7420,Studies!A:BR,5,FALSE),"")</f>
        <v>Efavirenz</v>
      </c>
      <c r="F7420" s="255" t="str">
        <f>IF(AND(A7420&lt;&gt;"",ISNUMBER(A7420)),VLOOKUP(A7420,Studies!A:BR,6,FALSE),"")</f>
        <v>Plasma</v>
      </c>
      <c r="G7420" s="257">
        <v>7.9996619381983765</v>
      </c>
      <c r="H7420" s="50" t="s">
        <v>60</v>
      </c>
      <c r="I7420" s="258">
        <v>700.14890419999995</v>
      </c>
      <c r="J7420" s="41" t="s">
        <v>941</v>
      </c>
      <c r="K7420" s="41" t="s">
        <v>239</v>
      </c>
      <c r="P7420" s="42" t="s">
        <v>2231</v>
      </c>
    </row>
    <row r="7421" spans="1:16" x14ac:dyDescent="0.2">
      <c r="A7421" s="30">
        <v>791</v>
      </c>
      <c r="B7421" s="253" t="str">
        <f>IF(AND(A7421&lt;&gt;"",ISNUMBER(A7421)),VLOOKUP(A7421,Studies!A:BR,2,FALSE),"")</f>
        <v>Xu 2013</v>
      </c>
      <c r="C7421" s="254" t="str">
        <f>IF(AND(A7421&lt;&gt;"",ISNUMBER(A7421)),VLOOKUP(A7421,Studies!A:BR,3,FALSE),"")</f>
        <v>https://www.ncbi.nlm.nih.gov/pubmed/23846872</v>
      </c>
      <c r="D7421" s="254" t="str">
        <f>IF(AND(A7421&lt;&gt;"",ISNUMBER(A7421)),VLOOKUP(A7421,Studies!A:BR,4,FALSE),"")</f>
        <v>CYP2B6*1/*1 genotype</v>
      </c>
      <c r="E7421" s="254" t="str">
        <f>IF(AND(A7421&lt;&gt;"",ISNUMBER(A7421)),VLOOKUP(A7421,Studies!A:BR,5,FALSE),"")</f>
        <v>Efavirenz</v>
      </c>
      <c r="F7421" s="255" t="str">
        <f>IF(AND(A7421&lt;&gt;"",ISNUMBER(A7421)),VLOOKUP(A7421,Studies!A:BR,6,FALSE),"")</f>
        <v>Plasma</v>
      </c>
      <c r="G7421" s="257">
        <v>7.9998657424650155</v>
      </c>
      <c r="H7421" s="50" t="s">
        <v>60</v>
      </c>
      <c r="I7421" s="258">
        <v>1025.6396520000001</v>
      </c>
      <c r="J7421" s="41" t="s">
        <v>941</v>
      </c>
      <c r="K7421" s="41" t="s">
        <v>239</v>
      </c>
      <c r="P7421" s="42" t="s">
        <v>2231</v>
      </c>
    </row>
    <row r="7422" spans="1:16" x14ac:dyDescent="0.2">
      <c r="A7422" s="30">
        <v>791</v>
      </c>
      <c r="B7422" s="253" t="str">
        <f>IF(AND(A7422&lt;&gt;"",ISNUMBER(A7422)),VLOOKUP(A7422,Studies!A:BR,2,FALSE),"")</f>
        <v>Xu 2013</v>
      </c>
      <c r="C7422" s="254" t="str">
        <f>IF(AND(A7422&lt;&gt;"",ISNUMBER(A7422)),VLOOKUP(A7422,Studies!A:BR,3,FALSE),"")</f>
        <v>https://www.ncbi.nlm.nih.gov/pubmed/23846872</v>
      </c>
      <c r="D7422" s="254" t="str">
        <f>IF(AND(A7422&lt;&gt;"",ISNUMBER(A7422)),VLOOKUP(A7422,Studies!A:BR,4,FALSE),"")</f>
        <v>CYP2B6*1/*1 genotype</v>
      </c>
      <c r="E7422" s="254" t="str">
        <f>IF(AND(A7422&lt;&gt;"",ISNUMBER(A7422)),VLOOKUP(A7422,Studies!A:BR,5,FALSE),"")</f>
        <v>Efavirenz</v>
      </c>
      <c r="F7422" s="255" t="str">
        <f>IF(AND(A7422&lt;&gt;"",ISNUMBER(A7422)),VLOOKUP(A7422,Studies!A:BR,6,FALSE),"")</f>
        <v>Plasma</v>
      </c>
      <c r="G7422" s="257">
        <v>8.0001332867909216</v>
      </c>
      <c r="H7422" s="50" t="s">
        <v>60</v>
      </c>
      <c r="I7422" s="258">
        <v>581.20413719999999</v>
      </c>
      <c r="J7422" s="41" t="s">
        <v>941</v>
      </c>
      <c r="K7422" s="41" t="s">
        <v>239</v>
      </c>
      <c r="P7422" s="42" t="s">
        <v>2231</v>
      </c>
    </row>
    <row r="7423" spans="1:16" x14ac:dyDescent="0.2">
      <c r="A7423" s="30">
        <v>791</v>
      </c>
      <c r="B7423" s="253" t="str">
        <f>IF(AND(A7423&lt;&gt;"",ISNUMBER(A7423)),VLOOKUP(A7423,Studies!A:BR,2,FALSE),"")</f>
        <v>Xu 2013</v>
      </c>
      <c r="C7423" s="254" t="str">
        <f>IF(AND(A7423&lt;&gt;"",ISNUMBER(A7423)),VLOOKUP(A7423,Studies!A:BR,3,FALSE),"")</f>
        <v>https://www.ncbi.nlm.nih.gov/pubmed/23846872</v>
      </c>
      <c r="D7423" s="254" t="str">
        <f>IF(AND(A7423&lt;&gt;"",ISNUMBER(A7423)),VLOOKUP(A7423,Studies!A:BR,4,FALSE),"")</f>
        <v>CYP2B6*1/*1 genotype</v>
      </c>
      <c r="E7423" s="254" t="str">
        <f>IF(AND(A7423&lt;&gt;"",ISNUMBER(A7423)),VLOOKUP(A7423,Studies!A:BR,5,FALSE),"")</f>
        <v>Efavirenz</v>
      </c>
      <c r="F7423" s="255" t="str">
        <f>IF(AND(A7423&lt;&gt;"",ISNUMBER(A7423)),VLOOKUP(A7423,Studies!A:BR,6,FALSE),"")</f>
        <v>Plasma</v>
      </c>
      <c r="G7423" s="257">
        <v>8.000433368845842</v>
      </c>
      <c r="H7423" s="50" t="s">
        <v>60</v>
      </c>
      <c r="I7423" s="258">
        <v>1751.792097</v>
      </c>
      <c r="J7423" s="41" t="s">
        <v>941</v>
      </c>
      <c r="K7423" s="41" t="s">
        <v>239</v>
      </c>
      <c r="P7423" s="42" t="s">
        <v>2231</v>
      </c>
    </row>
    <row r="7424" spans="1:16" x14ac:dyDescent="0.2">
      <c r="A7424" s="30">
        <v>791</v>
      </c>
      <c r="B7424" s="253" t="str">
        <f>IF(AND(A7424&lt;&gt;"",ISNUMBER(A7424)),VLOOKUP(A7424,Studies!A:BR,2,FALSE),"")</f>
        <v>Xu 2013</v>
      </c>
      <c r="C7424" s="254" t="str">
        <f>IF(AND(A7424&lt;&gt;"",ISNUMBER(A7424)),VLOOKUP(A7424,Studies!A:BR,3,FALSE),"")</f>
        <v>https://www.ncbi.nlm.nih.gov/pubmed/23846872</v>
      </c>
      <c r="D7424" s="254" t="str">
        <f>IF(AND(A7424&lt;&gt;"",ISNUMBER(A7424)),VLOOKUP(A7424,Studies!A:BR,4,FALSE),"")</f>
        <v>CYP2B6*1/*1 genotype</v>
      </c>
      <c r="E7424" s="254" t="str">
        <f>IF(AND(A7424&lt;&gt;"",ISNUMBER(A7424)),VLOOKUP(A7424,Studies!A:BR,5,FALSE),"")</f>
        <v>Efavirenz</v>
      </c>
      <c r="F7424" s="255" t="str">
        <f>IF(AND(A7424&lt;&gt;"",ISNUMBER(A7424)),VLOOKUP(A7424,Studies!A:BR,6,FALSE),"")</f>
        <v>Plasma</v>
      </c>
      <c r="G7424" s="257">
        <v>8.0006014681672681</v>
      </c>
      <c r="H7424" s="50" t="s">
        <v>60</v>
      </c>
      <c r="I7424" s="258">
        <v>956.79992140000002</v>
      </c>
      <c r="J7424" s="41" t="s">
        <v>941</v>
      </c>
      <c r="K7424" s="41" t="s">
        <v>239</v>
      </c>
      <c r="P7424" s="42" t="s">
        <v>2231</v>
      </c>
    </row>
    <row r="7425" spans="1:16" x14ac:dyDescent="0.2">
      <c r="A7425" s="30">
        <v>791</v>
      </c>
      <c r="B7425" s="253" t="str">
        <f>IF(AND(A7425&lt;&gt;"",ISNUMBER(A7425)),VLOOKUP(A7425,Studies!A:BR,2,FALSE),"")</f>
        <v>Xu 2013</v>
      </c>
      <c r="C7425" s="254" t="str">
        <f>IF(AND(A7425&lt;&gt;"",ISNUMBER(A7425)),VLOOKUP(A7425,Studies!A:BR,3,FALSE),"")</f>
        <v>https://www.ncbi.nlm.nih.gov/pubmed/23846872</v>
      </c>
      <c r="D7425" s="254" t="str">
        <f>IF(AND(A7425&lt;&gt;"",ISNUMBER(A7425)),VLOOKUP(A7425,Studies!A:BR,4,FALSE),"")</f>
        <v>CYP2B6*1/*1 genotype</v>
      </c>
      <c r="E7425" s="254" t="str">
        <f>IF(AND(A7425&lt;&gt;"",ISNUMBER(A7425)),VLOOKUP(A7425,Studies!A:BR,5,FALSE),"")</f>
        <v>Efavirenz</v>
      </c>
      <c r="F7425" s="255" t="str">
        <f>IF(AND(A7425&lt;&gt;"",ISNUMBER(A7425)),VLOOKUP(A7425,Studies!A:BR,6,FALSE),"")</f>
        <v>Plasma</v>
      </c>
      <c r="G7425" s="257">
        <v>8.0009773036572156</v>
      </c>
      <c r="H7425" s="50" t="s">
        <v>60</v>
      </c>
      <c r="I7425" s="258">
        <v>1501.40086</v>
      </c>
      <c r="J7425" s="41" t="s">
        <v>941</v>
      </c>
      <c r="K7425" s="41" t="s">
        <v>239</v>
      </c>
      <c r="P7425" s="42" t="s">
        <v>2231</v>
      </c>
    </row>
    <row r="7426" spans="1:16" x14ac:dyDescent="0.2">
      <c r="A7426" s="30">
        <v>791</v>
      </c>
      <c r="B7426" s="253" t="str">
        <f>IF(AND(A7426&lt;&gt;"",ISNUMBER(A7426)),VLOOKUP(A7426,Studies!A:BR,2,FALSE),"")</f>
        <v>Xu 2013</v>
      </c>
      <c r="C7426" s="254" t="str">
        <f>IF(AND(A7426&lt;&gt;"",ISNUMBER(A7426)),VLOOKUP(A7426,Studies!A:BR,3,FALSE),"")</f>
        <v>https://www.ncbi.nlm.nih.gov/pubmed/23846872</v>
      </c>
      <c r="D7426" s="254" t="str">
        <f>IF(AND(A7426&lt;&gt;"",ISNUMBER(A7426)),VLOOKUP(A7426,Studies!A:BR,4,FALSE),"")</f>
        <v>CYP2B6*1/*1 genotype</v>
      </c>
      <c r="E7426" s="254" t="str">
        <f>IF(AND(A7426&lt;&gt;"",ISNUMBER(A7426)),VLOOKUP(A7426,Studies!A:BR,5,FALSE),"")</f>
        <v>Efavirenz</v>
      </c>
      <c r="F7426" s="255" t="str">
        <f>IF(AND(A7426&lt;&gt;"",ISNUMBER(A7426)),VLOOKUP(A7426,Studies!A:BR,6,FALSE),"")</f>
        <v>Plasma</v>
      </c>
      <c r="G7426" s="257">
        <v>9.9991815963513222</v>
      </c>
      <c r="H7426" s="50" t="s">
        <v>60</v>
      </c>
      <c r="I7426" s="258">
        <v>793.86702209999999</v>
      </c>
      <c r="J7426" s="41" t="s">
        <v>941</v>
      </c>
      <c r="K7426" s="41" t="s">
        <v>239</v>
      </c>
      <c r="P7426" s="42" t="s">
        <v>2231</v>
      </c>
    </row>
    <row r="7427" spans="1:16" x14ac:dyDescent="0.2">
      <c r="A7427" s="30">
        <v>791</v>
      </c>
      <c r="B7427" s="253" t="str">
        <f>IF(AND(A7427&lt;&gt;"",ISNUMBER(A7427)),VLOOKUP(A7427,Studies!A:BR,2,FALSE),"")</f>
        <v>Xu 2013</v>
      </c>
      <c r="C7427" s="254" t="str">
        <f>IF(AND(A7427&lt;&gt;"",ISNUMBER(A7427)),VLOOKUP(A7427,Studies!A:BR,3,FALSE),"")</f>
        <v>https://www.ncbi.nlm.nih.gov/pubmed/23846872</v>
      </c>
      <c r="D7427" s="254" t="str">
        <f>IF(AND(A7427&lt;&gt;"",ISNUMBER(A7427)),VLOOKUP(A7427,Studies!A:BR,4,FALSE),"")</f>
        <v>CYP2B6*1/*1 genotype</v>
      </c>
      <c r="E7427" s="254" t="str">
        <f>IF(AND(A7427&lt;&gt;"",ISNUMBER(A7427)),VLOOKUP(A7427,Studies!A:BR,5,FALSE),"")</f>
        <v>Efavirenz</v>
      </c>
      <c r="F7427" s="255" t="str">
        <f>IF(AND(A7427&lt;&gt;"",ISNUMBER(A7427)),VLOOKUP(A7427,Studies!A:BR,6,FALSE),"")</f>
        <v>Plasma</v>
      </c>
      <c r="G7427" s="257">
        <v>9.9993722011009236</v>
      </c>
      <c r="H7427" s="50" t="s">
        <v>60</v>
      </c>
      <c r="I7427" s="258">
        <v>643.63228030000005</v>
      </c>
      <c r="J7427" s="41" t="s">
        <v>941</v>
      </c>
      <c r="K7427" s="41" t="s">
        <v>239</v>
      </c>
      <c r="P7427" s="42" t="s">
        <v>2231</v>
      </c>
    </row>
    <row r="7428" spans="1:16" x14ac:dyDescent="0.2">
      <c r="A7428" s="30">
        <v>791</v>
      </c>
      <c r="B7428" s="253" t="str">
        <f>IF(AND(A7428&lt;&gt;"",ISNUMBER(A7428)),VLOOKUP(A7428,Studies!A:BR,2,FALSE),"")</f>
        <v>Xu 2013</v>
      </c>
      <c r="C7428" s="254" t="str">
        <f>IF(AND(A7428&lt;&gt;"",ISNUMBER(A7428)),VLOOKUP(A7428,Studies!A:BR,3,FALSE),"")</f>
        <v>https://www.ncbi.nlm.nih.gov/pubmed/23846872</v>
      </c>
      <c r="D7428" s="254" t="str">
        <f>IF(AND(A7428&lt;&gt;"",ISNUMBER(A7428)),VLOOKUP(A7428,Studies!A:BR,4,FALSE),"")</f>
        <v>CYP2B6*1/*1 genotype</v>
      </c>
      <c r="E7428" s="254" t="str">
        <f>IF(AND(A7428&lt;&gt;"",ISNUMBER(A7428)),VLOOKUP(A7428,Studies!A:BR,5,FALSE),"")</f>
        <v>Efavirenz</v>
      </c>
      <c r="F7428" s="255" t="str">
        <f>IF(AND(A7428&lt;&gt;"",ISNUMBER(A7428)),VLOOKUP(A7428,Studies!A:BR,6,FALSE),"")</f>
        <v>Plasma</v>
      </c>
      <c r="G7428" s="257">
        <v>9.9994994290228938</v>
      </c>
      <c r="H7428" s="50" t="s">
        <v>60</v>
      </c>
      <c r="I7428" s="258">
        <v>1620.1670320000001</v>
      </c>
      <c r="J7428" s="41" t="s">
        <v>941</v>
      </c>
      <c r="K7428" s="41" t="s">
        <v>239</v>
      </c>
      <c r="P7428" s="42" t="s">
        <v>2231</v>
      </c>
    </row>
    <row r="7429" spans="1:16" x14ac:dyDescent="0.2">
      <c r="A7429" s="30">
        <v>791</v>
      </c>
      <c r="B7429" s="253" t="str">
        <f>IF(AND(A7429&lt;&gt;"",ISNUMBER(A7429)),VLOOKUP(A7429,Studies!A:BR,2,FALSE),"")</f>
        <v>Xu 2013</v>
      </c>
      <c r="C7429" s="254" t="str">
        <f>IF(AND(A7429&lt;&gt;"",ISNUMBER(A7429)),VLOOKUP(A7429,Studies!A:BR,3,FALSE),"")</f>
        <v>https://www.ncbi.nlm.nih.gov/pubmed/23846872</v>
      </c>
      <c r="D7429" s="254" t="str">
        <f>IF(AND(A7429&lt;&gt;"",ISNUMBER(A7429)),VLOOKUP(A7429,Studies!A:BR,4,FALSE),"")</f>
        <v>CYP2B6*1/*1 genotype</v>
      </c>
      <c r="E7429" s="254" t="str">
        <f>IF(AND(A7429&lt;&gt;"",ISNUMBER(A7429)),VLOOKUP(A7429,Studies!A:BR,5,FALSE),"")</f>
        <v>Efavirenz</v>
      </c>
      <c r="F7429" s="255" t="str">
        <f>IF(AND(A7429&lt;&gt;"",ISNUMBER(A7429)),VLOOKUP(A7429,Studies!A:BR,6,FALSE),"")</f>
        <v>Plasma</v>
      </c>
      <c r="G7429" s="257">
        <v>9.9996413219193929</v>
      </c>
      <c r="H7429" s="50" t="s">
        <v>60</v>
      </c>
      <c r="I7429" s="258">
        <v>1826.7308720000001</v>
      </c>
      <c r="J7429" s="41" t="s">
        <v>941</v>
      </c>
      <c r="K7429" s="41" t="s">
        <v>239</v>
      </c>
      <c r="P7429" s="42" t="s">
        <v>2231</v>
      </c>
    </row>
    <row r="7430" spans="1:16" x14ac:dyDescent="0.2">
      <c r="A7430" s="30">
        <v>791</v>
      </c>
      <c r="B7430" s="253" t="str">
        <f>IF(AND(A7430&lt;&gt;"",ISNUMBER(A7430)),VLOOKUP(A7430,Studies!A:BR,2,FALSE),"")</f>
        <v>Xu 2013</v>
      </c>
      <c r="C7430" s="254" t="str">
        <f>IF(AND(A7430&lt;&gt;"",ISNUMBER(A7430)),VLOOKUP(A7430,Studies!A:BR,3,FALSE),"")</f>
        <v>https://www.ncbi.nlm.nih.gov/pubmed/23846872</v>
      </c>
      <c r="D7430" s="254" t="str">
        <f>IF(AND(A7430&lt;&gt;"",ISNUMBER(A7430)),VLOOKUP(A7430,Studies!A:BR,4,FALSE),"")</f>
        <v>CYP2B6*1/*1 genotype</v>
      </c>
      <c r="E7430" s="254" t="str">
        <f>IF(AND(A7430&lt;&gt;"",ISNUMBER(A7430)),VLOOKUP(A7430,Studies!A:BR,5,FALSE),"")</f>
        <v>Efavirenz</v>
      </c>
      <c r="F7430" s="255" t="str">
        <f>IF(AND(A7430&lt;&gt;"",ISNUMBER(A7430)),VLOOKUP(A7430,Studies!A:BR,6,FALSE),"")</f>
        <v>Plasma</v>
      </c>
      <c r="G7430" s="257">
        <v>9.9999773033517414</v>
      </c>
      <c r="H7430" s="50" t="s">
        <v>60</v>
      </c>
      <c r="I7430" s="258">
        <v>1019.210205</v>
      </c>
      <c r="J7430" s="41" t="s">
        <v>941</v>
      </c>
      <c r="K7430" s="41" t="s">
        <v>239</v>
      </c>
      <c r="P7430" s="42" t="s">
        <v>2231</v>
      </c>
    </row>
    <row r="7431" spans="1:16" x14ac:dyDescent="0.2">
      <c r="A7431" s="30">
        <v>791</v>
      </c>
      <c r="B7431" s="253" t="str">
        <f>IF(AND(A7431&lt;&gt;"",ISNUMBER(A7431)),VLOOKUP(A7431,Studies!A:BR,2,FALSE),"")</f>
        <v>Xu 2013</v>
      </c>
      <c r="C7431" s="254" t="str">
        <f>IF(AND(A7431&lt;&gt;"",ISNUMBER(A7431)),VLOOKUP(A7431,Studies!A:BR,3,FALSE),"")</f>
        <v>https://www.ncbi.nlm.nih.gov/pubmed/23846872</v>
      </c>
      <c r="D7431" s="254" t="str">
        <f>IF(AND(A7431&lt;&gt;"",ISNUMBER(A7431)),VLOOKUP(A7431,Studies!A:BR,4,FALSE),"")</f>
        <v>CYP2B6*1/*1 genotype</v>
      </c>
      <c r="E7431" s="254" t="str">
        <f>IF(AND(A7431&lt;&gt;"",ISNUMBER(A7431)),VLOOKUP(A7431,Studies!A:BR,5,FALSE),"")</f>
        <v>Efavirenz</v>
      </c>
      <c r="F7431" s="255" t="str">
        <f>IF(AND(A7431&lt;&gt;"",ISNUMBER(A7431)),VLOOKUP(A7431,Studies!A:BR,6,FALSE),"")</f>
        <v>Plasma</v>
      </c>
      <c r="G7431" s="257">
        <v>10.000295008482878</v>
      </c>
      <c r="H7431" s="50" t="s">
        <v>60</v>
      </c>
      <c r="I7431" s="258">
        <v>693.71052750000001</v>
      </c>
      <c r="J7431" s="41" t="s">
        <v>941</v>
      </c>
      <c r="K7431" s="41" t="s">
        <v>239</v>
      </c>
      <c r="P7431" s="42" t="s">
        <v>2231</v>
      </c>
    </row>
    <row r="7432" spans="1:16" x14ac:dyDescent="0.2">
      <c r="A7432" s="30">
        <v>791</v>
      </c>
      <c r="B7432" s="253" t="str">
        <f>IF(AND(A7432&lt;&gt;"",ISNUMBER(A7432)),VLOOKUP(A7432,Studies!A:BR,2,FALSE),"")</f>
        <v>Xu 2013</v>
      </c>
      <c r="C7432" s="254" t="str">
        <f>IF(AND(A7432&lt;&gt;"",ISNUMBER(A7432)),VLOOKUP(A7432,Studies!A:BR,3,FALSE),"")</f>
        <v>https://www.ncbi.nlm.nih.gov/pubmed/23846872</v>
      </c>
      <c r="D7432" s="254" t="str">
        <f>IF(AND(A7432&lt;&gt;"",ISNUMBER(A7432)),VLOOKUP(A7432,Studies!A:BR,4,FALSE),"")</f>
        <v>CYP2B6*1/*1 genotype</v>
      </c>
      <c r="E7432" s="254" t="str">
        <f>IF(AND(A7432&lt;&gt;"",ISNUMBER(A7432)),VLOOKUP(A7432,Studies!A:BR,5,FALSE),"")</f>
        <v>Efavirenz</v>
      </c>
      <c r="F7432" s="255" t="str">
        <f>IF(AND(A7432&lt;&gt;"",ISNUMBER(A7432)),VLOOKUP(A7432,Studies!A:BR,6,FALSE),"")</f>
        <v>Plasma</v>
      </c>
      <c r="G7432" s="257">
        <v>10.000499531873967</v>
      </c>
      <c r="H7432" s="50" t="s">
        <v>60</v>
      </c>
      <c r="I7432" s="258">
        <v>474.61819580000002</v>
      </c>
      <c r="J7432" s="41" t="s">
        <v>941</v>
      </c>
      <c r="K7432" s="41" t="s">
        <v>239</v>
      </c>
      <c r="P7432" s="42" t="s">
        <v>2231</v>
      </c>
    </row>
    <row r="7433" spans="1:16" x14ac:dyDescent="0.2">
      <c r="A7433" s="30">
        <v>791</v>
      </c>
      <c r="B7433" s="253" t="str">
        <f>IF(AND(A7433&lt;&gt;"",ISNUMBER(A7433)),VLOOKUP(A7433,Studies!A:BR,2,FALSE),"")</f>
        <v>Xu 2013</v>
      </c>
      <c r="C7433" s="254" t="str">
        <f>IF(AND(A7433&lt;&gt;"",ISNUMBER(A7433)),VLOOKUP(A7433,Studies!A:BR,3,FALSE),"")</f>
        <v>https://www.ncbi.nlm.nih.gov/pubmed/23846872</v>
      </c>
      <c r="D7433" s="254" t="str">
        <f>IF(AND(A7433&lt;&gt;"",ISNUMBER(A7433)),VLOOKUP(A7433,Studies!A:BR,4,FALSE),"")</f>
        <v>CYP2B6*1/*1 genotype</v>
      </c>
      <c r="E7433" s="254" t="str">
        <f>IF(AND(A7433&lt;&gt;"",ISNUMBER(A7433)),VLOOKUP(A7433,Studies!A:BR,5,FALSE),"")</f>
        <v>Efavirenz</v>
      </c>
      <c r="F7433" s="255" t="str">
        <f>IF(AND(A7433&lt;&gt;"",ISNUMBER(A7433)),VLOOKUP(A7433,Studies!A:BR,6,FALSE),"")</f>
        <v>Plasma</v>
      </c>
      <c r="G7433" s="257">
        <v>10.000734494023025</v>
      </c>
      <c r="H7433" s="50" t="s">
        <v>60</v>
      </c>
      <c r="I7433" s="258">
        <v>768.82789839999998</v>
      </c>
      <c r="J7433" s="41" t="s">
        <v>941</v>
      </c>
      <c r="K7433" s="41" t="s">
        <v>239</v>
      </c>
      <c r="P7433" s="42" t="s">
        <v>2231</v>
      </c>
    </row>
    <row r="7434" spans="1:16" x14ac:dyDescent="0.2">
      <c r="A7434" s="30">
        <v>791</v>
      </c>
      <c r="B7434" s="253" t="str">
        <f>IF(AND(A7434&lt;&gt;"",ISNUMBER(A7434)),VLOOKUP(A7434,Studies!A:BR,2,FALSE),"")</f>
        <v>Xu 2013</v>
      </c>
      <c r="C7434" s="254" t="str">
        <f>IF(AND(A7434&lt;&gt;"",ISNUMBER(A7434)),VLOOKUP(A7434,Studies!A:BR,3,FALSE),"")</f>
        <v>https://www.ncbi.nlm.nih.gov/pubmed/23846872</v>
      </c>
      <c r="D7434" s="254" t="str">
        <f>IF(AND(A7434&lt;&gt;"",ISNUMBER(A7434)),VLOOKUP(A7434,Studies!A:BR,4,FALSE),"")</f>
        <v>CYP2B6*1/*1 genotype</v>
      </c>
      <c r="E7434" s="254" t="str">
        <f>IF(AND(A7434&lt;&gt;"",ISNUMBER(A7434)),VLOOKUP(A7434,Studies!A:BR,5,FALSE),"")</f>
        <v>Efavirenz</v>
      </c>
      <c r="F7434" s="255" t="str">
        <f>IF(AND(A7434&lt;&gt;"",ISNUMBER(A7434)),VLOOKUP(A7434,Studies!A:BR,6,FALSE),"")</f>
        <v>Plasma</v>
      </c>
      <c r="G7434" s="257">
        <v>11.999007880570833</v>
      </c>
      <c r="H7434" s="50" t="s">
        <v>60</v>
      </c>
      <c r="I7434" s="258">
        <v>1338.2893650000001</v>
      </c>
      <c r="J7434" s="41" t="s">
        <v>941</v>
      </c>
      <c r="K7434" s="41" t="s">
        <v>239</v>
      </c>
      <c r="P7434" s="42" t="s">
        <v>2231</v>
      </c>
    </row>
    <row r="7435" spans="1:16" x14ac:dyDescent="0.2">
      <c r="A7435" s="30">
        <v>791</v>
      </c>
      <c r="B7435" s="253" t="str">
        <f>IF(AND(A7435&lt;&gt;"",ISNUMBER(A7435)),VLOOKUP(A7435,Studies!A:BR,2,FALSE),"")</f>
        <v>Xu 2013</v>
      </c>
      <c r="C7435" s="254" t="str">
        <f>IF(AND(A7435&lt;&gt;"",ISNUMBER(A7435)),VLOOKUP(A7435,Studies!A:BR,3,FALSE),"")</f>
        <v>https://www.ncbi.nlm.nih.gov/pubmed/23846872</v>
      </c>
      <c r="D7435" s="254" t="str">
        <f>IF(AND(A7435&lt;&gt;"",ISNUMBER(A7435)),VLOOKUP(A7435,Studies!A:BR,4,FALSE),"")</f>
        <v>CYP2B6*1/*1 genotype</v>
      </c>
      <c r="E7435" s="254" t="str">
        <f>IF(AND(A7435&lt;&gt;"",ISNUMBER(A7435)),VLOOKUP(A7435,Studies!A:BR,5,FALSE),"")</f>
        <v>Efavirenz</v>
      </c>
      <c r="F7435" s="255" t="str">
        <f>IF(AND(A7435&lt;&gt;"",ISNUMBER(A7435)),VLOOKUP(A7435,Studies!A:BR,6,FALSE),"")</f>
        <v>Plasma</v>
      </c>
      <c r="G7435" s="257">
        <v>11.999056813117582</v>
      </c>
      <c r="H7435" s="50" t="s">
        <v>60</v>
      </c>
      <c r="I7435" s="258">
        <v>993.98355579999998</v>
      </c>
      <c r="J7435" s="41" t="s">
        <v>941</v>
      </c>
      <c r="K7435" s="41" t="s">
        <v>239</v>
      </c>
      <c r="P7435" s="42" t="s">
        <v>2231</v>
      </c>
    </row>
    <row r="7436" spans="1:16" x14ac:dyDescent="0.2">
      <c r="A7436" s="30">
        <v>791</v>
      </c>
      <c r="B7436" s="253" t="str">
        <f>IF(AND(A7436&lt;&gt;"",ISNUMBER(A7436)),VLOOKUP(A7436,Studies!A:BR,2,FALSE),"")</f>
        <v>Xu 2013</v>
      </c>
      <c r="C7436" s="254" t="str">
        <f>IF(AND(A7436&lt;&gt;"",ISNUMBER(A7436)),VLOOKUP(A7436,Studies!A:BR,3,FALSE),"")</f>
        <v>https://www.ncbi.nlm.nih.gov/pubmed/23846872</v>
      </c>
      <c r="D7436" s="254" t="str">
        <f>IF(AND(A7436&lt;&gt;"",ISNUMBER(A7436)),VLOOKUP(A7436,Studies!A:BR,4,FALSE),"")</f>
        <v>CYP2B6*1/*1 genotype</v>
      </c>
      <c r="E7436" s="254" t="str">
        <f>IF(AND(A7436&lt;&gt;"",ISNUMBER(A7436)),VLOOKUP(A7436,Studies!A:BR,5,FALSE),"")</f>
        <v>Efavirenz</v>
      </c>
      <c r="F7436" s="255" t="str">
        <f>IF(AND(A7436&lt;&gt;"",ISNUMBER(A7436)),VLOOKUP(A7436,Studies!A:BR,6,FALSE),"")</f>
        <v>Plasma</v>
      </c>
      <c r="G7436" s="257">
        <v>11.999085286993999</v>
      </c>
      <c r="H7436" s="50" t="s">
        <v>60</v>
      </c>
      <c r="I7436" s="258">
        <v>580.85587550000002</v>
      </c>
      <c r="J7436" s="41" t="s">
        <v>941</v>
      </c>
      <c r="K7436" s="41" t="s">
        <v>239</v>
      </c>
      <c r="P7436" s="42" t="s">
        <v>2231</v>
      </c>
    </row>
    <row r="7437" spans="1:16" x14ac:dyDescent="0.2">
      <c r="A7437" s="30">
        <v>791</v>
      </c>
      <c r="B7437" s="253" t="str">
        <f>IF(AND(A7437&lt;&gt;"",ISNUMBER(A7437)),VLOOKUP(A7437,Studies!A:BR,2,FALSE),"")</f>
        <v>Xu 2013</v>
      </c>
      <c r="C7437" s="254" t="str">
        <f>IF(AND(A7437&lt;&gt;"",ISNUMBER(A7437)),VLOOKUP(A7437,Studies!A:BR,3,FALSE),"")</f>
        <v>https://www.ncbi.nlm.nih.gov/pubmed/23846872</v>
      </c>
      <c r="D7437" s="254" t="str">
        <f>IF(AND(A7437&lt;&gt;"",ISNUMBER(A7437)),VLOOKUP(A7437,Studies!A:BR,4,FALSE),"")</f>
        <v>CYP2B6*1/*1 genotype</v>
      </c>
      <c r="E7437" s="254" t="str">
        <f>IF(AND(A7437&lt;&gt;"",ISNUMBER(A7437)),VLOOKUP(A7437,Studies!A:BR,5,FALSE),"")</f>
        <v>Efavirenz</v>
      </c>
      <c r="F7437" s="255" t="str">
        <f>IF(AND(A7437&lt;&gt;"",ISNUMBER(A7437)),VLOOKUP(A7437,Studies!A:BR,6,FALSE),"")</f>
        <v>Plasma</v>
      </c>
      <c r="G7437" s="257">
        <v>11.999506218205672</v>
      </c>
      <c r="H7437" s="50" t="s">
        <v>60</v>
      </c>
      <c r="I7437" s="258">
        <v>424.35242299999999</v>
      </c>
      <c r="J7437" s="41" t="s">
        <v>941</v>
      </c>
      <c r="K7437" s="41" t="s">
        <v>239</v>
      </c>
      <c r="P7437" s="42" t="s">
        <v>2231</v>
      </c>
    </row>
    <row r="7438" spans="1:16" x14ac:dyDescent="0.2">
      <c r="A7438" s="30">
        <v>791</v>
      </c>
      <c r="B7438" s="253" t="str">
        <f>IF(AND(A7438&lt;&gt;"",ISNUMBER(A7438)),VLOOKUP(A7438,Studies!A:BR,2,FALSE),"")</f>
        <v>Xu 2013</v>
      </c>
      <c r="C7438" s="254" t="str">
        <f>IF(AND(A7438&lt;&gt;"",ISNUMBER(A7438)),VLOOKUP(A7438,Studies!A:BR,3,FALSE),"")</f>
        <v>https://www.ncbi.nlm.nih.gov/pubmed/23846872</v>
      </c>
      <c r="D7438" s="254" t="str">
        <f>IF(AND(A7438&lt;&gt;"",ISNUMBER(A7438)),VLOOKUP(A7438,Studies!A:BR,4,FALSE),"")</f>
        <v>CYP2B6*1/*1 genotype</v>
      </c>
      <c r="E7438" s="254" t="str">
        <f>IF(AND(A7438&lt;&gt;"",ISNUMBER(A7438)),VLOOKUP(A7438,Studies!A:BR,5,FALSE),"")</f>
        <v>Efavirenz</v>
      </c>
      <c r="F7438" s="255" t="str">
        <f>IF(AND(A7438&lt;&gt;"",ISNUMBER(A7438)),VLOOKUP(A7438,Studies!A:BR,6,FALSE),"")</f>
        <v>Plasma</v>
      </c>
      <c r="G7438" s="257">
        <v>11.999828985883854</v>
      </c>
      <c r="H7438" s="50" t="s">
        <v>60</v>
      </c>
      <c r="I7438" s="258">
        <v>662.24195710000004</v>
      </c>
      <c r="J7438" s="41" t="s">
        <v>941</v>
      </c>
      <c r="K7438" s="41" t="s">
        <v>239</v>
      </c>
      <c r="P7438" s="42" t="s">
        <v>2231</v>
      </c>
    </row>
    <row r="7439" spans="1:16" x14ac:dyDescent="0.2">
      <c r="A7439" s="30">
        <v>791</v>
      </c>
      <c r="B7439" s="253" t="str">
        <f>IF(AND(A7439&lt;&gt;"",ISNUMBER(A7439)),VLOOKUP(A7439,Studies!A:BR,2,FALSE),"")</f>
        <v>Xu 2013</v>
      </c>
      <c r="C7439" s="254" t="str">
        <f>IF(AND(A7439&lt;&gt;"",ISNUMBER(A7439)),VLOOKUP(A7439,Studies!A:BR,3,FALSE),"")</f>
        <v>https://www.ncbi.nlm.nih.gov/pubmed/23846872</v>
      </c>
      <c r="D7439" s="254" t="str">
        <f>IF(AND(A7439&lt;&gt;"",ISNUMBER(A7439)),VLOOKUP(A7439,Studies!A:BR,4,FALSE),"")</f>
        <v>CYP2B6*1/*1 genotype</v>
      </c>
      <c r="E7439" s="254" t="str">
        <f>IF(AND(A7439&lt;&gt;"",ISNUMBER(A7439)),VLOOKUP(A7439,Studies!A:BR,5,FALSE),"")</f>
        <v>Efavirenz</v>
      </c>
      <c r="F7439" s="255" t="str">
        <f>IF(AND(A7439&lt;&gt;"",ISNUMBER(A7439)),VLOOKUP(A7439,Studies!A:BR,6,FALSE),"")</f>
        <v>Plasma</v>
      </c>
      <c r="G7439" s="257">
        <v>12.000062528350391</v>
      </c>
      <c r="H7439" s="50" t="s">
        <v>60</v>
      </c>
      <c r="I7439" s="258">
        <v>574.58716479999998</v>
      </c>
      <c r="J7439" s="41" t="s">
        <v>941</v>
      </c>
      <c r="K7439" s="41" t="s">
        <v>239</v>
      </c>
      <c r="P7439" s="42" t="s">
        <v>2231</v>
      </c>
    </row>
    <row r="7440" spans="1:16" x14ac:dyDescent="0.2">
      <c r="A7440" s="30">
        <v>791</v>
      </c>
      <c r="B7440" s="253" t="str">
        <f>IF(AND(A7440&lt;&gt;"",ISNUMBER(A7440)),VLOOKUP(A7440,Studies!A:BR,2,FALSE),"")</f>
        <v>Xu 2013</v>
      </c>
      <c r="C7440" s="254" t="str">
        <f>IF(AND(A7440&lt;&gt;"",ISNUMBER(A7440)),VLOOKUP(A7440,Studies!A:BR,3,FALSE),"")</f>
        <v>https://www.ncbi.nlm.nih.gov/pubmed/23846872</v>
      </c>
      <c r="D7440" s="254" t="str">
        <f>IF(AND(A7440&lt;&gt;"",ISNUMBER(A7440)),VLOOKUP(A7440,Studies!A:BR,4,FALSE),"")</f>
        <v>CYP2B6*1/*1 genotype</v>
      </c>
      <c r="E7440" s="254" t="str">
        <f>IF(AND(A7440&lt;&gt;"",ISNUMBER(A7440)),VLOOKUP(A7440,Studies!A:BR,5,FALSE),"")</f>
        <v>Efavirenz</v>
      </c>
      <c r="F7440" s="255" t="str">
        <f>IF(AND(A7440&lt;&gt;"",ISNUMBER(A7440)),VLOOKUP(A7440,Studies!A:BR,6,FALSE),"")</f>
        <v>Plasma</v>
      </c>
      <c r="G7440" s="257">
        <v>12.000937235812657</v>
      </c>
      <c r="H7440" s="50" t="s">
        <v>60</v>
      </c>
      <c r="I7440" s="258">
        <v>1450.965422</v>
      </c>
      <c r="J7440" s="41" t="s">
        <v>941</v>
      </c>
      <c r="K7440" s="41" t="s">
        <v>239</v>
      </c>
      <c r="P7440" s="42" t="s">
        <v>2231</v>
      </c>
    </row>
    <row r="7441" spans="1:16" x14ac:dyDescent="0.2">
      <c r="A7441" s="30">
        <v>791</v>
      </c>
      <c r="B7441" s="253" t="str">
        <f>IF(AND(A7441&lt;&gt;"",ISNUMBER(A7441)),VLOOKUP(A7441,Studies!A:BR,2,FALSE),"")</f>
        <v>Xu 2013</v>
      </c>
      <c r="C7441" s="254" t="str">
        <f>IF(AND(A7441&lt;&gt;"",ISNUMBER(A7441)),VLOOKUP(A7441,Studies!A:BR,3,FALSE),"")</f>
        <v>https://www.ncbi.nlm.nih.gov/pubmed/23846872</v>
      </c>
      <c r="D7441" s="254" t="str">
        <f>IF(AND(A7441&lt;&gt;"",ISNUMBER(A7441)),VLOOKUP(A7441,Studies!A:BR,4,FALSE),"")</f>
        <v>CYP2B6*1/*1 genotype</v>
      </c>
      <c r="E7441" s="254" t="str">
        <f>IF(AND(A7441&lt;&gt;"",ISNUMBER(A7441)),VLOOKUP(A7441,Studies!A:BR,5,FALSE),"")</f>
        <v>Efavirenz</v>
      </c>
      <c r="F7441" s="255" t="str">
        <f>IF(AND(A7441&lt;&gt;"",ISNUMBER(A7441)),VLOOKUP(A7441,Studies!A:BR,6,FALSE),"")</f>
        <v>Plasma</v>
      </c>
      <c r="G7441" s="257">
        <v>24.000107379783412</v>
      </c>
      <c r="H7441" s="50" t="s">
        <v>60</v>
      </c>
      <c r="I7441" s="258">
        <v>454.58868280000002</v>
      </c>
      <c r="J7441" s="41" t="s">
        <v>941</v>
      </c>
      <c r="K7441" s="41" t="s">
        <v>239</v>
      </c>
      <c r="P7441" s="42" t="s">
        <v>2231</v>
      </c>
    </row>
    <row r="7442" spans="1:16" x14ac:dyDescent="0.2">
      <c r="A7442" s="30">
        <v>791</v>
      </c>
      <c r="B7442" s="253" t="str">
        <f>IF(AND(A7442&lt;&gt;"",ISNUMBER(A7442)),VLOOKUP(A7442,Studies!A:BR,2,FALSE),"")</f>
        <v>Xu 2013</v>
      </c>
      <c r="C7442" s="254" t="str">
        <f>IF(AND(A7442&lt;&gt;"",ISNUMBER(A7442)),VLOOKUP(A7442,Studies!A:BR,3,FALSE),"")</f>
        <v>https://www.ncbi.nlm.nih.gov/pubmed/23846872</v>
      </c>
      <c r="D7442" s="254" t="str">
        <f>IF(AND(A7442&lt;&gt;"",ISNUMBER(A7442)),VLOOKUP(A7442,Studies!A:BR,4,FALSE),"")</f>
        <v>CYP2B6*1/*1 genotype</v>
      </c>
      <c r="E7442" s="254" t="str">
        <f>IF(AND(A7442&lt;&gt;"",ISNUMBER(A7442)),VLOOKUP(A7442,Studies!A:BR,5,FALSE),"")</f>
        <v>Efavirenz</v>
      </c>
      <c r="F7442" s="255" t="str">
        <f>IF(AND(A7442&lt;&gt;"",ISNUMBER(A7442)),VLOOKUP(A7442,Studies!A:BR,6,FALSE),"")</f>
        <v>Plasma</v>
      </c>
      <c r="G7442" s="257">
        <v>24.000113094188272</v>
      </c>
      <c r="H7442" s="50" t="s">
        <v>60</v>
      </c>
      <c r="I7442" s="258">
        <v>498.40714919999999</v>
      </c>
      <c r="J7442" s="41" t="s">
        <v>941</v>
      </c>
      <c r="K7442" s="41" t="s">
        <v>239</v>
      </c>
      <c r="P7442" s="42" t="s">
        <v>2231</v>
      </c>
    </row>
    <row r="7443" spans="1:16" x14ac:dyDescent="0.2">
      <c r="A7443" s="30">
        <v>791</v>
      </c>
      <c r="B7443" s="253" t="str">
        <f>IF(AND(A7443&lt;&gt;"",ISNUMBER(A7443)),VLOOKUP(A7443,Studies!A:BR,2,FALSE),"")</f>
        <v>Xu 2013</v>
      </c>
      <c r="C7443" s="254" t="str">
        <f>IF(AND(A7443&lt;&gt;"",ISNUMBER(A7443)),VLOOKUP(A7443,Studies!A:BR,3,FALSE),"")</f>
        <v>https://www.ncbi.nlm.nih.gov/pubmed/23846872</v>
      </c>
      <c r="D7443" s="254" t="str">
        <f>IF(AND(A7443&lt;&gt;"",ISNUMBER(A7443)),VLOOKUP(A7443,Studies!A:BR,4,FALSE),"")</f>
        <v>CYP2B6*1/*1 genotype</v>
      </c>
      <c r="E7443" s="254" t="str">
        <f>IF(AND(A7443&lt;&gt;"",ISNUMBER(A7443)),VLOOKUP(A7443,Studies!A:BR,5,FALSE),"")</f>
        <v>Efavirenz</v>
      </c>
      <c r="F7443" s="255" t="str">
        <f>IF(AND(A7443&lt;&gt;"",ISNUMBER(A7443)),VLOOKUP(A7443,Studies!A:BR,6,FALSE),"")</f>
        <v>Plasma</v>
      </c>
      <c r="G7443" s="257">
        <v>24.0001582327364</v>
      </c>
      <c r="H7443" s="50" t="s">
        <v>60</v>
      </c>
      <c r="I7443" s="258">
        <v>648.65082080000002</v>
      </c>
      <c r="J7443" s="41" t="s">
        <v>941</v>
      </c>
      <c r="K7443" s="41" t="s">
        <v>239</v>
      </c>
      <c r="P7443" s="42" t="s">
        <v>2231</v>
      </c>
    </row>
    <row r="7444" spans="1:16" x14ac:dyDescent="0.2">
      <c r="A7444" s="30">
        <v>791</v>
      </c>
      <c r="B7444" s="253" t="str">
        <f>IF(AND(A7444&lt;&gt;"",ISNUMBER(A7444)),VLOOKUP(A7444,Studies!A:BR,2,FALSE),"")</f>
        <v>Xu 2013</v>
      </c>
      <c r="C7444" s="254" t="str">
        <f>IF(AND(A7444&lt;&gt;"",ISNUMBER(A7444)),VLOOKUP(A7444,Studies!A:BR,3,FALSE),"")</f>
        <v>https://www.ncbi.nlm.nih.gov/pubmed/23846872</v>
      </c>
      <c r="D7444" s="254" t="str">
        <f>IF(AND(A7444&lt;&gt;"",ISNUMBER(A7444)),VLOOKUP(A7444,Studies!A:BR,4,FALSE),"")</f>
        <v>CYP2B6*1/*1 genotype</v>
      </c>
      <c r="E7444" s="254" t="str">
        <f>IF(AND(A7444&lt;&gt;"",ISNUMBER(A7444)),VLOOKUP(A7444,Studies!A:BR,5,FALSE),"")</f>
        <v>Efavirenz</v>
      </c>
      <c r="F7444" s="255" t="str">
        <f>IF(AND(A7444&lt;&gt;"",ISNUMBER(A7444)),VLOOKUP(A7444,Studies!A:BR,6,FALSE),"")</f>
        <v>Plasma</v>
      </c>
      <c r="G7444" s="257">
        <v>24.000534402201417</v>
      </c>
      <c r="H7444" s="50" t="s">
        <v>60</v>
      </c>
      <c r="I7444" s="258">
        <v>730.0279726</v>
      </c>
      <c r="J7444" s="41" t="s">
        <v>941</v>
      </c>
      <c r="K7444" s="41" t="s">
        <v>239</v>
      </c>
      <c r="P7444" s="42" t="s">
        <v>2231</v>
      </c>
    </row>
    <row r="7445" spans="1:16" x14ac:dyDescent="0.2">
      <c r="A7445" s="30">
        <v>791</v>
      </c>
      <c r="B7445" s="253" t="str">
        <f>IF(AND(A7445&lt;&gt;"",ISNUMBER(A7445)),VLOOKUP(A7445,Studies!A:BR,2,FALSE),"")</f>
        <v>Xu 2013</v>
      </c>
      <c r="C7445" s="254" t="str">
        <f>IF(AND(A7445&lt;&gt;"",ISNUMBER(A7445)),VLOOKUP(A7445,Studies!A:BR,3,FALSE),"")</f>
        <v>https://www.ncbi.nlm.nih.gov/pubmed/23846872</v>
      </c>
      <c r="D7445" s="254" t="str">
        <f>IF(AND(A7445&lt;&gt;"",ISNUMBER(A7445)),VLOOKUP(A7445,Studies!A:BR,4,FALSE),"")</f>
        <v>CYP2B6*1/*1 genotype</v>
      </c>
      <c r="E7445" s="254" t="str">
        <f>IF(AND(A7445&lt;&gt;"",ISNUMBER(A7445)),VLOOKUP(A7445,Studies!A:BR,5,FALSE),"")</f>
        <v>Efavirenz</v>
      </c>
      <c r="F7445" s="255" t="str">
        <f>IF(AND(A7445&lt;&gt;"",ISNUMBER(A7445)),VLOOKUP(A7445,Studies!A:BR,6,FALSE),"")</f>
        <v>Plasma</v>
      </c>
      <c r="G7445" s="257">
        <v>24.000879971871619</v>
      </c>
      <c r="H7445" s="50" t="s">
        <v>60</v>
      </c>
      <c r="I7445" s="258">
        <v>980.41920889999994</v>
      </c>
      <c r="J7445" s="41" t="s">
        <v>941</v>
      </c>
      <c r="K7445" s="41" t="s">
        <v>239</v>
      </c>
      <c r="P7445" s="42" t="s">
        <v>2231</v>
      </c>
    </row>
    <row r="7446" spans="1:16" x14ac:dyDescent="0.2">
      <c r="A7446" s="30">
        <v>791</v>
      </c>
      <c r="B7446" s="253" t="str">
        <f>IF(AND(A7446&lt;&gt;"",ISNUMBER(A7446)),VLOOKUP(A7446,Studies!A:BR,2,FALSE),"")</f>
        <v>Xu 2013</v>
      </c>
      <c r="C7446" s="254" t="str">
        <f>IF(AND(A7446&lt;&gt;"",ISNUMBER(A7446)),VLOOKUP(A7446,Studies!A:BR,3,FALSE),"")</f>
        <v>https://www.ncbi.nlm.nih.gov/pubmed/23846872</v>
      </c>
      <c r="D7446" s="254" t="str">
        <f>IF(AND(A7446&lt;&gt;"",ISNUMBER(A7446)),VLOOKUP(A7446,Studies!A:BR,4,FALSE),"")</f>
        <v>CYP2B6*1/*1 genotype</v>
      </c>
      <c r="E7446" s="254" t="str">
        <f>IF(AND(A7446&lt;&gt;"",ISNUMBER(A7446)),VLOOKUP(A7446,Studies!A:BR,5,FALSE),"")</f>
        <v>Efavirenz</v>
      </c>
      <c r="F7446" s="255" t="str">
        <f>IF(AND(A7446&lt;&gt;"",ISNUMBER(A7446)),VLOOKUP(A7446,Studies!A:BR,6,FALSE),"")</f>
        <v>Plasma</v>
      </c>
      <c r="G7446" s="257">
        <v>24.000905851803719</v>
      </c>
      <c r="H7446" s="50" t="s">
        <v>60</v>
      </c>
      <c r="I7446" s="258">
        <v>385.74002259999997</v>
      </c>
      <c r="J7446" s="41" t="s">
        <v>941</v>
      </c>
      <c r="K7446" s="41" t="s">
        <v>239</v>
      </c>
      <c r="P7446" s="42" t="s">
        <v>2231</v>
      </c>
    </row>
    <row r="7447" spans="1:16" x14ac:dyDescent="0.2">
      <c r="A7447" s="30">
        <v>791</v>
      </c>
      <c r="B7447" s="253" t="str">
        <f>IF(AND(A7447&lt;&gt;"",ISNUMBER(A7447)),VLOOKUP(A7447,Studies!A:BR,2,FALSE),"")</f>
        <v>Xu 2013</v>
      </c>
      <c r="C7447" s="254" t="str">
        <f>IF(AND(A7447&lt;&gt;"",ISNUMBER(A7447)),VLOOKUP(A7447,Studies!A:BR,3,FALSE),"")</f>
        <v>https://www.ncbi.nlm.nih.gov/pubmed/23846872</v>
      </c>
      <c r="D7447" s="254" t="str">
        <f>IF(AND(A7447&lt;&gt;"",ISNUMBER(A7447)),VLOOKUP(A7447,Studies!A:BR,4,FALSE),"")</f>
        <v>CYP2B6*1/*1 genotype</v>
      </c>
      <c r="E7447" s="254" t="str">
        <f>IF(AND(A7447&lt;&gt;"",ISNUMBER(A7447)),VLOOKUP(A7447,Studies!A:BR,5,FALSE),"")</f>
        <v>Efavirenz</v>
      </c>
      <c r="F7447" s="255" t="str">
        <f>IF(AND(A7447&lt;&gt;"",ISNUMBER(A7447)),VLOOKUP(A7447,Studies!A:BR,6,FALSE),"")</f>
        <v>Plasma</v>
      </c>
      <c r="G7447" s="257">
        <v>47.999506170596462</v>
      </c>
      <c r="H7447" s="50" t="s">
        <v>60</v>
      </c>
      <c r="I7447" s="258">
        <v>364.8086012</v>
      </c>
      <c r="J7447" s="41" t="s">
        <v>941</v>
      </c>
      <c r="K7447" s="41" t="s">
        <v>239</v>
      </c>
      <c r="P7447" s="42" t="s">
        <v>2231</v>
      </c>
    </row>
    <row r="7448" spans="1:16" x14ac:dyDescent="0.2">
      <c r="A7448" s="30">
        <v>791</v>
      </c>
      <c r="B7448" s="253" t="str">
        <f>IF(AND(A7448&lt;&gt;"",ISNUMBER(A7448)),VLOOKUP(A7448,Studies!A:BR,2,FALSE),"")</f>
        <v>Xu 2013</v>
      </c>
      <c r="C7448" s="254" t="str">
        <f>IF(AND(A7448&lt;&gt;"",ISNUMBER(A7448)),VLOOKUP(A7448,Studies!A:BR,3,FALSE),"")</f>
        <v>https://www.ncbi.nlm.nih.gov/pubmed/23846872</v>
      </c>
      <c r="D7448" s="254" t="str">
        <f>IF(AND(A7448&lt;&gt;"",ISNUMBER(A7448)),VLOOKUP(A7448,Studies!A:BR,4,FALSE),"")</f>
        <v>CYP2B6*1/*1 genotype</v>
      </c>
      <c r="E7448" s="254" t="str">
        <f>IF(AND(A7448&lt;&gt;"",ISNUMBER(A7448)),VLOOKUP(A7448,Studies!A:BR,5,FALSE),"")</f>
        <v>Efavirenz</v>
      </c>
      <c r="F7448" s="255" t="str">
        <f>IF(AND(A7448&lt;&gt;"",ISNUMBER(A7448)),VLOOKUP(A7448,Studies!A:BR,6,FALSE),"")</f>
        <v>Plasma</v>
      </c>
      <c r="G7448" s="257">
        <v>47.999848301580172</v>
      </c>
      <c r="H7448" s="50" t="s">
        <v>60</v>
      </c>
      <c r="I7448" s="258">
        <v>702.84569999999997</v>
      </c>
      <c r="J7448" s="41" t="s">
        <v>941</v>
      </c>
      <c r="K7448" s="41" t="s">
        <v>239</v>
      </c>
      <c r="P7448" s="42" t="s">
        <v>2231</v>
      </c>
    </row>
    <row r="7449" spans="1:16" x14ac:dyDescent="0.2">
      <c r="A7449" s="30">
        <v>791</v>
      </c>
      <c r="B7449" s="253" t="str">
        <f>IF(AND(A7449&lt;&gt;"",ISNUMBER(A7449)),VLOOKUP(A7449,Studies!A:BR,2,FALSE),"")</f>
        <v>Xu 2013</v>
      </c>
      <c r="C7449" s="254" t="str">
        <f>IF(AND(A7449&lt;&gt;"",ISNUMBER(A7449)),VLOOKUP(A7449,Studies!A:BR,3,FALSE),"")</f>
        <v>https://www.ncbi.nlm.nih.gov/pubmed/23846872</v>
      </c>
      <c r="D7449" s="254" t="str">
        <f>IF(AND(A7449&lt;&gt;"",ISNUMBER(A7449)),VLOOKUP(A7449,Studies!A:BR,4,FALSE),"")</f>
        <v>CYP2B6*1/*1 genotype</v>
      </c>
      <c r="E7449" s="254" t="str">
        <f>IF(AND(A7449&lt;&gt;"",ISNUMBER(A7449)),VLOOKUP(A7449,Studies!A:BR,5,FALSE),"")</f>
        <v>Efavirenz</v>
      </c>
      <c r="F7449" s="255" t="str">
        <f>IF(AND(A7449&lt;&gt;"",ISNUMBER(A7449)),VLOOKUP(A7449,Studies!A:BR,6,FALSE),"")</f>
        <v>Plasma</v>
      </c>
      <c r="G7449" s="257">
        <v>47.999870347754566</v>
      </c>
      <c r="H7449" s="50" t="s">
        <v>60</v>
      </c>
      <c r="I7449" s="258">
        <v>633.97918019999997</v>
      </c>
      <c r="J7449" s="41" t="s">
        <v>941</v>
      </c>
      <c r="K7449" s="41" t="s">
        <v>239</v>
      </c>
      <c r="P7449" s="42" t="s">
        <v>2231</v>
      </c>
    </row>
    <row r="7450" spans="1:16" x14ac:dyDescent="0.2">
      <c r="A7450" s="30">
        <v>791</v>
      </c>
      <c r="B7450" s="253" t="str">
        <f>IF(AND(A7450&lt;&gt;"",ISNUMBER(A7450)),VLOOKUP(A7450,Studies!A:BR,2,FALSE),"")</f>
        <v>Xu 2013</v>
      </c>
      <c r="C7450" s="254" t="str">
        <f>IF(AND(A7450&lt;&gt;"",ISNUMBER(A7450)),VLOOKUP(A7450,Studies!A:BR,3,FALSE),"")</f>
        <v>https://www.ncbi.nlm.nih.gov/pubmed/23846872</v>
      </c>
      <c r="D7450" s="254" t="str">
        <f>IF(AND(A7450&lt;&gt;"",ISNUMBER(A7450)),VLOOKUP(A7450,Studies!A:BR,4,FALSE),"")</f>
        <v>CYP2B6*1/*1 genotype</v>
      </c>
      <c r="E7450" s="254" t="str">
        <f>IF(AND(A7450&lt;&gt;"",ISNUMBER(A7450)),VLOOKUP(A7450,Studies!A:BR,5,FALSE),"")</f>
        <v>Efavirenz</v>
      </c>
      <c r="F7450" s="255" t="str">
        <f>IF(AND(A7450&lt;&gt;"",ISNUMBER(A7450)),VLOOKUP(A7450,Studies!A:BR,6,FALSE),"")</f>
        <v>Plasma</v>
      </c>
      <c r="G7450" s="257">
        <v>48.00013362200977</v>
      </c>
      <c r="H7450" s="50" t="s">
        <v>60</v>
      </c>
      <c r="I7450" s="258">
        <v>364.8086012</v>
      </c>
      <c r="J7450" s="41" t="s">
        <v>941</v>
      </c>
      <c r="K7450" s="41" t="s">
        <v>239</v>
      </c>
      <c r="P7450" s="42" t="s">
        <v>2231</v>
      </c>
    </row>
    <row r="7451" spans="1:16" x14ac:dyDescent="0.2">
      <c r="A7451" s="30">
        <v>791</v>
      </c>
      <c r="B7451" s="253" t="str">
        <f>IF(AND(A7451&lt;&gt;"",ISNUMBER(A7451)),VLOOKUP(A7451,Studies!A:BR,2,FALSE),"")</f>
        <v>Xu 2013</v>
      </c>
      <c r="C7451" s="254" t="str">
        <f>IF(AND(A7451&lt;&gt;"",ISNUMBER(A7451)),VLOOKUP(A7451,Studies!A:BR,3,FALSE),"")</f>
        <v>https://www.ncbi.nlm.nih.gov/pubmed/23846872</v>
      </c>
      <c r="D7451" s="254" t="str">
        <f>IF(AND(A7451&lt;&gt;"",ISNUMBER(A7451)),VLOOKUP(A7451,Studies!A:BR,4,FALSE),"")</f>
        <v>CYP2B6*1/*1 genotype</v>
      </c>
      <c r="E7451" s="254" t="str">
        <f>IF(AND(A7451&lt;&gt;"",ISNUMBER(A7451)),VLOOKUP(A7451,Studies!A:BR,5,FALSE),"")</f>
        <v>Efavirenz</v>
      </c>
      <c r="F7451" s="255" t="str">
        <f>IF(AND(A7451&lt;&gt;"",ISNUMBER(A7451)),VLOOKUP(A7451,Studies!A:BR,6,FALSE),"")</f>
        <v>Plasma</v>
      </c>
      <c r="G7451" s="257">
        <v>48.000250024814626</v>
      </c>
      <c r="H7451" s="50" t="s">
        <v>60</v>
      </c>
      <c r="I7451" s="258">
        <v>314.73928369999999</v>
      </c>
      <c r="J7451" s="41" t="s">
        <v>941</v>
      </c>
      <c r="K7451" s="41" t="s">
        <v>239</v>
      </c>
      <c r="P7451" s="42" t="s">
        <v>2231</v>
      </c>
    </row>
    <row r="7452" spans="1:16" x14ac:dyDescent="0.2">
      <c r="A7452" s="30">
        <v>791</v>
      </c>
      <c r="B7452" s="253" t="str">
        <f>IF(AND(A7452&lt;&gt;"",ISNUMBER(A7452)),VLOOKUP(A7452,Studies!A:BR,2,FALSE),"")</f>
        <v>Xu 2013</v>
      </c>
      <c r="C7452" s="254" t="str">
        <f>IF(AND(A7452&lt;&gt;"",ISNUMBER(A7452)),VLOOKUP(A7452,Studies!A:BR,3,FALSE),"")</f>
        <v>https://www.ncbi.nlm.nih.gov/pubmed/23846872</v>
      </c>
      <c r="D7452" s="254" t="str">
        <f>IF(AND(A7452&lt;&gt;"",ISNUMBER(A7452)),VLOOKUP(A7452,Studies!A:BR,4,FALSE),"")</f>
        <v>CYP2B6*1/*1 genotype</v>
      </c>
      <c r="E7452" s="254" t="str">
        <f>IF(AND(A7452&lt;&gt;"",ISNUMBER(A7452)),VLOOKUP(A7452,Studies!A:BR,5,FALSE),"")</f>
        <v>Efavirenz</v>
      </c>
      <c r="F7452" s="255" t="str">
        <f>IF(AND(A7452&lt;&gt;"",ISNUMBER(A7452)),VLOOKUP(A7452,Studies!A:BR,6,FALSE),"")</f>
        <v>Plasma</v>
      </c>
      <c r="G7452" s="257">
        <v>48.000581681322309</v>
      </c>
      <c r="H7452" s="50" t="s">
        <v>60</v>
      </c>
      <c r="I7452" s="258">
        <v>427.41534000000001</v>
      </c>
      <c r="J7452" s="41" t="s">
        <v>941</v>
      </c>
      <c r="K7452" s="41" t="s">
        <v>239</v>
      </c>
      <c r="P7452" s="42" t="s">
        <v>2231</v>
      </c>
    </row>
    <row r="7453" spans="1:16" x14ac:dyDescent="0.2">
      <c r="A7453" s="30">
        <v>791</v>
      </c>
      <c r="B7453" s="253" t="str">
        <f>IF(AND(A7453&lt;&gt;"",ISNUMBER(A7453)),VLOOKUP(A7453,Studies!A:BR,2,FALSE),"")</f>
        <v>Xu 2013</v>
      </c>
      <c r="C7453" s="254" t="str">
        <f>IF(AND(A7453&lt;&gt;"",ISNUMBER(A7453)),VLOOKUP(A7453,Studies!A:BR,3,FALSE),"")</f>
        <v>https://www.ncbi.nlm.nih.gov/pubmed/23846872</v>
      </c>
      <c r="D7453" s="254" t="str">
        <f>IF(AND(A7453&lt;&gt;"",ISNUMBER(A7453)),VLOOKUP(A7453,Studies!A:BR,4,FALSE),"")</f>
        <v>CYP2B6*1/*1 genotype</v>
      </c>
      <c r="E7453" s="254" t="str">
        <f>IF(AND(A7453&lt;&gt;"",ISNUMBER(A7453)),VLOOKUP(A7453,Studies!A:BR,5,FALSE),"")</f>
        <v>Efavirenz</v>
      </c>
      <c r="F7453" s="255" t="str">
        <f>IF(AND(A7453&lt;&gt;"",ISNUMBER(A7453)),VLOOKUP(A7453,Studies!A:BR,6,FALSE),"")</f>
        <v>Plasma</v>
      </c>
      <c r="G7453" s="257">
        <v>48.000665940280541</v>
      </c>
      <c r="H7453" s="50" t="s">
        <v>60</v>
      </c>
      <c r="I7453" s="258">
        <v>508.79249179999999</v>
      </c>
      <c r="J7453" s="41" t="s">
        <v>941</v>
      </c>
      <c r="K7453" s="41" t="s">
        <v>239</v>
      </c>
      <c r="P7453" s="42" t="s">
        <v>2231</v>
      </c>
    </row>
    <row r="7454" spans="1:16" x14ac:dyDescent="0.2">
      <c r="A7454" s="30">
        <v>791</v>
      </c>
      <c r="B7454" s="253" t="str">
        <f>IF(AND(A7454&lt;&gt;"",ISNUMBER(A7454)),VLOOKUP(A7454,Studies!A:BR,2,FALSE),"")</f>
        <v>Xu 2013</v>
      </c>
      <c r="C7454" s="254" t="str">
        <f>IF(AND(A7454&lt;&gt;"",ISNUMBER(A7454)),VLOOKUP(A7454,Studies!A:BR,3,FALSE),"")</f>
        <v>https://www.ncbi.nlm.nih.gov/pubmed/23846872</v>
      </c>
      <c r="D7454" s="254" t="str">
        <f>IF(AND(A7454&lt;&gt;"",ISNUMBER(A7454)),VLOOKUP(A7454,Studies!A:BR,4,FALSE),"")</f>
        <v>CYP2B6*1/*1 genotype</v>
      </c>
      <c r="E7454" s="254" t="str">
        <f>IF(AND(A7454&lt;&gt;"",ISNUMBER(A7454)),VLOOKUP(A7454,Studies!A:BR,5,FALSE),"")</f>
        <v>Efavirenz</v>
      </c>
      <c r="F7454" s="255" t="str">
        <f>IF(AND(A7454&lt;&gt;"",ISNUMBER(A7454)),VLOOKUP(A7454,Studies!A:BR,6,FALSE),"")</f>
        <v>Plasma</v>
      </c>
      <c r="G7454" s="257">
        <v>48.00079309643386</v>
      </c>
      <c r="H7454" s="50" t="s">
        <v>60</v>
      </c>
      <c r="I7454" s="258">
        <v>245.8816937</v>
      </c>
      <c r="J7454" s="41" t="s">
        <v>941</v>
      </c>
      <c r="K7454" s="41" t="s">
        <v>239</v>
      </c>
      <c r="P7454" s="42" t="s">
        <v>2231</v>
      </c>
    </row>
    <row r="7455" spans="1:16" x14ac:dyDescent="0.2">
      <c r="A7455" s="30">
        <v>791</v>
      </c>
      <c r="B7455" s="253" t="str">
        <f>IF(AND(A7455&lt;&gt;"",ISNUMBER(A7455)),VLOOKUP(A7455,Studies!A:BR,2,FALSE),"")</f>
        <v>Xu 2013</v>
      </c>
      <c r="C7455" s="254" t="str">
        <f>IF(AND(A7455&lt;&gt;"",ISNUMBER(A7455)),VLOOKUP(A7455,Studies!A:BR,3,FALSE),"")</f>
        <v>https://www.ncbi.nlm.nih.gov/pubmed/23846872</v>
      </c>
      <c r="D7455" s="254" t="str">
        <f>IF(AND(A7455&lt;&gt;"",ISNUMBER(A7455)),VLOOKUP(A7455,Studies!A:BR,4,FALSE),"")</f>
        <v>CYP2B6*1/*1 genotype</v>
      </c>
      <c r="E7455" s="254" t="str">
        <f>IF(AND(A7455&lt;&gt;"",ISNUMBER(A7455)),VLOOKUP(A7455,Studies!A:BR,5,FALSE),"")</f>
        <v>Efavirenz</v>
      </c>
      <c r="F7455" s="255" t="str">
        <f>IF(AND(A7455&lt;&gt;"",ISNUMBER(A7455)),VLOOKUP(A7455,Studies!A:BR,6,FALSE),"")</f>
        <v>Plasma</v>
      </c>
      <c r="G7455" s="257">
        <v>71.999061107210352</v>
      </c>
      <c r="H7455" s="50" t="s">
        <v>60</v>
      </c>
      <c r="I7455" s="258">
        <v>231.2100532</v>
      </c>
      <c r="J7455" s="41" t="s">
        <v>941</v>
      </c>
      <c r="K7455" s="41" t="s">
        <v>239</v>
      </c>
      <c r="P7455" s="42" t="s">
        <v>2231</v>
      </c>
    </row>
    <row r="7456" spans="1:16" x14ac:dyDescent="0.2">
      <c r="A7456" s="30">
        <v>791</v>
      </c>
      <c r="B7456" s="253" t="str">
        <f>IF(AND(A7456&lt;&gt;"",ISNUMBER(A7456)),VLOOKUP(A7456,Studies!A:BR,2,FALSE),"")</f>
        <v>Xu 2013</v>
      </c>
      <c r="C7456" s="254" t="str">
        <f>IF(AND(A7456&lt;&gt;"",ISNUMBER(A7456)),VLOOKUP(A7456,Studies!A:BR,3,FALSE),"")</f>
        <v>https://www.ncbi.nlm.nih.gov/pubmed/23846872</v>
      </c>
      <c r="D7456" s="254" t="str">
        <f>IF(AND(A7456&lt;&gt;"",ISNUMBER(A7456)),VLOOKUP(A7456,Studies!A:BR,4,FALSE),"")</f>
        <v>CYP2B6*1/*1 genotype</v>
      </c>
      <c r="E7456" s="254" t="str">
        <f>IF(AND(A7456&lt;&gt;"",ISNUMBER(A7456)),VLOOKUP(A7456,Studies!A:BR,5,FALSE),"")</f>
        <v>Efavirenz</v>
      </c>
      <c r="F7456" s="255" t="str">
        <f>IF(AND(A7456&lt;&gt;"",ISNUMBER(A7456)),VLOOKUP(A7456,Studies!A:BR,6,FALSE),"")</f>
        <v>Plasma</v>
      </c>
      <c r="G7456" s="257">
        <v>71.999964926713616</v>
      </c>
      <c r="H7456" s="50" t="s">
        <v>60</v>
      </c>
      <c r="I7456" s="258">
        <v>525.41975579999996</v>
      </c>
      <c r="J7456" s="41" t="s">
        <v>941</v>
      </c>
      <c r="K7456" s="41" t="s">
        <v>239</v>
      </c>
      <c r="P7456" s="42" t="s">
        <v>2231</v>
      </c>
    </row>
    <row r="7457" spans="1:16" x14ac:dyDescent="0.2">
      <c r="A7457" s="30">
        <v>791</v>
      </c>
      <c r="B7457" s="253" t="str">
        <f>IF(AND(A7457&lt;&gt;"",ISNUMBER(A7457)),VLOOKUP(A7457,Studies!A:BR,2,FALSE),"")</f>
        <v>Xu 2013</v>
      </c>
      <c r="C7457" s="254" t="str">
        <f>IF(AND(A7457&lt;&gt;"",ISNUMBER(A7457)),VLOOKUP(A7457,Studies!A:BR,3,FALSE),"")</f>
        <v>https://www.ncbi.nlm.nih.gov/pubmed/23846872</v>
      </c>
      <c r="D7457" s="254" t="str">
        <f>IF(AND(A7457&lt;&gt;"",ISNUMBER(A7457)),VLOOKUP(A7457,Studies!A:BR,4,FALSE),"")</f>
        <v>CYP2B6*1/*1 genotype</v>
      </c>
      <c r="E7457" s="254" t="str">
        <f>IF(AND(A7457&lt;&gt;"",ISNUMBER(A7457)),VLOOKUP(A7457,Studies!A:BR,5,FALSE),"")</f>
        <v>Efavirenz</v>
      </c>
      <c r="F7457" s="255" t="str">
        <f>IF(AND(A7457&lt;&gt;"",ISNUMBER(A7457)),VLOOKUP(A7457,Studies!A:BR,6,FALSE),"")</f>
        <v>Plasma</v>
      </c>
      <c r="G7457" s="257">
        <v>72.000347256653939</v>
      </c>
      <c r="H7457" s="50" t="s">
        <v>60</v>
      </c>
      <c r="I7457" s="258">
        <v>199.91114859999999</v>
      </c>
      <c r="J7457" s="41" t="s">
        <v>941</v>
      </c>
      <c r="K7457" s="41" t="s">
        <v>239</v>
      </c>
      <c r="P7457" s="42" t="s">
        <v>2231</v>
      </c>
    </row>
    <row r="7458" spans="1:16" x14ac:dyDescent="0.2">
      <c r="A7458" s="30">
        <v>791</v>
      </c>
      <c r="B7458" s="253" t="str">
        <f>IF(AND(A7458&lt;&gt;"",ISNUMBER(A7458)),VLOOKUP(A7458,Studies!A:BR,2,FALSE),"")</f>
        <v>Xu 2013</v>
      </c>
      <c r="C7458" s="254" t="str">
        <f>IF(AND(A7458&lt;&gt;"",ISNUMBER(A7458)),VLOOKUP(A7458,Studies!A:BR,3,FALSE),"")</f>
        <v>https://www.ncbi.nlm.nih.gov/pubmed/23846872</v>
      </c>
      <c r="D7458" s="254" t="str">
        <f>IF(AND(A7458&lt;&gt;"",ISNUMBER(A7458)),VLOOKUP(A7458,Studies!A:BR,4,FALSE),"")</f>
        <v>CYP2B6*1/*1 genotype</v>
      </c>
      <c r="E7458" s="254" t="str">
        <f>IF(AND(A7458&lt;&gt;"",ISNUMBER(A7458)),VLOOKUP(A7458,Studies!A:BR,5,FALSE),"")</f>
        <v>Efavirenz</v>
      </c>
      <c r="F7458" s="255" t="str">
        <f>IF(AND(A7458&lt;&gt;"",ISNUMBER(A7458)),VLOOKUP(A7458,Studies!A:BR,6,FALSE),"")</f>
        <v>Plasma</v>
      </c>
      <c r="G7458" s="257">
        <v>72.000507631931924</v>
      </c>
      <c r="H7458" s="50" t="s">
        <v>60</v>
      </c>
      <c r="I7458" s="258">
        <v>444.03367420000001</v>
      </c>
      <c r="J7458" s="41" t="s">
        <v>941</v>
      </c>
      <c r="K7458" s="41" t="s">
        <v>239</v>
      </c>
      <c r="P7458" s="42" t="s">
        <v>2231</v>
      </c>
    </row>
    <row r="7459" spans="1:16" x14ac:dyDescent="0.2">
      <c r="A7459" s="30">
        <v>791</v>
      </c>
      <c r="B7459" s="253" t="str">
        <f>IF(AND(A7459&lt;&gt;"",ISNUMBER(A7459)),VLOOKUP(A7459,Studies!A:BR,2,FALSE),"")</f>
        <v>Xu 2013</v>
      </c>
      <c r="C7459" s="254" t="str">
        <f>IF(AND(A7459&lt;&gt;"",ISNUMBER(A7459)),VLOOKUP(A7459,Studies!A:BR,3,FALSE),"")</f>
        <v>https://www.ncbi.nlm.nih.gov/pubmed/23846872</v>
      </c>
      <c r="D7459" s="254" t="str">
        <f>IF(AND(A7459&lt;&gt;"",ISNUMBER(A7459)),VLOOKUP(A7459,Studies!A:BR,4,FALSE),"")</f>
        <v>CYP2B6*1/*1 genotype</v>
      </c>
      <c r="E7459" s="254" t="str">
        <f>IF(AND(A7459&lt;&gt;"",ISNUMBER(A7459)),VLOOKUP(A7459,Studies!A:BR,5,FALSE),"")</f>
        <v>Efavirenz</v>
      </c>
      <c r="F7459" s="255" t="str">
        <f>IF(AND(A7459&lt;&gt;"",ISNUMBER(A7459)),VLOOKUP(A7459,Studies!A:BR,6,FALSE),"")</f>
        <v>Plasma</v>
      </c>
      <c r="G7459" s="257">
        <v>72.000634650575932</v>
      </c>
      <c r="H7459" s="50" t="s">
        <v>60</v>
      </c>
      <c r="I7459" s="258">
        <v>444.03367420000001</v>
      </c>
      <c r="J7459" s="41" t="s">
        <v>941</v>
      </c>
      <c r="K7459" s="41" t="s">
        <v>239</v>
      </c>
      <c r="P7459" s="42" t="s">
        <v>2231</v>
      </c>
    </row>
    <row r="7460" spans="1:16" x14ac:dyDescent="0.2">
      <c r="A7460" s="30">
        <v>791</v>
      </c>
      <c r="B7460" s="253" t="str">
        <f>IF(AND(A7460&lt;&gt;"",ISNUMBER(A7460)),VLOOKUP(A7460,Studies!A:BR,2,FALSE),"")</f>
        <v>Xu 2013</v>
      </c>
      <c r="C7460" s="254" t="str">
        <f>IF(AND(A7460&lt;&gt;"",ISNUMBER(A7460)),VLOOKUP(A7460,Studies!A:BR,3,FALSE),"")</f>
        <v>https://www.ncbi.nlm.nih.gov/pubmed/23846872</v>
      </c>
      <c r="D7460" s="254" t="str">
        <f>IF(AND(A7460&lt;&gt;"",ISNUMBER(A7460)),VLOOKUP(A7460,Studies!A:BR,4,FALSE),"")</f>
        <v>CYP2B6*1/*1 genotype</v>
      </c>
      <c r="E7460" s="254" t="str">
        <f>IF(AND(A7460&lt;&gt;"",ISNUMBER(A7460)),VLOOKUP(A7460,Studies!A:BR,5,FALSE),"")</f>
        <v>Efavirenz</v>
      </c>
      <c r="F7460" s="255" t="str">
        <f>IF(AND(A7460&lt;&gt;"",ISNUMBER(A7460)),VLOOKUP(A7460,Studies!A:BR,6,FALSE),"")</f>
        <v>Plasma</v>
      </c>
      <c r="G7460" s="257">
        <v>72.000912541727075</v>
      </c>
      <c r="H7460" s="50" t="s">
        <v>60</v>
      </c>
      <c r="I7460" s="258">
        <v>318.84698589999999</v>
      </c>
      <c r="J7460" s="41" t="s">
        <v>941</v>
      </c>
      <c r="K7460" s="41" t="s">
        <v>239</v>
      </c>
      <c r="P7460" s="42" t="s">
        <v>2231</v>
      </c>
    </row>
    <row r="7461" spans="1:16" x14ac:dyDescent="0.2">
      <c r="A7461" s="30">
        <v>792</v>
      </c>
      <c r="B7461" s="253" t="str">
        <f>IF(AND(A7461&lt;&gt;"",ISNUMBER(A7461)),VLOOKUP(A7461,Studies!A:BR,2,FALSE),"")</f>
        <v>Xu 2013</v>
      </c>
      <c r="C7461" s="254" t="str">
        <f>IF(AND(A7461&lt;&gt;"",ISNUMBER(A7461)),VLOOKUP(A7461,Studies!A:BR,3,FALSE),"")</f>
        <v>https://www.ncbi.nlm.nih.gov/pubmed/23846872</v>
      </c>
      <c r="D7461" s="254" t="str">
        <f>IF(AND(A7461&lt;&gt;"",ISNUMBER(A7461)),VLOOKUP(A7461,Studies!A:BR,4,FALSE),"")</f>
        <v>CYP2B6*1/*6 genotype</v>
      </c>
      <c r="E7461" s="254" t="str">
        <f>IF(AND(A7461&lt;&gt;"",ISNUMBER(A7461)),VLOOKUP(A7461,Studies!A:BR,5,FALSE),"")</f>
        <v>Efavirenz</v>
      </c>
      <c r="F7461" s="255" t="str">
        <f>IF(AND(A7461&lt;&gt;"",ISNUMBER(A7461)),VLOOKUP(A7461,Studies!A:BR,6,FALSE),"")</f>
        <v>Plasma</v>
      </c>
      <c r="G7461" s="257">
        <v>0.498536351243965</v>
      </c>
      <c r="H7461" s="50" t="s">
        <v>60</v>
      </c>
      <c r="I7461" s="258">
        <v>34.062164500000002</v>
      </c>
      <c r="J7461" s="41" t="s">
        <v>941</v>
      </c>
      <c r="K7461" s="41" t="s">
        <v>239</v>
      </c>
      <c r="P7461" s="42" t="s">
        <v>2231</v>
      </c>
    </row>
    <row r="7462" spans="1:16" x14ac:dyDescent="0.2">
      <c r="A7462" s="30">
        <v>792</v>
      </c>
      <c r="B7462" s="253" t="str">
        <f>IF(AND(A7462&lt;&gt;"",ISNUMBER(A7462)),VLOOKUP(A7462,Studies!A:BR,2,FALSE),"")</f>
        <v>Xu 2013</v>
      </c>
      <c r="C7462" s="254" t="str">
        <f>IF(AND(A7462&lt;&gt;"",ISNUMBER(A7462)),VLOOKUP(A7462,Studies!A:BR,3,FALSE),"")</f>
        <v>https://www.ncbi.nlm.nih.gov/pubmed/23846872</v>
      </c>
      <c r="D7462" s="254" t="str">
        <f>IF(AND(A7462&lt;&gt;"",ISNUMBER(A7462)),VLOOKUP(A7462,Studies!A:BR,4,FALSE),"")</f>
        <v>CYP2B6*1/*6 genotype</v>
      </c>
      <c r="E7462" s="254" t="str">
        <f>IF(AND(A7462&lt;&gt;"",ISNUMBER(A7462)),VLOOKUP(A7462,Studies!A:BR,5,FALSE),"")</f>
        <v>Efavirenz</v>
      </c>
      <c r="F7462" s="255" t="str">
        <f>IF(AND(A7462&lt;&gt;"",ISNUMBER(A7462)),VLOOKUP(A7462,Studies!A:BR,6,FALSE),"")</f>
        <v>Plasma</v>
      </c>
      <c r="G7462" s="257">
        <v>0.49882429712172599</v>
      </c>
      <c r="H7462" s="50" t="s">
        <v>60</v>
      </c>
      <c r="I7462" s="258">
        <v>183.08937130000001</v>
      </c>
      <c r="J7462" s="41" t="s">
        <v>941</v>
      </c>
      <c r="K7462" s="41" t="s">
        <v>239</v>
      </c>
      <c r="P7462" s="42" t="s">
        <v>2231</v>
      </c>
    </row>
    <row r="7463" spans="1:16" x14ac:dyDescent="0.2">
      <c r="A7463" s="30">
        <v>792</v>
      </c>
      <c r="B7463" s="253" t="str">
        <f>IF(AND(A7463&lt;&gt;"",ISNUMBER(A7463)),VLOOKUP(A7463,Studies!A:BR,2,FALSE),"")</f>
        <v>Xu 2013</v>
      </c>
      <c r="C7463" s="254" t="str">
        <f>IF(AND(A7463&lt;&gt;"",ISNUMBER(A7463)),VLOOKUP(A7463,Studies!A:BR,3,FALSE),"")</f>
        <v>https://www.ncbi.nlm.nih.gov/pubmed/23846872</v>
      </c>
      <c r="D7463" s="254" t="str">
        <f>IF(AND(A7463&lt;&gt;"",ISNUMBER(A7463)),VLOOKUP(A7463,Studies!A:BR,4,FALSE),"")</f>
        <v>CYP2B6*1/*6 genotype</v>
      </c>
      <c r="E7463" s="254" t="str">
        <f>IF(AND(A7463&lt;&gt;"",ISNUMBER(A7463)),VLOOKUP(A7463,Studies!A:BR,5,FALSE),"")</f>
        <v>Efavirenz</v>
      </c>
      <c r="F7463" s="255" t="str">
        <f>IF(AND(A7463&lt;&gt;"",ISNUMBER(A7463)),VLOOKUP(A7463,Studies!A:BR,6,FALSE),"")</f>
        <v>Plasma</v>
      </c>
      <c r="G7463" s="257">
        <v>0.49992146985139696</v>
      </c>
      <c r="H7463" s="50" t="s">
        <v>60</v>
      </c>
      <c r="I7463" s="258">
        <v>159.05103560000001</v>
      </c>
      <c r="J7463" s="41" t="s">
        <v>941</v>
      </c>
      <c r="K7463" s="41" t="s">
        <v>239</v>
      </c>
      <c r="P7463" s="42" t="s">
        <v>2231</v>
      </c>
    </row>
    <row r="7464" spans="1:16" x14ac:dyDescent="0.2">
      <c r="A7464" s="30">
        <v>792</v>
      </c>
      <c r="B7464" s="253" t="str">
        <f>IF(AND(A7464&lt;&gt;"",ISNUMBER(A7464)),VLOOKUP(A7464,Studies!A:BR,2,FALSE),"")</f>
        <v>Xu 2013</v>
      </c>
      <c r="C7464" s="254" t="str">
        <f>IF(AND(A7464&lt;&gt;"",ISNUMBER(A7464)),VLOOKUP(A7464,Studies!A:BR,3,FALSE),"")</f>
        <v>https://www.ncbi.nlm.nih.gov/pubmed/23846872</v>
      </c>
      <c r="D7464" s="254" t="str">
        <f>IF(AND(A7464&lt;&gt;"",ISNUMBER(A7464)),VLOOKUP(A7464,Studies!A:BR,4,FALSE),"")</f>
        <v>CYP2B6*1/*6 genotype</v>
      </c>
      <c r="E7464" s="254" t="str">
        <f>IF(AND(A7464&lt;&gt;"",ISNUMBER(A7464)),VLOOKUP(A7464,Studies!A:BR,5,FALSE),"")</f>
        <v>Efavirenz</v>
      </c>
      <c r="F7464" s="255" t="str">
        <f>IF(AND(A7464&lt;&gt;"",ISNUMBER(A7464)),VLOOKUP(A7464,Studies!A:BR,6,FALSE),"")</f>
        <v>Plasma</v>
      </c>
      <c r="G7464" s="257">
        <v>0.50032136914785952</v>
      </c>
      <c r="H7464" s="50" t="s">
        <v>60</v>
      </c>
      <c r="I7464" s="258">
        <v>135.0127</v>
      </c>
      <c r="J7464" s="41" t="s">
        <v>941</v>
      </c>
      <c r="K7464" s="41" t="s">
        <v>239</v>
      </c>
      <c r="P7464" s="42" t="s">
        <v>2231</v>
      </c>
    </row>
    <row r="7465" spans="1:16" x14ac:dyDescent="0.2">
      <c r="A7465" s="30">
        <v>792</v>
      </c>
      <c r="B7465" s="253" t="str">
        <f>IF(AND(A7465&lt;&gt;"",ISNUMBER(A7465)),VLOOKUP(A7465,Studies!A:BR,2,FALSE),"")</f>
        <v>Xu 2013</v>
      </c>
      <c r="C7465" s="254" t="str">
        <f>IF(AND(A7465&lt;&gt;"",ISNUMBER(A7465)),VLOOKUP(A7465,Studies!A:BR,3,FALSE),"")</f>
        <v>https://www.ncbi.nlm.nih.gov/pubmed/23846872</v>
      </c>
      <c r="D7465" s="254" t="str">
        <f>IF(AND(A7465&lt;&gt;"",ISNUMBER(A7465)),VLOOKUP(A7465,Studies!A:BR,4,FALSE),"")</f>
        <v>CYP2B6*1/*6 genotype</v>
      </c>
      <c r="E7465" s="254" t="str">
        <f>IF(AND(A7465&lt;&gt;"",ISNUMBER(A7465)),VLOOKUP(A7465,Studies!A:BR,5,FALSE),"")</f>
        <v>Efavirenz</v>
      </c>
      <c r="F7465" s="255" t="str">
        <f>IF(AND(A7465&lt;&gt;"",ISNUMBER(A7465)),VLOOKUP(A7465,Studies!A:BR,6,FALSE),"")</f>
        <v>Plasma</v>
      </c>
      <c r="G7465" s="257">
        <v>0.50043163906130939</v>
      </c>
      <c r="H7465" s="50" t="s">
        <v>60</v>
      </c>
      <c r="I7465" s="258">
        <v>110.9743643</v>
      </c>
      <c r="J7465" s="41" t="s">
        <v>941</v>
      </c>
      <c r="K7465" s="41" t="s">
        <v>239</v>
      </c>
      <c r="P7465" s="42" t="s">
        <v>2231</v>
      </c>
    </row>
    <row r="7466" spans="1:16" x14ac:dyDescent="0.2">
      <c r="A7466" s="30">
        <v>792</v>
      </c>
      <c r="B7466" s="253" t="str">
        <f>IF(AND(A7466&lt;&gt;"",ISNUMBER(A7466)),VLOOKUP(A7466,Studies!A:BR,2,FALSE),"")</f>
        <v>Xu 2013</v>
      </c>
      <c r="C7466" s="254" t="str">
        <f>IF(AND(A7466&lt;&gt;"",ISNUMBER(A7466)),VLOOKUP(A7466,Studies!A:BR,3,FALSE),"")</f>
        <v>https://www.ncbi.nlm.nih.gov/pubmed/23846872</v>
      </c>
      <c r="D7466" s="254" t="str">
        <f>IF(AND(A7466&lt;&gt;"",ISNUMBER(A7466)),VLOOKUP(A7466,Studies!A:BR,4,FALSE),"")</f>
        <v>CYP2B6*1/*6 genotype</v>
      </c>
      <c r="E7466" s="254" t="str">
        <f>IF(AND(A7466&lt;&gt;"",ISNUMBER(A7466)),VLOOKUP(A7466,Studies!A:BR,5,FALSE),"")</f>
        <v>Efavirenz</v>
      </c>
      <c r="F7466" s="255" t="str">
        <f>IF(AND(A7466&lt;&gt;"",ISNUMBER(A7466)),VLOOKUP(A7466,Studies!A:BR,6,FALSE),"")</f>
        <v>Plasma</v>
      </c>
      <c r="G7466" s="257">
        <v>0.50111237049009649</v>
      </c>
      <c r="H7466" s="50" t="s">
        <v>60</v>
      </c>
      <c r="I7466" s="258">
        <v>437.88525490000001</v>
      </c>
      <c r="J7466" s="41" t="s">
        <v>941</v>
      </c>
      <c r="K7466" s="41" t="s">
        <v>239</v>
      </c>
      <c r="P7466" s="42" t="s">
        <v>2231</v>
      </c>
    </row>
    <row r="7467" spans="1:16" x14ac:dyDescent="0.2">
      <c r="A7467" s="30">
        <v>792</v>
      </c>
      <c r="B7467" s="253" t="str">
        <f>IF(AND(A7467&lt;&gt;"",ISNUMBER(A7467)),VLOOKUP(A7467,Studies!A:BR,2,FALSE),"")</f>
        <v>Xu 2013</v>
      </c>
      <c r="C7467" s="254" t="str">
        <f>IF(AND(A7467&lt;&gt;"",ISNUMBER(A7467)),VLOOKUP(A7467,Studies!A:BR,3,FALSE),"")</f>
        <v>https://www.ncbi.nlm.nih.gov/pubmed/23846872</v>
      </c>
      <c r="D7467" s="254" t="str">
        <f>IF(AND(A7467&lt;&gt;"",ISNUMBER(A7467)),VLOOKUP(A7467,Studies!A:BR,4,FALSE),"")</f>
        <v>CYP2B6*1/*6 genotype</v>
      </c>
      <c r="E7467" s="254" t="str">
        <f>IF(AND(A7467&lt;&gt;"",ISNUMBER(A7467)),VLOOKUP(A7467,Studies!A:BR,5,FALSE),"")</f>
        <v>Efavirenz</v>
      </c>
      <c r="F7467" s="255" t="str">
        <f>IF(AND(A7467&lt;&gt;"",ISNUMBER(A7467)),VLOOKUP(A7467,Studies!A:BR,6,FALSE),"")</f>
        <v>Plasma</v>
      </c>
      <c r="G7467" s="257">
        <v>0.99865979601815347</v>
      </c>
      <c r="H7467" s="50" t="s">
        <v>60</v>
      </c>
      <c r="I7467" s="258">
        <v>115.8762995</v>
      </c>
      <c r="J7467" s="41" t="s">
        <v>941</v>
      </c>
      <c r="K7467" s="41" t="s">
        <v>239</v>
      </c>
      <c r="P7467" s="42" t="s">
        <v>2231</v>
      </c>
    </row>
    <row r="7468" spans="1:16" x14ac:dyDescent="0.2">
      <c r="A7468" s="30">
        <v>792</v>
      </c>
      <c r="B7468" s="253" t="str">
        <f>IF(AND(A7468&lt;&gt;"",ISNUMBER(A7468)),VLOOKUP(A7468,Studies!A:BR,2,FALSE),"")</f>
        <v>Xu 2013</v>
      </c>
      <c r="C7468" s="254" t="str">
        <f>IF(AND(A7468&lt;&gt;"",ISNUMBER(A7468)),VLOOKUP(A7468,Studies!A:BR,3,FALSE),"")</f>
        <v>https://www.ncbi.nlm.nih.gov/pubmed/23846872</v>
      </c>
      <c r="D7468" s="254" t="str">
        <f>IF(AND(A7468&lt;&gt;"",ISNUMBER(A7468)),VLOOKUP(A7468,Studies!A:BR,4,FALSE),"")</f>
        <v>CYP2B6*1/*6 genotype</v>
      </c>
      <c r="E7468" s="254" t="str">
        <f>IF(AND(A7468&lt;&gt;"",ISNUMBER(A7468)),VLOOKUP(A7468,Studies!A:BR,5,FALSE),"")</f>
        <v>Efavirenz</v>
      </c>
      <c r="F7468" s="255" t="str">
        <f>IF(AND(A7468&lt;&gt;"",ISNUMBER(A7468)),VLOOKUP(A7468,Studies!A:BR,6,FALSE),"")</f>
        <v>Plasma</v>
      </c>
      <c r="G7468" s="257">
        <v>0.99917540070880206</v>
      </c>
      <c r="H7468" s="50" t="s">
        <v>60</v>
      </c>
      <c r="I7468" s="258">
        <v>500.47919560000003</v>
      </c>
      <c r="J7468" s="41" t="s">
        <v>941</v>
      </c>
      <c r="K7468" s="41" t="s">
        <v>239</v>
      </c>
      <c r="P7468" s="42" t="s">
        <v>2231</v>
      </c>
    </row>
    <row r="7469" spans="1:16" x14ac:dyDescent="0.2">
      <c r="A7469" s="30">
        <v>792</v>
      </c>
      <c r="B7469" s="253" t="str">
        <f>IF(AND(A7469&lt;&gt;"",ISNUMBER(A7469)),VLOOKUP(A7469,Studies!A:BR,2,FALSE),"")</f>
        <v>Xu 2013</v>
      </c>
      <c r="C7469" s="254" t="str">
        <f>IF(AND(A7469&lt;&gt;"",ISNUMBER(A7469)),VLOOKUP(A7469,Studies!A:BR,3,FALSE),"")</f>
        <v>https://www.ncbi.nlm.nih.gov/pubmed/23846872</v>
      </c>
      <c r="D7469" s="254" t="str">
        <f>IF(AND(A7469&lt;&gt;"",ISNUMBER(A7469)),VLOOKUP(A7469,Studies!A:BR,4,FALSE),"")</f>
        <v>CYP2B6*1/*6 genotype</v>
      </c>
      <c r="E7469" s="254" t="str">
        <f>IF(AND(A7469&lt;&gt;"",ISNUMBER(A7469)),VLOOKUP(A7469,Studies!A:BR,5,FALSE),"")</f>
        <v>Efavirenz</v>
      </c>
      <c r="F7469" s="255" t="str">
        <f>IF(AND(A7469&lt;&gt;"",ISNUMBER(A7469)),VLOOKUP(A7469,Studies!A:BR,6,FALSE),"")</f>
        <v>Plasma</v>
      </c>
      <c r="G7469" s="257">
        <v>0.99972981693595653</v>
      </c>
      <c r="H7469" s="50" t="s">
        <v>60</v>
      </c>
      <c r="I7469" s="258">
        <v>2077.394014</v>
      </c>
      <c r="J7469" s="41" t="s">
        <v>941</v>
      </c>
      <c r="K7469" s="41" t="s">
        <v>239</v>
      </c>
      <c r="P7469" s="42" t="s">
        <v>2231</v>
      </c>
    </row>
    <row r="7470" spans="1:16" x14ac:dyDescent="0.2">
      <c r="A7470" s="30">
        <v>792</v>
      </c>
      <c r="B7470" s="253" t="str">
        <f>IF(AND(A7470&lt;&gt;"",ISNUMBER(A7470)),VLOOKUP(A7470,Studies!A:BR,2,FALSE),"")</f>
        <v>Xu 2013</v>
      </c>
      <c r="C7470" s="254" t="str">
        <f>IF(AND(A7470&lt;&gt;"",ISNUMBER(A7470)),VLOOKUP(A7470,Studies!A:BR,3,FALSE),"")</f>
        <v>https://www.ncbi.nlm.nih.gov/pubmed/23846872</v>
      </c>
      <c r="D7470" s="254" t="str">
        <f>IF(AND(A7470&lt;&gt;"",ISNUMBER(A7470)),VLOOKUP(A7470,Studies!A:BR,4,FALSE),"")</f>
        <v>CYP2B6*1/*6 genotype</v>
      </c>
      <c r="E7470" s="254" t="str">
        <f>IF(AND(A7470&lt;&gt;"",ISNUMBER(A7470)),VLOOKUP(A7470,Studies!A:BR,5,FALSE),"")</f>
        <v>Efavirenz</v>
      </c>
      <c r="F7470" s="255" t="str">
        <f>IF(AND(A7470&lt;&gt;"",ISNUMBER(A7470)),VLOOKUP(A7470,Studies!A:BR,6,FALSE),"")</f>
        <v>Plasma</v>
      </c>
      <c r="G7470" s="257">
        <v>1.000069703426212</v>
      </c>
      <c r="H7470" s="50" t="s">
        <v>60</v>
      </c>
      <c r="I7470" s="258">
        <v>1250.4857420000001</v>
      </c>
      <c r="J7470" s="41" t="s">
        <v>941</v>
      </c>
      <c r="K7470" s="41" t="s">
        <v>239</v>
      </c>
      <c r="P7470" s="42" t="s">
        <v>2231</v>
      </c>
    </row>
    <row r="7471" spans="1:16" x14ac:dyDescent="0.2">
      <c r="A7471" s="30">
        <v>792</v>
      </c>
      <c r="B7471" s="253" t="str">
        <f>IF(AND(A7471&lt;&gt;"",ISNUMBER(A7471)),VLOOKUP(A7471,Studies!A:BR,2,FALSE),"")</f>
        <v>Xu 2013</v>
      </c>
      <c r="C7471" s="254" t="str">
        <f>IF(AND(A7471&lt;&gt;"",ISNUMBER(A7471)),VLOOKUP(A7471,Studies!A:BR,3,FALSE),"")</f>
        <v>https://www.ncbi.nlm.nih.gov/pubmed/23846872</v>
      </c>
      <c r="D7471" s="254" t="str">
        <f>IF(AND(A7471&lt;&gt;"",ISNUMBER(A7471)),VLOOKUP(A7471,Studies!A:BR,4,FALSE),"")</f>
        <v>CYP2B6*1/*6 genotype</v>
      </c>
      <c r="E7471" s="254" t="str">
        <f>IF(AND(A7471&lt;&gt;"",ISNUMBER(A7471)),VLOOKUP(A7471,Studies!A:BR,5,FALSE),"")</f>
        <v>Efavirenz</v>
      </c>
      <c r="F7471" s="255" t="str">
        <f>IF(AND(A7471&lt;&gt;"",ISNUMBER(A7471)),VLOOKUP(A7471,Studies!A:BR,6,FALSE),"")</f>
        <v>Plasma</v>
      </c>
      <c r="G7471" s="257">
        <v>1.0002452748036013</v>
      </c>
      <c r="H7471" s="50" t="s">
        <v>60</v>
      </c>
      <c r="I7471" s="258">
        <v>1486.0614310000001</v>
      </c>
      <c r="J7471" s="41" t="s">
        <v>941</v>
      </c>
      <c r="K7471" s="41" t="s">
        <v>239</v>
      </c>
      <c r="P7471" s="42" t="s">
        <v>2231</v>
      </c>
    </row>
    <row r="7472" spans="1:16" x14ac:dyDescent="0.2">
      <c r="A7472" s="30">
        <v>792</v>
      </c>
      <c r="B7472" s="253" t="str">
        <f>IF(AND(A7472&lt;&gt;"",ISNUMBER(A7472)),VLOOKUP(A7472,Studies!A:BR,2,FALSE),"")</f>
        <v>Xu 2013</v>
      </c>
      <c r="C7472" s="254" t="str">
        <f>IF(AND(A7472&lt;&gt;"",ISNUMBER(A7472)),VLOOKUP(A7472,Studies!A:BR,3,FALSE),"")</f>
        <v>https://www.ncbi.nlm.nih.gov/pubmed/23846872</v>
      </c>
      <c r="D7472" s="254" t="str">
        <f>IF(AND(A7472&lt;&gt;"",ISNUMBER(A7472)),VLOOKUP(A7472,Studies!A:BR,4,FALSE),"")</f>
        <v>CYP2B6*1/*6 genotype</v>
      </c>
      <c r="E7472" s="254" t="str">
        <f>IF(AND(A7472&lt;&gt;"",ISNUMBER(A7472)),VLOOKUP(A7472,Studies!A:BR,5,FALSE),"")</f>
        <v>Efavirenz</v>
      </c>
      <c r="F7472" s="255" t="str">
        <f>IF(AND(A7472&lt;&gt;"",ISNUMBER(A7472)),VLOOKUP(A7472,Studies!A:BR,6,FALSE),"")</f>
        <v>Plasma</v>
      </c>
      <c r="G7472" s="257">
        <v>1.0003199440725148</v>
      </c>
      <c r="H7472" s="50" t="s">
        <v>60</v>
      </c>
      <c r="I7472" s="258">
        <v>1135.101731</v>
      </c>
      <c r="J7472" s="41" t="s">
        <v>941</v>
      </c>
      <c r="K7472" s="41" t="s">
        <v>239</v>
      </c>
      <c r="P7472" s="42" t="s">
        <v>2231</v>
      </c>
    </row>
    <row r="7473" spans="1:16" x14ac:dyDescent="0.2">
      <c r="A7473" s="30">
        <v>792</v>
      </c>
      <c r="B7473" s="253" t="str">
        <f>IF(AND(A7473&lt;&gt;"",ISNUMBER(A7473)),VLOOKUP(A7473,Studies!A:BR,2,FALSE),"")</f>
        <v>Xu 2013</v>
      </c>
      <c r="C7473" s="254" t="str">
        <f>IF(AND(A7473&lt;&gt;"",ISNUMBER(A7473)),VLOOKUP(A7473,Studies!A:BR,3,FALSE),"")</f>
        <v>https://www.ncbi.nlm.nih.gov/pubmed/23846872</v>
      </c>
      <c r="D7473" s="254" t="str">
        <f>IF(AND(A7473&lt;&gt;"",ISNUMBER(A7473)),VLOOKUP(A7473,Studies!A:BR,4,FALSE),"")</f>
        <v>CYP2B6*1/*6 genotype</v>
      </c>
      <c r="E7473" s="254" t="str">
        <f>IF(AND(A7473&lt;&gt;"",ISNUMBER(A7473)),VLOOKUP(A7473,Studies!A:BR,5,FALSE),"")</f>
        <v>Efavirenz</v>
      </c>
      <c r="F7473" s="255" t="str">
        <f>IF(AND(A7473&lt;&gt;"",ISNUMBER(A7473)),VLOOKUP(A7473,Studies!A:BR,6,FALSE),"")</f>
        <v>Plasma</v>
      </c>
      <c r="G7473" s="257">
        <v>1.0009389676889404</v>
      </c>
      <c r="H7473" s="50" t="s">
        <v>60</v>
      </c>
      <c r="I7473" s="258">
        <v>889.90023310000004</v>
      </c>
      <c r="J7473" s="41" t="s">
        <v>941</v>
      </c>
      <c r="K7473" s="41" t="s">
        <v>239</v>
      </c>
      <c r="P7473" s="42" t="s">
        <v>2231</v>
      </c>
    </row>
    <row r="7474" spans="1:16" x14ac:dyDescent="0.2">
      <c r="A7474" s="30">
        <v>792</v>
      </c>
      <c r="B7474" s="253" t="str">
        <f>IF(AND(A7474&lt;&gt;"",ISNUMBER(A7474)),VLOOKUP(A7474,Studies!A:BR,2,FALSE),"")</f>
        <v>Xu 2013</v>
      </c>
      <c r="C7474" s="254" t="str">
        <f>IF(AND(A7474&lt;&gt;"",ISNUMBER(A7474)),VLOOKUP(A7474,Studies!A:BR,3,FALSE),"")</f>
        <v>https://www.ncbi.nlm.nih.gov/pubmed/23846872</v>
      </c>
      <c r="D7474" s="254" t="str">
        <f>IF(AND(A7474&lt;&gt;"",ISNUMBER(A7474)),VLOOKUP(A7474,Studies!A:BR,4,FALSE),"")</f>
        <v>CYP2B6*1/*6 genotype</v>
      </c>
      <c r="E7474" s="254" t="str">
        <f>IF(AND(A7474&lt;&gt;"",ISNUMBER(A7474)),VLOOKUP(A7474,Studies!A:BR,5,FALSE),"")</f>
        <v>Efavirenz</v>
      </c>
      <c r="F7474" s="255" t="str">
        <f>IF(AND(A7474&lt;&gt;"",ISNUMBER(A7474)),VLOOKUP(A7474,Studies!A:BR,6,FALSE),"")</f>
        <v>Plasma</v>
      </c>
      <c r="G7474" s="257">
        <v>1.0013736128155142</v>
      </c>
      <c r="H7474" s="50" t="s">
        <v>60</v>
      </c>
      <c r="I7474" s="258">
        <v>471.63319280000002</v>
      </c>
      <c r="J7474" s="41" t="s">
        <v>941</v>
      </c>
      <c r="K7474" s="41" t="s">
        <v>239</v>
      </c>
      <c r="P7474" s="42" t="s">
        <v>2231</v>
      </c>
    </row>
    <row r="7475" spans="1:16" x14ac:dyDescent="0.2">
      <c r="A7475" s="30">
        <v>792</v>
      </c>
      <c r="B7475" s="253" t="str">
        <f>IF(AND(A7475&lt;&gt;"",ISNUMBER(A7475)),VLOOKUP(A7475,Studies!A:BR,2,FALSE),"")</f>
        <v>Xu 2013</v>
      </c>
      <c r="C7475" s="254" t="str">
        <f>IF(AND(A7475&lt;&gt;"",ISNUMBER(A7475)),VLOOKUP(A7475,Studies!A:BR,3,FALSE),"")</f>
        <v>https://www.ncbi.nlm.nih.gov/pubmed/23846872</v>
      </c>
      <c r="D7475" s="254" t="str">
        <f>IF(AND(A7475&lt;&gt;"",ISNUMBER(A7475)),VLOOKUP(A7475,Studies!A:BR,4,FALSE),"")</f>
        <v>CYP2B6*1/*6 genotype</v>
      </c>
      <c r="E7475" s="254" t="str">
        <f>IF(AND(A7475&lt;&gt;"",ISNUMBER(A7475)),VLOOKUP(A7475,Studies!A:BR,5,FALSE),"")</f>
        <v>Efavirenz</v>
      </c>
      <c r="F7475" s="255" t="str">
        <f>IF(AND(A7475&lt;&gt;"",ISNUMBER(A7475)),VLOOKUP(A7475,Studies!A:BR,6,FALSE),"")</f>
        <v>Plasma</v>
      </c>
      <c r="G7475" s="257">
        <v>1.0014765135068446</v>
      </c>
      <c r="H7475" s="50" t="s">
        <v>60</v>
      </c>
      <c r="I7475" s="258">
        <v>1418.754091</v>
      </c>
      <c r="J7475" s="41" t="s">
        <v>941</v>
      </c>
      <c r="K7475" s="41" t="s">
        <v>239</v>
      </c>
      <c r="P7475" s="42" t="s">
        <v>2231</v>
      </c>
    </row>
    <row r="7476" spans="1:16" x14ac:dyDescent="0.2">
      <c r="A7476" s="30">
        <v>792</v>
      </c>
      <c r="B7476" s="253" t="str">
        <f>IF(AND(A7476&lt;&gt;"",ISNUMBER(A7476)),VLOOKUP(A7476,Studies!A:BR,2,FALSE),"")</f>
        <v>Xu 2013</v>
      </c>
      <c r="C7476" s="254" t="str">
        <f>IF(AND(A7476&lt;&gt;"",ISNUMBER(A7476)),VLOOKUP(A7476,Studies!A:BR,3,FALSE),"")</f>
        <v>https://www.ncbi.nlm.nih.gov/pubmed/23846872</v>
      </c>
      <c r="D7476" s="254" t="str">
        <f>IF(AND(A7476&lt;&gt;"",ISNUMBER(A7476)),VLOOKUP(A7476,Studies!A:BR,4,FALSE),"")</f>
        <v>CYP2B6*1/*6 genotype</v>
      </c>
      <c r="E7476" s="254" t="str">
        <f>IF(AND(A7476&lt;&gt;"",ISNUMBER(A7476)),VLOOKUP(A7476,Studies!A:BR,5,FALSE),"")</f>
        <v>Efavirenz</v>
      </c>
      <c r="F7476" s="255" t="str">
        <f>IF(AND(A7476&lt;&gt;"",ISNUMBER(A7476)),VLOOKUP(A7476,Studies!A:BR,6,FALSE),"")</f>
        <v>Plasma</v>
      </c>
      <c r="G7476" s="257">
        <v>1.9980653323074802</v>
      </c>
      <c r="H7476" s="50" t="s">
        <v>60</v>
      </c>
      <c r="I7476" s="258">
        <v>880.42106369999999</v>
      </c>
      <c r="J7476" s="41" t="s">
        <v>941</v>
      </c>
      <c r="K7476" s="41" t="s">
        <v>239</v>
      </c>
      <c r="P7476" s="42" t="s">
        <v>2231</v>
      </c>
    </row>
    <row r="7477" spans="1:16" x14ac:dyDescent="0.2">
      <c r="A7477" s="30">
        <v>792</v>
      </c>
      <c r="B7477" s="253" t="str">
        <f>IF(AND(A7477&lt;&gt;"",ISNUMBER(A7477)),VLOOKUP(A7477,Studies!A:BR,2,FALSE),"")</f>
        <v>Xu 2013</v>
      </c>
      <c r="C7477" s="254" t="str">
        <f>IF(AND(A7477&lt;&gt;"",ISNUMBER(A7477)),VLOOKUP(A7477,Studies!A:BR,3,FALSE),"")</f>
        <v>https://www.ncbi.nlm.nih.gov/pubmed/23846872</v>
      </c>
      <c r="D7477" s="254" t="str">
        <f>IF(AND(A7477&lt;&gt;"",ISNUMBER(A7477)),VLOOKUP(A7477,Studies!A:BR,4,FALSE),"")</f>
        <v>CYP2B6*1/*6 genotype</v>
      </c>
      <c r="E7477" s="254" t="str">
        <f>IF(AND(A7477&lt;&gt;"",ISNUMBER(A7477)),VLOOKUP(A7477,Studies!A:BR,5,FALSE),"")</f>
        <v>Efavirenz</v>
      </c>
      <c r="F7477" s="255" t="str">
        <f>IF(AND(A7477&lt;&gt;"",ISNUMBER(A7477)),VLOOKUP(A7477,Studies!A:BR,6,FALSE),"")</f>
        <v>Plasma</v>
      </c>
      <c r="G7477" s="257">
        <v>1.9992700957581402</v>
      </c>
      <c r="H7477" s="50" t="s">
        <v>60</v>
      </c>
      <c r="I7477" s="258">
        <v>1515.0331249999999</v>
      </c>
      <c r="J7477" s="41" t="s">
        <v>941</v>
      </c>
      <c r="K7477" s="41" t="s">
        <v>239</v>
      </c>
      <c r="P7477" s="42" t="s">
        <v>2231</v>
      </c>
    </row>
    <row r="7478" spans="1:16" x14ac:dyDescent="0.2">
      <c r="A7478" s="30">
        <v>792</v>
      </c>
      <c r="B7478" s="253" t="str">
        <f>IF(AND(A7478&lt;&gt;"",ISNUMBER(A7478)),VLOOKUP(A7478,Studies!A:BR,2,FALSE),"")</f>
        <v>Xu 2013</v>
      </c>
      <c r="C7478" s="254" t="str">
        <f>IF(AND(A7478&lt;&gt;"",ISNUMBER(A7478)),VLOOKUP(A7478,Studies!A:BR,3,FALSE),"")</f>
        <v>https://www.ncbi.nlm.nih.gov/pubmed/23846872</v>
      </c>
      <c r="D7478" s="254" t="str">
        <f>IF(AND(A7478&lt;&gt;"",ISNUMBER(A7478)),VLOOKUP(A7478,Studies!A:BR,4,FALSE),"")</f>
        <v>CYP2B6*1/*6 genotype</v>
      </c>
      <c r="E7478" s="254" t="str">
        <f>IF(AND(A7478&lt;&gt;"",ISNUMBER(A7478)),VLOOKUP(A7478,Studies!A:BR,5,FALSE),"")</f>
        <v>Efavirenz</v>
      </c>
      <c r="F7478" s="255" t="str">
        <f>IF(AND(A7478&lt;&gt;"",ISNUMBER(A7478)),VLOOKUP(A7478,Studies!A:BR,6,FALSE),"")</f>
        <v>Plasma</v>
      </c>
      <c r="G7478" s="257">
        <v>1.9995404032971711</v>
      </c>
      <c r="H7478" s="50" t="s">
        <v>60</v>
      </c>
      <c r="I7478" s="258">
        <v>1707.3502840000001</v>
      </c>
      <c r="J7478" s="41" t="s">
        <v>941</v>
      </c>
      <c r="K7478" s="41" t="s">
        <v>239</v>
      </c>
      <c r="P7478" s="42" t="s">
        <v>2231</v>
      </c>
    </row>
    <row r="7479" spans="1:16" x14ac:dyDescent="0.2">
      <c r="A7479" s="30">
        <v>792</v>
      </c>
      <c r="B7479" s="253" t="str">
        <f>IF(AND(A7479&lt;&gt;"",ISNUMBER(A7479)),VLOOKUP(A7479,Studies!A:BR,2,FALSE),"")</f>
        <v>Xu 2013</v>
      </c>
      <c r="C7479" s="254" t="str">
        <f>IF(AND(A7479&lt;&gt;"",ISNUMBER(A7479)),VLOOKUP(A7479,Studies!A:BR,3,FALSE),"")</f>
        <v>https://www.ncbi.nlm.nih.gov/pubmed/23846872</v>
      </c>
      <c r="D7479" s="254" t="str">
        <f>IF(AND(A7479&lt;&gt;"",ISNUMBER(A7479)),VLOOKUP(A7479,Studies!A:BR,4,FALSE),"")</f>
        <v>CYP2B6*1/*6 genotype</v>
      </c>
      <c r="E7479" s="254" t="str">
        <f>IF(AND(A7479&lt;&gt;"",ISNUMBER(A7479)),VLOOKUP(A7479,Studies!A:BR,5,FALSE),"")</f>
        <v>Efavirenz</v>
      </c>
      <c r="F7479" s="255" t="str">
        <f>IF(AND(A7479&lt;&gt;"",ISNUMBER(A7479)),VLOOKUP(A7479,Studies!A:BR,6,FALSE),"")</f>
        <v>Plasma</v>
      </c>
      <c r="G7479" s="257">
        <v>1.999573882503435</v>
      </c>
      <c r="H7479" s="50" t="s">
        <v>60</v>
      </c>
      <c r="I7479" s="258">
        <v>1553.4944620000001</v>
      </c>
      <c r="J7479" s="41" t="s">
        <v>941</v>
      </c>
      <c r="K7479" s="41" t="s">
        <v>239</v>
      </c>
      <c r="P7479" s="42" t="s">
        <v>2231</v>
      </c>
    </row>
    <row r="7480" spans="1:16" x14ac:dyDescent="0.2">
      <c r="A7480" s="30">
        <v>792</v>
      </c>
      <c r="B7480" s="253" t="str">
        <f>IF(AND(A7480&lt;&gt;"",ISNUMBER(A7480)),VLOOKUP(A7480,Studies!A:BR,2,FALSE),"")</f>
        <v>Xu 2013</v>
      </c>
      <c r="C7480" s="254" t="str">
        <f>IF(AND(A7480&lt;&gt;"",ISNUMBER(A7480)),VLOOKUP(A7480,Studies!A:BR,3,FALSE),"")</f>
        <v>https://www.ncbi.nlm.nih.gov/pubmed/23846872</v>
      </c>
      <c r="D7480" s="254" t="str">
        <f>IF(AND(A7480&lt;&gt;"",ISNUMBER(A7480)),VLOOKUP(A7480,Studies!A:BR,4,FALSE),"")</f>
        <v>CYP2B6*1/*6 genotype</v>
      </c>
      <c r="E7480" s="254" t="str">
        <f>IF(AND(A7480&lt;&gt;"",ISNUMBER(A7480)),VLOOKUP(A7480,Studies!A:BR,5,FALSE),"")</f>
        <v>Efavirenz</v>
      </c>
      <c r="F7480" s="255" t="str">
        <f>IF(AND(A7480&lt;&gt;"",ISNUMBER(A7480)),VLOOKUP(A7480,Studies!A:BR,6,FALSE),"")</f>
        <v>Plasma</v>
      </c>
      <c r="G7480" s="257">
        <v>1.9996371620483697</v>
      </c>
      <c r="H7480" s="50" t="s">
        <v>60</v>
      </c>
      <c r="I7480" s="258">
        <v>1361.1773020000001</v>
      </c>
      <c r="J7480" s="41" t="s">
        <v>941</v>
      </c>
      <c r="K7480" s="41" t="s">
        <v>239</v>
      </c>
      <c r="P7480" s="42" t="s">
        <v>2231</v>
      </c>
    </row>
    <row r="7481" spans="1:16" x14ac:dyDescent="0.2">
      <c r="A7481" s="30">
        <v>792</v>
      </c>
      <c r="B7481" s="253" t="str">
        <f>IF(AND(A7481&lt;&gt;"",ISNUMBER(A7481)),VLOOKUP(A7481,Studies!A:BR,2,FALSE),"")</f>
        <v>Xu 2013</v>
      </c>
      <c r="C7481" s="254" t="str">
        <f>IF(AND(A7481&lt;&gt;"",ISNUMBER(A7481)),VLOOKUP(A7481,Studies!A:BR,3,FALSE),"")</f>
        <v>https://www.ncbi.nlm.nih.gov/pubmed/23846872</v>
      </c>
      <c r="D7481" s="254" t="str">
        <f>IF(AND(A7481&lt;&gt;"",ISNUMBER(A7481)),VLOOKUP(A7481,Studies!A:BR,4,FALSE),"")</f>
        <v>CYP2B6*1/*6 genotype</v>
      </c>
      <c r="E7481" s="254" t="str">
        <f>IF(AND(A7481&lt;&gt;"",ISNUMBER(A7481)),VLOOKUP(A7481,Studies!A:BR,5,FALSE),"")</f>
        <v>Efavirenz</v>
      </c>
      <c r="F7481" s="255" t="str">
        <f>IF(AND(A7481&lt;&gt;"",ISNUMBER(A7481)),VLOOKUP(A7481,Studies!A:BR,6,FALSE),"")</f>
        <v>Plasma</v>
      </c>
      <c r="G7481" s="257">
        <v>2.0004888669382779</v>
      </c>
      <c r="H7481" s="50" t="s">
        <v>60</v>
      </c>
      <c r="I7481" s="258">
        <v>2058.3099849999999</v>
      </c>
      <c r="J7481" s="41" t="s">
        <v>941</v>
      </c>
      <c r="K7481" s="41" t="s">
        <v>239</v>
      </c>
      <c r="P7481" s="42" t="s">
        <v>2231</v>
      </c>
    </row>
    <row r="7482" spans="1:16" x14ac:dyDescent="0.2">
      <c r="A7482" s="30">
        <v>792</v>
      </c>
      <c r="B7482" s="253" t="str">
        <f>IF(AND(A7482&lt;&gt;"",ISNUMBER(A7482)),VLOOKUP(A7482,Studies!A:BR,2,FALSE),"")</f>
        <v>Xu 2013</v>
      </c>
      <c r="C7482" s="254" t="str">
        <f>IF(AND(A7482&lt;&gt;"",ISNUMBER(A7482)),VLOOKUP(A7482,Studies!A:BR,3,FALSE),"")</f>
        <v>https://www.ncbi.nlm.nih.gov/pubmed/23846872</v>
      </c>
      <c r="D7482" s="254" t="str">
        <f>IF(AND(A7482&lt;&gt;"",ISNUMBER(A7482)),VLOOKUP(A7482,Studies!A:BR,4,FALSE),"")</f>
        <v>CYP2B6*1/*6 genotype</v>
      </c>
      <c r="E7482" s="254" t="str">
        <f>IF(AND(A7482&lt;&gt;"",ISNUMBER(A7482)),VLOOKUP(A7482,Studies!A:BR,5,FALSE),"")</f>
        <v>Efavirenz</v>
      </c>
      <c r="F7482" s="255" t="str">
        <f>IF(AND(A7482&lt;&gt;"",ISNUMBER(A7482)),VLOOKUP(A7482,Studies!A:BR,6,FALSE),"")</f>
        <v>Plasma</v>
      </c>
      <c r="G7482" s="257">
        <v>2.0005916985440999</v>
      </c>
      <c r="H7482" s="50" t="s">
        <v>60</v>
      </c>
      <c r="I7482" s="258">
        <v>1418.8902559999999</v>
      </c>
      <c r="J7482" s="41" t="s">
        <v>941</v>
      </c>
      <c r="K7482" s="41" t="s">
        <v>239</v>
      </c>
      <c r="P7482" s="42" t="s">
        <v>2231</v>
      </c>
    </row>
    <row r="7483" spans="1:16" x14ac:dyDescent="0.2">
      <c r="A7483" s="30">
        <v>792</v>
      </c>
      <c r="B7483" s="253" t="str">
        <f>IF(AND(A7483&lt;&gt;"",ISNUMBER(A7483)),VLOOKUP(A7483,Studies!A:BR,2,FALSE),"")</f>
        <v>Xu 2013</v>
      </c>
      <c r="C7483" s="254" t="str">
        <f>IF(AND(A7483&lt;&gt;"",ISNUMBER(A7483)),VLOOKUP(A7483,Studies!A:BR,3,FALSE),"")</f>
        <v>https://www.ncbi.nlm.nih.gov/pubmed/23846872</v>
      </c>
      <c r="D7483" s="254" t="str">
        <f>IF(AND(A7483&lt;&gt;"",ISNUMBER(A7483)),VLOOKUP(A7483,Studies!A:BR,4,FALSE),"")</f>
        <v>CYP2B6*1/*6 genotype</v>
      </c>
      <c r="E7483" s="254" t="str">
        <f>IF(AND(A7483&lt;&gt;"",ISNUMBER(A7483)),VLOOKUP(A7483,Studies!A:BR,5,FALSE),"")</f>
        <v>Efavirenz</v>
      </c>
      <c r="F7483" s="255" t="str">
        <f>IF(AND(A7483&lt;&gt;"",ISNUMBER(A7483)),VLOOKUP(A7483,Studies!A:BR,6,FALSE),"")</f>
        <v>Plasma</v>
      </c>
      <c r="G7483" s="257">
        <v>2.00162085361965</v>
      </c>
      <c r="H7483" s="50" t="s">
        <v>60</v>
      </c>
      <c r="I7483" s="258">
        <v>2414.0773519999998</v>
      </c>
      <c r="J7483" s="41" t="s">
        <v>941</v>
      </c>
      <c r="K7483" s="41" t="s">
        <v>239</v>
      </c>
      <c r="P7483" s="42" t="s">
        <v>2231</v>
      </c>
    </row>
    <row r="7484" spans="1:16" x14ac:dyDescent="0.2">
      <c r="A7484" s="30">
        <v>792</v>
      </c>
      <c r="B7484" s="253" t="str">
        <f>IF(AND(A7484&lt;&gt;"",ISNUMBER(A7484)),VLOOKUP(A7484,Studies!A:BR,2,FALSE),"")</f>
        <v>Xu 2013</v>
      </c>
      <c r="C7484" s="254" t="str">
        <f>IF(AND(A7484&lt;&gt;"",ISNUMBER(A7484)),VLOOKUP(A7484,Studies!A:BR,3,FALSE),"")</f>
        <v>https://www.ncbi.nlm.nih.gov/pubmed/23846872</v>
      </c>
      <c r="D7484" s="254" t="str">
        <f>IF(AND(A7484&lt;&gt;"",ISNUMBER(A7484)),VLOOKUP(A7484,Studies!A:BR,4,FALSE),"")</f>
        <v>CYP2B6*1/*6 genotype</v>
      </c>
      <c r="E7484" s="254" t="str">
        <f>IF(AND(A7484&lt;&gt;"",ISNUMBER(A7484)),VLOOKUP(A7484,Studies!A:BR,5,FALSE),"")</f>
        <v>Efavirenz</v>
      </c>
      <c r="F7484" s="255" t="str">
        <f>IF(AND(A7484&lt;&gt;"",ISNUMBER(A7484)),VLOOKUP(A7484,Studies!A:BR,6,FALSE),"")</f>
        <v>Plasma</v>
      </c>
      <c r="G7484" s="257">
        <v>2.0019359631612899</v>
      </c>
      <c r="H7484" s="50" t="s">
        <v>60</v>
      </c>
      <c r="I7484" s="258">
        <v>1543.8791269999999</v>
      </c>
      <c r="J7484" s="41" t="s">
        <v>941</v>
      </c>
      <c r="K7484" s="41" t="s">
        <v>239</v>
      </c>
      <c r="P7484" s="42" t="s">
        <v>2231</v>
      </c>
    </row>
    <row r="7485" spans="1:16" x14ac:dyDescent="0.2">
      <c r="A7485" s="30">
        <v>792</v>
      </c>
      <c r="B7485" s="253" t="str">
        <f>IF(AND(A7485&lt;&gt;"",ISNUMBER(A7485)),VLOOKUP(A7485,Studies!A:BR,2,FALSE),"")</f>
        <v>Xu 2013</v>
      </c>
      <c r="C7485" s="254" t="str">
        <f>IF(AND(A7485&lt;&gt;"",ISNUMBER(A7485)),VLOOKUP(A7485,Studies!A:BR,3,FALSE),"")</f>
        <v>https://www.ncbi.nlm.nih.gov/pubmed/23846872</v>
      </c>
      <c r="D7485" s="254" t="str">
        <f>IF(AND(A7485&lt;&gt;"",ISNUMBER(A7485)),VLOOKUP(A7485,Studies!A:BR,4,FALSE),"")</f>
        <v>CYP2B6*1/*6 genotype</v>
      </c>
      <c r="E7485" s="254" t="str">
        <f>IF(AND(A7485&lt;&gt;"",ISNUMBER(A7485)),VLOOKUP(A7485,Studies!A:BR,5,FALSE),"")</f>
        <v>Efavirenz</v>
      </c>
      <c r="F7485" s="255" t="str">
        <f>IF(AND(A7485&lt;&gt;"",ISNUMBER(A7485)),VLOOKUP(A7485,Studies!A:BR,6,FALSE),"")</f>
        <v>Plasma</v>
      </c>
      <c r="G7485" s="257">
        <v>2.9989057597946376</v>
      </c>
      <c r="H7485" s="50" t="s">
        <v>60</v>
      </c>
      <c r="I7485" s="258">
        <v>1967.079526</v>
      </c>
      <c r="J7485" s="41" t="s">
        <v>941</v>
      </c>
      <c r="K7485" s="41" t="s">
        <v>239</v>
      </c>
      <c r="P7485" s="42" t="s">
        <v>2231</v>
      </c>
    </row>
    <row r="7486" spans="1:16" x14ac:dyDescent="0.2">
      <c r="A7486" s="30">
        <v>792</v>
      </c>
      <c r="B7486" s="253" t="str">
        <f>IF(AND(A7486&lt;&gt;"",ISNUMBER(A7486)),VLOOKUP(A7486,Studies!A:BR,2,FALSE),"")</f>
        <v>Xu 2013</v>
      </c>
      <c r="C7486" s="254" t="str">
        <f>IF(AND(A7486&lt;&gt;"",ISNUMBER(A7486)),VLOOKUP(A7486,Studies!A:BR,3,FALSE),"")</f>
        <v>https://www.ncbi.nlm.nih.gov/pubmed/23846872</v>
      </c>
      <c r="D7486" s="254" t="str">
        <f>IF(AND(A7486&lt;&gt;"",ISNUMBER(A7486)),VLOOKUP(A7486,Studies!A:BR,4,FALSE),"")</f>
        <v>CYP2B6*1/*6 genotype</v>
      </c>
      <c r="E7486" s="254" t="str">
        <f>IF(AND(A7486&lt;&gt;"",ISNUMBER(A7486)),VLOOKUP(A7486,Studies!A:BR,5,FALSE),"")</f>
        <v>Efavirenz</v>
      </c>
      <c r="F7486" s="255" t="str">
        <f>IF(AND(A7486&lt;&gt;"",ISNUMBER(A7486)),VLOOKUP(A7486,Studies!A:BR,6,FALSE),"")</f>
        <v>Plasma</v>
      </c>
      <c r="G7486" s="257">
        <v>2.9993110354058445</v>
      </c>
      <c r="H7486" s="50" t="s">
        <v>60</v>
      </c>
      <c r="I7486" s="258">
        <v>1818.0523189999999</v>
      </c>
      <c r="J7486" s="41" t="s">
        <v>941</v>
      </c>
      <c r="K7486" s="41" t="s">
        <v>239</v>
      </c>
      <c r="P7486" s="42" t="s">
        <v>2231</v>
      </c>
    </row>
    <row r="7487" spans="1:16" x14ac:dyDescent="0.2">
      <c r="A7487" s="30">
        <v>792</v>
      </c>
      <c r="B7487" s="253" t="str">
        <f>IF(AND(A7487&lt;&gt;"",ISNUMBER(A7487)),VLOOKUP(A7487,Studies!A:BR,2,FALSE),"")</f>
        <v>Xu 2013</v>
      </c>
      <c r="C7487" s="254" t="str">
        <f>IF(AND(A7487&lt;&gt;"",ISNUMBER(A7487)),VLOOKUP(A7487,Studies!A:BR,3,FALSE),"")</f>
        <v>https://www.ncbi.nlm.nih.gov/pubmed/23846872</v>
      </c>
      <c r="D7487" s="254" t="str">
        <f>IF(AND(A7487&lt;&gt;"",ISNUMBER(A7487)),VLOOKUP(A7487,Studies!A:BR,4,FALSE),"")</f>
        <v>CYP2B6*1/*6 genotype</v>
      </c>
      <c r="E7487" s="254" t="str">
        <f>IF(AND(A7487&lt;&gt;"",ISNUMBER(A7487)),VLOOKUP(A7487,Studies!A:BR,5,FALSE),"")</f>
        <v>Efavirenz</v>
      </c>
      <c r="F7487" s="255" t="str">
        <f>IF(AND(A7487&lt;&gt;"",ISNUMBER(A7487)),VLOOKUP(A7487,Studies!A:BR,6,FALSE),"")</f>
        <v>Plasma</v>
      </c>
      <c r="G7487" s="257">
        <v>2.9994083658466115</v>
      </c>
      <c r="H7487" s="50" t="s">
        <v>60</v>
      </c>
      <c r="I7487" s="258">
        <v>1866.1394640000001</v>
      </c>
      <c r="J7487" s="41" t="s">
        <v>941</v>
      </c>
      <c r="K7487" s="41" t="s">
        <v>239</v>
      </c>
      <c r="P7487" s="42" t="s">
        <v>2231</v>
      </c>
    </row>
    <row r="7488" spans="1:16" x14ac:dyDescent="0.2">
      <c r="A7488" s="30">
        <v>792</v>
      </c>
      <c r="B7488" s="253" t="str">
        <f>IF(AND(A7488&lt;&gt;"",ISNUMBER(A7488)),VLOOKUP(A7488,Studies!A:BR,2,FALSE),"")</f>
        <v>Xu 2013</v>
      </c>
      <c r="C7488" s="254" t="str">
        <f>IF(AND(A7488&lt;&gt;"",ISNUMBER(A7488)),VLOOKUP(A7488,Studies!A:BR,3,FALSE),"")</f>
        <v>https://www.ncbi.nlm.nih.gov/pubmed/23846872</v>
      </c>
      <c r="D7488" s="254" t="str">
        <f>IF(AND(A7488&lt;&gt;"",ISNUMBER(A7488)),VLOOKUP(A7488,Studies!A:BR,4,FALSE),"")</f>
        <v>CYP2B6*1/*6 genotype</v>
      </c>
      <c r="E7488" s="254" t="str">
        <f>IF(AND(A7488&lt;&gt;"",ISNUMBER(A7488)),VLOOKUP(A7488,Studies!A:BR,5,FALSE),"")</f>
        <v>Efavirenz</v>
      </c>
      <c r="F7488" s="255" t="str">
        <f>IF(AND(A7488&lt;&gt;"",ISNUMBER(A7488)),VLOOKUP(A7488,Studies!A:BR,6,FALSE),"")</f>
        <v>Plasma</v>
      </c>
      <c r="G7488" s="257">
        <v>2.9996633728742599</v>
      </c>
      <c r="H7488" s="50" t="s">
        <v>60</v>
      </c>
      <c r="I7488" s="258">
        <v>755.56835739999997</v>
      </c>
      <c r="J7488" s="41" t="s">
        <v>941</v>
      </c>
      <c r="K7488" s="41" t="s">
        <v>239</v>
      </c>
      <c r="P7488" s="42" t="s">
        <v>2231</v>
      </c>
    </row>
    <row r="7489" spans="1:16" x14ac:dyDescent="0.2">
      <c r="A7489" s="30">
        <v>792</v>
      </c>
      <c r="B7489" s="253" t="str">
        <f>IF(AND(A7489&lt;&gt;"",ISNUMBER(A7489)),VLOOKUP(A7489,Studies!A:BR,2,FALSE),"")</f>
        <v>Xu 2013</v>
      </c>
      <c r="C7489" s="254" t="str">
        <f>IF(AND(A7489&lt;&gt;"",ISNUMBER(A7489)),VLOOKUP(A7489,Studies!A:BR,3,FALSE),"")</f>
        <v>https://www.ncbi.nlm.nih.gov/pubmed/23846872</v>
      </c>
      <c r="D7489" s="254" t="str">
        <f>IF(AND(A7489&lt;&gt;"",ISNUMBER(A7489)),VLOOKUP(A7489,Studies!A:BR,4,FALSE),"")</f>
        <v>CYP2B6*1/*6 genotype</v>
      </c>
      <c r="E7489" s="254" t="str">
        <f>IF(AND(A7489&lt;&gt;"",ISNUMBER(A7489)),VLOOKUP(A7489,Studies!A:BR,5,FALSE),"")</f>
        <v>Efavirenz</v>
      </c>
      <c r="F7489" s="255" t="str">
        <f>IF(AND(A7489&lt;&gt;"",ISNUMBER(A7489)),VLOOKUP(A7489,Studies!A:BR,6,FALSE),"")</f>
        <v>Plasma</v>
      </c>
      <c r="G7489" s="257">
        <v>2.9998059398783372</v>
      </c>
      <c r="H7489" s="50" t="s">
        <v>60</v>
      </c>
      <c r="I7489" s="258">
        <v>1063.2485790000001</v>
      </c>
      <c r="J7489" s="41" t="s">
        <v>941</v>
      </c>
      <c r="K7489" s="41" t="s">
        <v>239</v>
      </c>
      <c r="P7489" s="42" t="s">
        <v>2231</v>
      </c>
    </row>
    <row r="7490" spans="1:16" x14ac:dyDescent="0.2">
      <c r="A7490" s="30">
        <v>792</v>
      </c>
      <c r="B7490" s="253" t="str">
        <f>IF(AND(A7490&lt;&gt;"",ISNUMBER(A7490)),VLOOKUP(A7490,Studies!A:BR,2,FALSE),"")</f>
        <v>Xu 2013</v>
      </c>
      <c r="C7490" s="254" t="str">
        <f>IF(AND(A7490&lt;&gt;"",ISNUMBER(A7490)),VLOOKUP(A7490,Studies!A:BR,3,FALSE),"")</f>
        <v>https://www.ncbi.nlm.nih.gov/pubmed/23846872</v>
      </c>
      <c r="D7490" s="254" t="str">
        <f>IF(AND(A7490&lt;&gt;"",ISNUMBER(A7490)),VLOOKUP(A7490,Studies!A:BR,4,FALSE),"")</f>
        <v>CYP2B6*1/*6 genotype</v>
      </c>
      <c r="E7490" s="254" t="str">
        <f>IF(AND(A7490&lt;&gt;"",ISNUMBER(A7490)),VLOOKUP(A7490,Studies!A:BR,5,FALSE),"")</f>
        <v>Efavirenz</v>
      </c>
      <c r="F7490" s="255" t="str">
        <f>IF(AND(A7490&lt;&gt;"",ISNUMBER(A7490)),VLOOKUP(A7490,Studies!A:BR,6,FALSE),"")</f>
        <v>Plasma</v>
      </c>
      <c r="G7490" s="257">
        <v>3.0010504583604636</v>
      </c>
      <c r="H7490" s="50" t="s">
        <v>60</v>
      </c>
      <c r="I7490" s="258">
        <v>1337.2960800000001</v>
      </c>
      <c r="J7490" s="41" t="s">
        <v>941</v>
      </c>
      <c r="K7490" s="41" t="s">
        <v>239</v>
      </c>
      <c r="P7490" s="42" t="s">
        <v>2231</v>
      </c>
    </row>
    <row r="7491" spans="1:16" x14ac:dyDescent="0.2">
      <c r="A7491" s="30">
        <v>792</v>
      </c>
      <c r="B7491" s="253" t="str">
        <f>IF(AND(A7491&lt;&gt;"",ISNUMBER(A7491)),VLOOKUP(A7491,Studies!A:BR,2,FALSE),"")</f>
        <v>Xu 2013</v>
      </c>
      <c r="C7491" s="254" t="str">
        <f>IF(AND(A7491&lt;&gt;"",ISNUMBER(A7491)),VLOOKUP(A7491,Studies!A:BR,3,FALSE),"")</f>
        <v>https://www.ncbi.nlm.nih.gov/pubmed/23846872</v>
      </c>
      <c r="D7491" s="254" t="str">
        <f>IF(AND(A7491&lt;&gt;"",ISNUMBER(A7491)),VLOOKUP(A7491,Studies!A:BR,4,FALSE),"")</f>
        <v>CYP2B6*1/*6 genotype</v>
      </c>
      <c r="E7491" s="254" t="str">
        <f>IF(AND(A7491&lt;&gt;"",ISNUMBER(A7491)),VLOOKUP(A7491,Studies!A:BR,5,FALSE),"")</f>
        <v>Efavirenz</v>
      </c>
      <c r="F7491" s="255" t="str">
        <f>IF(AND(A7491&lt;&gt;"",ISNUMBER(A7491)),VLOOKUP(A7491,Studies!A:BR,6,FALSE),"")</f>
        <v>Plasma</v>
      </c>
      <c r="G7491" s="257">
        <v>3.0011768125267699</v>
      </c>
      <c r="H7491" s="50" t="s">
        <v>60</v>
      </c>
      <c r="I7491" s="258">
        <v>1524.7950980000001</v>
      </c>
      <c r="J7491" s="41" t="s">
        <v>941</v>
      </c>
      <c r="K7491" s="41" t="s">
        <v>239</v>
      </c>
      <c r="P7491" s="42" t="s">
        <v>2231</v>
      </c>
    </row>
    <row r="7492" spans="1:16" x14ac:dyDescent="0.2">
      <c r="A7492" s="30">
        <v>792</v>
      </c>
      <c r="B7492" s="253" t="str">
        <f>IF(AND(A7492&lt;&gt;"",ISNUMBER(A7492)),VLOOKUP(A7492,Studies!A:BR,2,FALSE),"")</f>
        <v>Xu 2013</v>
      </c>
      <c r="C7492" s="254" t="str">
        <f>IF(AND(A7492&lt;&gt;"",ISNUMBER(A7492)),VLOOKUP(A7492,Studies!A:BR,3,FALSE),"")</f>
        <v>https://www.ncbi.nlm.nih.gov/pubmed/23846872</v>
      </c>
      <c r="D7492" s="254" t="str">
        <f>IF(AND(A7492&lt;&gt;"",ISNUMBER(A7492)),VLOOKUP(A7492,Studies!A:BR,4,FALSE),"")</f>
        <v>CYP2B6*1/*6 genotype</v>
      </c>
      <c r="E7492" s="254" t="str">
        <f>IF(AND(A7492&lt;&gt;"",ISNUMBER(A7492)),VLOOKUP(A7492,Studies!A:BR,5,FALSE),"")</f>
        <v>Efavirenz</v>
      </c>
      <c r="F7492" s="255" t="str">
        <f>IF(AND(A7492&lt;&gt;"",ISNUMBER(A7492)),VLOOKUP(A7492,Studies!A:BR,6,FALSE),"")</f>
        <v>Plasma</v>
      </c>
      <c r="G7492" s="257">
        <v>3.0015074442867191</v>
      </c>
      <c r="H7492" s="50" t="s">
        <v>60</v>
      </c>
      <c r="I7492" s="258">
        <v>2116.1172069999998</v>
      </c>
      <c r="J7492" s="41" t="s">
        <v>941</v>
      </c>
      <c r="K7492" s="41" t="s">
        <v>239</v>
      </c>
      <c r="P7492" s="42" t="s">
        <v>2231</v>
      </c>
    </row>
    <row r="7493" spans="1:16" x14ac:dyDescent="0.2">
      <c r="A7493" s="30">
        <v>792</v>
      </c>
      <c r="B7493" s="253" t="str">
        <f>IF(AND(A7493&lt;&gt;"",ISNUMBER(A7493)),VLOOKUP(A7493,Studies!A:BR,2,FALSE),"")</f>
        <v>Xu 2013</v>
      </c>
      <c r="C7493" s="254" t="str">
        <f>IF(AND(A7493&lt;&gt;"",ISNUMBER(A7493)),VLOOKUP(A7493,Studies!A:BR,3,FALSE),"")</f>
        <v>https://www.ncbi.nlm.nih.gov/pubmed/23846872</v>
      </c>
      <c r="D7493" s="254" t="str">
        <f>IF(AND(A7493&lt;&gt;"",ISNUMBER(A7493)),VLOOKUP(A7493,Studies!A:BR,4,FALSE),"")</f>
        <v>CYP2B6*1/*6 genotype</v>
      </c>
      <c r="E7493" s="254" t="str">
        <f>IF(AND(A7493&lt;&gt;"",ISNUMBER(A7493)),VLOOKUP(A7493,Studies!A:BR,5,FALSE),"")</f>
        <v>Efavirenz</v>
      </c>
      <c r="F7493" s="255" t="str">
        <f>IF(AND(A7493&lt;&gt;"",ISNUMBER(A7493)),VLOOKUP(A7493,Studies!A:BR,6,FALSE),"")</f>
        <v>Plasma</v>
      </c>
      <c r="G7493" s="257">
        <v>3.0016478779641913</v>
      </c>
      <c r="H7493" s="50" t="s">
        <v>60</v>
      </c>
      <c r="I7493" s="258">
        <v>928.63389979999999</v>
      </c>
      <c r="J7493" s="41" t="s">
        <v>941</v>
      </c>
      <c r="K7493" s="41" t="s">
        <v>239</v>
      </c>
      <c r="P7493" s="42" t="s">
        <v>2231</v>
      </c>
    </row>
    <row r="7494" spans="1:16" x14ac:dyDescent="0.2">
      <c r="A7494" s="30">
        <v>792</v>
      </c>
      <c r="B7494" s="253" t="str">
        <f>IF(AND(A7494&lt;&gt;"",ISNUMBER(A7494)),VLOOKUP(A7494,Studies!A:BR,2,FALSE),"")</f>
        <v>Xu 2013</v>
      </c>
      <c r="C7494" s="254" t="str">
        <f>IF(AND(A7494&lt;&gt;"",ISNUMBER(A7494)),VLOOKUP(A7494,Studies!A:BR,3,FALSE),"")</f>
        <v>https://www.ncbi.nlm.nih.gov/pubmed/23846872</v>
      </c>
      <c r="D7494" s="254" t="str">
        <f>IF(AND(A7494&lt;&gt;"",ISNUMBER(A7494)),VLOOKUP(A7494,Studies!A:BR,4,FALSE),"")</f>
        <v>CYP2B6*1/*6 genotype</v>
      </c>
      <c r="E7494" s="254" t="str">
        <f>IF(AND(A7494&lt;&gt;"",ISNUMBER(A7494)),VLOOKUP(A7494,Studies!A:BR,5,FALSE),"")</f>
        <v>Efavirenz</v>
      </c>
      <c r="F7494" s="255" t="str">
        <f>IF(AND(A7494&lt;&gt;"",ISNUMBER(A7494)),VLOOKUP(A7494,Studies!A:BR,6,FALSE),"")</f>
        <v>Plasma</v>
      </c>
      <c r="G7494" s="257">
        <v>3.9985710700415074</v>
      </c>
      <c r="H7494" s="50" t="s">
        <v>60</v>
      </c>
      <c r="I7494" s="258">
        <v>640.32051109999998</v>
      </c>
      <c r="J7494" s="41" t="s">
        <v>941</v>
      </c>
      <c r="K7494" s="41" t="s">
        <v>239</v>
      </c>
      <c r="P7494" s="42" t="s">
        <v>2231</v>
      </c>
    </row>
    <row r="7495" spans="1:16" x14ac:dyDescent="0.2">
      <c r="A7495" s="30">
        <v>792</v>
      </c>
      <c r="B7495" s="253" t="str">
        <f>IF(AND(A7495&lt;&gt;"",ISNUMBER(A7495)),VLOOKUP(A7495,Studies!A:BR,2,FALSE),"")</f>
        <v>Xu 2013</v>
      </c>
      <c r="C7495" s="254" t="str">
        <f>IF(AND(A7495&lt;&gt;"",ISNUMBER(A7495)),VLOOKUP(A7495,Studies!A:BR,3,FALSE),"")</f>
        <v>https://www.ncbi.nlm.nih.gov/pubmed/23846872</v>
      </c>
      <c r="D7495" s="254" t="str">
        <f>IF(AND(A7495&lt;&gt;"",ISNUMBER(A7495)),VLOOKUP(A7495,Studies!A:BR,4,FALSE),"")</f>
        <v>CYP2B6*1/*6 genotype</v>
      </c>
      <c r="E7495" s="254" t="str">
        <f>IF(AND(A7495&lt;&gt;"",ISNUMBER(A7495)),VLOOKUP(A7495,Studies!A:BR,5,FALSE),"")</f>
        <v>Efavirenz</v>
      </c>
      <c r="F7495" s="255" t="str">
        <f>IF(AND(A7495&lt;&gt;"",ISNUMBER(A7495)),VLOOKUP(A7495,Studies!A:BR,6,FALSE),"")</f>
        <v>Plasma</v>
      </c>
      <c r="G7495" s="257">
        <v>3.9987589545408264</v>
      </c>
      <c r="H7495" s="50" t="s">
        <v>60</v>
      </c>
      <c r="I7495" s="258">
        <v>1270.114431</v>
      </c>
      <c r="J7495" s="41" t="s">
        <v>941</v>
      </c>
      <c r="K7495" s="41" t="s">
        <v>239</v>
      </c>
      <c r="P7495" s="42" t="s">
        <v>2231</v>
      </c>
    </row>
    <row r="7496" spans="1:16" x14ac:dyDescent="0.2">
      <c r="A7496" s="30">
        <v>792</v>
      </c>
      <c r="B7496" s="253" t="str">
        <f>IF(AND(A7496&lt;&gt;"",ISNUMBER(A7496)),VLOOKUP(A7496,Studies!A:BR,2,FALSE),"")</f>
        <v>Xu 2013</v>
      </c>
      <c r="C7496" s="254" t="str">
        <f>IF(AND(A7496&lt;&gt;"",ISNUMBER(A7496)),VLOOKUP(A7496,Studies!A:BR,3,FALSE),"")</f>
        <v>https://www.ncbi.nlm.nih.gov/pubmed/23846872</v>
      </c>
      <c r="D7496" s="254" t="str">
        <f>IF(AND(A7496&lt;&gt;"",ISNUMBER(A7496)),VLOOKUP(A7496,Studies!A:BR,4,FALSE),"")</f>
        <v>CYP2B6*1/*6 genotype</v>
      </c>
      <c r="E7496" s="254" t="str">
        <f>IF(AND(A7496&lt;&gt;"",ISNUMBER(A7496)),VLOOKUP(A7496,Studies!A:BR,5,FALSE),"")</f>
        <v>Efavirenz</v>
      </c>
      <c r="F7496" s="255" t="str">
        <f>IF(AND(A7496&lt;&gt;"",ISNUMBER(A7496)),VLOOKUP(A7496,Studies!A:BR,6,FALSE),"")</f>
        <v>Plasma</v>
      </c>
      <c r="G7496" s="257">
        <v>3.9988252363717183</v>
      </c>
      <c r="H7496" s="50" t="s">
        <v>60</v>
      </c>
      <c r="I7496" s="258">
        <v>1154.7304200000001</v>
      </c>
      <c r="J7496" s="41" t="s">
        <v>941</v>
      </c>
      <c r="K7496" s="41" t="s">
        <v>239</v>
      </c>
      <c r="P7496" s="42" t="s">
        <v>2231</v>
      </c>
    </row>
    <row r="7497" spans="1:16" x14ac:dyDescent="0.2">
      <c r="A7497" s="30">
        <v>792</v>
      </c>
      <c r="B7497" s="253" t="str">
        <f>IF(AND(A7497&lt;&gt;"",ISNUMBER(A7497)),VLOOKUP(A7497,Studies!A:BR,2,FALSE),"")</f>
        <v>Xu 2013</v>
      </c>
      <c r="C7497" s="254" t="str">
        <f>IF(AND(A7497&lt;&gt;"",ISNUMBER(A7497)),VLOOKUP(A7497,Studies!A:BR,3,FALSE),"")</f>
        <v>https://www.ncbi.nlm.nih.gov/pubmed/23846872</v>
      </c>
      <c r="D7497" s="254" t="str">
        <f>IF(AND(A7497&lt;&gt;"",ISNUMBER(A7497)),VLOOKUP(A7497,Studies!A:BR,4,FALSE),"")</f>
        <v>CYP2B6*1/*6 genotype</v>
      </c>
      <c r="E7497" s="254" t="str">
        <f>IF(AND(A7497&lt;&gt;"",ISNUMBER(A7497)),VLOOKUP(A7497,Studies!A:BR,5,FALSE),"")</f>
        <v>Efavirenz</v>
      </c>
      <c r="F7497" s="255" t="str">
        <f>IF(AND(A7497&lt;&gt;"",ISNUMBER(A7497)),VLOOKUP(A7497,Studies!A:BR,6,FALSE),"")</f>
        <v>Plasma</v>
      </c>
      <c r="G7497" s="257">
        <v>4.0000876429807395</v>
      </c>
      <c r="H7497" s="50" t="s">
        <v>60</v>
      </c>
      <c r="I7497" s="258">
        <v>770.11704940000004</v>
      </c>
      <c r="J7497" s="41" t="s">
        <v>941</v>
      </c>
      <c r="K7497" s="41" t="s">
        <v>239</v>
      </c>
      <c r="P7497" s="42" t="s">
        <v>2231</v>
      </c>
    </row>
    <row r="7498" spans="1:16" x14ac:dyDescent="0.2">
      <c r="A7498" s="30">
        <v>792</v>
      </c>
      <c r="B7498" s="253" t="str">
        <f>IF(AND(A7498&lt;&gt;"",ISNUMBER(A7498)),VLOOKUP(A7498,Studies!A:BR,2,FALSE),"")</f>
        <v>Xu 2013</v>
      </c>
      <c r="C7498" s="254" t="str">
        <f>IF(AND(A7498&lt;&gt;"",ISNUMBER(A7498)),VLOOKUP(A7498,Studies!A:BR,3,FALSE),"")</f>
        <v>https://www.ncbi.nlm.nih.gov/pubmed/23846872</v>
      </c>
      <c r="D7498" s="254" t="str">
        <f>IF(AND(A7498&lt;&gt;"",ISNUMBER(A7498)),VLOOKUP(A7498,Studies!A:BR,4,FALSE),"")</f>
        <v>CYP2B6*1/*6 genotype</v>
      </c>
      <c r="E7498" s="254" t="str">
        <f>IF(AND(A7498&lt;&gt;"",ISNUMBER(A7498)),VLOOKUP(A7498,Studies!A:BR,5,FALSE),"")</f>
        <v>Efavirenz</v>
      </c>
      <c r="F7498" s="255" t="str">
        <f>IF(AND(A7498&lt;&gt;"",ISNUMBER(A7498)),VLOOKUP(A7498,Studies!A:BR,6,FALSE),"")</f>
        <v>Plasma</v>
      </c>
      <c r="G7498" s="257">
        <v>4.0001945676142352</v>
      </c>
      <c r="H7498" s="50" t="s">
        <v>60</v>
      </c>
      <c r="I7498" s="258">
        <v>1121.0767499999999</v>
      </c>
      <c r="J7498" s="41" t="s">
        <v>941</v>
      </c>
      <c r="K7498" s="41" t="s">
        <v>239</v>
      </c>
      <c r="P7498" s="42" t="s">
        <v>2231</v>
      </c>
    </row>
    <row r="7499" spans="1:16" x14ac:dyDescent="0.2">
      <c r="A7499" s="30">
        <v>792</v>
      </c>
      <c r="B7499" s="253" t="str">
        <f>IF(AND(A7499&lt;&gt;"",ISNUMBER(A7499)),VLOOKUP(A7499,Studies!A:BR,2,FALSE),"")</f>
        <v>Xu 2013</v>
      </c>
      <c r="C7499" s="254" t="str">
        <f>IF(AND(A7499&lt;&gt;"",ISNUMBER(A7499)),VLOOKUP(A7499,Studies!A:BR,3,FALSE),"")</f>
        <v>https://www.ncbi.nlm.nih.gov/pubmed/23846872</v>
      </c>
      <c r="D7499" s="254" t="str">
        <f>IF(AND(A7499&lt;&gt;"",ISNUMBER(A7499)),VLOOKUP(A7499,Studies!A:BR,4,FALSE),"")</f>
        <v>CYP2B6*1/*6 genotype</v>
      </c>
      <c r="E7499" s="254" t="str">
        <f>IF(AND(A7499&lt;&gt;"",ISNUMBER(A7499)),VLOOKUP(A7499,Studies!A:BR,5,FALSE),"")</f>
        <v>Efavirenz</v>
      </c>
      <c r="F7499" s="255" t="str">
        <f>IF(AND(A7499&lt;&gt;"",ISNUMBER(A7499)),VLOOKUP(A7499,Studies!A:BR,6,FALSE),"")</f>
        <v>Plasma</v>
      </c>
      <c r="G7499" s="257">
        <v>4.0012586799254644</v>
      </c>
      <c r="H7499" s="50" t="s">
        <v>60</v>
      </c>
      <c r="I7499" s="258">
        <v>2159.5328500000001</v>
      </c>
      <c r="J7499" s="187" t="s">
        <v>941</v>
      </c>
      <c r="K7499" s="187" t="s">
        <v>239</v>
      </c>
      <c r="P7499" s="42" t="s">
        <v>2231</v>
      </c>
    </row>
    <row r="7500" spans="1:16" x14ac:dyDescent="0.2">
      <c r="A7500" s="30">
        <v>792</v>
      </c>
      <c r="B7500" s="253" t="str">
        <f>IF(AND(A7500&lt;&gt;"",ISNUMBER(A7500)),VLOOKUP(A7500,Studies!A:BR,2,FALSE),"")</f>
        <v>Xu 2013</v>
      </c>
      <c r="C7500" s="254" t="str">
        <f>IF(AND(A7500&lt;&gt;"",ISNUMBER(A7500)),VLOOKUP(A7500,Studies!A:BR,3,FALSE),"")</f>
        <v>https://www.ncbi.nlm.nih.gov/pubmed/23846872</v>
      </c>
      <c r="D7500" s="254" t="str">
        <f>IF(AND(A7500&lt;&gt;"",ISNUMBER(A7500)),VLOOKUP(A7500,Studies!A:BR,4,FALSE),"")</f>
        <v>CYP2B6*1/*6 genotype</v>
      </c>
      <c r="E7500" s="254" t="str">
        <f>IF(AND(A7500&lt;&gt;"",ISNUMBER(A7500)),VLOOKUP(A7500,Studies!A:BR,5,FALSE),"")</f>
        <v>Efavirenz</v>
      </c>
      <c r="F7500" s="255" t="str">
        <f>IF(AND(A7500&lt;&gt;"",ISNUMBER(A7500)),VLOOKUP(A7500,Studies!A:BR,6,FALSE),"")</f>
        <v>Plasma</v>
      </c>
      <c r="G7500" s="257">
        <v>4.0015513374675065</v>
      </c>
      <c r="H7500" s="50" t="s">
        <v>60</v>
      </c>
      <c r="I7500" s="258">
        <v>1851.8421530000001</v>
      </c>
      <c r="J7500" s="187" t="s">
        <v>941</v>
      </c>
      <c r="K7500" s="187" t="s">
        <v>239</v>
      </c>
      <c r="P7500" s="42" t="s">
        <v>2231</v>
      </c>
    </row>
    <row r="7501" spans="1:16" x14ac:dyDescent="0.2">
      <c r="A7501" s="183">
        <v>792</v>
      </c>
      <c r="B7501" s="253" t="str">
        <f>IF(AND(A7501&lt;&gt;"",ISNUMBER(A7501)),VLOOKUP(A7501,Studies!A:BR,2,FALSE),"")</f>
        <v>Xu 2013</v>
      </c>
      <c r="C7501" s="254" t="str">
        <f>IF(AND(A7501&lt;&gt;"",ISNUMBER(A7501)),VLOOKUP(A7501,Studies!A:BR,3,FALSE),"")</f>
        <v>https://www.ncbi.nlm.nih.gov/pubmed/23846872</v>
      </c>
      <c r="D7501" s="254" t="str">
        <f>IF(AND(A7501&lt;&gt;"",ISNUMBER(A7501)),VLOOKUP(A7501,Studies!A:BR,4,FALSE),"")</f>
        <v>CYP2B6*1/*6 genotype</v>
      </c>
      <c r="E7501" s="254" t="str">
        <f>IF(AND(A7501&lt;&gt;"",ISNUMBER(A7501)),VLOOKUP(A7501,Studies!A:BR,5,FALSE),"")</f>
        <v>Efavirenz</v>
      </c>
      <c r="F7501" s="255" t="str">
        <f>IF(AND(A7501&lt;&gt;"",ISNUMBER(A7501)),VLOOKUP(A7501,Studies!A:BR,6,FALSE),"")</f>
        <v>Plasma</v>
      </c>
      <c r="G7501" s="257">
        <v>4.0018157712612297</v>
      </c>
      <c r="H7501" s="50" t="s">
        <v>60</v>
      </c>
      <c r="I7501" s="258">
        <v>1505.6691719999999</v>
      </c>
      <c r="J7501" s="187" t="s">
        <v>941</v>
      </c>
      <c r="K7501" s="187" t="s">
        <v>239</v>
      </c>
      <c r="P7501" s="42" t="s">
        <v>2231</v>
      </c>
    </row>
    <row r="7502" spans="1:16" x14ac:dyDescent="0.2">
      <c r="A7502" s="183">
        <v>792</v>
      </c>
      <c r="B7502" s="253" t="str">
        <f>IF(AND(A7502&lt;&gt;"",ISNUMBER(A7502)),VLOOKUP(A7502,Studies!A:BR,2,FALSE),"")</f>
        <v>Xu 2013</v>
      </c>
      <c r="C7502" s="254" t="str">
        <f>IF(AND(A7502&lt;&gt;"",ISNUMBER(A7502)),VLOOKUP(A7502,Studies!A:BR,3,FALSE),"")</f>
        <v>https://www.ncbi.nlm.nih.gov/pubmed/23846872</v>
      </c>
      <c r="D7502" s="254" t="str">
        <f>IF(AND(A7502&lt;&gt;"",ISNUMBER(A7502)),VLOOKUP(A7502,Studies!A:BR,4,FALSE),"")</f>
        <v>CYP2B6*1/*6 genotype</v>
      </c>
      <c r="E7502" s="254" t="str">
        <f>IF(AND(A7502&lt;&gt;"",ISNUMBER(A7502)),VLOOKUP(A7502,Studies!A:BR,5,FALSE),"")</f>
        <v>Efavirenz</v>
      </c>
      <c r="F7502" s="255" t="str">
        <f>IF(AND(A7502&lt;&gt;"",ISNUMBER(A7502)),VLOOKUP(A7502,Studies!A:BR,6,FALSE),"")</f>
        <v>Plasma</v>
      </c>
      <c r="G7502" s="257">
        <v>4.9983179101729762</v>
      </c>
      <c r="H7502" s="50" t="s">
        <v>60</v>
      </c>
      <c r="I7502" s="258">
        <v>1058.7027680000001</v>
      </c>
      <c r="J7502" s="187" t="s">
        <v>941</v>
      </c>
      <c r="K7502" s="187" t="s">
        <v>239</v>
      </c>
      <c r="P7502" s="42" t="s">
        <v>2231</v>
      </c>
    </row>
    <row r="7503" spans="1:16" x14ac:dyDescent="0.2">
      <c r="A7503" s="183">
        <v>792</v>
      </c>
      <c r="B7503" s="253" t="str">
        <f>IF(AND(A7503&lt;&gt;"",ISNUMBER(A7503)),VLOOKUP(A7503,Studies!A:BR,2,FALSE),"")</f>
        <v>Xu 2013</v>
      </c>
      <c r="C7503" s="254" t="str">
        <f>IF(AND(A7503&lt;&gt;"",ISNUMBER(A7503)),VLOOKUP(A7503,Studies!A:BR,3,FALSE),"")</f>
        <v>https://www.ncbi.nlm.nih.gov/pubmed/23846872</v>
      </c>
      <c r="D7503" s="254" t="str">
        <f>IF(AND(A7503&lt;&gt;"",ISNUMBER(A7503)),VLOOKUP(A7503,Studies!A:BR,4,FALSE),"")</f>
        <v>CYP2B6*1/*6 genotype</v>
      </c>
      <c r="E7503" s="254" t="str">
        <f>IF(AND(A7503&lt;&gt;"",ISNUMBER(A7503)),VLOOKUP(A7503,Studies!A:BR,5,FALSE),"")</f>
        <v>Efavirenz</v>
      </c>
      <c r="F7503" s="255" t="str">
        <f>IF(AND(A7503&lt;&gt;"",ISNUMBER(A7503)),VLOOKUP(A7503,Studies!A:BR,6,FALSE),"")</f>
        <v>Plasma</v>
      </c>
      <c r="G7503" s="257">
        <v>4.9983691157521681</v>
      </c>
      <c r="H7503" s="50" t="s">
        <v>60</v>
      </c>
      <c r="I7503" s="258">
        <v>515.4468564</v>
      </c>
      <c r="J7503" s="187" t="s">
        <v>941</v>
      </c>
      <c r="K7503" s="187" t="s">
        <v>239</v>
      </c>
      <c r="P7503" s="42" t="s">
        <v>2231</v>
      </c>
    </row>
    <row r="7504" spans="1:16" x14ac:dyDescent="0.2">
      <c r="A7504" s="183">
        <v>792</v>
      </c>
      <c r="B7504" s="253" t="str">
        <f>IF(AND(A7504&lt;&gt;"",ISNUMBER(A7504)),VLOOKUP(A7504,Studies!A:BR,2,FALSE),"")</f>
        <v>Xu 2013</v>
      </c>
      <c r="C7504" s="254" t="str">
        <f>IF(AND(A7504&lt;&gt;"",ISNUMBER(A7504)),VLOOKUP(A7504,Studies!A:BR,3,FALSE),"")</f>
        <v>https://www.ncbi.nlm.nih.gov/pubmed/23846872</v>
      </c>
      <c r="D7504" s="254" t="str">
        <f>IF(AND(A7504&lt;&gt;"",ISNUMBER(A7504)),VLOOKUP(A7504,Studies!A:BR,4,FALSE),"")</f>
        <v>CYP2B6*1/*6 genotype</v>
      </c>
      <c r="E7504" s="254" t="str">
        <f>IF(AND(A7504&lt;&gt;"",ISNUMBER(A7504)),VLOOKUP(A7504,Studies!A:BR,5,FALSE),"")</f>
        <v>Efavirenz</v>
      </c>
      <c r="F7504" s="255" t="str">
        <f>IF(AND(A7504&lt;&gt;"",ISNUMBER(A7504)),VLOOKUP(A7504,Studies!A:BR,6,FALSE),"")</f>
        <v>Plasma</v>
      </c>
      <c r="G7504" s="257">
        <v>4.9990600429931655</v>
      </c>
      <c r="H7504" s="50" t="s">
        <v>60</v>
      </c>
      <c r="I7504" s="258">
        <v>808.71455130000004</v>
      </c>
      <c r="J7504" s="187" t="s">
        <v>941</v>
      </c>
      <c r="K7504" s="187" t="s">
        <v>239</v>
      </c>
      <c r="P7504" s="42" t="s">
        <v>2231</v>
      </c>
    </row>
    <row r="7505" spans="1:16" x14ac:dyDescent="0.2">
      <c r="A7505" s="183">
        <v>792</v>
      </c>
      <c r="B7505" s="253" t="str">
        <f>IF(AND(A7505&lt;&gt;"",ISNUMBER(A7505)),VLOOKUP(A7505,Studies!A:BR,2,FALSE),"")</f>
        <v>Xu 2013</v>
      </c>
      <c r="C7505" s="254" t="str">
        <f>IF(AND(A7505&lt;&gt;"",ISNUMBER(A7505)),VLOOKUP(A7505,Studies!A:BR,3,FALSE),"")</f>
        <v>https://www.ncbi.nlm.nih.gov/pubmed/23846872</v>
      </c>
      <c r="D7505" s="254" t="str">
        <f>IF(AND(A7505&lt;&gt;"",ISNUMBER(A7505)),VLOOKUP(A7505,Studies!A:BR,4,FALSE),"")</f>
        <v>CYP2B6*1/*6 genotype</v>
      </c>
      <c r="E7505" s="254" t="str">
        <f>IF(AND(A7505&lt;&gt;"",ISNUMBER(A7505)),VLOOKUP(A7505,Studies!A:BR,5,FALSE),"")</f>
        <v>Efavirenz</v>
      </c>
      <c r="F7505" s="255" t="str">
        <f>IF(AND(A7505&lt;&gt;"",ISNUMBER(A7505)),VLOOKUP(A7505,Studies!A:BR,6,FALSE),"")</f>
        <v>Plasma</v>
      </c>
      <c r="G7505" s="257">
        <v>4.9995768803488465</v>
      </c>
      <c r="H7505" s="50" t="s">
        <v>60</v>
      </c>
      <c r="I7505" s="258">
        <v>1275.047789</v>
      </c>
      <c r="J7505" s="187" t="s">
        <v>941</v>
      </c>
      <c r="K7505" s="187" t="s">
        <v>239</v>
      </c>
      <c r="P7505" s="42" t="s">
        <v>2231</v>
      </c>
    </row>
    <row r="7506" spans="1:16" x14ac:dyDescent="0.2">
      <c r="A7506" s="183">
        <v>792</v>
      </c>
      <c r="B7506" s="253" t="str">
        <f>IF(AND(A7506&lt;&gt;"",ISNUMBER(A7506)),VLOOKUP(A7506,Studies!A:BR,2,FALSE),"")</f>
        <v>Xu 2013</v>
      </c>
      <c r="C7506" s="254" t="str">
        <f>IF(AND(A7506&lt;&gt;"",ISNUMBER(A7506)),VLOOKUP(A7506,Studies!A:BR,3,FALSE),"")</f>
        <v>https://www.ncbi.nlm.nih.gov/pubmed/23846872</v>
      </c>
      <c r="D7506" s="254" t="str">
        <f>IF(AND(A7506&lt;&gt;"",ISNUMBER(A7506)),VLOOKUP(A7506,Studies!A:BR,4,FALSE),"")</f>
        <v>CYP2B6*1/*6 genotype</v>
      </c>
      <c r="E7506" s="254" t="str">
        <f>IF(AND(A7506&lt;&gt;"",ISNUMBER(A7506)),VLOOKUP(A7506,Studies!A:BR,5,FALSE),"")</f>
        <v>Efavirenz</v>
      </c>
      <c r="F7506" s="255" t="str">
        <f>IF(AND(A7506&lt;&gt;"",ISNUMBER(A7506)),VLOOKUP(A7506,Studies!A:BR,6,FALSE),"")</f>
        <v>Plasma</v>
      </c>
      <c r="G7506" s="257">
        <v>5.0002895013280213</v>
      </c>
      <c r="H7506" s="50" t="s">
        <v>60</v>
      </c>
      <c r="I7506" s="258">
        <v>2116.3895360000001</v>
      </c>
      <c r="J7506" s="187" t="s">
        <v>941</v>
      </c>
      <c r="K7506" s="187" t="s">
        <v>239</v>
      </c>
      <c r="P7506" s="42" t="s">
        <v>2231</v>
      </c>
    </row>
    <row r="7507" spans="1:16" x14ac:dyDescent="0.2">
      <c r="A7507" s="183">
        <v>792</v>
      </c>
      <c r="B7507" s="253" t="str">
        <f>IF(AND(A7507&lt;&gt;"",ISNUMBER(A7507)),VLOOKUP(A7507,Studies!A:BR,2,FALSE),"")</f>
        <v>Xu 2013</v>
      </c>
      <c r="C7507" s="254" t="str">
        <f>IF(AND(A7507&lt;&gt;"",ISNUMBER(A7507)),VLOOKUP(A7507,Studies!A:BR,3,FALSE),"")</f>
        <v>https://www.ncbi.nlm.nih.gov/pubmed/23846872</v>
      </c>
      <c r="D7507" s="254" t="str">
        <f>IF(AND(A7507&lt;&gt;"",ISNUMBER(A7507)),VLOOKUP(A7507,Studies!A:BR,4,FALSE),"")</f>
        <v>CYP2B6*1/*6 genotype</v>
      </c>
      <c r="E7507" s="254" t="str">
        <f>IF(AND(A7507&lt;&gt;"",ISNUMBER(A7507)),VLOOKUP(A7507,Studies!A:BR,5,FALSE),"")</f>
        <v>Efavirenz</v>
      </c>
      <c r="F7507" s="255" t="str">
        <f>IF(AND(A7507&lt;&gt;"",ISNUMBER(A7507)),VLOOKUP(A7507,Studies!A:BR,6,FALSE),"")</f>
        <v>Plasma</v>
      </c>
      <c r="G7507" s="257">
        <v>5.0004235120378437</v>
      </c>
      <c r="H7507" s="50" t="s">
        <v>60</v>
      </c>
      <c r="I7507" s="258">
        <v>981.78009369999995</v>
      </c>
      <c r="J7507" s="187" t="s">
        <v>941</v>
      </c>
      <c r="K7507" s="187" t="s">
        <v>239</v>
      </c>
      <c r="P7507" s="42" t="s">
        <v>2231</v>
      </c>
    </row>
    <row r="7508" spans="1:16" x14ac:dyDescent="0.2">
      <c r="A7508" s="183">
        <v>792</v>
      </c>
      <c r="B7508" s="253" t="str">
        <f>IF(AND(A7508&lt;&gt;"",ISNUMBER(A7508)),VLOOKUP(A7508,Studies!A:BR,2,FALSE),"")</f>
        <v>Xu 2013</v>
      </c>
      <c r="C7508" s="254" t="str">
        <f>IF(AND(A7508&lt;&gt;"",ISNUMBER(A7508)),VLOOKUP(A7508,Studies!A:BR,3,FALSE),"")</f>
        <v>https://www.ncbi.nlm.nih.gov/pubmed/23846872</v>
      </c>
      <c r="D7508" s="254" t="str">
        <f>IF(AND(A7508&lt;&gt;"",ISNUMBER(A7508)),VLOOKUP(A7508,Studies!A:BR,4,FALSE),"")</f>
        <v>CYP2B6*1/*6 genotype</v>
      </c>
      <c r="E7508" s="254" t="str">
        <f>IF(AND(A7508&lt;&gt;"",ISNUMBER(A7508)),VLOOKUP(A7508,Studies!A:BR,5,FALSE),"")</f>
        <v>Efavirenz</v>
      </c>
      <c r="F7508" s="255" t="str">
        <f>IF(AND(A7508&lt;&gt;"",ISNUMBER(A7508)),VLOOKUP(A7508,Studies!A:BR,6,FALSE),"")</f>
        <v>Plasma</v>
      </c>
      <c r="G7508" s="257">
        <v>5.0009822827549648</v>
      </c>
      <c r="H7508" s="50" t="s">
        <v>60</v>
      </c>
      <c r="I7508" s="258">
        <v>1236.586452</v>
      </c>
      <c r="J7508" s="187" t="s">
        <v>941</v>
      </c>
      <c r="K7508" s="187" t="s">
        <v>239</v>
      </c>
      <c r="P7508" s="42" t="s">
        <v>2231</v>
      </c>
    </row>
    <row r="7509" spans="1:16" x14ac:dyDescent="0.2">
      <c r="A7509" s="183">
        <v>792</v>
      </c>
      <c r="B7509" s="253" t="str">
        <f>IF(AND(A7509&lt;&gt;"",ISNUMBER(A7509)),VLOOKUP(A7509,Studies!A:BR,2,FALSE),"")</f>
        <v>Xu 2013</v>
      </c>
      <c r="C7509" s="254" t="str">
        <f>IF(AND(A7509&lt;&gt;"",ISNUMBER(A7509)),VLOOKUP(A7509,Studies!A:BR,3,FALSE),"")</f>
        <v>https://www.ncbi.nlm.nih.gov/pubmed/23846872</v>
      </c>
      <c r="D7509" s="254" t="str">
        <f>IF(AND(A7509&lt;&gt;"",ISNUMBER(A7509)),VLOOKUP(A7509,Studies!A:BR,4,FALSE),"")</f>
        <v>CYP2B6*1/*6 genotype</v>
      </c>
      <c r="E7509" s="254" t="str">
        <f>IF(AND(A7509&lt;&gt;"",ISNUMBER(A7509)),VLOOKUP(A7509,Studies!A:BR,5,FALSE),"")</f>
        <v>Efavirenz</v>
      </c>
      <c r="F7509" s="255" t="str">
        <f>IF(AND(A7509&lt;&gt;"",ISNUMBER(A7509)),VLOOKUP(A7509,Studies!A:BR,6,FALSE),"")</f>
        <v>Plasma</v>
      </c>
      <c r="G7509" s="257">
        <v>5.0013088293448087</v>
      </c>
      <c r="H7509" s="50" t="s">
        <v>60</v>
      </c>
      <c r="I7509" s="258">
        <v>1424.08547</v>
      </c>
      <c r="J7509" s="187" t="s">
        <v>941</v>
      </c>
      <c r="K7509" s="187" t="s">
        <v>239</v>
      </c>
      <c r="P7509" s="42" t="s">
        <v>2231</v>
      </c>
    </row>
    <row r="7510" spans="1:16" x14ac:dyDescent="0.2">
      <c r="A7510" s="183">
        <v>792</v>
      </c>
      <c r="B7510" s="253" t="str">
        <f>IF(AND(A7510&lt;&gt;"",ISNUMBER(A7510)),VLOOKUP(A7510,Studies!A:BR,2,FALSE),"")</f>
        <v>Xu 2013</v>
      </c>
      <c r="C7510" s="254" t="str">
        <f>IF(AND(A7510&lt;&gt;"",ISNUMBER(A7510)),VLOOKUP(A7510,Studies!A:BR,3,FALSE),"")</f>
        <v>https://www.ncbi.nlm.nih.gov/pubmed/23846872</v>
      </c>
      <c r="D7510" s="254" t="str">
        <f>IF(AND(A7510&lt;&gt;"",ISNUMBER(A7510)),VLOOKUP(A7510,Studies!A:BR,4,FALSE),"")</f>
        <v>CYP2B6*1/*6 genotype</v>
      </c>
      <c r="E7510" s="254" t="str">
        <f>IF(AND(A7510&lt;&gt;"",ISNUMBER(A7510)),VLOOKUP(A7510,Studies!A:BR,5,FALSE),"")</f>
        <v>Efavirenz</v>
      </c>
      <c r="F7510" s="255" t="str">
        <f>IF(AND(A7510&lt;&gt;"",ISNUMBER(A7510)),VLOOKUP(A7510,Studies!A:BR,6,FALSE),"")</f>
        <v>Plasma</v>
      </c>
      <c r="G7510" s="257">
        <v>5.0014851984428246</v>
      </c>
      <c r="H7510" s="50" t="s">
        <v>60</v>
      </c>
      <c r="I7510" s="258">
        <v>832.75288699999999</v>
      </c>
      <c r="J7510" s="187" t="s">
        <v>941</v>
      </c>
      <c r="K7510" s="187" t="s">
        <v>239</v>
      </c>
      <c r="P7510" s="42" t="s">
        <v>2231</v>
      </c>
    </row>
    <row r="7511" spans="1:16" x14ac:dyDescent="0.2">
      <c r="A7511" s="30">
        <v>792</v>
      </c>
      <c r="B7511" s="253" t="str">
        <f>IF(AND(A7511&lt;&gt;"",ISNUMBER(A7511)),VLOOKUP(A7511,Studies!A:BR,2,FALSE),"")</f>
        <v>Xu 2013</v>
      </c>
      <c r="C7511" s="254" t="str">
        <f>IF(AND(A7511&lt;&gt;"",ISNUMBER(A7511)),VLOOKUP(A7511,Studies!A:BR,3,FALSE),"")</f>
        <v>https://www.ncbi.nlm.nih.gov/pubmed/23846872</v>
      </c>
      <c r="D7511" s="254" t="str">
        <f>IF(AND(A7511&lt;&gt;"",ISNUMBER(A7511)),VLOOKUP(A7511,Studies!A:BR,4,FALSE),"")</f>
        <v>CYP2B6*1/*6 genotype</v>
      </c>
      <c r="E7511" s="254" t="str">
        <f>IF(AND(A7511&lt;&gt;"",ISNUMBER(A7511)),VLOOKUP(A7511,Studies!A:BR,5,FALSE),"")</f>
        <v>Efavirenz</v>
      </c>
      <c r="F7511" s="255" t="str">
        <f>IF(AND(A7511&lt;&gt;"",ISNUMBER(A7511)),VLOOKUP(A7511,Studies!A:BR,6,FALSE),"")</f>
        <v>Plasma</v>
      </c>
      <c r="G7511" s="257">
        <v>5.9983351867813619</v>
      </c>
      <c r="H7511" s="194" t="s">
        <v>60</v>
      </c>
      <c r="I7511" s="258">
        <v>1058.838933</v>
      </c>
      <c r="J7511" s="187" t="s">
        <v>941</v>
      </c>
      <c r="K7511" s="187" t="s">
        <v>239</v>
      </c>
      <c r="P7511" s="42" t="s">
        <v>2231</v>
      </c>
    </row>
    <row r="7512" spans="1:16" x14ac:dyDescent="0.2">
      <c r="A7512" s="30">
        <v>792</v>
      </c>
      <c r="B7512" s="253" t="str">
        <f>IF(AND(A7512&lt;&gt;"",ISNUMBER(A7512)),VLOOKUP(A7512,Studies!A:BR,2,FALSE),"")</f>
        <v>Xu 2013</v>
      </c>
      <c r="C7512" s="254" t="str">
        <f>IF(AND(A7512&lt;&gt;"",ISNUMBER(A7512)),VLOOKUP(A7512,Studies!A:BR,3,FALSE),"")</f>
        <v>https://www.ncbi.nlm.nih.gov/pubmed/23846872</v>
      </c>
      <c r="D7512" s="254" t="str">
        <f>IF(AND(A7512&lt;&gt;"",ISNUMBER(A7512)),VLOOKUP(A7512,Studies!A:BR,4,FALSE),"")</f>
        <v>CYP2B6*1/*6 genotype</v>
      </c>
      <c r="E7512" s="254" t="str">
        <f>IF(AND(A7512&lt;&gt;"",ISNUMBER(A7512)),VLOOKUP(A7512,Studies!A:BR,5,FALSE),"")</f>
        <v>Efavirenz</v>
      </c>
      <c r="F7512" s="255" t="str">
        <f>IF(AND(A7512&lt;&gt;"",ISNUMBER(A7512)),VLOOKUP(A7512,Studies!A:BR,6,FALSE),"")</f>
        <v>Plasma</v>
      </c>
      <c r="G7512" s="257">
        <v>5.9985551148848604</v>
      </c>
      <c r="H7512" s="194" t="s">
        <v>60</v>
      </c>
      <c r="I7512" s="258">
        <v>1366.540103</v>
      </c>
      <c r="J7512" s="187" t="s">
        <v>941</v>
      </c>
      <c r="K7512" s="187" t="s">
        <v>239</v>
      </c>
      <c r="P7512" s="42" t="s">
        <v>2231</v>
      </c>
    </row>
    <row r="7513" spans="1:16" x14ac:dyDescent="0.2">
      <c r="A7513" s="183">
        <v>792</v>
      </c>
      <c r="B7513" s="253" t="str">
        <f>IF(AND(A7513&lt;&gt;"",ISNUMBER(A7513)),VLOOKUP(A7513,Studies!A:BR,2,FALSE),"")</f>
        <v>Xu 2013</v>
      </c>
      <c r="C7513" s="254" t="str">
        <f>IF(AND(A7513&lt;&gt;"",ISNUMBER(A7513)),VLOOKUP(A7513,Studies!A:BR,3,FALSE),"")</f>
        <v>https://www.ncbi.nlm.nih.gov/pubmed/23846872</v>
      </c>
      <c r="D7513" s="254" t="str">
        <f>IF(AND(A7513&lt;&gt;"",ISNUMBER(A7513)),VLOOKUP(A7513,Studies!A:BR,4,FALSE),"")</f>
        <v>CYP2B6*1/*6 genotype</v>
      </c>
      <c r="E7513" s="254" t="str">
        <f>IF(AND(A7513&lt;&gt;"",ISNUMBER(A7513)),VLOOKUP(A7513,Studies!A:BR,5,FALSE),"")</f>
        <v>Efavirenz</v>
      </c>
      <c r="F7513" s="255" t="str">
        <f>IF(AND(A7513&lt;&gt;"",ISNUMBER(A7513)),VLOOKUP(A7513,Studies!A:BR,6,FALSE),"")</f>
        <v>Plasma</v>
      </c>
      <c r="G7513" s="257">
        <v>5.9989369355374951</v>
      </c>
      <c r="H7513" s="194" t="s">
        <v>60</v>
      </c>
      <c r="I7513" s="258">
        <v>943.47586999999999</v>
      </c>
      <c r="J7513" s="187" t="s">
        <v>941</v>
      </c>
      <c r="K7513" s="187" t="s">
        <v>239</v>
      </c>
      <c r="P7513" s="42" t="s">
        <v>2231</v>
      </c>
    </row>
    <row r="7514" spans="1:16" x14ac:dyDescent="0.2">
      <c r="A7514" s="183">
        <v>792</v>
      </c>
      <c r="B7514" s="253" t="str">
        <f>IF(AND(A7514&lt;&gt;"",ISNUMBER(A7514)),VLOOKUP(A7514,Studies!A:BR,2,FALSE),"")</f>
        <v>Xu 2013</v>
      </c>
      <c r="C7514" s="254" t="str">
        <f>IF(AND(A7514&lt;&gt;"",ISNUMBER(A7514)),VLOOKUP(A7514,Studies!A:BR,3,FALSE),"")</f>
        <v>https://www.ncbi.nlm.nih.gov/pubmed/23846872</v>
      </c>
      <c r="D7514" s="254" t="str">
        <f>IF(AND(A7514&lt;&gt;"",ISNUMBER(A7514)),VLOOKUP(A7514,Studies!A:BR,4,FALSE),"")</f>
        <v>CYP2B6*1/*6 genotype</v>
      </c>
      <c r="E7514" s="254" t="str">
        <f>IF(AND(A7514&lt;&gt;"",ISNUMBER(A7514)),VLOOKUP(A7514,Studies!A:BR,5,FALSE),"")</f>
        <v>Efavirenz</v>
      </c>
      <c r="F7514" s="255" t="str">
        <f>IF(AND(A7514&lt;&gt;"",ISNUMBER(A7514)),VLOOKUP(A7514,Studies!A:BR,6,FALSE),"")</f>
        <v>Plasma</v>
      </c>
      <c r="G7514" s="257">
        <v>5.9991279630167407</v>
      </c>
      <c r="H7514" s="194" t="s">
        <v>60</v>
      </c>
      <c r="I7514" s="258">
        <v>1265.5790930000001</v>
      </c>
      <c r="J7514" s="187" t="s">
        <v>941</v>
      </c>
      <c r="K7514" s="187" t="s">
        <v>239</v>
      </c>
      <c r="P7514" s="42" t="s">
        <v>2231</v>
      </c>
    </row>
    <row r="7515" spans="1:16" x14ac:dyDescent="0.2">
      <c r="A7515" s="183">
        <v>792</v>
      </c>
      <c r="B7515" s="253" t="str">
        <f>IF(AND(A7515&lt;&gt;"",ISNUMBER(A7515)),VLOOKUP(A7515,Studies!A:BR,2,FALSE),"")</f>
        <v>Xu 2013</v>
      </c>
      <c r="C7515" s="254" t="str">
        <f>IF(AND(A7515&lt;&gt;"",ISNUMBER(A7515)),VLOOKUP(A7515,Studies!A:BR,3,FALSE),"")</f>
        <v>https://www.ncbi.nlm.nih.gov/pubmed/23846872</v>
      </c>
      <c r="D7515" s="254" t="str">
        <f>IF(AND(A7515&lt;&gt;"",ISNUMBER(A7515)),VLOOKUP(A7515,Studies!A:BR,4,FALSE),"")</f>
        <v>CYP2B6*1/*6 genotype</v>
      </c>
      <c r="E7515" s="254" t="str">
        <f>IF(AND(A7515&lt;&gt;"",ISNUMBER(A7515)),VLOOKUP(A7515,Studies!A:BR,5,FALSE),"")</f>
        <v>Efavirenz</v>
      </c>
      <c r="F7515" s="255" t="str">
        <f>IF(AND(A7515&lt;&gt;"",ISNUMBER(A7515)),VLOOKUP(A7515,Studies!A:BR,6,FALSE),"")</f>
        <v>Plasma</v>
      </c>
      <c r="G7515" s="257">
        <v>5.999332006325945</v>
      </c>
      <c r="H7515" s="194" t="s">
        <v>60</v>
      </c>
      <c r="I7515" s="258">
        <v>2183.843515</v>
      </c>
      <c r="J7515" s="187" t="s">
        <v>941</v>
      </c>
      <c r="K7515" s="187" t="s">
        <v>239</v>
      </c>
      <c r="P7515" s="42" t="s">
        <v>2231</v>
      </c>
    </row>
    <row r="7516" spans="1:16" x14ac:dyDescent="0.2">
      <c r="A7516" s="183">
        <v>792</v>
      </c>
      <c r="B7516" s="253" t="str">
        <f>IF(AND(A7516&lt;&gt;"",ISNUMBER(A7516)),VLOOKUP(A7516,Studies!A:BR,2,FALSE),"")</f>
        <v>Xu 2013</v>
      </c>
      <c r="C7516" s="254" t="str">
        <f>IF(AND(A7516&lt;&gt;"",ISNUMBER(A7516)),VLOOKUP(A7516,Studies!A:BR,3,FALSE),"")</f>
        <v>https://www.ncbi.nlm.nih.gov/pubmed/23846872</v>
      </c>
      <c r="D7516" s="254" t="str">
        <f>IF(AND(A7516&lt;&gt;"",ISNUMBER(A7516)),VLOOKUP(A7516,Studies!A:BR,4,FALSE),"")</f>
        <v>CYP2B6*1/*6 genotype</v>
      </c>
      <c r="E7516" s="254" t="str">
        <f>IF(AND(A7516&lt;&gt;"",ISNUMBER(A7516)),VLOOKUP(A7516,Studies!A:BR,5,FALSE),"")</f>
        <v>Efavirenz</v>
      </c>
      <c r="F7516" s="255" t="str">
        <f>IF(AND(A7516&lt;&gt;"",ISNUMBER(A7516)),VLOOKUP(A7516,Studies!A:BR,6,FALSE),"")</f>
        <v>Plasma</v>
      </c>
      <c r="G7516" s="257">
        <v>5.999914165561087</v>
      </c>
      <c r="H7516" s="194" t="s">
        <v>60</v>
      </c>
      <c r="I7516" s="258">
        <v>1039.6187379999999</v>
      </c>
      <c r="J7516" s="187" t="s">
        <v>941</v>
      </c>
      <c r="K7516" s="187" t="s">
        <v>239</v>
      </c>
      <c r="P7516" s="42" t="s">
        <v>2231</v>
      </c>
    </row>
    <row r="7517" spans="1:16" x14ac:dyDescent="0.2">
      <c r="A7517" s="183">
        <v>792</v>
      </c>
      <c r="B7517" s="253" t="str">
        <f>IF(AND(A7517&lt;&gt;"",ISNUMBER(A7517)),VLOOKUP(A7517,Studies!A:BR,2,FALSE),"")</f>
        <v>Xu 2013</v>
      </c>
      <c r="C7517" s="254" t="str">
        <f>IF(AND(A7517&lt;&gt;"",ISNUMBER(A7517)),VLOOKUP(A7517,Studies!A:BR,3,FALSE),"")</f>
        <v>https://www.ncbi.nlm.nih.gov/pubmed/23846872</v>
      </c>
      <c r="D7517" s="254" t="str">
        <f>IF(AND(A7517&lt;&gt;"",ISNUMBER(A7517)),VLOOKUP(A7517,Studies!A:BR,4,FALSE),"")</f>
        <v>CYP2B6*1/*6 genotype</v>
      </c>
      <c r="E7517" s="254" t="str">
        <f>IF(AND(A7517&lt;&gt;"",ISNUMBER(A7517)),VLOOKUP(A7517,Studies!A:BR,5,FALSE),"")</f>
        <v>Efavirenz</v>
      </c>
      <c r="F7517" s="255" t="str">
        <f>IF(AND(A7517&lt;&gt;"",ISNUMBER(A7517)),VLOOKUP(A7517,Studies!A:BR,6,FALSE),"")</f>
        <v>Plasma</v>
      </c>
      <c r="G7517" s="257">
        <v>6.0004011895731093</v>
      </c>
      <c r="H7517" s="194" t="s">
        <v>60</v>
      </c>
      <c r="I7517" s="258">
        <v>789.62004769999999</v>
      </c>
      <c r="J7517" s="187" t="s">
        <v>941</v>
      </c>
      <c r="K7517" s="187" t="s">
        <v>239</v>
      </c>
      <c r="P7517" s="42" t="s">
        <v>2231</v>
      </c>
    </row>
    <row r="7518" spans="1:16" x14ac:dyDescent="0.2">
      <c r="A7518" s="183">
        <v>792</v>
      </c>
      <c r="B7518" s="253" t="str">
        <f>IF(AND(A7518&lt;&gt;"",ISNUMBER(A7518)),VLOOKUP(A7518,Studies!A:BR,2,FALSE),"")</f>
        <v>Xu 2013</v>
      </c>
      <c r="C7518" s="254" t="str">
        <f>IF(AND(A7518&lt;&gt;"",ISNUMBER(A7518)),VLOOKUP(A7518,Studies!A:BR,3,FALSE),"")</f>
        <v>https://www.ncbi.nlm.nih.gov/pubmed/23846872</v>
      </c>
      <c r="D7518" s="254" t="str">
        <f>IF(AND(A7518&lt;&gt;"",ISNUMBER(A7518)),VLOOKUP(A7518,Studies!A:BR,4,FALSE),"")</f>
        <v>CYP2B6*1/*6 genotype</v>
      </c>
      <c r="E7518" s="254" t="str">
        <f>IF(AND(A7518&lt;&gt;"",ISNUMBER(A7518)),VLOOKUP(A7518,Studies!A:BR,5,FALSE),"")</f>
        <v>Efavirenz</v>
      </c>
      <c r="F7518" s="255" t="str">
        <f>IF(AND(A7518&lt;&gt;"",ISNUMBER(A7518)),VLOOKUP(A7518,Studies!A:BR,6,FALSE),"")</f>
        <v>Plasma</v>
      </c>
      <c r="G7518" s="257">
        <v>6.0010691990954799</v>
      </c>
      <c r="H7518" s="194" t="s">
        <v>60</v>
      </c>
      <c r="I7518" s="258">
        <v>366.54534030000002</v>
      </c>
      <c r="J7518" s="187" t="s">
        <v>941</v>
      </c>
      <c r="K7518" s="187" t="s">
        <v>239</v>
      </c>
      <c r="P7518" s="42" t="s">
        <v>2231</v>
      </c>
    </row>
    <row r="7519" spans="1:16" x14ac:dyDescent="0.2">
      <c r="A7519" s="183">
        <v>792</v>
      </c>
      <c r="B7519" s="253" t="str">
        <f>IF(AND(A7519&lt;&gt;"",ISNUMBER(A7519)),VLOOKUP(A7519,Studies!A:BR,2,FALSE),"")</f>
        <v>Xu 2013</v>
      </c>
      <c r="C7519" s="254" t="str">
        <f>IF(AND(A7519&lt;&gt;"",ISNUMBER(A7519)),VLOOKUP(A7519,Studies!A:BR,3,FALSE),"")</f>
        <v>https://www.ncbi.nlm.nih.gov/pubmed/23846872</v>
      </c>
      <c r="D7519" s="254" t="str">
        <f>IF(AND(A7519&lt;&gt;"",ISNUMBER(A7519)),VLOOKUP(A7519,Studies!A:BR,4,FALSE),"")</f>
        <v>CYP2B6*1/*6 genotype</v>
      </c>
      <c r="E7519" s="254" t="str">
        <f>IF(AND(A7519&lt;&gt;"",ISNUMBER(A7519)),VLOOKUP(A7519,Studies!A:BR,5,FALSE),"")</f>
        <v>Efavirenz</v>
      </c>
      <c r="F7519" s="255" t="str">
        <f>IF(AND(A7519&lt;&gt;"",ISNUMBER(A7519)),VLOOKUP(A7519,Studies!A:BR,6,FALSE),"")</f>
        <v>Plasma</v>
      </c>
      <c r="G7519" s="257">
        <v>6.0014825083874168</v>
      </c>
      <c r="H7519" s="194" t="s">
        <v>60</v>
      </c>
      <c r="I7519" s="258">
        <v>640.59284090000006</v>
      </c>
      <c r="J7519" s="187" t="s">
        <v>941</v>
      </c>
      <c r="K7519" s="187" t="s">
        <v>239</v>
      </c>
      <c r="P7519" s="42" t="s">
        <v>2231</v>
      </c>
    </row>
    <row r="7520" spans="1:16" x14ac:dyDescent="0.2">
      <c r="A7520" s="183">
        <v>792</v>
      </c>
      <c r="B7520" s="253" t="str">
        <f>IF(AND(A7520&lt;&gt;"",ISNUMBER(A7520)),VLOOKUP(A7520,Studies!A:BR,2,FALSE),"")</f>
        <v>Xu 2013</v>
      </c>
      <c r="C7520" s="254" t="str">
        <f>IF(AND(A7520&lt;&gt;"",ISNUMBER(A7520)),VLOOKUP(A7520,Studies!A:BR,3,FALSE),"")</f>
        <v>https://www.ncbi.nlm.nih.gov/pubmed/23846872</v>
      </c>
      <c r="D7520" s="254" t="str">
        <f>IF(AND(A7520&lt;&gt;"",ISNUMBER(A7520)),VLOOKUP(A7520,Studies!A:BR,4,FALSE),"")</f>
        <v>CYP2B6*1/*6 genotype</v>
      </c>
      <c r="E7520" s="254" t="str">
        <f>IF(AND(A7520&lt;&gt;"",ISNUMBER(A7520)),VLOOKUP(A7520,Studies!A:BR,5,FALSE),"")</f>
        <v>Efavirenz</v>
      </c>
      <c r="F7520" s="255" t="str">
        <f>IF(AND(A7520&lt;&gt;"",ISNUMBER(A7520)),VLOOKUP(A7520,Studies!A:BR,6,FALSE),"")</f>
        <v>Plasma</v>
      </c>
      <c r="G7520" s="257">
        <v>7.9982540042418986</v>
      </c>
      <c r="H7520" s="194" t="s">
        <v>60</v>
      </c>
      <c r="I7520" s="258">
        <v>1193.7573649999999</v>
      </c>
      <c r="J7520" s="187" t="s">
        <v>941</v>
      </c>
      <c r="K7520" s="187" t="s">
        <v>239</v>
      </c>
      <c r="P7520" s="42" t="s">
        <v>2231</v>
      </c>
    </row>
    <row r="7521" spans="1:16" x14ac:dyDescent="0.2">
      <c r="A7521" s="183">
        <v>792</v>
      </c>
      <c r="B7521" s="253" t="str">
        <f>IF(AND(A7521&lt;&gt;"",ISNUMBER(A7521)),VLOOKUP(A7521,Studies!A:BR,2,FALSE),"")</f>
        <v>Xu 2013</v>
      </c>
      <c r="C7521" s="254" t="str">
        <f>IF(AND(A7521&lt;&gt;"",ISNUMBER(A7521)),VLOOKUP(A7521,Studies!A:BR,3,FALSE),"")</f>
        <v>https://www.ncbi.nlm.nih.gov/pubmed/23846872</v>
      </c>
      <c r="D7521" s="254" t="str">
        <f>IF(AND(A7521&lt;&gt;"",ISNUMBER(A7521)),VLOOKUP(A7521,Studies!A:BR,4,FALSE),"")</f>
        <v>CYP2B6*1/*6 genotype</v>
      </c>
      <c r="E7521" s="254" t="str">
        <f>IF(AND(A7521&lt;&gt;"",ISNUMBER(A7521)),VLOOKUP(A7521,Studies!A:BR,5,FALSE),"")</f>
        <v>Efavirenz</v>
      </c>
      <c r="F7521" s="255" t="str">
        <f>IF(AND(A7521&lt;&gt;"",ISNUMBER(A7521)),VLOOKUP(A7521,Studies!A:BR,6,FALSE),"")</f>
        <v>Plasma</v>
      </c>
      <c r="G7521" s="257">
        <v>7.9987157246693972</v>
      </c>
      <c r="H7521" s="194" t="s">
        <v>60</v>
      </c>
      <c r="I7521" s="258">
        <v>1482.2069180000001</v>
      </c>
      <c r="J7521" s="187" t="s">
        <v>941</v>
      </c>
      <c r="K7521" s="187" t="s">
        <v>239</v>
      </c>
      <c r="P7521" s="42" t="s">
        <v>2231</v>
      </c>
    </row>
    <row r="7522" spans="1:16" x14ac:dyDescent="0.2">
      <c r="A7522" s="183">
        <v>792</v>
      </c>
      <c r="B7522" s="253" t="str">
        <f>IF(AND(A7522&lt;&gt;"",ISNUMBER(A7522)),VLOOKUP(A7522,Studies!A:BR,2,FALSE),"")</f>
        <v>Xu 2013</v>
      </c>
      <c r="C7522" s="254" t="str">
        <f>IF(AND(A7522&lt;&gt;"",ISNUMBER(A7522)),VLOOKUP(A7522,Studies!A:BR,3,FALSE),"")</f>
        <v>https://www.ncbi.nlm.nih.gov/pubmed/23846872</v>
      </c>
      <c r="D7522" s="254" t="str">
        <f>IF(AND(A7522&lt;&gt;"",ISNUMBER(A7522)),VLOOKUP(A7522,Studies!A:BR,4,FALSE),"")</f>
        <v>CYP2B6*1/*6 genotype</v>
      </c>
      <c r="E7522" s="254" t="str">
        <f>IF(AND(A7522&lt;&gt;"",ISNUMBER(A7522)),VLOOKUP(A7522,Studies!A:BR,5,FALSE),"")</f>
        <v>Efavirenz</v>
      </c>
      <c r="F7522" s="255" t="str">
        <f>IF(AND(A7522&lt;&gt;"",ISNUMBER(A7522)),VLOOKUP(A7522,Studies!A:BR,6,FALSE),"")</f>
        <v>Plasma</v>
      </c>
      <c r="G7522" s="257">
        <v>7.9990966362198819</v>
      </c>
      <c r="H7522" s="194" t="s">
        <v>60</v>
      </c>
      <c r="I7522" s="258">
        <v>818.74885440000003</v>
      </c>
      <c r="J7522" s="187" t="s">
        <v>941</v>
      </c>
      <c r="K7522" s="187" t="s">
        <v>239</v>
      </c>
      <c r="P7522" s="42" t="s">
        <v>2231</v>
      </c>
    </row>
    <row r="7523" spans="1:16" x14ac:dyDescent="0.2">
      <c r="A7523" s="30">
        <v>792</v>
      </c>
      <c r="B7523" s="253" t="str">
        <f>IF(AND(A7523&lt;&gt;"",ISNUMBER(A7523)),VLOOKUP(A7523,Studies!A:BR,2,FALSE),"")</f>
        <v>Xu 2013</v>
      </c>
      <c r="C7523" s="254" t="str">
        <f>IF(AND(A7523&lt;&gt;"",ISNUMBER(A7523)),VLOOKUP(A7523,Studies!A:BR,3,FALSE),"")</f>
        <v>https://www.ncbi.nlm.nih.gov/pubmed/23846872</v>
      </c>
      <c r="D7523" s="254" t="str">
        <f>IF(AND(A7523&lt;&gt;"",ISNUMBER(A7523)),VLOOKUP(A7523,Studies!A:BR,4,FALSE),"")</f>
        <v>CYP2B6*1/*6 genotype</v>
      </c>
      <c r="E7523" s="254" t="str">
        <f>IF(AND(A7523&lt;&gt;"",ISNUMBER(A7523)),VLOOKUP(A7523,Studies!A:BR,5,FALSE),"")</f>
        <v>Efavirenz</v>
      </c>
      <c r="F7523" s="255" t="str">
        <f>IF(AND(A7523&lt;&gt;"",ISNUMBER(A7523)),VLOOKUP(A7523,Studies!A:BR,6,FALSE),"")</f>
        <v>Plasma</v>
      </c>
      <c r="G7523" s="257">
        <v>7.9993242398900914</v>
      </c>
      <c r="H7523" s="50" t="s">
        <v>60</v>
      </c>
      <c r="I7523" s="258">
        <v>462.991961</v>
      </c>
      <c r="J7523" s="187" t="s">
        <v>941</v>
      </c>
      <c r="K7523" s="41" t="s">
        <v>239</v>
      </c>
      <c r="P7523" s="42" t="s">
        <v>2231</v>
      </c>
    </row>
    <row r="7524" spans="1:16" x14ac:dyDescent="0.2">
      <c r="A7524" s="30">
        <v>792</v>
      </c>
      <c r="B7524" s="253" t="str">
        <f>IF(AND(A7524&lt;&gt;"",ISNUMBER(A7524)),VLOOKUP(A7524,Studies!A:BR,2,FALSE),"")</f>
        <v>Xu 2013</v>
      </c>
      <c r="C7524" s="254" t="str">
        <f>IF(AND(A7524&lt;&gt;"",ISNUMBER(A7524)),VLOOKUP(A7524,Studies!A:BR,3,FALSE),"")</f>
        <v>https://www.ncbi.nlm.nih.gov/pubmed/23846872</v>
      </c>
      <c r="D7524" s="254" t="str">
        <f>IF(AND(A7524&lt;&gt;"",ISNUMBER(A7524)),VLOOKUP(A7524,Studies!A:BR,4,FALSE),"")</f>
        <v>CYP2B6*1/*6 genotype</v>
      </c>
      <c r="E7524" s="254" t="str">
        <f>IF(AND(A7524&lt;&gt;"",ISNUMBER(A7524)),VLOOKUP(A7524,Studies!A:BR,5,FALSE),"")</f>
        <v>Efavirenz</v>
      </c>
      <c r="F7524" s="255" t="str">
        <f>IF(AND(A7524&lt;&gt;"",ISNUMBER(A7524)),VLOOKUP(A7524,Studies!A:BR,6,FALSE),"")</f>
        <v>Plasma</v>
      </c>
      <c r="G7524" s="257">
        <v>8.0002834555245936</v>
      </c>
      <c r="H7524" s="194" t="s">
        <v>60</v>
      </c>
      <c r="I7524" s="258">
        <v>866.82552569999996</v>
      </c>
      <c r="J7524" s="187" t="s">
        <v>941</v>
      </c>
      <c r="K7524" s="187" t="s">
        <v>239</v>
      </c>
      <c r="P7524" s="188" t="s">
        <v>2231</v>
      </c>
    </row>
    <row r="7525" spans="1:16" x14ac:dyDescent="0.2">
      <c r="A7525" s="183">
        <v>792</v>
      </c>
      <c r="B7525" s="253" t="str">
        <f>IF(AND(A7525&lt;&gt;"",ISNUMBER(A7525)),VLOOKUP(A7525,Studies!A:BR,2,FALSE),"")</f>
        <v>Xu 2013</v>
      </c>
      <c r="C7525" s="254" t="str">
        <f>IF(AND(A7525&lt;&gt;"",ISNUMBER(A7525)),VLOOKUP(A7525,Studies!A:BR,3,FALSE),"")</f>
        <v>https://www.ncbi.nlm.nih.gov/pubmed/23846872</v>
      </c>
      <c r="D7525" s="254" t="str">
        <f>IF(AND(A7525&lt;&gt;"",ISNUMBER(A7525)),VLOOKUP(A7525,Studies!A:BR,4,FALSE),"")</f>
        <v>CYP2B6*1/*6 genotype</v>
      </c>
      <c r="E7525" s="254" t="str">
        <f>IF(AND(A7525&lt;&gt;"",ISNUMBER(A7525)),VLOOKUP(A7525,Studies!A:BR,5,FALSE),"")</f>
        <v>Efavirenz</v>
      </c>
      <c r="F7525" s="255" t="str">
        <f>IF(AND(A7525&lt;&gt;"",ISNUMBER(A7525)),VLOOKUP(A7525,Studies!A:BR,6,FALSE),"")</f>
        <v>Plasma</v>
      </c>
      <c r="G7525" s="257">
        <v>8.0003558514174067</v>
      </c>
      <c r="H7525" s="194" t="s">
        <v>60</v>
      </c>
      <c r="I7525" s="258">
        <v>1155.296028</v>
      </c>
      <c r="J7525" s="187" t="s">
        <v>941</v>
      </c>
      <c r="K7525" s="187" t="s">
        <v>239</v>
      </c>
      <c r="P7525" s="188" t="s">
        <v>2231</v>
      </c>
    </row>
    <row r="7526" spans="1:16" x14ac:dyDescent="0.2">
      <c r="A7526" s="183">
        <v>792</v>
      </c>
      <c r="B7526" s="253" t="str">
        <f>IF(AND(A7526&lt;&gt;"",ISNUMBER(A7526)),VLOOKUP(A7526,Studies!A:BR,2,FALSE),"")</f>
        <v>Xu 2013</v>
      </c>
      <c r="C7526" s="254" t="str">
        <f>IF(AND(A7526&lt;&gt;"",ISNUMBER(A7526)),VLOOKUP(A7526,Studies!A:BR,3,FALSE),"")</f>
        <v>https://www.ncbi.nlm.nih.gov/pubmed/23846872</v>
      </c>
      <c r="D7526" s="254" t="str">
        <f>IF(AND(A7526&lt;&gt;"",ISNUMBER(A7526)),VLOOKUP(A7526,Studies!A:BR,4,FALSE),"")</f>
        <v>CYP2B6*1/*6 genotype</v>
      </c>
      <c r="E7526" s="254" t="str">
        <f>IF(AND(A7526&lt;&gt;"",ISNUMBER(A7526)),VLOOKUP(A7526,Studies!A:BR,5,FALSE),"")</f>
        <v>Efavirenz</v>
      </c>
      <c r="F7526" s="255" t="str">
        <f>IF(AND(A7526&lt;&gt;"",ISNUMBER(A7526)),VLOOKUP(A7526,Studies!A:BR,6,FALSE),"")</f>
        <v>Plasma</v>
      </c>
      <c r="G7526" s="257">
        <v>8.0010045608468356</v>
      </c>
      <c r="H7526" s="194" t="s">
        <v>60</v>
      </c>
      <c r="I7526" s="258">
        <v>982.220011</v>
      </c>
      <c r="J7526" s="187" t="s">
        <v>941</v>
      </c>
      <c r="K7526" s="187" t="s">
        <v>239</v>
      </c>
      <c r="P7526" s="188" t="s">
        <v>2231</v>
      </c>
    </row>
    <row r="7527" spans="1:16" x14ac:dyDescent="0.2">
      <c r="A7527" s="183">
        <v>792</v>
      </c>
      <c r="B7527" s="253" t="str">
        <f>IF(AND(A7527&lt;&gt;"",ISNUMBER(A7527)),VLOOKUP(A7527,Studies!A:BR,2,FALSE),"")</f>
        <v>Xu 2013</v>
      </c>
      <c r="C7527" s="254" t="str">
        <f>IF(AND(A7527&lt;&gt;"",ISNUMBER(A7527)),VLOOKUP(A7527,Studies!A:BR,3,FALSE),"")</f>
        <v>https://www.ncbi.nlm.nih.gov/pubmed/23846872</v>
      </c>
      <c r="D7527" s="254" t="str">
        <f>IF(AND(A7527&lt;&gt;"",ISNUMBER(A7527)),VLOOKUP(A7527,Studies!A:BR,4,FALSE),"")</f>
        <v>CYP2B6*1/*6 genotype</v>
      </c>
      <c r="E7527" s="254" t="str">
        <f>IF(AND(A7527&lt;&gt;"",ISNUMBER(A7527)),VLOOKUP(A7527,Studies!A:BR,5,FALSE),"")</f>
        <v>Efavirenz</v>
      </c>
      <c r="F7527" s="255" t="str">
        <f>IF(AND(A7527&lt;&gt;"",ISNUMBER(A7527)),VLOOKUP(A7527,Studies!A:BR,6,FALSE),"")</f>
        <v>Plasma</v>
      </c>
      <c r="G7527" s="257">
        <v>8.0012242674035949</v>
      </c>
      <c r="H7527" s="194" t="s">
        <v>60</v>
      </c>
      <c r="I7527" s="258">
        <v>501.45329809999998</v>
      </c>
      <c r="J7527" s="187" t="s">
        <v>941</v>
      </c>
      <c r="K7527" s="187" t="s">
        <v>239</v>
      </c>
      <c r="P7527" s="188" t="s">
        <v>2231</v>
      </c>
    </row>
    <row r="7528" spans="1:16" x14ac:dyDescent="0.2">
      <c r="A7528" s="183">
        <v>792</v>
      </c>
      <c r="B7528" s="253" t="str">
        <f>IF(AND(A7528&lt;&gt;"",ISNUMBER(A7528)),VLOOKUP(A7528,Studies!A:BR,2,FALSE),"")</f>
        <v>Xu 2013</v>
      </c>
      <c r="C7528" s="254" t="str">
        <f>IF(AND(A7528&lt;&gt;"",ISNUMBER(A7528)),VLOOKUP(A7528,Studies!A:BR,3,FALSE),"")</f>
        <v>https://www.ncbi.nlm.nih.gov/pubmed/23846872</v>
      </c>
      <c r="D7528" s="254" t="str">
        <f>IF(AND(A7528&lt;&gt;"",ISNUMBER(A7528)),VLOOKUP(A7528,Studies!A:BR,4,FALSE),"")</f>
        <v>CYP2B6*1/*6 genotype</v>
      </c>
      <c r="E7528" s="254" t="str">
        <f>IF(AND(A7528&lt;&gt;"",ISNUMBER(A7528)),VLOOKUP(A7528,Studies!A:BR,5,FALSE),"")</f>
        <v>Efavirenz</v>
      </c>
      <c r="F7528" s="255" t="str">
        <f>IF(AND(A7528&lt;&gt;"",ISNUMBER(A7528)),VLOOKUP(A7528,Studies!A:BR,6,FALSE),"")</f>
        <v>Plasma</v>
      </c>
      <c r="G7528" s="257">
        <v>8.0015939598958941</v>
      </c>
      <c r="H7528" s="194" t="s">
        <v>60</v>
      </c>
      <c r="I7528" s="258">
        <v>924.51753120000001</v>
      </c>
      <c r="J7528" s="187" t="s">
        <v>941</v>
      </c>
      <c r="K7528" s="187" t="s">
        <v>239</v>
      </c>
      <c r="P7528" s="188" t="s">
        <v>2231</v>
      </c>
    </row>
    <row r="7529" spans="1:16" x14ac:dyDescent="0.2">
      <c r="A7529" s="183">
        <v>792</v>
      </c>
      <c r="B7529" s="253" t="str">
        <f>IF(AND(A7529&lt;&gt;"",ISNUMBER(A7529)),VLOOKUP(A7529,Studies!A:BR,2,FALSE),"")</f>
        <v>Xu 2013</v>
      </c>
      <c r="C7529" s="254" t="str">
        <f>IF(AND(A7529&lt;&gt;"",ISNUMBER(A7529)),VLOOKUP(A7529,Studies!A:BR,3,FALSE),"")</f>
        <v>https://www.ncbi.nlm.nih.gov/pubmed/23846872</v>
      </c>
      <c r="D7529" s="254" t="str">
        <f>IF(AND(A7529&lt;&gt;"",ISNUMBER(A7529)),VLOOKUP(A7529,Studies!A:BR,4,FALSE),"")</f>
        <v>CYP2B6*1/*6 genotype</v>
      </c>
      <c r="E7529" s="254" t="str">
        <f>IF(AND(A7529&lt;&gt;"",ISNUMBER(A7529)),VLOOKUP(A7529,Studies!A:BR,5,FALSE),"")</f>
        <v>Efavirenz</v>
      </c>
      <c r="F7529" s="255" t="str">
        <f>IF(AND(A7529&lt;&gt;"",ISNUMBER(A7529)),VLOOKUP(A7529,Studies!A:BR,6,FALSE),"")</f>
        <v>Plasma</v>
      </c>
      <c r="G7529" s="257">
        <v>9.9981614693319418</v>
      </c>
      <c r="H7529" s="194" t="s">
        <v>60</v>
      </c>
      <c r="I7529" s="258">
        <v>463.26429080000003</v>
      </c>
      <c r="J7529" s="187" t="s">
        <v>941</v>
      </c>
      <c r="K7529" s="187" t="s">
        <v>239</v>
      </c>
      <c r="P7529" s="188" t="s">
        <v>2231</v>
      </c>
    </row>
    <row r="7530" spans="1:16" x14ac:dyDescent="0.2">
      <c r="A7530" s="183">
        <v>792</v>
      </c>
      <c r="B7530" s="253" t="str">
        <f>IF(AND(A7530&lt;&gt;"",ISNUMBER(A7530)),VLOOKUP(A7530,Studies!A:BR,2,FALSE),"")</f>
        <v>Xu 2013</v>
      </c>
      <c r="C7530" s="254" t="str">
        <f>IF(AND(A7530&lt;&gt;"",ISNUMBER(A7530)),VLOOKUP(A7530,Studies!A:BR,3,FALSE),"")</f>
        <v>https://www.ncbi.nlm.nih.gov/pubmed/23846872</v>
      </c>
      <c r="D7530" s="254" t="str">
        <f>IF(AND(A7530&lt;&gt;"",ISNUMBER(A7530)),VLOOKUP(A7530,Studies!A:BR,4,FALSE),"")</f>
        <v>CYP2B6*1/*6 genotype</v>
      </c>
      <c r="E7530" s="254" t="str">
        <f>IF(AND(A7530&lt;&gt;"",ISNUMBER(A7530)),VLOOKUP(A7530,Studies!A:BR,5,FALSE),"")</f>
        <v>Efavirenz</v>
      </c>
      <c r="F7530" s="255" t="str">
        <f>IF(AND(A7530&lt;&gt;"",ISNUMBER(A7530)),VLOOKUP(A7530,Studies!A:BR,6,FALSE),"")</f>
        <v>Plasma</v>
      </c>
      <c r="G7530" s="257">
        <v>9.9983213838422671</v>
      </c>
      <c r="H7530" s="194" t="s">
        <v>60</v>
      </c>
      <c r="I7530" s="258">
        <v>958.45400510000002</v>
      </c>
      <c r="J7530" s="187" t="s">
        <v>941</v>
      </c>
      <c r="K7530" s="187" t="s">
        <v>239</v>
      </c>
      <c r="P7530" s="188" t="s">
        <v>2231</v>
      </c>
    </row>
    <row r="7531" spans="1:16" x14ac:dyDescent="0.2">
      <c r="A7531" s="183">
        <v>792</v>
      </c>
      <c r="B7531" s="253" t="str">
        <f>IF(AND(A7531&lt;&gt;"",ISNUMBER(A7531)),VLOOKUP(A7531,Studies!A:BR,2,FALSE),"")</f>
        <v>Xu 2013</v>
      </c>
      <c r="C7531" s="254" t="str">
        <f>IF(AND(A7531&lt;&gt;"",ISNUMBER(A7531)),VLOOKUP(A7531,Studies!A:BR,3,FALSE),"")</f>
        <v>https://www.ncbi.nlm.nih.gov/pubmed/23846872</v>
      </c>
      <c r="D7531" s="254" t="str">
        <f>IF(AND(A7531&lt;&gt;"",ISNUMBER(A7531)),VLOOKUP(A7531,Studies!A:BR,4,FALSE),"")</f>
        <v>CYP2B6*1/*6 genotype</v>
      </c>
      <c r="E7531" s="254" t="str">
        <f>IF(AND(A7531&lt;&gt;"",ISNUMBER(A7531)),VLOOKUP(A7531,Studies!A:BR,5,FALSE),"")</f>
        <v>Efavirenz</v>
      </c>
      <c r="F7531" s="255" t="str">
        <f>IF(AND(A7531&lt;&gt;"",ISNUMBER(A7531)),VLOOKUP(A7531,Studies!A:BR,6,FALSE),"")</f>
        <v>Plasma</v>
      </c>
      <c r="G7531" s="257">
        <v>9.9987572863781828</v>
      </c>
      <c r="H7531" s="194" t="s">
        <v>60</v>
      </c>
      <c r="I7531" s="258">
        <v>982.4923407</v>
      </c>
      <c r="J7531" s="187" t="s">
        <v>941</v>
      </c>
      <c r="K7531" s="187" t="s">
        <v>239</v>
      </c>
      <c r="P7531" s="188" t="s">
        <v>2231</v>
      </c>
    </row>
    <row r="7532" spans="1:16" x14ac:dyDescent="0.2">
      <c r="A7532" s="183">
        <v>792</v>
      </c>
      <c r="B7532" s="253" t="str">
        <f>IF(AND(A7532&lt;&gt;"",ISNUMBER(A7532)),VLOOKUP(A7532,Studies!A:BR,2,FALSE),"")</f>
        <v>Xu 2013</v>
      </c>
      <c r="C7532" s="254" t="str">
        <f>IF(AND(A7532&lt;&gt;"",ISNUMBER(A7532)),VLOOKUP(A7532,Studies!A:BR,3,FALSE),"")</f>
        <v>https://www.ncbi.nlm.nih.gov/pubmed/23846872</v>
      </c>
      <c r="D7532" s="254" t="str">
        <f>IF(AND(A7532&lt;&gt;"",ISNUMBER(A7532)),VLOOKUP(A7532,Studies!A:BR,4,FALSE),"")</f>
        <v>CYP2B6*1/*6 genotype</v>
      </c>
      <c r="E7532" s="254" t="str">
        <f>IF(AND(A7532&lt;&gt;"",ISNUMBER(A7532)),VLOOKUP(A7532,Studies!A:BR,5,FALSE),"")</f>
        <v>Efavirenz</v>
      </c>
      <c r="F7532" s="255" t="str">
        <f>IF(AND(A7532&lt;&gt;"",ISNUMBER(A7532)),VLOOKUP(A7532,Studies!A:BR,6,FALSE),"")</f>
        <v>Plasma</v>
      </c>
      <c r="G7532" s="257">
        <v>9.9989194555897267</v>
      </c>
      <c r="H7532" s="194" t="s">
        <v>60</v>
      </c>
      <c r="I7532" s="258">
        <v>746.91665139999998</v>
      </c>
      <c r="J7532" s="187" t="s">
        <v>941</v>
      </c>
      <c r="K7532" s="187" t="s">
        <v>239</v>
      </c>
      <c r="P7532" s="188" t="s">
        <v>2231</v>
      </c>
    </row>
    <row r="7533" spans="1:16" x14ac:dyDescent="0.2">
      <c r="A7533" s="183">
        <v>792</v>
      </c>
      <c r="B7533" s="253" t="str">
        <f>IF(AND(A7533&lt;&gt;"",ISNUMBER(A7533)),VLOOKUP(A7533,Studies!A:BR,2,FALSE),"")</f>
        <v>Xu 2013</v>
      </c>
      <c r="C7533" s="254" t="str">
        <f>IF(AND(A7533&lt;&gt;"",ISNUMBER(A7533)),VLOOKUP(A7533,Studies!A:BR,3,FALSE),"")</f>
        <v>https://www.ncbi.nlm.nih.gov/pubmed/23846872</v>
      </c>
      <c r="D7533" s="254" t="str">
        <f>IF(AND(A7533&lt;&gt;"",ISNUMBER(A7533)),VLOOKUP(A7533,Studies!A:BR,4,FALSE),"")</f>
        <v>CYP2B6*1/*6 genotype</v>
      </c>
      <c r="E7533" s="254" t="str">
        <f>IF(AND(A7533&lt;&gt;"",ISNUMBER(A7533)),VLOOKUP(A7533,Studies!A:BR,5,FALSE),"")</f>
        <v>Efavirenz</v>
      </c>
      <c r="F7533" s="255" t="str">
        <f>IF(AND(A7533&lt;&gt;"",ISNUMBER(A7533)),VLOOKUP(A7533,Studies!A:BR,6,FALSE),"")</f>
        <v>Plasma</v>
      </c>
      <c r="G7533" s="257">
        <v>9.999194763403386</v>
      </c>
      <c r="H7533" s="194" t="s">
        <v>60</v>
      </c>
      <c r="I7533" s="258">
        <v>400.75414389999997</v>
      </c>
      <c r="J7533" s="187" t="s">
        <v>941</v>
      </c>
      <c r="K7533" s="187" t="s">
        <v>239</v>
      </c>
      <c r="P7533" s="188" t="s">
        <v>2231</v>
      </c>
    </row>
    <row r="7534" spans="1:16" x14ac:dyDescent="0.2">
      <c r="A7534" s="183">
        <v>792</v>
      </c>
      <c r="B7534" s="253" t="str">
        <f>IF(AND(A7534&lt;&gt;"",ISNUMBER(A7534)),VLOOKUP(A7534,Studies!A:BR,2,FALSE),"")</f>
        <v>Xu 2013</v>
      </c>
      <c r="C7534" s="254" t="str">
        <f>IF(AND(A7534&lt;&gt;"",ISNUMBER(A7534)),VLOOKUP(A7534,Studies!A:BR,3,FALSE),"")</f>
        <v>https://www.ncbi.nlm.nih.gov/pubmed/23846872</v>
      </c>
      <c r="D7534" s="254" t="str">
        <f>IF(AND(A7534&lt;&gt;"",ISNUMBER(A7534)),VLOOKUP(A7534,Studies!A:BR,4,FALSE),"")</f>
        <v>CYP2B6*1/*6 genotype</v>
      </c>
      <c r="E7534" s="254" t="str">
        <f>IF(AND(A7534&lt;&gt;"",ISNUMBER(A7534)),VLOOKUP(A7534,Studies!A:BR,5,FALSE),"")</f>
        <v>Efavirenz</v>
      </c>
      <c r="F7534" s="255" t="str">
        <f>IF(AND(A7534&lt;&gt;"",ISNUMBER(A7534)),VLOOKUP(A7534,Studies!A:BR,6,FALSE),"")</f>
        <v>Plasma</v>
      </c>
      <c r="G7534" s="257">
        <v>9.99943033355102</v>
      </c>
      <c r="H7534" s="194" t="s">
        <v>60</v>
      </c>
      <c r="I7534" s="258">
        <v>540.18696480000006</v>
      </c>
      <c r="J7534" s="187" t="s">
        <v>941</v>
      </c>
      <c r="K7534" s="187" t="s">
        <v>239</v>
      </c>
      <c r="P7534" s="188" t="s">
        <v>2231</v>
      </c>
    </row>
    <row r="7535" spans="1:16" x14ac:dyDescent="0.2">
      <c r="A7535" s="183">
        <v>792</v>
      </c>
      <c r="B7535" s="253" t="str">
        <f>IF(AND(A7535&lt;&gt;"",ISNUMBER(A7535)),VLOOKUP(A7535,Studies!A:BR,2,FALSE),"")</f>
        <v>Xu 2013</v>
      </c>
      <c r="C7535" s="254" t="str">
        <f>IF(AND(A7535&lt;&gt;"",ISNUMBER(A7535)),VLOOKUP(A7535,Studies!A:BR,3,FALSE),"")</f>
        <v>https://www.ncbi.nlm.nih.gov/pubmed/23846872</v>
      </c>
      <c r="D7535" s="254" t="str">
        <f>IF(AND(A7535&lt;&gt;"",ISNUMBER(A7535)),VLOOKUP(A7535,Studies!A:BR,4,FALSE),"")</f>
        <v>CYP2B6*1/*6 genotype</v>
      </c>
      <c r="E7535" s="254" t="str">
        <f>IF(AND(A7535&lt;&gt;"",ISNUMBER(A7535)),VLOOKUP(A7535,Studies!A:BR,5,FALSE),"")</f>
        <v>Efavirenz</v>
      </c>
      <c r="F7535" s="255" t="str">
        <f>IF(AND(A7535&lt;&gt;"",ISNUMBER(A7535)),VLOOKUP(A7535,Studies!A:BR,6,FALSE),"")</f>
        <v>Plasma</v>
      </c>
      <c r="G7535" s="257">
        <v>9.9996728397700938</v>
      </c>
      <c r="H7535" s="194" t="s">
        <v>60</v>
      </c>
      <c r="I7535" s="258">
        <v>1155.5683570000001</v>
      </c>
      <c r="J7535" s="187" t="s">
        <v>941</v>
      </c>
      <c r="K7535" s="187" t="s">
        <v>239</v>
      </c>
      <c r="P7535" s="188" t="s">
        <v>2231</v>
      </c>
    </row>
    <row r="7536" spans="1:16" x14ac:dyDescent="0.2">
      <c r="A7536" s="183">
        <v>792</v>
      </c>
      <c r="B7536" s="253" t="str">
        <f>IF(AND(A7536&lt;&gt;"",ISNUMBER(A7536)),VLOOKUP(A7536,Studies!A:BR,2,FALSE),"")</f>
        <v>Xu 2013</v>
      </c>
      <c r="C7536" s="254" t="str">
        <f>IF(AND(A7536&lt;&gt;"",ISNUMBER(A7536)),VLOOKUP(A7536,Studies!A:BR,3,FALSE),"")</f>
        <v>https://www.ncbi.nlm.nih.gov/pubmed/23846872</v>
      </c>
      <c r="D7536" s="254" t="str">
        <f>IF(AND(A7536&lt;&gt;"",ISNUMBER(A7536)),VLOOKUP(A7536,Studies!A:BR,4,FALSE),"")</f>
        <v>CYP2B6*1/*6 genotype</v>
      </c>
      <c r="E7536" s="254" t="str">
        <f>IF(AND(A7536&lt;&gt;"",ISNUMBER(A7536)),VLOOKUP(A7536,Studies!A:BR,5,FALSE),"")</f>
        <v>Efavirenz</v>
      </c>
      <c r="F7536" s="255" t="str">
        <f>IF(AND(A7536&lt;&gt;"",ISNUMBER(A7536)),VLOOKUP(A7536,Studies!A:BR,6,FALSE),"")</f>
        <v>Plasma</v>
      </c>
      <c r="G7536" s="257">
        <v>10.000420236563309</v>
      </c>
      <c r="H7536" s="194" t="s">
        <v>60</v>
      </c>
      <c r="I7536" s="258">
        <v>1030.5690119999999</v>
      </c>
      <c r="J7536" s="187" t="s">
        <v>941</v>
      </c>
      <c r="K7536" s="187" t="s">
        <v>239</v>
      </c>
      <c r="P7536" s="188" t="s">
        <v>2231</v>
      </c>
    </row>
    <row r="7537" spans="1:16" x14ac:dyDescent="0.2">
      <c r="A7537" s="183">
        <v>792</v>
      </c>
      <c r="B7537" s="253" t="str">
        <f>IF(AND(A7537&lt;&gt;"",ISNUMBER(A7537)),VLOOKUP(A7537,Studies!A:BR,2,FALSE),"")</f>
        <v>Xu 2013</v>
      </c>
      <c r="C7537" s="254" t="str">
        <f>IF(AND(A7537&lt;&gt;"",ISNUMBER(A7537)),VLOOKUP(A7537,Studies!A:BR,3,FALSE),"")</f>
        <v>https://www.ncbi.nlm.nih.gov/pubmed/23846872</v>
      </c>
      <c r="D7537" s="254" t="str">
        <f>IF(AND(A7537&lt;&gt;"",ISNUMBER(A7537)),VLOOKUP(A7537,Studies!A:BR,4,FALSE),"")</f>
        <v>CYP2B6*1/*6 genotype</v>
      </c>
      <c r="E7537" s="254" t="str">
        <f>IF(AND(A7537&lt;&gt;"",ISNUMBER(A7537)),VLOOKUP(A7537,Studies!A:BR,5,FALSE),"")</f>
        <v>Efavirenz</v>
      </c>
      <c r="F7537" s="255" t="str">
        <f>IF(AND(A7537&lt;&gt;"",ISNUMBER(A7537)),VLOOKUP(A7537,Studies!A:BR,6,FALSE),"")</f>
        <v>Plasma</v>
      </c>
      <c r="G7537" s="257">
        <v>10.001249649196863</v>
      </c>
      <c r="H7537" s="194" t="s">
        <v>60</v>
      </c>
      <c r="I7537" s="258">
        <v>871.91599680000002</v>
      </c>
      <c r="J7537" s="187" t="s">
        <v>941</v>
      </c>
      <c r="K7537" s="187" t="s">
        <v>239</v>
      </c>
      <c r="P7537" s="188" t="s">
        <v>2231</v>
      </c>
    </row>
    <row r="7538" spans="1:16" x14ac:dyDescent="0.2">
      <c r="A7538" s="183">
        <v>792</v>
      </c>
      <c r="B7538" s="253" t="str">
        <f>IF(AND(A7538&lt;&gt;"",ISNUMBER(A7538)),VLOOKUP(A7538,Studies!A:BR,2,FALSE),"")</f>
        <v>Xu 2013</v>
      </c>
      <c r="C7538" s="254" t="str">
        <f>IF(AND(A7538&lt;&gt;"",ISNUMBER(A7538)),VLOOKUP(A7538,Studies!A:BR,3,FALSE),"")</f>
        <v>https://www.ncbi.nlm.nih.gov/pubmed/23846872</v>
      </c>
      <c r="D7538" s="254" t="str">
        <f>IF(AND(A7538&lt;&gt;"",ISNUMBER(A7538)),VLOOKUP(A7538,Studies!A:BR,4,FALSE),"")</f>
        <v>CYP2B6*1/*6 genotype</v>
      </c>
      <c r="E7538" s="254" t="str">
        <f>IF(AND(A7538&lt;&gt;"",ISNUMBER(A7538)),VLOOKUP(A7538,Studies!A:BR,5,FALSE),"")</f>
        <v>Efavirenz</v>
      </c>
      <c r="F7538" s="255" t="str">
        <f>IF(AND(A7538&lt;&gt;"",ISNUMBER(A7538)),VLOOKUP(A7538,Studies!A:BR,6,FALSE),"")</f>
        <v>Plasma</v>
      </c>
      <c r="G7538" s="257">
        <v>11.998170414872467</v>
      </c>
      <c r="H7538" s="194" t="s">
        <v>60</v>
      </c>
      <c r="I7538" s="258">
        <v>747.1785069</v>
      </c>
      <c r="J7538" s="187" t="s">
        <v>941</v>
      </c>
      <c r="K7538" s="187" t="s">
        <v>239</v>
      </c>
      <c r="P7538" s="188" t="s">
        <v>2231</v>
      </c>
    </row>
    <row r="7539" spans="1:16" x14ac:dyDescent="0.2">
      <c r="A7539" s="183">
        <v>792</v>
      </c>
      <c r="B7539" s="253" t="str">
        <f>IF(AND(A7539&lt;&gt;"",ISNUMBER(A7539)),VLOOKUP(A7539,Studies!A:BR,2,FALSE),"")</f>
        <v>Xu 2013</v>
      </c>
      <c r="C7539" s="254" t="str">
        <f>IF(AND(A7539&lt;&gt;"",ISNUMBER(A7539)),VLOOKUP(A7539,Studies!A:BR,3,FALSE),"")</f>
        <v>https://www.ncbi.nlm.nih.gov/pubmed/23846872</v>
      </c>
      <c r="D7539" s="254" t="str">
        <f>IF(AND(A7539&lt;&gt;"",ISNUMBER(A7539)),VLOOKUP(A7539,Studies!A:BR,4,FALSE),"")</f>
        <v>CYP2B6*1/*6 genotype</v>
      </c>
      <c r="E7539" s="254" t="str">
        <f>IF(AND(A7539&lt;&gt;"",ISNUMBER(A7539)),VLOOKUP(A7539,Studies!A:BR,5,FALSE),"")</f>
        <v>Efavirenz</v>
      </c>
      <c r="F7539" s="255" t="str">
        <f>IF(AND(A7539&lt;&gt;"",ISNUMBER(A7539)),VLOOKUP(A7539,Studies!A:BR,6,FALSE),"")</f>
        <v>Plasma</v>
      </c>
      <c r="G7539" s="257">
        <v>11.999638601101935</v>
      </c>
      <c r="H7539" s="194" t="s">
        <v>60</v>
      </c>
      <c r="I7539" s="258">
        <v>819.29351380000003</v>
      </c>
      <c r="J7539" s="187" t="s">
        <v>941</v>
      </c>
      <c r="K7539" s="187" t="s">
        <v>239</v>
      </c>
      <c r="P7539" s="188" t="s">
        <v>2231</v>
      </c>
    </row>
    <row r="7540" spans="1:16" x14ac:dyDescent="0.2">
      <c r="A7540" s="183">
        <v>792</v>
      </c>
      <c r="B7540" s="253" t="str">
        <f>IF(AND(A7540&lt;&gt;"",ISNUMBER(A7540)),VLOOKUP(A7540,Studies!A:BR,2,FALSE),"")</f>
        <v>Xu 2013</v>
      </c>
      <c r="C7540" s="254" t="str">
        <f>IF(AND(A7540&lt;&gt;"",ISNUMBER(A7540)),VLOOKUP(A7540,Studies!A:BR,3,FALSE),"")</f>
        <v>https://www.ncbi.nlm.nih.gov/pubmed/23846872</v>
      </c>
      <c r="D7540" s="254" t="str">
        <f>IF(AND(A7540&lt;&gt;"",ISNUMBER(A7540)),VLOOKUP(A7540,Studies!A:BR,4,FALSE),"")</f>
        <v>CYP2B6*1/*6 genotype</v>
      </c>
      <c r="E7540" s="254" t="str">
        <f>IF(AND(A7540&lt;&gt;"",ISNUMBER(A7540)),VLOOKUP(A7540,Studies!A:BR,5,FALSE),"")</f>
        <v>Efavirenz</v>
      </c>
      <c r="F7540" s="255" t="str">
        <f>IF(AND(A7540&lt;&gt;"",ISNUMBER(A7540)),VLOOKUP(A7540,Studies!A:BR,6,FALSE),"")</f>
        <v>Plasma</v>
      </c>
      <c r="G7540" s="257">
        <v>12.000731701279991</v>
      </c>
      <c r="H7540" s="194" t="s">
        <v>60</v>
      </c>
      <c r="I7540" s="258">
        <v>934.67752489999998</v>
      </c>
      <c r="J7540" s="187" t="s">
        <v>941</v>
      </c>
      <c r="K7540" s="187" t="s">
        <v>239</v>
      </c>
      <c r="P7540" s="188" t="s">
        <v>2231</v>
      </c>
    </row>
    <row r="7541" spans="1:16" x14ac:dyDescent="0.2">
      <c r="A7541" s="183">
        <v>792</v>
      </c>
      <c r="B7541" s="253" t="str">
        <f>IF(AND(A7541&lt;&gt;"",ISNUMBER(A7541)),VLOOKUP(A7541,Studies!A:BR,2,FALSE),"")</f>
        <v>Xu 2013</v>
      </c>
      <c r="C7541" s="254" t="str">
        <f>IF(AND(A7541&lt;&gt;"",ISNUMBER(A7541)),VLOOKUP(A7541,Studies!A:BR,3,FALSE),"")</f>
        <v>https://www.ncbi.nlm.nih.gov/pubmed/23846872</v>
      </c>
      <c r="D7541" s="254" t="str">
        <f>IF(AND(A7541&lt;&gt;"",ISNUMBER(A7541)),VLOOKUP(A7541,Studies!A:BR,4,FALSE),"")</f>
        <v>CYP2B6*1/*6 genotype</v>
      </c>
      <c r="E7541" s="254" t="str">
        <f>IF(AND(A7541&lt;&gt;"",ISNUMBER(A7541)),VLOOKUP(A7541,Studies!A:BR,5,FALSE),"")</f>
        <v>Efavirenz</v>
      </c>
      <c r="F7541" s="255" t="str">
        <f>IF(AND(A7541&lt;&gt;"",ISNUMBER(A7541)),VLOOKUP(A7541,Studies!A:BR,6,FALSE),"")</f>
        <v>Plasma</v>
      </c>
      <c r="G7541" s="257">
        <v>12.001130009610206</v>
      </c>
      <c r="H7541" s="194" t="s">
        <v>60</v>
      </c>
      <c r="I7541" s="258">
        <v>482.76728900000001</v>
      </c>
      <c r="J7541" s="187" t="s">
        <v>941</v>
      </c>
      <c r="K7541" s="187" t="s">
        <v>239</v>
      </c>
      <c r="P7541" s="188" t="s">
        <v>2231</v>
      </c>
    </row>
    <row r="7542" spans="1:16" x14ac:dyDescent="0.2">
      <c r="A7542" s="183">
        <v>792</v>
      </c>
      <c r="B7542" s="253" t="str">
        <f>IF(AND(A7542&lt;&gt;"",ISNUMBER(A7542)),VLOOKUP(A7542,Studies!A:BR,2,FALSE),"")</f>
        <v>Xu 2013</v>
      </c>
      <c r="C7542" s="254" t="str">
        <f>IF(AND(A7542&lt;&gt;"",ISNUMBER(A7542)),VLOOKUP(A7542,Studies!A:BR,3,FALSE),"")</f>
        <v>https://www.ncbi.nlm.nih.gov/pubmed/23846872</v>
      </c>
      <c r="D7542" s="254" t="str">
        <f>IF(AND(A7542&lt;&gt;"",ISNUMBER(A7542)),VLOOKUP(A7542,Studies!A:BR,4,FALSE),"")</f>
        <v>CYP2B6*1/*6 genotype</v>
      </c>
      <c r="E7542" s="254" t="str">
        <f>IF(AND(A7542&lt;&gt;"",ISNUMBER(A7542)),VLOOKUP(A7542,Studies!A:BR,5,FALSE),"")</f>
        <v>Efavirenz</v>
      </c>
      <c r="F7542" s="255" t="str">
        <f>IF(AND(A7542&lt;&gt;"",ISNUMBER(A7542)),VLOOKUP(A7542,Studies!A:BR,6,FALSE),"")</f>
        <v>Plasma</v>
      </c>
      <c r="G7542" s="257">
        <v>12.001513060186058</v>
      </c>
      <c r="H7542" s="194" t="s">
        <v>60</v>
      </c>
      <c r="I7542" s="258">
        <v>992.3695305</v>
      </c>
      <c r="J7542" s="187" t="s">
        <v>941</v>
      </c>
      <c r="K7542" s="187" t="s">
        <v>239</v>
      </c>
      <c r="P7542" s="188" t="s">
        <v>2231</v>
      </c>
    </row>
    <row r="7543" spans="1:16" x14ac:dyDescent="0.2">
      <c r="A7543" s="183">
        <v>792</v>
      </c>
      <c r="B7543" s="253" t="str">
        <f>IF(AND(A7543&lt;&gt;"",ISNUMBER(A7543)),VLOOKUP(A7543,Studies!A:BR,2,FALSE),"")</f>
        <v>Xu 2013</v>
      </c>
      <c r="C7543" s="254" t="str">
        <f>IF(AND(A7543&lt;&gt;"",ISNUMBER(A7543)),VLOOKUP(A7543,Studies!A:BR,3,FALSE),"")</f>
        <v>https://www.ncbi.nlm.nih.gov/pubmed/23846872</v>
      </c>
      <c r="D7543" s="254" t="str">
        <f>IF(AND(A7543&lt;&gt;"",ISNUMBER(A7543)),VLOOKUP(A7543,Studies!A:BR,4,FALSE),"")</f>
        <v>CYP2B6*1/*6 genotype</v>
      </c>
      <c r="E7543" s="254" t="str">
        <f>IF(AND(A7543&lt;&gt;"",ISNUMBER(A7543)),VLOOKUP(A7543,Studies!A:BR,5,FALSE),"")</f>
        <v>Efavirenz</v>
      </c>
      <c r="F7543" s="255" t="str">
        <f>IF(AND(A7543&lt;&gt;"",ISNUMBER(A7543)),VLOOKUP(A7543,Studies!A:BR,6,FALSE),"")</f>
        <v>Plasma</v>
      </c>
      <c r="G7543" s="257">
        <v>12.001594852138311</v>
      </c>
      <c r="H7543" s="194" t="s">
        <v>60</v>
      </c>
      <c r="I7543" s="258">
        <v>453.9212862</v>
      </c>
      <c r="J7543" s="187" t="s">
        <v>941</v>
      </c>
      <c r="K7543" s="187" t="s">
        <v>239</v>
      </c>
      <c r="P7543" s="188" t="s">
        <v>2231</v>
      </c>
    </row>
    <row r="7544" spans="1:16" x14ac:dyDescent="0.2">
      <c r="A7544" s="183">
        <v>792</v>
      </c>
      <c r="B7544" s="253" t="str">
        <f>IF(AND(A7544&lt;&gt;"",ISNUMBER(A7544)),VLOOKUP(A7544,Studies!A:BR,2,FALSE),"")</f>
        <v>Xu 2013</v>
      </c>
      <c r="C7544" s="254" t="str">
        <f>IF(AND(A7544&lt;&gt;"",ISNUMBER(A7544)),VLOOKUP(A7544,Studies!A:BR,3,FALSE),"")</f>
        <v>https://www.ncbi.nlm.nih.gov/pubmed/23846872</v>
      </c>
      <c r="D7544" s="254" t="str">
        <f>IF(AND(A7544&lt;&gt;"",ISNUMBER(A7544)),VLOOKUP(A7544,Studies!A:BR,4,FALSE),"")</f>
        <v>CYP2B6*1/*6 genotype</v>
      </c>
      <c r="E7544" s="254" t="str">
        <f>IF(AND(A7544&lt;&gt;"",ISNUMBER(A7544)),VLOOKUP(A7544,Studies!A:BR,5,FALSE),"")</f>
        <v>Efavirenz</v>
      </c>
      <c r="F7544" s="255" t="str">
        <f>IF(AND(A7544&lt;&gt;"",ISNUMBER(A7544)),VLOOKUP(A7544,Studies!A:BR,6,FALSE),"")</f>
        <v>Plasma</v>
      </c>
      <c r="G7544" s="257">
        <v>12.001614065766335</v>
      </c>
      <c r="H7544" s="194" t="s">
        <v>60</v>
      </c>
      <c r="I7544" s="258">
        <v>727.94783840000002</v>
      </c>
      <c r="J7544" s="187" t="s">
        <v>941</v>
      </c>
      <c r="K7544" s="187" t="s">
        <v>239</v>
      </c>
      <c r="P7544" s="188" t="s">
        <v>2231</v>
      </c>
    </row>
    <row r="7545" spans="1:16" x14ac:dyDescent="0.2">
      <c r="A7545" s="183">
        <v>792</v>
      </c>
      <c r="B7545" s="253" t="str">
        <f>IF(AND(A7545&lt;&gt;"",ISNUMBER(A7545)),VLOOKUP(A7545,Studies!A:BR,2,FALSE),"")</f>
        <v>Xu 2013</v>
      </c>
      <c r="C7545" s="254" t="str">
        <f>IF(AND(A7545&lt;&gt;"",ISNUMBER(A7545)),VLOOKUP(A7545,Studies!A:BR,3,FALSE),"")</f>
        <v>https://www.ncbi.nlm.nih.gov/pubmed/23846872</v>
      </c>
      <c r="D7545" s="254" t="str">
        <f>IF(AND(A7545&lt;&gt;"",ISNUMBER(A7545)),VLOOKUP(A7545,Studies!A:BR,4,FALSE),"")</f>
        <v>CYP2B6*1/*6 genotype</v>
      </c>
      <c r="E7545" s="254" t="str">
        <f>IF(AND(A7545&lt;&gt;"",ISNUMBER(A7545)),VLOOKUP(A7545,Studies!A:BR,5,FALSE),"")</f>
        <v>Efavirenz</v>
      </c>
      <c r="F7545" s="255" t="str">
        <f>IF(AND(A7545&lt;&gt;"",ISNUMBER(A7545)),VLOOKUP(A7545,Studies!A:BR,6,FALSE),"")</f>
        <v>Plasma</v>
      </c>
      <c r="G7545" s="257">
        <v>12.001680511197076</v>
      </c>
      <c r="H7545" s="194" t="s">
        <v>60</v>
      </c>
      <c r="I7545" s="258">
        <v>420.26761629999999</v>
      </c>
      <c r="J7545" s="187" t="s">
        <v>941</v>
      </c>
      <c r="K7545" s="187" t="s">
        <v>239</v>
      </c>
      <c r="P7545" s="188" t="s">
        <v>2231</v>
      </c>
    </row>
    <row r="7546" spans="1:16" x14ac:dyDescent="0.2">
      <c r="A7546" s="183">
        <v>792</v>
      </c>
      <c r="B7546" s="253" t="str">
        <f>IF(AND(A7546&lt;&gt;"",ISNUMBER(A7546)),VLOOKUP(A7546,Studies!A:BR,2,FALSE),"")</f>
        <v>Xu 2013</v>
      </c>
      <c r="C7546" s="254" t="str">
        <f>IF(AND(A7546&lt;&gt;"",ISNUMBER(A7546)),VLOOKUP(A7546,Studies!A:BR,3,FALSE),"")</f>
        <v>https://www.ncbi.nlm.nih.gov/pubmed/23846872</v>
      </c>
      <c r="D7546" s="254" t="str">
        <f>IF(AND(A7546&lt;&gt;"",ISNUMBER(A7546)),VLOOKUP(A7546,Studies!A:BR,4,FALSE),"")</f>
        <v>CYP2B6*1/*6 genotype</v>
      </c>
      <c r="E7546" s="254" t="str">
        <f>IF(AND(A7546&lt;&gt;"",ISNUMBER(A7546)),VLOOKUP(A7546,Studies!A:BR,5,FALSE),"")</f>
        <v>Efavirenz</v>
      </c>
      <c r="F7546" s="255" t="str">
        <f>IF(AND(A7546&lt;&gt;"",ISNUMBER(A7546)),VLOOKUP(A7546,Studies!A:BR,6,FALSE),"")</f>
        <v>Plasma</v>
      </c>
      <c r="G7546" s="257">
        <v>23.998569682379252</v>
      </c>
      <c r="H7546" s="194" t="s">
        <v>60</v>
      </c>
      <c r="I7546" s="258">
        <v>542.10374720000004</v>
      </c>
      <c r="J7546" s="187" t="s">
        <v>941</v>
      </c>
      <c r="K7546" s="187" t="s">
        <v>239</v>
      </c>
      <c r="P7546" s="188" t="s">
        <v>2231</v>
      </c>
    </row>
    <row r="7547" spans="1:16" x14ac:dyDescent="0.2">
      <c r="A7547" s="183">
        <v>792</v>
      </c>
      <c r="B7547" s="253" t="str">
        <f>IF(AND(A7547&lt;&gt;"",ISNUMBER(A7547)),VLOOKUP(A7547,Studies!A:BR,2,FALSE),"")</f>
        <v>Xu 2013</v>
      </c>
      <c r="C7547" s="254" t="str">
        <f>IF(AND(A7547&lt;&gt;"",ISNUMBER(A7547)),VLOOKUP(A7547,Studies!A:BR,3,FALSE),"")</f>
        <v>https://www.ncbi.nlm.nih.gov/pubmed/23846872</v>
      </c>
      <c r="D7547" s="254" t="str">
        <f>IF(AND(A7547&lt;&gt;"",ISNUMBER(A7547)),VLOOKUP(A7547,Studies!A:BR,4,FALSE),"")</f>
        <v>CYP2B6*1/*6 genotype</v>
      </c>
      <c r="E7547" s="254" t="str">
        <f>IF(AND(A7547&lt;&gt;"",ISNUMBER(A7547)),VLOOKUP(A7547,Studies!A:BR,5,FALSE),"")</f>
        <v>Efavirenz</v>
      </c>
      <c r="F7547" s="255" t="str">
        <f>IF(AND(A7547&lt;&gt;"",ISNUMBER(A7547)),VLOOKUP(A7547,Studies!A:BR,6,FALSE),"")</f>
        <v>Plasma</v>
      </c>
      <c r="G7547" s="257">
        <v>23.999396974683741</v>
      </c>
      <c r="H7547" s="194" t="s">
        <v>60</v>
      </c>
      <c r="I7547" s="258">
        <v>484.40126739999999</v>
      </c>
      <c r="J7547" s="187" t="s">
        <v>941</v>
      </c>
      <c r="K7547" s="187" t="s">
        <v>239</v>
      </c>
      <c r="P7547" s="188" t="s">
        <v>2231</v>
      </c>
    </row>
    <row r="7548" spans="1:16" x14ac:dyDescent="0.2">
      <c r="A7548" s="183">
        <v>792</v>
      </c>
      <c r="B7548" s="253" t="str">
        <f>IF(AND(A7548&lt;&gt;"",ISNUMBER(A7548)),VLOOKUP(A7548,Studies!A:BR,2,FALSE),"")</f>
        <v>Xu 2013</v>
      </c>
      <c r="C7548" s="254" t="str">
        <f>IF(AND(A7548&lt;&gt;"",ISNUMBER(A7548)),VLOOKUP(A7548,Studies!A:BR,3,FALSE),"")</f>
        <v>https://www.ncbi.nlm.nih.gov/pubmed/23846872</v>
      </c>
      <c r="D7548" s="254" t="str">
        <f>IF(AND(A7548&lt;&gt;"",ISNUMBER(A7548)),VLOOKUP(A7548,Studies!A:BR,4,FALSE),"")</f>
        <v>CYP2B6*1/*6 genotype</v>
      </c>
      <c r="E7548" s="254" t="str">
        <f>IF(AND(A7548&lt;&gt;"",ISNUMBER(A7548)),VLOOKUP(A7548,Studies!A:BR,5,FALSE),"")</f>
        <v>Efavirenz</v>
      </c>
      <c r="F7548" s="255" t="str">
        <f>IF(AND(A7548&lt;&gt;"",ISNUMBER(A7548)),VLOOKUP(A7548,Studies!A:BR,6,FALSE),"")</f>
        <v>Plasma</v>
      </c>
      <c r="G7548" s="257">
        <v>23.999468044679613</v>
      </c>
      <c r="H7548" s="194" t="s">
        <v>60</v>
      </c>
      <c r="I7548" s="258">
        <v>397.86325909999999</v>
      </c>
      <c r="J7548" s="187" t="s">
        <v>941</v>
      </c>
      <c r="K7548" s="187" t="s">
        <v>239</v>
      </c>
      <c r="P7548" s="188" t="s">
        <v>2231</v>
      </c>
    </row>
    <row r="7549" spans="1:16" x14ac:dyDescent="0.2">
      <c r="A7549" s="183">
        <v>792</v>
      </c>
      <c r="B7549" s="253" t="str">
        <f>IF(AND(A7549&lt;&gt;"",ISNUMBER(A7549)),VLOOKUP(A7549,Studies!A:BR,2,FALSE),"")</f>
        <v>Xu 2013</v>
      </c>
      <c r="C7549" s="254" t="str">
        <f>IF(AND(A7549&lt;&gt;"",ISNUMBER(A7549)),VLOOKUP(A7549,Studies!A:BR,3,FALSE),"")</f>
        <v>https://www.ncbi.nlm.nih.gov/pubmed/23846872</v>
      </c>
      <c r="D7549" s="254" t="str">
        <f>IF(AND(A7549&lt;&gt;"",ISNUMBER(A7549)),VLOOKUP(A7549,Studies!A:BR,4,FALSE),"")</f>
        <v>CYP2B6*1/*6 genotype</v>
      </c>
      <c r="E7549" s="254" t="str">
        <f>IF(AND(A7549&lt;&gt;"",ISNUMBER(A7549)),VLOOKUP(A7549,Studies!A:BR,5,FALSE),"")</f>
        <v>Efavirenz</v>
      </c>
      <c r="F7549" s="255" t="str">
        <f>IF(AND(A7549&lt;&gt;"",ISNUMBER(A7549)),VLOOKUP(A7549,Studies!A:BR,6,FALSE),"")</f>
        <v>Plasma</v>
      </c>
      <c r="G7549" s="257">
        <v>23.99967348227743</v>
      </c>
      <c r="H7549" s="194" t="s">
        <v>60</v>
      </c>
      <c r="I7549" s="258">
        <v>912.28364190000002</v>
      </c>
      <c r="J7549" s="187" t="s">
        <v>941</v>
      </c>
      <c r="K7549" s="187" t="s">
        <v>239</v>
      </c>
      <c r="P7549" s="188" t="s">
        <v>2231</v>
      </c>
    </row>
    <row r="7550" spans="1:16" x14ac:dyDescent="0.2">
      <c r="A7550" s="183">
        <v>792</v>
      </c>
      <c r="B7550" s="253" t="str">
        <f>IF(AND(A7550&lt;&gt;"",ISNUMBER(A7550)),VLOOKUP(A7550,Studies!A:BR,2,FALSE),"")</f>
        <v>Xu 2013</v>
      </c>
      <c r="C7550" s="254" t="str">
        <f>IF(AND(A7550&lt;&gt;"",ISNUMBER(A7550)),VLOOKUP(A7550,Studies!A:BR,3,FALSE),"")</f>
        <v>https://www.ncbi.nlm.nih.gov/pubmed/23846872</v>
      </c>
      <c r="D7550" s="254" t="str">
        <f>IF(AND(A7550&lt;&gt;"",ISNUMBER(A7550)),VLOOKUP(A7550,Studies!A:BR,4,FALSE),"")</f>
        <v>CYP2B6*1/*6 genotype</v>
      </c>
      <c r="E7550" s="254" t="str">
        <f>IF(AND(A7550&lt;&gt;"",ISNUMBER(A7550)),VLOOKUP(A7550,Studies!A:BR,5,FALSE),"")</f>
        <v>Efavirenz</v>
      </c>
      <c r="F7550" s="255" t="str">
        <f>IF(AND(A7550&lt;&gt;"",ISNUMBER(A7550)),VLOOKUP(A7550,Studies!A:BR,6,FALSE),"")</f>
        <v>Plasma</v>
      </c>
      <c r="G7550" s="257">
        <v>23.999765073240734</v>
      </c>
      <c r="H7550" s="194" t="s">
        <v>60</v>
      </c>
      <c r="I7550" s="258">
        <v>369.01725629999999</v>
      </c>
      <c r="J7550" s="187" t="s">
        <v>941</v>
      </c>
      <c r="K7550" s="187" t="s">
        <v>239</v>
      </c>
      <c r="P7550" s="188" t="s">
        <v>2231</v>
      </c>
    </row>
    <row r="7551" spans="1:16" x14ac:dyDescent="0.2">
      <c r="A7551" s="183">
        <v>792</v>
      </c>
      <c r="B7551" s="253" t="str">
        <f>IF(AND(A7551&lt;&gt;"",ISNUMBER(A7551)),VLOOKUP(A7551,Studies!A:BR,2,FALSE),"")</f>
        <v>Xu 2013</v>
      </c>
      <c r="C7551" s="254" t="str">
        <f>IF(AND(A7551&lt;&gt;"",ISNUMBER(A7551)),VLOOKUP(A7551,Studies!A:BR,3,FALSE),"")</f>
        <v>https://www.ncbi.nlm.nih.gov/pubmed/23846872</v>
      </c>
      <c r="D7551" s="254" t="str">
        <f>IF(AND(A7551&lt;&gt;"",ISNUMBER(A7551)),VLOOKUP(A7551,Studies!A:BR,4,FALSE),"")</f>
        <v>CYP2B6*1/*6 genotype</v>
      </c>
      <c r="E7551" s="254" t="str">
        <f>IF(AND(A7551&lt;&gt;"",ISNUMBER(A7551)),VLOOKUP(A7551,Studies!A:BR,5,FALSE),"")</f>
        <v>Efavirenz</v>
      </c>
      <c r="F7551" s="255" t="str">
        <f>IF(AND(A7551&lt;&gt;"",ISNUMBER(A7551)),VLOOKUP(A7551,Studies!A:BR,6,FALSE),"")</f>
        <v>Plasma</v>
      </c>
      <c r="G7551" s="257">
        <v>23.99993419148214</v>
      </c>
      <c r="H7551" s="194" t="s">
        <v>60</v>
      </c>
      <c r="I7551" s="258">
        <v>369.01725629999999</v>
      </c>
      <c r="J7551" s="187" t="s">
        <v>941</v>
      </c>
      <c r="K7551" s="187" t="s">
        <v>239</v>
      </c>
      <c r="P7551" s="188" t="s">
        <v>2231</v>
      </c>
    </row>
    <row r="7552" spans="1:16" x14ac:dyDescent="0.2">
      <c r="A7552" s="183">
        <v>792</v>
      </c>
      <c r="B7552" s="253" t="str">
        <f>IF(AND(A7552&lt;&gt;"",ISNUMBER(A7552)),VLOOKUP(A7552,Studies!A:BR,2,FALSE),"")</f>
        <v>Xu 2013</v>
      </c>
      <c r="C7552" s="254" t="str">
        <f>IF(AND(A7552&lt;&gt;"",ISNUMBER(A7552)),VLOOKUP(A7552,Studies!A:BR,3,FALSE),"")</f>
        <v>https://www.ncbi.nlm.nih.gov/pubmed/23846872</v>
      </c>
      <c r="D7552" s="254" t="str">
        <f>IF(AND(A7552&lt;&gt;"",ISNUMBER(A7552)),VLOOKUP(A7552,Studies!A:BR,4,FALSE),"")</f>
        <v>CYP2B6*1/*6 genotype</v>
      </c>
      <c r="E7552" s="254" t="str">
        <f>IF(AND(A7552&lt;&gt;"",ISNUMBER(A7552)),VLOOKUP(A7552,Studies!A:BR,5,FALSE),"")</f>
        <v>Efavirenz</v>
      </c>
      <c r="F7552" s="255" t="str">
        <f>IF(AND(A7552&lt;&gt;"",ISNUMBER(A7552)),VLOOKUP(A7552,Studies!A:BR,6,FALSE),"")</f>
        <v>Plasma</v>
      </c>
      <c r="G7552" s="257">
        <v>24.000002963450736</v>
      </c>
      <c r="H7552" s="194" t="s">
        <v>60</v>
      </c>
      <c r="I7552" s="258">
        <v>647.87242400000002</v>
      </c>
      <c r="J7552" s="187" t="s">
        <v>941</v>
      </c>
      <c r="K7552" s="187" t="s">
        <v>239</v>
      </c>
      <c r="P7552" s="188" t="s">
        <v>2231</v>
      </c>
    </row>
    <row r="7553" spans="1:16" x14ac:dyDescent="0.2">
      <c r="A7553" s="183">
        <v>792</v>
      </c>
      <c r="B7553" s="253" t="str">
        <f>IF(AND(A7553&lt;&gt;"",ISNUMBER(A7553)),VLOOKUP(A7553,Studies!A:BR,2,FALSE),"")</f>
        <v>Xu 2013</v>
      </c>
      <c r="C7553" s="254" t="str">
        <f>IF(AND(A7553&lt;&gt;"",ISNUMBER(A7553)),VLOOKUP(A7553,Studies!A:BR,3,FALSE),"")</f>
        <v>https://www.ncbi.nlm.nih.gov/pubmed/23846872</v>
      </c>
      <c r="D7553" s="254" t="str">
        <f>IF(AND(A7553&lt;&gt;"",ISNUMBER(A7553)),VLOOKUP(A7553,Studies!A:BR,4,FALSE),"")</f>
        <v>CYP2B6*1/*6 genotype</v>
      </c>
      <c r="E7553" s="254" t="str">
        <f>IF(AND(A7553&lt;&gt;"",ISNUMBER(A7553)),VLOOKUP(A7553,Studies!A:BR,5,FALSE),"")</f>
        <v>Efavirenz</v>
      </c>
      <c r="F7553" s="255" t="str">
        <f>IF(AND(A7553&lt;&gt;"",ISNUMBER(A7553)),VLOOKUP(A7553,Studies!A:BR,6,FALSE),"")</f>
        <v>Plasma</v>
      </c>
      <c r="G7553" s="257">
        <v>24.001005558090284</v>
      </c>
      <c r="H7553" s="194" t="s">
        <v>60</v>
      </c>
      <c r="I7553" s="258">
        <v>686.32328680000001</v>
      </c>
      <c r="J7553" s="187" t="s">
        <v>941</v>
      </c>
      <c r="K7553" s="187" t="s">
        <v>239</v>
      </c>
      <c r="P7553" s="188" t="s">
        <v>2231</v>
      </c>
    </row>
    <row r="7554" spans="1:16" x14ac:dyDescent="0.2">
      <c r="A7554" s="183">
        <v>792</v>
      </c>
      <c r="B7554" s="253" t="str">
        <f>IF(AND(A7554&lt;&gt;"",ISNUMBER(A7554)),VLOOKUP(A7554,Studies!A:BR,2,FALSE),"")</f>
        <v>Xu 2013</v>
      </c>
      <c r="C7554" s="254" t="str">
        <f>IF(AND(A7554&lt;&gt;"",ISNUMBER(A7554)),VLOOKUP(A7554,Studies!A:BR,3,FALSE),"")</f>
        <v>https://www.ncbi.nlm.nih.gov/pubmed/23846872</v>
      </c>
      <c r="D7554" s="254" t="str">
        <f>IF(AND(A7554&lt;&gt;"",ISNUMBER(A7554)),VLOOKUP(A7554,Studies!A:BR,4,FALSE),"")</f>
        <v>CYP2B6*1/*6 genotype</v>
      </c>
      <c r="E7554" s="254" t="str">
        <f>IF(AND(A7554&lt;&gt;"",ISNUMBER(A7554)),VLOOKUP(A7554,Studies!A:BR,5,FALSE),"")</f>
        <v>Efavirenz</v>
      </c>
      <c r="F7554" s="255" t="str">
        <f>IF(AND(A7554&lt;&gt;"",ISNUMBER(A7554)),VLOOKUP(A7554,Studies!A:BR,6,FALSE),"")</f>
        <v>Plasma</v>
      </c>
      <c r="G7554" s="257">
        <v>24.00152313399315</v>
      </c>
      <c r="H7554" s="194" t="s">
        <v>60</v>
      </c>
      <c r="I7554" s="258">
        <v>854.5916363</v>
      </c>
      <c r="J7554" s="187" t="s">
        <v>941</v>
      </c>
      <c r="K7554" s="187" t="s">
        <v>239</v>
      </c>
      <c r="P7554" s="188" t="s">
        <v>2231</v>
      </c>
    </row>
    <row r="7555" spans="1:16" x14ac:dyDescent="0.2">
      <c r="A7555" s="183">
        <v>792</v>
      </c>
      <c r="B7555" s="253" t="str">
        <f>IF(AND(A7555&lt;&gt;"",ISNUMBER(A7555)),VLOOKUP(A7555,Studies!A:BR,2,FALSE),"")</f>
        <v>Xu 2013</v>
      </c>
      <c r="C7555" s="254" t="str">
        <f>IF(AND(A7555&lt;&gt;"",ISNUMBER(A7555)),VLOOKUP(A7555,Studies!A:BR,3,FALSE),"")</f>
        <v>https://www.ncbi.nlm.nih.gov/pubmed/23846872</v>
      </c>
      <c r="D7555" s="254" t="str">
        <f>IF(AND(A7555&lt;&gt;"",ISNUMBER(A7555)),VLOOKUP(A7555,Studies!A:BR,4,FALSE),"")</f>
        <v>CYP2B6*1/*6 genotype</v>
      </c>
      <c r="E7555" s="254" t="str">
        <f>IF(AND(A7555&lt;&gt;"",ISNUMBER(A7555)),VLOOKUP(A7555,Studies!A:BR,5,FALSE),"")</f>
        <v>Efavirenz</v>
      </c>
      <c r="F7555" s="255" t="str">
        <f>IF(AND(A7555&lt;&gt;"",ISNUMBER(A7555)),VLOOKUP(A7555,Studies!A:BR,6,FALSE),"")</f>
        <v>Plasma</v>
      </c>
      <c r="G7555" s="257">
        <v>47.998215672013352</v>
      </c>
      <c r="H7555" s="194" t="s">
        <v>60</v>
      </c>
      <c r="I7555" s="258">
        <v>535.7773181</v>
      </c>
      <c r="J7555" s="187" t="s">
        <v>941</v>
      </c>
      <c r="K7555" s="187" t="s">
        <v>239</v>
      </c>
      <c r="P7555" s="188" t="s">
        <v>2231</v>
      </c>
    </row>
    <row r="7556" spans="1:16" x14ac:dyDescent="0.2">
      <c r="A7556" s="183">
        <v>792</v>
      </c>
      <c r="B7556" s="253" t="str">
        <f>IF(AND(A7556&lt;&gt;"",ISNUMBER(A7556)),VLOOKUP(A7556,Studies!A:BR,2,FALSE),"")</f>
        <v>Xu 2013</v>
      </c>
      <c r="C7556" s="254" t="str">
        <f>IF(AND(A7556&lt;&gt;"",ISNUMBER(A7556)),VLOOKUP(A7556,Studies!A:BR,3,FALSE),"")</f>
        <v>https://www.ncbi.nlm.nih.gov/pubmed/23846872</v>
      </c>
      <c r="D7556" s="254" t="str">
        <f>IF(AND(A7556&lt;&gt;"",ISNUMBER(A7556)),VLOOKUP(A7556,Studies!A:BR,4,FALSE),"")</f>
        <v>CYP2B6*1/*6 genotype</v>
      </c>
      <c r="E7556" s="254" t="str">
        <f>IF(AND(A7556&lt;&gt;"",ISNUMBER(A7556)),VLOOKUP(A7556,Studies!A:BR,5,FALSE),"")</f>
        <v>Efavirenz</v>
      </c>
      <c r="F7556" s="255" t="str">
        <f>IF(AND(A7556&lt;&gt;"",ISNUMBER(A7556)),VLOOKUP(A7556,Studies!A:BR,6,FALSE),"")</f>
        <v>Plasma</v>
      </c>
      <c r="G7556" s="257">
        <v>47.998748666732574</v>
      </c>
      <c r="H7556" s="194" t="s">
        <v>60</v>
      </c>
      <c r="I7556" s="258">
        <v>285.7786274</v>
      </c>
      <c r="J7556" s="187" t="s">
        <v>941</v>
      </c>
      <c r="K7556" s="187" t="s">
        <v>239</v>
      </c>
      <c r="P7556" s="188" t="s">
        <v>2231</v>
      </c>
    </row>
    <row r="7557" spans="1:16" x14ac:dyDescent="0.2">
      <c r="A7557" s="183">
        <v>792</v>
      </c>
      <c r="B7557" s="253" t="str">
        <f>IF(AND(A7557&lt;&gt;"",ISNUMBER(A7557)),VLOOKUP(A7557,Studies!A:BR,2,FALSE),"")</f>
        <v>Xu 2013</v>
      </c>
      <c r="C7557" s="254" t="str">
        <f>IF(AND(A7557&lt;&gt;"",ISNUMBER(A7557)),VLOOKUP(A7557,Studies!A:BR,3,FALSE),"")</f>
        <v>https://www.ncbi.nlm.nih.gov/pubmed/23846872</v>
      </c>
      <c r="D7557" s="254" t="str">
        <f>IF(AND(A7557&lt;&gt;"",ISNUMBER(A7557)),VLOOKUP(A7557,Studies!A:BR,4,FALSE),"")</f>
        <v>CYP2B6*1/*6 genotype</v>
      </c>
      <c r="E7557" s="254" t="str">
        <f>IF(AND(A7557&lt;&gt;"",ISNUMBER(A7557)),VLOOKUP(A7557,Studies!A:BR,5,FALSE),"")</f>
        <v>Efavirenz</v>
      </c>
      <c r="F7557" s="255" t="str">
        <f>IF(AND(A7557&lt;&gt;"",ISNUMBER(A7557)),VLOOKUP(A7557,Studies!A:BR,6,FALSE),"")</f>
        <v>Plasma</v>
      </c>
      <c r="G7557" s="257">
        <v>47.999267433067786</v>
      </c>
      <c r="H7557" s="194" t="s">
        <v>60</v>
      </c>
      <c r="I7557" s="258">
        <v>367.5089686</v>
      </c>
      <c r="J7557" s="187" t="s">
        <v>941</v>
      </c>
      <c r="K7557" s="187" t="s">
        <v>239</v>
      </c>
      <c r="P7557" s="188" t="s">
        <v>2231</v>
      </c>
    </row>
    <row r="7558" spans="1:16" x14ac:dyDescent="0.2">
      <c r="A7558" s="183">
        <v>792</v>
      </c>
      <c r="B7558" s="253" t="str">
        <f>IF(AND(A7558&lt;&gt;"",ISNUMBER(A7558)),VLOOKUP(A7558,Studies!A:BR,2,FALSE),"")</f>
        <v>Xu 2013</v>
      </c>
      <c r="C7558" s="254" t="str">
        <f>IF(AND(A7558&lt;&gt;"",ISNUMBER(A7558)),VLOOKUP(A7558,Studies!A:BR,3,FALSE),"")</f>
        <v>https://www.ncbi.nlm.nih.gov/pubmed/23846872</v>
      </c>
      <c r="D7558" s="254" t="str">
        <f>IF(AND(A7558&lt;&gt;"",ISNUMBER(A7558)),VLOOKUP(A7558,Studies!A:BR,4,FALSE),"")</f>
        <v>CYP2B6*1/*6 genotype</v>
      </c>
      <c r="E7558" s="254" t="str">
        <f>IF(AND(A7558&lt;&gt;"",ISNUMBER(A7558)),VLOOKUP(A7558,Studies!A:BR,5,FALSE),"")</f>
        <v>Efavirenz</v>
      </c>
      <c r="F7558" s="255" t="str">
        <f>IF(AND(A7558&lt;&gt;"",ISNUMBER(A7558)),VLOOKUP(A7558,Studies!A:BR,6,FALSE),"")</f>
        <v>Plasma</v>
      </c>
      <c r="G7558" s="257">
        <v>47.999359274528921</v>
      </c>
      <c r="H7558" s="194" t="s">
        <v>60</v>
      </c>
      <c r="I7558" s="258">
        <v>482.89297970000001</v>
      </c>
      <c r="J7558" s="187" t="s">
        <v>941</v>
      </c>
      <c r="K7558" s="187" t="s">
        <v>239</v>
      </c>
      <c r="P7558" s="188" t="s">
        <v>2231</v>
      </c>
    </row>
    <row r="7559" spans="1:16" x14ac:dyDescent="0.2">
      <c r="A7559" s="183">
        <v>792</v>
      </c>
      <c r="B7559" s="253" t="str">
        <f>IF(AND(A7559&lt;&gt;"",ISNUMBER(A7559)),VLOOKUP(A7559,Studies!A:BR,2,FALSE),"")</f>
        <v>Xu 2013</v>
      </c>
      <c r="C7559" s="254" t="str">
        <f>IF(AND(A7559&lt;&gt;"",ISNUMBER(A7559)),VLOOKUP(A7559,Studies!A:BR,3,FALSE),"")</f>
        <v>https://www.ncbi.nlm.nih.gov/pubmed/23846872</v>
      </c>
      <c r="D7559" s="254" t="str">
        <f>IF(AND(A7559&lt;&gt;"",ISNUMBER(A7559)),VLOOKUP(A7559,Studies!A:BR,4,FALSE),"")</f>
        <v>CYP2B6*1/*6 genotype</v>
      </c>
      <c r="E7559" s="254" t="str">
        <f>IF(AND(A7559&lt;&gt;"",ISNUMBER(A7559)),VLOOKUP(A7559,Studies!A:BR,5,FALSE),"")</f>
        <v>Efavirenz</v>
      </c>
      <c r="F7559" s="255" t="str">
        <f>IF(AND(A7559&lt;&gt;"",ISNUMBER(A7559)),VLOOKUP(A7559,Studies!A:BR,6,FALSE),"")</f>
        <v>Plasma</v>
      </c>
      <c r="G7559" s="257">
        <v>47.999428086832168</v>
      </c>
      <c r="H7559" s="194" t="s">
        <v>60</v>
      </c>
      <c r="I7559" s="258">
        <v>718.46866899999998</v>
      </c>
      <c r="J7559" s="187" t="s">
        <v>941</v>
      </c>
      <c r="K7559" s="187" t="s">
        <v>239</v>
      </c>
      <c r="P7559" s="188" t="s">
        <v>2231</v>
      </c>
    </row>
    <row r="7560" spans="1:16" x14ac:dyDescent="0.2">
      <c r="A7560" s="183">
        <v>792</v>
      </c>
      <c r="B7560" s="253" t="str">
        <f>IF(AND(A7560&lt;&gt;"",ISNUMBER(A7560)),VLOOKUP(A7560,Studies!A:BR,2,FALSE),"")</f>
        <v>Xu 2013</v>
      </c>
      <c r="C7560" s="254" t="str">
        <f>IF(AND(A7560&lt;&gt;"",ISNUMBER(A7560)),VLOOKUP(A7560,Studies!A:BR,3,FALSE),"")</f>
        <v>https://www.ncbi.nlm.nih.gov/pubmed/23846872</v>
      </c>
      <c r="D7560" s="254" t="str">
        <f>IF(AND(A7560&lt;&gt;"",ISNUMBER(A7560)),VLOOKUP(A7560,Studies!A:BR,4,FALSE),"")</f>
        <v>CYP2B6*1/*6 genotype</v>
      </c>
      <c r="E7560" s="254" t="str">
        <f>IF(AND(A7560&lt;&gt;"",ISNUMBER(A7560)),VLOOKUP(A7560,Studies!A:BR,5,FALSE),"")</f>
        <v>Efavirenz</v>
      </c>
      <c r="F7560" s="255" t="str">
        <f>IF(AND(A7560&lt;&gt;"",ISNUMBER(A7560)),VLOOKUP(A7560,Studies!A:BR,6,FALSE),"")</f>
        <v>Plasma</v>
      </c>
      <c r="G7560" s="257">
        <v>47.999594397491776</v>
      </c>
      <c r="H7560" s="194" t="s">
        <v>60</v>
      </c>
      <c r="I7560" s="258">
        <v>680.00733200000002</v>
      </c>
      <c r="J7560" s="187" t="s">
        <v>941</v>
      </c>
      <c r="K7560" s="187" t="s">
        <v>239</v>
      </c>
      <c r="P7560" s="188" t="s">
        <v>2231</v>
      </c>
    </row>
    <row r="7561" spans="1:16" x14ac:dyDescent="0.2">
      <c r="A7561" s="183">
        <v>792</v>
      </c>
      <c r="B7561" s="253" t="str">
        <f>IF(AND(A7561&lt;&gt;"",ISNUMBER(A7561)),VLOOKUP(A7561,Studies!A:BR,2,FALSE),"")</f>
        <v>Xu 2013</v>
      </c>
      <c r="C7561" s="254" t="str">
        <f>IF(AND(A7561&lt;&gt;"",ISNUMBER(A7561)),VLOOKUP(A7561,Studies!A:BR,3,FALSE),"")</f>
        <v>https://www.ncbi.nlm.nih.gov/pubmed/23846872</v>
      </c>
      <c r="D7561" s="254" t="str">
        <f>IF(AND(A7561&lt;&gt;"",ISNUMBER(A7561)),VLOOKUP(A7561,Studies!A:BR,4,FALSE),"")</f>
        <v>CYP2B6*1/*6 genotype</v>
      </c>
      <c r="E7561" s="254" t="str">
        <f>IF(AND(A7561&lt;&gt;"",ISNUMBER(A7561)),VLOOKUP(A7561,Studies!A:BR,5,FALSE),"")</f>
        <v>Efavirenz</v>
      </c>
      <c r="F7561" s="255" t="str">
        <f>IF(AND(A7561&lt;&gt;"",ISNUMBER(A7561)),VLOOKUP(A7561,Studies!A:BR,6,FALSE),"")</f>
        <v>Plasma</v>
      </c>
      <c r="G7561" s="257">
        <v>47.999807476419953</v>
      </c>
      <c r="H7561" s="50" t="s">
        <v>60</v>
      </c>
      <c r="I7561" s="258">
        <v>333.85529860000003</v>
      </c>
      <c r="J7561" s="187" t="s">
        <v>941</v>
      </c>
      <c r="K7561" s="187" t="s">
        <v>239</v>
      </c>
      <c r="P7561" s="188" t="s">
        <v>2231</v>
      </c>
    </row>
    <row r="7562" spans="1:16" x14ac:dyDescent="0.2">
      <c r="A7562" s="30">
        <v>792</v>
      </c>
      <c r="B7562" s="253" t="str">
        <f>IF(AND(A7562&lt;&gt;"",ISNUMBER(A7562)),VLOOKUP(A7562,Studies!A:BR,2,FALSE),"")</f>
        <v>Xu 2013</v>
      </c>
      <c r="C7562" s="254" t="str">
        <f>IF(AND(A7562&lt;&gt;"",ISNUMBER(A7562)),VLOOKUP(A7562,Studies!A:BR,3,FALSE),"")</f>
        <v>https://www.ncbi.nlm.nih.gov/pubmed/23846872</v>
      </c>
      <c r="D7562" s="254" t="str">
        <f>IF(AND(A7562&lt;&gt;"",ISNUMBER(A7562)),VLOOKUP(A7562,Studies!A:BR,4,FALSE),"")</f>
        <v>CYP2B6*1/*6 genotype</v>
      </c>
      <c r="E7562" s="254" t="str">
        <f>IF(AND(A7562&lt;&gt;"",ISNUMBER(A7562)),VLOOKUP(A7562,Studies!A:BR,5,FALSE),"")</f>
        <v>Efavirenz</v>
      </c>
      <c r="F7562" s="255" t="str">
        <f>IF(AND(A7562&lt;&gt;"",ISNUMBER(A7562)),VLOOKUP(A7562,Studies!A:BR,6,FALSE),"")</f>
        <v>Plasma</v>
      </c>
      <c r="G7562" s="257">
        <v>48.000755624020471</v>
      </c>
      <c r="H7562" s="194" t="s">
        <v>60</v>
      </c>
      <c r="I7562" s="258">
        <v>309.81696299999999</v>
      </c>
      <c r="J7562" s="187" t="s">
        <v>941</v>
      </c>
      <c r="K7562" s="187" t="s">
        <v>239</v>
      </c>
      <c r="P7562" s="42" t="s">
        <v>2231</v>
      </c>
    </row>
    <row r="7563" spans="1:16" x14ac:dyDescent="0.2">
      <c r="A7563" s="30">
        <v>792</v>
      </c>
      <c r="B7563" s="253" t="str">
        <f>IF(AND(A7563&lt;&gt;"",ISNUMBER(A7563)),VLOOKUP(A7563,Studies!A:BR,2,FALSE),"")</f>
        <v>Xu 2013</v>
      </c>
      <c r="C7563" s="254" t="str">
        <f>IF(AND(A7563&lt;&gt;"",ISNUMBER(A7563)),VLOOKUP(A7563,Studies!A:BR,3,FALSE),"")</f>
        <v>https://www.ncbi.nlm.nih.gov/pubmed/23846872</v>
      </c>
      <c r="D7563" s="254" t="str">
        <f>IF(AND(A7563&lt;&gt;"",ISNUMBER(A7563)),VLOOKUP(A7563,Studies!A:BR,4,FALSE),"")</f>
        <v>CYP2B6*1/*6 genotype</v>
      </c>
      <c r="E7563" s="254" t="str">
        <f>IF(AND(A7563&lt;&gt;"",ISNUMBER(A7563)),VLOOKUP(A7563,Studies!A:BR,5,FALSE),"")</f>
        <v>Efavirenz</v>
      </c>
      <c r="F7563" s="255" t="str">
        <f>IF(AND(A7563&lt;&gt;"",ISNUMBER(A7563)),VLOOKUP(A7563,Studies!A:BR,6,FALSE),"")</f>
        <v>Plasma</v>
      </c>
      <c r="G7563" s="257">
        <v>71.999353380477984</v>
      </c>
      <c r="H7563" s="194" t="s">
        <v>60</v>
      </c>
      <c r="I7563" s="258">
        <v>423.69268640000001</v>
      </c>
      <c r="J7563" s="187" t="s">
        <v>941</v>
      </c>
      <c r="K7563" s="187" t="s">
        <v>239</v>
      </c>
      <c r="P7563" s="42" t="s">
        <v>2231</v>
      </c>
    </row>
    <row r="7564" spans="1:16" x14ac:dyDescent="0.2">
      <c r="A7564" s="30">
        <v>792</v>
      </c>
      <c r="B7564" s="253" t="str">
        <f>IF(AND(A7564&lt;&gt;"",ISNUMBER(A7564)),VLOOKUP(A7564,Studies!A:BR,2,FALSE),"")</f>
        <v>Xu 2013</v>
      </c>
      <c r="C7564" s="254" t="str">
        <f>IF(AND(A7564&lt;&gt;"",ISNUMBER(A7564)),VLOOKUP(A7564,Studies!A:BR,3,FALSE),"")</f>
        <v>https://www.ncbi.nlm.nih.gov/pubmed/23846872</v>
      </c>
      <c r="D7564" s="254" t="str">
        <f>IF(AND(A7564&lt;&gt;"",ISNUMBER(A7564)),VLOOKUP(A7564,Studies!A:BR,4,FALSE),"")</f>
        <v>CYP2B6*1/*6 genotype</v>
      </c>
      <c r="E7564" s="254" t="str">
        <f>IF(AND(A7564&lt;&gt;"",ISNUMBER(A7564)),VLOOKUP(A7564,Studies!A:BR,5,FALSE),"")</f>
        <v>Efavirenz</v>
      </c>
      <c r="F7564" s="255" t="str">
        <f>IF(AND(A7564&lt;&gt;"",ISNUMBER(A7564)),VLOOKUP(A7564,Studies!A:BR,6,FALSE),"")</f>
        <v>Plasma</v>
      </c>
      <c r="G7564" s="257">
        <v>71.999685795641511</v>
      </c>
      <c r="H7564" s="194" t="s">
        <v>60</v>
      </c>
      <c r="I7564" s="258">
        <v>303.50100809999998</v>
      </c>
      <c r="J7564" s="187" t="s">
        <v>941</v>
      </c>
      <c r="K7564" s="187" t="s">
        <v>239</v>
      </c>
      <c r="P7564" s="42" t="s">
        <v>2231</v>
      </c>
    </row>
    <row r="7565" spans="1:16" x14ac:dyDescent="0.2">
      <c r="A7565" s="183">
        <v>792</v>
      </c>
      <c r="B7565" s="253" t="str">
        <f>IF(AND(A7565&lt;&gt;"",ISNUMBER(A7565)),VLOOKUP(A7565,Studies!A:BR,2,FALSE),"")</f>
        <v>Xu 2013</v>
      </c>
      <c r="C7565" s="254" t="str">
        <f>IF(AND(A7565&lt;&gt;"",ISNUMBER(A7565)),VLOOKUP(A7565,Studies!A:BR,3,FALSE),"")</f>
        <v>https://www.ncbi.nlm.nih.gov/pubmed/23846872</v>
      </c>
      <c r="D7565" s="254" t="str">
        <f>IF(AND(A7565&lt;&gt;"",ISNUMBER(A7565)),VLOOKUP(A7565,Studies!A:BR,4,FALSE),"")</f>
        <v>CYP2B6*1/*6 genotype</v>
      </c>
      <c r="E7565" s="254" t="str">
        <f>IF(AND(A7565&lt;&gt;"",ISNUMBER(A7565)),VLOOKUP(A7565,Studies!A:BR,5,FALSE),"")</f>
        <v>Efavirenz</v>
      </c>
      <c r="F7565" s="255" t="str">
        <f>IF(AND(A7565&lt;&gt;"",ISNUMBER(A7565)),VLOOKUP(A7565,Studies!A:BR,6,FALSE),"")</f>
        <v>Plasma</v>
      </c>
      <c r="G7565" s="257">
        <v>71.9997215865301</v>
      </c>
      <c r="H7565" s="194" t="s">
        <v>60</v>
      </c>
      <c r="I7565" s="258">
        <v>688.11437850000004</v>
      </c>
      <c r="J7565" s="187" t="s">
        <v>941</v>
      </c>
      <c r="K7565" s="187" t="s">
        <v>239</v>
      </c>
      <c r="P7565" s="42" t="s">
        <v>2231</v>
      </c>
    </row>
    <row r="7566" spans="1:16" x14ac:dyDescent="0.2">
      <c r="A7566" s="183">
        <v>792</v>
      </c>
      <c r="B7566" s="253" t="str">
        <f>IF(AND(A7566&lt;&gt;"",ISNUMBER(A7566)),VLOOKUP(A7566,Studies!A:BR,2,FALSE),"")</f>
        <v>Xu 2013</v>
      </c>
      <c r="C7566" s="254" t="str">
        <f>IF(AND(A7566&lt;&gt;"",ISNUMBER(A7566)),VLOOKUP(A7566,Studies!A:BR,3,FALSE),"")</f>
        <v>https://www.ncbi.nlm.nih.gov/pubmed/23846872</v>
      </c>
      <c r="D7566" s="254" t="str">
        <f>IF(AND(A7566&lt;&gt;"",ISNUMBER(A7566)),VLOOKUP(A7566,Studies!A:BR,4,FALSE),"")</f>
        <v>CYP2B6*1/*6 genotype</v>
      </c>
      <c r="E7566" s="254" t="str">
        <f>IF(AND(A7566&lt;&gt;"",ISNUMBER(A7566)),VLOOKUP(A7566,Studies!A:BR,5,FALSE),"")</f>
        <v>Efavirenz</v>
      </c>
      <c r="F7566" s="255" t="str">
        <f>IF(AND(A7566&lt;&gt;"",ISNUMBER(A7566)),VLOOKUP(A7566,Studies!A:BR,6,FALSE),"")</f>
        <v>Plasma</v>
      </c>
      <c r="G7566" s="257">
        <v>72.00004957787786</v>
      </c>
      <c r="H7566" s="194" t="s">
        <v>60</v>
      </c>
      <c r="I7566" s="258">
        <v>226.57833410000001</v>
      </c>
      <c r="J7566" s="187" t="s">
        <v>941</v>
      </c>
      <c r="K7566" s="187" t="s">
        <v>239</v>
      </c>
      <c r="P7566" s="42" t="s">
        <v>2231</v>
      </c>
    </row>
    <row r="7567" spans="1:16" x14ac:dyDescent="0.2">
      <c r="A7567" s="183">
        <v>792</v>
      </c>
      <c r="B7567" s="253" t="str">
        <f>IF(AND(A7567&lt;&gt;"",ISNUMBER(A7567)),VLOOKUP(A7567,Studies!A:BR,2,FALSE),"")</f>
        <v>Xu 2013</v>
      </c>
      <c r="C7567" s="254" t="str">
        <f>IF(AND(A7567&lt;&gt;"",ISNUMBER(A7567)),VLOOKUP(A7567,Studies!A:BR,3,FALSE),"")</f>
        <v>https://www.ncbi.nlm.nih.gov/pubmed/23846872</v>
      </c>
      <c r="D7567" s="254" t="str">
        <f>IF(AND(A7567&lt;&gt;"",ISNUMBER(A7567)),VLOOKUP(A7567,Studies!A:BR,4,FALSE),"")</f>
        <v>CYP2B6*1/*6 genotype</v>
      </c>
      <c r="E7567" s="254" t="str">
        <f>IF(AND(A7567&lt;&gt;"",ISNUMBER(A7567)),VLOOKUP(A7567,Studies!A:BR,5,FALSE),"")</f>
        <v>Efavirenz</v>
      </c>
      <c r="F7567" s="255" t="str">
        <f>IF(AND(A7567&lt;&gt;"",ISNUMBER(A7567)),VLOOKUP(A7567,Studies!A:BR,6,FALSE),"")</f>
        <v>Plasma</v>
      </c>
      <c r="G7567" s="257">
        <v>72.000796725715517</v>
      </c>
      <c r="H7567" s="194" t="s">
        <v>60</v>
      </c>
      <c r="I7567" s="258">
        <v>279.4626725</v>
      </c>
      <c r="J7567" s="187" t="s">
        <v>941</v>
      </c>
      <c r="K7567" s="187" t="s">
        <v>239</v>
      </c>
      <c r="P7567" s="42" t="s">
        <v>2231</v>
      </c>
    </row>
    <row r="7568" spans="1:16" x14ac:dyDescent="0.2">
      <c r="A7568" s="183">
        <v>792</v>
      </c>
      <c r="B7568" s="253" t="str">
        <f>IF(AND(A7568&lt;&gt;"",ISNUMBER(A7568)),VLOOKUP(A7568,Studies!A:BR,2,FALSE),"")</f>
        <v>Xu 2013</v>
      </c>
      <c r="C7568" s="254" t="str">
        <f>IF(AND(A7568&lt;&gt;"",ISNUMBER(A7568)),VLOOKUP(A7568,Studies!A:BR,3,FALSE),"")</f>
        <v>https://www.ncbi.nlm.nih.gov/pubmed/23846872</v>
      </c>
      <c r="D7568" s="254" t="str">
        <f>IF(AND(A7568&lt;&gt;"",ISNUMBER(A7568)),VLOOKUP(A7568,Studies!A:BR,4,FALSE),"")</f>
        <v>CYP2B6*1/*6 genotype</v>
      </c>
      <c r="E7568" s="254" t="str">
        <f>IF(AND(A7568&lt;&gt;"",ISNUMBER(A7568)),VLOOKUP(A7568,Studies!A:BR,5,FALSE),"")</f>
        <v>Efavirenz</v>
      </c>
      <c r="F7568" s="255" t="str">
        <f>IF(AND(A7568&lt;&gt;"",ISNUMBER(A7568)),VLOOKUP(A7568,Studies!A:BR,6,FALSE),"")</f>
        <v>Plasma</v>
      </c>
      <c r="G7568" s="257">
        <v>72.001218162809494</v>
      </c>
      <c r="H7568" s="194" t="s">
        <v>60</v>
      </c>
      <c r="I7568" s="258">
        <v>274.65500539999999</v>
      </c>
      <c r="J7568" s="187" t="s">
        <v>941</v>
      </c>
      <c r="K7568" s="187" t="s">
        <v>239</v>
      </c>
      <c r="P7568" s="42" t="s">
        <v>2231</v>
      </c>
    </row>
    <row r="7569" spans="1:16" x14ac:dyDescent="0.2">
      <c r="A7569" s="183">
        <v>792</v>
      </c>
      <c r="B7569" s="253" t="str">
        <f>IF(AND(A7569&lt;&gt;"",ISNUMBER(A7569)),VLOOKUP(A7569,Studies!A:BR,2,FALSE),"")</f>
        <v>Xu 2013</v>
      </c>
      <c r="C7569" s="254" t="str">
        <f>IF(AND(A7569&lt;&gt;"",ISNUMBER(A7569)),VLOOKUP(A7569,Studies!A:BR,3,FALSE),"")</f>
        <v>https://www.ncbi.nlm.nih.gov/pubmed/23846872</v>
      </c>
      <c r="D7569" s="254" t="str">
        <f>IF(AND(A7569&lt;&gt;"",ISNUMBER(A7569)),VLOOKUP(A7569,Studies!A:BR,4,FALSE),"")</f>
        <v>CYP2B6*1/*6 genotype</v>
      </c>
      <c r="E7569" s="254" t="str">
        <f>IF(AND(A7569&lt;&gt;"",ISNUMBER(A7569)),VLOOKUP(A7569,Studies!A:BR,5,FALSE),"")</f>
        <v>Efavirenz</v>
      </c>
      <c r="F7569" s="255" t="str">
        <f>IF(AND(A7569&lt;&gt;"",ISNUMBER(A7569)),VLOOKUP(A7569,Studies!A:BR,6,FALSE),"")</f>
        <v>Plasma</v>
      </c>
      <c r="G7569" s="257">
        <v>72.001880701039923</v>
      </c>
      <c r="H7569" s="194" t="s">
        <v>60</v>
      </c>
      <c r="I7569" s="258">
        <v>250.61666969999999</v>
      </c>
      <c r="J7569" s="187" t="s">
        <v>941</v>
      </c>
      <c r="K7569" s="187" t="s">
        <v>239</v>
      </c>
      <c r="P7569" s="42" t="s">
        <v>2231</v>
      </c>
    </row>
    <row r="7570" spans="1:16" x14ac:dyDescent="0.2">
      <c r="A7570" s="183">
        <v>793</v>
      </c>
      <c r="B7570" s="253" t="str">
        <f>IF(AND(A7570&lt;&gt;"",ISNUMBER(A7570)),VLOOKUP(A7570,Studies!A:BR,2,FALSE),"")</f>
        <v>Xu 2013</v>
      </c>
      <c r="C7570" s="254" t="str">
        <f>IF(AND(A7570&lt;&gt;"",ISNUMBER(A7570)),VLOOKUP(A7570,Studies!A:BR,3,FALSE),"")</f>
        <v>https://www.ncbi.nlm.nih.gov/pubmed/23846872</v>
      </c>
      <c r="D7570" s="254" t="str">
        <f>IF(AND(A7570&lt;&gt;"",ISNUMBER(A7570)),VLOOKUP(A7570,Studies!A:BR,4,FALSE),"")</f>
        <v>CYP2B6*6/*6 genotype</v>
      </c>
      <c r="E7570" s="254" t="str">
        <f>IF(AND(A7570&lt;&gt;"",ISNUMBER(A7570)),VLOOKUP(A7570,Studies!A:BR,5,FALSE),"")</f>
        <v>Efavirenz</v>
      </c>
      <c r="F7570" s="255" t="str">
        <f>IF(AND(A7570&lt;&gt;"",ISNUMBER(A7570)),VLOOKUP(A7570,Studies!A:BR,6,FALSE),"")</f>
        <v>Plasma</v>
      </c>
      <c r="G7570" s="257">
        <v>0.5</v>
      </c>
      <c r="H7570" s="194" t="s">
        <v>60</v>
      </c>
      <c r="I7570" s="258">
        <v>460.251762471071</v>
      </c>
      <c r="J7570" s="187" t="s">
        <v>941</v>
      </c>
      <c r="K7570" s="187" t="s">
        <v>239</v>
      </c>
      <c r="P7570" s="42" t="s">
        <v>2231</v>
      </c>
    </row>
    <row r="7571" spans="1:16" x14ac:dyDescent="0.2">
      <c r="A7571" s="183">
        <v>793</v>
      </c>
      <c r="B7571" s="253" t="str">
        <f>IF(AND(A7571&lt;&gt;"",ISNUMBER(A7571)),VLOOKUP(A7571,Studies!A:BR,2,FALSE),"")</f>
        <v>Xu 2013</v>
      </c>
      <c r="C7571" s="254" t="str">
        <f>IF(AND(A7571&lt;&gt;"",ISNUMBER(A7571)),VLOOKUP(A7571,Studies!A:BR,3,FALSE),"")</f>
        <v>https://www.ncbi.nlm.nih.gov/pubmed/23846872</v>
      </c>
      <c r="D7571" s="254" t="str">
        <f>IF(AND(A7571&lt;&gt;"",ISNUMBER(A7571)),VLOOKUP(A7571,Studies!A:BR,4,FALSE),"")</f>
        <v>CYP2B6*6/*6 genotype</v>
      </c>
      <c r="E7571" s="254" t="str">
        <f>IF(AND(A7571&lt;&gt;"",ISNUMBER(A7571)),VLOOKUP(A7571,Studies!A:BR,5,FALSE),"")</f>
        <v>Efavirenz</v>
      </c>
      <c r="F7571" s="255" t="str">
        <f>IF(AND(A7571&lt;&gt;"",ISNUMBER(A7571)),VLOOKUP(A7571,Studies!A:BR,6,FALSE),"")</f>
        <v>Plasma</v>
      </c>
      <c r="G7571" s="257">
        <v>0.99990000000000001</v>
      </c>
      <c r="H7571" s="194" t="s">
        <v>60</v>
      </c>
      <c r="I7571" s="258">
        <v>111.620938290102</v>
      </c>
      <c r="J7571" s="187" t="s">
        <v>941</v>
      </c>
      <c r="K7571" s="187" t="s">
        <v>239</v>
      </c>
      <c r="P7571" s="42" t="s">
        <v>2231</v>
      </c>
    </row>
    <row r="7572" spans="1:16" x14ac:dyDescent="0.2">
      <c r="A7572" s="183">
        <v>793</v>
      </c>
      <c r="B7572" s="253" t="str">
        <f>IF(AND(A7572&lt;&gt;"",ISNUMBER(A7572)),VLOOKUP(A7572,Studies!A:BR,2,FALSE),"")</f>
        <v>Xu 2013</v>
      </c>
      <c r="C7572" s="254" t="str">
        <f>IF(AND(A7572&lt;&gt;"",ISNUMBER(A7572)),VLOOKUP(A7572,Studies!A:BR,3,FALSE),"")</f>
        <v>https://www.ncbi.nlm.nih.gov/pubmed/23846872</v>
      </c>
      <c r="D7572" s="254" t="str">
        <f>IF(AND(A7572&lt;&gt;"",ISNUMBER(A7572)),VLOOKUP(A7572,Studies!A:BR,4,FALSE),"")</f>
        <v>CYP2B6*6/*6 genotype</v>
      </c>
      <c r="E7572" s="254" t="str">
        <f>IF(AND(A7572&lt;&gt;"",ISNUMBER(A7572)),VLOOKUP(A7572,Studies!A:BR,5,FALSE),"")</f>
        <v>Efavirenz</v>
      </c>
      <c r="F7572" s="255" t="str">
        <f>IF(AND(A7572&lt;&gt;"",ISNUMBER(A7572)),VLOOKUP(A7572,Studies!A:BR,6,FALSE),"")</f>
        <v>Plasma</v>
      </c>
      <c r="G7572" s="257">
        <v>1</v>
      </c>
      <c r="H7572" s="194" t="s">
        <v>60</v>
      </c>
      <c r="I7572" s="258">
        <v>2581.3545944644302</v>
      </c>
      <c r="J7572" s="187" t="s">
        <v>941</v>
      </c>
      <c r="K7572" s="187" t="s">
        <v>239</v>
      </c>
      <c r="P7572" s="42" t="s">
        <v>2231</v>
      </c>
    </row>
    <row r="7573" spans="1:16" x14ac:dyDescent="0.2">
      <c r="A7573" s="30">
        <v>793</v>
      </c>
      <c r="B7573" s="253" t="str">
        <f>IF(AND(A7573&lt;&gt;"",ISNUMBER(A7573)),VLOOKUP(A7573,Studies!A:BR,2,FALSE),"")</f>
        <v>Xu 2013</v>
      </c>
      <c r="C7573" s="254" t="str">
        <f>IF(AND(A7573&lt;&gt;"",ISNUMBER(A7573)),VLOOKUP(A7573,Studies!A:BR,3,FALSE),"")</f>
        <v>https://www.ncbi.nlm.nih.gov/pubmed/23846872</v>
      </c>
      <c r="D7573" s="254" t="str">
        <f>IF(AND(A7573&lt;&gt;"",ISNUMBER(A7573)),VLOOKUP(A7573,Studies!A:BR,4,FALSE),"")</f>
        <v>CYP2B6*6/*6 genotype</v>
      </c>
      <c r="E7573" s="254" t="str">
        <f>IF(AND(A7573&lt;&gt;"",ISNUMBER(A7573)),VLOOKUP(A7573,Studies!A:BR,5,FALSE),"")</f>
        <v>Efavirenz</v>
      </c>
      <c r="F7573" s="255" t="str">
        <f>IF(AND(A7573&lt;&gt;"",ISNUMBER(A7573)),VLOOKUP(A7573,Studies!A:BR,6,FALSE),"")</f>
        <v>Plasma</v>
      </c>
      <c r="G7573" s="257">
        <v>1.0001</v>
      </c>
      <c r="H7573" s="50" t="s">
        <v>60</v>
      </c>
      <c r="I7573" s="258">
        <v>833.17592604978995</v>
      </c>
      <c r="J7573" s="187" t="s">
        <v>941</v>
      </c>
      <c r="K7573" s="187" t="s">
        <v>239</v>
      </c>
      <c r="M7573" s="195"/>
      <c r="N7573" s="195"/>
      <c r="P7573" s="42" t="s">
        <v>2231</v>
      </c>
    </row>
    <row r="7574" spans="1:16" x14ac:dyDescent="0.2">
      <c r="A7574" s="30">
        <v>793</v>
      </c>
      <c r="B7574" s="253" t="str">
        <f>IF(AND(A7574&lt;&gt;"",ISNUMBER(A7574)),VLOOKUP(A7574,Studies!A:BR,2,FALSE),"")</f>
        <v>Xu 2013</v>
      </c>
      <c r="C7574" s="254" t="str">
        <f>IF(AND(A7574&lt;&gt;"",ISNUMBER(A7574)),VLOOKUP(A7574,Studies!A:BR,3,FALSE),"")</f>
        <v>https://www.ncbi.nlm.nih.gov/pubmed/23846872</v>
      </c>
      <c r="D7574" s="254" t="str">
        <f>IF(AND(A7574&lt;&gt;"",ISNUMBER(A7574)),VLOOKUP(A7574,Studies!A:BR,4,FALSE),"")</f>
        <v>CYP2B6*6/*6 genotype</v>
      </c>
      <c r="E7574" s="254" t="str">
        <f>IF(AND(A7574&lt;&gt;"",ISNUMBER(A7574)),VLOOKUP(A7574,Studies!A:BR,5,FALSE),"")</f>
        <v>Efavirenz</v>
      </c>
      <c r="F7574" s="255" t="str">
        <f>IF(AND(A7574&lt;&gt;"",ISNUMBER(A7574)),VLOOKUP(A7574,Studies!A:BR,6,FALSE),"")</f>
        <v>Plasma</v>
      </c>
      <c r="G7574" s="257">
        <v>1.9999</v>
      </c>
      <c r="H7574" s="50" t="s">
        <v>60</v>
      </c>
      <c r="I7574" s="258">
        <v>334.450791272591</v>
      </c>
      <c r="J7574" s="187" t="s">
        <v>941</v>
      </c>
      <c r="K7574" s="187" t="s">
        <v>239</v>
      </c>
      <c r="M7574" s="195"/>
      <c r="N7574" s="195"/>
      <c r="P7574" s="42" t="s">
        <v>2231</v>
      </c>
    </row>
    <row r="7575" spans="1:16" x14ac:dyDescent="0.2">
      <c r="A7575" s="183">
        <v>793</v>
      </c>
      <c r="B7575" s="253" t="str">
        <f>IF(AND(A7575&lt;&gt;"",ISNUMBER(A7575)),VLOOKUP(A7575,Studies!A:BR,2,FALSE),"")</f>
        <v>Xu 2013</v>
      </c>
      <c r="C7575" s="254" t="str">
        <f>IF(AND(A7575&lt;&gt;"",ISNUMBER(A7575)),VLOOKUP(A7575,Studies!A:BR,3,FALSE),"")</f>
        <v>https://www.ncbi.nlm.nih.gov/pubmed/23846872</v>
      </c>
      <c r="D7575" s="254" t="str">
        <f>IF(AND(A7575&lt;&gt;"",ISNUMBER(A7575)),VLOOKUP(A7575,Studies!A:BR,4,FALSE),"")</f>
        <v>CYP2B6*6/*6 genotype</v>
      </c>
      <c r="E7575" s="254" t="str">
        <f>IF(AND(A7575&lt;&gt;"",ISNUMBER(A7575)),VLOOKUP(A7575,Studies!A:BR,5,FALSE),"")</f>
        <v>Efavirenz</v>
      </c>
      <c r="F7575" s="255" t="str">
        <f>IF(AND(A7575&lt;&gt;"",ISNUMBER(A7575)),VLOOKUP(A7575,Studies!A:BR,6,FALSE),"")</f>
        <v>Plasma</v>
      </c>
      <c r="G7575" s="257">
        <v>2</v>
      </c>
      <c r="H7575" s="194" t="s">
        <v>60</v>
      </c>
      <c r="I7575" s="258">
        <v>1424.0445199523699</v>
      </c>
      <c r="J7575" s="187" t="s">
        <v>941</v>
      </c>
      <c r="K7575" s="187" t="s">
        <v>239</v>
      </c>
      <c r="M7575" s="195"/>
      <c r="N7575" s="195"/>
      <c r="P7575" s="42" t="s">
        <v>2231</v>
      </c>
    </row>
    <row r="7576" spans="1:16" x14ac:dyDescent="0.2">
      <c r="A7576" s="183">
        <v>793</v>
      </c>
      <c r="B7576" s="253" t="str">
        <f>IF(AND(A7576&lt;&gt;"",ISNUMBER(A7576)),VLOOKUP(A7576,Studies!A:BR,2,FALSE),"")</f>
        <v>Xu 2013</v>
      </c>
      <c r="C7576" s="254" t="str">
        <f>IF(AND(A7576&lt;&gt;"",ISNUMBER(A7576)),VLOOKUP(A7576,Studies!A:BR,3,FALSE),"")</f>
        <v>https://www.ncbi.nlm.nih.gov/pubmed/23846872</v>
      </c>
      <c r="D7576" s="254" t="str">
        <f>IF(AND(A7576&lt;&gt;"",ISNUMBER(A7576)),VLOOKUP(A7576,Studies!A:BR,4,FALSE),"")</f>
        <v>CYP2B6*6/*6 genotype</v>
      </c>
      <c r="E7576" s="254" t="str">
        <f>IF(AND(A7576&lt;&gt;"",ISNUMBER(A7576)),VLOOKUP(A7576,Studies!A:BR,5,FALSE),"")</f>
        <v>Efavirenz</v>
      </c>
      <c r="F7576" s="255" t="str">
        <f>IF(AND(A7576&lt;&gt;"",ISNUMBER(A7576)),VLOOKUP(A7576,Studies!A:BR,6,FALSE),"")</f>
        <v>Plasma</v>
      </c>
      <c r="G7576" s="257">
        <v>2.0001000000000002</v>
      </c>
      <c r="H7576" s="194" t="s">
        <v>60</v>
      </c>
      <c r="I7576" s="258">
        <v>1806.61110590879</v>
      </c>
      <c r="J7576" s="187" t="s">
        <v>941</v>
      </c>
      <c r="K7576" s="187" t="s">
        <v>239</v>
      </c>
      <c r="M7576" s="195"/>
      <c r="N7576" s="195"/>
      <c r="P7576" s="42" t="s">
        <v>2231</v>
      </c>
    </row>
    <row r="7577" spans="1:16" x14ac:dyDescent="0.2">
      <c r="A7577" s="183">
        <v>793</v>
      </c>
      <c r="B7577" s="253" t="str">
        <f>IF(AND(A7577&lt;&gt;"",ISNUMBER(A7577)),VLOOKUP(A7577,Studies!A:BR,2,FALSE),"")</f>
        <v>Xu 2013</v>
      </c>
      <c r="C7577" s="254" t="str">
        <f>IF(AND(A7577&lt;&gt;"",ISNUMBER(A7577)),VLOOKUP(A7577,Studies!A:BR,3,FALSE),"")</f>
        <v>https://www.ncbi.nlm.nih.gov/pubmed/23846872</v>
      </c>
      <c r="D7577" s="254" t="str">
        <f>IF(AND(A7577&lt;&gt;"",ISNUMBER(A7577)),VLOOKUP(A7577,Studies!A:BR,4,FALSE),"")</f>
        <v>CYP2B6*6/*6 genotype</v>
      </c>
      <c r="E7577" s="254" t="str">
        <f>IF(AND(A7577&lt;&gt;"",ISNUMBER(A7577)),VLOOKUP(A7577,Studies!A:BR,5,FALSE),"")</f>
        <v>Efavirenz</v>
      </c>
      <c r="F7577" s="255" t="str">
        <f>IF(AND(A7577&lt;&gt;"",ISNUMBER(A7577)),VLOOKUP(A7577,Studies!A:BR,6,FALSE),"")</f>
        <v>Plasma</v>
      </c>
      <c r="G7577" s="257">
        <v>3</v>
      </c>
      <c r="H7577" s="194" t="s">
        <v>60</v>
      </c>
      <c r="I7577" s="258">
        <v>2295.78478455714</v>
      </c>
      <c r="J7577" s="187" t="s">
        <v>941</v>
      </c>
      <c r="K7577" s="187" t="s">
        <v>239</v>
      </c>
      <c r="M7577" s="195"/>
      <c r="N7577" s="195"/>
      <c r="P7577" s="42" t="s">
        <v>2231</v>
      </c>
    </row>
    <row r="7578" spans="1:16" x14ac:dyDescent="0.2">
      <c r="A7578" s="183">
        <v>793</v>
      </c>
      <c r="B7578" s="253" t="str">
        <f>IF(AND(A7578&lt;&gt;"",ISNUMBER(A7578)),VLOOKUP(A7578,Studies!A:BR,2,FALSE),"")</f>
        <v>Xu 2013</v>
      </c>
      <c r="C7578" s="254" t="str">
        <f>IF(AND(A7578&lt;&gt;"",ISNUMBER(A7578)),VLOOKUP(A7578,Studies!A:BR,3,FALSE),"")</f>
        <v>https://www.ncbi.nlm.nih.gov/pubmed/23846872</v>
      </c>
      <c r="D7578" s="254" t="str">
        <f>IF(AND(A7578&lt;&gt;"",ISNUMBER(A7578)),VLOOKUP(A7578,Studies!A:BR,4,FALSE),"")</f>
        <v>CYP2B6*6/*6 genotype</v>
      </c>
      <c r="E7578" s="254" t="str">
        <f>IF(AND(A7578&lt;&gt;"",ISNUMBER(A7578)),VLOOKUP(A7578,Studies!A:BR,5,FALSE),"")</f>
        <v>Efavirenz</v>
      </c>
      <c r="F7578" s="255" t="str">
        <f>IF(AND(A7578&lt;&gt;"",ISNUMBER(A7578)),VLOOKUP(A7578,Studies!A:BR,6,FALSE),"")</f>
        <v>Plasma</v>
      </c>
      <c r="G7578" s="257">
        <v>3.0001000000000002</v>
      </c>
      <c r="H7578" s="194" t="s">
        <v>60</v>
      </c>
      <c r="I7578" s="258">
        <v>1990.7000387944299</v>
      </c>
      <c r="J7578" s="187" t="s">
        <v>941</v>
      </c>
      <c r="K7578" s="187" t="s">
        <v>239</v>
      </c>
      <c r="M7578" s="195"/>
      <c r="N7578" s="195"/>
      <c r="P7578" s="42" t="s">
        <v>2231</v>
      </c>
    </row>
    <row r="7579" spans="1:16" x14ac:dyDescent="0.2">
      <c r="A7579" s="183">
        <v>793</v>
      </c>
      <c r="B7579" s="253" t="str">
        <f>IF(AND(A7579&lt;&gt;"",ISNUMBER(A7579)),VLOOKUP(A7579,Studies!A:BR,2,FALSE),"")</f>
        <v>Xu 2013</v>
      </c>
      <c r="C7579" s="254" t="str">
        <f>IF(AND(A7579&lt;&gt;"",ISNUMBER(A7579)),VLOOKUP(A7579,Studies!A:BR,3,FALSE),"")</f>
        <v>https://www.ncbi.nlm.nih.gov/pubmed/23846872</v>
      </c>
      <c r="D7579" s="254" t="str">
        <f>IF(AND(A7579&lt;&gt;"",ISNUMBER(A7579)),VLOOKUP(A7579,Studies!A:BR,4,FALSE),"")</f>
        <v>CYP2B6*6/*6 genotype</v>
      </c>
      <c r="E7579" s="254" t="str">
        <f>IF(AND(A7579&lt;&gt;"",ISNUMBER(A7579)),VLOOKUP(A7579,Studies!A:BR,5,FALSE),"")</f>
        <v>Efavirenz</v>
      </c>
      <c r="F7579" s="255" t="str">
        <f>IF(AND(A7579&lt;&gt;"",ISNUMBER(A7579)),VLOOKUP(A7579,Studies!A:BR,6,FALSE),"")</f>
        <v>Plasma</v>
      </c>
      <c r="G7579" s="257">
        <v>3.9998999999999998</v>
      </c>
      <c r="H7579" s="194" t="s">
        <v>60</v>
      </c>
      <c r="I7579" s="258">
        <v>2426.5996013537901</v>
      </c>
      <c r="J7579" s="187" t="s">
        <v>941</v>
      </c>
      <c r="K7579" s="187" t="s">
        <v>239</v>
      </c>
      <c r="M7579" s="195"/>
      <c r="N7579" s="195"/>
      <c r="P7579" s="42" t="s">
        <v>2231</v>
      </c>
    </row>
    <row r="7580" spans="1:16" x14ac:dyDescent="0.2">
      <c r="A7580" s="183">
        <v>793</v>
      </c>
      <c r="B7580" s="253" t="str">
        <f>IF(AND(A7580&lt;&gt;"",ISNUMBER(A7580)),VLOOKUP(A7580,Studies!A:BR,2,FALSE),"")</f>
        <v>Xu 2013</v>
      </c>
      <c r="C7580" s="254" t="str">
        <f>IF(AND(A7580&lt;&gt;"",ISNUMBER(A7580)),VLOOKUP(A7580,Studies!A:BR,3,FALSE),"")</f>
        <v>https://www.ncbi.nlm.nih.gov/pubmed/23846872</v>
      </c>
      <c r="D7580" s="254" t="str">
        <f>IF(AND(A7580&lt;&gt;"",ISNUMBER(A7580)),VLOOKUP(A7580,Studies!A:BR,4,FALSE),"")</f>
        <v>CYP2B6*6/*6 genotype</v>
      </c>
      <c r="E7580" s="254" t="str">
        <f>IF(AND(A7580&lt;&gt;"",ISNUMBER(A7580)),VLOOKUP(A7580,Studies!A:BR,5,FALSE),"")</f>
        <v>Efavirenz</v>
      </c>
      <c r="F7580" s="255" t="str">
        <f>IF(AND(A7580&lt;&gt;"",ISNUMBER(A7580)),VLOOKUP(A7580,Studies!A:BR,6,FALSE),"")</f>
        <v>Plasma</v>
      </c>
      <c r="G7580" s="257">
        <v>4</v>
      </c>
      <c r="H7580" s="194" t="s">
        <v>60</v>
      </c>
      <c r="I7580" s="258">
        <v>1985.92163525209</v>
      </c>
      <c r="J7580" s="187" t="s">
        <v>941</v>
      </c>
      <c r="K7580" s="187" t="s">
        <v>239</v>
      </c>
      <c r="M7580" s="195"/>
      <c r="N7580" s="195"/>
      <c r="P7580" s="42" t="s">
        <v>2231</v>
      </c>
    </row>
    <row r="7581" spans="1:16" x14ac:dyDescent="0.2">
      <c r="A7581" s="183">
        <v>793</v>
      </c>
      <c r="B7581" s="253" t="str">
        <f>IF(AND(A7581&lt;&gt;"",ISNUMBER(A7581)),VLOOKUP(A7581,Studies!A:BR,2,FALSE),"")</f>
        <v>Xu 2013</v>
      </c>
      <c r="C7581" s="254" t="str">
        <f>IF(AND(A7581&lt;&gt;"",ISNUMBER(A7581)),VLOOKUP(A7581,Studies!A:BR,3,FALSE),"")</f>
        <v>https://www.ncbi.nlm.nih.gov/pubmed/23846872</v>
      </c>
      <c r="D7581" s="254" t="str">
        <f>IF(AND(A7581&lt;&gt;"",ISNUMBER(A7581)),VLOOKUP(A7581,Studies!A:BR,4,FALSE),"")</f>
        <v>CYP2B6*6/*6 genotype</v>
      </c>
      <c r="E7581" s="254" t="str">
        <f>IF(AND(A7581&lt;&gt;"",ISNUMBER(A7581)),VLOOKUP(A7581,Studies!A:BR,5,FALSE),"")</f>
        <v>Efavirenz</v>
      </c>
      <c r="F7581" s="255" t="str">
        <f>IF(AND(A7581&lt;&gt;"",ISNUMBER(A7581)),VLOOKUP(A7581,Studies!A:BR,6,FALSE),"")</f>
        <v>Plasma</v>
      </c>
      <c r="G7581" s="257">
        <v>4.0000999999999998</v>
      </c>
      <c r="H7581" s="194" t="s">
        <v>60</v>
      </c>
      <c r="I7581" s="258">
        <v>2237.7376158816301</v>
      </c>
      <c r="J7581" s="187" t="s">
        <v>941</v>
      </c>
      <c r="K7581" s="187" t="s">
        <v>239</v>
      </c>
      <c r="M7581" s="195"/>
      <c r="N7581" s="195"/>
      <c r="P7581" s="42" t="s">
        <v>2231</v>
      </c>
    </row>
    <row r="7582" spans="1:16" x14ac:dyDescent="0.2">
      <c r="A7582" s="183">
        <v>793</v>
      </c>
      <c r="B7582" s="253" t="str">
        <f>IF(AND(A7582&lt;&gt;"",ISNUMBER(A7582)),VLOOKUP(A7582,Studies!A:BR,2,FALSE),"")</f>
        <v>Xu 2013</v>
      </c>
      <c r="C7582" s="254" t="str">
        <f>IF(AND(A7582&lt;&gt;"",ISNUMBER(A7582)),VLOOKUP(A7582,Studies!A:BR,3,FALSE),"")</f>
        <v>https://www.ncbi.nlm.nih.gov/pubmed/23846872</v>
      </c>
      <c r="D7582" s="254" t="str">
        <f>IF(AND(A7582&lt;&gt;"",ISNUMBER(A7582)),VLOOKUP(A7582,Studies!A:BR,4,FALSE),"")</f>
        <v>CYP2B6*6/*6 genotype</v>
      </c>
      <c r="E7582" s="254" t="str">
        <f>IF(AND(A7582&lt;&gt;"",ISNUMBER(A7582)),VLOOKUP(A7582,Studies!A:BR,5,FALSE),"")</f>
        <v>Efavirenz</v>
      </c>
      <c r="F7582" s="255" t="str">
        <f>IF(AND(A7582&lt;&gt;"",ISNUMBER(A7582)),VLOOKUP(A7582,Studies!A:BR,6,FALSE),"")</f>
        <v>Plasma</v>
      </c>
      <c r="G7582" s="257">
        <v>4.9999000000000002</v>
      </c>
      <c r="H7582" s="194" t="s">
        <v>60</v>
      </c>
      <c r="I7582" s="258">
        <v>1869.7630864313101</v>
      </c>
      <c r="J7582" s="187" t="s">
        <v>941</v>
      </c>
      <c r="K7582" s="187" t="s">
        <v>239</v>
      </c>
      <c r="M7582" s="195"/>
      <c r="N7582" s="195"/>
      <c r="P7582" s="42" t="s">
        <v>2231</v>
      </c>
    </row>
    <row r="7583" spans="1:16" x14ac:dyDescent="0.2">
      <c r="A7583" s="183">
        <v>793</v>
      </c>
      <c r="B7583" s="253" t="str">
        <f>IF(AND(A7583&lt;&gt;"",ISNUMBER(A7583)),VLOOKUP(A7583,Studies!A:BR,2,FALSE),"")</f>
        <v>Xu 2013</v>
      </c>
      <c r="C7583" s="254" t="str">
        <f>IF(AND(A7583&lt;&gt;"",ISNUMBER(A7583)),VLOOKUP(A7583,Studies!A:BR,3,FALSE),"")</f>
        <v>https://www.ncbi.nlm.nih.gov/pubmed/23846872</v>
      </c>
      <c r="D7583" s="254" t="str">
        <f>IF(AND(A7583&lt;&gt;"",ISNUMBER(A7583)),VLOOKUP(A7583,Studies!A:BR,4,FALSE),"")</f>
        <v>CYP2B6*6/*6 genotype</v>
      </c>
      <c r="E7583" s="254" t="str">
        <f>IF(AND(A7583&lt;&gt;"",ISNUMBER(A7583)),VLOOKUP(A7583,Studies!A:BR,5,FALSE),"")</f>
        <v>Efavirenz</v>
      </c>
      <c r="F7583" s="255" t="str">
        <f>IF(AND(A7583&lt;&gt;"",ISNUMBER(A7583)),VLOOKUP(A7583,Studies!A:BR,6,FALSE),"")</f>
        <v>Plasma</v>
      </c>
      <c r="G7583" s="257">
        <v>5</v>
      </c>
      <c r="H7583" s="194" t="s">
        <v>60</v>
      </c>
      <c r="I7583" s="258">
        <v>1419.40524126122</v>
      </c>
      <c r="J7583" s="187" t="s">
        <v>941</v>
      </c>
      <c r="K7583" s="187" t="s">
        <v>239</v>
      </c>
      <c r="M7583" s="195"/>
      <c r="N7583" s="195"/>
      <c r="P7583" s="42" t="s">
        <v>2231</v>
      </c>
    </row>
    <row r="7584" spans="1:16" x14ac:dyDescent="0.2">
      <c r="A7584" s="183">
        <v>793</v>
      </c>
      <c r="B7584" s="253" t="str">
        <f>IF(AND(A7584&lt;&gt;"",ISNUMBER(A7584)),VLOOKUP(A7584,Studies!A:BR,2,FALSE),"")</f>
        <v>Xu 2013</v>
      </c>
      <c r="C7584" s="254" t="str">
        <f>IF(AND(A7584&lt;&gt;"",ISNUMBER(A7584)),VLOOKUP(A7584,Studies!A:BR,3,FALSE),"")</f>
        <v>https://www.ncbi.nlm.nih.gov/pubmed/23846872</v>
      </c>
      <c r="D7584" s="254" t="str">
        <f>IF(AND(A7584&lt;&gt;"",ISNUMBER(A7584)),VLOOKUP(A7584,Studies!A:BR,4,FALSE),"")</f>
        <v>CYP2B6*6/*6 genotype</v>
      </c>
      <c r="E7584" s="254" t="str">
        <f>IF(AND(A7584&lt;&gt;"",ISNUMBER(A7584)),VLOOKUP(A7584,Studies!A:BR,5,FALSE),"")</f>
        <v>Efavirenz</v>
      </c>
      <c r="F7584" s="255" t="str">
        <f>IF(AND(A7584&lt;&gt;"",ISNUMBER(A7584)),VLOOKUP(A7584,Studies!A:BR,6,FALSE),"")</f>
        <v>Plasma</v>
      </c>
      <c r="G7584" s="257">
        <v>5.0000999999999998</v>
      </c>
      <c r="H7584" s="194" t="s">
        <v>60</v>
      </c>
      <c r="I7584" s="258">
        <v>1598.57664575334</v>
      </c>
      <c r="J7584" s="187" t="s">
        <v>941</v>
      </c>
      <c r="K7584" s="187" t="s">
        <v>239</v>
      </c>
      <c r="M7584" s="195"/>
      <c r="N7584" s="195"/>
      <c r="P7584" s="42" t="s">
        <v>2231</v>
      </c>
    </row>
    <row r="7585" spans="1:16" x14ac:dyDescent="0.2">
      <c r="A7585" s="183">
        <v>793</v>
      </c>
      <c r="B7585" s="253" t="str">
        <f>IF(AND(A7585&lt;&gt;"",ISNUMBER(A7585)),VLOOKUP(A7585,Studies!A:BR,2,FALSE),"")</f>
        <v>Xu 2013</v>
      </c>
      <c r="C7585" s="254" t="str">
        <f>IF(AND(A7585&lt;&gt;"",ISNUMBER(A7585)),VLOOKUP(A7585,Studies!A:BR,3,FALSE),"")</f>
        <v>https://www.ncbi.nlm.nih.gov/pubmed/23846872</v>
      </c>
      <c r="D7585" s="254" t="str">
        <f>IF(AND(A7585&lt;&gt;"",ISNUMBER(A7585)),VLOOKUP(A7585,Studies!A:BR,4,FALSE),"")</f>
        <v>CYP2B6*6/*6 genotype</v>
      </c>
      <c r="E7585" s="254" t="str">
        <f>IF(AND(A7585&lt;&gt;"",ISNUMBER(A7585)),VLOOKUP(A7585,Studies!A:BR,5,FALSE),"")</f>
        <v>Efavirenz</v>
      </c>
      <c r="F7585" s="255" t="str">
        <f>IF(AND(A7585&lt;&gt;"",ISNUMBER(A7585)),VLOOKUP(A7585,Studies!A:BR,6,FALSE),"")</f>
        <v>Plasma</v>
      </c>
      <c r="G7585" s="257">
        <v>5.9999000000000002</v>
      </c>
      <c r="H7585" s="194" t="s">
        <v>60</v>
      </c>
      <c r="I7585" s="258">
        <v>1225.76485224673</v>
      </c>
      <c r="J7585" s="187" t="s">
        <v>941</v>
      </c>
      <c r="K7585" s="187" t="s">
        <v>239</v>
      </c>
      <c r="M7585" s="195"/>
      <c r="N7585" s="195"/>
      <c r="P7585" s="42" t="s">
        <v>2231</v>
      </c>
    </row>
    <row r="7586" spans="1:16" x14ac:dyDescent="0.2">
      <c r="A7586" s="183">
        <v>793</v>
      </c>
      <c r="B7586" s="253" t="str">
        <f>IF(AND(A7586&lt;&gt;"",ISNUMBER(A7586)),VLOOKUP(A7586,Studies!A:BR,2,FALSE),"")</f>
        <v>Xu 2013</v>
      </c>
      <c r="C7586" s="254" t="str">
        <f>IF(AND(A7586&lt;&gt;"",ISNUMBER(A7586)),VLOOKUP(A7586,Studies!A:BR,3,FALSE),"")</f>
        <v>https://www.ncbi.nlm.nih.gov/pubmed/23846872</v>
      </c>
      <c r="D7586" s="254" t="str">
        <f>IF(AND(A7586&lt;&gt;"",ISNUMBER(A7586)),VLOOKUP(A7586,Studies!A:BR,4,FALSE),"")</f>
        <v>CYP2B6*6/*6 genotype</v>
      </c>
      <c r="E7586" s="254" t="str">
        <f>IF(AND(A7586&lt;&gt;"",ISNUMBER(A7586)),VLOOKUP(A7586,Studies!A:BR,5,FALSE),"")</f>
        <v>Efavirenz</v>
      </c>
      <c r="F7586" s="255" t="str">
        <f>IF(AND(A7586&lt;&gt;"",ISNUMBER(A7586)),VLOOKUP(A7586,Studies!A:BR,6,FALSE),"")</f>
        <v>Plasma</v>
      </c>
      <c r="G7586" s="257">
        <v>6</v>
      </c>
      <c r="H7586" s="194" t="s">
        <v>60</v>
      </c>
      <c r="I7586" s="258">
        <v>1831.09707971586</v>
      </c>
      <c r="J7586" s="187" t="s">
        <v>941</v>
      </c>
      <c r="K7586" s="187" t="s">
        <v>239</v>
      </c>
      <c r="M7586" s="195"/>
      <c r="N7586" s="195"/>
      <c r="P7586" s="42" t="s">
        <v>2231</v>
      </c>
    </row>
    <row r="7587" spans="1:16" x14ac:dyDescent="0.2">
      <c r="A7587" s="183">
        <v>793</v>
      </c>
      <c r="B7587" s="253" t="str">
        <f>IF(AND(A7587&lt;&gt;"",ISNUMBER(A7587)),VLOOKUP(A7587,Studies!A:BR,2,FALSE),"")</f>
        <v>Xu 2013</v>
      </c>
      <c r="C7587" s="254" t="str">
        <f>IF(AND(A7587&lt;&gt;"",ISNUMBER(A7587)),VLOOKUP(A7587,Studies!A:BR,3,FALSE),"")</f>
        <v>https://www.ncbi.nlm.nih.gov/pubmed/23846872</v>
      </c>
      <c r="D7587" s="254" t="str">
        <f>IF(AND(A7587&lt;&gt;"",ISNUMBER(A7587)),VLOOKUP(A7587,Studies!A:BR,4,FALSE),"")</f>
        <v>CYP2B6*6/*6 genotype</v>
      </c>
      <c r="E7587" s="254" t="str">
        <f>IF(AND(A7587&lt;&gt;"",ISNUMBER(A7587)),VLOOKUP(A7587,Studies!A:BR,5,FALSE),"")</f>
        <v>Efavirenz</v>
      </c>
      <c r="F7587" s="255" t="str">
        <f>IF(AND(A7587&lt;&gt;"",ISNUMBER(A7587)),VLOOKUP(A7587,Studies!A:BR,6,FALSE),"")</f>
        <v>Plasma</v>
      </c>
      <c r="G7587" s="257">
        <v>6.0000999999999998</v>
      </c>
      <c r="H7587" s="194" t="s">
        <v>60</v>
      </c>
      <c r="I7587" s="258">
        <v>1085.3290168956401</v>
      </c>
      <c r="J7587" s="187" t="s">
        <v>941</v>
      </c>
      <c r="K7587" s="187" t="s">
        <v>239</v>
      </c>
      <c r="M7587" s="195"/>
      <c r="N7587" s="195"/>
      <c r="P7587" s="42" t="s">
        <v>2231</v>
      </c>
    </row>
    <row r="7588" spans="1:16" x14ac:dyDescent="0.2">
      <c r="A7588" s="183">
        <v>793</v>
      </c>
      <c r="B7588" s="253" t="str">
        <f>IF(AND(A7588&lt;&gt;"",ISNUMBER(A7588)),VLOOKUP(A7588,Studies!A:BR,2,FALSE),"")</f>
        <v>Xu 2013</v>
      </c>
      <c r="C7588" s="254" t="str">
        <f>IF(AND(A7588&lt;&gt;"",ISNUMBER(A7588)),VLOOKUP(A7588,Studies!A:BR,3,FALSE),"")</f>
        <v>https://www.ncbi.nlm.nih.gov/pubmed/23846872</v>
      </c>
      <c r="D7588" s="254" t="str">
        <f>IF(AND(A7588&lt;&gt;"",ISNUMBER(A7588)),VLOOKUP(A7588,Studies!A:BR,4,FALSE),"")</f>
        <v>CYP2B6*6/*6 genotype</v>
      </c>
      <c r="E7588" s="254" t="str">
        <f>IF(AND(A7588&lt;&gt;"",ISNUMBER(A7588)),VLOOKUP(A7588,Studies!A:BR,5,FALSE),"")</f>
        <v>Efavirenz</v>
      </c>
      <c r="F7588" s="255" t="str">
        <f>IF(AND(A7588&lt;&gt;"",ISNUMBER(A7588)),VLOOKUP(A7588,Studies!A:BR,6,FALSE),"")</f>
        <v>Plasma</v>
      </c>
      <c r="G7588" s="257">
        <v>7.9999000000000002</v>
      </c>
      <c r="H7588" s="194" t="s">
        <v>60</v>
      </c>
      <c r="I7588" s="258">
        <v>1177.4831779326501</v>
      </c>
      <c r="J7588" s="187" t="s">
        <v>941</v>
      </c>
      <c r="K7588" s="187" t="s">
        <v>239</v>
      </c>
      <c r="M7588" s="195"/>
      <c r="N7588" s="195"/>
      <c r="P7588" s="42" t="s">
        <v>2231</v>
      </c>
    </row>
    <row r="7589" spans="1:16" x14ac:dyDescent="0.2">
      <c r="A7589" s="183">
        <v>793</v>
      </c>
      <c r="B7589" s="253" t="str">
        <f>IF(AND(A7589&lt;&gt;"",ISNUMBER(A7589)),VLOOKUP(A7589,Studies!A:BR,2,FALSE),"")</f>
        <v>Xu 2013</v>
      </c>
      <c r="C7589" s="254" t="str">
        <f>IF(AND(A7589&lt;&gt;"",ISNUMBER(A7589)),VLOOKUP(A7589,Studies!A:BR,3,FALSE),"")</f>
        <v>https://www.ncbi.nlm.nih.gov/pubmed/23846872</v>
      </c>
      <c r="D7589" s="254" t="str">
        <f>IF(AND(A7589&lt;&gt;"",ISNUMBER(A7589)),VLOOKUP(A7589,Studies!A:BR,4,FALSE),"")</f>
        <v>CYP2B6*6/*6 genotype</v>
      </c>
      <c r="E7589" s="254" t="str">
        <f>IF(AND(A7589&lt;&gt;"",ISNUMBER(A7589)),VLOOKUP(A7589,Studies!A:BR,5,FALSE),"")</f>
        <v>Efavirenz</v>
      </c>
      <c r="F7589" s="255" t="str">
        <f>IF(AND(A7589&lt;&gt;"",ISNUMBER(A7589)),VLOOKUP(A7589,Studies!A:BR,6,FALSE),"")</f>
        <v>Plasma</v>
      </c>
      <c r="G7589" s="257">
        <v>8</v>
      </c>
      <c r="H7589" s="194" t="s">
        <v>60</v>
      </c>
      <c r="I7589" s="258">
        <v>1695.6483351838699</v>
      </c>
      <c r="J7589" s="187" t="s">
        <v>941</v>
      </c>
      <c r="K7589" s="187" t="s">
        <v>239</v>
      </c>
      <c r="M7589" s="195"/>
      <c r="N7589" s="195"/>
      <c r="P7589" s="42" t="s">
        <v>2231</v>
      </c>
    </row>
    <row r="7590" spans="1:16" x14ac:dyDescent="0.2">
      <c r="A7590" s="183">
        <v>793</v>
      </c>
      <c r="B7590" s="253" t="str">
        <f>IF(AND(A7590&lt;&gt;"",ISNUMBER(A7590)),VLOOKUP(A7590,Studies!A:BR,2,FALSE),"")</f>
        <v>Xu 2013</v>
      </c>
      <c r="C7590" s="254" t="str">
        <f>IF(AND(A7590&lt;&gt;"",ISNUMBER(A7590)),VLOOKUP(A7590,Studies!A:BR,3,FALSE),"")</f>
        <v>https://www.ncbi.nlm.nih.gov/pubmed/23846872</v>
      </c>
      <c r="D7590" s="254" t="str">
        <f>IF(AND(A7590&lt;&gt;"",ISNUMBER(A7590)),VLOOKUP(A7590,Studies!A:BR,4,FALSE),"")</f>
        <v>CYP2B6*6/*6 genotype</v>
      </c>
      <c r="E7590" s="254" t="str">
        <f>IF(AND(A7590&lt;&gt;"",ISNUMBER(A7590)),VLOOKUP(A7590,Studies!A:BR,5,FALSE),"")</f>
        <v>Efavirenz</v>
      </c>
      <c r="F7590" s="255" t="str">
        <f>IF(AND(A7590&lt;&gt;"",ISNUMBER(A7590)),VLOOKUP(A7590,Studies!A:BR,6,FALSE),"")</f>
        <v>Plasma</v>
      </c>
      <c r="G7590" s="257">
        <v>8.0000999999999998</v>
      </c>
      <c r="H7590" s="194" t="s">
        <v>60</v>
      </c>
      <c r="I7590" s="258">
        <v>1003.14903749682</v>
      </c>
      <c r="J7590" s="187" t="s">
        <v>941</v>
      </c>
      <c r="K7590" s="187" t="s">
        <v>239</v>
      </c>
      <c r="M7590" s="195"/>
      <c r="N7590" s="195"/>
      <c r="P7590" s="42" t="s">
        <v>2231</v>
      </c>
    </row>
    <row r="7591" spans="1:16" x14ac:dyDescent="0.2">
      <c r="A7591" s="183">
        <v>793</v>
      </c>
      <c r="B7591" s="253" t="str">
        <f>IF(AND(A7591&lt;&gt;"",ISNUMBER(A7591)),VLOOKUP(A7591,Studies!A:BR,2,FALSE),"")</f>
        <v>Xu 2013</v>
      </c>
      <c r="C7591" s="254" t="str">
        <f>IF(AND(A7591&lt;&gt;"",ISNUMBER(A7591)),VLOOKUP(A7591,Studies!A:BR,3,FALSE),"")</f>
        <v>https://www.ncbi.nlm.nih.gov/pubmed/23846872</v>
      </c>
      <c r="D7591" s="254" t="str">
        <f>IF(AND(A7591&lt;&gt;"",ISNUMBER(A7591)),VLOOKUP(A7591,Studies!A:BR,4,FALSE),"")</f>
        <v>CYP2B6*6/*6 genotype</v>
      </c>
      <c r="E7591" s="254" t="str">
        <f>IF(AND(A7591&lt;&gt;"",ISNUMBER(A7591)),VLOOKUP(A7591,Studies!A:BR,5,FALSE),"")</f>
        <v>Efavirenz</v>
      </c>
      <c r="F7591" s="255" t="str">
        <f>IF(AND(A7591&lt;&gt;"",ISNUMBER(A7591)),VLOOKUP(A7591,Studies!A:BR,6,FALSE),"")</f>
        <v>Plasma</v>
      </c>
      <c r="G7591" s="257">
        <v>9.9999000000000002</v>
      </c>
      <c r="H7591" s="194" t="s">
        <v>60</v>
      </c>
      <c r="I7591" s="258">
        <v>1090.4552325659099</v>
      </c>
      <c r="J7591" s="187" t="s">
        <v>941</v>
      </c>
      <c r="K7591" s="187" t="s">
        <v>239</v>
      </c>
      <c r="M7591" s="195"/>
      <c r="N7591" s="195"/>
      <c r="P7591" s="42" t="s">
        <v>2231</v>
      </c>
    </row>
    <row r="7592" spans="1:16" x14ac:dyDescent="0.2">
      <c r="A7592" s="183">
        <v>793</v>
      </c>
      <c r="B7592" s="253" t="str">
        <f>IF(AND(A7592&lt;&gt;"",ISNUMBER(A7592)),VLOOKUP(A7592,Studies!A:BR,2,FALSE),"")</f>
        <v>Xu 2013</v>
      </c>
      <c r="C7592" s="254" t="str">
        <f>IF(AND(A7592&lt;&gt;"",ISNUMBER(A7592)),VLOOKUP(A7592,Studies!A:BR,3,FALSE),"")</f>
        <v>https://www.ncbi.nlm.nih.gov/pubmed/23846872</v>
      </c>
      <c r="D7592" s="254" t="str">
        <f>IF(AND(A7592&lt;&gt;"",ISNUMBER(A7592)),VLOOKUP(A7592,Studies!A:BR,4,FALSE),"")</f>
        <v>CYP2B6*6/*6 genotype</v>
      </c>
      <c r="E7592" s="254" t="str">
        <f>IF(AND(A7592&lt;&gt;"",ISNUMBER(A7592)),VLOOKUP(A7592,Studies!A:BR,5,FALSE),"")</f>
        <v>Efavirenz</v>
      </c>
      <c r="F7592" s="255" t="str">
        <f>IF(AND(A7592&lt;&gt;"",ISNUMBER(A7592)),VLOOKUP(A7592,Studies!A:BR,6,FALSE),"")</f>
        <v>Plasma</v>
      </c>
      <c r="G7592" s="257">
        <v>10</v>
      </c>
      <c r="H7592" s="194" t="s">
        <v>60</v>
      </c>
      <c r="I7592" s="258">
        <v>1327.7487191149501</v>
      </c>
      <c r="J7592" s="187" t="s">
        <v>941</v>
      </c>
      <c r="K7592" s="187" t="s">
        <v>239</v>
      </c>
      <c r="M7592" s="195"/>
      <c r="N7592" s="195"/>
      <c r="P7592" s="42" t="s">
        <v>2231</v>
      </c>
    </row>
    <row r="7593" spans="1:16" x14ac:dyDescent="0.2">
      <c r="A7593" s="183">
        <v>793</v>
      </c>
      <c r="B7593" s="253" t="str">
        <f>IF(AND(A7593&lt;&gt;"",ISNUMBER(A7593)),VLOOKUP(A7593,Studies!A:BR,2,FALSE),"")</f>
        <v>Xu 2013</v>
      </c>
      <c r="C7593" s="254" t="str">
        <f>IF(AND(A7593&lt;&gt;"",ISNUMBER(A7593)),VLOOKUP(A7593,Studies!A:BR,3,FALSE),"")</f>
        <v>https://www.ncbi.nlm.nih.gov/pubmed/23846872</v>
      </c>
      <c r="D7593" s="254" t="str">
        <f>IF(AND(A7593&lt;&gt;"",ISNUMBER(A7593)),VLOOKUP(A7593,Studies!A:BR,4,FALSE),"")</f>
        <v>CYP2B6*6/*6 genotype</v>
      </c>
      <c r="E7593" s="254" t="str">
        <f>IF(AND(A7593&lt;&gt;"",ISNUMBER(A7593)),VLOOKUP(A7593,Studies!A:BR,5,FALSE),"")</f>
        <v>Efavirenz</v>
      </c>
      <c r="F7593" s="255" t="str">
        <f>IF(AND(A7593&lt;&gt;"",ISNUMBER(A7593)),VLOOKUP(A7593,Studies!A:BR,6,FALSE),"")</f>
        <v>Plasma</v>
      </c>
      <c r="G7593" s="257">
        <v>10.0001</v>
      </c>
      <c r="H7593" s="194" t="s">
        <v>60</v>
      </c>
      <c r="I7593" s="258">
        <v>979.07508728746598</v>
      </c>
      <c r="J7593" s="187" t="s">
        <v>941</v>
      </c>
      <c r="K7593" s="187" t="s">
        <v>239</v>
      </c>
      <c r="M7593" s="195"/>
      <c r="N7593" s="195"/>
      <c r="P7593" s="42" t="s">
        <v>2231</v>
      </c>
    </row>
    <row r="7594" spans="1:16" x14ac:dyDescent="0.2">
      <c r="A7594" s="183">
        <v>793</v>
      </c>
      <c r="B7594" s="253" t="str">
        <f>IF(AND(A7594&lt;&gt;"",ISNUMBER(A7594)),VLOOKUP(A7594,Studies!A:BR,2,FALSE),"")</f>
        <v>Xu 2013</v>
      </c>
      <c r="C7594" s="254" t="str">
        <f>IF(AND(A7594&lt;&gt;"",ISNUMBER(A7594)),VLOOKUP(A7594,Studies!A:BR,3,FALSE),"")</f>
        <v>https://www.ncbi.nlm.nih.gov/pubmed/23846872</v>
      </c>
      <c r="D7594" s="254" t="str">
        <f>IF(AND(A7594&lt;&gt;"",ISNUMBER(A7594)),VLOOKUP(A7594,Studies!A:BR,4,FALSE),"")</f>
        <v>CYP2B6*6/*6 genotype</v>
      </c>
      <c r="E7594" s="254" t="str">
        <f>IF(AND(A7594&lt;&gt;"",ISNUMBER(A7594)),VLOOKUP(A7594,Studies!A:BR,5,FALSE),"")</f>
        <v>Efavirenz</v>
      </c>
      <c r="F7594" s="255" t="str">
        <f>IF(AND(A7594&lt;&gt;"",ISNUMBER(A7594)),VLOOKUP(A7594,Studies!A:BR,6,FALSE),"")</f>
        <v>Plasma</v>
      </c>
      <c r="G7594" s="257">
        <v>11.9999</v>
      </c>
      <c r="H7594" s="194" t="s">
        <v>60</v>
      </c>
      <c r="I7594" s="258">
        <v>1269.7711128650301</v>
      </c>
      <c r="J7594" s="187" t="s">
        <v>941</v>
      </c>
      <c r="K7594" s="187" t="s">
        <v>239</v>
      </c>
      <c r="M7594" s="195"/>
      <c r="N7594" s="195"/>
      <c r="P7594" s="42" t="s">
        <v>2231</v>
      </c>
    </row>
    <row r="7595" spans="1:16" x14ac:dyDescent="0.2">
      <c r="A7595" s="183">
        <v>793</v>
      </c>
      <c r="B7595" s="253" t="str">
        <f>IF(AND(A7595&lt;&gt;"",ISNUMBER(A7595)),VLOOKUP(A7595,Studies!A:BR,2,FALSE),"")</f>
        <v>Xu 2013</v>
      </c>
      <c r="C7595" s="254" t="str">
        <f>IF(AND(A7595&lt;&gt;"",ISNUMBER(A7595)),VLOOKUP(A7595,Studies!A:BR,3,FALSE),"")</f>
        <v>https://www.ncbi.nlm.nih.gov/pubmed/23846872</v>
      </c>
      <c r="D7595" s="254" t="str">
        <f>IF(AND(A7595&lt;&gt;"",ISNUMBER(A7595)),VLOOKUP(A7595,Studies!A:BR,4,FALSE),"")</f>
        <v>CYP2B6*6/*6 genotype</v>
      </c>
      <c r="E7595" s="254" t="str">
        <f>IF(AND(A7595&lt;&gt;"",ISNUMBER(A7595)),VLOOKUP(A7595,Studies!A:BR,5,FALSE),"")</f>
        <v>Efavirenz</v>
      </c>
      <c r="F7595" s="255" t="str">
        <f>IF(AND(A7595&lt;&gt;"",ISNUMBER(A7595)),VLOOKUP(A7595,Studies!A:BR,6,FALSE),"")</f>
        <v>Plasma</v>
      </c>
      <c r="G7595" s="257">
        <v>12</v>
      </c>
      <c r="H7595" s="194" t="s">
        <v>60</v>
      </c>
      <c r="I7595" s="258">
        <v>896.88975693283203</v>
      </c>
      <c r="J7595" s="187" t="s">
        <v>941</v>
      </c>
      <c r="K7595" s="187" t="s">
        <v>239</v>
      </c>
      <c r="M7595" s="195"/>
      <c r="N7595" s="195"/>
      <c r="P7595" s="42" t="s">
        <v>2231</v>
      </c>
    </row>
    <row r="7596" spans="1:16" x14ac:dyDescent="0.2">
      <c r="A7596" s="183">
        <v>793</v>
      </c>
      <c r="B7596" s="253" t="str">
        <f>IF(AND(A7596&lt;&gt;"",ISNUMBER(A7596)),VLOOKUP(A7596,Studies!A:BR,2,FALSE),"")</f>
        <v>Xu 2013</v>
      </c>
      <c r="C7596" s="254" t="str">
        <f>IF(AND(A7596&lt;&gt;"",ISNUMBER(A7596)),VLOOKUP(A7596,Studies!A:BR,3,FALSE),"")</f>
        <v>https://www.ncbi.nlm.nih.gov/pubmed/23846872</v>
      </c>
      <c r="D7596" s="254" t="str">
        <f>IF(AND(A7596&lt;&gt;"",ISNUMBER(A7596)),VLOOKUP(A7596,Studies!A:BR,4,FALSE),"")</f>
        <v>CYP2B6*6/*6 genotype</v>
      </c>
      <c r="E7596" s="254" t="str">
        <f>IF(AND(A7596&lt;&gt;"",ISNUMBER(A7596)),VLOOKUP(A7596,Studies!A:BR,5,FALSE),"")</f>
        <v>Efavirenz</v>
      </c>
      <c r="F7596" s="255" t="str">
        <f>IF(AND(A7596&lt;&gt;"",ISNUMBER(A7596)),VLOOKUP(A7596,Studies!A:BR,6,FALSE),"")</f>
        <v>Plasma</v>
      </c>
      <c r="G7596" s="257">
        <v>12.0001</v>
      </c>
      <c r="H7596" s="194" t="s">
        <v>60</v>
      </c>
      <c r="I7596" s="258">
        <v>950.15852206600402</v>
      </c>
      <c r="J7596" s="187" t="s">
        <v>941</v>
      </c>
      <c r="K7596" s="187" t="s">
        <v>239</v>
      </c>
      <c r="M7596" s="195"/>
      <c r="N7596" s="195"/>
      <c r="P7596" s="42" t="s">
        <v>2231</v>
      </c>
    </row>
    <row r="7597" spans="1:16" x14ac:dyDescent="0.2">
      <c r="A7597" s="30">
        <v>793</v>
      </c>
      <c r="B7597" s="253" t="str">
        <f>IF(AND(A7597&lt;&gt;"",ISNUMBER(A7597)),VLOOKUP(A7597,Studies!A:BR,2,FALSE),"")</f>
        <v>Xu 2013</v>
      </c>
      <c r="C7597" s="254" t="str">
        <f>IF(AND(A7597&lt;&gt;"",ISNUMBER(A7597)),VLOOKUP(A7597,Studies!A:BR,3,FALSE),"")</f>
        <v>https://www.ncbi.nlm.nih.gov/pubmed/23846872</v>
      </c>
      <c r="D7597" s="254" t="str">
        <f>IF(AND(A7597&lt;&gt;"",ISNUMBER(A7597)),VLOOKUP(A7597,Studies!A:BR,4,FALSE),"")</f>
        <v>CYP2B6*6/*6 genotype</v>
      </c>
      <c r="E7597" s="254" t="str">
        <f>IF(AND(A7597&lt;&gt;"",ISNUMBER(A7597)),VLOOKUP(A7597,Studies!A:BR,5,FALSE),"")</f>
        <v>Efavirenz</v>
      </c>
      <c r="F7597" s="255" t="str">
        <f>IF(AND(A7597&lt;&gt;"",ISNUMBER(A7597)),VLOOKUP(A7597,Studies!A:BR,6,FALSE),"")</f>
        <v>Plasma</v>
      </c>
      <c r="G7597" s="257">
        <v>23.9999</v>
      </c>
      <c r="H7597" s="194" t="s">
        <v>60</v>
      </c>
      <c r="I7597" s="258">
        <v>946.14530520514199</v>
      </c>
      <c r="J7597" s="41" t="s">
        <v>941</v>
      </c>
      <c r="K7597" s="187" t="s">
        <v>239</v>
      </c>
      <c r="P7597" s="42" t="s">
        <v>2231</v>
      </c>
    </row>
    <row r="7598" spans="1:16" x14ac:dyDescent="0.2">
      <c r="A7598" s="30">
        <v>793</v>
      </c>
      <c r="B7598" s="253" t="str">
        <f>IF(AND(A7598&lt;&gt;"",ISNUMBER(A7598)),VLOOKUP(A7598,Studies!A:BR,2,FALSE),"")</f>
        <v>Xu 2013</v>
      </c>
      <c r="C7598" s="254" t="str">
        <f>IF(AND(A7598&lt;&gt;"",ISNUMBER(A7598)),VLOOKUP(A7598,Studies!A:BR,3,FALSE),"")</f>
        <v>https://www.ncbi.nlm.nih.gov/pubmed/23846872</v>
      </c>
      <c r="D7598" s="254" t="str">
        <f>IF(AND(A7598&lt;&gt;"",ISNUMBER(A7598)),VLOOKUP(A7598,Studies!A:BR,4,FALSE),"")</f>
        <v>CYP2B6*6/*6 genotype</v>
      </c>
      <c r="E7598" s="254" t="str">
        <f>IF(AND(A7598&lt;&gt;"",ISNUMBER(A7598)),VLOOKUP(A7598,Studies!A:BR,5,FALSE),"")</f>
        <v>Efavirenz</v>
      </c>
      <c r="F7598" s="255" t="str">
        <f>IF(AND(A7598&lt;&gt;"",ISNUMBER(A7598)),VLOOKUP(A7598,Studies!A:BR,6,FALSE),"")</f>
        <v>Plasma</v>
      </c>
      <c r="G7598" s="257">
        <v>24</v>
      </c>
      <c r="H7598" s="194" t="s">
        <v>60</v>
      </c>
      <c r="I7598" s="258">
        <v>742.76082565248203</v>
      </c>
      <c r="J7598" s="41" t="s">
        <v>941</v>
      </c>
      <c r="K7598" s="187" t="s">
        <v>239</v>
      </c>
      <c r="M7598" s="195"/>
      <c r="N7598" s="195"/>
      <c r="P7598" s="42" t="s">
        <v>2231</v>
      </c>
    </row>
    <row r="7599" spans="1:16" x14ac:dyDescent="0.2">
      <c r="A7599" s="183">
        <v>793</v>
      </c>
      <c r="B7599" s="253" t="str">
        <f>IF(AND(A7599&lt;&gt;"",ISNUMBER(A7599)),VLOOKUP(A7599,Studies!A:BR,2,FALSE),"")</f>
        <v>Xu 2013</v>
      </c>
      <c r="C7599" s="254" t="str">
        <f>IF(AND(A7599&lt;&gt;"",ISNUMBER(A7599)),VLOOKUP(A7599,Studies!A:BR,3,FALSE),"")</f>
        <v>https://www.ncbi.nlm.nih.gov/pubmed/23846872</v>
      </c>
      <c r="D7599" s="254" t="str">
        <f>IF(AND(A7599&lt;&gt;"",ISNUMBER(A7599)),VLOOKUP(A7599,Studies!A:BR,4,FALSE),"")</f>
        <v>CYP2B6*6/*6 genotype</v>
      </c>
      <c r="E7599" s="254" t="str">
        <f>IF(AND(A7599&lt;&gt;"",ISNUMBER(A7599)),VLOOKUP(A7599,Studies!A:BR,5,FALSE),"")</f>
        <v>Efavirenz</v>
      </c>
      <c r="F7599" s="255" t="str">
        <f>IF(AND(A7599&lt;&gt;"",ISNUMBER(A7599)),VLOOKUP(A7599,Studies!A:BR,6,FALSE),"")</f>
        <v>Plasma</v>
      </c>
      <c r="G7599" s="257">
        <v>24.0001</v>
      </c>
      <c r="H7599" s="194" t="s">
        <v>60</v>
      </c>
      <c r="I7599" s="258">
        <v>834.76515992669101</v>
      </c>
      <c r="J7599" s="187" t="s">
        <v>941</v>
      </c>
      <c r="K7599" s="187" t="s">
        <v>239</v>
      </c>
      <c r="M7599" s="195"/>
      <c r="N7599" s="195"/>
      <c r="P7599" s="42" t="s">
        <v>2231</v>
      </c>
    </row>
    <row r="7600" spans="1:16" x14ac:dyDescent="0.2">
      <c r="A7600" s="183">
        <v>793</v>
      </c>
      <c r="B7600" s="253" t="str">
        <f>IF(AND(A7600&lt;&gt;"",ISNUMBER(A7600)),VLOOKUP(A7600,Studies!A:BR,2,FALSE),"")</f>
        <v>Xu 2013</v>
      </c>
      <c r="C7600" s="254" t="str">
        <f>IF(AND(A7600&lt;&gt;"",ISNUMBER(A7600)),VLOOKUP(A7600,Studies!A:BR,3,FALSE),"")</f>
        <v>https://www.ncbi.nlm.nih.gov/pubmed/23846872</v>
      </c>
      <c r="D7600" s="254" t="str">
        <f>IF(AND(A7600&lt;&gt;"",ISNUMBER(A7600)),VLOOKUP(A7600,Studies!A:BR,4,FALSE),"")</f>
        <v>CYP2B6*6/*6 genotype</v>
      </c>
      <c r="E7600" s="254" t="str">
        <f>IF(AND(A7600&lt;&gt;"",ISNUMBER(A7600)),VLOOKUP(A7600,Studies!A:BR,5,FALSE),"")</f>
        <v>Efavirenz</v>
      </c>
      <c r="F7600" s="255" t="str">
        <f>IF(AND(A7600&lt;&gt;"",ISNUMBER(A7600)),VLOOKUP(A7600,Studies!A:BR,6,FALSE),"")</f>
        <v>Plasma</v>
      </c>
      <c r="G7600" s="257">
        <v>47.999899999999997</v>
      </c>
      <c r="H7600" s="194" t="s">
        <v>60</v>
      </c>
      <c r="I7600" s="258">
        <v>599.13582063596095</v>
      </c>
      <c r="J7600" s="187" t="s">
        <v>941</v>
      </c>
      <c r="K7600" s="187" t="s">
        <v>239</v>
      </c>
      <c r="M7600" s="195"/>
      <c r="N7600" s="195"/>
      <c r="P7600" s="42" t="s">
        <v>2231</v>
      </c>
    </row>
    <row r="7601" spans="1:16" x14ac:dyDescent="0.2">
      <c r="A7601" s="183">
        <v>793</v>
      </c>
      <c r="B7601" s="253" t="str">
        <f>IF(AND(A7601&lt;&gt;"",ISNUMBER(A7601)),VLOOKUP(A7601,Studies!A:BR,2,FALSE),"")</f>
        <v>Xu 2013</v>
      </c>
      <c r="C7601" s="254" t="str">
        <f>IF(AND(A7601&lt;&gt;"",ISNUMBER(A7601)),VLOOKUP(A7601,Studies!A:BR,3,FALSE),"")</f>
        <v>https://www.ncbi.nlm.nih.gov/pubmed/23846872</v>
      </c>
      <c r="D7601" s="254" t="str">
        <f>IF(AND(A7601&lt;&gt;"",ISNUMBER(A7601)),VLOOKUP(A7601,Studies!A:BR,4,FALSE),"")</f>
        <v>CYP2B6*6/*6 genotype</v>
      </c>
      <c r="E7601" s="254" t="str">
        <f>IF(AND(A7601&lt;&gt;"",ISNUMBER(A7601)),VLOOKUP(A7601,Studies!A:BR,5,FALSE),"")</f>
        <v>Efavirenz</v>
      </c>
      <c r="F7601" s="255" t="str">
        <f>IF(AND(A7601&lt;&gt;"",ISNUMBER(A7601)),VLOOKUP(A7601,Studies!A:BR,6,FALSE),"")</f>
        <v>Plasma</v>
      </c>
      <c r="G7601" s="257">
        <v>48</v>
      </c>
      <c r="H7601" s="194" t="s">
        <v>60</v>
      </c>
      <c r="I7601" s="258">
        <v>536.181825478576</v>
      </c>
      <c r="J7601" s="187" t="s">
        <v>941</v>
      </c>
      <c r="K7601" s="187" t="s">
        <v>239</v>
      </c>
      <c r="M7601" s="195"/>
      <c r="N7601" s="195"/>
      <c r="P7601" s="42" t="s">
        <v>2231</v>
      </c>
    </row>
    <row r="7602" spans="1:16" x14ac:dyDescent="0.2">
      <c r="A7602" s="183">
        <v>793</v>
      </c>
      <c r="B7602" s="253" t="str">
        <f>IF(AND(A7602&lt;&gt;"",ISNUMBER(A7602)),VLOOKUP(A7602,Studies!A:BR,2,FALSE),"")</f>
        <v>Xu 2013</v>
      </c>
      <c r="C7602" s="254" t="str">
        <f>IF(AND(A7602&lt;&gt;"",ISNUMBER(A7602)),VLOOKUP(A7602,Studies!A:BR,3,FALSE),"")</f>
        <v>https://www.ncbi.nlm.nih.gov/pubmed/23846872</v>
      </c>
      <c r="D7602" s="254" t="str">
        <f>IF(AND(A7602&lt;&gt;"",ISNUMBER(A7602)),VLOOKUP(A7602,Studies!A:BR,4,FALSE),"")</f>
        <v>CYP2B6*6/*6 genotype</v>
      </c>
      <c r="E7602" s="254" t="str">
        <f>IF(AND(A7602&lt;&gt;"",ISNUMBER(A7602)),VLOOKUP(A7602,Studies!A:BR,5,FALSE),"")</f>
        <v>Efavirenz</v>
      </c>
      <c r="F7602" s="255" t="str">
        <f>IF(AND(A7602&lt;&gt;"",ISNUMBER(A7602)),VLOOKUP(A7602,Studies!A:BR,6,FALSE),"")</f>
        <v>Plasma</v>
      </c>
      <c r="G7602" s="257">
        <v>48.000100000000003</v>
      </c>
      <c r="H7602" s="194" t="s">
        <v>60</v>
      </c>
      <c r="I7602" s="258">
        <v>574.92274557542805</v>
      </c>
      <c r="J7602" s="187" t="s">
        <v>941</v>
      </c>
      <c r="K7602" s="187" t="s">
        <v>239</v>
      </c>
      <c r="M7602" s="195"/>
      <c r="N7602" s="195"/>
      <c r="P7602" s="42" t="s">
        <v>2231</v>
      </c>
    </row>
    <row r="7603" spans="1:16" x14ac:dyDescent="0.2">
      <c r="A7603" s="183">
        <v>793</v>
      </c>
      <c r="B7603" s="253" t="str">
        <f>IF(AND(A7603&lt;&gt;"",ISNUMBER(A7603)),VLOOKUP(A7603,Studies!A:BR,2,FALSE),"")</f>
        <v>Xu 2013</v>
      </c>
      <c r="C7603" s="254" t="str">
        <f>IF(AND(A7603&lt;&gt;"",ISNUMBER(A7603)),VLOOKUP(A7603,Studies!A:BR,3,FALSE),"")</f>
        <v>https://www.ncbi.nlm.nih.gov/pubmed/23846872</v>
      </c>
      <c r="D7603" s="254" t="str">
        <f>IF(AND(A7603&lt;&gt;"",ISNUMBER(A7603)),VLOOKUP(A7603,Studies!A:BR,4,FALSE),"")</f>
        <v>CYP2B6*6/*6 genotype</v>
      </c>
      <c r="E7603" s="254" t="str">
        <f>IF(AND(A7603&lt;&gt;"",ISNUMBER(A7603)),VLOOKUP(A7603,Studies!A:BR,5,FALSE),"")</f>
        <v>Efavirenz</v>
      </c>
      <c r="F7603" s="255" t="str">
        <f>IF(AND(A7603&lt;&gt;"",ISNUMBER(A7603)),VLOOKUP(A7603,Studies!A:BR,6,FALSE),"")</f>
        <v>Plasma</v>
      </c>
      <c r="G7603" s="257">
        <v>71.999899999999997</v>
      </c>
      <c r="H7603" s="194" t="s">
        <v>60</v>
      </c>
      <c r="I7603" s="258">
        <v>562.05369684159803</v>
      </c>
      <c r="J7603" s="187" t="s">
        <v>941</v>
      </c>
      <c r="K7603" s="187" t="s">
        <v>239</v>
      </c>
      <c r="M7603" s="195"/>
      <c r="N7603" s="195"/>
      <c r="P7603" s="42" t="s">
        <v>2231</v>
      </c>
    </row>
    <row r="7604" spans="1:16" x14ac:dyDescent="0.2">
      <c r="A7604" s="183">
        <v>793</v>
      </c>
      <c r="B7604" s="253" t="str">
        <f>IF(AND(A7604&lt;&gt;"",ISNUMBER(A7604)),VLOOKUP(A7604,Studies!A:BR,2,FALSE),"")</f>
        <v>Xu 2013</v>
      </c>
      <c r="C7604" s="254" t="str">
        <f>IF(AND(A7604&lt;&gt;"",ISNUMBER(A7604)),VLOOKUP(A7604,Studies!A:BR,3,FALSE),"")</f>
        <v>https://www.ncbi.nlm.nih.gov/pubmed/23846872</v>
      </c>
      <c r="D7604" s="254" t="str">
        <f>IF(AND(A7604&lt;&gt;"",ISNUMBER(A7604)),VLOOKUP(A7604,Studies!A:BR,4,FALSE),"")</f>
        <v>CYP2B6*6/*6 genotype</v>
      </c>
      <c r="E7604" s="254" t="str">
        <f>IF(AND(A7604&lt;&gt;"",ISNUMBER(A7604)),VLOOKUP(A7604,Studies!A:BR,5,FALSE),"")</f>
        <v>Efavirenz</v>
      </c>
      <c r="F7604" s="255" t="str">
        <f>IF(AND(A7604&lt;&gt;"",ISNUMBER(A7604)),VLOOKUP(A7604,Studies!A:BR,6,FALSE),"")</f>
        <v>Plasma</v>
      </c>
      <c r="G7604" s="257">
        <v>72</v>
      </c>
      <c r="H7604" s="194" t="s">
        <v>60</v>
      </c>
      <c r="I7604" s="258">
        <v>518.47016173263899</v>
      </c>
      <c r="J7604" s="187" t="s">
        <v>941</v>
      </c>
      <c r="K7604" s="187" t="s">
        <v>239</v>
      </c>
      <c r="M7604" s="195"/>
      <c r="N7604" s="195"/>
      <c r="P7604" s="42" t="s">
        <v>2231</v>
      </c>
    </row>
    <row r="7605" spans="1:16" x14ac:dyDescent="0.2">
      <c r="A7605" s="183">
        <v>793</v>
      </c>
      <c r="B7605" s="253" t="str">
        <f>IF(AND(A7605&lt;&gt;"",ISNUMBER(A7605)),VLOOKUP(A7605,Studies!A:BR,2,FALSE),"")</f>
        <v>Xu 2013</v>
      </c>
      <c r="C7605" s="254" t="str">
        <f>IF(AND(A7605&lt;&gt;"",ISNUMBER(A7605)),VLOOKUP(A7605,Studies!A:BR,3,FALSE),"")</f>
        <v>https://www.ncbi.nlm.nih.gov/pubmed/23846872</v>
      </c>
      <c r="D7605" s="254" t="str">
        <f>IF(AND(A7605&lt;&gt;"",ISNUMBER(A7605)),VLOOKUP(A7605,Studies!A:BR,4,FALSE),"")</f>
        <v>CYP2B6*6/*6 genotype</v>
      </c>
      <c r="E7605" s="254" t="str">
        <f>IF(AND(A7605&lt;&gt;"",ISNUMBER(A7605)),VLOOKUP(A7605,Studies!A:BR,5,FALSE),"")</f>
        <v>Efavirenz</v>
      </c>
      <c r="F7605" s="255" t="str">
        <f>IF(AND(A7605&lt;&gt;"",ISNUMBER(A7605)),VLOOKUP(A7605,Studies!A:BR,6,FALSE),"")</f>
        <v>Plasma</v>
      </c>
      <c r="G7605" s="257">
        <v>72.000100000000003</v>
      </c>
      <c r="H7605" s="194" t="s">
        <v>60</v>
      </c>
      <c r="I7605" s="258">
        <v>513.62754672053302</v>
      </c>
      <c r="J7605" s="187" t="s">
        <v>941</v>
      </c>
      <c r="K7605" s="187" t="s">
        <v>239</v>
      </c>
      <c r="M7605" s="195"/>
      <c r="N7605" s="195"/>
      <c r="P7605" s="42" t="s">
        <v>2231</v>
      </c>
    </row>
    <row r="7606" spans="1:16" x14ac:dyDescent="0.2">
      <c r="A7606" s="183">
        <v>794</v>
      </c>
      <c r="B7606" s="253" t="str">
        <f>IF(AND(A7606&lt;&gt;"",ISNUMBER(A7606)),VLOOKUP(A7606,Studies!A:BR,2,FALSE),"")</f>
        <v>Damle 2008</v>
      </c>
      <c r="C7606" s="254" t="str">
        <f>IF(AND(A7606&lt;&gt;"",ISNUMBER(A7606)),VLOOKUP(A7606,Studies!A:BR,3,FALSE),"")</f>
        <v>https://www.ncbi.nlm.nih.gov/pubmed/18294336</v>
      </c>
      <c r="D7606" s="254" t="str">
        <f>IF(AND(A7606&lt;&gt;"",ISNUMBER(A7606)),VLOOKUP(A7606,Studies!A:BR,4,FALSE),"")</f>
        <v>Efavirenz alone</v>
      </c>
      <c r="E7606" s="254" t="str">
        <f>IF(AND(A7606&lt;&gt;"",ISNUMBER(A7606)),VLOOKUP(A7606,Studies!A:BR,5,FALSE),"")</f>
        <v>Efavirenz</v>
      </c>
      <c r="F7606" s="255" t="str">
        <f>IF(AND(A7606&lt;&gt;"",ISNUMBER(A7606)),VLOOKUP(A7606,Studies!A:BR,6,FALSE),"")</f>
        <v>Plasma</v>
      </c>
      <c r="G7606" s="194">
        <v>192</v>
      </c>
      <c r="H7606" s="194" t="s">
        <v>60</v>
      </c>
      <c r="I7606" s="187">
        <v>3.0283289999999998</v>
      </c>
      <c r="J7606" s="187" t="s">
        <v>959</v>
      </c>
      <c r="K7606" s="187" t="s">
        <v>116</v>
      </c>
      <c r="M7606" s="195"/>
      <c r="N7606" s="195"/>
    </row>
    <row r="7607" spans="1:16" x14ac:dyDescent="0.2">
      <c r="A7607" s="183">
        <v>794</v>
      </c>
      <c r="B7607" s="253" t="str">
        <f>IF(AND(A7607&lt;&gt;"",ISNUMBER(A7607)),VLOOKUP(A7607,Studies!A:BR,2,FALSE),"")</f>
        <v>Damle 2008</v>
      </c>
      <c r="C7607" s="254" t="str">
        <f>IF(AND(A7607&lt;&gt;"",ISNUMBER(A7607)),VLOOKUP(A7607,Studies!A:BR,3,FALSE),"")</f>
        <v>https://www.ncbi.nlm.nih.gov/pubmed/18294336</v>
      </c>
      <c r="D7607" s="254" t="str">
        <f>IF(AND(A7607&lt;&gt;"",ISNUMBER(A7607)),VLOOKUP(A7607,Studies!A:BR,4,FALSE),"")</f>
        <v>Efavirenz alone</v>
      </c>
      <c r="E7607" s="254" t="str">
        <f>IF(AND(A7607&lt;&gt;"",ISNUMBER(A7607)),VLOOKUP(A7607,Studies!A:BR,5,FALSE),"")</f>
        <v>Efavirenz</v>
      </c>
      <c r="F7607" s="255" t="str">
        <f>IF(AND(A7607&lt;&gt;"",ISNUMBER(A7607)),VLOOKUP(A7607,Studies!A:BR,6,FALSE),"")</f>
        <v>Plasma</v>
      </c>
      <c r="G7607" s="194">
        <v>192.5</v>
      </c>
      <c r="H7607" s="194" t="s">
        <v>60</v>
      </c>
      <c r="I7607" s="187">
        <v>3.2152970000000001</v>
      </c>
      <c r="J7607" s="187" t="s">
        <v>959</v>
      </c>
      <c r="K7607" s="187" t="s">
        <v>116</v>
      </c>
      <c r="M7607" s="195"/>
      <c r="N7607" s="195"/>
    </row>
    <row r="7608" spans="1:16" x14ac:dyDescent="0.2">
      <c r="A7608" s="30">
        <v>794</v>
      </c>
      <c r="B7608" s="253" t="str">
        <f>IF(AND(A7608&lt;&gt;"",ISNUMBER(A7608)),VLOOKUP(A7608,Studies!A:BR,2,FALSE),"")</f>
        <v>Damle 2008</v>
      </c>
      <c r="C7608" s="254" t="str">
        <f>IF(AND(A7608&lt;&gt;"",ISNUMBER(A7608)),VLOOKUP(A7608,Studies!A:BR,3,FALSE),"")</f>
        <v>https://www.ncbi.nlm.nih.gov/pubmed/18294336</v>
      </c>
      <c r="D7608" s="254" t="str">
        <f>IF(AND(A7608&lt;&gt;"",ISNUMBER(A7608)),VLOOKUP(A7608,Studies!A:BR,4,FALSE),"")</f>
        <v>Efavirenz alone</v>
      </c>
      <c r="E7608" s="254" t="str">
        <f>IF(AND(A7608&lt;&gt;"",ISNUMBER(A7608)),VLOOKUP(A7608,Studies!A:BR,5,FALSE),"")</f>
        <v>Efavirenz</v>
      </c>
      <c r="F7608" s="255" t="str">
        <f>IF(AND(A7608&lt;&gt;"",ISNUMBER(A7608)),VLOOKUP(A7608,Studies!A:BR,6,FALSE),"")</f>
        <v>Plasma</v>
      </c>
      <c r="G7608" s="194">
        <v>193</v>
      </c>
      <c r="H7608" s="50" t="s">
        <v>60</v>
      </c>
      <c r="I7608" s="187">
        <v>4.0594900000000003</v>
      </c>
      <c r="J7608" s="187" t="s">
        <v>959</v>
      </c>
      <c r="K7608" s="187" t="s">
        <v>116</v>
      </c>
      <c r="M7608" s="195"/>
      <c r="N7608" s="195"/>
    </row>
    <row r="7609" spans="1:16" x14ac:dyDescent="0.2">
      <c r="A7609" s="30">
        <v>794</v>
      </c>
      <c r="B7609" s="253" t="str">
        <f>IF(AND(A7609&lt;&gt;"",ISNUMBER(A7609)),VLOOKUP(A7609,Studies!A:BR,2,FALSE),"")</f>
        <v>Damle 2008</v>
      </c>
      <c r="C7609" s="254" t="str">
        <f>IF(AND(A7609&lt;&gt;"",ISNUMBER(A7609)),VLOOKUP(A7609,Studies!A:BR,3,FALSE),"")</f>
        <v>https://www.ncbi.nlm.nih.gov/pubmed/18294336</v>
      </c>
      <c r="D7609" s="254" t="str">
        <f>IF(AND(A7609&lt;&gt;"",ISNUMBER(A7609)),VLOOKUP(A7609,Studies!A:BR,4,FALSE),"")</f>
        <v>Efavirenz alone</v>
      </c>
      <c r="E7609" s="254" t="str">
        <f>IF(AND(A7609&lt;&gt;"",ISNUMBER(A7609)),VLOOKUP(A7609,Studies!A:BR,5,FALSE),"")</f>
        <v>Efavirenz</v>
      </c>
      <c r="F7609" s="255" t="str">
        <f>IF(AND(A7609&lt;&gt;"",ISNUMBER(A7609)),VLOOKUP(A7609,Studies!A:BR,6,FALSE),"")</f>
        <v>Plasma</v>
      </c>
      <c r="G7609" s="194">
        <v>194</v>
      </c>
      <c r="H7609" s="50" t="s">
        <v>60</v>
      </c>
      <c r="I7609" s="187">
        <v>5.5212459999999997</v>
      </c>
      <c r="J7609" s="187" t="s">
        <v>959</v>
      </c>
      <c r="K7609" s="187" t="s">
        <v>116</v>
      </c>
      <c r="M7609" s="195"/>
      <c r="N7609" s="195"/>
    </row>
    <row r="7610" spans="1:16" x14ac:dyDescent="0.2">
      <c r="A7610" s="30">
        <v>794</v>
      </c>
      <c r="B7610" s="253" t="str">
        <f>IF(AND(A7610&lt;&gt;"",ISNUMBER(A7610)),VLOOKUP(A7610,Studies!A:BR,2,FALSE),"")</f>
        <v>Damle 2008</v>
      </c>
      <c r="C7610" s="254" t="str">
        <f>IF(AND(A7610&lt;&gt;"",ISNUMBER(A7610)),VLOOKUP(A7610,Studies!A:BR,3,FALSE),"")</f>
        <v>https://www.ncbi.nlm.nih.gov/pubmed/18294336</v>
      </c>
      <c r="D7610" s="254" t="str">
        <f>IF(AND(A7610&lt;&gt;"",ISNUMBER(A7610)),VLOOKUP(A7610,Studies!A:BR,4,FALSE),"")</f>
        <v>Efavirenz alone</v>
      </c>
      <c r="E7610" s="254" t="str">
        <f>IF(AND(A7610&lt;&gt;"",ISNUMBER(A7610)),VLOOKUP(A7610,Studies!A:BR,5,FALSE),"")</f>
        <v>Efavirenz</v>
      </c>
      <c r="F7610" s="255" t="str">
        <f>IF(AND(A7610&lt;&gt;"",ISNUMBER(A7610)),VLOOKUP(A7610,Studies!A:BR,6,FALSE),"")</f>
        <v>Plasma</v>
      </c>
      <c r="G7610" s="194">
        <v>196</v>
      </c>
      <c r="H7610" s="50" t="s">
        <v>60</v>
      </c>
      <c r="I7610" s="187">
        <v>5.6515579999999996</v>
      </c>
      <c r="J7610" s="187" t="s">
        <v>959</v>
      </c>
      <c r="K7610" s="187" t="s">
        <v>116</v>
      </c>
      <c r="M7610" s="195"/>
      <c r="N7610" s="195"/>
    </row>
    <row r="7611" spans="1:16" x14ac:dyDescent="0.2">
      <c r="A7611" s="183">
        <v>794</v>
      </c>
      <c r="B7611" s="253" t="str">
        <f>IF(AND(A7611&lt;&gt;"",ISNUMBER(A7611)),VLOOKUP(A7611,Studies!A:BR,2,FALSE),"")</f>
        <v>Damle 2008</v>
      </c>
      <c r="C7611" s="254" t="str">
        <f>IF(AND(A7611&lt;&gt;"",ISNUMBER(A7611)),VLOOKUP(A7611,Studies!A:BR,3,FALSE),"")</f>
        <v>https://www.ncbi.nlm.nih.gov/pubmed/18294336</v>
      </c>
      <c r="D7611" s="254" t="str">
        <f>IF(AND(A7611&lt;&gt;"",ISNUMBER(A7611)),VLOOKUP(A7611,Studies!A:BR,4,FALSE),"")</f>
        <v>Efavirenz alone</v>
      </c>
      <c r="E7611" s="254" t="str">
        <f>IF(AND(A7611&lt;&gt;"",ISNUMBER(A7611)),VLOOKUP(A7611,Studies!A:BR,5,FALSE),"")</f>
        <v>Efavirenz</v>
      </c>
      <c r="F7611" s="255" t="str">
        <f>IF(AND(A7611&lt;&gt;"",ISNUMBER(A7611)),VLOOKUP(A7611,Studies!A:BR,6,FALSE),"")</f>
        <v>Plasma</v>
      </c>
      <c r="G7611" s="194">
        <v>198</v>
      </c>
      <c r="H7611" s="50" t="s">
        <v>60</v>
      </c>
      <c r="I7611" s="187">
        <v>5.0226629999999997</v>
      </c>
      <c r="J7611" s="187" t="s">
        <v>959</v>
      </c>
      <c r="K7611" s="187" t="s">
        <v>116</v>
      </c>
      <c r="M7611" s="195"/>
      <c r="N7611" s="195"/>
    </row>
    <row r="7612" spans="1:16" x14ac:dyDescent="0.2">
      <c r="A7612" s="183">
        <v>794</v>
      </c>
      <c r="B7612" s="253" t="str">
        <f>IF(AND(A7612&lt;&gt;"",ISNUMBER(A7612)),VLOOKUP(A7612,Studies!A:BR,2,FALSE),"")</f>
        <v>Damle 2008</v>
      </c>
      <c r="C7612" s="254" t="str">
        <f>IF(AND(A7612&lt;&gt;"",ISNUMBER(A7612)),VLOOKUP(A7612,Studies!A:BR,3,FALSE),"")</f>
        <v>https://www.ncbi.nlm.nih.gov/pubmed/18294336</v>
      </c>
      <c r="D7612" s="254" t="str">
        <f>IF(AND(A7612&lt;&gt;"",ISNUMBER(A7612)),VLOOKUP(A7612,Studies!A:BR,4,FALSE),"")</f>
        <v>Efavirenz alone</v>
      </c>
      <c r="E7612" s="254" t="str">
        <f>IF(AND(A7612&lt;&gt;"",ISNUMBER(A7612)),VLOOKUP(A7612,Studies!A:BR,5,FALSE),"")</f>
        <v>Efavirenz</v>
      </c>
      <c r="F7612" s="255" t="str">
        <f>IF(AND(A7612&lt;&gt;"",ISNUMBER(A7612)),VLOOKUP(A7612,Studies!A:BR,6,FALSE),"")</f>
        <v>Plasma</v>
      </c>
      <c r="G7612" s="194">
        <v>200</v>
      </c>
      <c r="H7612" s="50" t="s">
        <v>60</v>
      </c>
      <c r="I7612" s="187">
        <v>4.4844189999999999</v>
      </c>
      <c r="J7612" s="187" t="s">
        <v>959</v>
      </c>
      <c r="K7612" s="187" t="s">
        <v>116</v>
      </c>
      <c r="M7612" s="195"/>
      <c r="N7612" s="195"/>
    </row>
    <row r="7613" spans="1:16" x14ac:dyDescent="0.2">
      <c r="A7613" s="183">
        <v>794</v>
      </c>
      <c r="B7613" s="253" t="str">
        <f>IF(AND(A7613&lt;&gt;"",ISNUMBER(A7613)),VLOOKUP(A7613,Studies!A:BR,2,FALSE),"")</f>
        <v>Damle 2008</v>
      </c>
      <c r="C7613" s="254" t="str">
        <f>IF(AND(A7613&lt;&gt;"",ISNUMBER(A7613)),VLOOKUP(A7613,Studies!A:BR,3,FALSE),"")</f>
        <v>https://www.ncbi.nlm.nih.gov/pubmed/18294336</v>
      </c>
      <c r="D7613" s="254" t="str">
        <f>IF(AND(A7613&lt;&gt;"",ISNUMBER(A7613)),VLOOKUP(A7613,Studies!A:BR,4,FALSE),"")</f>
        <v>Efavirenz alone</v>
      </c>
      <c r="E7613" s="254" t="str">
        <f>IF(AND(A7613&lt;&gt;"",ISNUMBER(A7613)),VLOOKUP(A7613,Studies!A:BR,5,FALSE),"")</f>
        <v>Efavirenz</v>
      </c>
      <c r="F7613" s="255" t="str">
        <f>IF(AND(A7613&lt;&gt;"",ISNUMBER(A7613)),VLOOKUP(A7613,Studies!A:BR,6,FALSE),"")</f>
        <v>Plasma</v>
      </c>
      <c r="G7613" s="194">
        <v>202</v>
      </c>
      <c r="H7613" s="50" t="s">
        <v>60</v>
      </c>
      <c r="I7613" s="187">
        <v>3.974504</v>
      </c>
      <c r="J7613" s="187" t="s">
        <v>959</v>
      </c>
      <c r="K7613" s="187" t="s">
        <v>116</v>
      </c>
      <c r="M7613" s="195"/>
      <c r="N7613" s="195"/>
    </row>
    <row r="7614" spans="1:16" x14ac:dyDescent="0.2">
      <c r="A7614" s="183">
        <v>794</v>
      </c>
      <c r="B7614" s="253" t="str">
        <f>IF(AND(A7614&lt;&gt;"",ISNUMBER(A7614)),VLOOKUP(A7614,Studies!A:BR,2,FALSE),"")</f>
        <v>Damle 2008</v>
      </c>
      <c r="C7614" s="254" t="str">
        <f>IF(AND(A7614&lt;&gt;"",ISNUMBER(A7614)),VLOOKUP(A7614,Studies!A:BR,3,FALSE),"")</f>
        <v>https://www.ncbi.nlm.nih.gov/pubmed/18294336</v>
      </c>
      <c r="D7614" s="254" t="str">
        <f>IF(AND(A7614&lt;&gt;"",ISNUMBER(A7614)),VLOOKUP(A7614,Studies!A:BR,4,FALSE),"")</f>
        <v>Efavirenz alone</v>
      </c>
      <c r="E7614" s="254" t="str">
        <f>IF(AND(A7614&lt;&gt;"",ISNUMBER(A7614)),VLOOKUP(A7614,Studies!A:BR,5,FALSE),"")</f>
        <v>Efavirenz</v>
      </c>
      <c r="F7614" s="255" t="str">
        <f>IF(AND(A7614&lt;&gt;"",ISNUMBER(A7614)),VLOOKUP(A7614,Studies!A:BR,6,FALSE),"")</f>
        <v>Plasma</v>
      </c>
      <c r="G7614" s="194">
        <v>204</v>
      </c>
      <c r="H7614" s="50" t="s">
        <v>60</v>
      </c>
      <c r="I7614" s="187">
        <v>4.0764870000000002</v>
      </c>
      <c r="J7614" s="187" t="s">
        <v>959</v>
      </c>
      <c r="K7614" s="187" t="s">
        <v>116</v>
      </c>
      <c r="M7614" s="195"/>
      <c r="N7614" s="195"/>
    </row>
    <row r="7615" spans="1:16" x14ac:dyDescent="0.2">
      <c r="A7615" s="183">
        <v>794</v>
      </c>
      <c r="B7615" s="253" t="str">
        <f>IF(AND(A7615&lt;&gt;"",ISNUMBER(A7615)),VLOOKUP(A7615,Studies!A:BR,2,FALSE),"")</f>
        <v>Damle 2008</v>
      </c>
      <c r="C7615" s="254" t="str">
        <f>IF(AND(A7615&lt;&gt;"",ISNUMBER(A7615)),VLOOKUP(A7615,Studies!A:BR,3,FALSE),"")</f>
        <v>https://www.ncbi.nlm.nih.gov/pubmed/18294336</v>
      </c>
      <c r="D7615" s="254" t="str">
        <f>IF(AND(A7615&lt;&gt;"",ISNUMBER(A7615)),VLOOKUP(A7615,Studies!A:BR,4,FALSE),"")</f>
        <v>Efavirenz alone</v>
      </c>
      <c r="E7615" s="254" t="str">
        <f>IF(AND(A7615&lt;&gt;"",ISNUMBER(A7615)),VLOOKUP(A7615,Studies!A:BR,5,FALSE),"")</f>
        <v>Efavirenz</v>
      </c>
      <c r="F7615" s="255" t="str">
        <f>IF(AND(A7615&lt;&gt;"",ISNUMBER(A7615)),VLOOKUP(A7615,Studies!A:BR,6,FALSE),"")</f>
        <v>Plasma</v>
      </c>
      <c r="G7615" s="194">
        <v>208</v>
      </c>
      <c r="H7615" s="50" t="s">
        <v>60</v>
      </c>
      <c r="I7615" s="187">
        <v>3.5495749999999999</v>
      </c>
      <c r="J7615" s="187" t="s">
        <v>959</v>
      </c>
      <c r="K7615" s="187" t="s">
        <v>116</v>
      </c>
      <c r="M7615" s="195"/>
      <c r="N7615" s="195"/>
    </row>
    <row r="7616" spans="1:16" x14ac:dyDescent="0.2">
      <c r="A7616" s="30">
        <v>794</v>
      </c>
      <c r="B7616" s="253" t="str">
        <f>IF(AND(A7616&lt;&gt;"",ISNUMBER(A7616)),VLOOKUP(A7616,Studies!A:BR,2,FALSE),"")</f>
        <v>Damle 2008</v>
      </c>
      <c r="C7616" s="254" t="str">
        <f>IF(AND(A7616&lt;&gt;"",ISNUMBER(A7616)),VLOOKUP(A7616,Studies!A:BR,3,FALSE),"")</f>
        <v>https://www.ncbi.nlm.nih.gov/pubmed/18294336</v>
      </c>
      <c r="D7616" s="254" t="str">
        <f>IF(AND(A7616&lt;&gt;"",ISNUMBER(A7616)),VLOOKUP(A7616,Studies!A:BR,4,FALSE),"")</f>
        <v>Efavirenz alone</v>
      </c>
      <c r="E7616" s="254" t="str">
        <f>IF(AND(A7616&lt;&gt;"",ISNUMBER(A7616)),VLOOKUP(A7616,Studies!A:BR,5,FALSE),"")</f>
        <v>Efavirenz</v>
      </c>
      <c r="F7616" s="255" t="str">
        <f>IF(AND(A7616&lt;&gt;"",ISNUMBER(A7616)),VLOOKUP(A7616,Studies!A:BR,6,FALSE),"")</f>
        <v>Plasma</v>
      </c>
      <c r="G7616" s="194">
        <v>212</v>
      </c>
      <c r="H7616" s="194" t="s">
        <v>60</v>
      </c>
      <c r="I7616" s="187">
        <v>3.266289</v>
      </c>
      <c r="J7616" s="41" t="s">
        <v>959</v>
      </c>
      <c r="K7616" s="187" t="s">
        <v>116</v>
      </c>
      <c r="N7616" s="195"/>
    </row>
    <row r="7617" spans="1:16" x14ac:dyDescent="0.2">
      <c r="A7617" s="30">
        <v>794</v>
      </c>
      <c r="B7617" s="253" t="str">
        <f>IF(AND(A7617&lt;&gt;"",ISNUMBER(A7617)),VLOOKUP(A7617,Studies!A:BR,2,FALSE),"")</f>
        <v>Damle 2008</v>
      </c>
      <c r="C7617" s="254" t="str">
        <f>IF(AND(A7617&lt;&gt;"",ISNUMBER(A7617)),VLOOKUP(A7617,Studies!A:BR,3,FALSE),"")</f>
        <v>https://www.ncbi.nlm.nih.gov/pubmed/18294336</v>
      </c>
      <c r="D7617" s="254" t="str">
        <f>IF(AND(A7617&lt;&gt;"",ISNUMBER(A7617)),VLOOKUP(A7617,Studies!A:BR,4,FALSE),"")</f>
        <v>Efavirenz alone</v>
      </c>
      <c r="E7617" s="254" t="str">
        <f>IF(AND(A7617&lt;&gt;"",ISNUMBER(A7617)),VLOOKUP(A7617,Studies!A:BR,5,FALSE),"")</f>
        <v>Efavirenz</v>
      </c>
      <c r="F7617" s="255" t="str">
        <f>IF(AND(A7617&lt;&gt;"",ISNUMBER(A7617)),VLOOKUP(A7617,Studies!A:BR,6,FALSE),"")</f>
        <v>Plasma</v>
      </c>
      <c r="G7617" s="194">
        <v>216</v>
      </c>
      <c r="H7617" s="194" t="s">
        <v>60</v>
      </c>
      <c r="I7617" s="187">
        <v>3.03966</v>
      </c>
      <c r="J7617" s="187" t="s">
        <v>959</v>
      </c>
      <c r="K7617" s="187" t="s">
        <v>116</v>
      </c>
      <c r="N7617" s="195"/>
      <c r="P7617" s="188"/>
    </row>
    <row r="7618" spans="1:16" x14ac:dyDescent="0.2">
      <c r="A7618" s="30">
        <v>795</v>
      </c>
      <c r="B7618" s="253" t="str">
        <f>IF(AND(A7618&lt;&gt;"",ISNUMBER(A7618)),VLOOKUP(A7618,Studies!A:BR,2,FALSE),"")</f>
        <v>Liu 2008</v>
      </c>
      <c r="C7618" s="254" t="str">
        <f>IF(AND(A7618&lt;&gt;"",ISNUMBER(A7618)),VLOOKUP(A7618,Studies!A:BR,3,FALSE),"")</f>
        <v>https://www.ncbi.nlm.nih.gov/pubmed/18025525</v>
      </c>
      <c r="D7618" s="254" t="str">
        <f>IF(AND(A7618&lt;&gt;"",ISNUMBER(A7618)),VLOOKUP(A7618,Studies!A:BR,4,FALSE),"")</f>
        <v>Group 1, efavirenz alone</v>
      </c>
      <c r="E7618" s="254" t="str">
        <f>IF(AND(A7618&lt;&gt;"",ISNUMBER(A7618)),VLOOKUP(A7618,Studies!A:BR,5,FALSE),"")</f>
        <v>Efavirenz</v>
      </c>
      <c r="F7618" s="255" t="str">
        <f>IF(AND(A7618&lt;&gt;"",ISNUMBER(A7618)),VLOOKUP(A7618,Studies!A:BR,6,FALSE),"")</f>
        <v>Plasma</v>
      </c>
      <c r="G7618" s="194">
        <v>192</v>
      </c>
      <c r="H7618" s="194" t="s">
        <v>60</v>
      </c>
      <c r="I7618" s="187">
        <v>2.734375</v>
      </c>
      <c r="J7618" s="187" t="s">
        <v>959</v>
      </c>
      <c r="K7618" s="187" t="s">
        <v>116</v>
      </c>
      <c r="N7618" s="195"/>
      <c r="P7618" s="188"/>
    </row>
    <row r="7619" spans="1:16" x14ac:dyDescent="0.2">
      <c r="A7619" s="30">
        <v>795</v>
      </c>
      <c r="B7619" s="253" t="str">
        <f>IF(AND(A7619&lt;&gt;"",ISNUMBER(A7619)),VLOOKUP(A7619,Studies!A:BR,2,FALSE),"")</f>
        <v>Liu 2008</v>
      </c>
      <c r="C7619" s="254" t="str">
        <f>IF(AND(A7619&lt;&gt;"",ISNUMBER(A7619)),VLOOKUP(A7619,Studies!A:BR,3,FALSE),"")</f>
        <v>https://www.ncbi.nlm.nih.gov/pubmed/18025525</v>
      </c>
      <c r="D7619" s="254" t="str">
        <f>IF(AND(A7619&lt;&gt;"",ISNUMBER(A7619)),VLOOKUP(A7619,Studies!A:BR,4,FALSE),"")</f>
        <v>Group 1, efavirenz alone</v>
      </c>
      <c r="E7619" s="254" t="str">
        <f>IF(AND(A7619&lt;&gt;"",ISNUMBER(A7619)),VLOOKUP(A7619,Studies!A:BR,5,FALSE),"")</f>
        <v>Efavirenz</v>
      </c>
      <c r="F7619" s="255" t="str">
        <f>IF(AND(A7619&lt;&gt;"",ISNUMBER(A7619)),VLOOKUP(A7619,Studies!A:BR,6,FALSE),"")</f>
        <v>Plasma</v>
      </c>
      <c r="G7619" s="194">
        <v>192.5</v>
      </c>
      <c r="H7619" s="194" t="s">
        <v>60</v>
      </c>
      <c r="I7619" s="187">
        <v>2.828125</v>
      </c>
      <c r="J7619" s="187" t="s">
        <v>959</v>
      </c>
      <c r="K7619" s="187" t="s">
        <v>116</v>
      </c>
      <c r="N7619" s="195"/>
      <c r="P7619" s="188"/>
    </row>
    <row r="7620" spans="1:16" x14ac:dyDescent="0.2">
      <c r="A7620" s="30">
        <v>795</v>
      </c>
      <c r="B7620" s="253" t="str">
        <f>IF(AND(A7620&lt;&gt;"",ISNUMBER(A7620)),VLOOKUP(A7620,Studies!A:BR,2,FALSE),"")</f>
        <v>Liu 2008</v>
      </c>
      <c r="C7620" s="254" t="str">
        <f>IF(AND(A7620&lt;&gt;"",ISNUMBER(A7620)),VLOOKUP(A7620,Studies!A:BR,3,FALSE),"")</f>
        <v>https://www.ncbi.nlm.nih.gov/pubmed/18025525</v>
      </c>
      <c r="D7620" s="254" t="str">
        <f>IF(AND(A7620&lt;&gt;"",ISNUMBER(A7620)),VLOOKUP(A7620,Studies!A:BR,4,FALSE),"")</f>
        <v>Group 1, efavirenz alone</v>
      </c>
      <c r="E7620" s="254" t="str">
        <f>IF(AND(A7620&lt;&gt;"",ISNUMBER(A7620)),VLOOKUP(A7620,Studies!A:BR,5,FALSE),"")</f>
        <v>Efavirenz</v>
      </c>
      <c r="F7620" s="255" t="str">
        <f>IF(AND(A7620&lt;&gt;"",ISNUMBER(A7620)),VLOOKUP(A7620,Studies!A:BR,6,FALSE),"")</f>
        <v>Plasma</v>
      </c>
      <c r="G7620" s="194">
        <v>193</v>
      </c>
      <c r="H7620" s="194" t="s">
        <v>60</v>
      </c>
      <c r="I7620" s="187">
        <v>2.953125</v>
      </c>
      <c r="J7620" s="187" t="s">
        <v>959</v>
      </c>
      <c r="K7620" s="187" t="s">
        <v>116</v>
      </c>
      <c r="N7620" s="195"/>
      <c r="P7620" s="188"/>
    </row>
    <row r="7621" spans="1:16" x14ac:dyDescent="0.2">
      <c r="A7621" s="30">
        <v>795</v>
      </c>
      <c r="B7621" s="253" t="str">
        <f>IF(AND(A7621&lt;&gt;"",ISNUMBER(A7621)),VLOOKUP(A7621,Studies!A:BR,2,FALSE),"")</f>
        <v>Liu 2008</v>
      </c>
      <c r="C7621" s="254" t="str">
        <f>IF(AND(A7621&lt;&gt;"",ISNUMBER(A7621)),VLOOKUP(A7621,Studies!A:BR,3,FALSE),"")</f>
        <v>https://www.ncbi.nlm.nih.gov/pubmed/18025525</v>
      </c>
      <c r="D7621" s="254" t="str">
        <f>IF(AND(A7621&lt;&gt;"",ISNUMBER(A7621)),VLOOKUP(A7621,Studies!A:BR,4,FALSE),"")</f>
        <v>Group 1, efavirenz alone</v>
      </c>
      <c r="E7621" s="254" t="str">
        <f>IF(AND(A7621&lt;&gt;"",ISNUMBER(A7621)),VLOOKUP(A7621,Studies!A:BR,5,FALSE),"")</f>
        <v>Efavirenz</v>
      </c>
      <c r="F7621" s="255" t="str">
        <f>IF(AND(A7621&lt;&gt;"",ISNUMBER(A7621)),VLOOKUP(A7621,Studies!A:BR,6,FALSE),"")</f>
        <v>Plasma</v>
      </c>
      <c r="G7621" s="194">
        <v>194</v>
      </c>
      <c r="H7621" s="194" t="s">
        <v>60</v>
      </c>
      <c r="I7621" s="187">
        <v>4.09375</v>
      </c>
      <c r="J7621" s="187" t="s">
        <v>959</v>
      </c>
      <c r="K7621" s="187" t="s">
        <v>116</v>
      </c>
      <c r="N7621" s="195"/>
      <c r="P7621" s="188"/>
    </row>
    <row r="7622" spans="1:16" x14ac:dyDescent="0.2">
      <c r="A7622" s="30">
        <v>795</v>
      </c>
      <c r="B7622" s="253" t="str">
        <f>IF(AND(A7622&lt;&gt;"",ISNUMBER(A7622)),VLOOKUP(A7622,Studies!A:BR,2,FALSE),"")</f>
        <v>Liu 2008</v>
      </c>
      <c r="C7622" s="254" t="str">
        <f>IF(AND(A7622&lt;&gt;"",ISNUMBER(A7622)),VLOOKUP(A7622,Studies!A:BR,3,FALSE),"")</f>
        <v>https://www.ncbi.nlm.nih.gov/pubmed/18025525</v>
      </c>
      <c r="D7622" s="254" t="str">
        <f>IF(AND(A7622&lt;&gt;"",ISNUMBER(A7622)),VLOOKUP(A7622,Studies!A:BR,4,FALSE),"")</f>
        <v>Group 1, efavirenz alone</v>
      </c>
      <c r="E7622" s="254" t="str">
        <f>IF(AND(A7622&lt;&gt;"",ISNUMBER(A7622)),VLOOKUP(A7622,Studies!A:BR,5,FALSE),"")</f>
        <v>Efavirenz</v>
      </c>
      <c r="F7622" s="255" t="str">
        <f>IF(AND(A7622&lt;&gt;"",ISNUMBER(A7622)),VLOOKUP(A7622,Studies!A:BR,6,FALSE),"")</f>
        <v>Plasma</v>
      </c>
      <c r="G7622" s="194">
        <v>196</v>
      </c>
      <c r="H7622" s="194" t="s">
        <v>60</v>
      </c>
      <c r="I7622" s="187">
        <v>4.921875</v>
      </c>
      <c r="J7622" s="187" t="s">
        <v>959</v>
      </c>
      <c r="K7622" s="187" t="s">
        <v>116</v>
      </c>
      <c r="N7622" s="195"/>
      <c r="P7622" s="188"/>
    </row>
    <row r="7623" spans="1:16" x14ac:dyDescent="0.2">
      <c r="A7623" s="30">
        <v>795</v>
      </c>
      <c r="B7623" s="253" t="str">
        <f>IF(AND(A7623&lt;&gt;"",ISNUMBER(A7623)),VLOOKUP(A7623,Studies!A:BR,2,FALSE),"")</f>
        <v>Liu 2008</v>
      </c>
      <c r="C7623" s="254" t="str">
        <f>IF(AND(A7623&lt;&gt;"",ISNUMBER(A7623)),VLOOKUP(A7623,Studies!A:BR,3,FALSE),"")</f>
        <v>https://www.ncbi.nlm.nih.gov/pubmed/18025525</v>
      </c>
      <c r="D7623" s="254" t="str">
        <f>IF(AND(A7623&lt;&gt;"",ISNUMBER(A7623)),VLOOKUP(A7623,Studies!A:BR,4,FALSE),"")</f>
        <v>Group 1, efavirenz alone</v>
      </c>
      <c r="E7623" s="254" t="str">
        <f>IF(AND(A7623&lt;&gt;"",ISNUMBER(A7623)),VLOOKUP(A7623,Studies!A:BR,5,FALSE),"")</f>
        <v>Efavirenz</v>
      </c>
      <c r="F7623" s="255" t="str">
        <f>IF(AND(A7623&lt;&gt;"",ISNUMBER(A7623)),VLOOKUP(A7623,Studies!A:BR,6,FALSE),"")</f>
        <v>Plasma</v>
      </c>
      <c r="G7623" s="194">
        <v>198</v>
      </c>
      <c r="H7623" s="194" t="s">
        <v>60</v>
      </c>
      <c r="I7623" s="187">
        <v>4.765625</v>
      </c>
      <c r="J7623" s="187" t="s">
        <v>959</v>
      </c>
      <c r="K7623" s="187" t="s">
        <v>116</v>
      </c>
      <c r="M7623" s="195"/>
      <c r="N7623" s="195"/>
      <c r="P7623" s="188"/>
    </row>
    <row r="7624" spans="1:16" x14ac:dyDescent="0.2">
      <c r="A7624" s="30">
        <v>795</v>
      </c>
      <c r="B7624" s="253" t="str">
        <f>IF(AND(A7624&lt;&gt;"",ISNUMBER(A7624)),VLOOKUP(A7624,Studies!A:BR,2,FALSE),"")</f>
        <v>Liu 2008</v>
      </c>
      <c r="C7624" s="254" t="str">
        <f>IF(AND(A7624&lt;&gt;"",ISNUMBER(A7624)),VLOOKUP(A7624,Studies!A:BR,3,FALSE),"")</f>
        <v>https://www.ncbi.nlm.nih.gov/pubmed/18025525</v>
      </c>
      <c r="D7624" s="254" t="str">
        <f>IF(AND(A7624&lt;&gt;"",ISNUMBER(A7624)),VLOOKUP(A7624,Studies!A:BR,4,FALSE),"")</f>
        <v>Group 1, efavirenz alone</v>
      </c>
      <c r="E7624" s="254" t="str">
        <f>IF(AND(A7624&lt;&gt;"",ISNUMBER(A7624)),VLOOKUP(A7624,Studies!A:BR,5,FALSE),"")</f>
        <v>Efavirenz</v>
      </c>
      <c r="F7624" s="255" t="str">
        <f>IF(AND(A7624&lt;&gt;"",ISNUMBER(A7624)),VLOOKUP(A7624,Studies!A:BR,6,FALSE),"")</f>
        <v>Plasma</v>
      </c>
      <c r="G7624" s="194">
        <v>200</v>
      </c>
      <c r="H7624" s="194" t="s">
        <v>60</v>
      </c>
      <c r="I7624" s="187">
        <v>4.09375</v>
      </c>
      <c r="J7624" s="187" t="s">
        <v>959</v>
      </c>
      <c r="K7624" s="187" t="s">
        <v>116</v>
      </c>
      <c r="M7624" s="195"/>
      <c r="N7624" s="195"/>
      <c r="P7624" s="188"/>
    </row>
    <row r="7625" spans="1:16" x14ac:dyDescent="0.2">
      <c r="A7625" s="30">
        <v>795</v>
      </c>
      <c r="B7625" s="253" t="str">
        <f>IF(AND(A7625&lt;&gt;"",ISNUMBER(A7625)),VLOOKUP(A7625,Studies!A:BR,2,FALSE),"")</f>
        <v>Liu 2008</v>
      </c>
      <c r="C7625" s="254" t="str">
        <f>IF(AND(A7625&lt;&gt;"",ISNUMBER(A7625)),VLOOKUP(A7625,Studies!A:BR,3,FALSE),"")</f>
        <v>https://www.ncbi.nlm.nih.gov/pubmed/18025525</v>
      </c>
      <c r="D7625" s="254" t="str">
        <f>IF(AND(A7625&lt;&gt;"",ISNUMBER(A7625)),VLOOKUP(A7625,Studies!A:BR,4,FALSE),"")</f>
        <v>Group 1, efavirenz alone</v>
      </c>
      <c r="E7625" s="254" t="str">
        <f>IF(AND(A7625&lt;&gt;"",ISNUMBER(A7625)),VLOOKUP(A7625,Studies!A:BR,5,FALSE),"")</f>
        <v>Efavirenz</v>
      </c>
      <c r="F7625" s="255" t="str">
        <f>IF(AND(A7625&lt;&gt;"",ISNUMBER(A7625)),VLOOKUP(A7625,Studies!A:BR,6,FALSE),"")</f>
        <v>Plasma</v>
      </c>
      <c r="G7625" s="194">
        <v>202</v>
      </c>
      <c r="H7625" s="194" t="s">
        <v>60</v>
      </c>
      <c r="I7625" s="187">
        <v>3.640625</v>
      </c>
      <c r="J7625" s="187" t="s">
        <v>959</v>
      </c>
      <c r="K7625" s="187" t="s">
        <v>116</v>
      </c>
      <c r="M7625" s="195"/>
      <c r="N7625" s="195"/>
      <c r="P7625" s="188"/>
    </row>
    <row r="7626" spans="1:16" x14ac:dyDescent="0.2">
      <c r="A7626" s="30">
        <v>795</v>
      </c>
      <c r="B7626" s="253" t="str">
        <f>IF(AND(A7626&lt;&gt;"",ISNUMBER(A7626)),VLOOKUP(A7626,Studies!A:BR,2,FALSE),"")</f>
        <v>Liu 2008</v>
      </c>
      <c r="C7626" s="254" t="str">
        <f>IF(AND(A7626&lt;&gt;"",ISNUMBER(A7626)),VLOOKUP(A7626,Studies!A:BR,3,FALSE),"")</f>
        <v>https://www.ncbi.nlm.nih.gov/pubmed/18025525</v>
      </c>
      <c r="D7626" s="254" t="str">
        <f>IF(AND(A7626&lt;&gt;"",ISNUMBER(A7626)),VLOOKUP(A7626,Studies!A:BR,4,FALSE),"")</f>
        <v>Group 1, efavirenz alone</v>
      </c>
      <c r="E7626" s="254" t="str">
        <f>IF(AND(A7626&lt;&gt;"",ISNUMBER(A7626)),VLOOKUP(A7626,Studies!A:BR,5,FALSE),"")</f>
        <v>Efavirenz</v>
      </c>
      <c r="F7626" s="255" t="str">
        <f>IF(AND(A7626&lt;&gt;"",ISNUMBER(A7626)),VLOOKUP(A7626,Studies!A:BR,6,FALSE),"")</f>
        <v>Plasma</v>
      </c>
      <c r="G7626" s="194">
        <v>204</v>
      </c>
      <c r="H7626" s="194" t="s">
        <v>60</v>
      </c>
      <c r="I7626" s="187">
        <v>3.390625</v>
      </c>
      <c r="J7626" s="187" t="s">
        <v>959</v>
      </c>
      <c r="K7626" s="187" t="s">
        <v>116</v>
      </c>
      <c r="M7626" s="195"/>
      <c r="N7626" s="195"/>
      <c r="P7626" s="188"/>
    </row>
    <row r="7627" spans="1:16" x14ac:dyDescent="0.2">
      <c r="A7627" s="30">
        <v>795</v>
      </c>
      <c r="B7627" s="253" t="str">
        <f>IF(AND(A7627&lt;&gt;"",ISNUMBER(A7627)),VLOOKUP(A7627,Studies!A:BR,2,FALSE),"")</f>
        <v>Liu 2008</v>
      </c>
      <c r="C7627" s="254" t="str">
        <f>IF(AND(A7627&lt;&gt;"",ISNUMBER(A7627)),VLOOKUP(A7627,Studies!A:BR,3,FALSE),"")</f>
        <v>https://www.ncbi.nlm.nih.gov/pubmed/18025525</v>
      </c>
      <c r="D7627" s="254" t="str">
        <f>IF(AND(A7627&lt;&gt;"",ISNUMBER(A7627)),VLOOKUP(A7627,Studies!A:BR,4,FALSE),"")</f>
        <v>Group 1, efavirenz alone</v>
      </c>
      <c r="E7627" s="254" t="str">
        <f>IF(AND(A7627&lt;&gt;"",ISNUMBER(A7627)),VLOOKUP(A7627,Studies!A:BR,5,FALSE),"")</f>
        <v>Efavirenz</v>
      </c>
      <c r="F7627" s="255" t="str">
        <f>IF(AND(A7627&lt;&gt;"",ISNUMBER(A7627)),VLOOKUP(A7627,Studies!A:BR,6,FALSE),"")</f>
        <v>Plasma</v>
      </c>
      <c r="G7627" s="194">
        <v>208</v>
      </c>
      <c r="H7627" s="194" t="s">
        <v>60</v>
      </c>
      <c r="I7627" s="187">
        <v>3.015625</v>
      </c>
      <c r="J7627" s="187" t="s">
        <v>959</v>
      </c>
      <c r="K7627" s="187" t="s">
        <v>116</v>
      </c>
      <c r="M7627" s="195"/>
      <c r="N7627" s="195"/>
      <c r="P7627" s="188"/>
    </row>
    <row r="7628" spans="1:16" x14ac:dyDescent="0.2">
      <c r="A7628" s="30">
        <v>795</v>
      </c>
      <c r="B7628" s="253" t="str">
        <f>IF(AND(A7628&lt;&gt;"",ISNUMBER(A7628)),VLOOKUP(A7628,Studies!A:BR,2,FALSE),"")</f>
        <v>Liu 2008</v>
      </c>
      <c r="C7628" s="254" t="str">
        <f>IF(AND(A7628&lt;&gt;"",ISNUMBER(A7628)),VLOOKUP(A7628,Studies!A:BR,3,FALSE),"")</f>
        <v>https://www.ncbi.nlm.nih.gov/pubmed/18025525</v>
      </c>
      <c r="D7628" s="254" t="str">
        <f>IF(AND(A7628&lt;&gt;"",ISNUMBER(A7628)),VLOOKUP(A7628,Studies!A:BR,4,FALSE),"")</f>
        <v>Group 1, efavirenz alone</v>
      </c>
      <c r="E7628" s="254" t="str">
        <f>IF(AND(A7628&lt;&gt;"",ISNUMBER(A7628)),VLOOKUP(A7628,Studies!A:BR,5,FALSE),"")</f>
        <v>Efavirenz</v>
      </c>
      <c r="F7628" s="255" t="str">
        <f>IF(AND(A7628&lt;&gt;"",ISNUMBER(A7628)),VLOOKUP(A7628,Studies!A:BR,6,FALSE),"")</f>
        <v>Plasma</v>
      </c>
      <c r="G7628" s="194">
        <v>212</v>
      </c>
      <c r="H7628" s="194" t="s">
        <v>60</v>
      </c>
      <c r="I7628" s="187">
        <v>2.78125</v>
      </c>
      <c r="J7628" s="187" t="s">
        <v>959</v>
      </c>
      <c r="K7628" s="187" t="s">
        <v>116</v>
      </c>
      <c r="M7628" s="195"/>
      <c r="N7628" s="195"/>
      <c r="P7628" s="188"/>
    </row>
    <row r="7629" spans="1:16" x14ac:dyDescent="0.2">
      <c r="A7629" s="30">
        <v>795</v>
      </c>
      <c r="B7629" s="253" t="str">
        <f>IF(AND(A7629&lt;&gt;"",ISNUMBER(A7629)),VLOOKUP(A7629,Studies!A:BR,2,FALSE),"")</f>
        <v>Liu 2008</v>
      </c>
      <c r="C7629" s="254" t="str">
        <f>IF(AND(A7629&lt;&gt;"",ISNUMBER(A7629)),VLOOKUP(A7629,Studies!A:BR,3,FALSE),"")</f>
        <v>https://www.ncbi.nlm.nih.gov/pubmed/18025525</v>
      </c>
      <c r="D7629" s="254" t="str">
        <f>IF(AND(A7629&lt;&gt;"",ISNUMBER(A7629)),VLOOKUP(A7629,Studies!A:BR,4,FALSE),"")</f>
        <v>Group 1, efavirenz alone</v>
      </c>
      <c r="E7629" s="254" t="str">
        <f>IF(AND(A7629&lt;&gt;"",ISNUMBER(A7629)),VLOOKUP(A7629,Studies!A:BR,5,FALSE),"")</f>
        <v>Efavirenz</v>
      </c>
      <c r="F7629" s="255" t="str">
        <f>IF(AND(A7629&lt;&gt;"",ISNUMBER(A7629)),VLOOKUP(A7629,Studies!A:BR,6,FALSE),"")</f>
        <v>Plasma</v>
      </c>
      <c r="G7629" s="194">
        <v>216</v>
      </c>
      <c r="H7629" s="194" t="s">
        <v>60</v>
      </c>
      <c r="I7629" s="187">
        <v>2.53125</v>
      </c>
      <c r="J7629" s="187" t="s">
        <v>959</v>
      </c>
      <c r="K7629" s="187" t="s">
        <v>116</v>
      </c>
      <c r="M7629" s="195"/>
      <c r="N7629" s="195"/>
      <c r="P7629" s="188"/>
    </row>
    <row r="7630" spans="1:16" x14ac:dyDescent="0.2">
      <c r="A7630" s="30">
        <v>796</v>
      </c>
      <c r="B7630" s="253" t="str">
        <f>IF(AND(A7630&lt;&gt;"",ISNUMBER(A7630)),VLOOKUP(A7630,Studies!A:BR,2,FALSE),"")</f>
        <v>Liu 2008</v>
      </c>
      <c r="C7630" s="254" t="str">
        <f>IF(AND(A7630&lt;&gt;"",ISNUMBER(A7630)),VLOOKUP(A7630,Studies!A:BR,3,FALSE),"")</f>
        <v>https://www.ncbi.nlm.nih.gov/pubmed/18025525</v>
      </c>
      <c r="D7630" s="254" t="str">
        <f>IF(AND(A7630&lt;&gt;"",ISNUMBER(A7630)),VLOOKUP(A7630,Studies!A:BR,4,FALSE),"")</f>
        <v>Group 2, efavirenz alone</v>
      </c>
      <c r="E7630" s="254" t="str">
        <f>IF(AND(A7630&lt;&gt;"",ISNUMBER(A7630)),VLOOKUP(A7630,Studies!A:BR,5,FALSE),"")</f>
        <v>Efavirenz</v>
      </c>
      <c r="F7630" s="255" t="str">
        <f>IF(AND(A7630&lt;&gt;"",ISNUMBER(A7630)),VLOOKUP(A7630,Studies!A:BR,6,FALSE),"")</f>
        <v>Plasma</v>
      </c>
      <c r="G7630" s="194">
        <v>192</v>
      </c>
      <c r="H7630" s="194" t="s">
        <v>60</v>
      </c>
      <c r="I7630" s="187">
        <v>1.488189</v>
      </c>
      <c r="J7630" s="187" t="s">
        <v>959</v>
      </c>
      <c r="K7630" s="187" t="s">
        <v>116</v>
      </c>
      <c r="M7630" s="195"/>
      <c r="N7630" s="195"/>
      <c r="P7630" s="188"/>
    </row>
    <row r="7631" spans="1:16" x14ac:dyDescent="0.2">
      <c r="A7631" s="30">
        <v>796</v>
      </c>
      <c r="B7631" s="253" t="str">
        <f>IF(AND(A7631&lt;&gt;"",ISNUMBER(A7631)),VLOOKUP(A7631,Studies!A:BR,2,FALSE),"")</f>
        <v>Liu 2008</v>
      </c>
      <c r="C7631" s="254" t="str">
        <f>IF(AND(A7631&lt;&gt;"",ISNUMBER(A7631)),VLOOKUP(A7631,Studies!A:BR,3,FALSE),"")</f>
        <v>https://www.ncbi.nlm.nih.gov/pubmed/18025525</v>
      </c>
      <c r="D7631" s="254" t="str">
        <f>IF(AND(A7631&lt;&gt;"",ISNUMBER(A7631)),VLOOKUP(A7631,Studies!A:BR,4,FALSE),"")</f>
        <v>Group 2, efavirenz alone</v>
      </c>
      <c r="E7631" s="254" t="str">
        <f>IF(AND(A7631&lt;&gt;"",ISNUMBER(A7631)),VLOOKUP(A7631,Studies!A:BR,5,FALSE),"")</f>
        <v>Efavirenz</v>
      </c>
      <c r="F7631" s="255" t="str">
        <f>IF(AND(A7631&lt;&gt;"",ISNUMBER(A7631)),VLOOKUP(A7631,Studies!A:BR,6,FALSE),"")</f>
        <v>Plasma</v>
      </c>
      <c r="G7631" s="194">
        <v>192.5</v>
      </c>
      <c r="H7631" s="194" t="s">
        <v>60</v>
      </c>
      <c r="I7631" s="187">
        <v>1.488189</v>
      </c>
      <c r="J7631" s="187" t="s">
        <v>959</v>
      </c>
      <c r="K7631" s="187" t="s">
        <v>116</v>
      </c>
      <c r="M7631" s="195"/>
      <c r="N7631" s="195"/>
      <c r="P7631" s="188"/>
    </row>
    <row r="7632" spans="1:16" x14ac:dyDescent="0.2">
      <c r="A7632" s="30">
        <v>796</v>
      </c>
      <c r="B7632" s="253" t="str">
        <f>IF(AND(A7632&lt;&gt;"",ISNUMBER(A7632)),VLOOKUP(A7632,Studies!A:BR,2,FALSE),"")</f>
        <v>Liu 2008</v>
      </c>
      <c r="C7632" s="254" t="str">
        <f>IF(AND(A7632&lt;&gt;"",ISNUMBER(A7632)),VLOOKUP(A7632,Studies!A:BR,3,FALSE),"")</f>
        <v>https://www.ncbi.nlm.nih.gov/pubmed/18025525</v>
      </c>
      <c r="D7632" s="254" t="str">
        <f>IF(AND(A7632&lt;&gt;"",ISNUMBER(A7632)),VLOOKUP(A7632,Studies!A:BR,4,FALSE),"")</f>
        <v>Group 2, efavirenz alone</v>
      </c>
      <c r="E7632" s="254" t="str">
        <f>IF(AND(A7632&lt;&gt;"",ISNUMBER(A7632)),VLOOKUP(A7632,Studies!A:BR,5,FALSE),"")</f>
        <v>Efavirenz</v>
      </c>
      <c r="F7632" s="255" t="str">
        <f>IF(AND(A7632&lt;&gt;"",ISNUMBER(A7632)),VLOOKUP(A7632,Studies!A:BR,6,FALSE),"")</f>
        <v>Plasma</v>
      </c>
      <c r="G7632" s="194">
        <v>193</v>
      </c>
      <c r="H7632" s="194" t="s">
        <v>60</v>
      </c>
      <c r="I7632" s="187">
        <v>1.4724410000000001</v>
      </c>
      <c r="J7632" s="187" t="s">
        <v>959</v>
      </c>
      <c r="K7632" s="187" t="s">
        <v>116</v>
      </c>
      <c r="M7632" s="195"/>
      <c r="N7632" s="195"/>
      <c r="P7632" s="188"/>
    </row>
    <row r="7633" spans="1:16" x14ac:dyDescent="0.2">
      <c r="A7633" s="30">
        <v>796</v>
      </c>
      <c r="B7633" s="253" t="str">
        <f>IF(AND(A7633&lt;&gt;"",ISNUMBER(A7633)),VLOOKUP(A7633,Studies!A:BR,2,FALSE),"")</f>
        <v>Liu 2008</v>
      </c>
      <c r="C7633" s="254" t="str">
        <f>IF(AND(A7633&lt;&gt;"",ISNUMBER(A7633)),VLOOKUP(A7633,Studies!A:BR,3,FALSE),"")</f>
        <v>https://www.ncbi.nlm.nih.gov/pubmed/18025525</v>
      </c>
      <c r="D7633" s="254" t="str">
        <f>IF(AND(A7633&lt;&gt;"",ISNUMBER(A7633)),VLOOKUP(A7633,Studies!A:BR,4,FALSE),"")</f>
        <v>Group 2, efavirenz alone</v>
      </c>
      <c r="E7633" s="254" t="str">
        <f>IF(AND(A7633&lt;&gt;"",ISNUMBER(A7633)),VLOOKUP(A7633,Studies!A:BR,5,FALSE),"")</f>
        <v>Efavirenz</v>
      </c>
      <c r="F7633" s="255" t="str">
        <f>IF(AND(A7633&lt;&gt;"",ISNUMBER(A7633)),VLOOKUP(A7633,Studies!A:BR,6,FALSE),"")</f>
        <v>Plasma</v>
      </c>
      <c r="G7633" s="194">
        <v>194</v>
      </c>
      <c r="H7633" s="194" t="s">
        <v>60</v>
      </c>
      <c r="I7633" s="187">
        <v>1.944882</v>
      </c>
      <c r="J7633" s="187" t="s">
        <v>959</v>
      </c>
      <c r="K7633" s="187" t="s">
        <v>116</v>
      </c>
      <c r="M7633" s="195"/>
      <c r="N7633" s="195"/>
      <c r="P7633" s="188"/>
    </row>
    <row r="7634" spans="1:16" x14ac:dyDescent="0.2">
      <c r="A7634" s="30">
        <v>796</v>
      </c>
      <c r="B7634" s="253" t="str">
        <f>IF(AND(A7634&lt;&gt;"",ISNUMBER(A7634)),VLOOKUP(A7634,Studies!A:BR,2,FALSE),"")</f>
        <v>Liu 2008</v>
      </c>
      <c r="C7634" s="254" t="str">
        <f>IF(AND(A7634&lt;&gt;"",ISNUMBER(A7634)),VLOOKUP(A7634,Studies!A:BR,3,FALSE),"")</f>
        <v>https://www.ncbi.nlm.nih.gov/pubmed/18025525</v>
      </c>
      <c r="D7634" s="254" t="str">
        <f>IF(AND(A7634&lt;&gt;"",ISNUMBER(A7634)),VLOOKUP(A7634,Studies!A:BR,4,FALSE),"")</f>
        <v>Group 2, efavirenz alone</v>
      </c>
      <c r="E7634" s="254" t="str">
        <f>IF(AND(A7634&lt;&gt;"",ISNUMBER(A7634)),VLOOKUP(A7634,Studies!A:BR,5,FALSE),"")</f>
        <v>Efavirenz</v>
      </c>
      <c r="F7634" s="255" t="str">
        <f>IF(AND(A7634&lt;&gt;"",ISNUMBER(A7634)),VLOOKUP(A7634,Studies!A:BR,6,FALSE),"")</f>
        <v>Plasma</v>
      </c>
      <c r="G7634" s="194">
        <v>196</v>
      </c>
      <c r="H7634" s="194" t="s">
        <v>60</v>
      </c>
      <c r="I7634" s="187">
        <v>3.1259839999999999</v>
      </c>
      <c r="J7634" s="187" t="s">
        <v>959</v>
      </c>
      <c r="K7634" s="187" t="s">
        <v>116</v>
      </c>
      <c r="M7634" s="195"/>
      <c r="N7634" s="195"/>
      <c r="P7634" s="188"/>
    </row>
    <row r="7635" spans="1:16" x14ac:dyDescent="0.2">
      <c r="A7635" s="30">
        <v>796</v>
      </c>
      <c r="B7635" s="253" t="str">
        <f>IF(AND(A7635&lt;&gt;"",ISNUMBER(A7635)),VLOOKUP(A7635,Studies!A:BR,2,FALSE),"")</f>
        <v>Liu 2008</v>
      </c>
      <c r="C7635" s="254" t="str">
        <f>IF(AND(A7635&lt;&gt;"",ISNUMBER(A7635)),VLOOKUP(A7635,Studies!A:BR,3,FALSE),"")</f>
        <v>https://www.ncbi.nlm.nih.gov/pubmed/18025525</v>
      </c>
      <c r="D7635" s="254" t="str">
        <f>IF(AND(A7635&lt;&gt;"",ISNUMBER(A7635)),VLOOKUP(A7635,Studies!A:BR,4,FALSE),"")</f>
        <v>Group 2, efavirenz alone</v>
      </c>
      <c r="E7635" s="254" t="str">
        <f>IF(AND(A7635&lt;&gt;"",ISNUMBER(A7635)),VLOOKUP(A7635,Studies!A:BR,5,FALSE),"")</f>
        <v>Efavirenz</v>
      </c>
      <c r="F7635" s="255" t="str">
        <f>IF(AND(A7635&lt;&gt;"",ISNUMBER(A7635)),VLOOKUP(A7635,Studies!A:BR,6,FALSE),"")</f>
        <v>Plasma</v>
      </c>
      <c r="G7635" s="194">
        <v>198</v>
      </c>
      <c r="H7635" s="194" t="s">
        <v>60</v>
      </c>
      <c r="I7635" s="187">
        <v>3.0944880000000001</v>
      </c>
      <c r="J7635" s="187" t="s">
        <v>959</v>
      </c>
      <c r="K7635" s="187" t="s">
        <v>116</v>
      </c>
      <c r="M7635" s="195"/>
      <c r="N7635" s="195"/>
      <c r="P7635" s="188"/>
    </row>
    <row r="7636" spans="1:16" x14ac:dyDescent="0.2">
      <c r="A7636" s="30">
        <v>796</v>
      </c>
      <c r="B7636" s="253" t="str">
        <f>IF(AND(A7636&lt;&gt;"",ISNUMBER(A7636)),VLOOKUP(A7636,Studies!A:BR,2,FALSE),"")</f>
        <v>Liu 2008</v>
      </c>
      <c r="C7636" s="254" t="str">
        <f>IF(AND(A7636&lt;&gt;"",ISNUMBER(A7636)),VLOOKUP(A7636,Studies!A:BR,3,FALSE),"")</f>
        <v>https://www.ncbi.nlm.nih.gov/pubmed/18025525</v>
      </c>
      <c r="D7636" s="254" t="str">
        <f>IF(AND(A7636&lt;&gt;"",ISNUMBER(A7636)),VLOOKUP(A7636,Studies!A:BR,4,FALSE),"")</f>
        <v>Group 2, efavirenz alone</v>
      </c>
      <c r="E7636" s="254" t="str">
        <f>IF(AND(A7636&lt;&gt;"",ISNUMBER(A7636)),VLOOKUP(A7636,Studies!A:BR,5,FALSE),"")</f>
        <v>Efavirenz</v>
      </c>
      <c r="F7636" s="255" t="str">
        <f>IF(AND(A7636&lt;&gt;"",ISNUMBER(A7636)),VLOOKUP(A7636,Studies!A:BR,6,FALSE),"")</f>
        <v>Plasma</v>
      </c>
      <c r="G7636" s="194">
        <v>200</v>
      </c>
      <c r="H7636" s="194" t="s">
        <v>60</v>
      </c>
      <c r="I7636" s="187">
        <v>2.7480310000000001</v>
      </c>
      <c r="J7636" s="187" t="s">
        <v>959</v>
      </c>
      <c r="K7636" s="187" t="s">
        <v>116</v>
      </c>
      <c r="M7636" s="195"/>
      <c r="N7636" s="195"/>
      <c r="P7636" s="188"/>
    </row>
    <row r="7637" spans="1:16" x14ac:dyDescent="0.2">
      <c r="A7637" s="30">
        <v>796</v>
      </c>
      <c r="B7637" s="253" t="str">
        <f>IF(AND(A7637&lt;&gt;"",ISNUMBER(A7637)),VLOOKUP(A7637,Studies!A:BR,2,FALSE),"")</f>
        <v>Liu 2008</v>
      </c>
      <c r="C7637" s="254" t="str">
        <f>IF(AND(A7637&lt;&gt;"",ISNUMBER(A7637)),VLOOKUP(A7637,Studies!A:BR,3,FALSE),"")</f>
        <v>https://www.ncbi.nlm.nih.gov/pubmed/18025525</v>
      </c>
      <c r="D7637" s="254" t="str">
        <f>IF(AND(A7637&lt;&gt;"",ISNUMBER(A7637)),VLOOKUP(A7637,Studies!A:BR,4,FALSE),"")</f>
        <v>Group 2, efavirenz alone</v>
      </c>
      <c r="E7637" s="254" t="str">
        <f>IF(AND(A7637&lt;&gt;"",ISNUMBER(A7637)),VLOOKUP(A7637,Studies!A:BR,5,FALSE),"")</f>
        <v>Efavirenz</v>
      </c>
      <c r="F7637" s="255" t="str">
        <f>IF(AND(A7637&lt;&gt;"",ISNUMBER(A7637)),VLOOKUP(A7637,Studies!A:BR,6,FALSE),"")</f>
        <v>Plasma</v>
      </c>
      <c r="G7637" s="194">
        <v>202</v>
      </c>
      <c r="H7637" s="194" t="s">
        <v>60</v>
      </c>
      <c r="I7637" s="187">
        <v>2.322835</v>
      </c>
      <c r="J7637" s="187" t="s">
        <v>959</v>
      </c>
      <c r="K7637" s="187" t="s">
        <v>116</v>
      </c>
      <c r="M7637" s="195"/>
      <c r="N7637" s="195"/>
      <c r="P7637" s="188"/>
    </row>
    <row r="7638" spans="1:16" x14ac:dyDescent="0.2">
      <c r="A7638" s="30">
        <v>796</v>
      </c>
      <c r="B7638" s="253" t="str">
        <f>IF(AND(A7638&lt;&gt;"",ISNUMBER(A7638)),VLOOKUP(A7638,Studies!A:BR,2,FALSE),"")</f>
        <v>Liu 2008</v>
      </c>
      <c r="C7638" s="254" t="str">
        <f>IF(AND(A7638&lt;&gt;"",ISNUMBER(A7638)),VLOOKUP(A7638,Studies!A:BR,3,FALSE),"")</f>
        <v>https://www.ncbi.nlm.nih.gov/pubmed/18025525</v>
      </c>
      <c r="D7638" s="254" t="str">
        <f>IF(AND(A7638&lt;&gt;"",ISNUMBER(A7638)),VLOOKUP(A7638,Studies!A:BR,4,FALSE),"")</f>
        <v>Group 2, efavirenz alone</v>
      </c>
      <c r="E7638" s="254" t="str">
        <f>IF(AND(A7638&lt;&gt;"",ISNUMBER(A7638)),VLOOKUP(A7638,Studies!A:BR,5,FALSE),"")</f>
        <v>Efavirenz</v>
      </c>
      <c r="F7638" s="255" t="str">
        <f>IF(AND(A7638&lt;&gt;"",ISNUMBER(A7638)),VLOOKUP(A7638,Studies!A:BR,6,FALSE),"")</f>
        <v>Plasma</v>
      </c>
      <c r="G7638" s="194">
        <v>204</v>
      </c>
      <c r="H7638" s="194" t="s">
        <v>60</v>
      </c>
      <c r="I7638" s="187">
        <v>2.0393699999999999</v>
      </c>
      <c r="J7638" s="187" t="s">
        <v>959</v>
      </c>
      <c r="K7638" s="187" t="s">
        <v>116</v>
      </c>
      <c r="M7638" s="195"/>
      <c r="N7638" s="195"/>
      <c r="P7638" s="188"/>
    </row>
    <row r="7639" spans="1:16" x14ac:dyDescent="0.2">
      <c r="A7639" s="30">
        <v>796</v>
      </c>
      <c r="B7639" s="253" t="str">
        <f>IF(AND(A7639&lt;&gt;"",ISNUMBER(A7639)),VLOOKUP(A7639,Studies!A:BR,2,FALSE),"")</f>
        <v>Liu 2008</v>
      </c>
      <c r="C7639" s="254" t="str">
        <f>IF(AND(A7639&lt;&gt;"",ISNUMBER(A7639)),VLOOKUP(A7639,Studies!A:BR,3,FALSE),"")</f>
        <v>https://www.ncbi.nlm.nih.gov/pubmed/18025525</v>
      </c>
      <c r="D7639" s="254" t="str">
        <f>IF(AND(A7639&lt;&gt;"",ISNUMBER(A7639)),VLOOKUP(A7639,Studies!A:BR,4,FALSE),"")</f>
        <v>Group 2, efavirenz alone</v>
      </c>
      <c r="E7639" s="254" t="str">
        <f>IF(AND(A7639&lt;&gt;"",ISNUMBER(A7639)),VLOOKUP(A7639,Studies!A:BR,5,FALSE),"")</f>
        <v>Efavirenz</v>
      </c>
      <c r="F7639" s="255" t="str">
        <f>IF(AND(A7639&lt;&gt;"",ISNUMBER(A7639)),VLOOKUP(A7639,Studies!A:BR,6,FALSE),"")</f>
        <v>Plasma</v>
      </c>
      <c r="G7639" s="194">
        <v>208</v>
      </c>
      <c r="H7639" s="194" t="s">
        <v>60</v>
      </c>
      <c r="I7639" s="187">
        <v>1.8188979999999999</v>
      </c>
      <c r="J7639" s="187" t="s">
        <v>959</v>
      </c>
      <c r="K7639" s="187" t="s">
        <v>116</v>
      </c>
      <c r="M7639" s="195"/>
      <c r="N7639" s="195"/>
      <c r="P7639" s="188"/>
    </row>
    <row r="7640" spans="1:16" x14ac:dyDescent="0.2">
      <c r="A7640" s="30">
        <v>796</v>
      </c>
      <c r="B7640" s="253" t="str">
        <f>IF(AND(A7640&lt;&gt;"",ISNUMBER(A7640)),VLOOKUP(A7640,Studies!A:BR,2,FALSE),"")</f>
        <v>Liu 2008</v>
      </c>
      <c r="C7640" s="254" t="str">
        <f>IF(AND(A7640&lt;&gt;"",ISNUMBER(A7640)),VLOOKUP(A7640,Studies!A:BR,3,FALSE),"")</f>
        <v>https://www.ncbi.nlm.nih.gov/pubmed/18025525</v>
      </c>
      <c r="D7640" s="254" t="str">
        <f>IF(AND(A7640&lt;&gt;"",ISNUMBER(A7640)),VLOOKUP(A7640,Studies!A:BR,4,FALSE),"")</f>
        <v>Group 2, efavirenz alone</v>
      </c>
      <c r="E7640" s="254" t="str">
        <f>IF(AND(A7640&lt;&gt;"",ISNUMBER(A7640)),VLOOKUP(A7640,Studies!A:BR,5,FALSE),"")</f>
        <v>Efavirenz</v>
      </c>
      <c r="F7640" s="255" t="str">
        <f>IF(AND(A7640&lt;&gt;"",ISNUMBER(A7640)),VLOOKUP(A7640,Studies!A:BR,6,FALSE),"")</f>
        <v>Plasma</v>
      </c>
      <c r="G7640" s="194">
        <v>212</v>
      </c>
      <c r="H7640" s="194" t="s">
        <v>60</v>
      </c>
      <c r="I7640" s="187">
        <v>1.6929129999999999</v>
      </c>
      <c r="J7640" s="187" t="s">
        <v>959</v>
      </c>
      <c r="K7640" s="187" t="s">
        <v>116</v>
      </c>
      <c r="M7640" s="195"/>
      <c r="N7640" s="195"/>
      <c r="P7640" s="188"/>
    </row>
    <row r="7641" spans="1:16" x14ac:dyDescent="0.2">
      <c r="A7641" s="183">
        <v>796</v>
      </c>
      <c r="B7641" s="253" t="str">
        <f>IF(AND(A7641&lt;&gt;"",ISNUMBER(A7641)),VLOOKUP(A7641,Studies!A:BR,2,FALSE),"")</f>
        <v>Liu 2008</v>
      </c>
      <c r="C7641" s="254" t="str">
        <f>IF(AND(A7641&lt;&gt;"",ISNUMBER(A7641)),VLOOKUP(A7641,Studies!A:BR,3,FALSE),"")</f>
        <v>https://www.ncbi.nlm.nih.gov/pubmed/18025525</v>
      </c>
      <c r="D7641" s="254" t="str">
        <f>IF(AND(A7641&lt;&gt;"",ISNUMBER(A7641)),VLOOKUP(A7641,Studies!A:BR,4,FALSE),"")</f>
        <v>Group 2, efavirenz alone</v>
      </c>
      <c r="E7641" s="254" t="str">
        <f>IF(AND(A7641&lt;&gt;"",ISNUMBER(A7641)),VLOOKUP(A7641,Studies!A:BR,5,FALSE),"")</f>
        <v>Efavirenz</v>
      </c>
      <c r="F7641" s="255" t="str">
        <f>IF(AND(A7641&lt;&gt;"",ISNUMBER(A7641)),VLOOKUP(A7641,Studies!A:BR,6,FALSE),"")</f>
        <v>Plasma</v>
      </c>
      <c r="G7641" s="194">
        <v>216</v>
      </c>
      <c r="H7641" s="194" t="s">
        <v>60</v>
      </c>
      <c r="I7641" s="187">
        <v>1.5511809999999999</v>
      </c>
      <c r="J7641" s="187" t="s">
        <v>959</v>
      </c>
      <c r="K7641" s="187" t="s">
        <v>116</v>
      </c>
      <c r="M7641" s="195"/>
      <c r="N7641" s="195"/>
      <c r="P7641" s="188"/>
    </row>
    <row r="7642" spans="1:16" x14ac:dyDescent="0.2">
      <c r="A7642" s="183">
        <v>797</v>
      </c>
      <c r="B7642" s="253" t="str">
        <f>IF(AND(A7642&lt;&gt;"",ISNUMBER(A7642)),VLOOKUP(A7642,Studies!A:BR,2,FALSE),"")</f>
        <v>Liu 2008</v>
      </c>
      <c r="C7642" s="254" t="str">
        <f>IF(AND(A7642&lt;&gt;"",ISNUMBER(A7642)),VLOOKUP(A7642,Studies!A:BR,3,FALSE),"")</f>
        <v>https://www.ncbi.nlm.nih.gov/pubmed/18025525</v>
      </c>
      <c r="D7642" s="254" t="str">
        <f>IF(AND(A7642&lt;&gt;"",ISNUMBER(A7642)),VLOOKUP(A7642,Studies!A:BR,4,FALSE),"")</f>
        <v>Group 2, efavirenz + placebo</v>
      </c>
      <c r="E7642" s="254" t="str">
        <f>IF(AND(A7642&lt;&gt;"",ISNUMBER(A7642)),VLOOKUP(A7642,Studies!A:BR,5,FALSE),"")</f>
        <v>Efavirenz</v>
      </c>
      <c r="F7642" s="255" t="str">
        <f>IF(AND(A7642&lt;&gt;"",ISNUMBER(A7642)),VLOOKUP(A7642,Studies!A:BR,6,FALSE),"")</f>
        <v>Plasma</v>
      </c>
      <c r="G7642" s="194">
        <v>432</v>
      </c>
      <c r="H7642" s="194" t="s">
        <v>60</v>
      </c>
      <c r="I7642" s="187">
        <v>1.519685</v>
      </c>
      <c r="J7642" s="187" t="s">
        <v>959</v>
      </c>
      <c r="K7642" s="187" t="s">
        <v>116</v>
      </c>
      <c r="L7642" s="195">
        <v>0.66141720000000004</v>
      </c>
      <c r="M7642" s="195" t="s">
        <v>959</v>
      </c>
      <c r="N7642" s="195" t="s">
        <v>117</v>
      </c>
      <c r="P7642" s="188"/>
    </row>
    <row r="7643" spans="1:16" x14ac:dyDescent="0.2">
      <c r="A7643" s="183">
        <v>797</v>
      </c>
      <c r="B7643" s="253" t="str">
        <f>IF(AND(A7643&lt;&gt;"",ISNUMBER(A7643)),VLOOKUP(A7643,Studies!A:BR,2,FALSE),"")</f>
        <v>Liu 2008</v>
      </c>
      <c r="C7643" s="254" t="str">
        <f>IF(AND(A7643&lt;&gt;"",ISNUMBER(A7643)),VLOOKUP(A7643,Studies!A:BR,3,FALSE),"")</f>
        <v>https://www.ncbi.nlm.nih.gov/pubmed/18025525</v>
      </c>
      <c r="D7643" s="254" t="str">
        <f>IF(AND(A7643&lt;&gt;"",ISNUMBER(A7643)),VLOOKUP(A7643,Studies!A:BR,4,FALSE),"")</f>
        <v>Group 2, efavirenz + placebo</v>
      </c>
      <c r="E7643" s="254" t="str">
        <f>IF(AND(A7643&lt;&gt;"",ISNUMBER(A7643)),VLOOKUP(A7643,Studies!A:BR,5,FALSE),"")</f>
        <v>Efavirenz</v>
      </c>
      <c r="F7643" s="255" t="str">
        <f>IF(AND(A7643&lt;&gt;"",ISNUMBER(A7643)),VLOOKUP(A7643,Studies!A:BR,6,FALSE),"")</f>
        <v>Plasma</v>
      </c>
      <c r="G7643" s="194">
        <v>432.5</v>
      </c>
      <c r="H7643" s="194" t="s">
        <v>60</v>
      </c>
      <c r="I7643" s="187">
        <v>1.5511809999999999</v>
      </c>
      <c r="J7643" s="187" t="s">
        <v>959</v>
      </c>
      <c r="K7643" s="187" t="s">
        <v>116</v>
      </c>
      <c r="L7643" s="195">
        <v>0.6456693</v>
      </c>
      <c r="M7643" s="195" t="s">
        <v>959</v>
      </c>
      <c r="N7643" s="195" t="s">
        <v>117</v>
      </c>
      <c r="P7643" s="188"/>
    </row>
    <row r="7644" spans="1:16" x14ac:dyDescent="0.2">
      <c r="A7644" s="183">
        <v>797</v>
      </c>
      <c r="B7644" s="253" t="str">
        <f>IF(AND(A7644&lt;&gt;"",ISNUMBER(A7644)),VLOOKUP(A7644,Studies!A:BR,2,FALSE),"")</f>
        <v>Liu 2008</v>
      </c>
      <c r="C7644" s="254" t="str">
        <f>IF(AND(A7644&lt;&gt;"",ISNUMBER(A7644)),VLOOKUP(A7644,Studies!A:BR,3,FALSE),"")</f>
        <v>https://www.ncbi.nlm.nih.gov/pubmed/18025525</v>
      </c>
      <c r="D7644" s="254" t="str">
        <f>IF(AND(A7644&lt;&gt;"",ISNUMBER(A7644)),VLOOKUP(A7644,Studies!A:BR,4,FALSE),"")</f>
        <v>Group 2, efavirenz + placebo</v>
      </c>
      <c r="E7644" s="254" t="str">
        <f>IF(AND(A7644&lt;&gt;"",ISNUMBER(A7644)),VLOOKUP(A7644,Studies!A:BR,5,FALSE),"")</f>
        <v>Efavirenz</v>
      </c>
      <c r="F7644" s="255" t="str">
        <f>IF(AND(A7644&lt;&gt;"",ISNUMBER(A7644)),VLOOKUP(A7644,Studies!A:BR,6,FALSE),"")</f>
        <v>Plasma</v>
      </c>
      <c r="G7644" s="194">
        <v>433</v>
      </c>
      <c r="H7644" s="194" t="s">
        <v>60</v>
      </c>
      <c r="I7644" s="187">
        <v>1.740157</v>
      </c>
      <c r="J7644" s="187" t="s">
        <v>959</v>
      </c>
      <c r="K7644" s="187" t="s">
        <v>116</v>
      </c>
      <c r="L7644" s="195">
        <v>0.86614219999999997</v>
      </c>
      <c r="M7644" s="195" t="s">
        <v>959</v>
      </c>
      <c r="N7644" s="195" t="s">
        <v>117</v>
      </c>
      <c r="P7644" s="188"/>
    </row>
    <row r="7645" spans="1:16" x14ac:dyDescent="0.2">
      <c r="A7645" s="183">
        <v>797</v>
      </c>
      <c r="B7645" s="253" t="str">
        <f>IF(AND(A7645&lt;&gt;"",ISNUMBER(A7645)),VLOOKUP(A7645,Studies!A:BR,2,FALSE),"")</f>
        <v>Liu 2008</v>
      </c>
      <c r="C7645" s="254" t="str">
        <f>IF(AND(A7645&lt;&gt;"",ISNUMBER(A7645)),VLOOKUP(A7645,Studies!A:BR,3,FALSE),"")</f>
        <v>https://www.ncbi.nlm.nih.gov/pubmed/18025525</v>
      </c>
      <c r="D7645" s="254" t="str">
        <f>IF(AND(A7645&lt;&gt;"",ISNUMBER(A7645)),VLOOKUP(A7645,Studies!A:BR,4,FALSE),"")</f>
        <v>Group 2, efavirenz + placebo</v>
      </c>
      <c r="E7645" s="254" t="str">
        <f>IF(AND(A7645&lt;&gt;"",ISNUMBER(A7645)),VLOOKUP(A7645,Studies!A:BR,5,FALSE),"")</f>
        <v>Efavirenz</v>
      </c>
      <c r="F7645" s="255" t="str">
        <f>IF(AND(A7645&lt;&gt;"",ISNUMBER(A7645)),VLOOKUP(A7645,Studies!A:BR,6,FALSE),"")</f>
        <v>Plasma</v>
      </c>
      <c r="G7645" s="194">
        <v>434</v>
      </c>
      <c r="H7645" s="194" t="s">
        <v>60</v>
      </c>
      <c r="I7645" s="187">
        <v>2.5748030000000002</v>
      </c>
      <c r="J7645" s="187" t="s">
        <v>959</v>
      </c>
      <c r="K7645" s="187" t="s">
        <v>116</v>
      </c>
      <c r="L7645" s="195">
        <v>1.181103</v>
      </c>
      <c r="M7645" s="195" t="s">
        <v>959</v>
      </c>
      <c r="N7645" s="195" t="s">
        <v>117</v>
      </c>
      <c r="P7645" s="188"/>
    </row>
    <row r="7646" spans="1:16" x14ac:dyDescent="0.2">
      <c r="A7646" s="30">
        <v>797</v>
      </c>
      <c r="B7646" s="253" t="str">
        <f>IF(AND(A7646&lt;&gt;"",ISNUMBER(A7646)),VLOOKUP(A7646,Studies!A:BR,2,FALSE),"")</f>
        <v>Liu 2008</v>
      </c>
      <c r="C7646" s="254" t="str">
        <f>IF(AND(A7646&lt;&gt;"",ISNUMBER(A7646)),VLOOKUP(A7646,Studies!A:BR,3,FALSE),"")</f>
        <v>https://www.ncbi.nlm.nih.gov/pubmed/18025525</v>
      </c>
      <c r="D7646" s="254" t="str">
        <f>IF(AND(A7646&lt;&gt;"",ISNUMBER(A7646)),VLOOKUP(A7646,Studies!A:BR,4,FALSE),"")</f>
        <v>Group 2, efavirenz + placebo</v>
      </c>
      <c r="E7646" s="254" t="str">
        <f>IF(AND(A7646&lt;&gt;"",ISNUMBER(A7646)),VLOOKUP(A7646,Studies!A:BR,5,FALSE),"")</f>
        <v>Efavirenz</v>
      </c>
      <c r="F7646" s="255" t="str">
        <f>IF(AND(A7646&lt;&gt;"",ISNUMBER(A7646)),VLOOKUP(A7646,Studies!A:BR,6,FALSE),"")</f>
        <v>Plasma</v>
      </c>
      <c r="G7646" s="194">
        <v>436</v>
      </c>
      <c r="H7646" s="50" t="s">
        <v>60</v>
      </c>
      <c r="I7646" s="187">
        <v>3.0944880000000001</v>
      </c>
      <c r="J7646" s="41" t="s">
        <v>959</v>
      </c>
      <c r="K7646" s="41" t="s">
        <v>116</v>
      </c>
      <c r="L7646" s="195">
        <v>1.0393699999999999</v>
      </c>
      <c r="M7646" s="52" t="s">
        <v>959</v>
      </c>
      <c r="N7646" s="52" t="s">
        <v>117</v>
      </c>
    </row>
    <row r="7647" spans="1:16" x14ac:dyDescent="0.2">
      <c r="A7647" s="30">
        <v>797</v>
      </c>
      <c r="B7647" s="253" t="str">
        <f>IF(AND(A7647&lt;&gt;"",ISNUMBER(A7647)),VLOOKUP(A7647,Studies!A:BR,2,FALSE),"")</f>
        <v>Liu 2008</v>
      </c>
      <c r="C7647" s="254" t="str">
        <f>IF(AND(A7647&lt;&gt;"",ISNUMBER(A7647)),VLOOKUP(A7647,Studies!A:BR,3,FALSE),"")</f>
        <v>https://www.ncbi.nlm.nih.gov/pubmed/18025525</v>
      </c>
      <c r="D7647" s="254" t="str">
        <f>IF(AND(A7647&lt;&gt;"",ISNUMBER(A7647)),VLOOKUP(A7647,Studies!A:BR,4,FALSE),"")</f>
        <v>Group 2, efavirenz + placebo</v>
      </c>
      <c r="E7647" s="254" t="str">
        <f>IF(AND(A7647&lt;&gt;"",ISNUMBER(A7647)),VLOOKUP(A7647,Studies!A:BR,5,FALSE),"")</f>
        <v>Efavirenz</v>
      </c>
      <c r="F7647" s="255" t="str">
        <f>IF(AND(A7647&lt;&gt;"",ISNUMBER(A7647)),VLOOKUP(A7647,Studies!A:BR,6,FALSE),"")</f>
        <v>Plasma</v>
      </c>
      <c r="G7647" s="194">
        <v>438</v>
      </c>
      <c r="H7647" s="194" t="s">
        <v>60</v>
      </c>
      <c r="I7647" s="187">
        <v>3.0787399999999998</v>
      </c>
      <c r="J7647" s="41" t="s">
        <v>959</v>
      </c>
      <c r="K7647" s="41" t="s">
        <v>116</v>
      </c>
      <c r="L7647" s="195">
        <v>0.91338609999999998</v>
      </c>
      <c r="M7647" s="52" t="s">
        <v>959</v>
      </c>
      <c r="N7647" s="52" t="s">
        <v>117</v>
      </c>
      <c r="P7647" s="188"/>
    </row>
    <row r="7648" spans="1:16" x14ac:dyDescent="0.2">
      <c r="A7648" s="30">
        <v>797</v>
      </c>
      <c r="B7648" s="253" t="str">
        <f>IF(AND(A7648&lt;&gt;"",ISNUMBER(A7648)),VLOOKUP(A7648,Studies!A:BR,2,FALSE),"")</f>
        <v>Liu 2008</v>
      </c>
      <c r="C7648" s="254" t="str">
        <f>IF(AND(A7648&lt;&gt;"",ISNUMBER(A7648)),VLOOKUP(A7648,Studies!A:BR,3,FALSE),"")</f>
        <v>https://www.ncbi.nlm.nih.gov/pubmed/18025525</v>
      </c>
      <c r="D7648" s="254" t="str">
        <f>IF(AND(A7648&lt;&gt;"",ISNUMBER(A7648)),VLOOKUP(A7648,Studies!A:BR,4,FALSE),"")</f>
        <v>Group 2, efavirenz + placebo</v>
      </c>
      <c r="E7648" s="254" t="str">
        <f>IF(AND(A7648&lt;&gt;"",ISNUMBER(A7648)),VLOOKUP(A7648,Studies!A:BR,5,FALSE),"")</f>
        <v>Efavirenz</v>
      </c>
      <c r="F7648" s="255" t="str">
        <f>IF(AND(A7648&lt;&gt;"",ISNUMBER(A7648)),VLOOKUP(A7648,Studies!A:BR,6,FALSE),"")</f>
        <v>Plasma</v>
      </c>
      <c r="G7648" s="194">
        <v>440</v>
      </c>
      <c r="H7648" s="194" t="s">
        <v>60</v>
      </c>
      <c r="I7648" s="187">
        <v>2.5275590000000001</v>
      </c>
      <c r="J7648" s="187" t="s">
        <v>959</v>
      </c>
      <c r="K7648" s="187" t="s">
        <v>116</v>
      </c>
      <c r="L7648" s="195">
        <v>0.80314969999999997</v>
      </c>
      <c r="M7648" s="52" t="s">
        <v>959</v>
      </c>
      <c r="N7648" s="52" t="s">
        <v>117</v>
      </c>
      <c r="P7648" s="188"/>
    </row>
    <row r="7649" spans="1:16" x14ac:dyDescent="0.2">
      <c r="A7649" s="183">
        <v>797</v>
      </c>
      <c r="B7649" s="253" t="str">
        <f>IF(AND(A7649&lt;&gt;"",ISNUMBER(A7649)),VLOOKUP(A7649,Studies!A:BR,2,FALSE),"")</f>
        <v>Liu 2008</v>
      </c>
      <c r="C7649" s="254" t="str">
        <f>IF(AND(A7649&lt;&gt;"",ISNUMBER(A7649)),VLOOKUP(A7649,Studies!A:BR,3,FALSE),"")</f>
        <v>https://www.ncbi.nlm.nih.gov/pubmed/18025525</v>
      </c>
      <c r="D7649" s="254" t="str">
        <f>IF(AND(A7649&lt;&gt;"",ISNUMBER(A7649)),VLOOKUP(A7649,Studies!A:BR,4,FALSE),"")</f>
        <v>Group 2, efavirenz + placebo</v>
      </c>
      <c r="E7649" s="254" t="str">
        <f>IF(AND(A7649&lt;&gt;"",ISNUMBER(A7649)),VLOOKUP(A7649,Studies!A:BR,5,FALSE),"")</f>
        <v>Efavirenz</v>
      </c>
      <c r="F7649" s="255" t="str">
        <f>IF(AND(A7649&lt;&gt;"",ISNUMBER(A7649)),VLOOKUP(A7649,Studies!A:BR,6,FALSE),"")</f>
        <v>Plasma</v>
      </c>
      <c r="G7649" s="194">
        <v>442</v>
      </c>
      <c r="H7649" s="194" t="s">
        <v>60</v>
      </c>
      <c r="I7649" s="187">
        <v>2.19685</v>
      </c>
      <c r="J7649" s="187" t="s">
        <v>959</v>
      </c>
      <c r="K7649" s="187" t="s">
        <v>116</v>
      </c>
      <c r="L7649" s="195">
        <v>0.75590590000000002</v>
      </c>
      <c r="M7649" s="52" t="s">
        <v>959</v>
      </c>
      <c r="N7649" s="52" t="s">
        <v>117</v>
      </c>
      <c r="P7649" s="188"/>
    </row>
    <row r="7650" spans="1:16" x14ac:dyDescent="0.2">
      <c r="A7650" s="183">
        <v>797</v>
      </c>
      <c r="B7650" s="253" t="str">
        <f>IF(AND(A7650&lt;&gt;"",ISNUMBER(A7650)),VLOOKUP(A7650,Studies!A:BR,2,FALSE),"")</f>
        <v>Liu 2008</v>
      </c>
      <c r="C7650" s="254" t="str">
        <f>IF(AND(A7650&lt;&gt;"",ISNUMBER(A7650)),VLOOKUP(A7650,Studies!A:BR,3,FALSE),"")</f>
        <v>https://www.ncbi.nlm.nih.gov/pubmed/18025525</v>
      </c>
      <c r="D7650" s="254" t="str">
        <f>IF(AND(A7650&lt;&gt;"",ISNUMBER(A7650)),VLOOKUP(A7650,Studies!A:BR,4,FALSE),"")</f>
        <v>Group 2, efavirenz + placebo</v>
      </c>
      <c r="E7650" s="254" t="str">
        <f>IF(AND(A7650&lt;&gt;"",ISNUMBER(A7650)),VLOOKUP(A7650,Studies!A:BR,5,FALSE),"")</f>
        <v>Efavirenz</v>
      </c>
      <c r="F7650" s="255" t="str">
        <f>IF(AND(A7650&lt;&gt;"",ISNUMBER(A7650)),VLOOKUP(A7650,Studies!A:BR,6,FALSE),"")</f>
        <v>Plasma</v>
      </c>
      <c r="G7650" s="194">
        <v>444</v>
      </c>
      <c r="H7650" s="194" t="s">
        <v>60</v>
      </c>
      <c r="I7650" s="187">
        <v>2.0078740000000002</v>
      </c>
      <c r="J7650" s="187" t="s">
        <v>959</v>
      </c>
      <c r="K7650" s="187" t="s">
        <v>116</v>
      </c>
      <c r="L7650" s="195">
        <v>0.72440930000000003</v>
      </c>
      <c r="M7650" s="52" t="s">
        <v>959</v>
      </c>
      <c r="N7650" s="52" t="s">
        <v>117</v>
      </c>
      <c r="P7650" s="188"/>
    </row>
    <row r="7651" spans="1:16" x14ac:dyDescent="0.2">
      <c r="A7651" s="183">
        <v>797</v>
      </c>
      <c r="B7651" s="253" t="str">
        <f>IF(AND(A7651&lt;&gt;"",ISNUMBER(A7651)),VLOOKUP(A7651,Studies!A:BR,2,FALSE),"")</f>
        <v>Liu 2008</v>
      </c>
      <c r="C7651" s="254" t="str">
        <f>IF(AND(A7651&lt;&gt;"",ISNUMBER(A7651)),VLOOKUP(A7651,Studies!A:BR,3,FALSE),"")</f>
        <v>https://www.ncbi.nlm.nih.gov/pubmed/18025525</v>
      </c>
      <c r="D7651" s="254" t="str">
        <f>IF(AND(A7651&lt;&gt;"",ISNUMBER(A7651)),VLOOKUP(A7651,Studies!A:BR,4,FALSE),"")</f>
        <v>Group 2, efavirenz + placebo</v>
      </c>
      <c r="E7651" s="254" t="str">
        <f>IF(AND(A7651&lt;&gt;"",ISNUMBER(A7651)),VLOOKUP(A7651,Studies!A:BR,5,FALSE),"")</f>
        <v>Efavirenz</v>
      </c>
      <c r="F7651" s="255" t="str">
        <f>IF(AND(A7651&lt;&gt;"",ISNUMBER(A7651)),VLOOKUP(A7651,Studies!A:BR,6,FALSE),"")</f>
        <v>Plasma</v>
      </c>
      <c r="G7651" s="194">
        <v>448</v>
      </c>
      <c r="H7651" s="194" t="s">
        <v>60</v>
      </c>
      <c r="I7651" s="187">
        <v>1.7716540000000001</v>
      </c>
      <c r="J7651" s="187" t="s">
        <v>959</v>
      </c>
      <c r="K7651" s="187" t="s">
        <v>116</v>
      </c>
      <c r="L7651" s="195">
        <v>0.78740109999999996</v>
      </c>
      <c r="M7651" s="52" t="s">
        <v>959</v>
      </c>
      <c r="N7651" s="52" t="s">
        <v>117</v>
      </c>
      <c r="P7651" s="188"/>
    </row>
    <row r="7652" spans="1:16" x14ac:dyDescent="0.2">
      <c r="A7652" s="183">
        <v>797</v>
      </c>
      <c r="B7652" s="253" t="str">
        <f>IF(AND(A7652&lt;&gt;"",ISNUMBER(A7652)),VLOOKUP(A7652,Studies!A:BR,2,FALSE),"")</f>
        <v>Liu 2008</v>
      </c>
      <c r="C7652" s="254" t="str">
        <f>IF(AND(A7652&lt;&gt;"",ISNUMBER(A7652)),VLOOKUP(A7652,Studies!A:BR,3,FALSE),"")</f>
        <v>https://www.ncbi.nlm.nih.gov/pubmed/18025525</v>
      </c>
      <c r="D7652" s="254" t="str">
        <f>IF(AND(A7652&lt;&gt;"",ISNUMBER(A7652)),VLOOKUP(A7652,Studies!A:BR,4,FALSE),"")</f>
        <v>Group 2, efavirenz + placebo</v>
      </c>
      <c r="E7652" s="254" t="str">
        <f>IF(AND(A7652&lt;&gt;"",ISNUMBER(A7652)),VLOOKUP(A7652,Studies!A:BR,5,FALSE),"")</f>
        <v>Efavirenz</v>
      </c>
      <c r="F7652" s="255" t="str">
        <f>IF(AND(A7652&lt;&gt;"",ISNUMBER(A7652)),VLOOKUP(A7652,Studies!A:BR,6,FALSE),"")</f>
        <v>Plasma</v>
      </c>
      <c r="G7652" s="194">
        <v>452</v>
      </c>
      <c r="H7652" s="194" t="s">
        <v>60</v>
      </c>
      <c r="I7652" s="187">
        <v>1.629921</v>
      </c>
      <c r="J7652" s="187" t="s">
        <v>959</v>
      </c>
      <c r="K7652" s="187" t="s">
        <v>116</v>
      </c>
      <c r="L7652" s="195">
        <v>0.85039399999999998</v>
      </c>
      <c r="M7652" s="52" t="s">
        <v>959</v>
      </c>
      <c r="N7652" s="52" t="s">
        <v>117</v>
      </c>
      <c r="P7652" s="188"/>
    </row>
    <row r="7653" spans="1:16" x14ac:dyDescent="0.2">
      <c r="A7653" s="183">
        <v>797</v>
      </c>
      <c r="B7653" s="253" t="str">
        <f>IF(AND(A7653&lt;&gt;"",ISNUMBER(A7653)),VLOOKUP(A7653,Studies!A:BR,2,FALSE),"")</f>
        <v>Liu 2008</v>
      </c>
      <c r="C7653" s="254" t="str">
        <f>IF(AND(A7653&lt;&gt;"",ISNUMBER(A7653)),VLOOKUP(A7653,Studies!A:BR,3,FALSE),"")</f>
        <v>https://www.ncbi.nlm.nih.gov/pubmed/18025525</v>
      </c>
      <c r="D7653" s="254" t="str">
        <f>IF(AND(A7653&lt;&gt;"",ISNUMBER(A7653)),VLOOKUP(A7653,Studies!A:BR,4,FALSE),"")</f>
        <v>Group 2, efavirenz + placebo</v>
      </c>
      <c r="E7653" s="254" t="str">
        <f>IF(AND(A7653&lt;&gt;"",ISNUMBER(A7653)),VLOOKUP(A7653,Studies!A:BR,5,FALSE),"")</f>
        <v>Efavirenz</v>
      </c>
      <c r="F7653" s="255" t="str">
        <f>IF(AND(A7653&lt;&gt;"",ISNUMBER(A7653)),VLOOKUP(A7653,Studies!A:BR,6,FALSE),"")</f>
        <v>Plasma</v>
      </c>
      <c r="G7653" s="194">
        <v>456</v>
      </c>
      <c r="H7653" s="194" t="s">
        <v>60</v>
      </c>
      <c r="I7653" s="187">
        <v>1.519685</v>
      </c>
      <c r="J7653" s="187" t="s">
        <v>959</v>
      </c>
      <c r="K7653" s="187" t="s">
        <v>116</v>
      </c>
      <c r="L7653" s="195">
        <v>0.78740169999999998</v>
      </c>
      <c r="M7653" s="52" t="s">
        <v>959</v>
      </c>
      <c r="N7653" s="52" t="s">
        <v>117</v>
      </c>
      <c r="P7653" s="188"/>
    </row>
    <row r="7654" spans="1:16" x14ac:dyDescent="0.2">
      <c r="A7654" s="183">
        <v>798</v>
      </c>
      <c r="B7654" s="253" t="str">
        <f>IF(AND(A7654&lt;&gt;"",ISNUMBER(A7654)),VLOOKUP(A7654,Studies!A:BR,2,FALSE),"")</f>
        <v>Malvestutto 2014</v>
      </c>
      <c r="C7654" s="254" t="str">
        <f>IF(AND(A7654&lt;&gt;"",ISNUMBER(A7654)),VLOOKUP(A7654,Studies!A:BR,3,FALSE),"")</f>
        <v>https://www.ncbi.nlm.nih.gov/pubmed/25202920</v>
      </c>
      <c r="D7654" s="254" t="str">
        <f>IF(AND(A7654&lt;&gt;"",ISNUMBER(A7654)),VLOOKUP(A7654,Studies!A:BR,4,FALSE),"")</f>
        <v>Efavirenz alone</v>
      </c>
      <c r="E7654" s="254" t="str">
        <f>IF(AND(A7654&lt;&gt;"",ISNUMBER(A7654)),VLOOKUP(A7654,Studies!A:BR,5,FALSE),"")</f>
        <v>Efavirenz</v>
      </c>
      <c r="F7654" s="255" t="str">
        <f>IF(AND(A7654&lt;&gt;"",ISNUMBER(A7654)),VLOOKUP(A7654,Studies!A:BR,6,FALSE),"")</f>
        <v>Plasma</v>
      </c>
      <c r="G7654" s="194">
        <v>216</v>
      </c>
      <c r="H7654" s="194" t="s">
        <v>60</v>
      </c>
      <c r="I7654" s="187">
        <v>1.4061650000000001</v>
      </c>
      <c r="J7654" s="187" t="s">
        <v>959</v>
      </c>
      <c r="K7654" s="187" t="s">
        <v>116</v>
      </c>
      <c r="P7654" s="188"/>
    </row>
    <row r="7655" spans="1:16" x14ac:dyDescent="0.2">
      <c r="A7655" s="183">
        <v>798</v>
      </c>
      <c r="B7655" s="253" t="str">
        <f>IF(AND(A7655&lt;&gt;"",ISNUMBER(A7655)),VLOOKUP(A7655,Studies!A:BR,2,FALSE),"")</f>
        <v>Malvestutto 2014</v>
      </c>
      <c r="C7655" s="254" t="str">
        <f>IF(AND(A7655&lt;&gt;"",ISNUMBER(A7655)),VLOOKUP(A7655,Studies!A:BR,3,FALSE),"")</f>
        <v>https://www.ncbi.nlm.nih.gov/pubmed/25202920</v>
      </c>
      <c r="D7655" s="254" t="str">
        <f>IF(AND(A7655&lt;&gt;"",ISNUMBER(A7655)),VLOOKUP(A7655,Studies!A:BR,4,FALSE),"")</f>
        <v>Efavirenz alone</v>
      </c>
      <c r="E7655" s="254" t="str">
        <f>IF(AND(A7655&lt;&gt;"",ISNUMBER(A7655)),VLOOKUP(A7655,Studies!A:BR,5,FALSE),"")</f>
        <v>Efavirenz</v>
      </c>
      <c r="F7655" s="255" t="str">
        <f>IF(AND(A7655&lt;&gt;"",ISNUMBER(A7655)),VLOOKUP(A7655,Studies!A:BR,6,FALSE),"")</f>
        <v>Plasma</v>
      </c>
      <c r="G7655" s="194">
        <v>216.5</v>
      </c>
      <c r="H7655" s="194" t="s">
        <v>60</v>
      </c>
      <c r="I7655" s="187">
        <v>1.3867370000000001</v>
      </c>
      <c r="J7655" s="187" t="s">
        <v>959</v>
      </c>
      <c r="K7655" s="187" t="s">
        <v>116</v>
      </c>
      <c r="P7655" s="188"/>
    </row>
    <row r="7656" spans="1:16" x14ac:dyDescent="0.2">
      <c r="A7656" s="183">
        <v>798</v>
      </c>
      <c r="B7656" s="253" t="str">
        <f>IF(AND(A7656&lt;&gt;"",ISNUMBER(A7656)),VLOOKUP(A7656,Studies!A:BR,2,FALSE),"")</f>
        <v>Malvestutto 2014</v>
      </c>
      <c r="C7656" s="254" t="str">
        <f>IF(AND(A7656&lt;&gt;"",ISNUMBER(A7656)),VLOOKUP(A7656,Studies!A:BR,3,FALSE),"")</f>
        <v>https://www.ncbi.nlm.nih.gov/pubmed/25202920</v>
      </c>
      <c r="D7656" s="254" t="str">
        <f>IF(AND(A7656&lt;&gt;"",ISNUMBER(A7656)),VLOOKUP(A7656,Studies!A:BR,4,FALSE),"")</f>
        <v>Efavirenz alone</v>
      </c>
      <c r="E7656" s="254" t="str">
        <f>IF(AND(A7656&lt;&gt;"",ISNUMBER(A7656)),VLOOKUP(A7656,Studies!A:BR,5,FALSE),"")</f>
        <v>Efavirenz</v>
      </c>
      <c r="F7656" s="255" t="str">
        <f>IF(AND(A7656&lt;&gt;"",ISNUMBER(A7656)),VLOOKUP(A7656,Studies!A:BR,6,FALSE),"")</f>
        <v>Plasma</v>
      </c>
      <c r="G7656" s="194">
        <v>217</v>
      </c>
      <c r="H7656" s="194" t="s">
        <v>60</v>
      </c>
      <c r="I7656" s="187">
        <v>1.6849460000000001</v>
      </c>
      <c r="J7656" s="187" t="s">
        <v>959</v>
      </c>
      <c r="K7656" s="187" t="s">
        <v>116</v>
      </c>
      <c r="P7656" s="188"/>
    </row>
    <row r="7657" spans="1:16" x14ac:dyDescent="0.2">
      <c r="A7657" s="183">
        <v>798</v>
      </c>
      <c r="B7657" s="253" t="str">
        <f>IF(AND(A7657&lt;&gt;"",ISNUMBER(A7657)),VLOOKUP(A7657,Studies!A:BR,2,FALSE),"")</f>
        <v>Malvestutto 2014</v>
      </c>
      <c r="C7657" s="254" t="str">
        <f>IF(AND(A7657&lt;&gt;"",ISNUMBER(A7657)),VLOOKUP(A7657,Studies!A:BR,3,FALSE),"")</f>
        <v>https://www.ncbi.nlm.nih.gov/pubmed/25202920</v>
      </c>
      <c r="D7657" s="254" t="str">
        <f>IF(AND(A7657&lt;&gt;"",ISNUMBER(A7657)),VLOOKUP(A7657,Studies!A:BR,4,FALSE),"")</f>
        <v>Efavirenz alone</v>
      </c>
      <c r="E7657" s="254" t="str">
        <f>IF(AND(A7657&lt;&gt;"",ISNUMBER(A7657)),VLOOKUP(A7657,Studies!A:BR,5,FALSE),"")</f>
        <v>Efavirenz</v>
      </c>
      <c r="F7657" s="255" t="str">
        <f>IF(AND(A7657&lt;&gt;"",ISNUMBER(A7657)),VLOOKUP(A7657,Studies!A:BR,6,FALSE),"")</f>
        <v>Plasma</v>
      </c>
      <c r="G7657" s="194">
        <v>218</v>
      </c>
      <c r="H7657" s="194" t="s">
        <v>60</v>
      </c>
      <c r="I7657" s="187">
        <v>2.5577320000000001</v>
      </c>
      <c r="J7657" s="187" t="s">
        <v>959</v>
      </c>
      <c r="K7657" s="187" t="s">
        <v>116</v>
      </c>
      <c r="P7657" s="188"/>
    </row>
    <row r="7658" spans="1:16" x14ac:dyDescent="0.2">
      <c r="A7658" s="183">
        <v>798</v>
      </c>
      <c r="B7658" s="253" t="str">
        <f>IF(AND(A7658&lt;&gt;"",ISNUMBER(A7658)),VLOOKUP(A7658,Studies!A:BR,2,FALSE),"")</f>
        <v>Malvestutto 2014</v>
      </c>
      <c r="C7658" s="254" t="str">
        <f>IF(AND(A7658&lt;&gt;"",ISNUMBER(A7658)),VLOOKUP(A7658,Studies!A:BR,3,FALSE),"")</f>
        <v>https://www.ncbi.nlm.nih.gov/pubmed/25202920</v>
      </c>
      <c r="D7658" s="254" t="str">
        <f>IF(AND(A7658&lt;&gt;"",ISNUMBER(A7658)),VLOOKUP(A7658,Studies!A:BR,4,FALSE),"")</f>
        <v>Efavirenz alone</v>
      </c>
      <c r="E7658" s="254" t="str">
        <f>IF(AND(A7658&lt;&gt;"",ISNUMBER(A7658)),VLOOKUP(A7658,Studies!A:BR,5,FALSE),"")</f>
        <v>Efavirenz</v>
      </c>
      <c r="F7658" s="255" t="str">
        <f>IF(AND(A7658&lt;&gt;"",ISNUMBER(A7658)),VLOOKUP(A7658,Studies!A:BR,6,FALSE),"")</f>
        <v>Plasma</v>
      </c>
      <c r="G7658" s="194">
        <v>219</v>
      </c>
      <c r="H7658" s="194" t="s">
        <v>60</v>
      </c>
      <c r="I7658" s="187">
        <v>3.064819</v>
      </c>
      <c r="J7658" s="187" t="s">
        <v>959</v>
      </c>
      <c r="K7658" s="187" t="s">
        <v>116</v>
      </c>
      <c r="P7658" s="188"/>
    </row>
    <row r="7659" spans="1:16" x14ac:dyDescent="0.2">
      <c r="A7659" s="183">
        <v>798</v>
      </c>
      <c r="B7659" s="253" t="str">
        <f>IF(AND(A7659&lt;&gt;"",ISNUMBER(A7659)),VLOOKUP(A7659,Studies!A:BR,2,FALSE),"")</f>
        <v>Malvestutto 2014</v>
      </c>
      <c r="C7659" s="254" t="str">
        <f>IF(AND(A7659&lt;&gt;"",ISNUMBER(A7659)),VLOOKUP(A7659,Studies!A:BR,3,FALSE),"")</f>
        <v>https://www.ncbi.nlm.nih.gov/pubmed/25202920</v>
      </c>
      <c r="D7659" s="254" t="str">
        <f>IF(AND(A7659&lt;&gt;"",ISNUMBER(A7659)),VLOOKUP(A7659,Studies!A:BR,4,FALSE),"")</f>
        <v>Efavirenz alone</v>
      </c>
      <c r="E7659" s="254" t="str">
        <f>IF(AND(A7659&lt;&gt;"",ISNUMBER(A7659)),VLOOKUP(A7659,Studies!A:BR,5,FALSE),"")</f>
        <v>Efavirenz</v>
      </c>
      <c r="F7659" s="255" t="str">
        <f>IF(AND(A7659&lt;&gt;"",ISNUMBER(A7659)),VLOOKUP(A7659,Studies!A:BR,6,FALSE),"")</f>
        <v>Plasma</v>
      </c>
      <c r="G7659" s="194">
        <v>220</v>
      </c>
      <c r="H7659" s="194" t="s">
        <v>60</v>
      </c>
      <c r="I7659" s="187">
        <v>3.3783210000000001</v>
      </c>
      <c r="J7659" s="187" t="s">
        <v>959</v>
      </c>
      <c r="K7659" s="187" t="s">
        <v>116</v>
      </c>
      <c r="P7659" s="188"/>
    </row>
    <row r="7660" spans="1:16" x14ac:dyDescent="0.2">
      <c r="A7660" s="183">
        <v>798</v>
      </c>
      <c r="B7660" s="253" t="str">
        <f>IF(AND(A7660&lt;&gt;"",ISNUMBER(A7660)),VLOOKUP(A7660,Studies!A:BR,2,FALSE),"")</f>
        <v>Malvestutto 2014</v>
      </c>
      <c r="C7660" s="254" t="str">
        <f>IF(AND(A7660&lt;&gt;"",ISNUMBER(A7660)),VLOOKUP(A7660,Studies!A:BR,3,FALSE),"")</f>
        <v>https://www.ncbi.nlm.nih.gov/pubmed/25202920</v>
      </c>
      <c r="D7660" s="254" t="str">
        <f>IF(AND(A7660&lt;&gt;"",ISNUMBER(A7660)),VLOOKUP(A7660,Studies!A:BR,4,FALSE),"")</f>
        <v>Efavirenz alone</v>
      </c>
      <c r="E7660" s="254" t="str">
        <f>IF(AND(A7660&lt;&gt;"",ISNUMBER(A7660)),VLOOKUP(A7660,Studies!A:BR,5,FALSE),"")</f>
        <v>Efavirenz</v>
      </c>
      <c r="F7660" s="255" t="str">
        <f>IF(AND(A7660&lt;&gt;"",ISNUMBER(A7660)),VLOOKUP(A7660,Studies!A:BR,6,FALSE),"")</f>
        <v>Plasma</v>
      </c>
      <c r="G7660" s="194">
        <v>222</v>
      </c>
      <c r="H7660" s="194" t="s">
        <v>60</v>
      </c>
      <c r="I7660" s="187">
        <v>3.0015209999999999</v>
      </c>
      <c r="J7660" s="187" t="s">
        <v>959</v>
      </c>
      <c r="K7660" s="187" t="s">
        <v>116</v>
      </c>
      <c r="P7660" s="188"/>
    </row>
    <row r="7661" spans="1:16" x14ac:dyDescent="0.2">
      <c r="A7661" s="183">
        <v>798</v>
      </c>
      <c r="B7661" s="253" t="str">
        <f>IF(AND(A7661&lt;&gt;"",ISNUMBER(A7661)),VLOOKUP(A7661,Studies!A:BR,2,FALSE),"")</f>
        <v>Malvestutto 2014</v>
      </c>
      <c r="C7661" s="254" t="str">
        <f>IF(AND(A7661&lt;&gt;"",ISNUMBER(A7661)),VLOOKUP(A7661,Studies!A:BR,3,FALSE),"")</f>
        <v>https://www.ncbi.nlm.nih.gov/pubmed/25202920</v>
      </c>
      <c r="D7661" s="254" t="str">
        <f>IF(AND(A7661&lt;&gt;"",ISNUMBER(A7661)),VLOOKUP(A7661,Studies!A:BR,4,FALSE),"")</f>
        <v>Efavirenz alone</v>
      </c>
      <c r="E7661" s="254" t="str">
        <f>IF(AND(A7661&lt;&gt;"",ISNUMBER(A7661)),VLOOKUP(A7661,Studies!A:BR,5,FALSE),"")</f>
        <v>Efavirenz</v>
      </c>
      <c r="F7661" s="255" t="str">
        <f>IF(AND(A7661&lt;&gt;"",ISNUMBER(A7661)),VLOOKUP(A7661,Studies!A:BR,6,FALSE),"")</f>
        <v>Plasma</v>
      </c>
      <c r="G7661" s="194">
        <v>224</v>
      </c>
      <c r="H7661" s="194" t="s">
        <v>60</v>
      </c>
      <c r="I7661" s="187">
        <v>2.7229860000000001</v>
      </c>
      <c r="J7661" s="187" t="s">
        <v>959</v>
      </c>
      <c r="K7661" s="187" t="s">
        <v>116</v>
      </c>
      <c r="P7661" s="188"/>
    </row>
    <row r="7662" spans="1:16" x14ac:dyDescent="0.2">
      <c r="A7662" s="183">
        <v>798</v>
      </c>
      <c r="B7662" s="253" t="str">
        <f>IF(AND(A7662&lt;&gt;"",ISNUMBER(A7662)),VLOOKUP(A7662,Studies!A:BR,2,FALSE),"")</f>
        <v>Malvestutto 2014</v>
      </c>
      <c r="C7662" s="254" t="str">
        <f>IF(AND(A7662&lt;&gt;"",ISNUMBER(A7662)),VLOOKUP(A7662,Studies!A:BR,3,FALSE),"")</f>
        <v>https://www.ncbi.nlm.nih.gov/pubmed/25202920</v>
      </c>
      <c r="D7662" s="254" t="str">
        <f>IF(AND(A7662&lt;&gt;"",ISNUMBER(A7662)),VLOOKUP(A7662,Studies!A:BR,4,FALSE),"")</f>
        <v>Efavirenz alone</v>
      </c>
      <c r="E7662" s="254" t="str">
        <f>IF(AND(A7662&lt;&gt;"",ISNUMBER(A7662)),VLOOKUP(A7662,Studies!A:BR,5,FALSE),"")</f>
        <v>Efavirenz</v>
      </c>
      <c r="F7662" s="255" t="str">
        <f>IF(AND(A7662&lt;&gt;"",ISNUMBER(A7662)),VLOOKUP(A7662,Studies!A:BR,6,FALSE),"")</f>
        <v>Plasma</v>
      </c>
      <c r="G7662" s="194">
        <v>228</v>
      </c>
      <c r="H7662" s="194" t="s">
        <v>60</v>
      </c>
      <c r="I7662" s="187">
        <v>2.1050520000000001</v>
      </c>
      <c r="J7662" s="187" t="s">
        <v>959</v>
      </c>
      <c r="K7662" s="187" t="s">
        <v>116</v>
      </c>
      <c r="P7662" s="188"/>
    </row>
    <row r="7663" spans="1:16" x14ac:dyDescent="0.2">
      <c r="A7663" s="183">
        <v>798</v>
      </c>
      <c r="B7663" s="253" t="str">
        <f>IF(AND(A7663&lt;&gt;"",ISNUMBER(A7663)),VLOOKUP(A7663,Studies!A:BR,2,FALSE),"")</f>
        <v>Malvestutto 2014</v>
      </c>
      <c r="C7663" s="254" t="str">
        <f>IF(AND(A7663&lt;&gt;"",ISNUMBER(A7663)),VLOOKUP(A7663,Studies!A:BR,3,FALSE),"")</f>
        <v>https://www.ncbi.nlm.nih.gov/pubmed/25202920</v>
      </c>
      <c r="D7663" s="254" t="str">
        <f>IF(AND(A7663&lt;&gt;"",ISNUMBER(A7663)),VLOOKUP(A7663,Studies!A:BR,4,FALSE),"")</f>
        <v>Efavirenz alone</v>
      </c>
      <c r="E7663" s="254" t="str">
        <f>IF(AND(A7663&lt;&gt;"",ISNUMBER(A7663)),VLOOKUP(A7663,Studies!A:BR,5,FALSE),"")</f>
        <v>Efavirenz</v>
      </c>
      <c r="F7663" s="255" t="str">
        <f>IF(AND(A7663&lt;&gt;"",ISNUMBER(A7663)),VLOOKUP(A7663,Studies!A:BR,6,FALSE),"")</f>
        <v>Plasma</v>
      </c>
      <c r="G7663" s="194">
        <v>240</v>
      </c>
      <c r="H7663" s="194" t="s">
        <v>60</v>
      </c>
      <c r="I7663" s="187">
        <v>1.5392570000000001</v>
      </c>
      <c r="J7663" s="187" t="s">
        <v>959</v>
      </c>
      <c r="K7663" s="187" t="s">
        <v>116</v>
      </c>
      <c r="P7663" s="188"/>
    </row>
    <row r="7664" spans="1:16" x14ac:dyDescent="0.2">
      <c r="A7664" s="183">
        <v>799</v>
      </c>
      <c r="B7664" s="253" t="str">
        <f>IF(AND(A7664&lt;&gt;"",ISNUMBER(A7664)),VLOOKUP(A7664,Studies!A:BR,2,FALSE),"")</f>
        <v>Soon 2010</v>
      </c>
      <c r="C7664" s="254" t="str">
        <f>IF(AND(A7664&lt;&gt;"",ISNUMBER(A7664)),VLOOKUP(A7664,Studies!A:BR,3,FALSE),"")</f>
        <v>https://www.ncbi.nlm.nih.gov/pubmed/20385850</v>
      </c>
      <c r="D7664" s="254" t="str">
        <f>IF(AND(A7664&lt;&gt;"",ISNUMBER(A7664)),VLOOKUP(A7664,Studies!A:BR,4,FALSE),"")</f>
        <v>Efavirenz alone</v>
      </c>
      <c r="E7664" s="254" t="str">
        <f>IF(AND(A7664&lt;&gt;"",ISNUMBER(A7664)),VLOOKUP(A7664,Studies!A:BR,5,FALSE),"")</f>
        <v>Efavirenz</v>
      </c>
      <c r="F7664" s="255" t="str">
        <f>IF(AND(A7664&lt;&gt;"",ISNUMBER(A7664)),VLOOKUP(A7664,Studies!A:BR,6,FALSE),"")</f>
        <v>Plasma</v>
      </c>
      <c r="G7664" s="194">
        <v>672</v>
      </c>
      <c r="H7664" s="194" t="s">
        <v>60</v>
      </c>
      <c r="I7664" s="187">
        <v>4161.0739999999996</v>
      </c>
      <c r="J7664" s="187" t="s">
        <v>941</v>
      </c>
      <c r="K7664" s="187" t="s">
        <v>116</v>
      </c>
      <c r="P7664" s="188"/>
    </row>
    <row r="7665" spans="1:16" x14ac:dyDescent="0.2">
      <c r="A7665" s="183">
        <v>799</v>
      </c>
      <c r="B7665" s="253" t="str">
        <f>IF(AND(A7665&lt;&gt;"",ISNUMBER(A7665)),VLOOKUP(A7665,Studies!A:BR,2,FALSE),"")</f>
        <v>Soon 2010</v>
      </c>
      <c r="C7665" s="254" t="str">
        <f>IF(AND(A7665&lt;&gt;"",ISNUMBER(A7665)),VLOOKUP(A7665,Studies!A:BR,3,FALSE),"")</f>
        <v>https://www.ncbi.nlm.nih.gov/pubmed/20385850</v>
      </c>
      <c r="D7665" s="254" t="str">
        <f>IF(AND(A7665&lt;&gt;"",ISNUMBER(A7665)),VLOOKUP(A7665,Studies!A:BR,4,FALSE),"")</f>
        <v>Efavirenz alone</v>
      </c>
      <c r="E7665" s="254" t="str">
        <f>IF(AND(A7665&lt;&gt;"",ISNUMBER(A7665)),VLOOKUP(A7665,Studies!A:BR,5,FALSE),"")</f>
        <v>Efavirenz</v>
      </c>
      <c r="F7665" s="255" t="str">
        <f>IF(AND(A7665&lt;&gt;"",ISNUMBER(A7665)),VLOOKUP(A7665,Studies!A:BR,6,FALSE),"")</f>
        <v>Plasma</v>
      </c>
      <c r="G7665" s="194">
        <v>672.5</v>
      </c>
      <c r="H7665" s="194" t="s">
        <v>60</v>
      </c>
      <c r="I7665" s="187">
        <v>3006.7109999999998</v>
      </c>
      <c r="J7665" s="187" t="s">
        <v>941</v>
      </c>
      <c r="K7665" s="187" t="s">
        <v>116</v>
      </c>
      <c r="P7665" s="188"/>
    </row>
    <row r="7666" spans="1:16" x14ac:dyDescent="0.2">
      <c r="A7666" s="183">
        <v>799</v>
      </c>
      <c r="B7666" s="253" t="str">
        <f>IF(AND(A7666&lt;&gt;"",ISNUMBER(A7666)),VLOOKUP(A7666,Studies!A:BR,2,FALSE),"")</f>
        <v>Soon 2010</v>
      </c>
      <c r="C7666" s="254" t="str">
        <f>IF(AND(A7666&lt;&gt;"",ISNUMBER(A7666)),VLOOKUP(A7666,Studies!A:BR,3,FALSE),"")</f>
        <v>https://www.ncbi.nlm.nih.gov/pubmed/20385850</v>
      </c>
      <c r="D7666" s="254" t="str">
        <f>IF(AND(A7666&lt;&gt;"",ISNUMBER(A7666)),VLOOKUP(A7666,Studies!A:BR,4,FALSE),"")</f>
        <v>Efavirenz alone</v>
      </c>
      <c r="E7666" s="254" t="str">
        <f>IF(AND(A7666&lt;&gt;"",ISNUMBER(A7666)),VLOOKUP(A7666,Studies!A:BR,5,FALSE),"")</f>
        <v>Efavirenz</v>
      </c>
      <c r="F7666" s="255" t="str">
        <f>IF(AND(A7666&lt;&gt;"",ISNUMBER(A7666)),VLOOKUP(A7666,Studies!A:BR,6,FALSE),"")</f>
        <v>Plasma</v>
      </c>
      <c r="G7666" s="194">
        <v>673</v>
      </c>
      <c r="H7666" s="194" t="s">
        <v>60</v>
      </c>
      <c r="I7666" s="187">
        <v>4255.0339999999997</v>
      </c>
      <c r="J7666" s="187" t="s">
        <v>941</v>
      </c>
      <c r="K7666" s="187" t="s">
        <v>116</v>
      </c>
      <c r="P7666" s="188"/>
    </row>
    <row r="7667" spans="1:16" x14ac:dyDescent="0.2">
      <c r="A7667" s="183">
        <v>799</v>
      </c>
      <c r="B7667" s="253" t="str">
        <f>IF(AND(A7667&lt;&gt;"",ISNUMBER(A7667)),VLOOKUP(A7667,Studies!A:BR,2,FALSE),"")</f>
        <v>Soon 2010</v>
      </c>
      <c r="C7667" s="254" t="str">
        <f>IF(AND(A7667&lt;&gt;"",ISNUMBER(A7667)),VLOOKUP(A7667,Studies!A:BR,3,FALSE),"")</f>
        <v>https://www.ncbi.nlm.nih.gov/pubmed/20385850</v>
      </c>
      <c r="D7667" s="254" t="str">
        <f>IF(AND(A7667&lt;&gt;"",ISNUMBER(A7667)),VLOOKUP(A7667,Studies!A:BR,4,FALSE),"")</f>
        <v>Efavirenz alone</v>
      </c>
      <c r="E7667" s="254" t="str">
        <f>IF(AND(A7667&lt;&gt;"",ISNUMBER(A7667)),VLOOKUP(A7667,Studies!A:BR,5,FALSE),"")</f>
        <v>Efavirenz</v>
      </c>
      <c r="F7667" s="255" t="str">
        <f>IF(AND(A7667&lt;&gt;"",ISNUMBER(A7667)),VLOOKUP(A7667,Studies!A:BR,6,FALSE),"")</f>
        <v>Plasma</v>
      </c>
      <c r="G7667" s="194">
        <v>673.5</v>
      </c>
      <c r="H7667" s="194" t="s">
        <v>60</v>
      </c>
      <c r="I7667" s="187">
        <v>4671.1409999999996</v>
      </c>
      <c r="J7667" s="187" t="s">
        <v>941</v>
      </c>
      <c r="K7667" s="187" t="s">
        <v>116</v>
      </c>
      <c r="P7667" s="188"/>
    </row>
    <row r="7668" spans="1:16" x14ac:dyDescent="0.2">
      <c r="A7668" s="183">
        <v>799</v>
      </c>
      <c r="B7668" s="253" t="str">
        <f>IF(AND(A7668&lt;&gt;"",ISNUMBER(A7668)),VLOOKUP(A7668,Studies!A:BR,2,FALSE),"")</f>
        <v>Soon 2010</v>
      </c>
      <c r="C7668" s="254" t="str">
        <f>IF(AND(A7668&lt;&gt;"",ISNUMBER(A7668)),VLOOKUP(A7668,Studies!A:BR,3,FALSE),"")</f>
        <v>https://www.ncbi.nlm.nih.gov/pubmed/20385850</v>
      </c>
      <c r="D7668" s="254" t="str">
        <f>IF(AND(A7668&lt;&gt;"",ISNUMBER(A7668)),VLOOKUP(A7668,Studies!A:BR,4,FALSE),"")</f>
        <v>Efavirenz alone</v>
      </c>
      <c r="E7668" s="254" t="str">
        <f>IF(AND(A7668&lt;&gt;"",ISNUMBER(A7668)),VLOOKUP(A7668,Studies!A:BR,5,FALSE),"")</f>
        <v>Efavirenz</v>
      </c>
      <c r="F7668" s="255" t="str">
        <f>IF(AND(A7668&lt;&gt;"",ISNUMBER(A7668)),VLOOKUP(A7668,Studies!A:BR,6,FALSE),"")</f>
        <v>Plasma</v>
      </c>
      <c r="G7668" s="194">
        <v>674</v>
      </c>
      <c r="H7668" s="194" t="s">
        <v>60</v>
      </c>
      <c r="I7668" s="187">
        <v>5100.6710000000003</v>
      </c>
      <c r="J7668" s="187" t="s">
        <v>941</v>
      </c>
      <c r="K7668" s="187" t="s">
        <v>116</v>
      </c>
      <c r="P7668" s="188"/>
    </row>
    <row r="7669" spans="1:16" x14ac:dyDescent="0.2">
      <c r="A7669" s="183">
        <v>799</v>
      </c>
      <c r="B7669" s="253" t="str">
        <f>IF(AND(A7669&lt;&gt;"",ISNUMBER(A7669)),VLOOKUP(A7669,Studies!A:BR,2,FALSE),"")</f>
        <v>Soon 2010</v>
      </c>
      <c r="C7669" s="254" t="str">
        <f>IF(AND(A7669&lt;&gt;"",ISNUMBER(A7669)),VLOOKUP(A7669,Studies!A:BR,3,FALSE),"")</f>
        <v>https://www.ncbi.nlm.nih.gov/pubmed/20385850</v>
      </c>
      <c r="D7669" s="254" t="str">
        <f>IF(AND(A7669&lt;&gt;"",ISNUMBER(A7669)),VLOOKUP(A7669,Studies!A:BR,4,FALSE),"")</f>
        <v>Efavirenz alone</v>
      </c>
      <c r="E7669" s="254" t="str">
        <f>IF(AND(A7669&lt;&gt;"",ISNUMBER(A7669)),VLOOKUP(A7669,Studies!A:BR,5,FALSE),"")</f>
        <v>Efavirenz</v>
      </c>
      <c r="F7669" s="255" t="str">
        <f>IF(AND(A7669&lt;&gt;"",ISNUMBER(A7669)),VLOOKUP(A7669,Studies!A:BR,6,FALSE),"")</f>
        <v>Plasma</v>
      </c>
      <c r="G7669" s="194">
        <v>675</v>
      </c>
      <c r="H7669" s="194" t="s">
        <v>60</v>
      </c>
      <c r="I7669" s="187">
        <v>5234.8990000000003</v>
      </c>
      <c r="J7669" s="187" t="s">
        <v>941</v>
      </c>
      <c r="K7669" s="187" t="s">
        <v>116</v>
      </c>
      <c r="P7669" s="188"/>
    </row>
    <row r="7670" spans="1:16" x14ac:dyDescent="0.2">
      <c r="A7670" s="183">
        <v>799</v>
      </c>
      <c r="B7670" s="253" t="str">
        <f>IF(AND(A7670&lt;&gt;"",ISNUMBER(A7670)),VLOOKUP(A7670,Studies!A:BR,2,FALSE),"")</f>
        <v>Soon 2010</v>
      </c>
      <c r="C7670" s="254" t="str">
        <f>IF(AND(A7670&lt;&gt;"",ISNUMBER(A7670)),VLOOKUP(A7670,Studies!A:BR,3,FALSE),"")</f>
        <v>https://www.ncbi.nlm.nih.gov/pubmed/20385850</v>
      </c>
      <c r="D7670" s="254" t="str">
        <f>IF(AND(A7670&lt;&gt;"",ISNUMBER(A7670)),VLOOKUP(A7670,Studies!A:BR,4,FALSE),"")</f>
        <v>Efavirenz alone</v>
      </c>
      <c r="E7670" s="254" t="str">
        <f>IF(AND(A7670&lt;&gt;"",ISNUMBER(A7670)),VLOOKUP(A7670,Studies!A:BR,5,FALSE),"")</f>
        <v>Efavirenz</v>
      </c>
      <c r="F7670" s="255" t="str">
        <f>IF(AND(A7670&lt;&gt;"",ISNUMBER(A7670)),VLOOKUP(A7670,Studies!A:BR,6,FALSE),"")</f>
        <v>Plasma</v>
      </c>
      <c r="G7670" s="194">
        <v>676</v>
      </c>
      <c r="H7670" s="194" t="s">
        <v>60</v>
      </c>
      <c r="I7670" s="187">
        <v>6751.6779999999999</v>
      </c>
      <c r="J7670" s="187" t="s">
        <v>941</v>
      </c>
      <c r="K7670" s="187" t="s">
        <v>116</v>
      </c>
      <c r="P7670" s="188"/>
    </row>
    <row r="7671" spans="1:16" x14ac:dyDescent="0.2">
      <c r="A7671" s="183">
        <v>799</v>
      </c>
      <c r="B7671" s="253" t="str">
        <f>IF(AND(A7671&lt;&gt;"",ISNUMBER(A7671)),VLOOKUP(A7671,Studies!A:BR,2,FALSE),"")</f>
        <v>Soon 2010</v>
      </c>
      <c r="C7671" s="254" t="str">
        <f>IF(AND(A7671&lt;&gt;"",ISNUMBER(A7671)),VLOOKUP(A7671,Studies!A:BR,3,FALSE),"")</f>
        <v>https://www.ncbi.nlm.nih.gov/pubmed/20385850</v>
      </c>
      <c r="D7671" s="254" t="str">
        <f>IF(AND(A7671&lt;&gt;"",ISNUMBER(A7671)),VLOOKUP(A7671,Studies!A:BR,4,FALSE),"")</f>
        <v>Efavirenz alone</v>
      </c>
      <c r="E7671" s="254" t="str">
        <f>IF(AND(A7671&lt;&gt;"",ISNUMBER(A7671)),VLOOKUP(A7671,Studies!A:BR,5,FALSE),"")</f>
        <v>Efavirenz</v>
      </c>
      <c r="F7671" s="255" t="str">
        <f>IF(AND(A7671&lt;&gt;"",ISNUMBER(A7671)),VLOOKUP(A7671,Studies!A:BR,6,FALSE),"")</f>
        <v>Plasma</v>
      </c>
      <c r="G7671" s="194">
        <v>677</v>
      </c>
      <c r="H7671" s="194" t="s">
        <v>60</v>
      </c>
      <c r="I7671" s="187">
        <v>6362.4160000000002</v>
      </c>
      <c r="J7671" s="187" t="s">
        <v>941</v>
      </c>
      <c r="K7671" s="187" t="s">
        <v>116</v>
      </c>
      <c r="P7671" s="188"/>
    </row>
    <row r="7672" spans="1:16" x14ac:dyDescent="0.2">
      <c r="A7672" s="183">
        <v>799</v>
      </c>
      <c r="B7672" s="253" t="str">
        <f>IF(AND(A7672&lt;&gt;"",ISNUMBER(A7672)),VLOOKUP(A7672,Studies!A:BR,2,FALSE),"")</f>
        <v>Soon 2010</v>
      </c>
      <c r="C7672" s="254" t="str">
        <f>IF(AND(A7672&lt;&gt;"",ISNUMBER(A7672)),VLOOKUP(A7672,Studies!A:BR,3,FALSE),"")</f>
        <v>https://www.ncbi.nlm.nih.gov/pubmed/20385850</v>
      </c>
      <c r="D7672" s="254" t="str">
        <f>IF(AND(A7672&lt;&gt;"",ISNUMBER(A7672)),VLOOKUP(A7672,Studies!A:BR,4,FALSE),"")</f>
        <v>Efavirenz alone</v>
      </c>
      <c r="E7672" s="254" t="str">
        <f>IF(AND(A7672&lt;&gt;"",ISNUMBER(A7672)),VLOOKUP(A7672,Studies!A:BR,5,FALSE),"")</f>
        <v>Efavirenz</v>
      </c>
      <c r="F7672" s="255" t="str">
        <f>IF(AND(A7672&lt;&gt;"",ISNUMBER(A7672)),VLOOKUP(A7672,Studies!A:BR,6,FALSE),"")</f>
        <v>Plasma</v>
      </c>
      <c r="G7672" s="194">
        <v>678</v>
      </c>
      <c r="H7672" s="194" t="s">
        <v>60</v>
      </c>
      <c r="I7672" s="187">
        <v>5463.0870000000004</v>
      </c>
      <c r="J7672" s="187" t="s">
        <v>941</v>
      </c>
      <c r="K7672" s="187" t="s">
        <v>116</v>
      </c>
      <c r="P7672" s="188"/>
    </row>
    <row r="7673" spans="1:16" x14ac:dyDescent="0.2">
      <c r="A7673" s="183">
        <v>799</v>
      </c>
      <c r="B7673" s="253" t="str">
        <f>IF(AND(A7673&lt;&gt;"",ISNUMBER(A7673)),VLOOKUP(A7673,Studies!A:BR,2,FALSE),"")</f>
        <v>Soon 2010</v>
      </c>
      <c r="C7673" s="254" t="str">
        <f>IF(AND(A7673&lt;&gt;"",ISNUMBER(A7673)),VLOOKUP(A7673,Studies!A:BR,3,FALSE),"")</f>
        <v>https://www.ncbi.nlm.nih.gov/pubmed/20385850</v>
      </c>
      <c r="D7673" s="254" t="str">
        <f>IF(AND(A7673&lt;&gt;"",ISNUMBER(A7673)),VLOOKUP(A7673,Studies!A:BR,4,FALSE),"")</f>
        <v>Efavirenz alone</v>
      </c>
      <c r="E7673" s="254" t="str">
        <f>IF(AND(A7673&lt;&gt;"",ISNUMBER(A7673)),VLOOKUP(A7673,Studies!A:BR,5,FALSE),"")</f>
        <v>Efavirenz</v>
      </c>
      <c r="F7673" s="255" t="str">
        <f>IF(AND(A7673&lt;&gt;"",ISNUMBER(A7673)),VLOOKUP(A7673,Studies!A:BR,6,FALSE),"")</f>
        <v>Plasma</v>
      </c>
      <c r="G7673" s="194">
        <v>680</v>
      </c>
      <c r="H7673" s="194" t="s">
        <v>60</v>
      </c>
      <c r="I7673" s="187">
        <v>5610.7380000000003</v>
      </c>
      <c r="J7673" s="187" t="s">
        <v>941</v>
      </c>
      <c r="K7673" s="187" t="s">
        <v>116</v>
      </c>
      <c r="P7673" s="188"/>
    </row>
    <row r="7674" spans="1:16" x14ac:dyDescent="0.2">
      <c r="A7674" s="183">
        <v>799</v>
      </c>
      <c r="B7674" s="253" t="str">
        <f>IF(AND(A7674&lt;&gt;"",ISNUMBER(A7674)),VLOOKUP(A7674,Studies!A:BR,2,FALSE),"")</f>
        <v>Soon 2010</v>
      </c>
      <c r="C7674" s="254" t="str">
        <f>IF(AND(A7674&lt;&gt;"",ISNUMBER(A7674)),VLOOKUP(A7674,Studies!A:BR,3,FALSE),"")</f>
        <v>https://www.ncbi.nlm.nih.gov/pubmed/20385850</v>
      </c>
      <c r="D7674" s="254" t="str">
        <f>IF(AND(A7674&lt;&gt;"",ISNUMBER(A7674)),VLOOKUP(A7674,Studies!A:BR,4,FALSE),"")</f>
        <v>Efavirenz alone</v>
      </c>
      <c r="E7674" s="254" t="str">
        <f>IF(AND(A7674&lt;&gt;"",ISNUMBER(A7674)),VLOOKUP(A7674,Studies!A:BR,5,FALSE),"")</f>
        <v>Efavirenz</v>
      </c>
      <c r="F7674" s="255" t="str">
        <f>IF(AND(A7674&lt;&gt;"",ISNUMBER(A7674)),VLOOKUP(A7674,Studies!A:BR,6,FALSE),"")</f>
        <v>Plasma</v>
      </c>
      <c r="G7674" s="194">
        <v>682</v>
      </c>
      <c r="H7674" s="194" t="s">
        <v>60</v>
      </c>
      <c r="I7674" s="187">
        <v>4053.6909999999998</v>
      </c>
      <c r="J7674" s="187" t="s">
        <v>941</v>
      </c>
      <c r="K7674" s="187" t="s">
        <v>116</v>
      </c>
      <c r="P7674" s="188"/>
    </row>
    <row r="7675" spans="1:16" x14ac:dyDescent="0.2">
      <c r="A7675" s="183">
        <v>799</v>
      </c>
      <c r="B7675" s="253" t="str">
        <f>IF(AND(A7675&lt;&gt;"",ISNUMBER(A7675)),VLOOKUP(A7675,Studies!A:BR,2,FALSE),"")</f>
        <v>Soon 2010</v>
      </c>
      <c r="C7675" s="254" t="str">
        <f>IF(AND(A7675&lt;&gt;"",ISNUMBER(A7675)),VLOOKUP(A7675,Studies!A:BR,3,FALSE),"")</f>
        <v>https://www.ncbi.nlm.nih.gov/pubmed/20385850</v>
      </c>
      <c r="D7675" s="254" t="str">
        <f>IF(AND(A7675&lt;&gt;"",ISNUMBER(A7675)),VLOOKUP(A7675,Studies!A:BR,4,FALSE),"")</f>
        <v>Efavirenz alone</v>
      </c>
      <c r="E7675" s="254" t="str">
        <f>IF(AND(A7675&lt;&gt;"",ISNUMBER(A7675)),VLOOKUP(A7675,Studies!A:BR,5,FALSE),"")</f>
        <v>Efavirenz</v>
      </c>
      <c r="F7675" s="255" t="str">
        <f>IF(AND(A7675&lt;&gt;"",ISNUMBER(A7675)),VLOOKUP(A7675,Studies!A:BR,6,FALSE),"")</f>
        <v>Plasma</v>
      </c>
      <c r="G7675" s="194">
        <v>684</v>
      </c>
      <c r="H7675" s="194" t="s">
        <v>60</v>
      </c>
      <c r="I7675" s="187">
        <v>3046.98</v>
      </c>
      <c r="J7675" s="187" t="s">
        <v>941</v>
      </c>
      <c r="K7675" s="187" t="s">
        <v>116</v>
      </c>
      <c r="P7675" s="188"/>
    </row>
    <row r="7676" spans="1:16" x14ac:dyDescent="0.2">
      <c r="A7676" s="183">
        <v>799</v>
      </c>
      <c r="B7676" s="253" t="str">
        <f>IF(AND(A7676&lt;&gt;"",ISNUMBER(A7676)),VLOOKUP(A7676,Studies!A:BR,2,FALSE),"")</f>
        <v>Soon 2010</v>
      </c>
      <c r="C7676" s="254" t="str">
        <f>IF(AND(A7676&lt;&gt;"",ISNUMBER(A7676)),VLOOKUP(A7676,Studies!A:BR,3,FALSE),"")</f>
        <v>https://www.ncbi.nlm.nih.gov/pubmed/20385850</v>
      </c>
      <c r="D7676" s="254" t="str">
        <f>IF(AND(A7676&lt;&gt;"",ISNUMBER(A7676)),VLOOKUP(A7676,Studies!A:BR,4,FALSE),"")</f>
        <v>Efavirenz alone</v>
      </c>
      <c r="E7676" s="254" t="str">
        <f>IF(AND(A7676&lt;&gt;"",ISNUMBER(A7676)),VLOOKUP(A7676,Studies!A:BR,5,FALSE),"")</f>
        <v>Efavirenz</v>
      </c>
      <c r="F7676" s="255" t="str">
        <f>IF(AND(A7676&lt;&gt;"",ISNUMBER(A7676)),VLOOKUP(A7676,Studies!A:BR,6,FALSE),"")</f>
        <v>Plasma</v>
      </c>
      <c r="G7676" s="194">
        <v>696</v>
      </c>
      <c r="H7676" s="194" t="s">
        <v>60</v>
      </c>
      <c r="I7676" s="187">
        <v>2389.2620000000002</v>
      </c>
      <c r="J7676" s="187" t="s">
        <v>941</v>
      </c>
      <c r="K7676" s="187" t="s">
        <v>116</v>
      </c>
      <c r="P7676" s="188"/>
    </row>
    <row r="7677" spans="1:16" x14ac:dyDescent="0.2">
      <c r="A7677" s="183">
        <v>800</v>
      </c>
      <c r="B7677" s="253" t="str">
        <f>IF(AND(A7677&lt;&gt;"",ISNUMBER(A7677)),VLOOKUP(A7677,Studies!A:BR,2,FALSE),"")</f>
        <v>Kharasch 2012</v>
      </c>
      <c r="C7677" s="254" t="str">
        <f>IF(AND(A7677&lt;&gt;"",ISNUMBER(A7677)),VLOOKUP(A7677,Studies!A:BR,3,FALSE),"")</f>
        <v>https://www.ncbi.nlm.nih.gov/pubmed/22398970</v>
      </c>
      <c r="D7677" s="254" t="str">
        <f>IF(AND(A7677&lt;&gt;"",ISNUMBER(A7677)),VLOOKUP(A7677,Studies!A:BR,4,FALSE),"")</f>
        <v>Alfenatil PO alone</v>
      </c>
      <c r="E7677" s="254" t="str">
        <f>IF(AND(A7677&lt;&gt;"",ISNUMBER(A7677)),VLOOKUP(A7677,Studies!A:BR,5,FALSE),"")</f>
        <v>Alfentanil</v>
      </c>
      <c r="F7677" s="255" t="str">
        <f>IF(AND(A7677&lt;&gt;"",ISNUMBER(A7677)),VLOOKUP(A7677,Studies!A:BR,6,FALSE),"")</f>
        <v>Plasma</v>
      </c>
      <c r="G7677" s="194">
        <v>7.5675069999999997E-2</v>
      </c>
      <c r="H7677" s="194" t="s">
        <v>60</v>
      </c>
      <c r="I7677" s="187">
        <v>3.0626449999999998</v>
      </c>
      <c r="J7677" s="187" t="s">
        <v>941</v>
      </c>
      <c r="K7677" s="187" t="s">
        <v>116</v>
      </c>
      <c r="P7677" s="188"/>
    </row>
    <row r="7678" spans="1:16" x14ac:dyDescent="0.2">
      <c r="A7678" s="183">
        <v>800</v>
      </c>
      <c r="B7678" s="253" t="str">
        <f>IF(AND(A7678&lt;&gt;"",ISNUMBER(A7678)),VLOOKUP(A7678,Studies!A:BR,2,FALSE),"")</f>
        <v>Kharasch 2012</v>
      </c>
      <c r="C7678" s="254" t="str">
        <f>IF(AND(A7678&lt;&gt;"",ISNUMBER(A7678)),VLOOKUP(A7678,Studies!A:BR,3,FALSE),"")</f>
        <v>https://www.ncbi.nlm.nih.gov/pubmed/22398970</v>
      </c>
      <c r="D7678" s="254" t="str">
        <f>IF(AND(A7678&lt;&gt;"",ISNUMBER(A7678)),VLOOKUP(A7678,Studies!A:BR,4,FALSE),"")</f>
        <v>Alfenatil PO alone</v>
      </c>
      <c r="E7678" s="254" t="str">
        <f>IF(AND(A7678&lt;&gt;"",ISNUMBER(A7678)),VLOOKUP(A7678,Studies!A:BR,5,FALSE),"")</f>
        <v>Alfentanil</v>
      </c>
      <c r="F7678" s="255" t="str">
        <f>IF(AND(A7678&lt;&gt;"",ISNUMBER(A7678)),VLOOKUP(A7678,Studies!A:BR,6,FALSE),"")</f>
        <v>Plasma</v>
      </c>
      <c r="G7678" s="194">
        <v>0.1555687</v>
      </c>
      <c r="H7678" s="194" t="s">
        <v>60</v>
      </c>
      <c r="I7678" s="187">
        <v>15.313219999999999</v>
      </c>
      <c r="J7678" s="187" t="s">
        <v>941</v>
      </c>
      <c r="K7678" s="187" t="s">
        <v>116</v>
      </c>
      <c r="L7678" s="195">
        <v>12.90024</v>
      </c>
      <c r="M7678" s="52" t="s">
        <v>941</v>
      </c>
      <c r="N7678" s="52" t="s">
        <v>117</v>
      </c>
      <c r="P7678" s="188"/>
    </row>
    <row r="7679" spans="1:16" x14ac:dyDescent="0.2">
      <c r="A7679" s="183">
        <v>800</v>
      </c>
      <c r="B7679" s="253" t="str">
        <f>IF(AND(A7679&lt;&gt;"",ISNUMBER(A7679)),VLOOKUP(A7679,Studies!A:BR,2,FALSE),"")</f>
        <v>Kharasch 2012</v>
      </c>
      <c r="C7679" s="254" t="str">
        <f>IF(AND(A7679&lt;&gt;"",ISNUMBER(A7679)),VLOOKUP(A7679,Studies!A:BR,3,FALSE),"")</f>
        <v>https://www.ncbi.nlm.nih.gov/pubmed/22398970</v>
      </c>
      <c r="D7679" s="254" t="str">
        <f>IF(AND(A7679&lt;&gt;"",ISNUMBER(A7679)),VLOOKUP(A7679,Studies!A:BR,4,FALSE),"")</f>
        <v>Alfenatil PO alone</v>
      </c>
      <c r="E7679" s="254" t="str">
        <f>IF(AND(A7679&lt;&gt;"",ISNUMBER(A7679)),VLOOKUP(A7679,Studies!A:BR,5,FALSE),"")</f>
        <v>Alfentanil</v>
      </c>
      <c r="F7679" s="255" t="str">
        <f>IF(AND(A7679&lt;&gt;"",ISNUMBER(A7679)),VLOOKUP(A7679,Studies!A:BR,6,FALSE),"")</f>
        <v>Plasma</v>
      </c>
      <c r="G7679" s="194">
        <v>0.25108799999999998</v>
      </c>
      <c r="H7679" s="194" t="s">
        <v>60</v>
      </c>
      <c r="I7679" s="187">
        <v>21.2529</v>
      </c>
      <c r="J7679" s="187" t="s">
        <v>941</v>
      </c>
      <c r="K7679" s="187" t="s">
        <v>116</v>
      </c>
      <c r="L7679" s="195">
        <v>14.75638</v>
      </c>
      <c r="M7679" s="52" t="s">
        <v>941</v>
      </c>
      <c r="N7679" s="52" t="s">
        <v>117</v>
      </c>
      <c r="P7679" s="188"/>
    </row>
    <row r="7680" spans="1:16" x14ac:dyDescent="0.2">
      <c r="A7680" s="183">
        <v>800</v>
      </c>
      <c r="B7680" s="253" t="str">
        <f>IF(AND(A7680&lt;&gt;"",ISNUMBER(A7680)),VLOOKUP(A7680,Studies!A:BR,2,FALSE),"")</f>
        <v>Kharasch 2012</v>
      </c>
      <c r="C7680" s="254" t="str">
        <f>IF(AND(A7680&lt;&gt;"",ISNUMBER(A7680)),VLOOKUP(A7680,Studies!A:BR,3,FALSE),"")</f>
        <v>https://www.ncbi.nlm.nih.gov/pubmed/22398970</v>
      </c>
      <c r="D7680" s="254" t="str">
        <f>IF(AND(A7680&lt;&gt;"",ISNUMBER(A7680)),VLOOKUP(A7680,Studies!A:BR,4,FALSE),"")</f>
        <v>Alfenatil PO alone</v>
      </c>
      <c r="E7680" s="254" t="str">
        <f>IF(AND(A7680&lt;&gt;"",ISNUMBER(A7680)),VLOOKUP(A7680,Studies!A:BR,5,FALSE),"")</f>
        <v>Alfentanil</v>
      </c>
      <c r="F7680" s="255" t="str">
        <f>IF(AND(A7680&lt;&gt;"",ISNUMBER(A7680)),VLOOKUP(A7680,Studies!A:BR,6,FALSE),"")</f>
        <v>Plasma</v>
      </c>
      <c r="G7680" s="194">
        <v>0.32581599999999999</v>
      </c>
      <c r="H7680" s="194" t="s">
        <v>60</v>
      </c>
      <c r="I7680" s="187">
        <v>22.366589999999999</v>
      </c>
      <c r="J7680" s="187" t="s">
        <v>941</v>
      </c>
      <c r="K7680" s="187" t="s">
        <v>116</v>
      </c>
      <c r="L7680" s="195">
        <v>10.858470000000001</v>
      </c>
      <c r="M7680" s="52" t="s">
        <v>941</v>
      </c>
      <c r="N7680" s="52" t="s">
        <v>117</v>
      </c>
      <c r="P7680" s="188"/>
    </row>
    <row r="7681" spans="1:16" x14ac:dyDescent="0.2">
      <c r="A7681" s="183">
        <v>800</v>
      </c>
      <c r="B7681" s="253" t="str">
        <f>IF(AND(A7681&lt;&gt;"",ISNUMBER(A7681)),VLOOKUP(A7681,Studies!A:BR,2,FALSE),"")</f>
        <v>Kharasch 2012</v>
      </c>
      <c r="C7681" s="254" t="str">
        <f>IF(AND(A7681&lt;&gt;"",ISNUMBER(A7681)),VLOOKUP(A7681,Studies!A:BR,3,FALSE),"")</f>
        <v>https://www.ncbi.nlm.nih.gov/pubmed/22398970</v>
      </c>
      <c r="D7681" s="254" t="str">
        <f>IF(AND(A7681&lt;&gt;"",ISNUMBER(A7681)),VLOOKUP(A7681,Studies!A:BR,4,FALSE),"")</f>
        <v>Alfenatil PO alone</v>
      </c>
      <c r="E7681" s="254" t="str">
        <f>IF(AND(A7681&lt;&gt;"",ISNUMBER(A7681)),VLOOKUP(A7681,Studies!A:BR,5,FALSE),"")</f>
        <v>Alfentanil</v>
      </c>
      <c r="F7681" s="255" t="str">
        <f>IF(AND(A7681&lt;&gt;"",ISNUMBER(A7681)),VLOOKUP(A7681,Studies!A:BR,6,FALSE),"")</f>
        <v>Plasma</v>
      </c>
      <c r="G7681" s="194">
        <v>0.49386809999999998</v>
      </c>
      <c r="H7681" s="194" t="s">
        <v>60</v>
      </c>
      <c r="I7681" s="187">
        <v>24.686779999999999</v>
      </c>
      <c r="J7681" s="187" t="s">
        <v>941</v>
      </c>
      <c r="K7681" s="187" t="s">
        <v>116</v>
      </c>
      <c r="L7681" s="195">
        <v>9.9303869999999996</v>
      </c>
      <c r="M7681" s="52" t="s">
        <v>941</v>
      </c>
      <c r="N7681" s="52" t="s">
        <v>117</v>
      </c>
      <c r="P7681" s="188"/>
    </row>
    <row r="7682" spans="1:16" x14ac:dyDescent="0.2">
      <c r="A7682" s="183">
        <v>800</v>
      </c>
      <c r="B7682" s="253" t="str">
        <f>IF(AND(A7682&lt;&gt;"",ISNUMBER(A7682)),VLOOKUP(A7682,Studies!A:BR,2,FALSE),"")</f>
        <v>Kharasch 2012</v>
      </c>
      <c r="C7682" s="254" t="str">
        <f>IF(AND(A7682&lt;&gt;"",ISNUMBER(A7682)),VLOOKUP(A7682,Studies!A:BR,3,FALSE),"")</f>
        <v>https://www.ncbi.nlm.nih.gov/pubmed/22398970</v>
      </c>
      <c r="D7682" s="254" t="str">
        <f>IF(AND(A7682&lt;&gt;"",ISNUMBER(A7682)),VLOOKUP(A7682,Studies!A:BR,4,FALSE),"")</f>
        <v>Alfenatil PO alone</v>
      </c>
      <c r="E7682" s="254" t="str">
        <f>IF(AND(A7682&lt;&gt;"",ISNUMBER(A7682)),VLOOKUP(A7682,Studies!A:BR,5,FALSE),"")</f>
        <v>Alfentanil</v>
      </c>
      <c r="F7682" s="255" t="str">
        <f>IF(AND(A7682&lt;&gt;"",ISNUMBER(A7682)),VLOOKUP(A7682,Studies!A:BR,6,FALSE),"")</f>
        <v>Plasma</v>
      </c>
      <c r="G7682" s="194">
        <v>0.66174789999999994</v>
      </c>
      <c r="H7682" s="194" t="s">
        <v>60</v>
      </c>
      <c r="I7682" s="187">
        <v>26.635729999999999</v>
      </c>
      <c r="J7682" s="187" t="s">
        <v>941</v>
      </c>
      <c r="K7682" s="187" t="s">
        <v>116</v>
      </c>
      <c r="L7682" s="195">
        <v>11.229699999999999</v>
      </c>
      <c r="M7682" s="52" t="s">
        <v>941</v>
      </c>
      <c r="N7682" s="52" t="s">
        <v>117</v>
      </c>
      <c r="P7682" s="188"/>
    </row>
    <row r="7683" spans="1:16" x14ac:dyDescent="0.2">
      <c r="A7683" s="183">
        <v>800</v>
      </c>
      <c r="B7683" s="253" t="str">
        <f>IF(AND(A7683&lt;&gt;"",ISNUMBER(A7683)),VLOOKUP(A7683,Studies!A:BR,2,FALSE),"")</f>
        <v>Kharasch 2012</v>
      </c>
      <c r="C7683" s="254" t="str">
        <f>IF(AND(A7683&lt;&gt;"",ISNUMBER(A7683)),VLOOKUP(A7683,Studies!A:BR,3,FALSE),"")</f>
        <v>https://www.ncbi.nlm.nih.gov/pubmed/22398970</v>
      </c>
      <c r="D7683" s="254" t="str">
        <f>IF(AND(A7683&lt;&gt;"",ISNUMBER(A7683)),VLOOKUP(A7683,Studies!A:BR,4,FALSE),"")</f>
        <v>Alfenatil PO alone</v>
      </c>
      <c r="E7683" s="254" t="str">
        <f>IF(AND(A7683&lt;&gt;"",ISNUMBER(A7683)),VLOOKUP(A7683,Studies!A:BR,5,FALSE),"")</f>
        <v>Alfentanil</v>
      </c>
      <c r="F7683" s="255" t="str">
        <f>IF(AND(A7683&lt;&gt;"",ISNUMBER(A7683)),VLOOKUP(A7683,Studies!A:BR,6,FALSE),"")</f>
        <v>Plasma</v>
      </c>
      <c r="G7683" s="194">
        <v>0.83001519999999995</v>
      </c>
      <c r="H7683" s="194" t="s">
        <v>60</v>
      </c>
      <c r="I7683" s="187">
        <v>29.41995</v>
      </c>
      <c r="J7683" s="187" t="s">
        <v>941</v>
      </c>
      <c r="K7683" s="187" t="s">
        <v>116</v>
      </c>
      <c r="L7683" s="195">
        <v>17.540610000000001</v>
      </c>
      <c r="M7683" s="52" t="s">
        <v>941</v>
      </c>
      <c r="N7683" s="52" t="s">
        <v>117</v>
      </c>
      <c r="P7683" s="188"/>
    </row>
    <row r="7684" spans="1:16" x14ac:dyDescent="0.2">
      <c r="A7684" s="183">
        <v>800</v>
      </c>
      <c r="B7684" s="253" t="str">
        <f>IF(AND(A7684&lt;&gt;"",ISNUMBER(A7684)),VLOOKUP(A7684,Studies!A:BR,2,FALSE),"")</f>
        <v>Kharasch 2012</v>
      </c>
      <c r="C7684" s="254" t="str">
        <f>IF(AND(A7684&lt;&gt;"",ISNUMBER(A7684)),VLOOKUP(A7684,Studies!A:BR,3,FALSE),"")</f>
        <v>https://www.ncbi.nlm.nih.gov/pubmed/22398970</v>
      </c>
      <c r="D7684" s="254" t="str">
        <f>IF(AND(A7684&lt;&gt;"",ISNUMBER(A7684)),VLOOKUP(A7684,Studies!A:BR,4,FALSE),"")</f>
        <v>Alfenatil PO alone</v>
      </c>
      <c r="E7684" s="254" t="str">
        <f>IF(AND(A7684&lt;&gt;"",ISNUMBER(A7684)),VLOOKUP(A7684,Studies!A:BR,5,FALSE),"")</f>
        <v>Alfentanil</v>
      </c>
      <c r="F7684" s="255" t="str">
        <f>IF(AND(A7684&lt;&gt;"",ISNUMBER(A7684)),VLOOKUP(A7684,Studies!A:BR,6,FALSE),"")</f>
        <v>Plasma</v>
      </c>
      <c r="G7684" s="194">
        <v>1.0144679999999999</v>
      </c>
      <c r="H7684" s="194" t="s">
        <v>60</v>
      </c>
      <c r="I7684" s="187">
        <v>27.099769999999999</v>
      </c>
      <c r="J7684" s="187" t="s">
        <v>941</v>
      </c>
      <c r="K7684" s="187" t="s">
        <v>116</v>
      </c>
      <c r="L7684" s="195">
        <v>13.8283</v>
      </c>
      <c r="M7684" s="52" t="s">
        <v>941</v>
      </c>
      <c r="N7684" s="52" t="s">
        <v>117</v>
      </c>
      <c r="P7684" s="188"/>
    </row>
    <row r="7685" spans="1:16" x14ac:dyDescent="0.2">
      <c r="A7685" s="183">
        <v>800</v>
      </c>
      <c r="B7685" s="253" t="str">
        <f>IF(AND(A7685&lt;&gt;"",ISNUMBER(A7685)),VLOOKUP(A7685,Studies!A:BR,2,FALSE),"")</f>
        <v>Kharasch 2012</v>
      </c>
      <c r="C7685" s="254" t="str">
        <f>IF(AND(A7685&lt;&gt;"",ISNUMBER(A7685)),VLOOKUP(A7685,Studies!A:BR,3,FALSE),"")</f>
        <v>https://www.ncbi.nlm.nih.gov/pubmed/22398970</v>
      </c>
      <c r="D7685" s="254" t="str">
        <f>IF(AND(A7685&lt;&gt;"",ISNUMBER(A7685)),VLOOKUP(A7685,Studies!A:BR,4,FALSE),"")</f>
        <v>Alfenatil PO alone</v>
      </c>
      <c r="E7685" s="254" t="str">
        <f>IF(AND(A7685&lt;&gt;"",ISNUMBER(A7685)),VLOOKUP(A7685,Studies!A:BR,5,FALSE),"")</f>
        <v>Alfentanil</v>
      </c>
      <c r="F7685" s="255" t="str">
        <f>IF(AND(A7685&lt;&gt;"",ISNUMBER(A7685)),VLOOKUP(A7685,Studies!A:BR,6,FALSE),"")</f>
        <v>Plasma</v>
      </c>
      <c r="G7685" s="194">
        <v>1.4948189999999999</v>
      </c>
      <c r="H7685" s="194" t="s">
        <v>60</v>
      </c>
      <c r="I7685" s="187">
        <v>22.737819999999999</v>
      </c>
      <c r="J7685" s="187" t="s">
        <v>941</v>
      </c>
      <c r="K7685" s="187" t="s">
        <v>116</v>
      </c>
      <c r="L7685" s="195">
        <v>10.58005</v>
      </c>
      <c r="M7685" s="52" t="s">
        <v>941</v>
      </c>
      <c r="N7685" s="52" t="s">
        <v>117</v>
      </c>
      <c r="P7685" s="188"/>
    </row>
    <row r="7686" spans="1:16" x14ac:dyDescent="0.2">
      <c r="A7686" s="183">
        <v>800</v>
      </c>
      <c r="B7686" s="253" t="str">
        <f>IF(AND(A7686&lt;&gt;"",ISNUMBER(A7686)),VLOOKUP(A7686,Studies!A:BR,2,FALSE),"")</f>
        <v>Kharasch 2012</v>
      </c>
      <c r="C7686" s="254" t="str">
        <f>IF(AND(A7686&lt;&gt;"",ISNUMBER(A7686)),VLOOKUP(A7686,Studies!A:BR,3,FALSE),"")</f>
        <v>https://www.ncbi.nlm.nih.gov/pubmed/22398970</v>
      </c>
      <c r="D7686" s="254" t="str">
        <f>IF(AND(A7686&lt;&gt;"",ISNUMBER(A7686)),VLOOKUP(A7686,Studies!A:BR,4,FALSE),"")</f>
        <v>Alfenatil PO alone</v>
      </c>
      <c r="E7686" s="254" t="str">
        <f>IF(AND(A7686&lt;&gt;"",ISNUMBER(A7686)),VLOOKUP(A7686,Studies!A:BR,5,FALSE),"")</f>
        <v>Alfentanil</v>
      </c>
      <c r="F7686" s="255" t="str">
        <f>IF(AND(A7686&lt;&gt;"",ISNUMBER(A7686)),VLOOKUP(A7686,Studies!A:BR,6,FALSE),"")</f>
        <v>Plasma</v>
      </c>
      <c r="G7686" s="194">
        <v>1.9939389999999999</v>
      </c>
      <c r="H7686" s="194" t="s">
        <v>60</v>
      </c>
      <c r="I7686" s="187">
        <v>18.83991</v>
      </c>
      <c r="J7686" s="187" t="s">
        <v>941</v>
      </c>
      <c r="K7686" s="187" t="s">
        <v>116</v>
      </c>
      <c r="L7686" s="195">
        <v>11.879350000000001</v>
      </c>
      <c r="M7686" s="52" t="s">
        <v>941</v>
      </c>
      <c r="N7686" s="52" t="s">
        <v>117</v>
      </c>
      <c r="P7686" s="188"/>
    </row>
    <row r="7687" spans="1:16" x14ac:dyDescent="0.2">
      <c r="A7687" s="183">
        <v>800</v>
      </c>
      <c r="B7687" s="253" t="str">
        <f>IF(AND(A7687&lt;&gt;"",ISNUMBER(A7687)),VLOOKUP(A7687,Studies!A:BR,2,FALSE),"")</f>
        <v>Kharasch 2012</v>
      </c>
      <c r="C7687" s="254" t="str">
        <f>IF(AND(A7687&lt;&gt;"",ISNUMBER(A7687)),VLOOKUP(A7687,Studies!A:BR,3,FALSE),"")</f>
        <v>https://www.ncbi.nlm.nih.gov/pubmed/22398970</v>
      </c>
      <c r="D7687" s="254" t="str">
        <f>IF(AND(A7687&lt;&gt;"",ISNUMBER(A7687)),VLOOKUP(A7687,Studies!A:BR,4,FALSE),"")</f>
        <v>Alfenatil PO alone</v>
      </c>
      <c r="E7687" s="254" t="str">
        <f>IF(AND(A7687&lt;&gt;"",ISNUMBER(A7687)),VLOOKUP(A7687,Studies!A:BR,5,FALSE),"")</f>
        <v>Alfentanil</v>
      </c>
      <c r="F7687" s="255" t="str">
        <f>IF(AND(A7687&lt;&gt;"",ISNUMBER(A7687)),VLOOKUP(A7687,Studies!A:BR,6,FALSE),"")</f>
        <v>Plasma</v>
      </c>
      <c r="G7687" s="194">
        <v>2.4925419999999998</v>
      </c>
      <c r="H7687" s="194" t="s">
        <v>60</v>
      </c>
      <c r="I7687" s="187">
        <v>13.82831</v>
      </c>
      <c r="J7687" s="187" t="s">
        <v>941</v>
      </c>
      <c r="K7687" s="187" t="s">
        <v>116</v>
      </c>
      <c r="L7687" s="195">
        <v>8.9095099999999992</v>
      </c>
      <c r="M7687" s="52" t="s">
        <v>941</v>
      </c>
      <c r="N7687" s="52" t="s">
        <v>117</v>
      </c>
      <c r="P7687" s="188"/>
    </row>
    <row r="7688" spans="1:16" x14ac:dyDescent="0.2">
      <c r="A7688" s="183">
        <v>800</v>
      </c>
      <c r="B7688" s="253" t="str">
        <f>IF(AND(A7688&lt;&gt;"",ISNUMBER(A7688)),VLOOKUP(A7688,Studies!A:BR,2,FALSE),"")</f>
        <v>Kharasch 2012</v>
      </c>
      <c r="C7688" s="254" t="str">
        <f>IF(AND(A7688&lt;&gt;"",ISNUMBER(A7688)),VLOOKUP(A7688,Studies!A:BR,3,FALSE),"")</f>
        <v>https://www.ncbi.nlm.nih.gov/pubmed/22398970</v>
      </c>
      <c r="D7688" s="254" t="str">
        <f>IF(AND(A7688&lt;&gt;"",ISNUMBER(A7688)),VLOOKUP(A7688,Studies!A:BR,4,FALSE),"")</f>
        <v>Alfenatil PO alone</v>
      </c>
      <c r="E7688" s="254" t="str">
        <f>IF(AND(A7688&lt;&gt;"",ISNUMBER(A7688)),VLOOKUP(A7688,Studies!A:BR,5,FALSE),"")</f>
        <v>Alfentanil</v>
      </c>
      <c r="F7688" s="255" t="str">
        <f>IF(AND(A7688&lt;&gt;"",ISNUMBER(A7688)),VLOOKUP(A7688,Studies!A:BR,6,FALSE),"")</f>
        <v>Plasma</v>
      </c>
      <c r="G7688" s="194">
        <v>2.991533</v>
      </c>
      <c r="H7688" s="194" t="s">
        <v>60</v>
      </c>
      <c r="I7688" s="187">
        <v>9.6519720000000007</v>
      </c>
      <c r="J7688" s="187" t="s">
        <v>941</v>
      </c>
      <c r="K7688" s="187" t="s">
        <v>116</v>
      </c>
      <c r="L7688" s="195">
        <v>6.6821349999999997</v>
      </c>
      <c r="M7688" s="52" t="s">
        <v>941</v>
      </c>
      <c r="N7688" s="52" t="s">
        <v>117</v>
      </c>
      <c r="P7688" s="188"/>
    </row>
    <row r="7689" spans="1:16" x14ac:dyDescent="0.2">
      <c r="A7689" s="183">
        <v>800</v>
      </c>
      <c r="B7689" s="253" t="str">
        <f>IF(AND(A7689&lt;&gt;"",ISNUMBER(A7689)),VLOOKUP(A7689,Studies!A:BR,2,FALSE),"")</f>
        <v>Kharasch 2012</v>
      </c>
      <c r="C7689" s="254" t="str">
        <f>IF(AND(A7689&lt;&gt;"",ISNUMBER(A7689)),VLOOKUP(A7689,Studies!A:BR,3,FALSE),"")</f>
        <v>https://www.ncbi.nlm.nih.gov/pubmed/22398970</v>
      </c>
      <c r="D7689" s="254" t="str">
        <f>IF(AND(A7689&lt;&gt;"",ISNUMBER(A7689)),VLOOKUP(A7689,Studies!A:BR,4,FALSE),"")</f>
        <v>Alfenatil PO alone</v>
      </c>
      <c r="E7689" s="254" t="str">
        <f>IF(AND(A7689&lt;&gt;"",ISNUMBER(A7689)),VLOOKUP(A7689,Studies!A:BR,5,FALSE),"")</f>
        <v>Alfentanil</v>
      </c>
      <c r="F7689" s="255" t="str">
        <f>IF(AND(A7689&lt;&gt;"",ISNUMBER(A7689)),VLOOKUP(A7689,Studies!A:BR,6,FALSE),"")</f>
        <v>Plasma</v>
      </c>
      <c r="G7689" s="194">
        <v>3.9913219999999998</v>
      </c>
      <c r="H7689" s="194" t="s">
        <v>60</v>
      </c>
      <c r="I7689" s="187">
        <v>5.1972160000000001</v>
      </c>
      <c r="J7689" s="187" t="s">
        <v>941</v>
      </c>
      <c r="K7689" s="187" t="s">
        <v>116</v>
      </c>
      <c r="L7689" s="195">
        <v>4.0835270000000001</v>
      </c>
      <c r="M7689" s="52" t="s">
        <v>941</v>
      </c>
      <c r="N7689" s="52" t="s">
        <v>117</v>
      </c>
      <c r="P7689" s="188"/>
    </row>
    <row r="7690" spans="1:16" x14ac:dyDescent="0.2">
      <c r="A7690" s="183">
        <v>800</v>
      </c>
      <c r="B7690" s="253" t="str">
        <f>IF(AND(A7690&lt;&gt;"",ISNUMBER(A7690)),VLOOKUP(A7690,Studies!A:BR,2,FALSE),"")</f>
        <v>Kharasch 2012</v>
      </c>
      <c r="C7690" s="254" t="str">
        <f>IF(AND(A7690&lt;&gt;"",ISNUMBER(A7690)),VLOOKUP(A7690,Studies!A:BR,3,FALSE),"")</f>
        <v>https://www.ncbi.nlm.nih.gov/pubmed/22398970</v>
      </c>
      <c r="D7690" s="254" t="str">
        <f>IF(AND(A7690&lt;&gt;"",ISNUMBER(A7690)),VLOOKUP(A7690,Studies!A:BR,4,FALSE),"")</f>
        <v>Alfenatil PO alone</v>
      </c>
      <c r="E7690" s="254" t="str">
        <f>IF(AND(A7690&lt;&gt;"",ISNUMBER(A7690)),VLOOKUP(A7690,Studies!A:BR,5,FALSE),"")</f>
        <v>Alfentanil</v>
      </c>
      <c r="F7690" s="255" t="str">
        <f>IF(AND(A7690&lt;&gt;"",ISNUMBER(A7690)),VLOOKUP(A7690,Studies!A:BR,6,FALSE),"")</f>
        <v>Plasma</v>
      </c>
      <c r="G7690" s="194">
        <v>5.0106109999999999</v>
      </c>
      <c r="H7690" s="194" t="s">
        <v>60</v>
      </c>
      <c r="I7690" s="187">
        <v>2.7842229999999999</v>
      </c>
      <c r="J7690" s="187" t="s">
        <v>941</v>
      </c>
      <c r="K7690" s="187" t="s">
        <v>116</v>
      </c>
      <c r="L7690" s="195">
        <v>2.5057999999999998</v>
      </c>
      <c r="M7690" s="52" t="s">
        <v>941</v>
      </c>
      <c r="N7690" s="52" t="s">
        <v>117</v>
      </c>
      <c r="P7690" s="188"/>
    </row>
    <row r="7691" spans="1:16" x14ac:dyDescent="0.2">
      <c r="A7691" s="183">
        <v>800</v>
      </c>
      <c r="B7691" s="253" t="str">
        <f>IF(AND(A7691&lt;&gt;"",ISNUMBER(A7691)),VLOOKUP(A7691,Studies!A:BR,2,FALSE),"")</f>
        <v>Kharasch 2012</v>
      </c>
      <c r="C7691" s="254" t="str">
        <f>IF(AND(A7691&lt;&gt;"",ISNUMBER(A7691)),VLOOKUP(A7691,Studies!A:BR,3,FALSE),"")</f>
        <v>https://www.ncbi.nlm.nih.gov/pubmed/22398970</v>
      </c>
      <c r="D7691" s="254" t="str">
        <f>IF(AND(A7691&lt;&gt;"",ISNUMBER(A7691)),VLOOKUP(A7691,Studies!A:BR,4,FALSE),"")</f>
        <v>Alfenatil PO alone</v>
      </c>
      <c r="E7691" s="254" t="str">
        <f>IF(AND(A7691&lt;&gt;"",ISNUMBER(A7691)),VLOOKUP(A7691,Studies!A:BR,5,FALSE),"")</f>
        <v>Alfentanil</v>
      </c>
      <c r="F7691" s="255" t="str">
        <f>IF(AND(A7691&lt;&gt;"",ISNUMBER(A7691)),VLOOKUP(A7691,Studies!A:BR,6,FALSE),"")</f>
        <v>Plasma</v>
      </c>
      <c r="G7691" s="194">
        <v>6.0118640000000001</v>
      </c>
      <c r="H7691" s="194" t="s">
        <v>60</v>
      </c>
      <c r="I7691" s="187">
        <v>1.4849190000000001</v>
      </c>
      <c r="J7691" s="187" t="s">
        <v>941</v>
      </c>
      <c r="K7691" s="187" t="s">
        <v>116</v>
      </c>
      <c r="L7691" s="195">
        <v>1.577726</v>
      </c>
      <c r="M7691" s="52" t="s">
        <v>941</v>
      </c>
      <c r="N7691" s="52" t="s">
        <v>117</v>
      </c>
      <c r="P7691" s="188"/>
    </row>
    <row r="7692" spans="1:16" x14ac:dyDescent="0.2">
      <c r="A7692" s="183">
        <v>800</v>
      </c>
      <c r="B7692" s="253" t="str">
        <f>IF(AND(A7692&lt;&gt;"",ISNUMBER(A7692)),VLOOKUP(A7692,Studies!A:BR,2,FALSE),"")</f>
        <v>Kharasch 2012</v>
      </c>
      <c r="C7692" s="254" t="str">
        <f>IF(AND(A7692&lt;&gt;"",ISNUMBER(A7692)),VLOOKUP(A7692,Studies!A:BR,3,FALSE),"")</f>
        <v>https://www.ncbi.nlm.nih.gov/pubmed/22398970</v>
      </c>
      <c r="D7692" s="254" t="str">
        <f>IF(AND(A7692&lt;&gt;"",ISNUMBER(A7692)),VLOOKUP(A7692,Studies!A:BR,4,FALSE),"")</f>
        <v>Alfenatil PO alone</v>
      </c>
      <c r="E7692" s="254" t="str">
        <f>IF(AND(A7692&lt;&gt;"",ISNUMBER(A7692)),VLOOKUP(A7692,Studies!A:BR,5,FALSE),"")</f>
        <v>Alfentanil</v>
      </c>
      <c r="F7692" s="255" t="str">
        <f>IF(AND(A7692&lt;&gt;"",ISNUMBER(A7692)),VLOOKUP(A7692,Studies!A:BR,6,FALSE),"")</f>
        <v>Plasma</v>
      </c>
      <c r="G7692" s="194">
        <v>6.9948639999999997</v>
      </c>
      <c r="H7692" s="194" t="s">
        <v>60</v>
      </c>
      <c r="I7692" s="187">
        <v>0.83526679999999998</v>
      </c>
      <c r="J7692" s="187" t="s">
        <v>941</v>
      </c>
      <c r="K7692" s="187" t="s">
        <v>116</v>
      </c>
      <c r="L7692" s="195">
        <v>0.92807419999999996</v>
      </c>
      <c r="M7692" s="52" t="s">
        <v>941</v>
      </c>
      <c r="N7692" s="52" t="s">
        <v>117</v>
      </c>
      <c r="P7692" s="188"/>
    </row>
    <row r="7693" spans="1:16" x14ac:dyDescent="0.2">
      <c r="A7693" s="183">
        <v>800</v>
      </c>
      <c r="B7693" s="253" t="str">
        <f>IF(AND(A7693&lt;&gt;"",ISNUMBER(A7693)),VLOOKUP(A7693,Studies!A:BR,2,FALSE),"")</f>
        <v>Kharasch 2012</v>
      </c>
      <c r="C7693" s="254" t="str">
        <f>IF(AND(A7693&lt;&gt;"",ISNUMBER(A7693)),VLOOKUP(A7693,Studies!A:BR,3,FALSE),"")</f>
        <v>https://www.ncbi.nlm.nih.gov/pubmed/22398970</v>
      </c>
      <c r="D7693" s="254" t="str">
        <f>IF(AND(A7693&lt;&gt;"",ISNUMBER(A7693)),VLOOKUP(A7693,Studies!A:BR,4,FALSE),"")</f>
        <v>Alfenatil PO alone</v>
      </c>
      <c r="E7693" s="254" t="str">
        <f>IF(AND(A7693&lt;&gt;"",ISNUMBER(A7693)),VLOOKUP(A7693,Studies!A:BR,5,FALSE),"")</f>
        <v>Alfentanil</v>
      </c>
      <c r="F7693" s="255" t="str">
        <f>IF(AND(A7693&lt;&gt;"",ISNUMBER(A7693)),VLOOKUP(A7693,Studies!A:BR,6,FALSE),"")</f>
        <v>Plasma</v>
      </c>
      <c r="G7693" s="194">
        <v>7.9965479999999998</v>
      </c>
      <c r="H7693" s="194" t="s">
        <v>60</v>
      </c>
      <c r="I7693" s="187">
        <v>0.46403709999999998</v>
      </c>
      <c r="J7693" s="187" t="s">
        <v>941</v>
      </c>
      <c r="K7693" s="187" t="s">
        <v>116</v>
      </c>
      <c r="P7693" s="188"/>
    </row>
    <row r="7694" spans="1:16" x14ac:dyDescent="0.2">
      <c r="A7694" s="183">
        <v>801</v>
      </c>
      <c r="B7694" s="253" t="str">
        <f>IF(AND(A7694&lt;&gt;"",ISNUMBER(A7694)),VLOOKUP(A7694,Studies!A:BR,2,FALSE),"")</f>
        <v>Kharasch 2012</v>
      </c>
      <c r="C7694" s="254" t="str">
        <f>IF(AND(A7694&lt;&gt;"",ISNUMBER(A7694)),VLOOKUP(A7694,Studies!A:BR,3,FALSE),"")</f>
        <v>https://www.ncbi.nlm.nih.gov/pubmed/22398970</v>
      </c>
      <c r="D7694" s="254" t="str">
        <f>IF(AND(A7694&lt;&gt;"",ISNUMBER(A7694)),VLOOKUP(A7694,Studies!A:BR,4,FALSE),"")</f>
        <v>Alfenatil PO + efavirenz</v>
      </c>
      <c r="E7694" s="254" t="str">
        <f>IF(AND(A7694&lt;&gt;"",ISNUMBER(A7694)),VLOOKUP(A7694,Studies!A:BR,5,FALSE),"")</f>
        <v>Alfentanil</v>
      </c>
      <c r="F7694" s="255" t="str">
        <f>IF(AND(A7694&lt;&gt;"",ISNUMBER(A7694)),VLOOKUP(A7694,Studies!A:BR,6,FALSE),"")</f>
        <v>Plasma</v>
      </c>
      <c r="G7694" s="194">
        <v>336.57537374999998</v>
      </c>
      <c r="H7694" s="194" t="s">
        <v>60</v>
      </c>
      <c r="I7694" s="187">
        <v>2.4129930000000002</v>
      </c>
      <c r="J7694" s="187" t="s">
        <v>941</v>
      </c>
      <c r="K7694" s="187" t="s">
        <v>116</v>
      </c>
      <c r="P7694" s="188"/>
    </row>
    <row r="7695" spans="1:16" x14ac:dyDescent="0.2">
      <c r="A7695" s="183">
        <v>801</v>
      </c>
      <c r="B7695" s="253" t="str">
        <f>IF(AND(A7695&lt;&gt;"",ISNUMBER(A7695)),VLOOKUP(A7695,Studies!A:BR,2,FALSE),"")</f>
        <v>Kharasch 2012</v>
      </c>
      <c r="C7695" s="254" t="str">
        <f>IF(AND(A7695&lt;&gt;"",ISNUMBER(A7695)),VLOOKUP(A7695,Studies!A:BR,3,FALSE),"")</f>
        <v>https://www.ncbi.nlm.nih.gov/pubmed/22398970</v>
      </c>
      <c r="D7695" s="254" t="str">
        <f>IF(AND(A7695&lt;&gt;"",ISNUMBER(A7695)),VLOOKUP(A7695,Studies!A:BR,4,FALSE),"")</f>
        <v>Alfenatil PO + efavirenz</v>
      </c>
      <c r="E7695" s="254" t="str">
        <f>IF(AND(A7695&lt;&gt;"",ISNUMBER(A7695)),VLOOKUP(A7695,Studies!A:BR,5,FALSE),"")</f>
        <v>Alfentanil</v>
      </c>
      <c r="F7695" s="255" t="str">
        <f>IF(AND(A7695&lt;&gt;"",ISNUMBER(A7695)),VLOOKUP(A7695,Studies!A:BR,6,FALSE),"")</f>
        <v>Plasma</v>
      </c>
      <c r="G7695" s="194">
        <v>336.6523833</v>
      </c>
      <c r="H7695" s="194" t="s">
        <v>60</v>
      </c>
      <c r="I7695" s="187">
        <v>8.4454759999999993</v>
      </c>
      <c r="J7695" s="187" t="s">
        <v>941</v>
      </c>
      <c r="K7695" s="187" t="s">
        <v>116</v>
      </c>
      <c r="P7695" s="188"/>
    </row>
    <row r="7696" spans="1:16" x14ac:dyDescent="0.2">
      <c r="A7696" s="183">
        <v>801</v>
      </c>
      <c r="B7696" s="253" t="str">
        <f>IF(AND(A7696&lt;&gt;"",ISNUMBER(A7696)),VLOOKUP(A7696,Studies!A:BR,2,FALSE),"")</f>
        <v>Kharasch 2012</v>
      </c>
      <c r="C7696" s="254" t="str">
        <f>IF(AND(A7696&lt;&gt;"",ISNUMBER(A7696)),VLOOKUP(A7696,Studies!A:BR,3,FALSE),"")</f>
        <v>https://www.ncbi.nlm.nih.gov/pubmed/22398970</v>
      </c>
      <c r="D7696" s="254" t="str">
        <f>IF(AND(A7696&lt;&gt;"",ISNUMBER(A7696)),VLOOKUP(A7696,Studies!A:BR,4,FALSE),"")</f>
        <v>Alfenatil PO + efavirenz</v>
      </c>
      <c r="E7696" s="254" t="str">
        <f>IF(AND(A7696&lt;&gt;"",ISNUMBER(A7696)),VLOOKUP(A7696,Studies!A:BR,5,FALSE),"")</f>
        <v>Alfentanil</v>
      </c>
      <c r="F7696" s="255" t="str">
        <f>IF(AND(A7696&lt;&gt;"",ISNUMBER(A7696)),VLOOKUP(A7696,Studies!A:BR,6,FALSE),"")</f>
        <v>Plasma</v>
      </c>
      <c r="G7696" s="194">
        <v>336.74652509999999</v>
      </c>
      <c r="H7696" s="194" t="s">
        <v>60</v>
      </c>
      <c r="I7696" s="187">
        <v>11.41531</v>
      </c>
      <c r="J7696" s="187" t="s">
        <v>941</v>
      </c>
      <c r="K7696" s="187" t="s">
        <v>116</v>
      </c>
      <c r="L7696" s="195">
        <v>8.6310939999999992</v>
      </c>
      <c r="M7696" s="52" t="s">
        <v>941</v>
      </c>
      <c r="N7696" s="52" t="s">
        <v>117</v>
      </c>
      <c r="P7696" s="188"/>
    </row>
    <row r="7697" spans="1:16" x14ac:dyDescent="0.2">
      <c r="A7697" s="183">
        <v>801</v>
      </c>
      <c r="B7697" s="253" t="str">
        <f>IF(AND(A7697&lt;&gt;"",ISNUMBER(A7697)),VLOOKUP(A7697,Studies!A:BR,2,FALSE),"")</f>
        <v>Kharasch 2012</v>
      </c>
      <c r="C7697" s="254" t="str">
        <f>IF(AND(A7697&lt;&gt;"",ISNUMBER(A7697)),VLOOKUP(A7697,Studies!A:BR,3,FALSE),"")</f>
        <v>https://www.ncbi.nlm.nih.gov/pubmed/22398970</v>
      </c>
      <c r="D7697" s="254" t="str">
        <f>IF(AND(A7697&lt;&gt;"",ISNUMBER(A7697)),VLOOKUP(A7697,Studies!A:BR,4,FALSE),"")</f>
        <v>Alfenatil PO + efavirenz</v>
      </c>
      <c r="E7697" s="254" t="str">
        <f>IF(AND(A7697&lt;&gt;"",ISNUMBER(A7697)),VLOOKUP(A7697,Studies!A:BR,5,FALSE),"")</f>
        <v>Alfentanil</v>
      </c>
      <c r="F7697" s="255" t="str">
        <f>IF(AND(A7697&lt;&gt;"",ISNUMBER(A7697)),VLOOKUP(A7697,Studies!A:BR,6,FALSE),"")</f>
        <v>Plasma</v>
      </c>
      <c r="G7697" s="194">
        <v>336.85754100000003</v>
      </c>
      <c r="H7697" s="194" t="s">
        <v>60</v>
      </c>
      <c r="I7697" s="187">
        <v>10.76566</v>
      </c>
      <c r="J7697" s="187" t="s">
        <v>941</v>
      </c>
      <c r="K7697" s="187" t="s">
        <v>116</v>
      </c>
      <c r="L7697" s="195">
        <v>6.4965200000000003</v>
      </c>
      <c r="M7697" s="52" t="s">
        <v>941</v>
      </c>
      <c r="N7697" s="52" t="s">
        <v>117</v>
      </c>
      <c r="P7697" s="188"/>
    </row>
    <row r="7698" spans="1:16" x14ac:dyDescent="0.2">
      <c r="A7698" s="183">
        <v>801</v>
      </c>
      <c r="B7698" s="253" t="str">
        <f>IF(AND(A7698&lt;&gt;"",ISNUMBER(A7698)),VLOOKUP(A7698,Studies!A:BR,2,FALSE),"")</f>
        <v>Kharasch 2012</v>
      </c>
      <c r="C7698" s="254" t="str">
        <f>IF(AND(A7698&lt;&gt;"",ISNUMBER(A7698)),VLOOKUP(A7698,Studies!A:BR,3,FALSE),"")</f>
        <v>https://www.ncbi.nlm.nih.gov/pubmed/22398970</v>
      </c>
      <c r="D7698" s="254" t="str">
        <f>IF(AND(A7698&lt;&gt;"",ISNUMBER(A7698)),VLOOKUP(A7698,Studies!A:BR,4,FALSE),"")</f>
        <v>Alfenatil PO + efavirenz</v>
      </c>
      <c r="E7698" s="254" t="str">
        <f>IF(AND(A7698&lt;&gt;"",ISNUMBER(A7698)),VLOOKUP(A7698,Studies!A:BR,5,FALSE),"")</f>
        <v>Alfentanil</v>
      </c>
      <c r="F7698" s="255" t="str">
        <f>IF(AND(A7698&lt;&gt;"",ISNUMBER(A7698)),VLOOKUP(A7698,Studies!A:BR,6,FALSE),"")</f>
        <v>Plasma</v>
      </c>
      <c r="G7698" s="194">
        <v>336.98723899999999</v>
      </c>
      <c r="H7698" s="194" t="s">
        <v>60</v>
      </c>
      <c r="I7698" s="187">
        <v>10.39443</v>
      </c>
      <c r="J7698" s="187" t="s">
        <v>941</v>
      </c>
      <c r="K7698" s="187" t="s">
        <v>116</v>
      </c>
      <c r="L7698" s="195">
        <v>6.682137</v>
      </c>
      <c r="M7698" s="52" t="s">
        <v>941</v>
      </c>
      <c r="N7698" s="52" t="s">
        <v>117</v>
      </c>
      <c r="P7698" s="188"/>
    </row>
    <row r="7699" spans="1:16" x14ac:dyDescent="0.2">
      <c r="A7699" s="183">
        <v>801</v>
      </c>
      <c r="B7699" s="253" t="str">
        <f>IF(AND(A7699&lt;&gt;"",ISNUMBER(A7699)),VLOOKUP(A7699,Studies!A:BR,2,FALSE),"")</f>
        <v>Kharasch 2012</v>
      </c>
      <c r="C7699" s="254" t="str">
        <f>IF(AND(A7699&lt;&gt;"",ISNUMBER(A7699)),VLOOKUP(A7699,Studies!A:BR,3,FALSE),"")</f>
        <v>https://www.ncbi.nlm.nih.gov/pubmed/22398970</v>
      </c>
      <c r="D7699" s="254" t="str">
        <f>IF(AND(A7699&lt;&gt;"",ISNUMBER(A7699)),VLOOKUP(A7699,Studies!A:BR,4,FALSE),"")</f>
        <v>Alfenatil PO + efavirenz</v>
      </c>
      <c r="E7699" s="254" t="str">
        <f>IF(AND(A7699&lt;&gt;"",ISNUMBER(A7699)),VLOOKUP(A7699,Studies!A:BR,5,FALSE),"")</f>
        <v>Alfentanil</v>
      </c>
      <c r="F7699" s="255" t="str">
        <f>IF(AND(A7699&lt;&gt;"",ISNUMBER(A7699)),VLOOKUP(A7699,Studies!A:BR,6,FALSE),"")</f>
        <v>Plasma</v>
      </c>
      <c r="G7699" s="194">
        <v>337.15430090000001</v>
      </c>
      <c r="H7699" s="194" t="s">
        <v>60</v>
      </c>
      <c r="I7699" s="187">
        <v>10.58005</v>
      </c>
      <c r="J7699" s="187" t="s">
        <v>941</v>
      </c>
      <c r="K7699" s="187" t="s">
        <v>116</v>
      </c>
      <c r="L7699" s="195">
        <v>6.3109010000000003</v>
      </c>
      <c r="M7699" s="52" t="s">
        <v>941</v>
      </c>
      <c r="N7699" s="52" t="s">
        <v>117</v>
      </c>
      <c r="P7699" s="188"/>
    </row>
    <row r="7700" spans="1:16" x14ac:dyDescent="0.2">
      <c r="A7700" s="183">
        <v>801</v>
      </c>
      <c r="B7700" s="253" t="str">
        <f>IF(AND(A7700&lt;&gt;"",ISNUMBER(A7700)),VLOOKUP(A7700,Studies!A:BR,2,FALSE),"")</f>
        <v>Kharasch 2012</v>
      </c>
      <c r="C7700" s="254" t="str">
        <f>IF(AND(A7700&lt;&gt;"",ISNUMBER(A7700)),VLOOKUP(A7700,Studies!A:BR,3,FALSE),"")</f>
        <v>https://www.ncbi.nlm.nih.gov/pubmed/22398970</v>
      </c>
      <c r="D7700" s="254" t="str">
        <f>IF(AND(A7700&lt;&gt;"",ISNUMBER(A7700)),VLOOKUP(A7700,Studies!A:BR,4,FALSE),"")</f>
        <v>Alfenatil PO + efavirenz</v>
      </c>
      <c r="E7700" s="254" t="str">
        <f>IF(AND(A7700&lt;&gt;"",ISNUMBER(A7700)),VLOOKUP(A7700,Studies!A:BR,5,FALSE),"")</f>
        <v>Alfentanil</v>
      </c>
      <c r="F7700" s="255" t="str">
        <f>IF(AND(A7700&lt;&gt;"",ISNUMBER(A7700)),VLOOKUP(A7700,Studies!A:BR,6,FALSE),"")</f>
        <v>Plasma</v>
      </c>
      <c r="G7700" s="194">
        <v>337.33927010000002</v>
      </c>
      <c r="H7700" s="194" t="s">
        <v>60</v>
      </c>
      <c r="I7700" s="187">
        <v>9.3735490000000006</v>
      </c>
      <c r="J7700" s="187" t="s">
        <v>941</v>
      </c>
      <c r="K7700" s="187" t="s">
        <v>116</v>
      </c>
      <c r="L7700" s="195">
        <v>6.2180980000000003</v>
      </c>
      <c r="M7700" s="52" t="s">
        <v>941</v>
      </c>
      <c r="N7700" s="52" t="s">
        <v>117</v>
      </c>
      <c r="P7700" s="188"/>
    </row>
    <row r="7701" spans="1:16" x14ac:dyDescent="0.2">
      <c r="A7701" s="183">
        <v>801</v>
      </c>
      <c r="B7701" s="253" t="str">
        <f>IF(AND(A7701&lt;&gt;"",ISNUMBER(A7701)),VLOOKUP(A7701,Studies!A:BR,2,FALSE),"")</f>
        <v>Kharasch 2012</v>
      </c>
      <c r="C7701" s="254" t="str">
        <f>IF(AND(A7701&lt;&gt;"",ISNUMBER(A7701)),VLOOKUP(A7701,Studies!A:BR,3,FALSE),"")</f>
        <v>https://www.ncbi.nlm.nih.gov/pubmed/22398970</v>
      </c>
      <c r="D7701" s="254" t="str">
        <f>IF(AND(A7701&lt;&gt;"",ISNUMBER(A7701)),VLOOKUP(A7701,Studies!A:BR,4,FALSE),"")</f>
        <v>Alfenatil PO + efavirenz</v>
      </c>
      <c r="E7701" s="254" t="str">
        <f>IF(AND(A7701&lt;&gt;"",ISNUMBER(A7701)),VLOOKUP(A7701,Studies!A:BR,5,FALSE),"")</f>
        <v>Alfentanil</v>
      </c>
      <c r="F7701" s="255" t="str">
        <f>IF(AND(A7701&lt;&gt;"",ISNUMBER(A7701)),VLOOKUP(A7701,Studies!A:BR,6,FALSE),"")</f>
        <v>Plasma</v>
      </c>
      <c r="G7701" s="194">
        <v>337.50581599999998</v>
      </c>
      <c r="H7701" s="194" t="s">
        <v>60</v>
      </c>
      <c r="I7701" s="187">
        <v>8.4454759999999993</v>
      </c>
      <c r="J7701" s="187" t="s">
        <v>941</v>
      </c>
      <c r="K7701" s="187" t="s">
        <v>116</v>
      </c>
      <c r="L7701" s="195">
        <v>6.7749420000000002</v>
      </c>
      <c r="M7701" s="52" t="s">
        <v>941</v>
      </c>
      <c r="N7701" s="52" t="s">
        <v>117</v>
      </c>
      <c r="P7701" s="188"/>
    </row>
    <row r="7702" spans="1:16" x14ac:dyDescent="0.2">
      <c r="A7702" s="183">
        <v>801</v>
      </c>
      <c r="B7702" s="253" t="str">
        <f>IF(AND(A7702&lt;&gt;"",ISNUMBER(A7702)),VLOOKUP(A7702,Studies!A:BR,2,FALSE),"")</f>
        <v>Kharasch 2012</v>
      </c>
      <c r="C7702" s="254" t="str">
        <f>IF(AND(A7702&lt;&gt;"",ISNUMBER(A7702)),VLOOKUP(A7702,Studies!A:BR,3,FALSE),"")</f>
        <v>https://www.ncbi.nlm.nih.gov/pubmed/22398970</v>
      </c>
      <c r="D7702" s="254" t="str">
        <f>IF(AND(A7702&lt;&gt;"",ISNUMBER(A7702)),VLOOKUP(A7702,Studies!A:BR,4,FALSE),"")</f>
        <v>Alfenatil PO + efavirenz</v>
      </c>
      <c r="E7702" s="254" t="str">
        <f>IF(AND(A7702&lt;&gt;"",ISNUMBER(A7702)),VLOOKUP(A7702,Studies!A:BR,5,FALSE),"")</f>
        <v>Alfentanil</v>
      </c>
      <c r="F7702" s="255" t="str">
        <f>IF(AND(A7702&lt;&gt;"",ISNUMBER(A7702)),VLOOKUP(A7702,Studies!A:BR,6,FALSE),"")</f>
        <v>Plasma</v>
      </c>
      <c r="G7702" s="194">
        <v>337.98676999999998</v>
      </c>
      <c r="H7702" s="194" t="s">
        <v>60</v>
      </c>
      <c r="I7702" s="187">
        <v>5.3828310000000004</v>
      </c>
      <c r="J7702" s="187" t="s">
        <v>941</v>
      </c>
      <c r="K7702" s="187" t="s">
        <v>116</v>
      </c>
      <c r="L7702" s="195">
        <v>5.1972160000000001</v>
      </c>
      <c r="M7702" s="52" t="s">
        <v>941</v>
      </c>
      <c r="N7702" s="52" t="s">
        <v>117</v>
      </c>
      <c r="P7702" s="188"/>
    </row>
    <row r="7703" spans="1:16" x14ac:dyDescent="0.2">
      <c r="A7703" s="183">
        <v>801</v>
      </c>
      <c r="B7703" s="253" t="str">
        <f>IF(AND(A7703&lt;&gt;"",ISNUMBER(A7703)),VLOOKUP(A7703,Studies!A:BR,2,FALSE),"")</f>
        <v>Kharasch 2012</v>
      </c>
      <c r="C7703" s="254" t="str">
        <f>IF(AND(A7703&lt;&gt;"",ISNUMBER(A7703)),VLOOKUP(A7703,Studies!A:BR,3,FALSE),"")</f>
        <v>https://www.ncbi.nlm.nih.gov/pubmed/22398970</v>
      </c>
      <c r="D7703" s="254" t="str">
        <f>IF(AND(A7703&lt;&gt;"",ISNUMBER(A7703)),VLOOKUP(A7703,Studies!A:BR,4,FALSE),"")</f>
        <v>Alfenatil PO + efavirenz</v>
      </c>
      <c r="E7703" s="254" t="str">
        <f>IF(AND(A7703&lt;&gt;"",ISNUMBER(A7703)),VLOOKUP(A7703,Studies!A:BR,5,FALSE),"")</f>
        <v>Alfentanil</v>
      </c>
      <c r="F7703" s="255" t="str">
        <f>IF(AND(A7703&lt;&gt;"",ISNUMBER(A7703)),VLOOKUP(A7703,Studies!A:BR,6,FALSE),"")</f>
        <v>Plasma</v>
      </c>
      <c r="G7703" s="194">
        <v>338.505045</v>
      </c>
      <c r="H7703" s="194" t="s">
        <v>60</v>
      </c>
      <c r="I7703" s="187">
        <v>2.7842229999999999</v>
      </c>
      <c r="J7703" s="187" t="s">
        <v>941</v>
      </c>
      <c r="K7703" s="187" t="s">
        <v>116</v>
      </c>
      <c r="L7703" s="195">
        <v>2.6914150000000001</v>
      </c>
      <c r="M7703" s="52" t="s">
        <v>941</v>
      </c>
      <c r="N7703" s="52" t="s">
        <v>117</v>
      </c>
      <c r="P7703" s="188"/>
    </row>
    <row r="7704" spans="1:16" x14ac:dyDescent="0.2">
      <c r="A7704" s="183">
        <v>801</v>
      </c>
      <c r="B7704" s="253" t="str">
        <f>IF(AND(A7704&lt;&gt;"",ISNUMBER(A7704)),VLOOKUP(A7704,Studies!A:BR,2,FALSE),"")</f>
        <v>Kharasch 2012</v>
      </c>
      <c r="C7704" s="254" t="str">
        <f>IF(AND(A7704&lt;&gt;"",ISNUMBER(A7704)),VLOOKUP(A7704,Studies!A:BR,3,FALSE),"")</f>
        <v>https://www.ncbi.nlm.nih.gov/pubmed/22398970</v>
      </c>
      <c r="D7704" s="254" t="str">
        <f>IF(AND(A7704&lt;&gt;"",ISNUMBER(A7704)),VLOOKUP(A7704,Studies!A:BR,4,FALSE),"")</f>
        <v>Alfenatil PO + efavirenz</v>
      </c>
      <c r="E7704" s="254" t="str">
        <f>IF(AND(A7704&lt;&gt;"",ISNUMBER(A7704)),VLOOKUP(A7704,Studies!A:BR,5,FALSE),"")</f>
        <v>Alfentanil</v>
      </c>
      <c r="F7704" s="255" t="str">
        <f>IF(AND(A7704&lt;&gt;"",ISNUMBER(A7704)),VLOOKUP(A7704,Studies!A:BR,6,FALSE),"")</f>
        <v>Plasma</v>
      </c>
      <c r="G7704" s="194">
        <v>338.98698899999999</v>
      </c>
      <c r="H7704" s="194" t="s">
        <v>60</v>
      </c>
      <c r="I7704" s="187">
        <v>1.8561479999999999</v>
      </c>
      <c r="J7704" s="187" t="s">
        <v>941</v>
      </c>
      <c r="K7704" s="187" t="s">
        <v>116</v>
      </c>
      <c r="L7704" s="195">
        <v>1.392112</v>
      </c>
      <c r="M7704" s="52" t="s">
        <v>941</v>
      </c>
      <c r="N7704" s="52" t="s">
        <v>117</v>
      </c>
      <c r="P7704" s="188"/>
    </row>
    <row r="7705" spans="1:16" x14ac:dyDescent="0.2">
      <c r="A7705" s="183">
        <v>801</v>
      </c>
      <c r="B7705" s="253" t="str">
        <f>IF(AND(A7705&lt;&gt;"",ISNUMBER(A7705)),VLOOKUP(A7705,Studies!A:BR,2,FALSE),"")</f>
        <v>Kharasch 2012</v>
      </c>
      <c r="C7705" s="254" t="str">
        <f>IF(AND(A7705&lt;&gt;"",ISNUMBER(A7705)),VLOOKUP(A7705,Studies!A:BR,3,FALSE),"")</f>
        <v>https://www.ncbi.nlm.nih.gov/pubmed/22398970</v>
      </c>
      <c r="D7705" s="254" t="str">
        <f>IF(AND(A7705&lt;&gt;"",ISNUMBER(A7705)),VLOOKUP(A7705,Studies!A:BR,4,FALSE),"")</f>
        <v>Alfenatil PO + efavirenz</v>
      </c>
      <c r="E7705" s="254" t="str">
        <f>IF(AND(A7705&lt;&gt;"",ISNUMBER(A7705)),VLOOKUP(A7705,Studies!A:BR,5,FALSE),"")</f>
        <v>Alfentanil</v>
      </c>
      <c r="F7705" s="255" t="str">
        <f>IF(AND(A7705&lt;&gt;"",ISNUMBER(A7705)),VLOOKUP(A7705,Studies!A:BR,6,FALSE),"")</f>
        <v>Plasma</v>
      </c>
      <c r="G7705" s="194">
        <v>339.48748699999999</v>
      </c>
      <c r="H7705" s="194" t="s">
        <v>60</v>
      </c>
      <c r="I7705" s="187">
        <v>0.92807419999999996</v>
      </c>
      <c r="J7705" s="187" t="s">
        <v>941</v>
      </c>
      <c r="K7705" s="187" t="s">
        <v>116</v>
      </c>
      <c r="L7705" s="195">
        <v>1.1136889999999999</v>
      </c>
      <c r="M7705" s="52" t="s">
        <v>941</v>
      </c>
      <c r="N7705" s="52" t="s">
        <v>117</v>
      </c>
      <c r="P7705" s="188"/>
    </row>
    <row r="7706" spans="1:16" x14ac:dyDescent="0.2">
      <c r="A7706" s="183">
        <v>801</v>
      </c>
      <c r="B7706" s="253" t="str">
        <f>IF(AND(A7706&lt;&gt;"",ISNUMBER(A7706)),VLOOKUP(A7706,Studies!A:BR,2,FALSE),"")</f>
        <v>Kharasch 2012</v>
      </c>
      <c r="C7706" s="254" t="str">
        <f>IF(AND(A7706&lt;&gt;"",ISNUMBER(A7706)),VLOOKUP(A7706,Studies!A:BR,3,FALSE),"")</f>
        <v>https://www.ncbi.nlm.nih.gov/pubmed/22398970</v>
      </c>
      <c r="D7706" s="254" t="str">
        <f>IF(AND(A7706&lt;&gt;"",ISNUMBER(A7706)),VLOOKUP(A7706,Studies!A:BR,4,FALSE),"")</f>
        <v>Alfenatil PO + efavirenz</v>
      </c>
      <c r="E7706" s="254" t="str">
        <f>IF(AND(A7706&lt;&gt;"",ISNUMBER(A7706)),VLOOKUP(A7706,Studies!A:BR,5,FALSE),"")</f>
        <v>Alfentanil</v>
      </c>
      <c r="F7706" s="255" t="str">
        <f>IF(AND(A7706&lt;&gt;"",ISNUMBER(A7706)),VLOOKUP(A7706,Studies!A:BR,6,FALSE),"")</f>
        <v>Plasma</v>
      </c>
      <c r="G7706" s="194">
        <v>340.50763699999999</v>
      </c>
      <c r="H7706" s="194" t="s">
        <v>60</v>
      </c>
      <c r="I7706" s="187">
        <v>0.3712297</v>
      </c>
      <c r="J7706" s="187" t="s">
        <v>941</v>
      </c>
      <c r="K7706" s="187" t="s">
        <v>116</v>
      </c>
      <c r="P7706" s="188"/>
    </row>
    <row r="7707" spans="1:16" x14ac:dyDescent="0.2">
      <c r="A7707" s="183">
        <v>802</v>
      </c>
      <c r="B7707" s="253" t="str">
        <f>IF(AND(A7707&lt;&gt;"",ISNUMBER(A7707)),VLOOKUP(A7707,Studies!A:BR,2,FALSE),"")</f>
        <v>Kharasch 2012</v>
      </c>
      <c r="C7707" s="254" t="str">
        <f>IF(AND(A7707&lt;&gt;"",ISNUMBER(A7707)),VLOOKUP(A7707,Studies!A:BR,3,FALSE),"")</f>
        <v>https://www.ncbi.nlm.nih.gov/pubmed/22398970</v>
      </c>
      <c r="D7707" s="254" t="str">
        <f>IF(AND(A7707&lt;&gt;"",ISNUMBER(A7707)),VLOOKUP(A7707,Studies!A:BR,4,FALSE),"")</f>
        <v>Alfenatil IV alone</v>
      </c>
      <c r="E7707" s="254" t="str">
        <f>IF(AND(A7707&lt;&gt;"",ISNUMBER(A7707)),VLOOKUP(A7707,Studies!A:BR,5,FALSE),"")</f>
        <v>Alfentanil</v>
      </c>
      <c r="F7707" s="255" t="str">
        <f>IF(AND(A7707&lt;&gt;"",ISNUMBER(A7707)),VLOOKUP(A7707,Studies!A:BR,6,FALSE),"")</f>
        <v>Plasma</v>
      </c>
      <c r="G7707" s="194">
        <v>4.6387930000000001E-2</v>
      </c>
      <c r="H7707" s="194" t="s">
        <v>60</v>
      </c>
      <c r="I7707" s="187">
        <v>92.347579999999994</v>
      </c>
      <c r="J7707" s="187" t="s">
        <v>941</v>
      </c>
      <c r="K7707" s="187" t="s">
        <v>116</v>
      </c>
      <c r="P7707" s="188"/>
    </row>
    <row r="7708" spans="1:16" x14ac:dyDescent="0.2">
      <c r="A7708" s="183">
        <v>802</v>
      </c>
      <c r="B7708" s="253" t="str">
        <f>IF(AND(A7708&lt;&gt;"",ISNUMBER(A7708)),VLOOKUP(A7708,Studies!A:BR,2,FALSE),"")</f>
        <v>Kharasch 2012</v>
      </c>
      <c r="C7708" s="254" t="str">
        <f>IF(AND(A7708&lt;&gt;"",ISNUMBER(A7708)),VLOOKUP(A7708,Studies!A:BR,3,FALSE),"")</f>
        <v>https://www.ncbi.nlm.nih.gov/pubmed/22398970</v>
      </c>
      <c r="D7708" s="254" t="str">
        <f>IF(AND(A7708&lt;&gt;"",ISNUMBER(A7708)),VLOOKUP(A7708,Studies!A:BR,4,FALSE),"")</f>
        <v>Alfenatil IV alone</v>
      </c>
      <c r="E7708" s="254" t="str">
        <f>IF(AND(A7708&lt;&gt;"",ISNUMBER(A7708)),VLOOKUP(A7708,Studies!A:BR,5,FALSE),"")</f>
        <v>Alfentanil</v>
      </c>
      <c r="F7708" s="255" t="str">
        <f>IF(AND(A7708&lt;&gt;"",ISNUMBER(A7708)),VLOOKUP(A7708,Studies!A:BR,6,FALSE),"")</f>
        <v>Plasma</v>
      </c>
      <c r="G7708" s="194">
        <v>8.7654629999999997E-2</v>
      </c>
      <c r="H7708" s="194" t="s">
        <v>60</v>
      </c>
      <c r="I7708" s="187">
        <v>68.828119999999998</v>
      </c>
      <c r="J7708" s="187" t="s">
        <v>941</v>
      </c>
      <c r="K7708" s="187" t="s">
        <v>116</v>
      </c>
      <c r="P7708" s="188"/>
    </row>
    <row r="7709" spans="1:16" x14ac:dyDescent="0.2">
      <c r="A7709" s="183">
        <v>802</v>
      </c>
      <c r="B7709" s="253" t="str">
        <f>IF(AND(A7709&lt;&gt;"",ISNUMBER(A7709)),VLOOKUP(A7709,Studies!A:BR,2,FALSE),"")</f>
        <v>Kharasch 2012</v>
      </c>
      <c r="C7709" s="254" t="str">
        <f>IF(AND(A7709&lt;&gt;"",ISNUMBER(A7709)),VLOOKUP(A7709,Studies!A:BR,3,FALSE),"")</f>
        <v>https://www.ncbi.nlm.nih.gov/pubmed/22398970</v>
      </c>
      <c r="D7709" s="254" t="str">
        <f>IF(AND(A7709&lt;&gt;"",ISNUMBER(A7709)),VLOOKUP(A7709,Studies!A:BR,4,FALSE),"")</f>
        <v>Alfenatil IV alone</v>
      </c>
      <c r="E7709" s="254" t="str">
        <f>IF(AND(A7709&lt;&gt;"",ISNUMBER(A7709)),VLOOKUP(A7709,Studies!A:BR,5,FALSE),"")</f>
        <v>Alfentanil</v>
      </c>
      <c r="F7709" s="255" t="str">
        <f>IF(AND(A7709&lt;&gt;"",ISNUMBER(A7709)),VLOOKUP(A7709,Studies!A:BR,6,FALSE),"")</f>
        <v>Plasma</v>
      </c>
      <c r="G7709" s="194">
        <v>0.1568283</v>
      </c>
      <c r="H7709" s="194" t="s">
        <v>60</v>
      </c>
      <c r="I7709" s="187">
        <v>51.298699999999997</v>
      </c>
      <c r="J7709" s="187" t="s">
        <v>941</v>
      </c>
      <c r="K7709" s="187" t="s">
        <v>116</v>
      </c>
      <c r="P7709" s="188"/>
    </row>
    <row r="7710" spans="1:16" x14ac:dyDescent="0.2">
      <c r="A7710" s="183">
        <v>802</v>
      </c>
      <c r="B7710" s="253" t="str">
        <f>IF(AND(A7710&lt;&gt;"",ISNUMBER(A7710)),VLOOKUP(A7710,Studies!A:BR,2,FALSE),"")</f>
        <v>Kharasch 2012</v>
      </c>
      <c r="C7710" s="254" t="str">
        <f>IF(AND(A7710&lt;&gt;"",ISNUMBER(A7710)),VLOOKUP(A7710,Studies!A:BR,3,FALSE),"")</f>
        <v>https://www.ncbi.nlm.nih.gov/pubmed/22398970</v>
      </c>
      <c r="D7710" s="254" t="str">
        <f>IF(AND(A7710&lt;&gt;"",ISNUMBER(A7710)),VLOOKUP(A7710,Studies!A:BR,4,FALSE),"")</f>
        <v>Alfenatil IV alone</v>
      </c>
      <c r="E7710" s="254" t="str">
        <f>IF(AND(A7710&lt;&gt;"",ISNUMBER(A7710)),VLOOKUP(A7710,Studies!A:BR,5,FALSE),"")</f>
        <v>Alfentanil</v>
      </c>
      <c r="F7710" s="255" t="str">
        <f>IF(AND(A7710&lt;&gt;"",ISNUMBER(A7710)),VLOOKUP(A7710,Studies!A:BR,6,FALSE),"")</f>
        <v>Plasma</v>
      </c>
      <c r="G7710" s="194">
        <v>0.25398320000000002</v>
      </c>
      <c r="H7710" s="194" t="s">
        <v>60</v>
      </c>
      <c r="I7710" s="187">
        <v>39.664709999999999</v>
      </c>
      <c r="J7710" s="187" t="s">
        <v>941</v>
      </c>
      <c r="K7710" s="187" t="s">
        <v>116</v>
      </c>
      <c r="P7710" s="188"/>
    </row>
    <row r="7711" spans="1:16" x14ac:dyDescent="0.2">
      <c r="A7711" s="183">
        <v>802</v>
      </c>
      <c r="B7711" s="253" t="str">
        <f>IF(AND(A7711&lt;&gt;"",ISNUMBER(A7711)),VLOOKUP(A7711,Studies!A:BR,2,FALSE),"")</f>
        <v>Kharasch 2012</v>
      </c>
      <c r="C7711" s="254" t="str">
        <f>IF(AND(A7711&lt;&gt;"",ISNUMBER(A7711)),VLOOKUP(A7711,Studies!A:BR,3,FALSE),"")</f>
        <v>https://www.ncbi.nlm.nih.gov/pubmed/22398970</v>
      </c>
      <c r="D7711" s="254" t="str">
        <f>IF(AND(A7711&lt;&gt;"",ISNUMBER(A7711)),VLOOKUP(A7711,Studies!A:BR,4,FALSE),"")</f>
        <v>Alfenatil IV alone</v>
      </c>
      <c r="E7711" s="254" t="str">
        <f>IF(AND(A7711&lt;&gt;"",ISNUMBER(A7711)),VLOOKUP(A7711,Studies!A:BR,5,FALSE),"")</f>
        <v>Alfentanil</v>
      </c>
      <c r="F7711" s="255" t="str">
        <f>IF(AND(A7711&lt;&gt;"",ISNUMBER(A7711)),VLOOKUP(A7711,Studies!A:BR,6,FALSE),"")</f>
        <v>Plasma</v>
      </c>
      <c r="G7711" s="194">
        <v>0.33737010000000001</v>
      </c>
      <c r="H7711" s="194" t="s">
        <v>60</v>
      </c>
      <c r="I7711" s="187">
        <v>33.61985</v>
      </c>
      <c r="J7711" s="187" t="s">
        <v>941</v>
      </c>
      <c r="K7711" s="187" t="s">
        <v>116</v>
      </c>
      <c r="P7711" s="188"/>
    </row>
    <row r="7712" spans="1:16" x14ac:dyDescent="0.2">
      <c r="A7712" s="183">
        <v>802</v>
      </c>
      <c r="B7712" s="253" t="str">
        <f>IF(AND(A7712&lt;&gt;"",ISNUMBER(A7712)),VLOOKUP(A7712,Studies!A:BR,2,FALSE),"")</f>
        <v>Kharasch 2012</v>
      </c>
      <c r="C7712" s="254" t="str">
        <f>IF(AND(A7712&lt;&gt;"",ISNUMBER(A7712)),VLOOKUP(A7712,Studies!A:BR,3,FALSE),"")</f>
        <v>https://www.ncbi.nlm.nih.gov/pubmed/22398970</v>
      </c>
      <c r="D7712" s="254" t="str">
        <f>IF(AND(A7712&lt;&gt;"",ISNUMBER(A7712)),VLOOKUP(A7712,Studies!A:BR,4,FALSE),"")</f>
        <v>Alfenatil IV alone</v>
      </c>
      <c r="E7712" s="254" t="str">
        <f>IF(AND(A7712&lt;&gt;"",ISNUMBER(A7712)),VLOOKUP(A7712,Studies!A:BR,5,FALSE),"")</f>
        <v>Alfentanil</v>
      </c>
      <c r="F7712" s="255" t="str">
        <f>IF(AND(A7712&lt;&gt;"",ISNUMBER(A7712)),VLOOKUP(A7712,Studies!A:BR,6,FALSE),"")</f>
        <v>Plasma</v>
      </c>
      <c r="G7712" s="194">
        <v>0.50421819999999995</v>
      </c>
      <c r="H7712" s="194" t="s">
        <v>60</v>
      </c>
      <c r="I7712" s="187">
        <v>25.057410000000001</v>
      </c>
      <c r="J7712" s="187" t="s">
        <v>941</v>
      </c>
      <c r="K7712" s="187" t="s">
        <v>116</v>
      </c>
      <c r="L7712" s="195">
        <v>9.1858009999999997</v>
      </c>
      <c r="M7712" s="52" t="s">
        <v>941</v>
      </c>
      <c r="N7712" s="52" t="s">
        <v>117</v>
      </c>
      <c r="P7712" s="188"/>
    </row>
    <row r="7713" spans="1:16" x14ac:dyDescent="0.2">
      <c r="A7713" s="183">
        <v>802</v>
      </c>
      <c r="B7713" s="253" t="str">
        <f>IF(AND(A7713&lt;&gt;"",ISNUMBER(A7713)),VLOOKUP(A7713,Studies!A:BR,2,FALSE),"")</f>
        <v>Kharasch 2012</v>
      </c>
      <c r="C7713" s="254" t="str">
        <f>IF(AND(A7713&lt;&gt;"",ISNUMBER(A7713)),VLOOKUP(A7713,Studies!A:BR,3,FALSE),"")</f>
        <v>https://www.ncbi.nlm.nih.gov/pubmed/22398970</v>
      </c>
      <c r="D7713" s="254" t="str">
        <f>IF(AND(A7713&lt;&gt;"",ISNUMBER(A7713)),VLOOKUP(A7713,Studies!A:BR,4,FALSE),"")</f>
        <v>Alfenatil IV alone</v>
      </c>
      <c r="E7713" s="254" t="str">
        <f>IF(AND(A7713&lt;&gt;"",ISNUMBER(A7713)),VLOOKUP(A7713,Studies!A:BR,5,FALSE),"")</f>
        <v>Alfentanil</v>
      </c>
      <c r="F7713" s="255" t="str">
        <f>IF(AND(A7713&lt;&gt;"",ISNUMBER(A7713)),VLOOKUP(A7713,Studies!A:BR,6,FALSE),"")</f>
        <v>Plasma</v>
      </c>
      <c r="G7713" s="194">
        <v>0.67132610000000004</v>
      </c>
      <c r="H7713" s="194" t="s">
        <v>60</v>
      </c>
      <c r="I7713" s="187">
        <v>21.238689999999998</v>
      </c>
      <c r="J7713" s="187" t="s">
        <v>941</v>
      </c>
      <c r="K7713" s="187" t="s">
        <v>116</v>
      </c>
      <c r="L7713" s="195">
        <v>6.738785</v>
      </c>
      <c r="M7713" s="52" t="s">
        <v>941</v>
      </c>
      <c r="N7713" s="52" t="s">
        <v>117</v>
      </c>
      <c r="P7713" s="188"/>
    </row>
    <row r="7714" spans="1:16" x14ac:dyDescent="0.2">
      <c r="A7714" s="183">
        <v>802</v>
      </c>
      <c r="B7714" s="253" t="str">
        <f>IF(AND(A7714&lt;&gt;"",ISNUMBER(A7714)),VLOOKUP(A7714,Studies!A:BR,2,FALSE),"")</f>
        <v>Kharasch 2012</v>
      </c>
      <c r="C7714" s="254" t="str">
        <f>IF(AND(A7714&lt;&gt;"",ISNUMBER(A7714)),VLOOKUP(A7714,Studies!A:BR,3,FALSE),"")</f>
        <v>https://www.ncbi.nlm.nih.gov/pubmed/22398970</v>
      </c>
      <c r="D7714" s="254" t="str">
        <f>IF(AND(A7714&lt;&gt;"",ISNUMBER(A7714)),VLOOKUP(A7714,Studies!A:BR,4,FALSE),"")</f>
        <v>Alfenatil IV alone</v>
      </c>
      <c r="E7714" s="254" t="str">
        <f>IF(AND(A7714&lt;&gt;"",ISNUMBER(A7714)),VLOOKUP(A7714,Studies!A:BR,5,FALSE),"")</f>
        <v>Alfentanil</v>
      </c>
      <c r="F7714" s="255" t="str">
        <f>IF(AND(A7714&lt;&gt;"",ISNUMBER(A7714)),VLOOKUP(A7714,Studies!A:BR,6,FALSE),"")</f>
        <v>Plasma</v>
      </c>
      <c r="G7714" s="194">
        <v>0.83832260000000003</v>
      </c>
      <c r="H7714" s="194" t="s">
        <v>60</v>
      </c>
      <c r="I7714" s="187">
        <v>17.0366</v>
      </c>
      <c r="J7714" s="187" t="s">
        <v>941</v>
      </c>
      <c r="K7714" s="187" t="s">
        <v>116</v>
      </c>
      <c r="L7714" s="195">
        <v>6.2454530000000004</v>
      </c>
      <c r="M7714" s="52" t="s">
        <v>941</v>
      </c>
      <c r="N7714" s="52" t="s">
        <v>117</v>
      </c>
      <c r="P7714" s="188"/>
    </row>
    <row r="7715" spans="1:16" x14ac:dyDescent="0.2">
      <c r="A7715" s="183">
        <v>802</v>
      </c>
      <c r="B7715" s="253" t="str">
        <f>IF(AND(A7715&lt;&gt;"",ISNUMBER(A7715)),VLOOKUP(A7715,Studies!A:BR,2,FALSE),"")</f>
        <v>Kharasch 2012</v>
      </c>
      <c r="C7715" s="254" t="str">
        <f>IF(AND(A7715&lt;&gt;"",ISNUMBER(A7715)),VLOOKUP(A7715,Studies!A:BR,3,FALSE),"")</f>
        <v>https://www.ncbi.nlm.nih.gov/pubmed/22398970</v>
      </c>
      <c r="D7715" s="254" t="str">
        <f>IF(AND(A7715&lt;&gt;"",ISNUMBER(A7715)),VLOOKUP(A7715,Studies!A:BR,4,FALSE),"")</f>
        <v>Alfenatil IV alone</v>
      </c>
      <c r="E7715" s="254" t="str">
        <f>IF(AND(A7715&lt;&gt;"",ISNUMBER(A7715)),VLOOKUP(A7715,Studies!A:BR,5,FALSE),"")</f>
        <v>Alfentanil</v>
      </c>
      <c r="F7715" s="255" t="str">
        <f>IF(AND(A7715&lt;&gt;"",ISNUMBER(A7715)),VLOOKUP(A7715,Studies!A:BR,6,FALSE),"")</f>
        <v>Plasma</v>
      </c>
      <c r="G7715" s="194">
        <v>1.0055050000000001</v>
      </c>
      <c r="H7715" s="194" t="s">
        <v>60</v>
      </c>
      <c r="I7715" s="187">
        <v>14.980689999999999</v>
      </c>
      <c r="J7715" s="187" t="s">
        <v>941</v>
      </c>
      <c r="K7715" s="187" t="s">
        <v>116</v>
      </c>
      <c r="L7715" s="195">
        <v>5.8713680000000004</v>
      </c>
      <c r="M7715" s="52" t="s">
        <v>941</v>
      </c>
      <c r="N7715" s="52" t="s">
        <v>117</v>
      </c>
      <c r="P7715" s="188"/>
    </row>
    <row r="7716" spans="1:16" x14ac:dyDescent="0.2">
      <c r="A7716" s="183">
        <v>802</v>
      </c>
      <c r="B7716" s="253" t="str">
        <f>IF(AND(A7716&lt;&gt;"",ISNUMBER(A7716)),VLOOKUP(A7716,Studies!A:BR,2,FALSE),"")</f>
        <v>Kharasch 2012</v>
      </c>
      <c r="C7716" s="254" t="str">
        <f>IF(AND(A7716&lt;&gt;"",ISNUMBER(A7716)),VLOOKUP(A7716,Studies!A:BR,3,FALSE),"")</f>
        <v>https://www.ncbi.nlm.nih.gov/pubmed/22398970</v>
      </c>
      <c r="D7716" s="254" t="str">
        <f>IF(AND(A7716&lt;&gt;"",ISNUMBER(A7716)),VLOOKUP(A7716,Studies!A:BR,4,FALSE),"")</f>
        <v>Alfenatil IV alone</v>
      </c>
      <c r="E7716" s="254" t="str">
        <f>IF(AND(A7716&lt;&gt;"",ISNUMBER(A7716)),VLOOKUP(A7716,Studies!A:BR,5,FALSE),"")</f>
        <v>Alfentanil</v>
      </c>
      <c r="F7716" s="255" t="str">
        <f>IF(AND(A7716&lt;&gt;"",ISNUMBER(A7716)),VLOOKUP(A7716,Studies!A:BR,6,FALSE),"")</f>
        <v>Plasma</v>
      </c>
      <c r="G7716" s="194">
        <v>1.5070140000000001</v>
      </c>
      <c r="H7716" s="194" t="s">
        <v>60</v>
      </c>
      <c r="I7716" s="187">
        <v>10</v>
      </c>
      <c r="J7716" s="187" t="s">
        <v>941</v>
      </c>
      <c r="K7716" s="187" t="s">
        <v>116</v>
      </c>
      <c r="L7716" s="195">
        <v>4.707986</v>
      </c>
      <c r="M7716" s="52" t="s">
        <v>941</v>
      </c>
      <c r="N7716" s="52" t="s">
        <v>117</v>
      </c>
      <c r="P7716" s="188"/>
    </row>
    <row r="7717" spans="1:16" x14ac:dyDescent="0.2">
      <c r="A7717" s="183">
        <v>802</v>
      </c>
      <c r="B7717" s="253" t="str">
        <f>IF(AND(A7717&lt;&gt;"",ISNUMBER(A7717)),VLOOKUP(A7717,Studies!A:BR,2,FALSE),"")</f>
        <v>Kharasch 2012</v>
      </c>
      <c r="C7717" s="254" t="str">
        <f>IF(AND(A7717&lt;&gt;"",ISNUMBER(A7717)),VLOOKUP(A7717,Studies!A:BR,3,FALSE),"")</f>
        <v>https://www.ncbi.nlm.nih.gov/pubmed/22398970</v>
      </c>
      <c r="D7717" s="254" t="str">
        <f>IF(AND(A7717&lt;&gt;"",ISNUMBER(A7717)),VLOOKUP(A7717,Studies!A:BR,4,FALSE),"")</f>
        <v>Alfenatil IV alone</v>
      </c>
      <c r="E7717" s="254" t="str">
        <f>IF(AND(A7717&lt;&gt;"",ISNUMBER(A7717)),VLOOKUP(A7717,Studies!A:BR,5,FALSE),"")</f>
        <v>Alfentanil</v>
      </c>
      <c r="F7717" s="255" t="str">
        <f>IF(AND(A7717&lt;&gt;"",ISNUMBER(A7717)),VLOOKUP(A7717,Studies!A:BR,6,FALSE),"")</f>
        <v>Plasma</v>
      </c>
      <c r="G7717" s="194">
        <v>1.994718</v>
      </c>
      <c r="H7717" s="194" t="s">
        <v>60</v>
      </c>
      <c r="I7717" s="187">
        <v>7.1842759999999997</v>
      </c>
      <c r="J7717" s="187" t="s">
        <v>941</v>
      </c>
      <c r="K7717" s="187" t="s">
        <v>116</v>
      </c>
      <c r="L7717" s="195">
        <v>3.7778200000000002</v>
      </c>
      <c r="M7717" s="52" t="s">
        <v>941</v>
      </c>
      <c r="N7717" s="52" t="s">
        <v>117</v>
      </c>
      <c r="P7717" s="188"/>
    </row>
    <row r="7718" spans="1:16" x14ac:dyDescent="0.2">
      <c r="A7718" s="183">
        <v>802</v>
      </c>
      <c r="B7718" s="253" t="str">
        <f>IF(AND(A7718&lt;&gt;"",ISNUMBER(A7718)),VLOOKUP(A7718,Studies!A:BR,2,FALSE),"")</f>
        <v>Kharasch 2012</v>
      </c>
      <c r="C7718" s="254" t="str">
        <f>IF(AND(A7718&lt;&gt;"",ISNUMBER(A7718)),VLOOKUP(A7718,Studies!A:BR,3,FALSE),"")</f>
        <v>https://www.ncbi.nlm.nih.gov/pubmed/22398970</v>
      </c>
      <c r="D7718" s="254" t="str">
        <f>IF(AND(A7718&lt;&gt;"",ISNUMBER(A7718)),VLOOKUP(A7718,Studies!A:BR,4,FALSE),"")</f>
        <v>Alfenatil IV alone</v>
      </c>
      <c r="E7718" s="254" t="str">
        <f>IF(AND(A7718&lt;&gt;"",ISNUMBER(A7718)),VLOOKUP(A7718,Studies!A:BR,5,FALSE),"")</f>
        <v>Alfentanil</v>
      </c>
      <c r="F7718" s="255" t="str">
        <f>IF(AND(A7718&lt;&gt;"",ISNUMBER(A7718)),VLOOKUP(A7718,Studies!A:BR,6,FALSE),"")</f>
        <v>Plasma</v>
      </c>
      <c r="G7718" s="194">
        <v>3.0121720000000001</v>
      </c>
      <c r="H7718" s="194" t="s">
        <v>60</v>
      </c>
      <c r="I7718" s="187">
        <v>4.064832</v>
      </c>
      <c r="J7718" s="187" t="s">
        <v>941</v>
      </c>
      <c r="K7718" s="187" t="s">
        <v>116</v>
      </c>
      <c r="L7718" s="195">
        <v>2.4889100000000002</v>
      </c>
      <c r="M7718" s="52" t="s">
        <v>941</v>
      </c>
      <c r="N7718" s="52" t="s">
        <v>117</v>
      </c>
      <c r="P7718" s="188"/>
    </row>
    <row r="7719" spans="1:16" x14ac:dyDescent="0.2">
      <c r="A7719" s="183">
        <v>802</v>
      </c>
      <c r="B7719" s="253" t="str">
        <f>IF(AND(A7719&lt;&gt;"",ISNUMBER(A7719)),VLOOKUP(A7719,Studies!A:BR,2,FALSE),"")</f>
        <v>Kharasch 2012</v>
      </c>
      <c r="C7719" s="254" t="str">
        <f>IF(AND(A7719&lt;&gt;"",ISNUMBER(A7719)),VLOOKUP(A7719,Studies!A:BR,3,FALSE),"")</f>
        <v>https://www.ncbi.nlm.nih.gov/pubmed/22398970</v>
      </c>
      <c r="D7719" s="254" t="str">
        <f>IF(AND(A7719&lt;&gt;"",ISNUMBER(A7719)),VLOOKUP(A7719,Studies!A:BR,4,FALSE),"")</f>
        <v>Alfenatil IV alone</v>
      </c>
      <c r="E7719" s="254" t="str">
        <f>IF(AND(A7719&lt;&gt;"",ISNUMBER(A7719)),VLOOKUP(A7719,Studies!A:BR,5,FALSE),"")</f>
        <v>Alfentanil</v>
      </c>
      <c r="F7719" s="255" t="str">
        <f>IF(AND(A7719&lt;&gt;"",ISNUMBER(A7719)),VLOOKUP(A7719,Studies!A:BR,6,FALSE),"")</f>
        <v>Plasma</v>
      </c>
      <c r="G7719" s="194">
        <v>4.0016449999999999</v>
      </c>
      <c r="H7719" s="194" t="s">
        <v>60</v>
      </c>
      <c r="I7719" s="187">
        <v>2.2168929999999998</v>
      </c>
      <c r="J7719" s="187" t="s">
        <v>941</v>
      </c>
      <c r="K7719" s="187" t="s">
        <v>116</v>
      </c>
      <c r="L7719" s="195">
        <v>1.6299669999999999</v>
      </c>
      <c r="M7719" s="52" t="s">
        <v>941</v>
      </c>
      <c r="N7719" s="52" t="s">
        <v>117</v>
      </c>
      <c r="P7719" s="188"/>
    </row>
    <row r="7720" spans="1:16" x14ac:dyDescent="0.2">
      <c r="A7720" s="183">
        <v>802</v>
      </c>
      <c r="B7720" s="253" t="str">
        <f>IF(AND(A7720&lt;&gt;"",ISNUMBER(A7720)),VLOOKUP(A7720,Studies!A:BR,2,FALSE),"")</f>
        <v>Kharasch 2012</v>
      </c>
      <c r="C7720" s="254" t="str">
        <f>IF(AND(A7720&lt;&gt;"",ISNUMBER(A7720)),VLOOKUP(A7720,Studies!A:BR,3,FALSE),"")</f>
        <v>https://www.ncbi.nlm.nih.gov/pubmed/22398970</v>
      </c>
      <c r="D7720" s="254" t="str">
        <f>IF(AND(A7720&lt;&gt;"",ISNUMBER(A7720)),VLOOKUP(A7720,Studies!A:BR,4,FALSE),"")</f>
        <v>Alfenatil IV alone</v>
      </c>
      <c r="E7720" s="254" t="str">
        <f>IF(AND(A7720&lt;&gt;"",ISNUMBER(A7720)),VLOOKUP(A7720,Studies!A:BR,5,FALSE),"")</f>
        <v>Alfentanil</v>
      </c>
      <c r="F7720" s="255" t="str">
        <f>IF(AND(A7720&lt;&gt;"",ISNUMBER(A7720)),VLOOKUP(A7720,Studies!A:BR,6,FALSE),"")</f>
        <v>Plasma</v>
      </c>
      <c r="G7720" s="194">
        <v>5.0052940000000001</v>
      </c>
      <c r="H7720" s="194" t="s">
        <v>60</v>
      </c>
      <c r="I7720" s="187">
        <v>1.349955</v>
      </c>
      <c r="J7720" s="187" t="s">
        <v>941</v>
      </c>
      <c r="K7720" s="187" t="s">
        <v>116</v>
      </c>
      <c r="L7720" s="195">
        <v>0.99255170000000004</v>
      </c>
      <c r="M7720" s="52" t="s">
        <v>941</v>
      </c>
      <c r="N7720" s="52" t="s">
        <v>117</v>
      </c>
      <c r="P7720" s="188"/>
    </row>
    <row r="7721" spans="1:16" x14ac:dyDescent="0.2">
      <c r="A7721" s="183">
        <v>802</v>
      </c>
      <c r="B7721" s="253" t="str">
        <f>IF(AND(A7721&lt;&gt;"",ISNUMBER(A7721)),VLOOKUP(A7721,Studies!A:BR,2,FALSE),"")</f>
        <v>Kharasch 2012</v>
      </c>
      <c r="C7721" s="254" t="str">
        <f>IF(AND(A7721&lt;&gt;"",ISNUMBER(A7721)),VLOOKUP(A7721,Studies!A:BR,3,FALSE),"")</f>
        <v>https://www.ncbi.nlm.nih.gov/pubmed/22398970</v>
      </c>
      <c r="D7721" s="254" t="str">
        <f>IF(AND(A7721&lt;&gt;"",ISNUMBER(A7721)),VLOOKUP(A7721,Studies!A:BR,4,FALSE),"")</f>
        <v>Alfenatil IV alone</v>
      </c>
      <c r="E7721" s="254" t="str">
        <f>IF(AND(A7721&lt;&gt;"",ISNUMBER(A7721)),VLOOKUP(A7721,Studies!A:BR,5,FALSE),"")</f>
        <v>Alfentanil</v>
      </c>
      <c r="F7721" s="255" t="str">
        <f>IF(AND(A7721&lt;&gt;"",ISNUMBER(A7721)),VLOOKUP(A7721,Studies!A:BR,6,FALSE),"")</f>
        <v>Plasma</v>
      </c>
      <c r="G7721" s="194">
        <v>6.0085730000000002</v>
      </c>
      <c r="H7721" s="194" t="s">
        <v>60</v>
      </c>
      <c r="I7721" s="187">
        <v>0.6840792</v>
      </c>
      <c r="J7721" s="187" t="s">
        <v>941</v>
      </c>
      <c r="K7721" s="187" t="s">
        <v>116</v>
      </c>
      <c r="L7721" s="195">
        <v>0.66587540000000001</v>
      </c>
      <c r="M7721" s="52" t="s">
        <v>941</v>
      </c>
      <c r="N7721" s="52" t="s">
        <v>117</v>
      </c>
      <c r="P7721" s="188"/>
    </row>
    <row r="7722" spans="1:16" x14ac:dyDescent="0.2">
      <c r="A7722" s="183">
        <v>802</v>
      </c>
      <c r="B7722" s="253" t="str">
        <f>IF(AND(A7722&lt;&gt;"",ISNUMBER(A7722)),VLOOKUP(A7722,Studies!A:BR,2,FALSE),"")</f>
        <v>Kharasch 2012</v>
      </c>
      <c r="C7722" s="254" t="str">
        <f>IF(AND(A7722&lt;&gt;"",ISNUMBER(A7722)),VLOOKUP(A7722,Studies!A:BR,3,FALSE),"")</f>
        <v>https://www.ncbi.nlm.nih.gov/pubmed/22398970</v>
      </c>
      <c r="D7722" s="254" t="str">
        <f>IF(AND(A7722&lt;&gt;"",ISNUMBER(A7722)),VLOOKUP(A7722,Studies!A:BR,4,FALSE),"")</f>
        <v>Alfenatil IV alone</v>
      </c>
      <c r="E7722" s="254" t="str">
        <f>IF(AND(A7722&lt;&gt;"",ISNUMBER(A7722)),VLOOKUP(A7722,Studies!A:BR,5,FALSE),"")</f>
        <v>Alfentanil</v>
      </c>
      <c r="F7722" s="255" t="str">
        <f>IF(AND(A7722&lt;&gt;"",ISNUMBER(A7722)),VLOOKUP(A7722,Studies!A:BR,6,FALSE),"")</f>
        <v>Plasma</v>
      </c>
      <c r="G7722" s="194">
        <v>7.0118499999999999</v>
      </c>
      <c r="H7722" s="194" t="s">
        <v>60</v>
      </c>
      <c r="I7722" s="187">
        <v>0.34665190000000001</v>
      </c>
      <c r="J7722" s="187" t="s">
        <v>941</v>
      </c>
      <c r="K7722" s="187" t="s">
        <v>116</v>
      </c>
      <c r="L7722" s="195">
        <v>0.43130800000000002</v>
      </c>
      <c r="M7722" s="52" t="s">
        <v>941</v>
      </c>
      <c r="N7722" s="52" t="s">
        <v>117</v>
      </c>
      <c r="P7722" s="188"/>
    </row>
    <row r="7723" spans="1:16" x14ac:dyDescent="0.2">
      <c r="A7723" s="183">
        <v>803</v>
      </c>
      <c r="B7723" s="253" t="str">
        <f>IF(AND(A7723&lt;&gt;"",ISNUMBER(A7723)),VLOOKUP(A7723,Studies!A:BR,2,FALSE),"")</f>
        <v>Kharasch 2012</v>
      </c>
      <c r="C7723" s="254" t="str">
        <f>IF(AND(A7723&lt;&gt;"",ISNUMBER(A7723)),VLOOKUP(A7723,Studies!A:BR,3,FALSE),"")</f>
        <v>https://www.ncbi.nlm.nih.gov/pubmed/22398970</v>
      </c>
      <c r="D7723" s="254" t="str">
        <f>IF(AND(A7723&lt;&gt;"",ISNUMBER(A7723)),VLOOKUP(A7723,Studies!A:BR,4,FALSE),"")</f>
        <v>Alfenatil IV + efavirenz</v>
      </c>
      <c r="E7723" s="254" t="str">
        <f>IF(AND(A7723&lt;&gt;"",ISNUMBER(A7723)),VLOOKUP(A7723,Studies!A:BR,5,FALSE),"")</f>
        <v>Alfentanil</v>
      </c>
      <c r="F7723" s="255" t="str">
        <f>IF(AND(A7723&lt;&gt;"",ISNUMBER(A7723)),VLOOKUP(A7723,Studies!A:BR,6,FALSE),"")</f>
        <v>Plasma</v>
      </c>
      <c r="G7723" s="194">
        <v>360.64213260000002</v>
      </c>
      <c r="H7723" s="194" t="s">
        <v>60</v>
      </c>
      <c r="I7723" s="187">
        <v>35.524819999999998</v>
      </c>
      <c r="J7723" s="187" t="s">
        <v>941</v>
      </c>
      <c r="K7723" s="187" t="s">
        <v>116</v>
      </c>
      <c r="P7723" s="188"/>
    </row>
    <row r="7724" spans="1:16" x14ac:dyDescent="0.2">
      <c r="A7724" s="183">
        <v>803</v>
      </c>
      <c r="B7724" s="253" t="str">
        <f>IF(AND(A7724&lt;&gt;"",ISNUMBER(A7724)),VLOOKUP(A7724,Studies!A:BR,2,FALSE),"")</f>
        <v>Kharasch 2012</v>
      </c>
      <c r="C7724" s="254" t="str">
        <f>IF(AND(A7724&lt;&gt;"",ISNUMBER(A7724)),VLOOKUP(A7724,Studies!A:BR,3,FALSE),"")</f>
        <v>https://www.ncbi.nlm.nih.gov/pubmed/22398970</v>
      </c>
      <c r="D7724" s="254" t="str">
        <f>IF(AND(A7724&lt;&gt;"",ISNUMBER(A7724)),VLOOKUP(A7724,Studies!A:BR,4,FALSE),"")</f>
        <v>Alfenatil IV + efavirenz</v>
      </c>
      <c r="E7724" s="254" t="str">
        <f>IF(AND(A7724&lt;&gt;"",ISNUMBER(A7724)),VLOOKUP(A7724,Studies!A:BR,5,FALSE),"")</f>
        <v>Alfentanil</v>
      </c>
      <c r="F7724" s="255" t="str">
        <f>IF(AND(A7724&lt;&gt;"",ISNUMBER(A7724)),VLOOKUP(A7724,Studies!A:BR,6,FALSE),"")</f>
        <v>Plasma</v>
      </c>
      <c r="G7724" s="194">
        <v>360.73917619999997</v>
      </c>
      <c r="H7724" s="194" t="s">
        <v>60</v>
      </c>
      <c r="I7724" s="187">
        <v>25.995229999999999</v>
      </c>
      <c r="J7724" s="187" t="s">
        <v>941</v>
      </c>
      <c r="K7724" s="187" t="s">
        <v>116</v>
      </c>
      <c r="P7724" s="188"/>
    </row>
    <row r="7725" spans="1:16" x14ac:dyDescent="0.2">
      <c r="A7725" s="183">
        <v>803</v>
      </c>
      <c r="B7725" s="253" t="str">
        <f>IF(AND(A7725&lt;&gt;"",ISNUMBER(A7725)),VLOOKUP(A7725,Studies!A:BR,2,FALSE),"")</f>
        <v>Kharasch 2012</v>
      </c>
      <c r="C7725" s="254" t="str">
        <f>IF(AND(A7725&lt;&gt;"",ISNUMBER(A7725)),VLOOKUP(A7725,Studies!A:BR,3,FALSE),"")</f>
        <v>https://www.ncbi.nlm.nih.gov/pubmed/22398970</v>
      </c>
      <c r="D7725" s="254" t="str">
        <f>IF(AND(A7725&lt;&gt;"",ISNUMBER(A7725)),VLOOKUP(A7725,Studies!A:BR,4,FALSE),"")</f>
        <v>Alfenatil IV + efavirenz</v>
      </c>
      <c r="E7725" s="254" t="str">
        <f>IF(AND(A7725&lt;&gt;"",ISNUMBER(A7725)),VLOOKUP(A7725,Studies!A:BR,5,FALSE),"")</f>
        <v>Alfentanil</v>
      </c>
      <c r="F7725" s="255" t="str">
        <f>IF(AND(A7725&lt;&gt;"",ISNUMBER(A7725)),VLOOKUP(A7725,Studies!A:BR,6,FALSE),"")</f>
        <v>Plasma</v>
      </c>
      <c r="G7725" s="194">
        <v>360.83633099999997</v>
      </c>
      <c r="H7725" s="194" t="s">
        <v>60</v>
      </c>
      <c r="I7725" s="187">
        <v>20.099789999999999</v>
      </c>
      <c r="J7725" s="187" t="s">
        <v>941</v>
      </c>
      <c r="K7725" s="187" t="s">
        <v>116</v>
      </c>
      <c r="P7725" s="188"/>
    </row>
    <row r="7726" spans="1:16" x14ac:dyDescent="0.2">
      <c r="A7726" s="183">
        <v>803</v>
      </c>
      <c r="B7726" s="253" t="str">
        <f>IF(AND(A7726&lt;&gt;"",ISNUMBER(A7726)),VLOOKUP(A7726,Studies!A:BR,2,FALSE),"")</f>
        <v>Kharasch 2012</v>
      </c>
      <c r="C7726" s="254" t="str">
        <f>IF(AND(A7726&lt;&gt;"",ISNUMBER(A7726)),VLOOKUP(A7726,Studies!A:BR,3,FALSE),"")</f>
        <v>https://www.ncbi.nlm.nih.gov/pubmed/22398970</v>
      </c>
      <c r="D7726" s="254" t="str">
        <f>IF(AND(A7726&lt;&gt;"",ISNUMBER(A7726)),VLOOKUP(A7726,Studies!A:BR,4,FALSE),"")</f>
        <v>Alfenatil IV + efavirenz</v>
      </c>
      <c r="E7726" s="254" t="str">
        <f>IF(AND(A7726&lt;&gt;"",ISNUMBER(A7726)),VLOOKUP(A7726,Studies!A:BR,5,FALSE),"")</f>
        <v>Alfentanil</v>
      </c>
      <c r="F7726" s="255" t="str">
        <f>IF(AND(A7726&lt;&gt;"",ISNUMBER(A7726)),VLOOKUP(A7726,Studies!A:BR,6,FALSE),"")</f>
        <v>Plasma</v>
      </c>
      <c r="G7726" s="194">
        <v>360.98911429999998</v>
      </c>
      <c r="H7726" s="194" t="s">
        <v>60</v>
      </c>
      <c r="I7726" s="187">
        <v>14.17737</v>
      </c>
      <c r="J7726" s="187" t="s">
        <v>941</v>
      </c>
      <c r="K7726" s="187" t="s">
        <v>116</v>
      </c>
      <c r="L7726" s="195">
        <v>4.4983180000000003</v>
      </c>
      <c r="M7726" s="52" t="s">
        <v>941</v>
      </c>
      <c r="N7726" s="52" t="s">
        <v>117</v>
      </c>
      <c r="P7726" s="188"/>
    </row>
    <row r="7727" spans="1:16" x14ac:dyDescent="0.2">
      <c r="A7727" s="183">
        <v>803</v>
      </c>
      <c r="B7727" s="253" t="str">
        <f>IF(AND(A7727&lt;&gt;"",ISNUMBER(A7727)),VLOOKUP(A7727,Studies!A:BR,2,FALSE),"")</f>
        <v>Kharasch 2012</v>
      </c>
      <c r="C7727" s="254" t="str">
        <f>IF(AND(A7727&lt;&gt;"",ISNUMBER(A7727)),VLOOKUP(A7727,Studies!A:BR,3,FALSE),"")</f>
        <v>https://www.ncbi.nlm.nih.gov/pubmed/22398970</v>
      </c>
      <c r="D7727" s="254" t="str">
        <f>IF(AND(A7727&lt;&gt;"",ISNUMBER(A7727)),VLOOKUP(A7727,Studies!A:BR,4,FALSE),"")</f>
        <v>Alfenatil IV + efavirenz</v>
      </c>
      <c r="E7727" s="254" t="str">
        <f>IF(AND(A7727&lt;&gt;"",ISNUMBER(A7727)),VLOOKUP(A7727,Studies!A:BR,5,FALSE),"")</f>
        <v>Alfentanil</v>
      </c>
      <c r="F7727" s="255" t="str">
        <f>IF(AND(A7727&lt;&gt;"",ISNUMBER(A7727)),VLOOKUP(A7727,Studies!A:BR,6,FALSE),"")</f>
        <v>Plasma</v>
      </c>
      <c r="G7727" s="194">
        <v>361.15599950000001</v>
      </c>
      <c r="H7727" s="194" t="s">
        <v>60</v>
      </c>
      <c r="I7727" s="187">
        <v>10.76254</v>
      </c>
      <c r="J7727" s="187" t="s">
        <v>941</v>
      </c>
      <c r="K7727" s="187" t="s">
        <v>116</v>
      </c>
      <c r="L7727" s="195">
        <v>3.677702</v>
      </c>
      <c r="M7727" s="52" t="s">
        <v>941</v>
      </c>
      <c r="N7727" s="52" t="s">
        <v>117</v>
      </c>
      <c r="P7727" s="188"/>
    </row>
    <row r="7728" spans="1:16" x14ac:dyDescent="0.2">
      <c r="A7728" s="183">
        <v>803</v>
      </c>
      <c r="B7728" s="253" t="str">
        <f>IF(AND(A7728&lt;&gt;"",ISNUMBER(A7728)),VLOOKUP(A7728,Studies!A:BR,2,FALSE),"")</f>
        <v>Kharasch 2012</v>
      </c>
      <c r="C7728" s="254" t="str">
        <f>IF(AND(A7728&lt;&gt;"",ISNUMBER(A7728)),VLOOKUP(A7728,Studies!A:BR,3,FALSE),"")</f>
        <v>https://www.ncbi.nlm.nih.gov/pubmed/22398970</v>
      </c>
      <c r="D7728" s="254" t="str">
        <f>IF(AND(A7728&lt;&gt;"",ISNUMBER(A7728)),VLOOKUP(A7728,Studies!A:BR,4,FALSE),"")</f>
        <v>Alfenatil IV + efavirenz</v>
      </c>
      <c r="E7728" s="254" t="str">
        <f>IF(AND(A7728&lt;&gt;"",ISNUMBER(A7728)),VLOOKUP(A7728,Studies!A:BR,5,FALSE),"")</f>
        <v>Alfentanil</v>
      </c>
      <c r="F7728" s="255" t="str">
        <f>IF(AND(A7728&lt;&gt;"",ISNUMBER(A7728)),VLOOKUP(A7728,Studies!A:BR,6,FALSE),"")</f>
        <v>Plasma</v>
      </c>
      <c r="G7728" s="194">
        <v>361.32292180000002</v>
      </c>
      <c r="H7728" s="194" t="s">
        <v>60</v>
      </c>
      <c r="I7728" s="187">
        <v>8.3217130000000008</v>
      </c>
      <c r="J7728" s="187" t="s">
        <v>941</v>
      </c>
      <c r="K7728" s="187" t="s">
        <v>116</v>
      </c>
      <c r="L7728" s="195">
        <v>3.2615189999999998</v>
      </c>
      <c r="M7728" s="52" t="s">
        <v>941</v>
      </c>
      <c r="N7728" s="52" t="s">
        <v>117</v>
      </c>
      <c r="P7728" s="188"/>
    </row>
    <row r="7729" spans="1:16" x14ac:dyDescent="0.2">
      <c r="A7729" s="183">
        <v>803</v>
      </c>
      <c r="B7729" s="253" t="str">
        <f>IF(AND(A7729&lt;&gt;"",ISNUMBER(A7729)),VLOOKUP(A7729,Studies!A:BR,2,FALSE),"")</f>
        <v>Kharasch 2012</v>
      </c>
      <c r="C7729" s="254" t="str">
        <f>IF(AND(A7729&lt;&gt;"",ISNUMBER(A7729)),VLOOKUP(A7729,Studies!A:BR,3,FALSE),"")</f>
        <v>https://www.ncbi.nlm.nih.gov/pubmed/22398970</v>
      </c>
      <c r="D7729" s="254" t="str">
        <f>IF(AND(A7729&lt;&gt;"",ISNUMBER(A7729)),VLOOKUP(A7729,Studies!A:BR,4,FALSE),"")</f>
        <v>Alfenatil IV + efavirenz</v>
      </c>
      <c r="E7729" s="254" t="str">
        <f>IF(AND(A7729&lt;&gt;"",ISNUMBER(A7729)),VLOOKUP(A7729,Studies!A:BR,5,FALSE),"")</f>
        <v>Alfentanil</v>
      </c>
      <c r="F7729" s="255" t="str">
        <f>IF(AND(A7729&lt;&gt;"",ISNUMBER(A7729)),VLOOKUP(A7729,Studies!A:BR,6,FALSE),"")</f>
        <v>Plasma</v>
      </c>
      <c r="G7729" s="194">
        <v>361.48991840000002</v>
      </c>
      <c r="H7729" s="194" t="s">
        <v>60</v>
      </c>
      <c r="I7729" s="187">
        <v>6.6752589999999996</v>
      </c>
      <c r="J7729" s="187" t="s">
        <v>941</v>
      </c>
      <c r="K7729" s="187" t="s">
        <v>116</v>
      </c>
      <c r="L7729" s="195">
        <v>2.4470839999999998</v>
      </c>
      <c r="M7729" s="52" t="s">
        <v>941</v>
      </c>
      <c r="N7729" s="52" t="s">
        <v>117</v>
      </c>
      <c r="P7729" s="188"/>
    </row>
    <row r="7730" spans="1:16" x14ac:dyDescent="0.2">
      <c r="A7730" s="183">
        <v>803</v>
      </c>
      <c r="B7730" s="253" t="str">
        <f>IF(AND(A7730&lt;&gt;"",ISNUMBER(A7730)),VLOOKUP(A7730,Studies!A:BR,2,FALSE),"")</f>
        <v>Kharasch 2012</v>
      </c>
      <c r="C7730" s="254" t="str">
        <f>IF(AND(A7730&lt;&gt;"",ISNUMBER(A7730)),VLOOKUP(A7730,Studies!A:BR,3,FALSE),"")</f>
        <v>https://www.ncbi.nlm.nih.gov/pubmed/22398970</v>
      </c>
      <c r="D7730" s="254" t="str">
        <f>IF(AND(A7730&lt;&gt;"",ISNUMBER(A7730)),VLOOKUP(A7730,Studies!A:BR,4,FALSE),"")</f>
        <v>Alfenatil IV + efavirenz</v>
      </c>
      <c r="E7730" s="254" t="str">
        <f>IF(AND(A7730&lt;&gt;"",ISNUMBER(A7730)),VLOOKUP(A7730,Studies!A:BR,5,FALSE),"")</f>
        <v>Alfentanil</v>
      </c>
      <c r="F7730" s="255" t="str">
        <f>IF(AND(A7730&lt;&gt;"",ISNUMBER(A7730)),VLOOKUP(A7730,Studies!A:BR,6,FALSE),"")</f>
        <v>Plasma</v>
      </c>
      <c r="G7730" s="194">
        <v>361.99116800000002</v>
      </c>
      <c r="H7730" s="194" t="s">
        <v>60</v>
      </c>
      <c r="I7730" s="187">
        <v>3.9181859999999999</v>
      </c>
      <c r="J7730" s="187" t="s">
        <v>941</v>
      </c>
      <c r="K7730" s="187" t="s">
        <v>116</v>
      </c>
      <c r="L7730" s="195">
        <v>1.53565</v>
      </c>
      <c r="M7730" s="52" t="s">
        <v>941</v>
      </c>
      <c r="N7730" s="52" t="s">
        <v>117</v>
      </c>
      <c r="P7730" s="188"/>
    </row>
    <row r="7731" spans="1:16" x14ac:dyDescent="0.2">
      <c r="A7731" s="183">
        <v>803</v>
      </c>
      <c r="B7731" s="253" t="str">
        <f>IF(AND(A7731&lt;&gt;"",ISNUMBER(A7731)),VLOOKUP(A7731,Studies!A:BR,2,FALSE),"")</f>
        <v>Kharasch 2012</v>
      </c>
      <c r="C7731" s="254" t="str">
        <f>IF(AND(A7731&lt;&gt;"",ISNUMBER(A7731)),VLOOKUP(A7731,Studies!A:BR,3,FALSE),"")</f>
        <v>https://www.ncbi.nlm.nih.gov/pubmed/22398970</v>
      </c>
      <c r="D7731" s="254" t="str">
        <f>IF(AND(A7731&lt;&gt;"",ISNUMBER(A7731)),VLOOKUP(A7731,Studies!A:BR,4,FALSE),"")</f>
        <v>Alfenatil IV + efavirenz</v>
      </c>
      <c r="E7731" s="254" t="str">
        <f>IF(AND(A7731&lt;&gt;"",ISNUMBER(A7731)),VLOOKUP(A7731,Studies!A:BR,5,FALSE),"")</f>
        <v>Alfentanil</v>
      </c>
      <c r="F7731" s="255" t="str">
        <f>IF(AND(A7731&lt;&gt;"",ISNUMBER(A7731)),VLOOKUP(A7731,Studies!A:BR,6,FALSE),"")</f>
        <v>Plasma</v>
      </c>
      <c r="G7731" s="194">
        <v>362.50651900000003</v>
      </c>
      <c r="H7731" s="194" t="s">
        <v>60</v>
      </c>
      <c r="I7731" s="187">
        <v>2.475238</v>
      </c>
      <c r="J7731" s="187" t="s">
        <v>941</v>
      </c>
      <c r="K7731" s="187" t="s">
        <v>116</v>
      </c>
      <c r="L7731" s="195">
        <v>1.0990660000000001</v>
      </c>
      <c r="M7731" s="52" t="s">
        <v>941</v>
      </c>
      <c r="N7731" s="52" t="s">
        <v>117</v>
      </c>
      <c r="P7731" s="188"/>
    </row>
    <row r="7732" spans="1:16" x14ac:dyDescent="0.2">
      <c r="A7732" s="183">
        <v>803</v>
      </c>
      <c r="B7732" s="253" t="str">
        <f>IF(AND(A7732&lt;&gt;"",ISNUMBER(A7732)),VLOOKUP(A7732,Studies!A:BR,2,FALSE),"")</f>
        <v>Kharasch 2012</v>
      </c>
      <c r="C7732" s="254" t="str">
        <f>IF(AND(A7732&lt;&gt;"",ISNUMBER(A7732)),VLOOKUP(A7732,Studies!A:BR,3,FALSE),"")</f>
        <v>https://www.ncbi.nlm.nih.gov/pubmed/22398970</v>
      </c>
      <c r="D7732" s="254" t="str">
        <f>IF(AND(A7732&lt;&gt;"",ISNUMBER(A7732)),VLOOKUP(A7732,Studies!A:BR,4,FALSE),"")</f>
        <v>Alfenatil IV + efavirenz</v>
      </c>
      <c r="E7732" s="254" t="str">
        <f>IF(AND(A7732&lt;&gt;"",ISNUMBER(A7732)),VLOOKUP(A7732,Studies!A:BR,5,FALSE),"")</f>
        <v>Alfentanil</v>
      </c>
      <c r="F7732" s="255" t="str">
        <f>IF(AND(A7732&lt;&gt;"",ISNUMBER(A7732)),VLOOKUP(A7732,Studies!A:BR,6,FALSE),"")</f>
        <v>Plasma</v>
      </c>
      <c r="G7732" s="194">
        <v>363.49547200000001</v>
      </c>
      <c r="H7732" s="194" t="s">
        <v>60</v>
      </c>
      <c r="I7732" s="187">
        <v>1.0437989999999999</v>
      </c>
      <c r="J7732" s="187" t="s">
        <v>941</v>
      </c>
      <c r="K7732" s="187" t="s">
        <v>116</v>
      </c>
      <c r="L7732" s="195">
        <v>0.63912239999999998</v>
      </c>
      <c r="M7732" s="52" t="s">
        <v>941</v>
      </c>
      <c r="N7732" s="52" t="s">
        <v>117</v>
      </c>
      <c r="P7732" s="188"/>
    </row>
    <row r="7733" spans="1:16" x14ac:dyDescent="0.2">
      <c r="A7733" s="183">
        <v>803</v>
      </c>
      <c r="B7733" s="253" t="str">
        <f>IF(AND(A7733&lt;&gt;"",ISNUMBER(A7733)),VLOOKUP(A7733,Studies!A:BR,2,FALSE),"")</f>
        <v>Kharasch 2012</v>
      </c>
      <c r="C7733" s="254" t="str">
        <f>IF(AND(A7733&lt;&gt;"",ISNUMBER(A7733)),VLOOKUP(A7733,Studies!A:BR,3,FALSE),"")</f>
        <v>https://www.ncbi.nlm.nih.gov/pubmed/22398970</v>
      </c>
      <c r="D7733" s="254" t="str">
        <f>IF(AND(A7733&lt;&gt;"",ISNUMBER(A7733)),VLOOKUP(A7733,Studies!A:BR,4,FALSE),"")</f>
        <v>Alfenatil IV + efavirenz</v>
      </c>
      <c r="E7733" s="254" t="str">
        <f>IF(AND(A7733&lt;&gt;"",ISNUMBER(A7733)),VLOOKUP(A7733,Studies!A:BR,5,FALSE),"")</f>
        <v>Alfentanil</v>
      </c>
      <c r="F7733" s="255" t="str">
        <f>IF(AND(A7733&lt;&gt;"",ISNUMBER(A7733)),VLOOKUP(A7733,Studies!A:BR,6,FALSE),"")</f>
        <v>Plasma</v>
      </c>
      <c r="G7733" s="194">
        <v>364.49823099999998</v>
      </c>
      <c r="H7733" s="194" t="s">
        <v>60</v>
      </c>
      <c r="I7733" s="187">
        <v>0.40898000000000001</v>
      </c>
      <c r="J7733" s="187" t="s">
        <v>941</v>
      </c>
      <c r="K7733" s="187" t="s">
        <v>116</v>
      </c>
      <c r="L7733" s="195">
        <v>0.3409142</v>
      </c>
      <c r="M7733" s="52" t="s">
        <v>941</v>
      </c>
      <c r="N7733" s="52" t="s">
        <v>117</v>
      </c>
      <c r="P7733" s="188"/>
    </row>
    <row r="7734" spans="1:16" x14ac:dyDescent="0.2">
      <c r="A7734" s="183">
        <v>803</v>
      </c>
      <c r="B7734" s="253" t="str">
        <f>IF(AND(A7734&lt;&gt;"",ISNUMBER(A7734)),VLOOKUP(A7734,Studies!A:BR,2,FALSE),"")</f>
        <v>Kharasch 2012</v>
      </c>
      <c r="C7734" s="254" t="str">
        <f>IF(AND(A7734&lt;&gt;"",ISNUMBER(A7734)),VLOOKUP(A7734,Studies!A:BR,3,FALSE),"")</f>
        <v>https://www.ncbi.nlm.nih.gov/pubmed/22398970</v>
      </c>
      <c r="D7734" s="254" t="str">
        <f>IF(AND(A7734&lt;&gt;"",ISNUMBER(A7734)),VLOOKUP(A7734,Studies!A:BR,4,FALSE),"")</f>
        <v>Alfenatil IV + efavirenz</v>
      </c>
      <c r="E7734" s="254" t="str">
        <f>IF(AND(A7734&lt;&gt;"",ISNUMBER(A7734)),VLOOKUP(A7734,Studies!A:BR,5,FALSE),"")</f>
        <v>Alfentanil</v>
      </c>
      <c r="F7734" s="255" t="str">
        <f>IF(AND(A7734&lt;&gt;"",ISNUMBER(A7734)),VLOOKUP(A7734,Studies!A:BR,6,FALSE),"")</f>
        <v>Plasma</v>
      </c>
      <c r="G7734" s="194">
        <v>365.50084099999998</v>
      </c>
      <c r="H7734" s="194" t="s">
        <v>60</v>
      </c>
      <c r="I7734" s="187">
        <v>0.14889230000000001</v>
      </c>
      <c r="J7734" s="187" t="s">
        <v>941</v>
      </c>
      <c r="K7734" s="187" t="s">
        <v>116</v>
      </c>
      <c r="L7734" s="195">
        <v>0.14493020000000001</v>
      </c>
      <c r="M7734" s="52" t="s">
        <v>941</v>
      </c>
      <c r="N7734" s="52" t="s">
        <v>117</v>
      </c>
      <c r="P7734" s="188"/>
    </row>
    <row r="7735" spans="1:16" x14ac:dyDescent="0.2">
      <c r="A7735" s="183">
        <v>803</v>
      </c>
      <c r="B7735" s="253" t="str">
        <f>IF(AND(A7735&lt;&gt;"",ISNUMBER(A7735)),VLOOKUP(A7735,Studies!A:BR,2,FALSE),"")</f>
        <v>Kharasch 2012</v>
      </c>
      <c r="C7735" s="254" t="str">
        <f>IF(AND(A7735&lt;&gt;"",ISNUMBER(A7735)),VLOOKUP(A7735,Studies!A:BR,3,FALSE),"")</f>
        <v>https://www.ncbi.nlm.nih.gov/pubmed/22398970</v>
      </c>
      <c r="D7735" s="254" t="str">
        <f>IF(AND(A7735&lt;&gt;"",ISNUMBER(A7735)),VLOOKUP(A7735,Studies!A:BR,4,FALSE),"")</f>
        <v>Alfenatil IV + efavirenz</v>
      </c>
      <c r="E7735" s="254" t="str">
        <f>IF(AND(A7735&lt;&gt;"",ISNUMBER(A7735)),VLOOKUP(A7735,Studies!A:BR,5,FALSE),"")</f>
        <v>Alfentanil</v>
      </c>
      <c r="F7735" s="255" t="str">
        <f>IF(AND(A7735&lt;&gt;"",ISNUMBER(A7735)),VLOOKUP(A7735,Studies!A:BR,6,FALSE),"")</f>
        <v>Plasma</v>
      </c>
      <c r="G7735" s="194">
        <v>366.502227</v>
      </c>
      <c r="H7735" s="194" t="s">
        <v>60</v>
      </c>
      <c r="I7735" s="187">
        <v>2.9562740000000001E-2</v>
      </c>
      <c r="J7735" s="187" t="s">
        <v>941</v>
      </c>
      <c r="K7735" s="187" t="s">
        <v>116</v>
      </c>
      <c r="L7735" s="195">
        <v>8.9871000000000006E-2</v>
      </c>
      <c r="M7735" s="52" t="s">
        <v>941</v>
      </c>
      <c r="N7735" s="52" t="s">
        <v>117</v>
      </c>
      <c r="P7735" s="188"/>
    </row>
    <row r="7736" spans="1:16" x14ac:dyDescent="0.2">
      <c r="A7736" s="183">
        <v>803</v>
      </c>
      <c r="B7736" s="253" t="str">
        <f>IF(AND(A7736&lt;&gt;"",ISNUMBER(A7736)),VLOOKUP(A7736,Studies!A:BR,2,FALSE),"")</f>
        <v>Kharasch 2012</v>
      </c>
      <c r="C7736" s="254" t="str">
        <f>IF(AND(A7736&lt;&gt;"",ISNUMBER(A7736)),VLOOKUP(A7736,Studies!A:BR,3,FALSE),"")</f>
        <v>https://www.ncbi.nlm.nih.gov/pubmed/22398970</v>
      </c>
      <c r="D7736" s="254" t="str">
        <f>IF(AND(A7736&lt;&gt;"",ISNUMBER(A7736)),VLOOKUP(A7736,Studies!A:BR,4,FALSE),"")</f>
        <v>Alfenatil IV + efavirenz</v>
      </c>
      <c r="E7736" s="254" t="str">
        <f>IF(AND(A7736&lt;&gt;"",ISNUMBER(A7736)),VLOOKUP(A7736,Studies!A:BR,5,FALSE),"")</f>
        <v>Alfentanil</v>
      </c>
      <c r="F7736" s="255" t="str">
        <f>IF(AND(A7736&lt;&gt;"",ISNUMBER(A7736)),VLOOKUP(A7736,Studies!A:BR,6,FALSE),"")</f>
        <v>Plasma</v>
      </c>
      <c r="G7736" s="194">
        <v>367.50635799999998</v>
      </c>
      <c r="H7736" s="194" t="s">
        <v>60</v>
      </c>
      <c r="I7736" s="187">
        <v>2.285823E-2</v>
      </c>
      <c r="J7736" s="187" t="s">
        <v>941</v>
      </c>
      <c r="K7736" s="187" t="s">
        <v>116</v>
      </c>
      <c r="L7736" s="195">
        <v>7.4721999999999997E-2</v>
      </c>
      <c r="M7736" s="52" t="s">
        <v>941</v>
      </c>
      <c r="N7736" s="52" t="s">
        <v>117</v>
      </c>
      <c r="P7736" s="188"/>
    </row>
    <row r="7737" spans="1:16" x14ac:dyDescent="0.2">
      <c r="A7737" s="183">
        <v>804</v>
      </c>
      <c r="B7737" s="253" t="str">
        <f>IF(AND(A7737&lt;&gt;"",ISNUMBER(A7737)),VLOOKUP(A7737,Studies!A:BR,2,FALSE),"")</f>
        <v>Kharasch 2012</v>
      </c>
      <c r="C7737" s="254" t="str">
        <f>IF(AND(A7737&lt;&gt;"",ISNUMBER(A7737)),VLOOKUP(A7737,Studies!A:BR,3,FALSE),"")</f>
        <v>https://www.ncbi.nlm.nih.gov/pubmed/22398970</v>
      </c>
      <c r="D7737" s="254" t="str">
        <f>IF(AND(A7737&lt;&gt;"",ISNUMBER(A7737)),VLOOKUP(A7737,Studies!A:BR,4,FALSE),"")</f>
        <v>Day 1</v>
      </c>
      <c r="E7737" s="254" t="str">
        <f>IF(AND(A7737&lt;&gt;"",ISNUMBER(A7737)),VLOOKUP(A7737,Studies!A:BR,5,FALSE),"")</f>
        <v>Efavirenz</v>
      </c>
      <c r="F7737" s="255" t="str">
        <f>IF(AND(A7737&lt;&gt;"",ISNUMBER(A7737)),VLOOKUP(A7737,Studies!A:BR,6,FALSE),"")</f>
        <v>Plasma</v>
      </c>
      <c r="G7737" s="194">
        <v>1</v>
      </c>
      <c r="H7737" s="194" t="s">
        <v>60</v>
      </c>
      <c r="I7737" s="187">
        <v>1356.5889999999999</v>
      </c>
      <c r="J7737" s="187" t="s">
        <v>941</v>
      </c>
      <c r="K7737" s="187" t="s">
        <v>116</v>
      </c>
      <c r="P7737" s="188"/>
    </row>
    <row r="7738" spans="1:16" x14ac:dyDescent="0.2">
      <c r="A7738" s="183">
        <v>804</v>
      </c>
      <c r="B7738" s="253" t="str">
        <f>IF(AND(A7738&lt;&gt;"",ISNUMBER(A7738)),VLOOKUP(A7738,Studies!A:BR,2,FALSE),"")</f>
        <v>Kharasch 2012</v>
      </c>
      <c r="C7738" s="254" t="str">
        <f>IF(AND(A7738&lt;&gt;"",ISNUMBER(A7738)),VLOOKUP(A7738,Studies!A:BR,3,FALSE),"")</f>
        <v>https://www.ncbi.nlm.nih.gov/pubmed/22398970</v>
      </c>
      <c r="D7738" s="254" t="str">
        <f>IF(AND(A7738&lt;&gt;"",ISNUMBER(A7738)),VLOOKUP(A7738,Studies!A:BR,4,FALSE),"")</f>
        <v>Day 1</v>
      </c>
      <c r="E7738" s="254" t="str">
        <f>IF(AND(A7738&lt;&gt;"",ISNUMBER(A7738)),VLOOKUP(A7738,Studies!A:BR,5,FALSE),"")</f>
        <v>Efavirenz</v>
      </c>
      <c r="F7738" s="255" t="str">
        <f>IF(AND(A7738&lt;&gt;"",ISNUMBER(A7738)),VLOOKUP(A7738,Studies!A:BR,6,FALSE),"")</f>
        <v>Plasma</v>
      </c>
      <c r="G7738" s="194">
        <v>2</v>
      </c>
      <c r="H7738" s="194" t="s">
        <v>60</v>
      </c>
      <c r="I7738" s="187">
        <v>1366.279</v>
      </c>
      <c r="J7738" s="187" t="s">
        <v>941</v>
      </c>
      <c r="K7738" s="187" t="s">
        <v>116</v>
      </c>
      <c r="L7738" s="195">
        <v>1317.829</v>
      </c>
      <c r="M7738" s="52" t="s">
        <v>941</v>
      </c>
      <c r="N7738" s="52" t="s">
        <v>117</v>
      </c>
      <c r="P7738" s="188"/>
    </row>
    <row r="7739" spans="1:16" x14ac:dyDescent="0.2">
      <c r="A7739" s="183">
        <v>804</v>
      </c>
      <c r="B7739" s="253" t="str">
        <f>IF(AND(A7739&lt;&gt;"",ISNUMBER(A7739)),VLOOKUP(A7739,Studies!A:BR,2,FALSE),"")</f>
        <v>Kharasch 2012</v>
      </c>
      <c r="C7739" s="254" t="str">
        <f>IF(AND(A7739&lt;&gt;"",ISNUMBER(A7739)),VLOOKUP(A7739,Studies!A:BR,3,FALSE),"")</f>
        <v>https://www.ncbi.nlm.nih.gov/pubmed/22398970</v>
      </c>
      <c r="D7739" s="254" t="str">
        <f>IF(AND(A7739&lt;&gt;"",ISNUMBER(A7739)),VLOOKUP(A7739,Studies!A:BR,4,FALSE),"")</f>
        <v>Day 1</v>
      </c>
      <c r="E7739" s="254" t="str">
        <f>IF(AND(A7739&lt;&gt;"",ISNUMBER(A7739)),VLOOKUP(A7739,Studies!A:BR,5,FALSE),"")</f>
        <v>Efavirenz</v>
      </c>
      <c r="F7739" s="255" t="str">
        <f>IF(AND(A7739&lt;&gt;"",ISNUMBER(A7739)),VLOOKUP(A7739,Studies!A:BR,6,FALSE),"")</f>
        <v>Plasma</v>
      </c>
      <c r="G7739" s="194">
        <v>3</v>
      </c>
      <c r="H7739" s="194" t="s">
        <v>60</v>
      </c>
      <c r="I7739" s="187">
        <v>2112.4029999999998</v>
      </c>
      <c r="J7739" s="187" t="s">
        <v>941</v>
      </c>
      <c r="K7739" s="187" t="s">
        <v>116</v>
      </c>
      <c r="L7739" s="195">
        <v>813.95349999999996</v>
      </c>
      <c r="M7739" s="52" t="s">
        <v>941</v>
      </c>
      <c r="N7739" s="52" t="s">
        <v>117</v>
      </c>
      <c r="P7739" s="188"/>
    </row>
    <row r="7740" spans="1:16" x14ac:dyDescent="0.2">
      <c r="A7740" s="183">
        <v>804</v>
      </c>
      <c r="B7740" s="253" t="str">
        <f>IF(AND(A7740&lt;&gt;"",ISNUMBER(A7740)),VLOOKUP(A7740,Studies!A:BR,2,FALSE),"")</f>
        <v>Kharasch 2012</v>
      </c>
      <c r="C7740" s="254" t="str">
        <f>IF(AND(A7740&lt;&gt;"",ISNUMBER(A7740)),VLOOKUP(A7740,Studies!A:BR,3,FALSE),"")</f>
        <v>https://www.ncbi.nlm.nih.gov/pubmed/22398970</v>
      </c>
      <c r="D7740" s="254" t="str">
        <f>IF(AND(A7740&lt;&gt;"",ISNUMBER(A7740)),VLOOKUP(A7740,Studies!A:BR,4,FALSE),"")</f>
        <v>Day 1</v>
      </c>
      <c r="E7740" s="254" t="str">
        <f>IF(AND(A7740&lt;&gt;"",ISNUMBER(A7740)),VLOOKUP(A7740,Studies!A:BR,5,FALSE),"")</f>
        <v>Efavirenz</v>
      </c>
      <c r="F7740" s="255" t="str">
        <f>IF(AND(A7740&lt;&gt;"",ISNUMBER(A7740)),VLOOKUP(A7740,Studies!A:BR,6,FALSE),"")</f>
        <v>Plasma</v>
      </c>
      <c r="G7740" s="194">
        <v>4</v>
      </c>
      <c r="H7740" s="194" t="s">
        <v>60</v>
      </c>
      <c r="I7740" s="187">
        <v>1715.116</v>
      </c>
      <c r="J7740" s="187" t="s">
        <v>941</v>
      </c>
      <c r="K7740" s="187" t="s">
        <v>116</v>
      </c>
      <c r="L7740" s="195">
        <v>591.08500000000004</v>
      </c>
      <c r="M7740" s="52" t="s">
        <v>941</v>
      </c>
      <c r="N7740" s="52" t="s">
        <v>117</v>
      </c>
      <c r="P7740" s="188"/>
    </row>
    <row r="7741" spans="1:16" x14ac:dyDescent="0.2">
      <c r="A7741" s="183">
        <v>804</v>
      </c>
      <c r="B7741" s="253" t="str">
        <f>IF(AND(A7741&lt;&gt;"",ISNUMBER(A7741)),VLOOKUP(A7741,Studies!A:BR,2,FALSE),"")</f>
        <v>Kharasch 2012</v>
      </c>
      <c r="C7741" s="254" t="str">
        <f>IF(AND(A7741&lt;&gt;"",ISNUMBER(A7741)),VLOOKUP(A7741,Studies!A:BR,3,FALSE),"")</f>
        <v>https://www.ncbi.nlm.nih.gov/pubmed/22398970</v>
      </c>
      <c r="D7741" s="254" t="str">
        <f>IF(AND(A7741&lt;&gt;"",ISNUMBER(A7741)),VLOOKUP(A7741,Studies!A:BR,4,FALSE),"")</f>
        <v>Day 1</v>
      </c>
      <c r="E7741" s="254" t="str">
        <f>IF(AND(A7741&lt;&gt;"",ISNUMBER(A7741)),VLOOKUP(A7741,Studies!A:BR,5,FALSE),"")</f>
        <v>Efavirenz</v>
      </c>
      <c r="F7741" s="255" t="str">
        <f>IF(AND(A7741&lt;&gt;"",ISNUMBER(A7741)),VLOOKUP(A7741,Studies!A:BR,6,FALSE),"")</f>
        <v>Plasma</v>
      </c>
      <c r="G7741" s="194">
        <v>5</v>
      </c>
      <c r="H7741" s="194" t="s">
        <v>60</v>
      </c>
      <c r="I7741" s="187">
        <v>1472.8679999999999</v>
      </c>
      <c r="J7741" s="187" t="s">
        <v>941</v>
      </c>
      <c r="K7741" s="187" t="s">
        <v>116</v>
      </c>
      <c r="L7741" s="195">
        <v>455.42619999999999</v>
      </c>
      <c r="M7741" s="52" t="s">
        <v>941</v>
      </c>
      <c r="N7741" s="52" t="s">
        <v>117</v>
      </c>
      <c r="P7741" s="188"/>
    </row>
    <row r="7742" spans="1:16" x14ac:dyDescent="0.2">
      <c r="A7742" s="183">
        <v>804</v>
      </c>
      <c r="B7742" s="253" t="str">
        <f>IF(AND(A7742&lt;&gt;"",ISNUMBER(A7742)),VLOOKUP(A7742,Studies!A:BR,2,FALSE),"")</f>
        <v>Kharasch 2012</v>
      </c>
      <c r="C7742" s="254" t="str">
        <f>IF(AND(A7742&lt;&gt;"",ISNUMBER(A7742)),VLOOKUP(A7742,Studies!A:BR,3,FALSE),"")</f>
        <v>https://www.ncbi.nlm.nih.gov/pubmed/22398970</v>
      </c>
      <c r="D7742" s="254" t="str">
        <f>IF(AND(A7742&lt;&gt;"",ISNUMBER(A7742)),VLOOKUP(A7742,Studies!A:BR,4,FALSE),"")</f>
        <v>Day 1</v>
      </c>
      <c r="E7742" s="254" t="str">
        <f>IF(AND(A7742&lt;&gt;"",ISNUMBER(A7742)),VLOOKUP(A7742,Studies!A:BR,5,FALSE),"")</f>
        <v>Efavirenz</v>
      </c>
      <c r="F7742" s="255" t="str">
        <f>IF(AND(A7742&lt;&gt;"",ISNUMBER(A7742)),VLOOKUP(A7742,Studies!A:BR,6,FALSE),"")</f>
        <v>Plasma</v>
      </c>
      <c r="G7742" s="194">
        <v>6</v>
      </c>
      <c r="H7742" s="194" t="s">
        <v>60</v>
      </c>
      <c r="I7742" s="187">
        <v>1211.24</v>
      </c>
      <c r="J7742" s="187" t="s">
        <v>941</v>
      </c>
      <c r="K7742" s="187" t="s">
        <v>116</v>
      </c>
      <c r="L7742" s="195">
        <v>436.0462</v>
      </c>
      <c r="M7742" s="52" t="s">
        <v>941</v>
      </c>
      <c r="N7742" s="52" t="s">
        <v>117</v>
      </c>
      <c r="P7742" s="188"/>
    </row>
    <row r="7743" spans="1:16" x14ac:dyDescent="0.2">
      <c r="A7743" s="183">
        <v>804</v>
      </c>
      <c r="B7743" s="253" t="str">
        <f>IF(AND(A7743&lt;&gt;"",ISNUMBER(A7743)),VLOOKUP(A7743,Studies!A:BR,2,FALSE),"")</f>
        <v>Kharasch 2012</v>
      </c>
      <c r="C7743" s="254" t="str">
        <f>IF(AND(A7743&lt;&gt;"",ISNUMBER(A7743)),VLOOKUP(A7743,Studies!A:BR,3,FALSE),"")</f>
        <v>https://www.ncbi.nlm.nih.gov/pubmed/22398970</v>
      </c>
      <c r="D7743" s="254" t="str">
        <f>IF(AND(A7743&lt;&gt;"",ISNUMBER(A7743)),VLOOKUP(A7743,Studies!A:BR,4,FALSE),"")</f>
        <v>Day 1</v>
      </c>
      <c r="E7743" s="254" t="str">
        <f>IF(AND(A7743&lt;&gt;"",ISNUMBER(A7743)),VLOOKUP(A7743,Studies!A:BR,5,FALSE),"")</f>
        <v>Efavirenz</v>
      </c>
      <c r="F7743" s="255" t="str">
        <f>IF(AND(A7743&lt;&gt;"",ISNUMBER(A7743)),VLOOKUP(A7743,Studies!A:BR,6,FALSE),"")</f>
        <v>Plasma</v>
      </c>
      <c r="G7743" s="194">
        <v>8</v>
      </c>
      <c r="H7743" s="194" t="s">
        <v>60</v>
      </c>
      <c r="I7743" s="187">
        <v>1017.442</v>
      </c>
      <c r="J7743" s="187" t="s">
        <v>941</v>
      </c>
      <c r="K7743" s="187" t="s">
        <v>116</v>
      </c>
      <c r="L7743" s="195">
        <v>281.00790000000001</v>
      </c>
      <c r="M7743" s="52" t="s">
        <v>941</v>
      </c>
      <c r="N7743" s="52" t="s">
        <v>117</v>
      </c>
      <c r="P7743" s="188"/>
    </row>
    <row r="7744" spans="1:16" x14ac:dyDescent="0.2">
      <c r="A7744" s="183">
        <v>804</v>
      </c>
      <c r="B7744" s="253" t="str">
        <f>IF(AND(A7744&lt;&gt;"",ISNUMBER(A7744)),VLOOKUP(A7744,Studies!A:BR,2,FALSE),"")</f>
        <v>Kharasch 2012</v>
      </c>
      <c r="C7744" s="254" t="str">
        <f>IF(AND(A7744&lt;&gt;"",ISNUMBER(A7744)),VLOOKUP(A7744,Studies!A:BR,3,FALSE),"")</f>
        <v>https://www.ncbi.nlm.nih.gov/pubmed/22398970</v>
      </c>
      <c r="D7744" s="254" t="str">
        <f>IF(AND(A7744&lt;&gt;"",ISNUMBER(A7744)),VLOOKUP(A7744,Studies!A:BR,4,FALSE),"")</f>
        <v>Day 1</v>
      </c>
      <c r="E7744" s="254" t="str">
        <f>IF(AND(A7744&lt;&gt;"",ISNUMBER(A7744)),VLOOKUP(A7744,Studies!A:BR,5,FALSE),"")</f>
        <v>Efavirenz</v>
      </c>
      <c r="F7744" s="255" t="str">
        <f>IF(AND(A7744&lt;&gt;"",ISNUMBER(A7744)),VLOOKUP(A7744,Studies!A:BR,6,FALSE),"")</f>
        <v>Plasma</v>
      </c>
      <c r="G7744" s="194">
        <v>12</v>
      </c>
      <c r="H7744" s="194" t="s">
        <v>60</v>
      </c>
      <c r="I7744" s="187">
        <v>794.57370000000003</v>
      </c>
      <c r="J7744" s="187" t="s">
        <v>941</v>
      </c>
      <c r="K7744" s="187" t="s">
        <v>116</v>
      </c>
      <c r="L7744" s="195">
        <v>251.93799999999999</v>
      </c>
      <c r="M7744" s="52" t="s">
        <v>941</v>
      </c>
      <c r="N7744" s="52" t="s">
        <v>117</v>
      </c>
      <c r="P7744" s="188"/>
    </row>
    <row r="7745" spans="1:17" x14ac:dyDescent="0.2">
      <c r="A7745" s="183">
        <v>804</v>
      </c>
      <c r="B7745" s="253" t="str">
        <f>IF(AND(A7745&lt;&gt;"",ISNUMBER(A7745)),VLOOKUP(A7745,Studies!A:BR,2,FALSE),"")</f>
        <v>Kharasch 2012</v>
      </c>
      <c r="C7745" s="254" t="str">
        <f>IF(AND(A7745&lt;&gt;"",ISNUMBER(A7745)),VLOOKUP(A7745,Studies!A:BR,3,FALSE),"")</f>
        <v>https://www.ncbi.nlm.nih.gov/pubmed/22398970</v>
      </c>
      <c r="D7745" s="254" t="str">
        <f>IF(AND(A7745&lt;&gt;"",ISNUMBER(A7745)),VLOOKUP(A7745,Studies!A:BR,4,FALSE),"")</f>
        <v>Day 1</v>
      </c>
      <c r="E7745" s="254" t="str">
        <f>IF(AND(A7745&lt;&gt;"",ISNUMBER(A7745)),VLOOKUP(A7745,Studies!A:BR,5,FALSE),"")</f>
        <v>Efavirenz</v>
      </c>
      <c r="F7745" s="255" t="str">
        <f>IF(AND(A7745&lt;&gt;"",ISNUMBER(A7745)),VLOOKUP(A7745,Studies!A:BR,6,FALSE),"")</f>
        <v>Plasma</v>
      </c>
      <c r="G7745" s="194">
        <v>24</v>
      </c>
      <c r="H7745" s="194" t="s">
        <v>60</v>
      </c>
      <c r="I7745" s="187">
        <v>726.74419999999998</v>
      </c>
      <c r="J7745" s="187" t="s">
        <v>941</v>
      </c>
      <c r="K7745" s="187" t="s">
        <v>116</v>
      </c>
      <c r="L7745" s="195">
        <v>251.93799999999999</v>
      </c>
      <c r="M7745" s="52" t="s">
        <v>941</v>
      </c>
      <c r="N7745" s="52" t="s">
        <v>117</v>
      </c>
      <c r="P7745" s="188"/>
    </row>
    <row r="7746" spans="1:17" x14ac:dyDescent="0.2">
      <c r="A7746" s="183">
        <v>805</v>
      </c>
      <c r="B7746" s="253" t="str">
        <f>IF(AND(A7746&lt;&gt;"",ISNUMBER(A7746)),VLOOKUP(A7746,Studies!A:BR,2,FALSE),"")</f>
        <v>Kharasch 2012</v>
      </c>
      <c r="C7746" s="254" t="str">
        <f>IF(AND(A7746&lt;&gt;"",ISNUMBER(A7746)),VLOOKUP(A7746,Studies!A:BR,3,FALSE),"")</f>
        <v>https://www.ncbi.nlm.nih.gov/pubmed/22398970</v>
      </c>
      <c r="D7746" s="254" t="str">
        <f>IF(AND(A7746&lt;&gt;"",ISNUMBER(A7746)),VLOOKUP(A7746,Studies!A:BR,4,FALSE),"")</f>
        <v>Day 14</v>
      </c>
      <c r="E7746" s="254" t="str">
        <f>IF(AND(A7746&lt;&gt;"",ISNUMBER(A7746)),VLOOKUP(A7746,Studies!A:BR,5,FALSE),"")</f>
        <v>Efavirenz</v>
      </c>
      <c r="F7746" s="255" t="str">
        <f>IF(AND(A7746&lt;&gt;"",ISNUMBER(A7746)),VLOOKUP(A7746,Studies!A:BR,6,FALSE),"")</f>
        <v>Plasma</v>
      </c>
      <c r="G7746" s="194">
        <v>312</v>
      </c>
      <c r="H7746" s="194" t="s">
        <v>60</v>
      </c>
      <c r="I7746" s="187">
        <v>1259.69</v>
      </c>
      <c r="J7746" s="187" t="s">
        <v>941</v>
      </c>
      <c r="K7746" s="187" t="s">
        <v>116</v>
      </c>
      <c r="L7746" s="195">
        <v>1327.519</v>
      </c>
      <c r="M7746" s="52" t="s">
        <v>941</v>
      </c>
      <c r="N7746" s="52" t="s">
        <v>117</v>
      </c>
      <c r="P7746" s="188"/>
    </row>
    <row r="7747" spans="1:17" x14ac:dyDescent="0.2">
      <c r="A7747" s="183">
        <v>805</v>
      </c>
      <c r="B7747" s="253" t="str">
        <f>IF(AND(A7747&lt;&gt;"",ISNUMBER(A7747)),VLOOKUP(A7747,Studies!A:BR,2,FALSE),"")</f>
        <v>Kharasch 2012</v>
      </c>
      <c r="C7747" s="254" t="str">
        <f>IF(AND(A7747&lt;&gt;"",ISNUMBER(A7747)),VLOOKUP(A7747,Studies!A:BR,3,FALSE),"")</f>
        <v>https://www.ncbi.nlm.nih.gov/pubmed/22398970</v>
      </c>
      <c r="D7747" s="254" t="str">
        <f>IF(AND(A7747&lt;&gt;"",ISNUMBER(A7747)),VLOOKUP(A7747,Studies!A:BR,4,FALSE),"")</f>
        <v>Day 14</v>
      </c>
      <c r="E7747" s="254" t="str">
        <f>IF(AND(A7747&lt;&gt;"",ISNUMBER(A7747)),VLOOKUP(A7747,Studies!A:BR,5,FALSE),"")</f>
        <v>Efavirenz</v>
      </c>
      <c r="F7747" s="255" t="str">
        <f>IF(AND(A7747&lt;&gt;"",ISNUMBER(A7747)),VLOOKUP(A7747,Studies!A:BR,6,FALSE),"")</f>
        <v>Plasma</v>
      </c>
      <c r="G7747" s="194">
        <v>313</v>
      </c>
      <c r="H7747" s="194" t="s">
        <v>60</v>
      </c>
      <c r="I7747" s="187">
        <v>1705.4259999999999</v>
      </c>
      <c r="J7747" s="187" t="s">
        <v>941</v>
      </c>
      <c r="K7747" s="187" t="s">
        <v>116</v>
      </c>
      <c r="L7747" s="195">
        <v>1647.287</v>
      </c>
      <c r="M7747" s="52" t="s">
        <v>941</v>
      </c>
      <c r="N7747" s="52" t="s">
        <v>117</v>
      </c>
      <c r="P7747" s="188"/>
    </row>
    <row r="7748" spans="1:17" x14ac:dyDescent="0.2">
      <c r="A7748" s="183">
        <v>805</v>
      </c>
      <c r="B7748" s="253" t="str">
        <f>IF(AND(A7748&lt;&gt;"",ISNUMBER(A7748)),VLOOKUP(A7748,Studies!A:BR,2,FALSE),"")</f>
        <v>Kharasch 2012</v>
      </c>
      <c r="C7748" s="254" t="str">
        <f>IF(AND(A7748&lt;&gt;"",ISNUMBER(A7748)),VLOOKUP(A7748,Studies!A:BR,3,FALSE),"")</f>
        <v>https://www.ncbi.nlm.nih.gov/pubmed/22398970</v>
      </c>
      <c r="D7748" s="254" t="str">
        <f>IF(AND(A7748&lt;&gt;"",ISNUMBER(A7748)),VLOOKUP(A7748,Studies!A:BR,4,FALSE),"")</f>
        <v>Day 14</v>
      </c>
      <c r="E7748" s="254" t="str">
        <f>IF(AND(A7748&lt;&gt;"",ISNUMBER(A7748)),VLOOKUP(A7748,Studies!A:BR,5,FALSE),"")</f>
        <v>Efavirenz</v>
      </c>
      <c r="F7748" s="255" t="str">
        <f>IF(AND(A7748&lt;&gt;"",ISNUMBER(A7748)),VLOOKUP(A7748,Studies!A:BR,6,FALSE),"")</f>
        <v>Plasma</v>
      </c>
      <c r="G7748" s="194">
        <v>314</v>
      </c>
      <c r="H7748" s="194" t="s">
        <v>60</v>
      </c>
      <c r="I7748" s="187">
        <v>2926.357</v>
      </c>
      <c r="J7748" s="187" t="s">
        <v>941</v>
      </c>
      <c r="K7748" s="187" t="s">
        <v>116</v>
      </c>
      <c r="L7748" s="195">
        <v>1928.2940000000001</v>
      </c>
      <c r="M7748" s="52" t="s">
        <v>941</v>
      </c>
      <c r="N7748" s="52" t="s">
        <v>117</v>
      </c>
      <c r="P7748" s="188"/>
    </row>
    <row r="7749" spans="1:17" x14ac:dyDescent="0.2">
      <c r="A7749" s="183">
        <v>805</v>
      </c>
      <c r="B7749" s="253" t="str">
        <f>IF(AND(A7749&lt;&gt;"",ISNUMBER(A7749)),VLOOKUP(A7749,Studies!A:BR,2,FALSE),"")</f>
        <v>Kharasch 2012</v>
      </c>
      <c r="C7749" s="254" t="str">
        <f>IF(AND(A7749&lt;&gt;"",ISNUMBER(A7749)),VLOOKUP(A7749,Studies!A:BR,3,FALSE),"")</f>
        <v>https://www.ncbi.nlm.nih.gov/pubmed/22398970</v>
      </c>
      <c r="D7749" s="254" t="str">
        <f>IF(AND(A7749&lt;&gt;"",ISNUMBER(A7749)),VLOOKUP(A7749,Studies!A:BR,4,FALSE),"")</f>
        <v>Day 14</v>
      </c>
      <c r="E7749" s="254" t="str">
        <f>IF(AND(A7749&lt;&gt;"",ISNUMBER(A7749)),VLOOKUP(A7749,Studies!A:BR,5,FALSE),"")</f>
        <v>Efavirenz</v>
      </c>
      <c r="F7749" s="255" t="str">
        <f>IF(AND(A7749&lt;&gt;"",ISNUMBER(A7749)),VLOOKUP(A7749,Studies!A:BR,6,FALSE),"")</f>
        <v>Plasma</v>
      </c>
      <c r="G7749" s="194">
        <v>315</v>
      </c>
      <c r="H7749" s="194" t="s">
        <v>60</v>
      </c>
      <c r="I7749" s="187">
        <v>2500</v>
      </c>
      <c r="J7749" s="187" t="s">
        <v>941</v>
      </c>
      <c r="K7749" s="187" t="s">
        <v>116</v>
      </c>
      <c r="L7749" s="195">
        <v>1405.039</v>
      </c>
      <c r="M7749" s="52" t="s">
        <v>941</v>
      </c>
      <c r="N7749" s="52" t="s">
        <v>117</v>
      </c>
      <c r="P7749" s="188"/>
    </row>
    <row r="7750" spans="1:17" x14ac:dyDescent="0.2">
      <c r="A7750" s="183">
        <v>805</v>
      </c>
      <c r="B7750" s="253" t="str">
        <f>IF(AND(A7750&lt;&gt;"",ISNUMBER(A7750)),VLOOKUP(A7750,Studies!A:BR,2,FALSE),"")</f>
        <v>Kharasch 2012</v>
      </c>
      <c r="C7750" s="254" t="str">
        <f>IF(AND(A7750&lt;&gt;"",ISNUMBER(A7750)),VLOOKUP(A7750,Studies!A:BR,3,FALSE),"")</f>
        <v>https://www.ncbi.nlm.nih.gov/pubmed/22398970</v>
      </c>
      <c r="D7750" s="254" t="str">
        <f>IF(AND(A7750&lt;&gt;"",ISNUMBER(A7750)),VLOOKUP(A7750,Studies!A:BR,4,FALSE),"")</f>
        <v>Day 14</v>
      </c>
      <c r="E7750" s="254" t="str">
        <f>IF(AND(A7750&lt;&gt;"",ISNUMBER(A7750)),VLOOKUP(A7750,Studies!A:BR,5,FALSE),"")</f>
        <v>Efavirenz</v>
      </c>
      <c r="F7750" s="255" t="str">
        <f>IF(AND(A7750&lt;&gt;"",ISNUMBER(A7750)),VLOOKUP(A7750,Studies!A:BR,6,FALSE),"")</f>
        <v>Plasma</v>
      </c>
      <c r="G7750" s="194">
        <v>316</v>
      </c>
      <c r="H7750" s="194" t="s">
        <v>60</v>
      </c>
      <c r="I7750" s="187">
        <v>2325.5810000000001</v>
      </c>
      <c r="J7750" s="187" t="s">
        <v>941</v>
      </c>
      <c r="K7750" s="187" t="s">
        <v>116</v>
      </c>
      <c r="L7750" s="195">
        <v>1705.4269999999999</v>
      </c>
      <c r="M7750" s="52" t="s">
        <v>941</v>
      </c>
      <c r="N7750" s="52" t="s">
        <v>117</v>
      </c>
      <c r="P7750" s="188"/>
    </row>
    <row r="7751" spans="1:17" x14ac:dyDescent="0.2">
      <c r="A7751" s="183">
        <v>805</v>
      </c>
      <c r="B7751" s="253" t="str">
        <f>IF(AND(A7751&lt;&gt;"",ISNUMBER(A7751)),VLOOKUP(A7751,Studies!A:BR,2,FALSE),"")</f>
        <v>Kharasch 2012</v>
      </c>
      <c r="C7751" s="254" t="str">
        <f>IF(AND(A7751&lt;&gt;"",ISNUMBER(A7751)),VLOOKUP(A7751,Studies!A:BR,3,FALSE),"")</f>
        <v>https://www.ncbi.nlm.nih.gov/pubmed/22398970</v>
      </c>
      <c r="D7751" s="254" t="str">
        <f>IF(AND(A7751&lt;&gt;"",ISNUMBER(A7751)),VLOOKUP(A7751,Studies!A:BR,4,FALSE),"")</f>
        <v>Day 14</v>
      </c>
      <c r="E7751" s="254" t="str">
        <f>IF(AND(A7751&lt;&gt;"",ISNUMBER(A7751)),VLOOKUP(A7751,Studies!A:BR,5,FALSE),"")</f>
        <v>Efavirenz</v>
      </c>
      <c r="F7751" s="255" t="str">
        <f>IF(AND(A7751&lt;&gt;"",ISNUMBER(A7751)),VLOOKUP(A7751,Studies!A:BR,6,FALSE),"")</f>
        <v>Plasma</v>
      </c>
      <c r="G7751" s="194">
        <v>317</v>
      </c>
      <c r="H7751" s="194" t="s">
        <v>60</v>
      </c>
      <c r="I7751" s="187">
        <v>2093.0230000000001</v>
      </c>
      <c r="J7751" s="187" t="s">
        <v>941</v>
      </c>
      <c r="K7751" s="187" t="s">
        <v>116</v>
      </c>
      <c r="L7751" s="195">
        <v>1327.52</v>
      </c>
      <c r="M7751" s="52" t="s">
        <v>941</v>
      </c>
      <c r="N7751" s="52" t="s">
        <v>117</v>
      </c>
      <c r="P7751" s="188"/>
    </row>
    <row r="7752" spans="1:17" x14ac:dyDescent="0.2">
      <c r="A7752" s="183">
        <v>805</v>
      </c>
      <c r="B7752" s="253" t="str">
        <f>IF(AND(A7752&lt;&gt;"",ISNUMBER(A7752)),VLOOKUP(A7752,Studies!A:BR,2,FALSE),"")</f>
        <v>Kharasch 2012</v>
      </c>
      <c r="C7752" s="254" t="str">
        <f>IF(AND(A7752&lt;&gt;"",ISNUMBER(A7752)),VLOOKUP(A7752,Studies!A:BR,3,FALSE),"")</f>
        <v>https://www.ncbi.nlm.nih.gov/pubmed/22398970</v>
      </c>
      <c r="D7752" s="254" t="str">
        <f>IF(AND(A7752&lt;&gt;"",ISNUMBER(A7752)),VLOOKUP(A7752,Studies!A:BR,4,FALSE),"")</f>
        <v>Day 14</v>
      </c>
      <c r="E7752" s="254" t="str">
        <f>IF(AND(A7752&lt;&gt;"",ISNUMBER(A7752)),VLOOKUP(A7752,Studies!A:BR,5,FALSE),"")</f>
        <v>Efavirenz</v>
      </c>
      <c r="F7752" s="255" t="str">
        <f>IF(AND(A7752&lt;&gt;"",ISNUMBER(A7752)),VLOOKUP(A7752,Studies!A:BR,6,FALSE),"")</f>
        <v>Plasma</v>
      </c>
      <c r="G7752" s="194">
        <v>318</v>
      </c>
      <c r="H7752" s="194" t="s">
        <v>60</v>
      </c>
      <c r="I7752" s="187">
        <v>2073.643</v>
      </c>
      <c r="J7752" s="187" t="s">
        <v>941</v>
      </c>
      <c r="K7752" s="187" t="s">
        <v>116</v>
      </c>
      <c r="L7752" s="195">
        <v>1317.83</v>
      </c>
      <c r="M7752" s="52" t="s">
        <v>941</v>
      </c>
      <c r="N7752" s="52" t="s">
        <v>117</v>
      </c>
      <c r="P7752" s="188"/>
    </row>
    <row r="7753" spans="1:17" x14ac:dyDescent="0.2">
      <c r="A7753" s="183">
        <v>805</v>
      </c>
      <c r="B7753" s="253" t="str">
        <f>IF(AND(A7753&lt;&gt;"",ISNUMBER(A7753)),VLOOKUP(A7753,Studies!A:BR,2,FALSE),"")</f>
        <v>Kharasch 2012</v>
      </c>
      <c r="C7753" s="254" t="str">
        <f>IF(AND(A7753&lt;&gt;"",ISNUMBER(A7753)),VLOOKUP(A7753,Studies!A:BR,3,FALSE),"")</f>
        <v>https://www.ncbi.nlm.nih.gov/pubmed/22398970</v>
      </c>
      <c r="D7753" s="254" t="str">
        <f>IF(AND(A7753&lt;&gt;"",ISNUMBER(A7753)),VLOOKUP(A7753,Studies!A:BR,4,FALSE),"")</f>
        <v>Day 14</v>
      </c>
      <c r="E7753" s="254" t="str">
        <f>IF(AND(A7753&lt;&gt;"",ISNUMBER(A7753)),VLOOKUP(A7753,Studies!A:BR,5,FALSE),"")</f>
        <v>Efavirenz</v>
      </c>
      <c r="F7753" s="255" t="str">
        <f>IF(AND(A7753&lt;&gt;"",ISNUMBER(A7753)),VLOOKUP(A7753,Studies!A:BR,6,FALSE),"")</f>
        <v>Plasma</v>
      </c>
      <c r="G7753" s="194">
        <v>320</v>
      </c>
      <c r="H7753" s="194" t="s">
        <v>60</v>
      </c>
      <c r="I7753" s="187">
        <v>1889.5350000000001</v>
      </c>
      <c r="J7753" s="187" t="s">
        <v>941</v>
      </c>
      <c r="K7753" s="187" t="s">
        <v>116</v>
      </c>
      <c r="L7753" s="195">
        <v>1182.17</v>
      </c>
      <c r="M7753" s="52" t="s">
        <v>941</v>
      </c>
      <c r="N7753" s="52" t="s">
        <v>117</v>
      </c>
      <c r="P7753" s="188"/>
    </row>
    <row r="7754" spans="1:17" x14ac:dyDescent="0.2">
      <c r="A7754" s="183">
        <v>805</v>
      </c>
      <c r="B7754" s="253" t="str">
        <f>IF(AND(A7754&lt;&gt;"",ISNUMBER(A7754)),VLOOKUP(A7754,Studies!A:BR,2,FALSE),"")</f>
        <v>Kharasch 2012</v>
      </c>
      <c r="C7754" s="254" t="str">
        <f>IF(AND(A7754&lt;&gt;"",ISNUMBER(A7754)),VLOOKUP(A7754,Studies!A:BR,3,FALSE),"")</f>
        <v>https://www.ncbi.nlm.nih.gov/pubmed/22398970</v>
      </c>
      <c r="D7754" s="254" t="str">
        <f>IF(AND(A7754&lt;&gt;"",ISNUMBER(A7754)),VLOOKUP(A7754,Studies!A:BR,4,FALSE),"")</f>
        <v>Day 14</v>
      </c>
      <c r="E7754" s="254" t="str">
        <f>IF(AND(A7754&lt;&gt;"",ISNUMBER(A7754)),VLOOKUP(A7754,Studies!A:BR,5,FALSE),"")</f>
        <v>Efavirenz</v>
      </c>
      <c r="F7754" s="255" t="str">
        <f>IF(AND(A7754&lt;&gt;"",ISNUMBER(A7754)),VLOOKUP(A7754,Studies!A:BR,6,FALSE),"")</f>
        <v>Plasma</v>
      </c>
      <c r="G7754" s="194">
        <v>324</v>
      </c>
      <c r="H7754" s="194" t="s">
        <v>60</v>
      </c>
      <c r="I7754" s="187">
        <v>1792.636</v>
      </c>
      <c r="J7754" s="187" t="s">
        <v>941</v>
      </c>
      <c r="K7754" s="187" t="s">
        <v>116</v>
      </c>
      <c r="L7754" s="195">
        <v>1327.519</v>
      </c>
      <c r="M7754" s="52" t="s">
        <v>941</v>
      </c>
      <c r="N7754" s="52" t="s">
        <v>117</v>
      </c>
      <c r="P7754" s="188"/>
    </row>
    <row r="7755" spans="1:17" x14ac:dyDescent="0.2">
      <c r="A7755" s="183">
        <v>805</v>
      </c>
      <c r="B7755" s="253" t="str">
        <f>IF(AND(A7755&lt;&gt;"",ISNUMBER(A7755)),VLOOKUP(A7755,Studies!A:BR,2,FALSE),"")</f>
        <v>Kharasch 2012</v>
      </c>
      <c r="C7755" s="254" t="str">
        <f>IF(AND(A7755&lt;&gt;"",ISNUMBER(A7755)),VLOOKUP(A7755,Studies!A:BR,3,FALSE),"")</f>
        <v>https://www.ncbi.nlm.nih.gov/pubmed/22398970</v>
      </c>
      <c r="D7755" s="254" t="str">
        <f>IF(AND(A7755&lt;&gt;"",ISNUMBER(A7755)),VLOOKUP(A7755,Studies!A:BR,4,FALSE),"")</f>
        <v>Day 14</v>
      </c>
      <c r="E7755" s="254" t="str">
        <f>IF(AND(A7755&lt;&gt;"",ISNUMBER(A7755)),VLOOKUP(A7755,Studies!A:BR,5,FALSE),"")</f>
        <v>Efavirenz</v>
      </c>
      <c r="F7755" s="255" t="str">
        <f>IF(AND(A7755&lt;&gt;"",ISNUMBER(A7755)),VLOOKUP(A7755,Studies!A:BR,6,FALSE),"")</f>
        <v>Plasma</v>
      </c>
      <c r="G7755" s="194">
        <v>336</v>
      </c>
      <c r="H7755" s="194" t="s">
        <v>60</v>
      </c>
      <c r="I7755" s="187">
        <v>1075.5809999999999</v>
      </c>
      <c r="J7755" s="187" t="s">
        <v>941</v>
      </c>
      <c r="K7755" s="187" t="s">
        <v>116</v>
      </c>
      <c r="L7755" s="195">
        <v>552.32590000000005</v>
      </c>
      <c r="M7755" s="52" t="s">
        <v>941</v>
      </c>
      <c r="N7755" s="52" t="s">
        <v>117</v>
      </c>
      <c r="P7755" s="188"/>
    </row>
    <row r="7756" spans="1:17" ht="14.25" x14ac:dyDescent="0.2">
      <c r="A7756" s="243">
        <v>5197</v>
      </c>
      <c r="B7756" s="253" t="str">
        <f>IF(AND(A7756&lt;&gt;"",ISNUMBER(A7756)),VLOOKUP(A7756,Studies!A:BR,2,FALSE),"")</f>
        <v>Abdel-Rahman 2007</v>
      </c>
      <c r="C7756" s="254" t="str">
        <f>IF(AND(A7756&lt;&gt;"",ISNUMBER(A7756)),VLOOKUP(A7756,Studies!A:BR,3,FALSE),"")</f>
        <v>https://www.ncbi.nlm.nih.gov/pubmed/17517842</v>
      </c>
      <c r="D7756" s="254" t="str">
        <f>IF(AND(A7756&lt;&gt;"",ISNUMBER(A7756)),VLOOKUP(A7756,Studies!A:BR,4,FALSE),"")</f>
        <v>6m-2y</v>
      </c>
      <c r="E7756" s="254" t="str">
        <f>IF(AND(A7756&lt;&gt;"",ISNUMBER(A7756)),VLOOKUP(A7756,Studies!A:BR,5,FALSE),"")</f>
        <v>Itraconazole</v>
      </c>
      <c r="F7756" s="255" t="str">
        <f>IF(AND(A7756&lt;&gt;"",ISNUMBER(A7756)),VLOOKUP(A7756,Studies!A:BR,6,FALSE),"")</f>
        <v>Plasma</v>
      </c>
      <c r="G7756" s="240">
        <v>1</v>
      </c>
      <c r="H7756" s="240" t="s">
        <v>60</v>
      </c>
      <c r="I7756" s="241">
        <v>1166.568</v>
      </c>
      <c r="J7756" s="241" t="s">
        <v>941</v>
      </c>
      <c r="K7756" s="241" t="s">
        <v>116</v>
      </c>
      <c r="L7756" s="145"/>
      <c r="M7756" s="145"/>
      <c r="N7756" s="145"/>
      <c r="O7756" s="242"/>
      <c r="P7756" s="175"/>
      <c r="Q7756" s="174"/>
    </row>
    <row r="7757" spans="1:17" ht="14.25" x14ac:dyDescent="0.2">
      <c r="A7757" s="243">
        <v>5197</v>
      </c>
      <c r="B7757" s="253" t="str">
        <f>IF(AND(A7757&lt;&gt;"",ISNUMBER(A7757)),VLOOKUP(A7757,Studies!A:BR,2,FALSE),"")</f>
        <v>Abdel-Rahman 2007</v>
      </c>
      <c r="C7757" s="254" t="str">
        <f>IF(AND(A7757&lt;&gt;"",ISNUMBER(A7757)),VLOOKUP(A7757,Studies!A:BR,3,FALSE),"")</f>
        <v>https://www.ncbi.nlm.nih.gov/pubmed/17517842</v>
      </c>
      <c r="D7757" s="254" t="str">
        <f>IF(AND(A7757&lt;&gt;"",ISNUMBER(A7757)),VLOOKUP(A7757,Studies!A:BR,4,FALSE),"")</f>
        <v>6m-2y</v>
      </c>
      <c r="E7757" s="254" t="str">
        <f>IF(AND(A7757&lt;&gt;"",ISNUMBER(A7757)),VLOOKUP(A7757,Studies!A:BR,5,FALSE),"")</f>
        <v>Itraconazole</v>
      </c>
      <c r="F7757" s="255" t="str">
        <f>IF(AND(A7757&lt;&gt;"",ISNUMBER(A7757)),VLOOKUP(A7757,Studies!A:BR,6,FALSE),"")</f>
        <v>Plasma</v>
      </c>
      <c r="G7757" s="240">
        <v>2</v>
      </c>
      <c r="H7757" s="240" t="s">
        <v>60</v>
      </c>
      <c r="I7757" s="241">
        <v>217.4341</v>
      </c>
      <c r="J7757" s="241" t="s">
        <v>941</v>
      </c>
      <c r="K7757" s="241" t="s">
        <v>116</v>
      </c>
      <c r="L7757" s="145"/>
      <c r="M7757" s="145"/>
      <c r="N7757" s="145"/>
      <c r="O7757" s="242"/>
      <c r="P7757" s="175"/>
      <c r="Q7757" s="174"/>
    </row>
    <row r="7758" spans="1:17" ht="14.25" x14ac:dyDescent="0.2">
      <c r="A7758" s="243">
        <v>5197</v>
      </c>
      <c r="B7758" s="253" t="str">
        <f>IF(AND(A7758&lt;&gt;"",ISNUMBER(A7758)),VLOOKUP(A7758,Studies!A:BR,2,FALSE),"")</f>
        <v>Abdel-Rahman 2007</v>
      </c>
      <c r="C7758" s="254" t="str">
        <f>IF(AND(A7758&lt;&gt;"",ISNUMBER(A7758)),VLOOKUP(A7758,Studies!A:BR,3,FALSE),"")</f>
        <v>https://www.ncbi.nlm.nih.gov/pubmed/17517842</v>
      </c>
      <c r="D7758" s="254" t="str">
        <f>IF(AND(A7758&lt;&gt;"",ISNUMBER(A7758)),VLOOKUP(A7758,Studies!A:BR,4,FALSE),"")</f>
        <v>6m-2y</v>
      </c>
      <c r="E7758" s="254" t="str">
        <f>IF(AND(A7758&lt;&gt;"",ISNUMBER(A7758)),VLOOKUP(A7758,Studies!A:BR,5,FALSE),"")</f>
        <v>Itraconazole</v>
      </c>
      <c r="F7758" s="255" t="str">
        <f>IF(AND(A7758&lt;&gt;"",ISNUMBER(A7758)),VLOOKUP(A7758,Studies!A:BR,6,FALSE),"")</f>
        <v>Plasma</v>
      </c>
      <c r="G7758" s="240">
        <v>5</v>
      </c>
      <c r="H7758" s="240" t="s">
        <v>60</v>
      </c>
      <c r="I7758" s="241">
        <v>62.850349999999999</v>
      </c>
      <c r="J7758" s="241" t="s">
        <v>941</v>
      </c>
      <c r="K7758" s="241" t="s">
        <v>116</v>
      </c>
      <c r="L7758" s="145"/>
      <c r="M7758" s="145"/>
      <c r="N7758" s="145"/>
      <c r="O7758" s="242"/>
      <c r="P7758" s="175"/>
      <c r="Q7758" s="174"/>
    </row>
    <row r="7759" spans="1:17" ht="14.25" x14ac:dyDescent="0.2">
      <c r="A7759" s="243">
        <v>5197</v>
      </c>
      <c r="B7759" s="253" t="str">
        <f>IF(AND(A7759&lt;&gt;"",ISNUMBER(A7759)),VLOOKUP(A7759,Studies!A:BR,2,FALSE),"")</f>
        <v>Abdel-Rahman 2007</v>
      </c>
      <c r="C7759" s="254" t="str">
        <f>IF(AND(A7759&lt;&gt;"",ISNUMBER(A7759)),VLOOKUP(A7759,Studies!A:BR,3,FALSE),"")</f>
        <v>https://www.ncbi.nlm.nih.gov/pubmed/17517842</v>
      </c>
      <c r="D7759" s="254" t="str">
        <f>IF(AND(A7759&lt;&gt;"",ISNUMBER(A7759)),VLOOKUP(A7759,Studies!A:BR,4,FALSE),"")</f>
        <v>6m-2y</v>
      </c>
      <c r="E7759" s="254" t="str">
        <f>IF(AND(A7759&lt;&gt;"",ISNUMBER(A7759)),VLOOKUP(A7759,Studies!A:BR,5,FALSE),"")</f>
        <v>Itraconazole</v>
      </c>
      <c r="F7759" s="255" t="str">
        <f>IF(AND(A7759&lt;&gt;"",ISNUMBER(A7759)),VLOOKUP(A7759,Studies!A:BR,6,FALSE),"")</f>
        <v>Plasma</v>
      </c>
      <c r="G7759" s="240">
        <v>8</v>
      </c>
      <c r="H7759" s="240" t="s">
        <v>60</v>
      </c>
      <c r="I7759" s="241">
        <v>55.444850000000002</v>
      </c>
      <c r="J7759" s="241" t="s">
        <v>941</v>
      </c>
      <c r="K7759" s="241" t="s">
        <v>116</v>
      </c>
      <c r="L7759" s="145"/>
      <c r="M7759" s="145"/>
      <c r="N7759" s="145"/>
      <c r="O7759" s="242"/>
      <c r="P7759" s="175"/>
      <c r="Q7759" s="174"/>
    </row>
    <row r="7760" spans="1:17" ht="14.25" x14ac:dyDescent="0.2">
      <c r="A7760" s="243">
        <v>5197</v>
      </c>
      <c r="B7760" s="253" t="str">
        <f>IF(AND(A7760&lt;&gt;"",ISNUMBER(A7760)),VLOOKUP(A7760,Studies!A:BR,2,FALSE),"")</f>
        <v>Abdel-Rahman 2007</v>
      </c>
      <c r="C7760" s="254" t="str">
        <f>IF(AND(A7760&lt;&gt;"",ISNUMBER(A7760)),VLOOKUP(A7760,Studies!A:BR,3,FALSE),"")</f>
        <v>https://www.ncbi.nlm.nih.gov/pubmed/17517842</v>
      </c>
      <c r="D7760" s="254" t="str">
        <f>IF(AND(A7760&lt;&gt;"",ISNUMBER(A7760)),VLOOKUP(A7760,Studies!A:BR,4,FALSE),"")</f>
        <v>6m-2y</v>
      </c>
      <c r="E7760" s="254" t="str">
        <f>IF(AND(A7760&lt;&gt;"",ISNUMBER(A7760)),VLOOKUP(A7760,Studies!A:BR,5,FALSE),"")</f>
        <v>Itraconazole</v>
      </c>
      <c r="F7760" s="255" t="str">
        <f>IF(AND(A7760&lt;&gt;"",ISNUMBER(A7760)),VLOOKUP(A7760,Studies!A:BR,6,FALSE),"")</f>
        <v>Plasma</v>
      </c>
      <c r="G7760" s="240">
        <v>12</v>
      </c>
      <c r="H7760" s="240" t="s">
        <v>60</v>
      </c>
      <c r="I7760" s="241">
        <v>73.053899999999999</v>
      </c>
      <c r="J7760" s="241" t="s">
        <v>941</v>
      </c>
      <c r="K7760" s="241" t="s">
        <v>116</v>
      </c>
      <c r="L7760" s="145"/>
      <c r="M7760" s="145"/>
      <c r="N7760" s="145"/>
      <c r="O7760" s="242"/>
      <c r="P7760" s="175"/>
      <c r="Q7760" s="174"/>
    </row>
    <row r="7761" spans="1:17" ht="14.25" x14ac:dyDescent="0.2">
      <c r="A7761" s="243">
        <v>5197</v>
      </c>
      <c r="B7761" s="253" t="str">
        <f>IF(AND(A7761&lt;&gt;"",ISNUMBER(A7761)),VLOOKUP(A7761,Studies!A:BR,2,FALSE),"")</f>
        <v>Abdel-Rahman 2007</v>
      </c>
      <c r="C7761" s="254" t="str">
        <f>IF(AND(A7761&lt;&gt;"",ISNUMBER(A7761)),VLOOKUP(A7761,Studies!A:BR,3,FALSE),"")</f>
        <v>https://www.ncbi.nlm.nih.gov/pubmed/17517842</v>
      </c>
      <c r="D7761" s="254" t="str">
        <f>IF(AND(A7761&lt;&gt;"",ISNUMBER(A7761)),VLOOKUP(A7761,Studies!A:BR,4,FALSE),"")</f>
        <v>6m-2y</v>
      </c>
      <c r="E7761" s="254" t="str">
        <f>IF(AND(A7761&lt;&gt;"",ISNUMBER(A7761)),VLOOKUP(A7761,Studies!A:BR,5,FALSE),"")</f>
        <v>Itraconazole</v>
      </c>
      <c r="F7761" s="255" t="str">
        <f>IF(AND(A7761&lt;&gt;"",ISNUMBER(A7761)),VLOOKUP(A7761,Studies!A:BR,6,FALSE),"")</f>
        <v>Plasma</v>
      </c>
      <c r="G7761" s="240">
        <v>24</v>
      </c>
      <c r="H7761" s="240" t="s">
        <v>60</v>
      </c>
      <c r="I7761" s="241">
        <v>13.788130000000001</v>
      </c>
      <c r="J7761" s="241" t="s">
        <v>941</v>
      </c>
      <c r="K7761" s="241" t="s">
        <v>116</v>
      </c>
      <c r="L7761" s="145"/>
      <c r="M7761" s="145"/>
      <c r="N7761" s="145"/>
      <c r="O7761" s="242"/>
      <c r="P7761" s="175"/>
      <c r="Q7761" s="174"/>
    </row>
    <row r="7762" spans="1:17" ht="14.25" x14ac:dyDescent="0.2">
      <c r="A7762" s="243">
        <v>5197</v>
      </c>
      <c r="B7762" s="253" t="str">
        <f>IF(AND(A7762&lt;&gt;"",ISNUMBER(A7762)),VLOOKUP(A7762,Studies!A:BR,2,FALSE),"")</f>
        <v>Abdel-Rahman 2007</v>
      </c>
      <c r="C7762" s="254" t="str">
        <f>IF(AND(A7762&lt;&gt;"",ISNUMBER(A7762)),VLOOKUP(A7762,Studies!A:BR,3,FALSE),"")</f>
        <v>https://www.ncbi.nlm.nih.gov/pubmed/17517842</v>
      </c>
      <c r="D7762" s="254" t="str">
        <f>IF(AND(A7762&lt;&gt;"",ISNUMBER(A7762)),VLOOKUP(A7762,Studies!A:BR,4,FALSE),"")</f>
        <v>6m-2y</v>
      </c>
      <c r="E7762" s="254" t="str">
        <f>IF(AND(A7762&lt;&gt;"",ISNUMBER(A7762)),VLOOKUP(A7762,Studies!A:BR,5,FALSE),"")</f>
        <v>Itraconazole</v>
      </c>
      <c r="F7762" s="255" t="str">
        <f>IF(AND(A7762&lt;&gt;"",ISNUMBER(A7762)),VLOOKUP(A7762,Studies!A:BR,6,FALSE),"")</f>
        <v>Plasma</v>
      </c>
      <c r="G7762" s="240">
        <v>48</v>
      </c>
      <c r="H7762" s="240" t="s">
        <v>60</v>
      </c>
      <c r="I7762" s="241">
        <v>6.747776</v>
      </c>
      <c r="J7762" s="241" t="s">
        <v>941</v>
      </c>
      <c r="K7762" s="241" t="s">
        <v>116</v>
      </c>
      <c r="L7762" s="145"/>
      <c r="M7762" s="145"/>
      <c r="N7762" s="145"/>
      <c r="O7762" s="242"/>
      <c r="P7762" s="175"/>
      <c r="Q7762" s="174"/>
    </row>
    <row r="7763" spans="1:17" ht="14.25" x14ac:dyDescent="0.2">
      <c r="A7763" s="243">
        <v>5198</v>
      </c>
      <c r="B7763" s="253" t="str">
        <f>IF(AND(A7763&lt;&gt;"",ISNUMBER(A7763)),VLOOKUP(A7763,Studies!A:BR,2,FALSE),"")</f>
        <v>Abdel-Rahman 2007</v>
      </c>
      <c r="C7763" s="254" t="str">
        <f>IF(AND(A7763&lt;&gt;"",ISNUMBER(A7763)),VLOOKUP(A7763,Studies!A:BR,3,FALSE),"")</f>
        <v>https://www.ncbi.nlm.nih.gov/pubmed/17517842</v>
      </c>
      <c r="D7763" s="254" t="str">
        <f>IF(AND(A7763&lt;&gt;"",ISNUMBER(A7763)),VLOOKUP(A7763,Studies!A:BR,4,FALSE),"")</f>
        <v>2-6y</v>
      </c>
      <c r="E7763" s="254" t="str">
        <f>IF(AND(A7763&lt;&gt;"",ISNUMBER(A7763)),VLOOKUP(A7763,Studies!A:BR,5,FALSE),"")</f>
        <v>Itraconazole</v>
      </c>
      <c r="F7763" s="255" t="str">
        <f>IF(AND(A7763&lt;&gt;"",ISNUMBER(A7763)),VLOOKUP(A7763,Studies!A:BR,6,FALSE),"")</f>
        <v>Plasma</v>
      </c>
      <c r="G7763" s="240">
        <v>1</v>
      </c>
      <c r="H7763" s="240" t="s">
        <v>60</v>
      </c>
      <c r="I7763" s="241">
        <v>1257.703</v>
      </c>
      <c r="J7763" s="241" t="s">
        <v>941</v>
      </c>
      <c r="K7763" s="241" t="s">
        <v>116</v>
      </c>
      <c r="L7763" s="145"/>
      <c r="M7763" s="145"/>
      <c r="N7763" s="145"/>
      <c r="O7763" s="242"/>
      <c r="P7763" s="175"/>
      <c r="Q7763" s="174"/>
    </row>
    <row r="7764" spans="1:17" ht="14.25" x14ac:dyDescent="0.2">
      <c r="A7764" s="243">
        <v>5198</v>
      </c>
      <c r="B7764" s="253" t="str">
        <f>IF(AND(A7764&lt;&gt;"",ISNUMBER(A7764)),VLOOKUP(A7764,Studies!A:BR,2,FALSE),"")</f>
        <v>Abdel-Rahman 2007</v>
      </c>
      <c r="C7764" s="254" t="str">
        <f>IF(AND(A7764&lt;&gt;"",ISNUMBER(A7764)),VLOOKUP(A7764,Studies!A:BR,3,FALSE),"")</f>
        <v>https://www.ncbi.nlm.nih.gov/pubmed/17517842</v>
      </c>
      <c r="D7764" s="254" t="str">
        <f>IF(AND(A7764&lt;&gt;"",ISNUMBER(A7764)),VLOOKUP(A7764,Studies!A:BR,4,FALSE),"")</f>
        <v>2-6y</v>
      </c>
      <c r="E7764" s="254" t="str">
        <f>IF(AND(A7764&lt;&gt;"",ISNUMBER(A7764)),VLOOKUP(A7764,Studies!A:BR,5,FALSE),"")</f>
        <v>Itraconazole</v>
      </c>
      <c r="F7764" s="255" t="str">
        <f>IF(AND(A7764&lt;&gt;"",ISNUMBER(A7764)),VLOOKUP(A7764,Studies!A:BR,6,FALSE),"")</f>
        <v>Plasma</v>
      </c>
      <c r="G7764" s="240">
        <v>2</v>
      </c>
      <c r="H7764" s="240" t="s">
        <v>60</v>
      </c>
      <c r="I7764" s="241">
        <v>485.04829999999998</v>
      </c>
      <c r="J7764" s="241" t="s">
        <v>941</v>
      </c>
      <c r="K7764" s="241" t="s">
        <v>116</v>
      </c>
      <c r="L7764" s="145"/>
      <c r="M7764" s="145"/>
      <c r="N7764" s="145"/>
      <c r="O7764" s="242"/>
      <c r="P7764" s="175"/>
      <c r="Q7764" s="174"/>
    </row>
    <row r="7765" spans="1:17" ht="14.25" x14ac:dyDescent="0.2">
      <c r="A7765" s="243">
        <v>5198</v>
      </c>
      <c r="B7765" s="253" t="str">
        <f>IF(AND(A7765&lt;&gt;"",ISNUMBER(A7765)),VLOOKUP(A7765,Studies!A:BR,2,FALSE),"")</f>
        <v>Abdel-Rahman 2007</v>
      </c>
      <c r="C7765" s="254" t="str">
        <f>IF(AND(A7765&lt;&gt;"",ISNUMBER(A7765)),VLOOKUP(A7765,Studies!A:BR,3,FALSE),"")</f>
        <v>https://www.ncbi.nlm.nih.gov/pubmed/17517842</v>
      </c>
      <c r="D7765" s="254" t="str">
        <f>IF(AND(A7765&lt;&gt;"",ISNUMBER(A7765)),VLOOKUP(A7765,Studies!A:BR,4,FALSE),"")</f>
        <v>2-6y</v>
      </c>
      <c r="E7765" s="254" t="str">
        <f>IF(AND(A7765&lt;&gt;"",ISNUMBER(A7765)),VLOOKUP(A7765,Studies!A:BR,5,FALSE),"")</f>
        <v>Itraconazole</v>
      </c>
      <c r="F7765" s="255" t="str">
        <f>IF(AND(A7765&lt;&gt;"",ISNUMBER(A7765)),VLOOKUP(A7765,Studies!A:BR,6,FALSE),"")</f>
        <v>Plasma</v>
      </c>
      <c r="G7765" s="240">
        <v>5</v>
      </c>
      <c r="H7765" s="240" t="s">
        <v>60</v>
      </c>
      <c r="I7765" s="241">
        <v>196.68459999999999</v>
      </c>
      <c r="J7765" s="241" t="s">
        <v>941</v>
      </c>
      <c r="K7765" s="241" t="s">
        <v>116</v>
      </c>
      <c r="L7765" s="145"/>
      <c r="M7765" s="145"/>
      <c r="N7765" s="145"/>
      <c r="O7765" s="242"/>
      <c r="P7765" s="175"/>
      <c r="Q7765" s="174"/>
    </row>
    <row r="7766" spans="1:17" ht="14.25" x14ac:dyDescent="0.2">
      <c r="A7766" s="243">
        <v>5198</v>
      </c>
      <c r="B7766" s="253" t="str">
        <f>IF(AND(A7766&lt;&gt;"",ISNUMBER(A7766)),VLOOKUP(A7766,Studies!A:BR,2,FALSE),"")</f>
        <v>Abdel-Rahman 2007</v>
      </c>
      <c r="C7766" s="254" t="str">
        <f>IF(AND(A7766&lt;&gt;"",ISNUMBER(A7766)),VLOOKUP(A7766,Studies!A:BR,3,FALSE),"")</f>
        <v>https://www.ncbi.nlm.nih.gov/pubmed/17517842</v>
      </c>
      <c r="D7766" s="254" t="str">
        <f>IF(AND(A7766&lt;&gt;"",ISNUMBER(A7766)),VLOOKUP(A7766,Studies!A:BR,4,FALSE),"")</f>
        <v>2-6y</v>
      </c>
      <c r="E7766" s="254" t="str">
        <f>IF(AND(A7766&lt;&gt;"",ISNUMBER(A7766)),VLOOKUP(A7766,Studies!A:BR,5,FALSE),"")</f>
        <v>Itraconazole</v>
      </c>
      <c r="F7766" s="255" t="str">
        <f>IF(AND(A7766&lt;&gt;"",ISNUMBER(A7766)),VLOOKUP(A7766,Studies!A:BR,6,FALSE),"")</f>
        <v>Plasma</v>
      </c>
      <c r="G7766" s="240">
        <v>8</v>
      </c>
      <c r="H7766" s="240" t="s">
        <v>60</v>
      </c>
      <c r="I7766" s="241">
        <v>153.06559999999999</v>
      </c>
      <c r="J7766" s="241" t="s">
        <v>941</v>
      </c>
      <c r="K7766" s="241" t="s">
        <v>116</v>
      </c>
      <c r="L7766" s="145"/>
      <c r="M7766" s="145"/>
      <c r="N7766" s="145"/>
      <c r="O7766" s="242"/>
      <c r="P7766" s="175"/>
      <c r="Q7766" s="174"/>
    </row>
    <row r="7767" spans="1:17" ht="14.25" x14ac:dyDescent="0.2">
      <c r="A7767" s="243">
        <v>5198</v>
      </c>
      <c r="B7767" s="253" t="str">
        <f>IF(AND(A7767&lt;&gt;"",ISNUMBER(A7767)),VLOOKUP(A7767,Studies!A:BR,2,FALSE),"")</f>
        <v>Abdel-Rahman 2007</v>
      </c>
      <c r="C7767" s="254" t="str">
        <f>IF(AND(A7767&lt;&gt;"",ISNUMBER(A7767)),VLOOKUP(A7767,Studies!A:BR,3,FALSE),"")</f>
        <v>https://www.ncbi.nlm.nih.gov/pubmed/17517842</v>
      </c>
      <c r="D7767" s="254" t="str">
        <f>IF(AND(A7767&lt;&gt;"",ISNUMBER(A7767)),VLOOKUP(A7767,Studies!A:BR,4,FALSE),"")</f>
        <v>2-6y</v>
      </c>
      <c r="E7767" s="254" t="str">
        <f>IF(AND(A7767&lt;&gt;"",ISNUMBER(A7767)),VLOOKUP(A7767,Studies!A:BR,5,FALSE),"")</f>
        <v>Itraconazole</v>
      </c>
      <c r="F7767" s="255" t="str">
        <f>IF(AND(A7767&lt;&gt;"",ISNUMBER(A7767)),VLOOKUP(A7767,Studies!A:BR,6,FALSE),"")</f>
        <v>Plasma</v>
      </c>
      <c r="G7767" s="240">
        <v>12</v>
      </c>
      <c r="H7767" s="240" t="s">
        <v>60</v>
      </c>
      <c r="I7767" s="241">
        <v>90.407070000000004</v>
      </c>
      <c r="J7767" s="241" t="s">
        <v>941</v>
      </c>
      <c r="K7767" s="241" t="s">
        <v>116</v>
      </c>
      <c r="L7767" s="145"/>
      <c r="M7767" s="145"/>
      <c r="N7767" s="145"/>
      <c r="O7767" s="242"/>
      <c r="P7767" s="175"/>
      <c r="Q7767" s="174"/>
    </row>
    <row r="7768" spans="1:17" ht="14.25" x14ac:dyDescent="0.2">
      <c r="A7768" s="243">
        <v>5198</v>
      </c>
      <c r="B7768" s="253" t="str">
        <f>IF(AND(A7768&lt;&gt;"",ISNUMBER(A7768)),VLOOKUP(A7768,Studies!A:BR,2,FALSE),"")</f>
        <v>Abdel-Rahman 2007</v>
      </c>
      <c r="C7768" s="254" t="str">
        <f>IF(AND(A7768&lt;&gt;"",ISNUMBER(A7768)),VLOOKUP(A7768,Studies!A:BR,3,FALSE),"")</f>
        <v>https://www.ncbi.nlm.nih.gov/pubmed/17517842</v>
      </c>
      <c r="D7768" s="254" t="str">
        <f>IF(AND(A7768&lt;&gt;"",ISNUMBER(A7768)),VLOOKUP(A7768,Studies!A:BR,4,FALSE),"")</f>
        <v>2-6y</v>
      </c>
      <c r="E7768" s="254" t="str">
        <f>IF(AND(A7768&lt;&gt;"",ISNUMBER(A7768)),VLOOKUP(A7768,Studies!A:BR,5,FALSE),"")</f>
        <v>Itraconazole</v>
      </c>
      <c r="F7768" s="255" t="str">
        <f>IF(AND(A7768&lt;&gt;"",ISNUMBER(A7768)),VLOOKUP(A7768,Studies!A:BR,6,FALSE),"")</f>
        <v>Plasma</v>
      </c>
      <c r="G7768" s="240">
        <v>24</v>
      </c>
      <c r="H7768" s="240" t="s">
        <v>60</v>
      </c>
      <c r="I7768" s="241">
        <v>54.754089999999998</v>
      </c>
      <c r="J7768" s="241" t="s">
        <v>941</v>
      </c>
      <c r="K7768" s="241" t="s">
        <v>116</v>
      </c>
      <c r="L7768" s="145"/>
      <c r="M7768" s="145"/>
      <c r="N7768" s="145"/>
      <c r="O7768" s="242"/>
      <c r="P7768" s="175"/>
      <c r="Q7768" s="174"/>
    </row>
    <row r="7769" spans="1:17" ht="14.25" x14ac:dyDescent="0.2">
      <c r="A7769" s="243">
        <v>5198</v>
      </c>
      <c r="B7769" s="253" t="str">
        <f>IF(AND(A7769&lt;&gt;"",ISNUMBER(A7769)),VLOOKUP(A7769,Studies!A:BR,2,FALSE),"")</f>
        <v>Abdel-Rahman 2007</v>
      </c>
      <c r="C7769" s="254" t="str">
        <f>IF(AND(A7769&lt;&gt;"",ISNUMBER(A7769)),VLOOKUP(A7769,Studies!A:BR,3,FALSE),"")</f>
        <v>https://www.ncbi.nlm.nih.gov/pubmed/17517842</v>
      </c>
      <c r="D7769" s="254" t="str">
        <f>IF(AND(A7769&lt;&gt;"",ISNUMBER(A7769)),VLOOKUP(A7769,Studies!A:BR,4,FALSE),"")</f>
        <v>2-6y</v>
      </c>
      <c r="E7769" s="254" t="str">
        <f>IF(AND(A7769&lt;&gt;"",ISNUMBER(A7769)),VLOOKUP(A7769,Studies!A:BR,5,FALSE),"")</f>
        <v>Itraconazole</v>
      </c>
      <c r="F7769" s="255" t="str">
        <f>IF(AND(A7769&lt;&gt;"",ISNUMBER(A7769)),VLOOKUP(A7769,Studies!A:BR,6,FALSE),"")</f>
        <v>Plasma</v>
      </c>
      <c r="G7769" s="240">
        <v>48</v>
      </c>
      <c r="H7769" s="240" t="s">
        <v>60</v>
      </c>
      <c r="I7769" s="241">
        <v>37.590420000000002</v>
      </c>
      <c r="J7769" s="241" t="s">
        <v>941</v>
      </c>
      <c r="K7769" s="241" t="s">
        <v>116</v>
      </c>
      <c r="L7769" s="145"/>
      <c r="M7769" s="145"/>
      <c r="N7769" s="145"/>
      <c r="O7769" s="242"/>
      <c r="P7769" s="175"/>
      <c r="Q7769" s="174"/>
    </row>
    <row r="7770" spans="1:17" ht="14.25" x14ac:dyDescent="0.2">
      <c r="A7770" s="243">
        <v>5198</v>
      </c>
      <c r="B7770" s="253" t="str">
        <f>IF(AND(A7770&lt;&gt;"",ISNUMBER(A7770)),VLOOKUP(A7770,Studies!A:BR,2,FALSE),"")</f>
        <v>Abdel-Rahman 2007</v>
      </c>
      <c r="C7770" s="254" t="str">
        <f>IF(AND(A7770&lt;&gt;"",ISNUMBER(A7770)),VLOOKUP(A7770,Studies!A:BR,3,FALSE),"")</f>
        <v>https://www.ncbi.nlm.nih.gov/pubmed/17517842</v>
      </c>
      <c r="D7770" s="254" t="str">
        <f>IF(AND(A7770&lt;&gt;"",ISNUMBER(A7770)),VLOOKUP(A7770,Studies!A:BR,4,FALSE),"")</f>
        <v>2-6y</v>
      </c>
      <c r="E7770" s="254" t="str">
        <f>IF(AND(A7770&lt;&gt;"",ISNUMBER(A7770)),VLOOKUP(A7770,Studies!A:BR,5,FALSE),"")</f>
        <v>Itraconazole</v>
      </c>
      <c r="F7770" s="255" t="str">
        <f>IF(AND(A7770&lt;&gt;"",ISNUMBER(A7770)),VLOOKUP(A7770,Studies!A:BR,6,FALSE),"")</f>
        <v>Plasma</v>
      </c>
      <c r="G7770" s="240">
        <v>72</v>
      </c>
      <c r="H7770" s="240" t="s">
        <v>60</v>
      </c>
      <c r="I7770" s="241">
        <v>16.433520000000001</v>
      </c>
      <c r="J7770" s="241" t="s">
        <v>941</v>
      </c>
      <c r="K7770" s="241" t="s">
        <v>116</v>
      </c>
      <c r="L7770" s="145"/>
      <c r="M7770" s="145"/>
      <c r="N7770" s="145"/>
      <c r="O7770" s="242"/>
      <c r="P7770" s="175"/>
      <c r="Q7770" s="174"/>
    </row>
    <row r="7771" spans="1:17" ht="14.25" x14ac:dyDescent="0.2">
      <c r="A7771" s="243">
        <v>5199</v>
      </c>
      <c r="B7771" s="253" t="str">
        <f>IF(AND(A7771&lt;&gt;"",ISNUMBER(A7771)),VLOOKUP(A7771,Studies!A:BR,2,FALSE),"")</f>
        <v>Abdel-Rahman 2007</v>
      </c>
      <c r="C7771" s="254" t="str">
        <f>IF(AND(A7771&lt;&gt;"",ISNUMBER(A7771)),VLOOKUP(A7771,Studies!A:BR,3,FALSE),"")</f>
        <v>https://www.ncbi.nlm.nih.gov/pubmed/17517842</v>
      </c>
      <c r="D7771" s="254" t="str">
        <f>IF(AND(A7771&lt;&gt;"",ISNUMBER(A7771)),VLOOKUP(A7771,Studies!A:BR,4,FALSE),"")</f>
        <v>6-12y</v>
      </c>
      <c r="E7771" s="254" t="str">
        <f>IF(AND(A7771&lt;&gt;"",ISNUMBER(A7771)),VLOOKUP(A7771,Studies!A:BR,5,FALSE),"")</f>
        <v>Itraconazole</v>
      </c>
      <c r="F7771" s="255" t="str">
        <f>IF(AND(A7771&lt;&gt;"",ISNUMBER(A7771)),VLOOKUP(A7771,Studies!A:BR,6,FALSE),"")</f>
        <v>Plasma</v>
      </c>
      <c r="G7771" s="240">
        <v>1</v>
      </c>
      <c r="H7771" s="240" t="s">
        <v>60</v>
      </c>
      <c r="I7771" s="241">
        <v>790.90840000000003</v>
      </c>
      <c r="J7771" s="241" t="s">
        <v>941</v>
      </c>
      <c r="K7771" s="241" t="s">
        <v>116</v>
      </c>
      <c r="L7771" s="145"/>
      <c r="M7771" s="145"/>
      <c r="N7771" s="145"/>
      <c r="O7771" s="242"/>
      <c r="P7771" s="175"/>
      <c r="Q7771" s="174"/>
    </row>
    <row r="7772" spans="1:17" ht="14.25" x14ac:dyDescent="0.2">
      <c r="A7772" s="243">
        <v>5199</v>
      </c>
      <c r="B7772" s="253" t="str">
        <f>IF(AND(A7772&lt;&gt;"",ISNUMBER(A7772)),VLOOKUP(A7772,Studies!A:BR,2,FALSE),"")</f>
        <v>Abdel-Rahman 2007</v>
      </c>
      <c r="C7772" s="254" t="str">
        <f>IF(AND(A7772&lt;&gt;"",ISNUMBER(A7772)),VLOOKUP(A7772,Studies!A:BR,3,FALSE),"")</f>
        <v>https://www.ncbi.nlm.nih.gov/pubmed/17517842</v>
      </c>
      <c r="D7772" s="254" t="str">
        <f>IF(AND(A7772&lt;&gt;"",ISNUMBER(A7772)),VLOOKUP(A7772,Studies!A:BR,4,FALSE),"")</f>
        <v>6-12y</v>
      </c>
      <c r="E7772" s="254" t="str">
        <f>IF(AND(A7772&lt;&gt;"",ISNUMBER(A7772)),VLOOKUP(A7772,Studies!A:BR,5,FALSE),"")</f>
        <v>Itraconazole</v>
      </c>
      <c r="F7772" s="255" t="str">
        <f>IF(AND(A7772&lt;&gt;"",ISNUMBER(A7772)),VLOOKUP(A7772,Studies!A:BR,6,FALSE),"")</f>
        <v>Plasma</v>
      </c>
      <c r="G7772" s="240">
        <v>2</v>
      </c>
      <c r="H7772" s="240" t="s">
        <v>60</v>
      </c>
      <c r="I7772" s="241">
        <v>422.56529999999998</v>
      </c>
      <c r="J7772" s="241" t="s">
        <v>941</v>
      </c>
      <c r="K7772" s="241" t="s">
        <v>116</v>
      </c>
      <c r="L7772" s="145"/>
      <c r="M7772" s="145"/>
      <c r="N7772" s="145"/>
      <c r="O7772" s="242"/>
      <c r="P7772" s="175"/>
      <c r="Q7772" s="174"/>
    </row>
    <row r="7773" spans="1:17" ht="14.25" x14ac:dyDescent="0.2">
      <c r="A7773" s="243">
        <v>5199</v>
      </c>
      <c r="B7773" s="253" t="str">
        <f>IF(AND(A7773&lt;&gt;"",ISNUMBER(A7773)),VLOOKUP(A7773,Studies!A:BR,2,FALSE),"")</f>
        <v>Abdel-Rahman 2007</v>
      </c>
      <c r="C7773" s="254" t="str">
        <f>IF(AND(A7773&lt;&gt;"",ISNUMBER(A7773)),VLOOKUP(A7773,Studies!A:BR,3,FALSE),"")</f>
        <v>https://www.ncbi.nlm.nih.gov/pubmed/17517842</v>
      </c>
      <c r="D7773" s="254" t="str">
        <f>IF(AND(A7773&lt;&gt;"",ISNUMBER(A7773)),VLOOKUP(A7773,Studies!A:BR,4,FALSE),"")</f>
        <v>6-12y</v>
      </c>
      <c r="E7773" s="254" t="str">
        <f>IF(AND(A7773&lt;&gt;"",ISNUMBER(A7773)),VLOOKUP(A7773,Studies!A:BR,5,FALSE),"")</f>
        <v>Itraconazole</v>
      </c>
      <c r="F7773" s="255" t="str">
        <f>IF(AND(A7773&lt;&gt;"",ISNUMBER(A7773)),VLOOKUP(A7773,Studies!A:BR,6,FALSE),"")</f>
        <v>Plasma</v>
      </c>
      <c r="G7773" s="240">
        <v>5</v>
      </c>
      <c r="H7773" s="240" t="s">
        <v>60</v>
      </c>
      <c r="I7773" s="241">
        <v>201.67859999999999</v>
      </c>
      <c r="J7773" s="241" t="s">
        <v>941</v>
      </c>
      <c r="K7773" s="241" t="s">
        <v>116</v>
      </c>
      <c r="L7773" s="145"/>
      <c r="M7773" s="145"/>
      <c r="N7773" s="145"/>
      <c r="O7773" s="242"/>
      <c r="P7773" s="175"/>
      <c r="Q7773" s="174"/>
    </row>
    <row r="7774" spans="1:17" ht="14.25" x14ac:dyDescent="0.2">
      <c r="A7774" s="243">
        <v>5199</v>
      </c>
      <c r="B7774" s="253" t="str">
        <f>IF(AND(A7774&lt;&gt;"",ISNUMBER(A7774)),VLOOKUP(A7774,Studies!A:BR,2,FALSE),"")</f>
        <v>Abdel-Rahman 2007</v>
      </c>
      <c r="C7774" s="254" t="str">
        <f>IF(AND(A7774&lt;&gt;"",ISNUMBER(A7774)),VLOOKUP(A7774,Studies!A:BR,3,FALSE),"")</f>
        <v>https://www.ncbi.nlm.nih.gov/pubmed/17517842</v>
      </c>
      <c r="D7774" s="254" t="str">
        <f>IF(AND(A7774&lt;&gt;"",ISNUMBER(A7774)),VLOOKUP(A7774,Studies!A:BR,4,FALSE),"")</f>
        <v>6-12y</v>
      </c>
      <c r="E7774" s="254" t="str">
        <f>IF(AND(A7774&lt;&gt;"",ISNUMBER(A7774)),VLOOKUP(A7774,Studies!A:BR,5,FALSE),"")</f>
        <v>Itraconazole</v>
      </c>
      <c r="F7774" s="255" t="str">
        <f>IF(AND(A7774&lt;&gt;"",ISNUMBER(A7774)),VLOOKUP(A7774,Studies!A:BR,6,FALSE),"")</f>
        <v>Plasma</v>
      </c>
      <c r="G7774" s="240">
        <v>8</v>
      </c>
      <c r="H7774" s="240" t="s">
        <v>60</v>
      </c>
      <c r="I7774" s="241">
        <v>135.03030000000001</v>
      </c>
      <c r="J7774" s="241" t="s">
        <v>941</v>
      </c>
      <c r="K7774" s="241" t="s">
        <v>116</v>
      </c>
      <c r="L7774" s="145"/>
      <c r="M7774" s="145"/>
      <c r="N7774" s="145"/>
      <c r="O7774" s="242"/>
      <c r="P7774" s="175"/>
      <c r="Q7774" s="174"/>
    </row>
    <row r="7775" spans="1:17" ht="14.25" x14ac:dyDescent="0.2">
      <c r="A7775" s="243">
        <v>5199</v>
      </c>
      <c r="B7775" s="253" t="str">
        <f>IF(AND(A7775&lt;&gt;"",ISNUMBER(A7775)),VLOOKUP(A7775,Studies!A:BR,2,FALSE),"")</f>
        <v>Abdel-Rahman 2007</v>
      </c>
      <c r="C7775" s="254" t="str">
        <f>IF(AND(A7775&lt;&gt;"",ISNUMBER(A7775)),VLOOKUP(A7775,Studies!A:BR,3,FALSE),"")</f>
        <v>https://www.ncbi.nlm.nih.gov/pubmed/17517842</v>
      </c>
      <c r="D7775" s="254" t="str">
        <f>IF(AND(A7775&lt;&gt;"",ISNUMBER(A7775)),VLOOKUP(A7775,Studies!A:BR,4,FALSE),"")</f>
        <v>6-12y</v>
      </c>
      <c r="E7775" s="254" t="str">
        <f>IF(AND(A7775&lt;&gt;"",ISNUMBER(A7775)),VLOOKUP(A7775,Studies!A:BR,5,FALSE),"")</f>
        <v>Itraconazole</v>
      </c>
      <c r="F7775" s="255" t="str">
        <f>IF(AND(A7775&lt;&gt;"",ISNUMBER(A7775)),VLOOKUP(A7775,Studies!A:BR,6,FALSE),"")</f>
        <v>Plasma</v>
      </c>
      <c r="G7775" s="240">
        <v>12</v>
      </c>
      <c r="H7775" s="240" t="s">
        <v>60</v>
      </c>
      <c r="I7775" s="241">
        <v>103.7752</v>
      </c>
      <c r="J7775" s="241" t="s">
        <v>941</v>
      </c>
      <c r="K7775" s="241" t="s">
        <v>116</v>
      </c>
      <c r="L7775" s="145"/>
      <c r="M7775" s="145"/>
      <c r="N7775" s="145"/>
      <c r="O7775" s="242"/>
      <c r="P7775" s="175"/>
      <c r="Q7775" s="174"/>
    </row>
    <row r="7776" spans="1:17" ht="14.25" x14ac:dyDescent="0.2">
      <c r="A7776" s="243">
        <v>5199</v>
      </c>
      <c r="B7776" s="253" t="str">
        <f>IF(AND(A7776&lt;&gt;"",ISNUMBER(A7776)),VLOOKUP(A7776,Studies!A:BR,2,FALSE),"")</f>
        <v>Abdel-Rahman 2007</v>
      </c>
      <c r="C7776" s="254" t="str">
        <f>IF(AND(A7776&lt;&gt;"",ISNUMBER(A7776)),VLOOKUP(A7776,Studies!A:BR,3,FALSE),"")</f>
        <v>https://www.ncbi.nlm.nih.gov/pubmed/17517842</v>
      </c>
      <c r="D7776" s="254" t="str">
        <f>IF(AND(A7776&lt;&gt;"",ISNUMBER(A7776)),VLOOKUP(A7776,Studies!A:BR,4,FALSE),"")</f>
        <v>6-12y</v>
      </c>
      <c r="E7776" s="254" t="str">
        <f>IF(AND(A7776&lt;&gt;"",ISNUMBER(A7776)),VLOOKUP(A7776,Studies!A:BR,5,FALSE),"")</f>
        <v>Itraconazole</v>
      </c>
      <c r="F7776" s="255" t="str">
        <f>IF(AND(A7776&lt;&gt;"",ISNUMBER(A7776)),VLOOKUP(A7776,Studies!A:BR,6,FALSE),"")</f>
        <v>Plasma</v>
      </c>
      <c r="G7776" s="240">
        <v>24</v>
      </c>
      <c r="H7776" s="240" t="s">
        <v>60</v>
      </c>
      <c r="I7776" s="241">
        <v>52.076039999999999</v>
      </c>
      <c r="J7776" s="241" t="s">
        <v>941</v>
      </c>
      <c r="K7776" s="241" t="s">
        <v>116</v>
      </c>
      <c r="L7776" s="145"/>
      <c r="M7776" s="145"/>
      <c r="N7776" s="145"/>
      <c r="O7776" s="242"/>
      <c r="P7776" s="175"/>
      <c r="Q7776" s="174"/>
    </row>
    <row r="7777" spans="1:17" ht="14.25" x14ac:dyDescent="0.2">
      <c r="A7777" s="243">
        <v>5199</v>
      </c>
      <c r="B7777" s="253" t="str">
        <f>IF(AND(A7777&lt;&gt;"",ISNUMBER(A7777)),VLOOKUP(A7777,Studies!A:BR,2,FALSE),"")</f>
        <v>Abdel-Rahman 2007</v>
      </c>
      <c r="C7777" s="254" t="str">
        <f>IF(AND(A7777&lt;&gt;"",ISNUMBER(A7777)),VLOOKUP(A7777,Studies!A:BR,3,FALSE),"")</f>
        <v>https://www.ncbi.nlm.nih.gov/pubmed/17517842</v>
      </c>
      <c r="D7777" s="254" t="str">
        <f>IF(AND(A7777&lt;&gt;"",ISNUMBER(A7777)),VLOOKUP(A7777,Studies!A:BR,4,FALSE),"")</f>
        <v>6-12y</v>
      </c>
      <c r="E7777" s="254" t="str">
        <f>IF(AND(A7777&lt;&gt;"",ISNUMBER(A7777)),VLOOKUP(A7777,Studies!A:BR,5,FALSE),"")</f>
        <v>Itraconazole</v>
      </c>
      <c r="F7777" s="255" t="str">
        <f>IF(AND(A7777&lt;&gt;"",ISNUMBER(A7777)),VLOOKUP(A7777,Studies!A:BR,6,FALSE),"")</f>
        <v>Plasma</v>
      </c>
      <c r="G7777" s="240">
        <v>48</v>
      </c>
      <c r="H7777" s="240" t="s">
        <v>60</v>
      </c>
      <c r="I7777" s="241">
        <v>18.86347</v>
      </c>
      <c r="J7777" s="241" t="s">
        <v>941</v>
      </c>
      <c r="K7777" s="241" t="s">
        <v>116</v>
      </c>
      <c r="L7777" s="145"/>
      <c r="M7777" s="145"/>
      <c r="N7777" s="145"/>
      <c r="O7777" s="242"/>
      <c r="P7777" s="175"/>
      <c r="Q7777" s="174"/>
    </row>
    <row r="7778" spans="1:17" ht="14.25" x14ac:dyDescent="0.2">
      <c r="A7778" s="243">
        <v>5199</v>
      </c>
      <c r="B7778" s="253" t="str">
        <f>IF(AND(A7778&lt;&gt;"",ISNUMBER(A7778)),VLOOKUP(A7778,Studies!A:BR,2,FALSE),"")</f>
        <v>Abdel-Rahman 2007</v>
      </c>
      <c r="C7778" s="254" t="str">
        <f>IF(AND(A7778&lt;&gt;"",ISNUMBER(A7778)),VLOOKUP(A7778,Studies!A:BR,3,FALSE),"")</f>
        <v>https://www.ncbi.nlm.nih.gov/pubmed/17517842</v>
      </c>
      <c r="D7778" s="254" t="str">
        <f>IF(AND(A7778&lt;&gt;"",ISNUMBER(A7778)),VLOOKUP(A7778,Studies!A:BR,4,FALSE),"")</f>
        <v>6-12y</v>
      </c>
      <c r="E7778" s="254" t="str">
        <f>IF(AND(A7778&lt;&gt;"",ISNUMBER(A7778)),VLOOKUP(A7778,Studies!A:BR,5,FALSE),"")</f>
        <v>Itraconazole</v>
      </c>
      <c r="F7778" s="255" t="str">
        <f>IF(AND(A7778&lt;&gt;"",ISNUMBER(A7778)),VLOOKUP(A7778,Studies!A:BR,6,FALSE),"")</f>
        <v>Plasma</v>
      </c>
      <c r="G7778" s="240">
        <v>72</v>
      </c>
      <c r="H7778" s="240" t="s">
        <v>60</v>
      </c>
      <c r="I7778" s="241">
        <v>8.5626650000000009</v>
      </c>
      <c r="J7778" s="241" t="s">
        <v>941</v>
      </c>
      <c r="K7778" s="241" t="s">
        <v>116</v>
      </c>
      <c r="L7778" s="145"/>
      <c r="M7778" s="145"/>
      <c r="N7778" s="145"/>
      <c r="O7778" s="242"/>
      <c r="P7778" s="175"/>
      <c r="Q7778" s="174"/>
    </row>
    <row r="7779" spans="1:17" ht="14.25" x14ac:dyDescent="0.2">
      <c r="A7779" s="243">
        <v>5200</v>
      </c>
      <c r="B7779" s="253" t="str">
        <f>IF(AND(A7779&lt;&gt;"",ISNUMBER(A7779)),VLOOKUP(A7779,Studies!A:BR,2,FALSE),"")</f>
        <v>Abdel-Rahman 2007</v>
      </c>
      <c r="C7779" s="254" t="str">
        <f>IF(AND(A7779&lt;&gt;"",ISNUMBER(A7779)),VLOOKUP(A7779,Studies!A:BR,3,FALSE),"")</f>
        <v>https://www.ncbi.nlm.nih.gov/pubmed/17517842</v>
      </c>
      <c r="D7779" s="254" t="str">
        <f>IF(AND(A7779&lt;&gt;"",ISNUMBER(A7779)),VLOOKUP(A7779,Studies!A:BR,4,FALSE),"")</f>
        <v>12-16y</v>
      </c>
      <c r="E7779" s="254" t="str">
        <f>IF(AND(A7779&lt;&gt;"",ISNUMBER(A7779)),VLOOKUP(A7779,Studies!A:BR,5,FALSE),"")</f>
        <v>Itraconazole</v>
      </c>
      <c r="F7779" s="255" t="str">
        <f>IF(AND(A7779&lt;&gt;"",ISNUMBER(A7779)),VLOOKUP(A7779,Studies!A:BR,6,FALSE),"")</f>
        <v>Plasma</v>
      </c>
      <c r="G7779" s="240">
        <v>1</v>
      </c>
      <c r="H7779" s="240" t="s">
        <v>60</v>
      </c>
      <c r="I7779" s="241">
        <v>771.32410000000004</v>
      </c>
      <c r="J7779" s="241" t="s">
        <v>941</v>
      </c>
      <c r="K7779" s="241" t="s">
        <v>116</v>
      </c>
      <c r="L7779" s="145"/>
      <c r="M7779" s="145"/>
      <c r="N7779" s="145"/>
      <c r="O7779" s="242"/>
      <c r="P7779" s="175"/>
      <c r="Q7779" s="174"/>
    </row>
    <row r="7780" spans="1:17" ht="14.25" x14ac:dyDescent="0.2">
      <c r="A7780" s="243">
        <v>5200</v>
      </c>
      <c r="B7780" s="253" t="str">
        <f>IF(AND(A7780&lt;&gt;"",ISNUMBER(A7780)),VLOOKUP(A7780,Studies!A:BR,2,FALSE),"")</f>
        <v>Abdel-Rahman 2007</v>
      </c>
      <c r="C7780" s="254" t="str">
        <f>IF(AND(A7780&lt;&gt;"",ISNUMBER(A7780)),VLOOKUP(A7780,Studies!A:BR,3,FALSE),"")</f>
        <v>https://www.ncbi.nlm.nih.gov/pubmed/17517842</v>
      </c>
      <c r="D7780" s="254" t="str">
        <f>IF(AND(A7780&lt;&gt;"",ISNUMBER(A7780)),VLOOKUP(A7780,Studies!A:BR,4,FALSE),"")</f>
        <v>12-16y</v>
      </c>
      <c r="E7780" s="254" t="str">
        <f>IF(AND(A7780&lt;&gt;"",ISNUMBER(A7780)),VLOOKUP(A7780,Studies!A:BR,5,FALSE),"")</f>
        <v>Itraconazole</v>
      </c>
      <c r="F7780" s="255" t="str">
        <f>IF(AND(A7780&lt;&gt;"",ISNUMBER(A7780)),VLOOKUP(A7780,Studies!A:BR,6,FALSE),"")</f>
        <v>Plasma</v>
      </c>
      <c r="G7780" s="240">
        <v>2</v>
      </c>
      <c r="H7780" s="240" t="s">
        <v>60</v>
      </c>
      <c r="I7780" s="241">
        <v>337.20209999999997</v>
      </c>
      <c r="J7780" s="241" t="s">
        <v>941</v>
      </c>
      <c r="K7780" s="241" t="s">
        <v>116</v>
      </c>
      <c r="L7780" s="145"/>
      <c r="M7780" s="145"/>
      <c r="N7780" s="145"/>
      <c r="O7780" s="242"/>
      <c r="P7780" s="175"/>
      <c r="Q7780" s="174"/>
    </row>
    <row r="7781" spans="1:17" ht="14.25" x14ac:dyDescent="0.2">
      <c r="A7781" s="243">
        <v>5200</v>
      </c>
      <c r="B7781" s="253" t="str">
        <f>IF(AND(A7781&lt;&gt;"",ISNUMBER(A7781)),VLOOKUP(A7781,Studies!A:BR,2,FALSE),"")</f>
        <v>Abdel-Rahman 2007</v>
      </c>
      <c r="C7781" s="254" t="str">
        <f>IF(AND(A7781&lt;&gt;"",ISNUMBER(A7781)),VLOOKUP(A7781,Studies!A:BR,3,FALSE),"")</f>
        <v>https://www.ncbi.nlm.nih.gov/pubmed/17517842</v>
      </c>
      <c r="D7781" s="254" t="str">
        <f>IF(AND(A7781&lt;&gt;"",ISNUMBER(A7781)),VLOOKUP(A7781,Studies!A:BR,4,FALSE),"")</f>
        <v>12-16y</v>
      </c>
      <c r="E7781" s="254" t="str">
        <f>IF(AND(A7781&lt;&gt;"",ISNUMBER(A7781)),VLOOKUP(A7781,Studies!A:BR,5,FALSE),"")</f>
        <v>Itraconazole</v>
      </c>
      <c r="F7781" s="255" t="str">
        <f>IF(AND(A7781&lt;&gt;"",ISNUMBER(A7781)),VLOOKUP(A7781,Studies!A:BR,6,FALSE),"")</f>
        <v>Plasma</v>
      </c>
      <c r="G7781" s="240">
        <v>5</v>
      </c>
      <c r="H7781" s="240" t="s">
        <v>60</v>
      </c>
      <c r="I7781" s="241">
        <v>123.6854</v>
      </c>
      <c r="J7781" s="241" t="s">
        <v>941</v>
      </c>
      <c r="K7781" s="241" t="s">
        <v>116</v>
      </c>
      <c r="L7781" s="145"/>
      <c r="M7781" s="145"/>
      <c r="N7781" s="145"/>
      <c r="O7781" s="242"/>
      <c r="P7781" s="175"/>
      <c r="Q7781" s="174"/>
    </row>
    <row r="7782" spans="1:17" ht="14.25" x14ac:dyDescent="0.2">
      <c r="A7782" s="243">
        <v>5200</v>
      </c>
      <c r="B7782" s="253" t="str">
        <f>IF(AND(A7782&lt;&gt;"",ISNUMBER(A7782)),VLOOKUP(A7782,Studies!A:BR,2,FALSE),"")</f>
        <v>Abdel-Rahman 2007</v>
      </c>
      <c r="C7782" s="254" t="str">
        <f>IF(AND(A7782&lt;&gt;"",ISNUMBER(A7782)),VLOOKUP(A7782,Studies!A:BR,3,FALSE),"")</f>
        <v>https://www.ncbi.nlm.nih.gov/pubmed/17517842</v>
      </c>
      <c r="D7782" s="254" t="str">
        <f>IF(AND(A7782&lt;&gt;"",ISNUMBER(A7782)),VLOOKUP(A7782,Studies!A:BR,4,FALSE),"")</f>
        <v>12-16y</v>
      </c>
      <c r="E7782" s="254" t="str">
        <f>IF(AND(A7782&lt;&gt;"",ISNUMBER(A7782)),VLOOKUP(A7782,Studies!A:BR,5,FALSE),"")</f>
        <v>Itraconazole</v>
      </c>
      <c r="F7782" s="255" t="str">
        <f>IF(AND(A7782&lt;&gt;"",ISNUMBER(A7782)),VLOOKUP(A7782,Studies!A:BR,6,FALSE),"")</f>
        <v>Plasma</v>
      </c>
      <c r="G7782" s="240">
        <v>8</v>
      </c>
      <c r="H7782" s="240" t="s">
        <v>60</v>
      </c>
      <c r="I7782" s="241">
        <v>81.779650000000004</v>
      </c>
      <c r="J7782" s="241" t="s">
        <v>941</v>
      </c>
      <c r="K7782" s="241" t="s">
        <v>116</v>
      </c>
      <c r="L7782" s="145"/>
      <c r="M7782" s="145"/>
      <c r="N7782" s="145"/>
      <c r="O7782" s="242"/>
      <c r="P7782" s="175"/>
      <c r="Q7782" s="174"/>
    </row>
    <row r="7783" spans="1:17" ht="14.25" x14ac:dyDescent="0.2">
      <c r="A7783" s="243">
        <v>5200</v>
      </c>
      <c r="B7783" s="253" t="str">
        <f>IF(AND(A7783&lt;&gt;"",ISNUMBER(A7783)),VLOOKUP(A7783,Studies!A:BR,2,FALSE),"")</f>
        <v>Abdel-Rahman 2007</v>
      </c>
      <c r="C7783" s="254" t="str">
        <f>IF(AND(A7783&lt;&gt;"",ISNUMBER(A7783)),VLOOKUP(A7783,Studies!A:BR,3,FALSE),"")</f>
        <v>https://www.ncbi.nlm.nih.gov/pubmed/17517842</v>
      </c>
      <c r="D7783" s="254" t="str">
        <f>IF(AND(A7783&lt;&gt;"",ISNUMBER(A7783)),VLOOKUP(A7783,Studies!A:BR,4,FALSE),"")</f>
        <v>12-16y</v>
      </c>
      <c r="E7783" s="254" t="str">
        <f>IF(AND(A7783&lt;&gt;"",ISNUMBER(A7783)),VLOOKUP(A7783,Studies!A:BR,5,FALSE),"")</f>
        <v>Itraconazole</v>
      </c>
      <c r="F7783" s="255" t="str">
        <f>IF(AND(A7783&lt;&gt;"",ISNUMBER(A7783)),VLOOKUP(A7783,Studies!A:BR,6,FALSE),"")</f>
        <v>Plasma</v>
      </c>
      <c r="G7783" s="240">
        <v>12</v>
      </c>
      <c r="H7783" s="240" t="s">
        <v>60</v>
      </c>
      <c r="I7783" s="241">
        <v>59.031579999999998</v>
      </c>
      <c r="J7783" s="241" t="s">
        <v>941</v>
      </c>
      <c r="K7783" s="241" t="s">
        <v>116</v>
      </c>
      <c r="L7783" s="145"/>
      <c r="M7783" s="145"/>
      <c r="N7783" s="145"/>
      <c r="O7783" s="242"/>
      <c r="P7783" s="175"/>
      <c r="Q7783" s="174"/>
    </row>
    <row r="7784" spans="1:17" ht="14.25" x14ac:dyDescent="0.2">
      <c r="A7784" s="243">
        <v>5200</v>
      </c>
      <c r="B7784" s="253" t="str">
        <f>IF(AND(A7784&lt;&gt;"",ISNUMBER(A7784)),VLOOKUP(A7784,Studies!A:BR,2,FALSE),"")</f>
        <v>Abdel-Rahman 2007</v>
      </c>
      <c r="C7784" s="254" t="str">
        <f>IF(AND(A7784&lt;&gt;"",ISNUMBER(A7784)),VLOOKUP(A7784,Studies!A:BR,3,FALSE),"")</f>
        <v>https://www.ncbi.nlm.nih.gov/pubmed/17517842</v>
      </c>
      <c r="D7784" s="254" t="str">
        <f>IF(AND(A7784&lt;&gt;"",ISNUMBER(A7784)),VLOOKUP(A7784,Studies!A:BR,4,FALSE),"")</f>
        <v>12-16y</v>
      </c>
      <c r="E7784" s="254" t="str">
        <f>IF(AND(A7784&lt;&gt;"",ISNUMBER(A7784)),VLOOKUP(A7784,Studies!A:BR,5,FALSE),"")</f>
        <v>Itraconazole</v>
      </c>
      <c r="F7784" s="255" t="str">
        <f>IF(AND(A7784&lt;&gt;"",ISNUMBER(A7784)),VLOOKUP(A7784,Studies!A:BR,6,FALSE),"")</f>
        <v>Plasma</v>
      </c>
      <c r="G7784" s="240">
        <v>24</v>
      </c>
      <c r="H7784" s="240" t="s">
        <v>60</v>
      </c>
      <c r="I7784" s="241">
        <v>39.031129999999997</v>
      </c>
      <c r="J7784" s="241" t="s">
        <v>941</v>
      </c>
      <c r="K7784" s="241" t="s">
        <v>116</v>
      </c>
      <c r="L7784" s="145"/>
      <c r="M7784" s="145"/>
      <c r="N7784" s="145"/>
      <c r="O7784" s="242"/>
      <c r="P7784" s="175"/>
      <c r="Q7784" s="174"/>
    </row>
    <row r="7785" spans="1:17" ht="14.25" x14ac:dyDescent="0.2">
      <c r="A7785" s="243">
        <v>5200</v>
      </c>
      <c r="B7785" s="253" t="str">
        <f>IF(AND(A7785&lt;&gt;"",ISNUMBER(A7785)),VLOOKUP(A7785,Studies!A:BR,2,FALSE),"")</f>
        <v>Abdel-Rahman 2007</v>
      </c>
      <c r="C7785" s="254" t="str">
        <f>IF(AND(A7785&lt;&gt;"",ISNUMBER(A7785)),VLOOKUP(A7785,Studies!A:BR,3,FALSE),"")</f>
        <v>https://www.ncbi.nlm.nih.gov/pubmed/17517842</v>
      </c>
      <c r="D7785" s="254" t="str">
        <f>IF(AND(A7785&lt;&gt;"",ISNUMBER(A7785)),VLOOKUP(A7785,Studies!A:BR,4,FALSE),"")</f>
        <v>12-16y</v>
      </c>
      <c r="E7785" s="254" t="str">
        <f>IF(AND(A7785&lt;&gt;"",ISNUMBER(A7785)),VLOOKUP(A7785,Studies!A:BR,5,FALSE),"")</f>
        <v>Itraconazole</v>
      </c>
      <c r="F7785" s="255" t="str">
        <f>IF(AND(A7785&lt;&gt;"",ISNUMBER(A7785)),VLOOKUP(A7785,Studies!A:BR,6,FALSE),"")</f>
        <v>Plasma</v>
      </c>
      <c r="G7785" s="240">
        <v>48</v>
      </c>
      <c r="H7785" s="240" t="s">
        <v>60</v>
      </c>
      <c r="I7785" s="241">
        <v>22.20251</v>
      </c>
      <c r="J7785" s="241" t="s">
        <v>941</v>
      </c>
      <c r="K7785" s="241" t="s">
        <v>116</v>
      </c>
      <c r="L7785" s="145"/>
      <c r="M7785" s="145"/>
      <c r="N7785" s="145"/>
      <c r="O7785" s="242"/>
      <c r="P7785" s="175"/>
      <c r="Q7785" s="174"/>
    </row>
    <row r="7786" spans="1:17" ht="14.25" x14ac:dyDescent="0.2">
      <c r="A7786" s="243">
        <v>5200</v>
      </c>
      <c r="B7786" s="253" t="str">
        <f>IF(AND(A7786&lt;&gt;"",ISNUMBER(A7786)),VLOOKUP(A7786,Studies!A:BR,2,FALSE),"")</f>
        <v>Abdel-Rahman 2007</v>
      </c>
      <c r="C7786" s="254" t="str">
        <f>IF(AND(A7786&lt;&gt;"",ISNUMBER(A7786)),VLOOKUP(A7786,Studies!A:BR,3,FALSE),"")</f>
        <v>https://www.ncbi.nlm.nih.gov/pubmed/17517842</v>
      </c>
      <c r="D7786" s="254" t="str">
        <f>IF(AND(A7786&lt;&gt;"",ISNUMBER(A7786)),VLOOKUP(A7786,Studies!A:BR,4,FALSE),"")</f>
        <v>12-16y</v>
      </c>
      <c r="E7786" s="254" t="str">
        <f>IF(AND(A7786&lt;&gt;"",ISNUMBER(A7786)),VLOOKUP(A7786,Studies!A:BR,5,FALSE),"")</f>
        <v>Itraconazole</v>
      </c>
      <c r="F7786" s="255" t="str">
        <f>IF(AND(A7786&lt;&gt;"",ISNUMBER(A7786)),VLOOKUP(A7786,Studies!A:BR,6,FALSE),"")</f>
        <v>Plasma</v>
      </c>
      <c r="G7786" s="240">
        <v>72</v>
      </c>
      <c r="H7786" s="240" t="s">
        <v>60</v>
      </c>
      <c r="I7786" s="241">
        <v>13.11375</v>
      </c>
      <c r="J7786" s="241" t="s">
        <v>941</v>
      </c>
      <c r="K7786" s="241" t="s">
        <v>116</v>
      </c>
      <c r="L7786" s="145"/>
      <c r="M7786" s="145"/>
      <c r="N7786" s="145"/>
      <c r="O7786" s="242"/>
      <c r="P7786" s="175"/>
      <c r="Q7786" s="174"/>
    </row>
    <row r="7787" spans="1:17" ht="14.25" x14ac:dyDescent="0.2">
      <c r="A7787" s="243">
        <v>5200</v>
      </c>
      <c r="B7787" s="253" t="str">
        <f>IF(AND(A7787&lt;&gt;"",ISNUMBER(A7787)),VLOOKUP(A7787,Studies!A:BR,2,FALSE),"")</f>
        <v>Abdel-Rahman 2007</v>
      </c>
      <c r="C7787" s="254" t="str">
        <f>IF(AND(A7787&lt;&gt;"",ISNUMBER(A7787)),VLOOKUP(A7787,Studies!A:BR,3,FALSE),"")</f>
        <v>https://www.ncbi.nlm.nih.gov/pubmed/17517842</v>
      </c>
      <c r="D7787" s="254" t="str">
        <f>IF(AND(A7787&lt;&gt;"",ISNUMBER(A7787)),VLOOKUP(A7787,Studies!A:BR,4,FALSE),"")</f>
        <v>12-16y</v>
      </c>
      <c r="E7787" s="254" t="str">
        <f>IF(AND(A7787&lt;&gt;"",ISNUMBER(A7787)),VLOOKUP(A7787,Studies!A:BR,5,FALSE),"")</f>
        <v>Itraconazole</v>
      </c>
      <c r="F7787" s="255" t="str">
        <f>IF(AND(A7787&lt;&gt;"",ISNUMBER(A7787)),VLOOKUP(A7787,Studies!A:BR,6,FALSE),"")</f>
        <v>Plasma</v>
      </c>
      <c r="G7787" s="240">
        <v>96</v>
      </c>
      <c r="H7787" s="240" t="s">
        <v>60</v>
      </c>
      <c r="I7787" s="241">
        <v>7.0947849999999999</v>
      </c>
      <c r="J7787" s="241" t="s">
        <v>941</v>
      </c>
      <c r="K7787" s="241" t="s">
        <v>116</v>
      </c>
      <c r="L7787" s="145"/>
      <c r="M7787" s="145"/>
      <c r="N7787" s="145"/>
      <c r="O7787" s="242"/>
      <c r="P7787" s="175"/>
      <c r="Q7787" s="174"/>
    </row>
    <row r="7788" spans="1:17" ht="14.25" x14ac:dyDescent="0.2">
      <c r="A7788" s="243">
        <v>5200</v>
      </c>
      <c r="B7788" s="253" t="str">
        <f>IF(AND(A7788&lt;&gt;"",ISNUMBER(A7788)),VLOOKUP(A7788,Studies!A:BR,2,FALSE),"")</f>
        <v>Abdel-Rahman 2007</v>
      </c>
      <c r="C7788" s="254" t="str">
        <f>IF(AND(A7788&lt;&gt;"",ISNUMBER(A7788)),VLOOKUP(A7788,Studies!A:BR,3,FALSE),"")</f>
        <v>https://www.ncbi.nlm.nih.gov/pubmed/17517842</v>
      </c>
      <c r="D7788" s="254" t="str">
        <f>IF(AND(A7788&lt;&gt;"",ISNUMBER(A7788)),VLOOKUP(A7788,Studies!A:BR,4,FALSE),"")</f>
        <v>12-16y</v>
      </c>
      <c r="E7788" s="254" t="str">
        <f>IF(AND(A7788&lt;&gt;"",ISNUMBER(A7788)),VLOOKUP(A7788,Studies!A:BR,5,FALSE),"")</f>
        <v>Itraconazole</v>
      </c>
      <c r="F7788" s="255" t="str">
        <f>IF(AND(A7788&lt;&gt;"",ISNUMBER(A7788)),VLOOKUP(A7788,Studies!A:BR,6,FALSE),"")</f>
        <v>Plasma</v>
      </c>
      <c r="G7788" s="240">
        <v>120</v>
      </c>
      <c r="H7788" s="240" t="s">
        <v>60</v>
      </c>
      <c r="I7788" s="241">
        <v>3.6051920000000002</v>
      </c>
      <c r="J7788" s="241" t="s">
        <v>941</v>
      </c>
      <c r="K7788" s="241" t="s">
        <v>116</v>
      </c>
      <c r="L7788" s="145"/>
      <c r="M7788" s="145"/>
      <c r="N7788" s="145"/>
      <c r="O7788" s="242"/>
      <c r="P7788" s="175"/>
      <c r="Q7788" s="174"/>
    </row>
    <row r="7789" spans="1:17" x14ac:dyDescent="0.2">
      <c r="A7789" s="183">
        <v>5295</v>
      </c>
      <c r="B7789" s="253" t="str">
        <f>IF(AND(A7789&lt;&gt;"",ISNUMBER(A7789)),VLOOKUP(A7789,Studies!A:BR,2,FALSE),"")</f>
        <v>Iwamoto 2008</v>
      </c>
      <c r="C7789" s="254" t="str">
        <f>IF(AND(A7789&lt;&gt;"",ISNUMBER(A7789)),VLOOKUP(A7789,Studies!A:BR,3,FALSE),"")</f>
        <v>https://www.ncbi.nlm.nih.gov/pubmed/19143531</v>
      </c>
      <c r="D7789" s="254" t="str">
        <f>IF(AND(A7789&lt;&gt;"",ISNUMBER(A7789)),VLOOKUP(A7789,Studies!A:BR,4,FALSE),"")</f>
        <v>400mg FCT</v>
      </c>
      <c r="E7789" s="254" t="str">
        <f>IF(AND(A7789&lt;&gt;"",ISNUMBER(A7789)),VLOOKUP(A7789,Studies!A:BR,5,FALSE),"")</f>
        <v>Raltegravir</v>
      </c>
      <c r="F7789" s="255" t="str">
        <f>IF(AND(A7789&lt;&gt;"",ISNUMBER(A7789)),VLOOKUP(A7789,Studies!A:BR,6,FALSE),"")</f>
        <v>Plasma</v>
      </c>
      <c r="G7789" s="194">
        <v>0.5</v>
      </c>
      <c r="H7789" s="194" t="s">
        <v>60</v>
      </c>
      <c r="I7789" s="187">
        <v>2.34375</v>
      </c>
      <c r="J7789" s="187" t="s">
        <v>1221</v>
      </c>
      <c r="K7789" s="187" t="s">
        <v>116</v>
      </c>
      <c r="P7789" s="188"/>
    </row>
    <row r="7790" spans="1:17" x14ac:dyDescent="0.2">
      <c r="A7790" s="183">
        <v>5295</v>
      </c>
      <c r="B7790" s="253" t="str">
        <f>IF(AND(A7790&lt;&gt;"",ISNUMBER(A7790)),VLOOKUP(A7790,Studies!A:BR,2,FALSE),"")</f>
        <v>Iwamoto 2008</v>
      </c>
      <c r="C7790" s="254" t="str">
        <f>IF(AND(A7790&lt;&gt;"",ISNUMBER(A7790)),VLOOKUP(A7790,Studies!A:BR,3,FALSE),"")</f>
        <v>https://www.ncbi.nlm.nih.gov/pubmed/19143531</v>
      </c>
      <c r="D7790" s="254" t="str">
        <f>IF(AND(A7790&lt;&gt;"",ISNUMBER(A7790)),VLOOKUP(A7790,Studies!A:BR,4,FALSE),"")</f>
        <v>400mg FCT</v>
      </c>
      <c r="E7790" s="254" t="str">
        <f>IF(AND(A7790&lt;&gt;"",ISNUMBER(A7790)),VLOOKUP(A7790,Studies!A:BR,5,FALSE),"")</f>
        <v>Raltegravir</v>
      </c>
      <c r="F7790" s="255" t="str">
        <f>IF(AND(A7790&lt;&gt;"",ISNUMBER(A7790)),VLOOKUP(A7790,Studies!A:BR,6,FALSE),"")</f>
        <v>Plasma</v>
      </c>
      <c r="G7790" s="194">
        <v>1</v>
      </c>
      <c r="H7790" s="194" t="s">
        <v>60</v>
      </c>
      <c r="I7790" s="187">
        <v>3.03125</v>
      </c>
      <c r="J7790" s="187" t="s">
        <v>1221</v>
      </c>
      <c r="K7790" s="187" t="s">
        <v>116</v>
      </c>
      <c r="P7790" s="188"/>
    </row>
    <row r="7791" spans="1:17" x14ac:dyDescent="0.2">
      <c r="A7791" s="183">
        <v>5295</v>
      </c>
      <c r="B7791" s="253" t="str">
        <f>IF(AND(A7791&lt;&gt;"",ISNUMBER(A7791)),VLOOKUP(A7791,Studies!A:BR,2,FALSE),"")</f>
        <v>Iwamoto 2008</v>
      </c>
      <c r="C7791" s="254" t="str">
        <f>IF(AND(A7791&lt;&gt;"",ISNUMBER(A7791)),VLOOKUP(A7791,Studies!A:BR,3,FALSE),"")</f>
        <v>https://www.ncbi.nlm.nih.gov/pubmed/19143531</v>
      </c>
      <c r="D7791" s="254" t="str">
        <f>IF(AND(A7791&lt;&gt;"",ISNUMBER(A7791)),VLOOKUP(A7791,Studies!A:BR,4,FALSE),"")</f>
        <v>400mg FCT</v>
      </c>
      <c r="E7791" s="254" t="str">
        <f>IF(AND(A7791&lt;&gt;"",ISNUMBER(A7791)),VLOOKUP(A7791,Studies!A:BR,5,FALSE),"")</f>
        <v>Raltegravir</v>
      </c>
      <c r="F7791" s="255" t="str">
        <f>IF(AND(A7791&lt;&gt;"",ISNUMBER(A7791)),VLOOKUP(A7791,Studies!A:BR,6,FALSE),"")</f>
        <v>Plasma</v>
      </c>
      <c r="G7791" s="194">
        <v>1.5</v>
      </c>
      <c r="H7791" s="194" t="s">
        <v>60</v>
      </c>
      <c r="I7791" s="187">
        <v>3.65625</v>
      </c>
      <c r="J7791" s="187" t="s">
        <v>1221</v>
      </c>
      <c r="K7791" s="187" t="s">
        <v>116</v>
      </c>
      <c r="P7791" s="188"/>
    </row>
    <row r="7792" spans="1:17" x14ac:dyDescent="0.2">
      <c r="A7792" s="183">
        <v>5295</v>
      </c>
      <c r="B7792" s="253" t="str">
        <f>IF(AND(A7792&lt;&gt;"",ISNUMBER(A7792)),VLOOKUP(A7792,Studies!A:BR,2,FALSE),"")</f>
        <v>Iwamoto 2008</v>
      </c>
      <c r="C7792" s="254" t="str">
        <f>IF(AND(A7792&lt;&gt;"",ISNUMBER(A7792)),VLOOKUP(A7792,Studies!A:BR,3,FALSE),"")</f>
        <v>https://www.ncbi.nlm.nih.gov/pubmed/19143531</v>
      </c>
      <c r="D7792" s="254" t="str">
        <f>IF(AND(A7792&lt;&gt;"",ISNUMBER(A7792)),VLOOKUP(A7792,Studies!A:BR,4,FALSE),"")</f>
        <v>400mg FCT</v>
      </c>
      <c r="E7792" s="254" t="str">
        <f>IF(AND(A7792&lt;&gt;"",ISNUMBER(A7792)),VLOOKUP(A7792,Studies!A:BR,5,FALSE),"")</f>
        <v>Raltegravir</v>
      </c>
      <c r="F7792" s="255" t="str">
        <f>IF(AND(A7792&lt;&gt;"",ISNUMBER(A7792)),VLOOKUP(A7792,Studies!A:BR,6,FALSE),"")</f>
        <v>Plasma</v>
      </c>
      <c r="G7792" s="194">
        <v>2</v>
      </c>
      <c r="H7792" s="194" t="s">
        <v>60</v>
      </c>
      <c r="I7792" s="187">
        <v>3.5</v>
      </c>
      <c r="J7792" s="187" t="s">
        <v>1221</v>
      </c>
      <c r="K7792" s="187" t="s">
        <v>116</v>
      </c>
      <c r="P7792" s="188"/>
    </row>
    <row r="7793" spans="1:16" x14ac:dyDescent="0.2">
      <c r="A7793" s="183">
        <v>5295</v>
      </c>
      <c r="B7793" s="253" t="str">
        <f>IF(AND(A7793&lt;&gt;"",ISNUMBER(A7793)),VLOOKUP(A7793,Studies!A:BR,2,FALSE),"")</f>
        <v>Iwamoto 2008</v>
      </c>
      <c r="C7793" s="254" t="str">
        <f>IF(AND(A7793&lt;&gt;"",ISNUMBER(A7793)),VLOOKUP(A7793,Studies!A:BR,3,FALSE),"")</f>
        <v>https://www.ncbi.nlm.nih.gov/pubmed/19143531</v>
      </c>
      <c r="D7793" s="254" t="str">
        <f>IF(AND(A7793&lt;&gt;"",ISNUMBER(A7793)),VLOOKUP(A7793,Studies!A:BR,4,FALSE),"")</f>
        <v>400mg FCT</v>
      </c>
      <c r="E7793" s="254" t="str">
        <f>IF(AND(A7793&lt;&gt;"",ISNUMBER(A7793)),VLOOKUP(A7793,Studies!A:BR,5,FALSE),"")</f>
        <v>Raltegravir</v>
      </c>
      <c r="F7793" s="255" t="str">
        <f>IF(AND(A7793&lt;&gt;"",ISNUMBER(A7793)),VLOOKUP(A7793,Studies!A:BR,6,FALSE),"")</f>
        <v>Plasma</v>
      </c>
      <c r="G7793" s="194">
        <v>3</v>
      </c>
      <c r="H7793" s="194" t="s">
        <v>60</v>
      </c>
      <c r="I7793" s="187">
        <v>2.46875</v>
      </c>
      <c r="J7793" s="187" t="s">
        <v>1221</v>
      </c>
      <c r="K7793" s="187" t="s">
        <v>116</v>
      </c>
      <c r="P7793" s="188"/>
    </row>
    <row r="7794" spans="1:16" x14ac:dyDescent="0.2">
      <c r="A7794" s="183">
        <v>5295</v>
      </c>
      <c r="B7794" s="253" t="str">
        <f>IF(AND(A7794&lt;&gt;"",ISNUMBER(A7794)),VLOOKUP(A7794,Studies!A:BR,2,FALSE),"")</f>
        <v>Iwamoto 2008</v>
      </c>
      <c r="C7794" s="254" t="str">
        <f>IF(AND(A7794&lt;&gt;"",ISNUMBER(A7794)),VLOOKUP(A7794,Studies!A:BR,3,FALSE),"")</f>
        <v>https://www.ncbi.nlm.nih.gov/pubmed/19143531</v>
      </c>
      <c r="D7794" s="254" t="str">
        <f>IF(AND(A7794&lt;&gt;"",ISNUMBER(A7794)),VLOOKUP(A7794,Studies!A:BR,4,FALSE),"")</f>
        <v>400mg FCT</v>
      </c>
      <c r="E7794" s="254" t="str">
        <f>IF(AND(A7794&lt;&gt;"",ISNUMBER(A7794)),VLOOKUP(A7794,Studies!A:BR,5,FALSE),"")</f>
        <v>Raltegravir</v>
      </c>
      <c r="F7794" s="255" t="str">
        <f>IF(AND(A7794&lt;&gt;"",ISNUMBER(A7794)),VLOOKUP(A7794,Studies!A:BR,6,FALSE),"")</f>
        <v>Plasma</v>
      </c>
      <c r="G7794" s="194">
        <v>4</v>
      </c>
      <c r="H7794" s="194" t="s">
        <v>60</v>
      </c>
      <c r="I7794" s="187">
        <v>1.84375</v>
      </c>
      <c r="J7794" s="187" t="s">
        <v>1221</v>
      </c>
      <c r="K7794" s="187" t="s">
        <v>116</v>
      </c>
      <c r="P7794" s="188"/>
    </row>
    <row r="7795" spans="1:16" x14ac:dyDescent="0.2">
      <c r="A7795" s="183">
        <v>5295</v>
      </c>
      <c r="B7795" s="253" t="str">
        <f>IF(AND(A7795&lt;&gt;"",ISNUMBER(A7795)),VLOOKUP(A7795,Studies!A:BR,2,FALSE),"")</f>
        <v>Iwamoto 2008</v>
      </c>
      <c r="C7795" s="254" t="str">
        <f>IF(AND(A7795&lt;&gt;"",ISNUMBER(A7795)),VLOOKUP(A7795,Studies!A:BR,3,FALSE),"")</f>
        <v>https://www.ncbi.nlm.nih.gov/pubmed/19143531</v>
      </c>
      <c r="D7795" s="254" t="str">
        <f>IF(AND(A7795&lt;&gt;"",ISNUMBER(A7795)),VLOOKUP(A7795,Studies!A:BR,4,FALSE),"")</f>
        <v>400mg FCT</v>
      </c>
      <c r="E7795" s="254" t="str">
        <f>IF(AND(A7795&lt;&gt;"",ISNUMBER(A7795)),VLOOKUP(A7795,Studies!A:BR,5,FALSE),"")</f>
        <v>Raltegravir</v>
      </c>
      <c r="F7795" s="255" t="str">
        <f>IF(AND(A7795&lt;&gt;"",ISNUMBER(A7795)),VLOOKUP(A7795,Studies!A:BR,6,FALSE),"")</f>
        <v>Plasma</v>
      </c>
      <c r="G7795" s="194">
        <v>5</v>
      </c>
      <c r="H7795" s="194" t="s">
        <v>60</v>
      </c>
      <c r="I7795" s="187">
        <v>1.1875</v>
      </c>
      <c r="J7795" s="187" t="s">
        <v>1221</v>
      </c>
      <c r="K7795" s="187" t="s">
        <v>116</v>
      </c>
      <c r="P7795" s="188"/>
    </row>
    <row r="7796" spans="1:16" x14ac:dyDescent="0.2">
      <c r="A7796" s="183">
        <v>5295</v>
      </c>
      <c r="B7796" s="253" t="str">
        <f>IF(AND(A7796&lt;&gt;"",ISNUMBER(A7796)),VLOOKUP(A7796,Studies!A:BR,2,FALSE),"")</f>
        <v>Iwamoto 2008</v>
      </c>
      <c r="C7796" s="254" t="str">
        <f>IF(AND(A7796&lt;&gt;"",ISNUMBER(A7796)),VLOOKUP(A7796,Studies!A:BR,3,FALSE),"")</f>
        <v>https://www.ncbi.nlm.nih.gov/pubmed/19143531</v>
      </c>
      <c r="D7796" s="254" t="str">
        <f>IF(AND(A7796&lt;&gt;"",ISNUMBER(A7796)),VLOOKUP(A7796,Studies!A:BR,4,FALSE),"")</f>
        <v>400mg FCT</v>
      </c>
      <c r="E7796" s="254" t="str">
        <f>IF(AND(A7796&lt;&gt;"",ISNUMBER(A7796)),VLOOKUP(A7796,Studies!A:BR,5,FALSE),"")</f>
        <v>Raltegravir</v>
      </c>
      <c r="F7796" s="255" t="str">
        <f>IF(AND(A7796&lt;&gt;"",ISNUMBER(A7796)),VLOOKUP(A7796,Studies!A:BR,6,FALSE),"")</f>
        <v>Plasma</v>
      </c>
      <c r="G7796" s="194">
        <v>6</v>
      </c>
      <c r="H7796" s="194" t="s">
        <v>60</v>
      </c>
      <c r="I7796" s="187">
        <v>0.65625</v>
      </c>
      <c r="J7796" s="187" t="s">
        <v>1221</v>
      </c>
      <c r="K7796" s="187" t="s">
        <v>116</v>
      </c>
      <c r="P7796" s="188"/>
    </row>
    <row r="7797" spans="1:16" x14ac:dyDescent="0.2">
      <c r="A7797" s="183">
        <v>5295</v>
      </c>
      <c r="B7797" s="253" t="str">
        <f>IF(AND(A7797&lt;&gt;"",ISNUMBER(A7797)),VLOOKUP(A7797,Studies!A:BR,2,FALSE),"")</f>
        <v>Iwamoto 2008</v>
      </c>
      <c r="C7797" s="254" t="str">
        <f>IF(AND(A7797&lt;&gt;"",ISNUMBER(A7797)),VLOOKUP(A7797,Studies!A:BR,3,FALSE),"")</f>
        <v>https://www.ncbi.nlm.nih.gov/pubmed/19143531</v>
      </c>
      <c r="D7797" s="254" t="str">
        <f>IF(AND(A7797&lt;&gt;"",ISNUMBER(A7797)),VLOOKUP(A7797,Studies!A:BR,4,FALSE),"")</f>
        <v>400mg FCT</v>
      </c>
      <c r="E7797" s="254" t="str">
        <f>IF(AND(A7797&lt;&gt;"",ISNUMBER(A7797)),VLOOKUP(A7797,Studies!A:BR,5,FALSE),"")</f>
        <v>Raltegravir</v>
      </c>
      <c r="F7797" s="255" t="str">
        <f>IF(AND(A7797&lt;&gt;"",ISNUMBER(A7797)),VLOOKUP(A7797,Studies!A:BR,6,FALSE),"")</f>
        <v>Plasma</v>
      </c>
      <c r="G7797" s="194">
        <v>8</v>
      </c>
      <c r="H7797" s="194" t="s">
        <v>60</v>
      </c>
      <c r="I7797" s="187">
        <v>0.1875</v>
      </c>
      <c r="J7797" s="187" t="s">
        <v>1221</v>
      </c>
      <c r="K7797" s="187" t="s">
        <v>116</v>
      </c>
      <c r="P7797" s="188"/>
    </row>
    <row r="7798" spans="1:16" x14ac:dyDescent="0.2">
      <c r="A7798" s="183">
        <v>5295</v>
      </c>
      <c r="B7798" s="253" t="str">
        <f>IF(AND(A7798&lt;&gt;"",ISNUMBER(A7798)),VLOOKUP(A7798,Studies!A:BR,2,FALSE),"")</f>
        <v>Iwamoto 2008</v>
      </c>
      <c r="C7798" s="254" t="str">
        <f>IF(AND(A7798&lt;&gt;"",ISNUMBER(A7798)),VLOOKUP(A7798,Studies!A:BR,3,FALSE),"")</f>
        <v>https://www.ncbi.nlm.nih.gov/pubmed/19143531</v>
      </c>
      <c r="D7798" s="254" t="str">
        <f>IF(AND(A7798&lt;&gt;"",ISNUMBER(A7798)),VLOOKUP(A7798,Studies!A:BR,4,FALSE),"")</f>
        <v>400mg FCT</v>
      </c>
      <c r="E7798" s="254" t="str">
        <f>IF(AND(A7798&lt;&gt;"",ISNUMBER(A7798)),VLOOKUP(A7798,Studies!A:BR,5,FALSE),"")</f>
        <v>Raltegravir</v>
      </c>
      <c r="F7798" s="255" t="str">
        <f>IF(AND(A7798&lt;&gt;"",ISNUMBER(A7798)),VLOOKUP(A7798,Studies!A:BR,6,FALSE),"")</f>
        <v>Plasma</v>
      </c>
      <c r="G7798" s="194">
        <v>12</v>
      </c>
      <c r="H7798" s="194" t="s">
        <v>60</v>
      </c>
      <c r="I7798" s="187">
        <v>9.375E-2</v>
      </c>
      <c r="J7798" s="187" t="s">
        <v>1221</v>
      </c>
      <c r="K7798" s="187" t="s">
        <v>116</v>
      </c>
      <c r="P7798" s="188"/>
    </row>
    <row r="7799" spans="1:16" x14ac:dyDescent="0.2">
      <c r="A7799" s="183">
        <v>5295</v>
      </c>
      <c r="B7799" s="253" t="str">
        <f>IF(AND(A7799&lt;&gt;"",ISNUMBER(A7799)),VLOOKUP(A7799,Studies!A:BR,2,FALSE),"")</f>
        <v>Iwamoto 2008</v>
      </c>
      <c r="C7799" s="254" t="str">
        <f>IF(AND(A7799&lt;&gt;"",ISNUMBER(A7799)),VLOOKUP(A7799,Studies!A:BR,3,FALSE),"")</f>
        <v>https://www.ncbi.nlm.nih.gov/pubmed/19143531</v>
      </c>
      <c r="D7799" s="254" t="str">
        <f>IF(AND(A7799&lt;&gt;"",ISNUMBER(A7799)),VLOOKUP(A7799,Studies!A:BR,4,FALSE),"")</f>
        <v>400mg FCT</v>
      </c>
      <c r="E7799" s="254" t="str">
        <f>IF(AND(A7799&lt;&gt;"",ISNUMBER(A7799)),VLOOKUP(A7799,Studies!A:BR,5,FALSE),"")</f>
        <v>Raltegravir</v>
      </c>
      <c r="F7799" s="255" t="str">
        <f>IF(AND(A7799&lt;&gt;"",ISNUMBER(A7799)),VLOOKUP(A7799,Studies!A:BR,6,FALSE),"")</f>
        <v>Plasma</v>
      </c>
      <c r="G7799" s="194">
        <v>16</v>
      </c>
      <c r="H7799" s="194" t="s">
        <v>60</v>
      </c>
      <c r="I7799" s="187">
        <v>3.125E-2</v>
      </c>
      <c r="J7799" s="187" t="s">
        <v>1221</v>
      </c>
      <c r="K7799" s="187" t="s">
        <v>116</v>
      </c>
      <c r="P7799" s="188"/>
    </row>
    <row r="7800" spans="1:16" x14ac:dyDescent="0.2">
      <c r="A7800" s="183">
        <v>5295</v>
      </c>
      <c r="B7800" s="253" t="str">
        <f>IF(AND(A7800&lt;&gt;"",ISNUMBER(A7800)),VLOOKUP(A7800,Studies!A:BR,2,FALSE),"")</f>
        <v>Iwamoto 2008</v>
      </c>
      <c r="C7800" s="254" t="str">
        <f>IF(AND(A7800&lt;&gt;"",ISNUMBER(A7800)),VLOOKUP(A7800,Studies!A:BR,3,FALSE),"")</f>
        <v>https://www.ncbi.nlm.nih.gov/pubmed/19143531</v>
      </c>
      <c r="D7800" s="254" t="str">
        <f>IF(AND(A7800&lt;&gt;"",ISNUMBER(A7800)),VLOOKUP(A7800,Studies!A:BR,4,FALSE),"")</f>
        <v>400mg FCT</v>
      </c>
      <c r="E7800" s="254" t="str">
        <f>IF(AND(A7800&lt;&gt;"",ISNUMBER(A7800)),VLOOKUP(A7800,Studies!A:BR,5,FALSE),"")</f>
        <v>Raltegravir</v>
      </c>
      <c r="F7800" s="255" t="str">
        <f>IF(AND(A7800&lt;&gt;"",ISNUMBER(A7800)),VLOOKUP(A7800,Studies!A:BR,6,FALSE),"")</f>
        <v>Plasma</v>
      </c>
      <c r="G7800" s="194">
        <v>24</v>
      </c>
      <c r="H7800" s="194" t="s">
        <v>60</v>
      </c>
      <c r="I7800" s="187">
        <v>3.125E-2</v>
      </c>
      <c r="J7800" s="187" t="s">
        <v>1221</v>
      </c>
      <c r="K7800" s="187" t="s">
        <v>116</v>
      </c>
      <c r="P7800" s="188"/>
    </row>
    <row r="7801" spans="1:16" x14ac:dyDescent="0.2">
      <c r="A7801" s="183">
        <v>5296</v>
      </c>
      <c r="B7801" s="253" t="str">
        <f>IF(AND(A7801&lt;&gt;"",ISNUMBER(A7801)),VLOOKUP(A7801,Studies!A:BR,2,FALSE),"")</f>
        <v>Markowitz 2006</v>
      </c>
      <c r="C7801" s="254" t="str">
        <f>IF(AND(A7801&lt;&gt;"",ISNUMBER(A7801)),VLOOKUP(A7801,Studies!A:BR,3,FALSE),"")</f>
        <v>https://www.ncbi.nlm.nih.gov/pubmed/17133211</v>
      </c>
      <c r="D7801" s="254" t="str">
        <f>IF(AND(A7801&lt;&gt;"",ISNUMBER(A7801)),VLOOKUP(A7801,Studies!A:BR,4,FALSE),"")</f>
        <v>100mg FCT MD</v>
      </c>
      <c r="E7801" s="254" t="str">
        <f>IF(AND(A7801&lt;&gt;"",ISNUMBER(A7801)),VLOOKUP(A7801,Studies!A:BR,5,FALSE),"")</f>
        <v>Raltegravir</v>
      </c>
      <c r="F7801" s="255" t="str">
        <f>IF(AND(A7801&lt;&gt;"",ISNUMBER(A7801)),VLOOKUP(A7801,Studies!A:BR,6,FALSE),"")</f>
        <v>Plasma</v>
      </c>
      <c r="G7801" s="194">
        <v>216</v>
      </c>
      <c r="H7801" s="194" t="s">
        <v>60</v>
      </c>
      <c r="I7801" s="187">
        <v>144.14414978027344</v>
      </c>
      <c r="J7801" s="187" t="s">
        <v>964</v>
      </c>
      <c r="K7801" s="187" t="s">
        <v>116</v>
      </c>
      <c r="P7801" s="188"/>
    </row>
    <row r="7802" spans="1:16" x14ac:dyDescent="0.2">
      <c r="A7802" s="183">
        <v>5296</v>
      </c>
      <c r="B7802" s="253" t="str">
        <f>IF(AND(A7802&lt;&gt;"",ISNUMBER(A7802)),VLOOKUP(A7802,Studies!A:BR,2,FALSE),"")</f>
        <v>Markowitz 2006</v>
      </c>
      <c r="C7802" s="254" t="str">
        <f>IF(AND(A7802&lt;&gt;"",ISNUMBER(A7802)),VLOOKUP(A7802,Studies!A:BR,3,FALSE),"")</f>
        <v>https://www.ncbi.nlm.nih.gov/pubmed/17133211</v>
      </c>
      <c r="D7802" s="254" t="str">
        <f>IF(AND(A7802&lt;&gt;"",ISNUMBER(A7802)),VLOOKUP(A7802,Studies!A:BR,4,FALSE),"")</f>
        <v>100mg FCT MD</v>
      </c>
      <c r="E7802" s="254" t="str">
        <f>IF(AND(A7802&lt;&gt;"",ISNUMBER(A7802)),VLOOKUP(A7802,Studies!A:BR,5,FALSE),"")</f>
        <v>Raltegravir</v>
      </c>
      <c r="F7802" s="255" t="str">
        <f>IF(AND(A7802&lt;&gt;"",ISNUMBER(A7802)),VLOOKUP(A7802,Studies!A:BR,6,FALSE),"")</f>
        <v>Plasma</v>
      </c>
      <c r="G7802" s="194">
        <v>216.5</v>
      </c>
      <c r="H7802" s="194" t="s">
        <v>60</v>
      </c>
      <c r="I7802" s="187">
        <v>882.8829345703125</v>
      </c>
      <c r="J7802" s="187" t="s">
        <v>964</v>
      </c>
      <c r="K7802" s="187" t="s">
        <v>116</v>
      </c>
      <c r="P7802" s="188"/>
    </row>
    <row r="7803" spans="1:16" x14ac:dyDescent="0.2">
      <c r="A7803" s="183">
        <v>5296</v>
      </c>
      <c r="B7803" s="253" t="str">
        <f>IF(AND(A7803&lt;&gt;"",ISNUMBER(A7803)),VLOOKUP(A7803,Studies!A:BR,2,FALSE),"")</f>
        <v>Markowitz 2006</v>
      </c>
      <c r="C7803" s="254" t="str">
        <f>IF(AND(A7803&lt;&gt;"",ISNUMBER(A7803)),VLOOKUP(A7803,Studies!A:BR,3,FALSE),"")</f>
        <v>https://www.ncbi.nlm.nih.gov/pubmed/17133211</v>
      </c>
      <c r="D7803" s="254" t="str">
        <f>IF(AND(A7803&lt;&gt;"",ISNUMBER(A7803)),VLOOKUP(A7803,Studies!A:BR,4,FALSE),"")</f>
        <v>100mg FCT MD</v>
      </c>
      <c r="E7803" s="254" t="str">
        <f>IF(AND(A7803&lt;&gt;"",ISNUMBER(A7803)),VLOOKUP(A7803,Studies!A:BR,5,FALSE),"")</f>
        <v>Raltegravir</v>
      </c>
      <c r="F7803" s="255" t="str">
        <f>IF(AND(A7803&lt;&gt;"",ISNUMBER(A7803)),VLOOKUP(A7803,Studies!A:BR,6,FALSE),"")</f>
        <v>Plasma</v>
      </c>
      <c r="G7803" s="194">
        <v>217</v>
      </c>
      <c r="H7803" s="194" t="s">
        <v>60</v>
      </c>
      <c r="I7803" s="187">
        <v>1333.3333740234375</v>
      </c>
      <c r="J7803" s="187" t="s">
        <v>964</v>
      </c>
      <c r="K7803" s="187" t="s">
        <v>116</v>
      </c>
      <c r="P7803" s="188"/>
    </row>
    <row r="7804" spans="1:16" x14ac:dyDescent="0.2">
      <c r="A7804" s="183">
        <v>5296</v>
      </c>
      <c r="B7804" s="253" t="str">
        <f>IF(AND(A7804&lt;&gt;"",ISNUMBER(A7804)),VLOOKUP(A7804,Studies!A:BR,2,FALSE),"")</f>
        <v>Markowitz 2006</v>
      </c>
      <c r="C7804" s="254" t="str">
        <f>IF(AND(A7804&lt;&gt;"",ISNUMBER(A7804)),VLOOKUP(A7804,Studies!A:BR,3,FALSE),"")</f>
        <v>https://www.ncbi.nlm.nih.gov/pubmed/17133211</v>
      </c>
      <c r="D7804" s="254" t="str">
        <f>IF(AND(A7804&lt;&gt;"",ISNUMBER(A7804)),VLOOKUP(A7804,Studies!A:BR,4,FALSE),"")</f>
        <v>100mg FCT MD</v>
      </c>
      <c r="E7804" s="254" t="str">
        <f>IF(AND(A7804&lt;&gt;"",ISNUMBER(A7804)),VLOOKUP(A7804,Studies!A:BR,5,FALSE),"")</f>
        <v>Raltegravir</v>
      </c>
      <c r="F7804" s="255" t="str">
        <f>IF(AND(A7804&lt;&gt;"",ISNUMBER(A7804)),VLOOKUP(A7804,Studies!A:BR,6,FALSE),"")</f>
        <v>Plasma</v>
      </c>
      <c r="G7804" s="194">
        <v>217.5</v>
      </c>
      <c r="H7804" s="194" t="s">
        <v>60</v>
      </c>
      <c r="I7804" s="187">
        <v>1747.747802734375</v>
      </c>
      <c r="J7804" s="187" t="s">
        <v>964</v>
      </c>
      <c r="K7804" s="187" t="s">
        <v>116</v>
      </c>
      <c r="P7804" s="188"/>
    </row>
    <row r="7805" spans="1:16" x14ac:dyDescent="0.2">
      <c r="A7805" s="183">
        <v>5296</v>
      </c>
      <c r="B7805" s="253" t="str">
        <f>IF(AND(A7805&lt;&gt;"",ISNUMBER(A7805)),VLOOKUP(A7805,Studies!A:BR,2,FALSE),"")</f>
        <v>Markowitz 2006</v>
      </c>
      <c r="C7805" s="254" t="str">
        <f>IF(AND(A7805&lt;&gt;"",ISNUMBER(A7805)),VLOOKUP(A7805,Studies!A:BR,3,FALSE),"")</f>
        <v>https://www.ncbi.nlm.nih.gov/pubmed/17133211</v>
      </c>
      <c r="D7805" s="254" t="str">
        <f>IF(AND(A7805&lt;&gt;"",ISNUMBER(A7805)),VLOOKUP(A7805,Studies!A:BR,4,FALSE),"")</f>
        <v>100mg FCT MD</v>
      </c>
      <c r="E7805" s="254" t="str">
        <f>IF(AND(A7805&lt;&gt;"",ISNUMBER(A7805)),VLOOKUP(A7805,Studies!A:BR,5,FALSE),"")</f>
        <v>Raltegravir</v>
      </c>
      <c r="F7805" s="255" t="str">
        <f>IF(AND(A7805&lt;&gt;"",ISNUMBER(A7805)),VLOOKUP(A7805,Studies!A:BR,6,FALSE),"")</f>
        <v>Plasma</v>
      </c>
      <c r="G7805" s="194">
        <v>218</v>
      </c>
      <c r="H7805" s="194" t="s">
        <v>60</v>
      </c>
      <c r="I7805" s="187">
        <v>1909.9100341796875</v>
      </c>
      <c r="J7805" s="187" t="s">
        <v>964</v>
      </c>
      <c r="K7805" s="187" t="s">
        <v>116</v>
      </c>
      <c r="P7805" s="188"/>
    </row>
    <row r="7806" spans="1:16" x14ac:dyDescent="0.2">
      <c r="A7806" s="183">
        <v>5296</v>
      </c>
      <c r="B7806" s="253" t="str">
        <f>IF(AND(A7806&lt;&gt;"",ISNUMBER(A7806)),VLOOKUP(A7806,Studies!A:BR,2,FALSE),"")</f>
        <v>Markowitz 2006</v>
      </c>
      <c r="C7806" s="254" t="str">
        <f>IF(AND(A7806&lt;&gt;"",ISNUMBER(A7806)),VLOOKUP(A7806,Studies!A:BR,3,FALSE),"")</f>
        <v>https://www.ncbi.nlm.nih.gov/pubmed/17133211</v>
      </c>
      <c r="D7806" s="254" t="str">
        <f>IF(AND(A7806&lt;&gt;"",ISNUMBER(A7806)),VLOOKUP(A7806,Studies!A:BR,4,FALSE),"")</f>
        <v>100mg FCT MD</v>
      </c>
      <c r="E7806" s="254" t="str">
        <f>IF(AND(A7806&lt;&gt;"",ISNUMBER(A7806)),VLOOKUP(A7806,Studies!A:BR,5,FALSE),"")</f>
        <v>Raltegravir</v>
      </c>
      <c r="F7806" s="255" t="str">
        <f>IF(AND(A7806&lt;&gt;"",ISNUMBER(A7806)),VLOOKUP(A7806,Studies!A:BR,6,FALSE),"")</f>
        <v>Plasma</v>
      </c>
      <c r="G7806" s="194">
        <v>219</v>
      </c>
      <c r="H7806" s="194" t="s">
        <v>60</v>
      </c>
      <c r="I7806" s="187">
        <v>972.9730224609375</v>
      </c>
      <c r="J7806" s="187" t="s">
        <v>964</v>
      </c>
      <c r="K7806" s="187" t="s">
        <v>116</v>
      </c>
      <c r="P7806" s="188"/>
    </row>
    <row r="7807" spans="1:16" x14ac:dyDescent="0.2">
      <c r="A7807" s="183">
        <v>5296</v>
      </c>
      <c r="B7807" s="253" t="str">
        <f>IF(AND(A7807&lt;&gt;"",ISNUMBER(A7807)),VLOOKUP(A7807,Studies!A:BR,2,FALSE),"")</f>
        <v>Markowitz 2006</v>
      </c>
      <c r="C7807" s="254" t="str">
        <f>IF(AND(A7807&lt;&gt;"",ISNUMBER(A7807)),VLOOKUP(A7807,Studies!A:BR,3,FALSE),"")</f>
        <v>https://www.ncbi.nlm.nih.gov/pubmed/17133211</v>
      </c>
      <c r="D7807" s="254" t="str">
        <f>IF(AND(A7807&lt;&gt;"",ISNUMBER(A7807)),VLOOKUP(A7807,Studies!A:BR,4,FALSE),"")</f>
        <v>100mg FCT MD</v>
      </c>
      <c r="E7807" s="254" t="str">
        <f>IF(AND(A7807&lt;&gt;"",ISNUMBER(A7807)),VLOOKUP(A7807,Studies!A:BR,5,FALSE),"")</f>
        <v>Raltegravir</v>
      </c>
      <c r="F7807" s="255" t="str">
        <f>IF(AND(A7807&lt;&gt;"",ISNUMBER(A7807)),VLOOKUP(A7807,Studies!A:BR,6,FALSE),"")</f>
        <v>Plasma</v>
      </c>
      <c r="G7807" s="194">
        <v>220</v>
      </c>
      <c r="H7807" s="194" t="s">
        <v>60</v>
      </c>
      <c r="I7807" s="187">
        <v>594.5946044921875</v>
      </c>
      <c r="J7807" s="187" t="s">
        <v>964</v>
      </c>
      <c r="K7807" s="187" t="s">
        <v>116</v>
      </c>
      <c r="P7807" s="188"/>
    </row>
    <row r="7808" spans="1:16" x14ac:dyDescent="0.2">
      <c r="A7808" s="183">
        <v>5296</v>
      </c>
      <c r="B7808" s="253" t="str">
        <f>IF(AND(A7808&lt;&gt;"",ISNUMBER(A7808)),VLOOKUP(A7808,Studies!A:BR,2,FALSE),"")</f>
        <v>Markowitz 2006</v>
      </c>
      <c r="C7808" s="254" t="str">
        <f>IF(AND(A7808&lt;&gt;"",ISNUMBER(A7808)),VLOOKUP(A7808,Studies!A:BR,3,FALSE),"")</f>
        <v>https://www.ncbi.nlm.nih.gov/pubmed/17133211</v>
      </c>
      <c r="D7808" s="254" t="str">
        <f>IF(AND(A7808&lt;&gt;"",ISNUMBER(A7808)),VLOOKUP(A7808,Studies!A:BR,4,FALSE),"")</f>
        <v>100mg FCT MD</v>
      </c>
      <c r="E7808" s="254" t="str">
        <f>IF(AND(A7808&lt;&gt;"",ISNUMBER(A7808)),VLOOKUP(A7808,Studies!A:BR,5,FALSE),"")</f>
        <v>Raltegravir</v>
      </c>
      <c r="F7808" s="255" t="str">
        <f>IF(AND(A7808&lt;&gt;"",ISNUMBER(A7808)),VLOOKUP(A7808,Studies!A:BR,6,FALSE),"")</f>
        <v>Plasma</v>
      </c>
      <c r="G7808" s="194">
        <v>222</v>
      </c>
      <c r="H7808" s="194" t="s">
        <v>60</v>
      </c>
      <c r="I7808" s="187">
        <v>216.21621704101562</v>
      </c>
      <c r="J7808" s="187" t="s">
        <v>964</v>
      </c>
      <c r="K7808" s="187" t="s">
        <v>116</v>
      </c>
      <c r="P7808" s="188"/>
    </row>
    <row r="7809" spans="1:16" x14ac:dyDescent="0.2">
      <c r="A7809" s="183">
        <v>5296</v>
      </c>
      <c r="B7809" s="253" t="str">
        <f>IF(AND(A7809&lt;&gt;"",ISNUMBER(A7809)),VLOOKUP(A7809,Studies!A:BR,2,FALSE),"")</f>
        <v>Markowitz 2006</v>
      </c>
      <c r="C7809" s="254" t="str">
        <f>IF(AND(A7809&lt;&gt;"",ISNUMBER(A7809)),VLOOKUP(A7809,Studies!A:BR,3,FALSE),"")</f>
        <v>https://www.ncbi.nlm.nih.gov/pubmed/17133211</v>
      </c>
      <c r="D7809" s="254" t="str">
        <f>IF(AND(A7809&lt;&gt;"",ISNUMBER(A7809)),VLOOKUP(A7809,Studies!A:BR,4,FALSE),"")</f>
        <v>100mg FCT MD</v>
      </c>
      <c r="E7809" s="254" t="str">
        <f>IF(AND(A7809&lt;&gt;"",ISNUMBER(A7809)),VLOOKUP(A7809,Studies!A:BR,5,FALSE),"")</f>
        <v>Raltegravir</v>
      </c>
      <c r="F7809" s="255" t="str">
        <f>IF(AND(A7809&lt;&gt;"",ISNUMBER(A7809)),VLOOKUP(A7809,Studies!A:BR,6,FALSE),"")</f>
        <v>Plasma</v>
      </c>
      <c r="G7809" s="194">
        <v>224</v>
      </c>
      <c r="H7809" s="194" t="s">
        <v>60</v>
      </c>
      <c r="I7809" s="187">
        <v>126.12612915039062</v>
      </c>
      <c r="J7809" s="187" t="s">
        <v>964</v>
      </c>
      <c r="K7809" s="187" t="s">
        <v>116</v>
      </c>
      <c r="P7809" s="188"/>
    </row>
    <row r="7810" spans="1:16" x14ac:dyDescent="0.2">
      <c r="A7810" s="183">
        <v>5296</v>
      </c>
      <c r="B7810" s="253" t="str">
        <f>IF(AND(A7810&lt;&gt;"",ISNUMBER(A7810)),VLOOKUP(A7810,Studies!A:BR,2,FALSE),"")</f>
        <v>Markowitz 2006</v>
      </c>
      <c r="C7810" s="254" t="str">
        <f>IF(AND(A7810&lt;&gt;"",ISNUMBER(A7810)),VLOOKUP(A7810,Studies!A:BR,3,FALSE),"")</f>
        <v>https://www.ncbi.nlm.nih.gov/pubmed/17133211</v>
      </c>
      <c r="D7810" s="254" t="str">
        <f>IF(AND(A7810&lt;&gt;"",ISNUMBER(A7810)),VLOOKUP(A7810,Studies!A:BR,4,FALSE),"")</f>
        <v>100mg FCT MD</v>
      </c>
      <c r="E7810" s="254" t="str">
        <f>IF(AND(A7810&lt;&gt;"",ISNUMBER(A7810)),VLOOKUP(A7810,Studies!A:BR,5,FALSE),"")</f>
        <v>Raltegravir</v>
      </c>
      <c r="F7810" s="255" t="str">
        <f>IF(AND(A7810&lt;&gt;"",ISNUMBER(A7810)),VLOOKUP(A7810,Studies!A:BR,6,FALSE),"")</f>
        <v>Plasma</v>
      </c>
      <c r="G7810" s="194">
        <v>228</v>
      </c>
      <c r="H7810" s="194" t="s">
        <v>60</v>
      </c>
      <c r="I7810" s="187">
        <v>54.054054260253906</v>
      </c>
      <c r="J7810" s="187" t="s">
        <v>964</v>
      </c>
      <c r="K7810" s="187" t="s">
        <v>116</v>
      </c>
      <c r="P7810" s="188"/>
    </row>
    <row r="7811" spans="1:16" x14ac:dyDescent="0.2">
      <c r="A7811" s="183">
        <v>5297</v>
      </c>
      <c r="B7811" s="253" t="str">
        <f>IF(AND(A7811&lt;&gt;"",ISNUMBER(A7811)),VLOOKUP(A7811,Studies!A:BR,2,FALSE),"")</f>
        <v>Markowitz 2006</v>
      </c>
      <c r="C7811" s="254" t="str">
        <f>IF(AND(A7811&lt;&gt;"",ISNUMBER(A7811)),VLOOKUP(A7811,Studies!A:BR,3,FALSE),"")</f>
        <v>https://www.ncbi.nlm.nih.gov/pubmed/17133211</v>
      </c>
      <c r="D7811" s="254" t="str">
        <f>IF(AND(A7811&lt;&gt;"",ISNUMBER(A7811)),VLOOKUP(A7811,Studies!A:BR,4,FALSE),"")</f>
        <v>200mg FCT MD</v>
      </c>
      <c r="E7811" s="254" t="str">
        <f>IF(AND(A7811&lt;&gt;"",ISNUMBER(A7811)),VLOOKUP(A7811,Studies!A:BR,5,FALSE),"")</f>
        <v>Raltegravir</v>
      </c>
      <c r="F7811" s="255" t="str">
        <f>IF(AND(A7811&lt;&gt;"",ISNUMBER(A7811)),VLOOKUP(A7811,Studies!A:BR,6,FALSE),"")</f>
        <v>Plasma</v>
      </c>
      <c r="G7811" s="194">
        <v>216</v>
      </c>
      <c r="H7811" s="194" t="s">
        <v>60</v>
      </c>
      <c r="I7811" s="187">
        <v>432.43243408203125</v>
      </c>
      <c r="J7811" s="187" t="s">
        <v>964</v>
      </c>
      <c r="K7811" s="187" t="s">
        <v>116</v>
      </c>
      <c r="P7811" s="188"/>
    </row>
    <row r="7812" spans="1:16" x14ac:dyDescent="0.2">
      <c r="A7812" s="183">
        <v>5297</v>
      </c>
      <c r="B7812" s="253" t="str">
        <f>IF(AND(A7812&lt;&gt;"",ISNUMBER(A7812)),VLOOKUP(A7812,Studies!A:BR,2,FALSE),"")</f>
        <v>Markowitz 2006</v>
      </c>
      <c r="C7812" s="254" t="str">
        <f>IF(AND(A7812&lt;&gt;"",ISNUMBER(A7812)),VLOOKUP(A7812,Studies!A:BR,3,FALSE),"")</f>
        <v>https://www.ncbi.nlm.nih.gov/pubmed/17133211</v>
      </c>
      <c r="D7812" s="254" t="str">
        <f>IF(AND(A7812&lt;&gt;"",ISNUMBER(A7812)),VLOOKUP(A7812,Studies!A:BR,4,FALSE),"")</f>
        <v>200mg FCT MD</v>
      </c>
      <c r="E7812" s="254" t="str">
        <f>IF(AND(A7812&lt;&gt;"",ISNUMBER(A7812)),VLOOKUP(A7812,Studies!A:BR,5,FALSE),"")</f>
        <v>Raltegravir</v>
      </c>
      <c r="F7812" s="255" t="str">
        <f>IF(AND(A7812&lt;&gt;"",ISNUMBER(A7812)),VLOOKUP(A7812,Studies!A:BR,6,FALSE),"")</f>
        <v>Plasma</v>
      </c>
      <c r="G7812" s="194">
        <v>216.5</v>
      </c>
      <c r="H7812" s="194" t="s">
        <v>60</v>
      </c>
      <c r="I7812" s="187">
        <v>1225.2252197265625</v>
      </c>
      <c r="J7812" s="187" t="s">
        <v>964</v>
      </c>
      <c r="K7812" s="187" t="s">
        <v>116</v>
      </c>
      <c r="P7812" s="188"/>
    </row>
    <row r="7813" spans="1:16" x14ac:dyDescent="0.2">
      <c r="A7813" s="183">
        <v>5297</v>
      </c>
      <c r="B7813" s="253" t="str">
        <f>IF(AND(A7813&lt;&gt;"",ISNUMBER(A7813)),VLOOKUP(A7813,Studies!A:BR,2,FALSE),"")</f>
        <v>Markowitz 2006</v>
      </c>
      <c r="C7813" s="254" t="str">
        <f>IF(AND(A7813&lt;&gt;"",ISNUMBER(A7813)),VLOOKUP(A7813,Studies!A:BR,3,FALSE),"")</f>
        <v>https://www.ncbi.nlm.nih.gov/pubmed/17133211</v>
      </c>
      <c r="D7813" s="254" t="str">
        <f>IF(AND(A7813&lt;&gt;"",ISNUMBER(A7813)),VLOOKUP(A7813,Studies!A:BR,4,FALSE),"")</f>
        <v>200mg FCT MD</v>
      </c>
      <c r="E7813" s="254" t="str">
        <f>IF(AND(A7813&lt;&gt;"",ISNUMBER(A7813)),VLOOKUP(A7813,Studies!A:BR,5,FALSE),"")</f>
        <v>Raltegravir</v>
      </c>
      <c r="F7813" s="255" t="str">
        <f>IF(AND(A7813&lt;&gt;"",ISNUMBER(A7813)),VLOOKUP(A7813,Studies!A:BR,6,FALSE),"")</f>
        <v>Plasma</v>
      </c>
      <c r="G7813" s="194">
        <v>217</v>
      </c>
      <c r="H7813" s="194" t="s">
        <v>60</v>
      </c>
      <c r="I7813" s="187">
        <v>2594.5947265625</v>
      </c>
      <c r="J7813" s="187" t="s">
        <v>964</v>
      </c>
      <c r="K7813" s="187" t="s">
        <v>116</v>
      </c>
      <c r="P7813" s="188"/>
    </row>
    <row r="7814" spans="1:16" x14ac:dyDescent="0.2">
      <c r="A7814" s="183">
        <v>5297</v>
      </c>
      <c r="B7814" s="253" t="str">
        <f>IF(AND(A7814&lt;&gt;"",ISNUMBER(A7814)),VLOOKUP(A7814,Studies!A:BR,2,FALSE),"")</f>
        <v>Markowitz 2006</v>
      </c>
      <c r="C7814" s="254" t="str">
        <f>IF(AND(A7814&lt;&gt;"",ISNUMBER(A7814)),VLOOKUP(A7814,Studies!A:BR,3,FALSE),"")</f>
        <v>https://www.ncbi.nlm.nih.gov/pubmed/17133211</v>
      </c>
      <c r="D7814" s="254" t="str">
        <f>IF(AND(A7814&lt;&gt;"",ISNUMBER(A7814)),VLOOKUP(A7814,Studies!A:BR,4,FALSE),"")</f>
        <v>200mg FCT MD</v>
      </c>
      <c r="E7814" s="254" t="str">
        <f>IF(AND(A7814&lt;&gt;"",ISNUMBER(A7814)),VLOOKUP(A7814,Studies!A:BR,5,FALSE),"")</f>
        <v>Raltegravir</v>
      </c>
      <c r="F7814" s="255" t="str">
        <f>IF(AND(A7814&lt;&gt;"",ISNUMBER(A7814)),VLOOKUP(A7814,Studies!A:BR,6,FALSE),"")</f>
        <v>Plasma</v>
      </c>
      <c r="G7814" s="194">
        <v>217.5</v>
      </c>
      <c r="H7814" s="194" t="s">
        <v>60</v>
      </c>
      <c r="I7814" s="187">
        <v>2126.126220703125</v>
      </c>
      <c r="J7814" s="187" t="s">
        <v>964</v>
      </c>
      <c r="K7814" s="187" t="s">
        <v>116</v>
      </c>
      <c r="P7814" s="188"/>
    </row>
    <row r="7815" spans="1:16" x14ac:dyDescent="0.2">
      <c r="A7815" s="183">
        <v>5297</v>
      </c>
      <c r="B7815" s="253" t="str">
        <f>IF(AND(A7815&lt;&gt;"",ISNUMBER(A7815)),VLOOKUP(A7815,Studies!A:BR,2,FALSE),"")</f>
        <v>Markowitz 2006</v>
      </c>
      <c r="C7815" s="254" t="str">
        <f>IF(AND(A7815&lt;&gt;"",ISNUMBER(A7815)),VLOOKUP(A7815,Studies!A:BR,3,FALSE),"")</f>
        <v>https://www.ncbi.nlm.nih.gov/pubmed/17133211</v>
      </c>
      <c r="D7815" s="254" t="str">
        <f>IF(AND(A7815&lt;&gt;"",ISNUMBER(A7815)),VLOOKUP(A7815,Studies!A:BR,4,FALSE),"")</f>
        <v>200mg FCT MD</v>
      </c>
      <c r="E7815" s="254" t="str">
        <f>IF(AND(A7815&lt;&gt;"",ISNUMBER(A7815)),VLOOKUP(A7815,Studies!A:BR,5,FALSE),"")</f>
        <v>Raltegravir</v>
      </c>
      <c r="F7815" s="255" t="str">
        <f>IF(AND(A7815&lt;&gt;"",ISNUMBER(A7815)),VLOOKUP(A7815,Studies!A:BR,6,FALSE),"")</f>
        <v>Plasma</v>
      </c>
      <c r="G7815" s="194">
        <v>218</v>
      </c>
      <c r="H7815" s="194" t="s">
        <v>60</v>
      </c>
      <c r="I7815" s="187">
        <v>2540.54052734375</v>
      </c>
      <c r="J7815" s="187" t="s">
        <v>964</v>
      </c>
      <c r="K7815" s="187" t="s">
        <v>116</v>
      </c>
      <c r="P7815" s="188"/>
    </row>
    <row r="7816" spans="1:16" x14ac:dyDescent="0.2">
      <c r="A7816" s="183">
        <v>5297</v>
      </c>
      <c r="B7816" s="253" t="str">
        <f>IF(AND(A7816&lt;&gt;"",ISNUMBER(A7816)),VLOOKUP(A7816,Studies!A:BR,2,FALSE),"")</f>
        <v>Markowitz 2006</v>
      </c>
      <c r="C7816" s="254" t="str">
        <f>IF(AND(A7816&lt;&gt;"",ISNUMBER(A7816)),VLOOKUP(A7816,Studies!A:BR,3,FALSE),"")</f>
        <v>https://www.ncbi.nlm.nih.gov/pubmed/17133211</v>
      </c>
      <c r="D7816" s="254" t="str">
        <f>IF(AND(A7816&lt;&gt;"",ISNUMBER(A7816)),VLOOKUP(A7816,Studies!A:BR,4,FALSE),"")</f>
        <v>200mg FCT MD</v>
      </c>
      <c r="E7816" s="254" t="str">
        <f>IF(AND(A7816&lt;&gt;"",ISNUMBER(A7816)),VLOOKUP(A7816,Studies!A:BR,5,FALSE),"")</f>
        <v>Raltegravir</v>
      </c>
      <c r="F7816" s="255" t="str">
        <f>IF(AND(A7816&lt;&gt;"",ISNUMBER(A7816)),VLOOKUP(A7816,Studies!A:BR,6,FALSE),"")</f>
        <v>Plasma</v>
      </c>
      <c r="G7816" s="194">
        <v>219</v>
      </c>
      <c r="H7816" s="194" t="s">
        <v>60</v>
      </c>
      <c r="I7816" s="187">
        <v>1873.8739013671875</v>
      </c>
      <c r="J7816" s="187" t="s">
        <v>964</v>
      </c>
      <c r="K7816" s="187" t="s">
        <v>116</v>
      </c>
      <c r="P7816" s="188"/>
    </row>
    <row r="7817" spans="1:16" x14ac:dyDescent="0.2">
      <c r="A7817" s="183">
        <v>5297</v>
      </c>
      <c r="B7817" s="253" t="str">
        <f>IF(AND(A7817&lt;&gt;"",ISNUMBER(A7817)),VLOOKUP(A7817,Studies!A:BR,2,FALSE),"")</f>
        <v>Markowitz 2006</v>
      </c>
      <c r="C7817" s="254" t="str">
        <f>IF(AND(A7817&lt;&gt;"",ISNUMBER(A7817)),VLOOKUP(A7817,Studies!A:BR,3,FALSE),"")</f>
        <v>https://www.ncbi.nlm.nih.gov/pubmed/17133211</v>
      </c>
      <c r="D7817" s="254" t="str">
        <f>IF(AND(A7817&lt;&gt;"",ISNUMBER(A7817)),VLOOKUP(A7817,Studies!A:BR,4,FALSE),"")</f>
        <v>200mg FCT MD</v>
      </c>
      <c r="E7817" s="254" t="str">
        <f>IF(AND(A7817&lt;&gt;"",ISNUMBER(A7817)),VLOOKUP(A7817,Studies!A:BR,5,FALSE),"")</f>
        <v>Raltegravir</v>
      </c>
      <c r="F7817" s="255" t="str">
        <f>IF(AND(A7817&lt;&gt;"",ISNUMBER(A7817)),VLOOKUP(A7817,Studies!A:BR,6,FALSE),"")</f>
        <v>Plasma</v>
      </c>
      <c r="G7817" s="194">
        <v>220</v>
      </c>
      <c r="H7817" s="194" t="s">
        <v>60</v>
      </c>
      <c r="I7817" s="187">
        <v>1027.027099609375</v>
      </c>
      <c r="J7817" s="187" t="s">
        <v>964</v>
      </c>
      <c r="K7817" s="187" t="s">
        <v>116</v>
      </c>
      <c r="P7817" s="188"/>
    </row>
    <row r="7818" spans="1:16" x14ac:dyDescent="0.2">
      <c r="A7818" s="183">
        <v>5297</v>
      </c>
      <c r="B7818" s="253" t="str">
        <f>IF(AND(A7818&lt;&gt;"",ISNUMBER(A7818)),VLOOKUP(A7818,Studies!A:BR,2,FALSE),"")</f>
        <v>Markowitz 2006</v>
      </c>
      <c r="C7818" s="254" t="str">
        <f>IF(AND(A7818&lt;&gt;"",ISNUMBER(A7818)),VLOOKUP(A7818,Studies!A:BR,3,FALSE),"")</f>
        <v>https://www.ncbi.nlm.nih.gov/pubmed/17133211</v>
      </c>
      <c r="D7818" s="254" t="str">
        <f>IF(AND(A7818&lt;&gt;"",ISNUMBER(A7818)),VLOOKUP(A7818,Studies!A:BR,4,FALSE),"")</f>
        <v>200mg FCT MD</v>
      </c>
      <c r="E7818" s="254" t="str">
        <f>IF(AND(A7818&lt;&gt;"",ISNUMBER(A7818)),VLOOKUP(A7818,Studies!A:BR,5,FALSE),"")</f>
        <v>Raltegravir</v>
      </c>
      <c r="F7818" s="255" t="str">
        <f>IF(AND(A7818&lt;&gt;"",ISNUMBER(A7818)),VLOOKUP(A7818,Studies!A:BR,6,FALSE),"")</f>
        <v>Plasma</v>
      </c>
      <c r="G7818" s="194">
        <v>222</v>
      </c>
      <c r="H7818" s="194" t="s">
        <v>60</v>
      </c>
      <c r="I7818" s="187">
        <v>450.45046997070312</v>
      </c>
      <c r="J7818" s="187" t="s">
        <v>964</v>
      </c>
      <c r="K7818" s="187" t="s">
        <v>116</v>
      </c>
      <c r="P7818" s="188"/>
    </row>
    <row r="7819" spans="1:16" x14ac:dyDescent="0.2">
      <c r="A7819" s="183">
        <v>5297</v>
      </c>
      <c r="B7819" s="253" t="str">
        <f>IF(AND(A7819&lt;&gt;"",ISNUMBER(A7819)),VLOOKUP(A7819,Studies!A:BR,2,FALSE),"")</f>
        <v>Markowitz 2006</v>
      </c>
      <c r="C7819" s="254" t="str">
        <f>IF(AND(A7819&lt;&gt;"",ISNUMBER(A7819)),VLOOKUP(A7819,Studies!A:BR,3,FALSE),"")</f>
        <v>https://www.ncbi.nlm.nih.gov/pubmed/17133211</v>
      </c>
      <c r="D7819" s="254" t="str">
        <f>IF(AND(A7819&lt;&gt;"",ISNUMBER(A7819)),VLOOKUP(A7819,Studies!A:BR,4,FALSE),"")</f>
        <v>200mg FCT MD</v>
      </c>
      <c r="E7819" s="254" t="str">
        <f>IF(AND(A7819&lt;&gt;"",ISNUMBER(A7819)),VLOOKUP(A7819,Studies!A:BR,5,FALSE),"")</f>
        <v>Raltegravir</v>
      </c>
      <c r="F7819" s="255" t="str">
        <f>IF(AND(A7819&lt;&gt;"",ISNUMBER(A7819)),VLOOKUP(A7819,Studies!A:BR,6,FALSE),"")</f>
        <v>Plasma</v>
      </c>
      <c r="G7819" s="194">
        <v>224</v>
      </c>
      <c r="H7819" s="194" t="s">
        <v>60</v>
      </c>
      <c r="I7819" s="187">
        <v>270.27029418945312</v>
      </c>
      <c r="J7819" s="187" t="s">
        <v>964</v>
      </c>
      <c r="K7819" s="187" t="s">
        <v>116</v>
      </c>
      <c r="P7819" s="188"/>
    </row>
    <row r="7820" spans="1:16" x14ac:dyDescent="0.2">
      <c r="A7820" s="183">
        <v>5297</v>
      </c>
      <c r="B7820" s="253" t="str">
        <f>IF(AND(A7820&lt;&gt;"",ISNUMBER(A7820)),VLOOKUP(A7820,Studies!A:BR,2,FALSE),"")</f>
        <v>Markowitz 2006</v>
      </c>
      <c r="C7820" s="254" t="str">
        <f>IF(AND(A7820&lt;&gt;"",ISNUMBER(A7820)),VLOOKUP(A7820,Studies!A:BR,3,FALSE),"")</f>
        <v>https://www.ncbi.nlm.nih.gov/pubmed/17133211</v>
      </c>
      <c r="D7820" s="254" t="str">
        <f>IF(AND(A7820&lt;&gt;"",ISNUMBER(A7820)),VLOOKUP(A7820,Studies!A:BR,4,FALSE),"")</f>
        <v>200mg FCT MD</v>
      </c>
      <c r="E7820" s="254" t="str">
        <f>IF(AND(A7820&lt;&gt;"",ISNUMBER(A7820)),VLOOKUP(A7820,Studies!A:BR,5,FALSE),"")</f>
        <v>Raltegravir</v>
      </c>
      <c r="F7820" s="255" t="str">
        <f>IF(AND(A7820&lt;&gt;"",ISNUMBER(A7820)),VLOOKUP(A7820,Studies!A:BR,6,FALSE),"")</f>
        <v>Plasma</v>
      </c>
      <c r="G7820" s="194">
        <v>228</v>
      </c>
      <c r="H7820" s="194" t="s">
        <v>60</v>
      </c>
      <c r="I7820" s="187">
        <v>144.14414978027344</v>
      </c>
      <c r="J7820" s="187" t="s">
        <v>964</v>
      </c>
      <c r="K7820" s="187" t="s">
        <v>116</v>
      </c>
      <c r="P7820" s="188"/>
    </row>
    <row r="7821" spans="1:16" x14ac:dyDescent="0.2">
      <c r="A7821" s="183">
        <v>5298</v>
      </c>
      <c r="B7821" s="253" t="str">
        <f>IF(AND(A7821&lt;&gt;"",ISNUMBER(A7821)),VLOOKUP(A7821,Studies!A:BR,2,FALSE),"")</f>
        <v>Markowitz 2006</v>
      </c>
      <c r="C7821" s="254" t="str">
        <f>IF(AND(A7821&lt;&gt;"",ISNUMBER(A7821)),VLOOKUP(A7821,Studies!A:BR,3,FALSE),"")</f>
        <v>https://www.ncbi.nlm.nih.gov/pubmed/17133211</v>
      </c>
      <c r="D7821" s="254" t="str">
        <f>IF(AND(A7821&lt;&gt;"",ISNUMBER(A7821)),VLOOKUP(A7821,Studies!A:BR,4,FALSE),"")</f>
        <v>400mg FCT MD</v>
      </c>
      <c r="E7821" s="254" t="str">
        <f>IF(AND(A7821&lt;&gt;"",ISNUMBER(A7821)),VLOOKUP(A7821,Studies!A:BR,5,FALSE),"")</f>
        <v>Raltegravir</v>
      </c>
      <c r="F7821" s="255" t="str">
        <f>IF(AND(A7821&lt;&gt;"",ISNUMBER(A7821)),VLOOKUP(A7821,Studies!A:BR,6,FALSE),"")</f>
        <v>Plasma</v>
      </c>
      <c r="G7821" s="194">
        <v>216</v>
      </c>
      <c r="H7821" s="194" t="s">
        <v>60</v>
      </c>
      <c r="I7821" s="187">
        <v>360.36038208007812</v>
      </c>
      <c r="J7821" s="187" t="s">
        <v>964</v>
      </c>
      <c r="K7821" s="187" t="s">
        <v>116</v>
      </c>
      <c r="P7821" s="188"/>
    </row>
    <row r="7822" spans="1:16" x14ac:dyDescent="0.2">
      <c r="A7822" s="183">
        <v>5298</v>
      </c>
      <c r="B7822" s="253" t="str">
        <f>IF(AND(A7822&lt;&gt;"",ISNUMBER(A7822)),VLOOKUP(A7822,Studies!A:BR,2,FALSE),"")</f>
        <v>Markowitz 2006</v>
      </c>
      <c r="C7822" s="254" t="str">
        <f>IF(AND(A7822&lt;&gt;"",ISNUMBER(A7822)),VLOOKUP(A7822,Studies!A:BR,3,FALSE),"")</f>
        <v>https://www.ncbi.nlm.nih.gov/pubmed/17133211</v>
      </c>
      <c r="D7822" s="254" t="str">
        <f>IF(AND(A7822&lt;&gt;"",ISNUMBER(A7822)),VLOOKUP(A7822,Studies!A:BR,4,FALSE),"")</f>
        <v>400mg FCT MD</v>
      </c>
      <c r="E7822" s="254" t="str">
        <f>IF(AND(A7822&lt;&gt;"",ISNUMBER(A7822)),VLOOKUP(A7822,Studies!A:BR,5,FALSE),"")</f>
        <v>Raltegravir</v>
      </c>
      <c r="F7822" s="255" t="str">
        <f>IF(AND(A7822&lt;&gt;"",ISNUMBER(A7822)),VLOOKUP(A7822,Studies!A:BR,6,FALSE),"")</f>
        <v>Plasma</v>
      </c>
      <c r="G7822" s="194">
        <v>216.5</v>
      </c>
      <c r="H7822" s="194" t="s">
        <v>60</v>
      </c>
      <c r="I7822" s="187">
        <v>3621.621826171875</v>
      </c>
      <c r="J7822" s="187" t="s">
        <v>964</v>
      </c>
      <c r="K7822" s="187" t="s">
        <v>116</v>
      </c>
      <c r="P7822" s="188"/>
    </row>
    <row r="7823" spans="1:16" x14ac:dyDescent="0.2">
      <c r="A7823" s="183">
        <v>5298</v>
      </c>
      <c r="B7823" s="253" t="str">
        <f>IF(AND(A7823&lt;&gt;"",ISNUMBER(A7823)),VLOOKUP(A7823,Studies!A:BR,2,FALSE),"")</f>
        <v>Markowitz 2006</v>
      </c>
      <c r="C7823" s="254" t="str">
        <f>IF(AND(A7823&lt;&gt;"",ISNUMBER(A7823)),VLOOKUP(A7823,Studies!A:BR,3,FALSE),"")</f>
        <v>https://www.ncbi.nlm.nih.gov/pubmed/17133211</v>
      </c>
      <c r="D7823" s="254" t="str">
        <f>IF(AND(A7823&lt;&gt;"",ISNUMBER(A7823)),VLOOKUP(A7823,Studies!A:BR,4,FALSE),"")</f>
        <v>400mg FCT MD</v>
      </c>
      <c r="E7823" s="254" t="str">
        <f>IF(AND(A7823&lt;&gt;"",ISNUMBER(A7823)),VLOOKUP(A7823,Studies!A:BR,5,FALSE),"")</f>
        <v>Raltegravir</v>
      </c>
      <c r="F7823" s="255" t="str">
        <f>IF(AND(A7823&lt;&gt;"",ISNUMBER(A7823)),VLOOKUP(A7823,Studies!A:BR,6,FALSE),"")</f>
        <v>Plasma</v>
      </c>
      <c r="G7823" s="194">
        <v>217</v>
      </c>
      <c r="H7823" s="194" t="s">
        <v>60</v>
      </c>
      <c r="I7823" s="187">
        <v>5045.04541015625</v>
      </c>
      <c r="J7823" s="187" t="s">
        <v>964</v>
      </c>
      <c r="K7823" s="187" t="s">
        <v>116</v>
      </c>
      <c r="P7823" s="188"/>
    </row>
    <row r="7824" spans="1:16" x14ac:dyDescent="0.2">
      <c r="A7824" s="183">
        <v>5298</v>
      </c>
      <c r="B7824" s="253" t="str">
        <f>IF(AND(A7824&lt;&gt;"",ISNUMBER(A7824)),VLOOKUP(A7824,Studies!A:BR,2,FALSE),"")</f>
        <v>Markowitz 2006</v>
      </c>
      <c r="C7824" s="254" t="str">
        <f>IF(AND(A7824&lt;&gt;"",ISNUMBER(A7824)),VLOOKUP(A7824,Studies!A:BR,3,FALSE),"")</f>
        <v>https://www.ncbi.nlm.nih.gov/pubmed/17133211</v>
      </c>
      <c r="D7824" s="254" t="str">
        <f>IF(AND(A7824&lt;&gt;"",ISNUMBER(A7824)),VLOOKUP(A7824,Studies!A:BR,4,FALSE),"")</f>
        <v>400mg FCT MD</v>
      </c>
      <c r="E7824" s="254" t="str">
        <f>IF(AND(A7824&lt;&gt;"",ISNUMBER(A7824)),VLOOKUP(A7824,Studies!A:BR,5,FALSE),"")</f>
        <v>Raltegravir</v>
      </c>
      <c r="F7824" s="255" t="str">
        <f>IF(AND(A7824&lt;&gt;"",ISNUMBER(A7824)),VLOOKUP(A7824,Studies!A:BR,6,FALSE),"")</f>
        <v>Plasma</v>
      </c>
      <c r="G7824" s="194">
        <v>217.5</v>
      </c>
      <c r="H7824" s="194" t="s">
        <v>60</v>
      </c>
      <c r="I7824" s="187">
        <v>4486.48681640625</v>
      </c>
      <c r="J7824" s="187" t="s">
        <v>964</v>
      </c>
      <c r="K7824" s="187" t="s">
        <v>116</v>
      </c>
      <c r="P7824" s="188"/>
    </row>
    <row r="7825" spans="1:16" x14ac:dyDescent="0.2">
      <c r="A7825" s="183">
        <v>5298</v>
      </c>
      <c r="B7825" s="253" t="str">
        <f>IF(AND(A7825&lt;&gt;"",ISNUMBER(A7825)),VLOOKUP(A7825,Studies!A:BR,2,FALSE),"")</f>
        <v>Markowitz 2006</v>
      </c>
      <c r="C7825" s="254" t="str">
        <f>IF(AND(A7825&lt;&gt;"",ISNUMBER(A7825)),VLOOKUP(A7825,Studies!A:BR,3,FALSE),"")</f>
        <v>https://www.ncbi.nlm.nih.gov/pubmed/17133211</v>
      </c>
      <c r="D7825" s="254" t="str">
        <f>IF(AND(A7825&lt;&gt;"",ISNUMBER(A7825)),VLOOKUP(A7825,Studies!A:BR,4,FALSE),"")</f>
        <v>400mg FCT MD</v>
      </c>
      <c r="E7825" s="254" t="str">
        <f>IF(AND(A7825&lt;&gt;"",ISNUMBER(A7825)),VLOOKUP(A7825,Studies!A:BR,5,FALSE),"")</f>
        <v>Raltegravir</v>
      </c>
      <c r="F7825" s="255" t="str">
        <f>IF(AND(A7825&lt;&gt;"",ISNUMBER(A7825)),VLOOKUP(A7825,Studies!A:BR,6,FALSE),"")</f>
        <v>Plasma</v>
      </c>
      <c r="G7825" s="194">
        <v>218</v>
      </c>
      <c r="H7825" s="194" t="s">
        <v>60</v>
      </c>
      <c r="I7825" s="187">
        <v>4144.14453125</v>
      </c>
      <c r="J7825" s="187" t="s">
        <v>964</v>
      </c>
      <c r="K7825" s="187" t="s">
        <v>116</v>
      </c>
      <c r="P7825" s="188"/>
    </row>
    <row r="7826" spans="1:16" x14ac:dyDescent="0.2">
      <c r="A7826" s="183">
        <v>5298</v>
      </c>
      <c r="B7826" s="253" t="str">
        <f>IF(AND(A7826&lt;&gt;"",ISNUMBER(A7826)),VLOOKUP(A7826,Studies!A:BR,2,FALSE),"")</f>
        <v>Markowitz 2006</v>
      </c>
      <c r="C7826" s="254" t="str">
        <f>IF(AND(A7826&lt;&gt;"",ISNUMBER(A7826)),VLOOKUP(A7826,Studies!A:BR,3,FALSE),"")</f>
        <v>https://www.ncbi.nlm.nih.gov/pubmed/17133211</v>
      </c>
      <c r="D7826" s="254" t="str">
        <f>IF(AND(A7826&lt;&gt;"",ISNUMBER(A7826)),VLOOKUP(A7826,Studies!A:BR,4,FALSE),"")</f>
        <v>400mg FCT MD</v>
      </c>
      <c r="E7826" s="254" t="str">
        <f>IF(AND(A7826&lt;&gt;"",ISNUMBER(A7826)),VLOOKUP(A7826,Studies!A:BR,5,FALSE),"")</f>
        <v>Raltegravir</v>
      </c>
      <c r="F7826" s="255" t="str">
        <f>IF(AND(A7826&lt;&gt;"",ISNUMBER(A7826)),VLOOKUP(A7826,Studies!A:BR,6,FALSE),"")</f>
        <v>Plasma</v>
      </c>
      <c r="G7826" s="194">
        <v>219</v>
      </c>
      <c r="H7826" s="194" t="s">
        <v>60</v>
      </c>
      <c r="I7826" s="187">
        <v>2576.57666015625</v>
      </c>
      <c r="J7826" s="187" t="s">
        <v>964</v>
      </c>
      <c r="K7826" s="187" t="s">
        <v>116</v>
      </c>
      <c r="P7826" s="188"/>
    </row>
    <row r="7827" spans="1:16" x14ac:dyDescent="0.2">
      <c r="A7827" s="183">
        <v>5298</v>
      </c>
      <c r="B7827" s="253" t="str">
        <f>IF(AND(A7827&lt;&gt;"",ISNUMBER(A7827)),VLOOKUP(A7827,Studies!A:BR,2,FALSE),"")</f>
        <v>Markowitz 2006</v>
      </c>
      <c r="C7827" s="254" t="str">
        <f>IF(AND(A7827&lt;&gt;"",ISNUMBER(A7827)),VLOOKUP(A7827,Studies!A:BR,3,FALSE),"")</f>
        <v>https://www.ncbi.nlm.nih.gov/pubmed/17133211</v>
      </c>
      <c r="D7827" s="254" t="str">
        <f>IF(AND(A7827&lt;&gt;"",ISNUMBER(A7827)),VLOOKUP(A7827,Studies!A:BR,4,FALSE),"")</f>
        <v>400mg FCT MD</v>
      </c>
      <c r="E7827" s="254" t="str">
        <f>IF(AND(A7827&lt;&gt;"",ISNUMBER(A7827)),VLOOKUP(A7827,Studies!A:BR,5,FALSE),"")</f>
        <v>Raltegravir</v>
      </c>
      <c r="F7827" s="255" t="str">
        <f>IF(AND(A7827&lt;&gt;"",ISNUMBER(A7827)),VLOOKUP(A7827,Studies!A:BR,6,FALSE),"")</f>
        <v>Plasma</v>
      </c>
      <c r="G7827" s="194">
        <v>220</v>
      </c>
      <c r="H7827" s="194" t="s">
        <v>60</v>
      </c>
      <c r="I7827" s="187">
        <v>2036.0361328125</v>
      </c>
      <c r="J7827" s="187" t="s">
        <v>964</v>
      </c>
      <c r="K7827" s="187" t="s">
        <v>116</v>
      </c>
      <c r="P7827" s="188"/>
    </row>
    <row r="7828" spans="1:16" x14ac:dyDescent="0.2">
      <c r="A7828" s="183">
        <v>5298</v>
      </c>
      <c r="B7828" s="253" t="str">
        <f>IF(AND(A7828&lt;&gt;"",ISNUMBER(A7828)),VLOOKUP(A7828,Studies!A:BR,2,FALSE),"")</f>
        <v>Markowitz 2006</v>
      </c>
      <c r="C7828" s="254" t="str">
        <f>IF(AND(A7828&lt;&gt;"",ISNUMBER(A7828)),VLOOKUP(A7828,Studies!A:BR,3,FALSE),"")</f>
        <v>https://www.ncbi.nlm.nih.gov/pubmed/17133211</v>
      </c>
      <c r="D7828" s="254" t="str">
        <f>IF(AND(A7828&lt;&gt;"",ISNUMBER(A7828)),VLOOKUP(A7828,Studies!A:BR,4,FALSE),"")</f>
        <v>400mg FCT MD</v>
      </c>
      <c r="E7828" s="254" t="str">
        <f>IF(AND(A7828&lt;&gt;"",ISNUMBER(A7828)),VLOOKUP(A7828,Studies!A:BR,5,FALSE),"")</f>
        <v>Raltegravir</v>
      </c>
      <c r="F7828" s="255" t="str">
        <f>IF(AND(A7828&lt;&gt;"",ISNUMBER(A7828)),VLOOKUP(A7828,Studies!A:BR,6,FALSE),"")</f>
        <v>Plasma</v>
      </c>
      <c r="G7828" s="194">
        <v>222</v>
      </c>
      <c r="H7828" s="194" t="s">
        <v>60</v>
      </c>
      <c r="I7828" s="187">
        <v>630.63067626953125</v>
      </c>
      <c r="J7828" s="187" t="s">
        <v>964</v>
      </c>
      <c r="K7828" s="187" t="s">
        <v>116</v>
      </c>
      <c r="P7828" s="188"/>
    </row>
    <row r="7829" spans="1:16" x14ac:dyDescent="0.2">
      <c r="A7829" s="183">
        <v>5298</v>
      </c>
      <c r="B7829" s="253" t="str">
        <f>IF(AND(A7829&lt;&gt;"",ISNUMBER(A7829)),VLOOKUP(A7829,Studies!A:BR,2,FALSE),"")</f>
        <v>Markowitz 2006</v>
      </c>
      <c r="C7829" s="254" t="str">
        <f>IF(AND(A7829&lt;&gt;"",ISNUMBER(A7829)),VLOOKUP(A7829,Studies!A:BR,3,FALSE),"")</f>
        <v>https://www.ncbi.nlm.nih.gov/pubmed/17133211</v>
      </c>
      <c r="D7829" s="254" t="str">
        <f>IF(AND(A7829&lt;&gt;"",ISNUMBER(A7829)),VLOOKUP(A7829,Studies!A:BR,4,FALSE),"")</f>
        <v>400mg FCT MD</v>
      </c>
      <c r="E7829" s="254" t="str">
        <f>IF(AND(A7829&lt;&gt;"",ISNUMBER(A7829)),VLOOKUP(A7829,Studies!A:BR,5,FALSE),"")</f>
        <v>Raltegravir</v>
      </c>
      <c r="F7829" s="255" t="str">
        <f>IF(AND(A7829&lt;&gt;"",ISNUMBER(A7829)),VLOOKUP(A7829,Studies!A:BR,6,FALSE),"")</f>
        <v>Plasma</v>
      </c>
      <c r="G7829" s="194">
        <v>224</v>
      </c>
      <c r="H7829" s="194" t="s">
        <v>60</v>
      </c>
      <c r="I7829" s="187">
        <v>306.30630493164063</v>
      </c>
      <c r="J7829" s="187" t="s">
        <v>964</v>
      </c>
      <c r="K7829" s="187" t="s">
        <v>116</v>
      </c>
      <c r="P7829" s="188"/>
    </row>
    <row r="7830" spans="1:16" x14ac:dyDescent="0.2">
      <c r="A7830" s="183">
        <v>5298</v>
      </c>
      <c r="B7830" s="253" t="str">
        <f>IF(AND(A7830&lt;&gt;"",ISNUMBER(A7830)),VLOOKUP(A7830,Studies!A:BR,2,FALSE),"")</f>
        <v>Markowitz 2006</v>
      </c>
      <c r="C7830" s="254" t="str">
        <f>IF(AND(A7830&lt;&gt;"",ISNUMBER(A7830)),VLOOKUP(A7830,Studies!A:BR,3,FALSE),"")</f>
        <v>https://www.ncbi.nlm.nih.gov/pubmed/17133211</v>
      </c>
      <c r="D7830" s="254" t="str">
        <f>IF(AND(A7830&lt;&gt;"",ISNUMBER(A7830)),VLOOKUP(A7830,Studies!A:BR,4,FALSE),"")</f>
        <v>400mg FCT MD</v>
      </c>
      <c r="E7830" s="254" t="str">
        <f>IF(AND(A7830&lt;&gt;"",ISNUMBER(A7830)),VLOOKUP(A7830,Studies!A:BR,5,FALSE),"")</f>
        <v>Raltegravir</v>
      </c>
      <c r="F7830" s="255" t="str">
        <f>IF(AND(A7830&lt;&gt;"",ISNUMBER(A7830)),VLOOKUP(A7830,Studies!A:BR,6,FALSE),"")</f>
        <v>Plasma</v>
      </c>
      <c r="G7830" s="194">
        <v>228</v>
      </c>
      <c r="H7830" s="194" t="s">
        <v>60</v>
      </c>
      <c r="I7830" s="187">
        <v>162.16217041015625</v>
      </c>
      <c r="J7830" s="187" t="s">
        <v>964</v>
      </c>
      <c r="K7830" s="187" t="s">
        <v>116</v>
      </c>
      <c r="P7830" s="188"/>
    </row>
    <row r="7831" spans="1:16" x14ac:dyDescent="0.2">
      <c r="A7831" s="183">
        <v>5299</v>
      </c>
      <c r="B7831" s="253" t="str">
        <f>IF(AND(A7831&lt;&gt;"",ISNUMBER(A7831)),VLOOKUP(A7831,Studies!A:BR,2,FALSE),"")</f>
        <v>Markowitz 2006</v>
      </c>
      <c r="C7831" s="254" t="str">
        <f>IF(AND(A7831&lt;&gt;"",ISNUMBER(A7831)),VLOOKUP(A7831,Studies!A:BR,3,FALSE),"")</f>
        <v>https://www.ncbi.nlm.nih.gov/pubmed/17133211</v>
      </c>
      <c r="D7831" s="254" t="str">
        <f>IF(AND(A7831&lt;&gt;"",ISNUMBER(A7831)),VLOOKUP(A7831,Studies!A:BR,4,FALSE),"")</f>
        <v>600mg FCT MD</v>
      </c>
      <c r="E7831" s="254" t="str">
        <f>IF(AND(A7831&lt;&gt;"",ISNUMBER(A7831)),VLOOKUP(A7831,Studies!A:BR,5,FALSE),"")</f>
        <v>Raltegravir</v>
      </c>
      <c r="F7831" s="255" t="str">
        <f>IF(AND(A7831&lt;&gt;"",ISNUMBER(A7831)),VLOOKUP(A7831,Studies!A:BR,6,FALSE),"")</f>
        <v>Plasma</v>
      </c>
      <c r="G7831" s="194">
        <v>216</v>
      </c>
      <c r="H7831" s="194" t="s">
        <v>60</v>
      </c>
      <c r="I7831" s="187">
        <v>720.72076416015625</v>
      </c>
      <c r="J7831" s="187" t="s">
        <v>964</v>
      </c>
      <c r="K7831" s="187" t="s">
        <v>116</v>
      </c>
      <c r="P7831" s="188"/>
    </row>
    <row r="7832" spans="1:16" x14ac:dyDescent="0.2">
      <c r="A7832" s="183">
        <v>5299</v>
      </c>
      <c r="B7832" s="253" t="str">
        <f>IF(AND(A7832&lt;&gt;"",ISNUMBER(A7832)),VLOOKUP(A7832,Studies!A:BR,2,FALSE),"")</f>
        <v>Markowitz 2006</v>
      </c>
      <c r="C7832" s="254" t="str">
        <f>IF(AND(A7832&lt;&gt;"",ISNUMBER(A7832)),VLOOKUP(A7832,Studies!A:BR,3,FALSE),"")</f>
        <v>https://www.ncbi.nlm.nih.gov/pubmed/17133211</v>
      </c>
      <c r="D7832" s="254" t="str">
        <f>IF(AND(A7832&lt;&gt;"",ISNUMBER(A7832)),VLOOKUP(A7832,Studies!A:BR,4,FALSE),"")</f>
        <v>600mg FCT MD</v>
      </c>
      <c r="E7832" s="254" t="str">
        <f>IF(AND(A7832&lt;&gt;"",ISNUMBER(A7832)),VLOOKUP(A7832,Studies!A:BR,5,FALSE),"")</f>
        <v>Raltegravir</v>
      </c>
      <c r="F7832" s="255" t="str">
        <f>IF(AND(A7832&lt;&gt;"",ISNUMBER(A7832)),VLOOKUP(A7832,Studies!A:BR,6,FALSE),"")</f>
        <v>Plasma</v>
      </c>
      <c r="G7832" s="194">
        <v>216.5</v>
      </c>
      <c r="H7832" s="194" t="s">
        <v>60</v>
      </c>
      <c r="I7832" s="187">
        <v>3135.13525390625</v>
      </c>
      <c r="J7832" s="187" t="s">
        <v>964</v>
      </c>
      <c r="K7832" s="187" t="s">
        <v>116</v>
      </c>
      <c r="P7832" s="188"/>
    </row>
    <row r="7833" spans="1:16" x14ac:dyDescent="0.2">
      <c r="A7833" s="183">
        <v>5299</v>
      </c>
      <c r="B7833" s="253" t="str">
        <f>IF(AND(A7833&lt;&gt;"",ISNUMBER(A7833)),VLOOKUP(A7833,Studies!A:BR,2,FALSE),"")</f>
        <v>Markowitz 2006</v>
      </c>
      <c r="C7833" s="254" t="str">
        <f>IF(AND(A7833&lt;&gt;"",ISNUMBER(A7833)),VLOOKUP(A7833,Studies!A:BR,3,FALSE),"")</f>
        <v>https://www.ncbi.nlm.nih.gov/pubmed/17133211</v>
      </c>
      <c r="D7833" s="254" t="str">
        <f>IF(AND(A7833&lt;&gt;"",ISNUMBER(A7833)),VLOOKUP(A7833,Studies!A:BR,4,FALSE),"")</f>
        <v>600mg FCT MD</v>
      </c>
      <c r="E7833" s="254" t="str">
        <f>IF(AND(A7833&lt;&gt;"",ISNUMBER(A7833)),VLOOKUP(A7833,Studies!A:BR,5,FALSE),"")</f>
        <v>Raltegravir</v>
      </c>
      <c r="F7833" s="255" t="str">
        <f>IF(AND(A7833&lt;&gt;"",ISNUMBER(A7833)),VLOOKUP(A7833,Studies!A:BR,6,FALSE),"")</f>
        <v>Plasma</v>
      </c>
      <c r="G7833" s="194">
        <v>217</v>
      </c>
      <c r="H7833" s="194" t="s">
        <v>60</v>
      </c>
      <c r="I7833" s="187">
        <v>3441.441650390625</v>
      </c>
      <c r="J7833" s="187" t="s">
        <v>964</v>
      </c>
      <c r="K7833" s="187" t="s">
        <v>116</v>
      </c>
      <c r="P7833" s="188"/>
    </row>
    <row r="7834" spans="1:16" x14ac:dyDescent="0.2">
      <c r="A7834" s="183">
        <v>5299</v>
      </c>
      <c r="B7834" s="253" t="str">
        <f>IF(AND(A7834&lt;&gt;"",ISNUMBER(A7834)),VLOOKUP(A7834,Studies!A:BR,2,FALSE),"")</f>
        <v>Markowitz 2006</v>
      </c>
      <c r="C7834" s="254" t="str">
        <f>IF(AND(A7834&lt;&gt;"",ISNUMBER(A7834)),VLOOKUP(A7834,Studies!A:BR,3,FALSE),"")</f>
        <v>https://www.ncbi.nlm.nih.gov/pubmed/17133211</v>
      </c>
      <c r="D7834" s="254" t="str">
        <f>IF(AND(A7834&lt;&gt;"",ISNUMBER(A7834)),VLOOKUP(A7834,Studies!A:BR,4,FALSE),"")</f>
        <v>600mg FCT MD</v>
      </c>
      <c r="E7834" s="254" t="str">
        <f>IF(AND(A7834&lt;&gt;"",ISNUMBER(A7834)),VLOOKUP(A7834,Studies!A:BR,5,FALSE),"")</f>
        <v>Raltegravir</v>
      </c>
      <c r="F7834" s="255" t="str">
        <f>IF(AND(A7834&lt;&gt;"",ISNUMBER(A7834)),VLOOKUP(A7834,Studies!A:BR,6,FALSE),"")</f>
        <v>Plasma</v>
      </c>
      <c r="G7834" s="194">
        <v>217.5</v>
      </c>
      <c r="H7834" s="194" t="s">
        <v>60</v>
      </c>
      <c r="I7834" s="187">
        <v>3423.423583984375</v>
      </c>
      <c r="J7834" s="187" t="s">
        <v>964</v>
      </c>
      <c r="K7834" s="187" t="s">
        <v>116</v>
      </c>
      <c r="P7834" s="188"/>
    </row>
    <row r="7835" spans="1:16" x14ac:dyDescent="0.2">
      <c r="A7835" s="183">
        <v>5299</v>
      </c>
      <c r="B7835" s="253" t="str">
        <f>IF(AND(A7835&lt;&gt;"",ISNUMBER(A7835)),VLOOKUP(A7835,Studies!A:BR,2,FALSE),"")</f>
        <v>Markowitz 2006</v>
      </c>
      <c r="C7835" s="254" t="str">
        <f>IF(AND(A7835&lt;&gt;"",ISNUMBER(A7835)),VLOOKUP(A7835,Studies!A:BR,3,FALSE),"")</f>
        <v>https://www.ncbi.nlm.nih.gov/pubmed/17133211</v>
      </c>
      <c r="D7835" s="254" t="str">
        <f>IF(AND(A7835&lt;&gt;"",ISNUMBER(A7835)),VLOOKUP(A7835,Studies!A:BR,4,FALSE),"")</f>
        <v>600mg FCT MD</v>
      </c>
      <c r="E7835" s="254" t="str">
        <f>IF(AND(A7835&lt;&gt;"",ISNUMBER(A7835)),VLOOKUP(A7835,Studies!A:BR,5,FALSE),"")</f>
        <v>Raltegravir</v>
      </c>
      <c r="F7835" s="255" t="str">
        <f>IF(AND(A7835&lt;&gt;"",ISNUMBER(A7835)),VLOOKUP(A7835,Studies!A:BR,6,FALSE),"")</f>
        <v>Plasma</v>
      </c>
      <c r="G7835" s="194">
        <v>218</v>
      </c>
      <c r="H7835" s="194" t="s">
        <v>60</v>
      </c>
      <c r="I7835" s="187">
        <v>3477.4775390625</v>
      </c>
      <c r="J7835" s="187" t="s">
        <v>964</v>
      </c>
      <c r="K7835" s="187" t="s">
        <v>116</v>
      </c>
      <c r="P7835" s="188"/>
    </row>
    <row r="7836" spans="1:16" x14ac:dyDescent="0.2">
      <c r="A7836" s="183">
        <v>5299</v>
      </c>
      <c r="B7836" s="253" t="str">
        <f>IF(AND(A7836&lt;&gt;"",ISNUMBER(A7836)),VLOOKUP(A7836,Studies!A:BR,2,FALSE),"")</f>
        <v>Markowitz 2006</v>
      </c>
      <c r="C7836" s="254" t="str">
        <f>IF(AND(A7836&lt;&gt;"",ISNUMBER(A7836)),VLOOKUP(A7836,Studies!A:BR,3,FALSE),"")</f>
        <v>https://www.ncbi.nlm.nih.gov/pubmed/17133211</v>
      </c>
      <c r="D7836" s="254" t="str">
        <f>IF(AND(A7836&lt;&gt;"",ISNUMBER(A7836)),VLOOKUP(A7836,Studies!A:BR,4,FALSE),"")</f>
        <v>600mg FCT MD</v>
      </c>
      <c r="E7836" s="254" t="str">
        <f>IF(AND(A7836&lt;&gt;"",ISNUMBER(A7836)),VLOOKUP(A7836,Studies!A:BR,5,FALSE),"")</f>
        <v>Raltegravir</v>
      </c>
      <c r="F7836" s="255" t="str">
        <f>IF(AND(A7836&lt;&gt;"",ISNUMBER(A7836)),VLOOKUP(A7836,Studies!A:BR,6,FALSE),"")</f>
        <v>Plasma</v>
      </c>
      <c r="G7836" s="194">
        <v>219</v>
      </c>
      <c r="H7836" s="194" t="s">
        <v>60</v>
      </c>
      <c r="I7836" s="187">
        <v>2666.666748046875</v>
      </c>
      <c r="J7836" s="187" t="s">
        <v>964</v>
      </c>
      <c r="K7836" s="187" t="s">
        <v>116</v>
      </c>
      <c r="P7836" s="188"/>
    </row>
    <row r="7837" spans="1:16" x14ac:dyDescent="0.2">
      <c r="A7837" s="183">
        <v>5299</v>
      </c>
      <c r="B7837" s="253" t="str">
        <f>IF(AND(A7837&lt;&gt;"",ISNUMBER(A7837)),VLOOKUP(A7837,Studies!A:BR,2,FALSE),"")</f>
        <v>Markowitz 2006</v>
      </c>
      <c r="C7837" s="254" t="str">
        <f>IF(AND(A7837&lt;&gt;"",ISNUMBER(A7837)),VLOOKUP(A7837,Studies!A:BR,3,FALSE),"")</f>
        <v>https://www.ncbi.nlm.nih.gov/pubmed/17133211</v>
      </c>
      <c r="D7837" s="254" t="str">
        <f>IF(AND(A7837&lt;&gt;"",ISNUMBER(A7837)),VLOOKUP(A7837,Studies!A:BR,4,FALSE),"")</f>
        <v>600mg FCT MD</v>
      </c>
      <c r="E7837" s="254" t="str">
        <f>IF(AND(A7837&lt;&gt;"",ISNUMBER(A7837)),VLOOKUP(A7837,Studies!A:BR,5,FALSE),"")</f>
        <v>Raltegravir</v>
      </c>
      <c r="F7837" s="255" t="str">
        <f>IF(AND(A7837&lt;&gt;"",ISNUMBER(A7837)),VLOOKUP(A7837,Studies!A:BR,6,FALSE),"")</f>
        <v>Plasma</v>
      </c>
      <c r="G7837" s="194">
        <v>220</v>
      </c>
      <c r="H7837" s="194" t="s">
        <v>60</v>
      </c>
      <c r="I7837" s="187">
        <v>2486.486572265625</v>
      </c>
      <c r="J7837" s="187" t="s">
        <v>964</v>
      </c>
      <c r="K7837" s="187" t="s">
        <v>116</v>
      </c>
      <c r="P7837" s="188"/>
    </row>
    <row r="7838" spans="1:16" x14ac:dyDescent="0.2">
      <c r="A7838" s="183">
        <v>5299</v>
      </c>
      <c r="B7838" s="253" t="str">
        <f>IF(AND(A7838&lt;&gt;"",ISNUMBER(A7838)),VLOOKUP(A7838,Studies!A:BR,2,FALSE),"")</f>
        <v>Markowitz 2006</v>
      </c>
      <c r="C7838" s="254" t="str">
        <f>IF(AND(A7838&lt;&gt;"",ISNUMBER(A7838)),VLOOKUP(A7838,Studies!A:BR,3,FALSE),"")</f>
        <v>https://www.ncbi.nlm.nih.gov/pubmed/17133211</v>
      </c>
      <c r="D7838" s="254" t="str">
        <f>IF(AND(A7838&lt;&gt;"",ISNUMBER(A7838)),VLOOKUP(A7838,Studies!A:BR,4,FALSE),"")</f>
        <v>600mg FCT MD</v>
      </c>
      <c r="E7838" s="254" t="str">
        <f>IF(AND(A7838&lt;&gt;"",ISNUMBER(A7838)),VLOOKUP(A7838,Studies!A:BR,5,FALSE),"")</f>
        <v>Raltegravir</v>
      </c>
      <c r="F7838" s="255" t="str">
        <f>IF(AND(A7838&lt;&gt;"",ISNUMBER(A7838)),VLOOKUP(A7838,Studies!A:BR,6,FALSE),"")</f>
        <v>Plasma</v>
      </c>
      <c r="G7838" s="194">
        <v>222</v>
      </c>
      <c r="H7838" s="194" t="s">
        <v>60</v>
      </c>
      <c r="I7838" s="187">
        <v>1477.4775390625</v>
      </c>
      <c r="J7838" s="187" t="s">
        <v>964</v>
      </c>
      <c r="K7838" s="187" t="s">
        <v>116</v>
      </c>
      <c r="P7838" s="188"/>
    </row>
    <row r="7839" spans="1:16" x14ac:dyDescent="0.2">
      <c r="A7839" s="183">
        <v>5299</v>
      </c>
      <c r="B7839" s="253" t="str">
        <f>IF(AND(A7839&lt;&gt;"",ISNUMBER(A7839)),VLOOKUP(A7839,Studies!A:BR,2,FALSE),"")</f>
        <v>Markowitz 2006</v>
      </c>
      <c r="C7839" s="254" t="str">
        <f>IF(AND(A7839&lt;&gt;"",ISNUMBER(A7839)),VLOOKUP(A7839,Studies!A:BR,3,FALSE),"")</f>
        <v>https://www.ncbi.nlm.nih.gov/pubmed/17133211</v>
      </c>
      <c r="D7839" s="254" t="str">
        <f>IF(AND(A7839&lt;&gt;"",ISNUMBER(A7839)),VLOOKUP(A7839,Studies!A:BR,4,FALSE),"")</f>
        <v>600mg FCT MD</v>
      </c>
      <c r="E7839" s="254" t="str">
        <f>IF(AND(A7839&lt;&gt;"",ISNUMBER(A7839)),VLOOKUP(A7839,Studies!A:BR,5,FALSE),"")</f>
        <v>Raltegravir</v>
      </c>
      <c r="F7839" s="255" t="str">
        <f>IF(AND(A7839&lt;&gt;"",ISNUMBER(A7839)),VLOOKUP(A7839,Studies!A:BR,6,FALSE),"")</f>
        <v>Plasma</v>
      </c>
      <c r="G7839" s="194">
        <v>224</v>
      </c>
      <c r="H7839" s="194" t="s">
        <v>60</v>
      </c>
      <c r="I7839" s="187">
        <v>756.75677490234375</v>
      </c>
      <c r="J7839" s="187" t="s">
        <v>964</v>
      </c>
      <c r="K7839" s="187" t="s">
        <v>116</v>
      </c>
      <c r="P7839" s="188"/>
    </row>
    <row r="7840" spans="1:16" x14ac:dyDescent="0.2">
      <c r="A7840" s="183">
        <v>5299</v>
      </c>
      <c r="B7840" s="253" t="str">
        <f>IF(AND(A7840&lt;&gt;"",ISNUMBER(A7840)),VLOOKUP(A7840,Studies!A:BR,2,FALSE),"")</f>
        <v>Markowitz 2006</v>
      </c>
      <c r="C7840" s="254" t="str">
        <f>IF(AND(A7840&lt;&gt;"",ISNUMBER(A7840)),VLOOKUP(A7840,Studies!A:BR,3,FALSE),"")</f>
        <v>https://www.ncbi.nlm.nih.gov/pubmed/17133211</v>
      </c>
      <c r="D7840" s="254" t="str">
        <f>IF(AND(A7840&lt;&gt;"",ISNUMBER(A7840)),VLOOKUP(A7840,Studies!A:BR,4,FALSE),"")</f>
        <v>600mg FCT MD</v>
      </c>
      <c r="E7840" s="254" t="str">
        <f>IF(AND(A7840&lt;&gt;"",ISNUMBER(A7840)),VLOOKUP(A7840,Studies!A:BR,5,FALSE),"")</f>
        <v>Raltegravir</v>
      </c>
      <c r="F7840" s="255" t="str">
        <f>IF(AND(A7840&lt;&gt;"",ISNUMBER(A7840)),VLOOKUP(A7840,Studies!A:BR,6,FALSE),"")</f>
        <v>Plasma</v>
      </c>
      <c r="G7840" s="194">
        <v>228</v>
      </c>
      <c r="H7840" s="194" t="s">
        <v>60</v>
      </c>
      <c r="I7840" s="187">
        <v>288.28829956054687</v>
      </c>
      <c r="J7840" s="187" t="s">
        <v>964</v>
      </c>
      <c r="K7840" s="187" t="s">
        <v>116</v>
      </c>
      <c r="P7840" s="188"/>
    </row>
    <row r="7841" spans="1:16" x14ac:dyDescent="0.2">
      <c r="A7841" s="183">
        <v>5300</v>
      </c>
      <c r="B7841" s="253" t="str">
        <f>IF(AND(A7841&lt;&gt;"",ISNUMBER(A7841)),VLOOKUP(A7841,Studies!A:BR,2,FALSE),"")</f>
        <v>Kassahun 2007</v>
      </c>
      <c r="C7841" s="254" t="str">
        <f>IF(AND(A7841&lt;&gt;"",ISNUMBER(A7841)),VLOOKUP(A7841,Studies!A:BR,3,FALSE),"")</f>
        <v>https://www.ncbi.nlm.nih.gov/pubmed/17591678</v>
      </c>
      <c r="D7841" s="254" t="str">
        <f>IF(AND(A7841&lt;&gt;"",ISNUMBER(A7841)),VLOOKUP(A7841,Studies!A:BR,4,FALSE),"")</f>
        <v>200mg FCT SD</v>
      </c>
      <c r="E7841" s="254" t="str">
        <f>IF(AND(A7841&lt;&gt;"",ISNUMBER(A7841)),VLOOKUP(A7841,Studies!A:BR,5,FALSE),"")</f>
        <v>Raltegravir</v>
      </c>
      <c r="F7841" s="255" t="str">
        <f>IF(AND(A7841&lt;&gt;"",ISNUMBER(A7841)),VLOOKUP(A7841,Studies!A:BR,6,FALSE),"")</f>
        <v>Plasma</v>
      </c>
      <c r="G7841" s="194">
        <v>0</v>
      </c>
      <c r="H7841" s="194" t="s">
        <v>60</v>
      </c>
      <c r="I7841" s="187">
        <v>0</v>
      </c>
      <c r="J7841" s="187" t="s">
        <v>964</v>
      </c>
      <c r="K7841" s="187" t="s">
        <v>116</v>
      </c>
      <c r="P7841" s="188"/>
    </row>
    <row r="7842" spans="1:16" x14ac:dyDescent="0.2">
      <c r="A7842" s="183">
        <v>5300</v>
      </c>
      <c r="B7842" s="253" t="str">
        <f>IF(AND(A7842&lt;&gt;"",ISNUMBER(A7842)),VLOOKUP(A7842,Studies!A:BR,2,FALSE),"")</f>
        <v>Kassahun 2007</v>
      </c>
      <c r="C7842" s="254" t="str">
        <f>IF(AND(A7842&lt;&gt;"",ISNUMBER(A7842)),VLOOKUP(A7842,Studies!A:BR,3,FALSE),"")</f>
        <v>https://www.ncbi.nlm.nih.gov/pubmed/17591678</v>
      </c>
      <c r="D7842" s="254" t="str">
        <f>IF(AND(A7842&lt;&gt;"",ISNUMBER(A7842)),VLOOKUP(A7842,Studies!A:BR,4,FALSE),"")</f>
        <v>200mg FCT SD</v>
      </c>
      <c r="E7842" s="254" t="str">
        <f>IF(AND(A7842&lt;&gt;"",ISNUMBER(A7842)),VLOOKUP(A7842,Studies!A:BR,5,FALSE),"")</f>
        <v>Raltegravir</v>
      </c>
      <c r="F7842" s="255" t="str">
        <f>IF(AND(A7842&lt;&gt;"",ISNUMBER(A7842)),VLOOKUP(A7842,Studies!A:BR,6,FALSE),"")</f>
        <v>Plasma</v>
      </c>
      <c r="G7842" s="194">
        <v>0.5</v>
      </c>
      <c r="H7842" s="194" t="s">
        <v>60</v>
      </c>
      <c r="I7842" s="187">
        <v>3061.224365234375</v>
      </c>
      <c r="J7842" s="187" t="s">
        <v>964</v>
      </c>
      <c r="K7842" s="187" t="s">
        <v>116</v>
      </c>
      <c r="P7842" s="188"/>
    </row>
    <row r="7843" spans="1:16" x14ac:dyDescent="0.2">
      <c r="A7843" s="183">
        <v>5300</v>
      </c>
      <c r="B7843" s="253" t="str">
        <f>IF(AND(A7843&lt;&gt;"",ISNUMBER(A7843)),VLOOKUP(A7843,Studies!A:BR,2,FALSE),"")</f>
        <v>Kassahun 2007</v>
      </c>
      <c r="C7843" s="254" t="str">
        <f>IF(AND(A7843&lt;&gt;"",ISNUMBER(A7843)),VLOOKUP(A7843,Studies!A:BR,3,FALSE),"")</f>
        <v>https://www.ncbi.nlm.nih.gov/pubmed/17591678</v>
      </c>
      <c r="D7843" s="254" t="str">
        <f>IF(AND(A7843&lt;&gt;"",ISNUMBER(A7843)),VLOOKUP(A7843,Studies!A:BR,4,FALSE),"")</f>
        <v>200mg FCT SD</v>
      </c>
      <c r="E7843" s="254" t="str">
        <f>IF(AND(A7843&lt;&gt;"",ISNUMBER(A7843)),VLOOKUP(A7843,Studies!A:BR,5,FALSE),"")</f>
        <v>Raltegravir</v>
      </c>
      <c r="F7843" s="255" t="str">
        <f>IF(AND(A7843&lt;&gt;"",ISNUMBER(A7843)),VLOOKUP(A7843,Studies!A:BR,6,FALSE),"")</f>
        <v>Plasma</v>
      </c>
      <c r="G7843" s="194">
        <v>1</v>
      </c>
      <c r="H7843" s="194" t="s">
        <v>60</v>
      </c>
      <c r="I7843" s="187">
        <v>4359.18359375</v>
      </c>
      <c r="J7843" s="187" t="s">
        <v>964</v>
      </c>
      <c r="K7843" s="187" t="s">
        <v>116</v>
      </c>
      <c r="P7843" s="188"/>
    </row>
    <row r="7844" spans="1:16" x14ac:dyDescent="0.2">
      <c r="A7844" s="183">
        <v>5300</v>
      </c>
      <c r="B7844" s="253" t="str">
        <f>IF(AND(A7844&lt;&gt;"",ISNUMBER(A7844)),VLOOKUP(A7844,Studies!A:BR,2,FALSE),"")</f>
        <v>Kassahun 2007</v>
      </c>
      <c r="C7844" s="254" t="str">
        <f>IF(AND(A7844&lt;&gt;"",ISNUMBER(A7844)),VLOOKUP(A7844,Studies!A:BR,3,FALSE),"")</f>
        <v>https://www.ncbi.nlm.nih.gov/pubmed/17591678</v>
      </c>
      <c r="D7844" s="254" t="str">
        <f>IF(AND(A7844&lt;&gt;"",ISNUMBER(A7844)),VLOOKUP(A7844,Studies!A:BR,4,FALSE),"")</f>
        <v>200mg FCT SD</v>
      </c>
      <c r="E7844" s="254" t="str">
        <f>IF(AND(A7844&lt;&gt;"",ISNUMBER(A7844)),VLOOKUP(A7844,Studies!A:BR,5,FALSE),"")</f>
        <v>Raltegravir</v>
      </c>
      <c r="F7844" s="255" t="str">
        <f>IF(AND(A7844&lt;&gt;"",ISNUMBER(A7844)),VLOOKUP(A7844,Studies!A:BR,6,FALSE),"")</f>
        <v>Plasma</v>
      </c>
      <c r="G7844" s="194">
        <v>2</v>
      </c>
      <c r="H7844" s="194" t="s">
        <v>60</v>
      </c>
      <c r="I7844" s="187">
        <v>2865.30615234375</v>
      </c>
      <c r="J7844" s="187" t="s">
        <v>964</v>
      </c>
      <c r="K7844" s="187" t="s">
        <v>116</v>
      </c>
      <c r="P7844" s="188"/>
    </row>
    <row r="7845" spans="1:16" x14ac:dyDescent="0.2">
      <c r="A7845" s="183">
        <v>5300</v>
      </c>
      <c r="B7845" s="253" t="str">
        <f>IF(AND(A7845&lt;&gt;"",ISNUMBER(A7845)),VLOOKUP(A7845,Studies!A:BR,2,FALSE),"")</f>
        <v>Kassahun 2007</v>
      </c>
      <c r="C7845" s="254" t="str">
        <f>IF(AND(A7845&lt;&gt;"",ISNUMBER(A7845)),VLOOKUP(A7845,Studies!A:BR,3,FALSE),"")</f>
        <v>https://www.ncbi.nlm.nih.gov/pubmed/17591678</v>
      </c>
      <c r="D7845" s="254" t="str">
        <f>IF(AND(A7845&lt;&gt;"",ISNUMBER(A7845)),VLOOKUP(A7845,Studies!A:BR,4,FALSE),"")</f>
        <v>200mg FCT SD</v>
      </c>
      <c r="E7845" s="254" t="str">
        <f>IF(AND(A7845&lt;&gt;"",ISNUMBER(A7845)),VLOOKUP(A7845,Studies!A:BR,5,FALSE),"")</f>
        <v>Raltegravir</v>
      </c>
      <c r="F7845" s="255" t="str">
        <f>IF(AND(A7845&lt;&gt;"",ISNUMBER(A7845)),VLOOKUP(A7845,Studies!A:BR,6,FALSE),"")</f>
        <v>Plasma</v>
      </c>
      <c r="G7845" s="194">
        <v>3</v>
      </c>
      <c r="H7845" s="194" t="s">
        <v>60</v>
      </c>
      <c r="I7845" s="187">
        <v>1518.3673095703125</v>
      </c>
      <c r="J7845" s="187" t="s">
        <v>964</v>
      </c>
      <c r="K7845" s="187" t="s">
        <v>116</v>
      </c>
      <c r="P7845" s="188"/>
    </row>
    <row r="7846" spans="1:16" x14ac:dyDescent="0.2">
      <c r="A7846" s="183">
        <v>5300</v>
      </c>
      <c r="B7846" s="253" t="str">
        <f>IF(AND(A7846&lt;&gt;"",ISNUMBER(A7846)),VLOOKUP(A7846,Studies!A:BR,2,FALSE),"")</f>
        <v>Kassahun 2007</v>
      </c>
      <c r="C7846" s="254" t="str">
        <f>IF(AND(A7846&lt;&gt;"",ISNUMBER(A7846)),VLOOKUP(A7846,Studies!A:BR,3,FALSE),"")</f>
        <v>https://www.ncbi.nlm.nih.gov/pubmed/17591678</v>
      </c>
      <c r="D7846" s="254" t="str">
        <f>IF(AND(A7846&lt;&gt;"",ISNUMBER(A7846)),VLOOKUP(A7846,Studies!A:BR,4,FALSE),"")</f>
        <v>200mg FCT SD</v>
      </c>
      <c r="E7846" s="254" t="str">
        <f>IF(AND(A7846&lt;&gt;"",ISNUMBER(A7846)),VLOOKUP(A7846,Studies!A:BR,5,FALSE),"")</f>
        <v>Raltegravir</v>
      </c>
      <c r="F7846" s="255" t="str">
        <f>IF(AND(A7846&lt;&gt;"",ISNUMBER(A7846)),VLOOKUP(A7846,Studies!A:BR,6,FALSE),"")</f>
        <v>Plasma</v>
      </c>
      <c r="G7846" s="194">
        <v>4</v>
      </c>
      <c r="H7846" s="194" t="s">
        <v>60</v>
      </c>
      <c r="I7846" s="187">
        <v>808.16326904296875</v>
      </c>
      <c r="J7846" s="187" t="s">
        <v>964</v>
      </c>
      <c r="K7846" s="187" t="s">
        <v>116</v>
      </c>
      <c r="P7846" s="188"/>
    </row>
    <row r="7847" spans="1:16" x14ac:dyDescent="0.2">
      <c r="A7847" s="183">
        <v>5300</v>
      </c>
      <c r="B7847" s="253" t="str">
        <f>IF(AND(A7847&lt;&gt;"",ISNUMBER(A7847)),VLOOKUP(A7847,Studies!A:BR,2,FALSE),"")</f>
        <v>Kassahun 2007</v>
      </c>
      <c r="C7847" s="254" t="str">
        <f>IF(AND(A7847&lt;&gt;"",ISNUMBER(A7847)),VLOOKUP(A7847,Studies!A:BR,3,FALSE),"")</f>
        <v>https://www.ncbi.nlm.nih.gov/pubmed/17591678</v>
      </c>
      <c r="D7847" s="254" t="str">
        <f>IF(AND(A7847&lt;&gt;"",ISNUMBER(A7847)),VLOOKUP(A7847,Studies!A:BR,4,FALSE),"")</f>
        <v>200mg FCT SD</v>
      </c>
      <c r="E7847" s="254" t="str">
        <f>IF(AND(A7847&lt;&gt;"",ISNUMBER(A7847)),VLOOKUP(A7847,Studies!A:BR,5,FALSE),"")</f>
        <v>Raltegravir</v>
      </c>
      <c r="F7847" s="255" t="str">
        <f>IF(AND(A7847&lt;&gt;"",ISNUMBER(A7847)),VLOOKUP(A7847,Studies!A:BR,6,FALSE),"")</f>
        <v>Plasma</v>
      </c>
      <c r="G7847" s="194">
        <v>5</v>
      </c>
      <c r="H7847" s="194" t="s">
        <v>60</v>
      </c>
      <c r="I7847" s="187">
        <v>391.83673095703125</v>
      </c>
      <c r="J7847" s="187" t="s">
        <v>964</v>
      </c>
      <c r="K7847" s="187" t="s">
        <v>116</v>
      </c>
      <c r="P7847" s="188"/>
    </row>
    <row r="7848" spans="1:16" x14ac:dyDescent="0.2">
      <c r="A7848" s="183">
        <v>5300</v>
      </c>
      <c r="B7848" s="253" t="str">
        <f>IF(AND(A7848&lt;&gt;"",ISNUMBER(A7848)),VLOOKUP(A7848,Studies!A:BR,2,FALSE),"")</f>
        <v>Kassahun 2007</v>
      </c>
      <c r="C7848" s="254" t="str">
        <f>IF(AND(A7848&lt;&gt;"",ISNUMBER(A7848)),VLOOKUP(A7848,Studies!A:BR,3,FALSE),"")</f>
        <v>https://www.ncbi.nlm.nih.gov/pubmed/17591678</v>
      </c>
      <c r="D7848" s="254" t="str">
        <f>IF(AND(A7848&lt;&gt;"",ISNUMBER(A7848)),VLOOKUP(A7848,Studies!A:BR,4,FALSE),"")</f>
        <v>200mg FCT SD</v>
      </c>
      <c r="E7848" s="254" t="str">
        <f>IF(AND(A7848&lt;&gt;"",ISNUMBER(A7848)),VLOOKUP(A7848,Studies!A:BR,5,FALSE),"")</f>
        <v>Raltegravir</v>
      </c>
      <c r="F7848" s="255" t="str">
        <f>IF(AND(A7848&lt;&gt;"",ISNUMBER(A7848)),VLOOKUP(A7848,Studies!A:BR,6,FALSE),"")</f>
        <v>Plasma</v>
      </c>
      <c r="G7848" s="194">
        <v>6</v>
      </c>
      <c r="H7848" s="194" t="s">
        <v>60</v>
      </c>
      <c r="I7848" s="187">
        <v>171.42857360839844</v>
      </c>
      <c r="J7848" s="187" t="s">
        <v>964</v>
      </c>
      <c r="K7848" s="187" t="s">
        <v>116</v>
      </c>
      <c r="P7848" s="188"/>
    </row>
    <row r="7849" spans="1:16" x14ac:dyDescent="0.2">
      <c r="A7849" s="183">
        <v>5300</v>
      </c>
      <c r="B7849" s="253" t="str">
        <f>IF(AND(A7849&lt;&gt;"",ISNUMBER(A7849)),VLOOKUP(A7849,Studies!A:BR,2,FALSE),"")</f>
        <v>Kassahun 2007</v>
      </c>
      <c r="C7849" s="254" t="str">
        <f>IF(AND(A7849&lt;&gt;"",ISNUMBER(A7849)),VLOOKUP(A7849,Studies!A:BR,3,FALSE),"")</f>
        <v>https://www.ncbi.nlm.nih.gov/pubmed/17591678</v>
      </c>
      <c r="D7849" s="254" t="str">
        <f>IF(AND(A7849&lt;&gt;"",ISNUMBER(A7849)),VLOOKUP(A7849,Studies!A:BR,4,FALSE),"")</f>
        <v>200mg FCT SD</v>
      </c>
      <c r="E7849" s="254" t="str">
        <f>IF(AND(A7849&lt;&gt;"",ISNUMBER(A7849)),VLOOKUP(A7849,Studies!A:BR,5,FALSE),"")</f>
        <v>Raltegravir</v>
      </c>
      <c r="F7849" s="255" t="str">
        <f>IF(AND(A7849&lt;&gt;"",ISNUMBER(A7849)),VLOOKUP(A7849,Studies!A:BR,6,FALSE),"")</f>
        <v>Plasma</v>
      </c>
      <c r="G7849" s="194">
        <v>8</v>
      </c>
      <c r="H7849" s="194" t="s">
        <v>60</v>
      </c>
      <c r="I7849" s="187">
        <v>97.959182739257813</v>
      </c>
      <c r="J7849" s="187" t="s">
        <v>964</v>
      </c>
      <c r="K7849" s="187" t="s">
        <v>116</v>
      </c>
      <c r="P7849" s="188"/>
    </row>
    <row r="7850" spans="1:16" x14ac:dyDescent="0.2">
      <c r="A7850" s="183">
        <v>5300</v>
      </c>
      <c r="B7850" s="253" t="str">
        <f>IF(AND(A7850&lt;&gt;"",ISNUMBER(A7850)),VLOOKUP(A7850,Studies!A:BR,2,FALSE),"")</f>
        <v>Kassahun 2007</v>
      </c>
      <c r="C7850" s="254" t="str">
        <f>IF(AND(A7850&lt;&gt;"",ISNUMBER(A7850)),VLOOKUP(A7850,Studies!A:BR,3,FALSE),"")</f>
        <v>https://www.ncbi.nlm.nih.gov/pubmed/17591678</v>
      </c>
      <c r="D7850" s="254" t="str">
        <f>IF(AND(A7850&lt;&gt;"",ISNUMBER(A7850)),VLOOKUP(A7850,Studies!A:BR,4,FALSE),"")</f>
        <v>200mg FCT SD</v>
      </c>
      <c r="E7850" s="254" t="str">
        <f>IF(AND(A7850&lt;&gt;"",ISNUMBER(A7850)),VLOOKUP(A7850,Studies!A:BR,5,FALSE),"")</f>
        <v>Raltegravir</v>
      </c>
      <c r="F7850" s="255" t="str">
        <f>IF(AND(A7850&lt;&gt;"",ISNUMBER(A7850)),VLOOKUP(A7850,Studies!A:BR,6,FALSE),"")</f>
        <v>Plasma</v>
      </c>
      <c r="G7850" s="194">
        <v>10</v>
      </c>
      <c r="H7850" s="194" t="s">
        <v>60</v>
      </c>
      <c r="I7850" s="187">
        <v>73.469390869140625</v>
      </c>
      <c r="J7850" s="187" t="s">
        <v>964</v>
      </c>
      <c r="K7850" s="187" t="s">
        <v>116</v>
      </c>
      <c r="P7850" s="188"/>
    </row>
    <row r="7851" spans="1:16" x14ac:dyDescent="0.2">
      <c r="A7851" s="183">
        <v>5300</v>
      </c>
      <c r="B7851" s="253" t="str">
        <f>IF(AND(A7851&lt;&gt;"",ISNUMBER(A7851)),VLOOKUP(A7851,Studies!A:BR,2,FALSE),"")</f>
        <v>Kassahun 2007</v>
      </c>
      <c r="C7851" s="254" t="str">
        <f>IF(AND(A7851&lt;&gt;"",ISNUMBER(A7851)),VLOOKUP(A7851,Studies!A:BR,3,FALSE),"")</f>
        <v>https://www.ncbi.nlm.nih.gov/pubmed/17591678</v>
      </c>
      <c r="D7851" s="254" t="str">
        <f>IF(AND(A7851&lt;&gt;"",ISNUMBER(A7851)),VLOOKUP(A7851,Studies!A:BR,4,FALSE),"")</f>
        <v>200mg FCT SD</v>
      </c>
      <c r="E7851" s="254" t="str">
        <f>IF(AND(A7851&lt;&gt;"",ISNUMBER(A7851)),VLOOKUP(A7851,Studies!A:BR,5,FALSE),"")</f>
        <v>Raltegravir</v>
      </c>
      <c r="F7851" s="255" t="str">
        <f>IF(AND(A7851&lt;&gt;"",ISNUMBER(A7851)),VLOOKUP(A7851,Studies!A:BR,6,FALSE),"")</f>
        <v>Plasma</v>
      </c>
      <c r="G7851" s="194">
        <v>12</v>
      </c>
      <c r="H7851" s="194" t="s">
        <v>60</v>
      </c>
      <c r="I7851" s="187">
        <v>97.959182739257813</v>
      </c>
      <c r="J7851" s="187" t="s">
        <v>964</v>
      </c>
      <c r="K7851" s="187" t="s">
        <v>116</v>
      </c>
      <c r="P7851" s="188"/>
    </row>
    <row r="7852" spans="1:16" x14ac:dyDescent="0.2">
      <c r="A7852" s="183">
        <v>5435</v>
      </c>
      <c r="B7852" s="253" t="str">
        <f>IF(AND(A7852&lt;&gt;"",ISNUMBER(A7852)),VLOOKUP(A7852,Studies!A:BR,2,FALSE),"")</f>
        <v>Rhee 2014</v>
      </c>
      <c r="C7852" s="254" t="str">
        <f>IF(AND(A7852&lt;&gt;"",ISNUMBER(A7852)),VLOOKUP(A7852,Studies!A:BR,3,FALSE),"")</f>
        <v>https://www.ncbi.nlm.nih.gov/pubmed/24608069</v>
      </c>
      <c r="D7852" s="254" t="str">
        <f>IF(AND(A7852&lt;&gt;"",ISNUMBER(A7852)),VLOOKUP(A7852,Studies!A:BR,4,FALSE),"")</f>
        <v>Chewable tablet fasted</v>
      </c>
      <c r="E7852" s="254" t="str">
        <f>IF(AND(A7852&lt;&gt;"",ISNUMBER(A7852)),VLOOKUP(A7852,Studies!A:BR,5,FALSE),"")</f>
        <v>Raltegravir</v>
      </c>
      <c r="F7852" s="255" t="str">
        <f>IF(AND(A7852&lt;&gt;"",ISNUMBER(A7852)),VLOOKUP(A7852,Studies!A:BR,6,FALSE),"")</f>
        <v>Plasma</v>
      </c>
      <c r="G7852" s="194">
        <v>0.5</v>
      </c>
      <c r="H7852" s="194" t="s">
        <v>60</v>
      </c>
      <c r="I7852" s="187">
        <v>16.033226013183594</v>
      </c>
      <c r="J7852" s="187" t="s">
        <v>1221</v>
      </c>
      <c r="K7852" s="187" t="s">
        <v>116</v>
      </c>
      <c r="P7852" s="188"/>
    </row>
    <row r="7853" spans="1:16" x14ac:dyDescent="0.2">
      <c r="A7853" s="183">
        <v>5435</v>
      </c>
      <c r="B7853" s="253" t="str">
        <f>IF(AND(A7853&lt;&gt;"",ISNUMBER(A7853)),VLOOKUP(A7853,Studies!A:BR,2,FALSE),"")</f>
        <v>Rhee 2014</v>
      </c>
      <c r="C7853" s="254" t="str">
        <f>IF(AND(A7853&lt;&gt;"",ISNUMBER(A7853)),VLOOKUP(A7853,Studies!A:BR,3,FALSE),"")</f>
        <v>https://www.ncbi.nlm.nih.gov/pubmed/24608069</v>
      </c>
      <c r="D7853" s="254" t="str">
        <f>IF(AND(A7853&lt;&gt;"",ISNUMBER(A7853)),VLOOKUP(A7853,Studies!A:BR,4,FALSE),"")</f>
        <v>Chewable tablet fasted</v>
      </c>
      <c r="E7853" s="254" t="str">
        <f>IF(AND(A7853&lt;&gt;"",ISNUMBER(A7853)),VLOOKUP(A7853,Studies!A:BR,5,FALSE),"")</f>
        <v>Raltegravir</v>
      </c>
      <c r="F7853" s="255" t="str">
        <f>IF(AND(A7853&lt;&gt;"",ISNUMBER(A7853)),VLOOKUP(A7853,Studies!A:BR,6,FALSE),"")</f>
        <v>Plasma</v>
      </c>
      <c r="G7853" s="194">
        <v>1</v>
      </c>
      <c r="H7853" s="194" t="s">
        <v>60</v>
      </c>
      <c r="I7853" s="187">
        <v>12.301504135131836</v>
      </c>
      <c r="J7853" s="187" t="s">
        <v>1221</v>
      </c>
      <c r="K7853" s="187" t="s">
        <v>116</v>
      </c>
      <c r="P7853" s="188"/>
    </row>
    <row r="7854" spans="1:16" x14ac:dyDescent="0.2">
      <c r="A7854" s="183">
        <v>5435</v>
      </c>
      <c r="B7854" s="253" t="str">
        <f>IF(AND(A7854&lt;&gt;"",ISNUMBER(A7854)),VLOOKUP(A7854,Studies!A:BR,2,FALSE),"")</f>
        <v>Rhee 2014</v>
      </c>
      <c r="C7854" s="254" t="str">
        <f>IF(AND(A7854&lt;&gt;"",ISNUMBER(A7854)),VLOOKUP(A7854,Studies!A:BR,3,FALSE),"")</f>
        <v>https://www.ncbi.nlm.nih.gov/pubmed/24608069</v>
      </c>
      <c r="D7854" s="254" t="str">
        <f>IF(AND(A7854&lt;&gt;"",ISNUMBER(A7854)),VLOOKUP(A7854,Studies!A:BR,4,FALSE),"")</f>
        <v>Chewable tablet fasted</v>
      </c>
      <c r="E7854" s="254" t="str">
        <f>IF(AND(A7854&lt;&gt;"",ISNUMBER(A7854)),VLOOKUP(A7854,Studies!A:BR,5,FALSE),"")</f>
        <v>Raltegravir</v>
      </c>
      <c r="F7854" s="255" t="str">
        <f>IF(AND(A7854&lt;&gt;"",ISNUMBER(A7854)),VLOOKUP(A7854,Studies!A:BR,6,FALSE),"")</f>
        <v>Plasma</v>
      </c>
      <c r="G7854" s="194">
        <v>1.5</v>
      </c>
      <c r="H7854" s="194" t="s">
        <v>60</v>
      </c>
      <c r="I7854" s="187">
        <v>8.7804069519042969</v>
      </c>
      <c r="J7854" s="187" t="s">
        <v>1221</v>
      </c>
      <c r="K7854" s="187" t="s">
        <v>116</v>
      </c>
      <c r="P7854" s="188"/>
    </row>
    <row r="7855" spans="1:16" x14ac:dyDescent="0.2">
      <c r="A7855" s="183">
        <v>5435</v>
      </c>
      <c r="B7855" s="253" t="str">
        <f>IF(AND(A7855&lt;&gt;"",ISNUMBER(A7855)),VLOOKUP(A7855,Studies!A:BR,2,FALSE),"")</f>
        <v>Rhee 2014</v>
      </c>
      <c r="C7855" s="254" t="str">
        <f>IF(AND(A7855&lt;&gt;"",ISNUMBER(A7855)),VLOOKUP(A7855,Studies!A:BR,3,FALSE),"")</f>
        <v>https://www.ncbi.nlm.nih.gov/pubmed/24608069</v>
      </c>
      <c r="D7855" s="254" t="str">
        <f>IF(AND(A7855&lt;&gt;"",ISNUMBER(A7855)),VLOOKUP(A7855,Studies!A:BR,4,FALSE),"")</f>
        <v>Chewable tablet fasted</v>
      </c>
      <c r="E7855" s="254" t="str">
        <f>IF(AND(A7855&lt;&gt;"",ISNUMBER(A7855)),VLOOKUP(A7855,Studies!A:BR,5,FALSE),"")</f>
        <v>Raltegravir</v>
      </c>
      <c r="F7855" s="255" t="str">
        <f>IF(AND(A7855&lt;&gt;"",ISNUMBER(A7855)),VLOOKUP(A7855,Studies!A:BR,6,FALSE),"")</f>
        <v>Plasma</v>
      </c>
      <c r="G7855" s="194">
        <v>2</v>
      </c>
      <c r="H7855" s="194" t="s">
        <v>60</v>
      </c>
      <c r="I7855" s="187">
        <v>6.4199466705322266</v>
      </c>
      <c r="J7855" s="187" t="s">
        <v>1221</v>
      </c>
      <c r="K7855" s="187" t="s">
        <v>116</v>
      </c>
      <c r="P7855" s="188"/>
    </row>
    <row r="7856" spans="1:16" x14ac:dyDescent="0.2">
      <c r="A7856" s="183">
        <v>5435</v>
      </c>
      <c r="B7856" s="253" t="str">
        <f>IF(AND(A7856&lt;&gt;"",ISNUMBER(A7856)),VLOOKUP(A7856,Studies!A:BR,2,FALSE),"")</f>
        <v>Rhee 2014</v>
      </c>
      <c r="C7856" s="254" t="str">
        <f>IF(AND(A7856&lt;&gt;"",ISNUMBER(A7856)),VLOOKUP(A7856,Studies!A:BR,3,FALSE),"")</f>
        <v>https://www.ncbi.nlm.nih.gov/pubmed/24608069</v>
      </c>
      <c r="D7856" s="254" t="str">
        <f>IF(AND(A7856&lt;&gt;"",ISNUMBER(A7856)),VLOOKUP(A7856,Studies!A:BR,4,FALSE),"")</f>
        <v>Chewable tablet fasted</v>
      </c>
      <c r="E7856" s="254" t="str">
        <f>IF(AND(A7856&lt;&gt;"",ISNUMBER(A7856)),VLOOKUP(A7856,Studies!A:BR,5,FALSE),"")</f>
        <v>Raltegravir</v>
      </c>
      <c r="F7856" s="255" t="str">
        <f>IF(AND(A7856&lt;&gt;"",ISNUMBER(A7856)),VLOOKUP(A7856,Studies!A:BR,6,FALSE),"")</f>
        <v>Plasma</v>
      </c>
      <c r="G7856" s="194">
        <v>3</v>
      </c>
      <c r="H7856" s="194" t="s">
        <v>60</v>
      </c>
      <c r="I7856" s="187">
        <v>3.6893141269683838</v>
      </c>
      <c r="J7856" s="187" t="s">
        <v>1221</v>
      </c>
      <c r="K7856" s="187" t="s">
        <v>116</v>
      </c>
      <c r="P7856" s="188"/>
    </row>
    <row r="7857" spans="1:16" x14ac:dyDescent="0.2">
      <c r="A7857" s="183">
        <v>5435</v>
      </c>
      <c r="B7857" s="253" t="str">
        <f>IF(AND(A7857&lt;&gt;"",ISNUMBER(A7857)),VLOOKUP(A7857,Studies!A:BR,2,FALSE),"")</f>
        <v>Rhee 2014</v>
      </c>
      <c r="C7857" s="254" t="str">
        <f>IF(AND(A7857&lt;&gt;"",ISNUMBER(A7857)),VLOOKUP(A7857,Studies!A:BR,3,FALSE),"")</f>
        <v>https://www.ncbi.nlm.nih.gov/pubmed/24608069</v>
      </c>
      <c r="D7857" s="254" t="str">
        <f>IF(AND(A7857&lt;&gt;"",ISNUMBER(A7857)),VLOOKUP(A7857,Studies!A:BR,4,FALSE),"")</f>
        <v>Chewable tablet fasted</v>
      </c>
      <c r="E7857" s="254" t="str">
        <f>IF(AND(A7857&lt;&gt;"",ISNUMBER(A7857)),VLOOKUP(A7857,Studies!A:BR,5,FALSE),"")</f>
        <v>Raltegravir</v>
      </c>
      <c r="F7857" s="255" t="str">
        <f>IF(AND(A7857&lt;&gt;"",ISNUMBER(A7857)),VLOOKUP(A7857,Studies!A:BR,6,FALSE),"")</f>
        <v>Plasma</v>
      </c>
      <c r="G7857" s="194">
        <v>4</v>
      </c>
      <c r="H7857" s="194" t="s">
        <v>60</v>
      </c>
      <c r="I7857" s="187">
        <v>2.1201171875</v>
      </c>
      <c r="J7857" s="187" t="s">
        <v>1221</v>
      </c>
      <c r="K7857" s="187" t="s">
        <v>116</v>
      </c>
      <c r="P7857" s="188"/>
    </row>
    <row r="7858" spans="1:16" x14ac:dyDescent="0.2">
      <c r="A7858" s="183">
        <v>5435</v>
      </c>
      <c r="B7858" s="253" t="str">
        <f>IF(AND(A7858&lt;&gt;"",ISNUMBER(A7858)),VLOOKUP(A7858,Studies!A:BR,2,FALSE),"")</f>
        <v>Rhee 2014</v>
      </c>
      <c r="C7858" s="254" t="str">
        <f>IF(AND(A7858&lt;&gt;"",ISNUMBER(A7858)),VLOOKUP(A7858,Studies!A:BR,3,FALSE),"")</f>
        <v>https://www.ncbi.nlm.nih.gov/pubmed/24608069</v>
      </c>
      <c r="D7858" s="254" t="str">
        <f>IF(AND(A7858&lt;&gt;"",ISNUMBER(A7858)),VLOOKUP(A7858,Studies!A:BR,4,FALSE),"")</f>
        <v>Chewable tablet fasted</v>
      </c>
      <c r="E7858" s="254" t="str">
        <f>IF(AND(A7858&lt;&gt;"",ISNUMBER(A7858)),VLOOKUP(A7858,Studies!A:BR,5,FALSE),"")</f>
        <v>Raltegravir</v>
      </c>
      <c r="F7858" s="255" t="str">
        <f>IF(AND(A7858&lt;&gt;"",ISNUMBER(A7858)),VLOOKUP(A7858,Studies!A:BR,6,FALSE),"")</f>
        <v>Plasma</v>
      </c>
      <c r="G7858" s="194">
        <v>5</v>
      </c>
      <c r="H7858" s="194" t="s">
        <v>60</v>
      </c>
      <c r="I7858" s="187">
        <v>1.218355655670166</v>
      </c>
      <c r="J7858" s="187" t="s">
        <v>1221</v>
      </c>
      <c r="K7858" s="187" t="s">
        <v>116</v>
      </c>
      <c r="P7858" s="188"/>
    </row>
    <row r="7859" spans="1:16" x14ac:dyDescent="0.2">
      <c r="A7859" s="183">
        <v>5435</v>
      </c>
      <c r="B7859" s="253" t="str">
        <f>IF(AND(A7859&lt;&gt;"",ISNUMBER(A7859)),VLOOKUP(A7859,Studies!A:BR,2,FALSE),"")</f>
        <v>Rhee 2014</v>
      </c>
      <c r="C7859" s="254" t="str">
        <f>IF(AND(A7859&lt;&gt;"",ISNUMBER(A7859)),VLOOKUP(A7859,Studies!A:BR,3,FALSE),"")</f>
        <v>https://www.ncbi.nlm.nih.gov/pubmed/24608069</v>
      </c>
      <c r="D7859" s="254" t="str">
        <f>IF(AND(A7859&lt;&gt;"",ISNUMBER(A7859)),VLOOKUP(A7859,Studies!A:BR,4,FALSE),"")</f>
        <v>Chewable tablet fasted</v>
      </c>
      <c r="E7859" s="254" t="str">
        <f>IF(AND(A7859&lt;&gt;"",ISNUMBER(A7859)),VLOOKUP(A7859,Studies!A:BR,5,FALSE),"")</f>
        <v>Raltegravir</v>
      </c>
      <c r="F7859" s="255" t="str">
        <f>IF(AND(A7859&lt;&gt;"",ISNUMBER(A7859)),VLOOKUP(A7859,Studies!A:BR,6,FALSE),"")</f>
        <v>Plasma</v>
      </c>
      <c r="G7859" s="194">
        <v>6</v>
      </c>
      <c r="H7859" s="194" t="s">
        <v>60</v>
      </c>
      <c r="I7859" s="187">
        <v>0.73469787836074829</v>
      </c>
      <c r="J7859" s="187" t="s">
        <v>1221</v>
      </c>
      <c r="K7859" s="187" t="s">
        <v>116</v>
      </c>
      <c r="P7859" s="188"/>
    </row>
    <row r="7860" spans="1:16" x14ac:dyDescent="0.2">
      <c r="A7860" s="183">
        <v>5435</v>
      </c>
      <c r="B7860" s="253" t="str">
        <f>IF(AND(A7860&lt;&gt;"",ISNUMBER(A7860)),VLOOKUP(A7860,Studies!A:BR,2,FALSE),"")</f>
        <v>Rhee 2014</v>
      </c>
      <c r="C7860" s="254" t="str">
        <f>IF(AND(A7860&lt;&gt;"",ISNUMBER(A7860)),VLOOKUP(A7860,Studies!A:BR,3,FALSE),"")</f>
        <v>https://www.ncbi.nlm.nih.gov/pubmed/24608069</v>
      </c>
      <c r="D7860" s="254" t="str">
        <f>IF(AND(A7860&lt;&gt;"",ISNUMBER(A7860)),VLOOKUP(A7860,Studies!A:BR,4,FALSE),"")</f>
        <v>Chewable tablet fasted</v>
      </c>
      <c r="E7860" s="254" t="str">
        <f>IF(AND(A7860&lt;&gt;"",ISNUMBER(A7860)),VLOOKUP(A7860,Studies!A:BR,5,FALSE),"")</f>
        <v>Raltegravir</v>
      </c>
      <c r="F7860" s="255" t="str">
        <f>IF(AND(A7860&lt;&gt;"",ISNUMBER(A7860)),VLOOKUP(A7860,Studies!A:BR,6,FALSE),"")</f>
        <v>Plasma</v>
      </c>
      <c r="G7860" s="194">
        <v>8</v>
      </c>
      <c r="H7860" s="194" t="s">
        <v>60</v>
      </c>
      <c r="I7860" s="187">
        <v>0.30870220065116882</v>
      </c>
      <c r="J7860" s="187" t="s">
        <v>1221</v>
      </c>
      <c r="K7860" s="187" t="s">
        <v>116</v>
      </c>
      <c r="P7860" s="188"/>
    </row>
    <row r="7861" spans="1:16" x14ac:dyDescent="0.2">
      <c r="A7861" s="183">
        <v>5435</v>
      </c>
      <c r="B7861" s="253" t="str">
        <f>IF(AND(A7861&lt;&gt;"",ISNUMBER(A7861)),VLOOKUP(A7861,Studies!A:BR,2,FALSE),"")</f>
        <v>Rhee 2014</v>
      </c>
      <c r="C7861" s="254" t="str">
        <f>IF(AND(A7861&lt;&gt;"",ISNUMBER(A7861)),VLOOKUP(A7861,Studies!A:BR,3,FALSE),"")</f>
        <v>https://www.ncbi.nlm.nih.gov/pubmed/24608069</v>
      </c>
      <c r="D7861" s="254" t="str">
        <f>IF(AND(A7861&lt;&gt;"",ISNUMBER(A7861)),VLOOKUP(A7861,Studies!A:BR,4,FALSE),"")</f>
        <v>Chewable tablet fasted</v>
      </c>
      <c r="E7861" s="254" t="str">
        <f>IF(AND(A7861&lt;&gt;"",ISNUMBER(A7861)),VLOOKUP(A7861,Studies!A:BR,5,FALSE),"")</f>
        <v>Raltegravir</v>
      </c>
      <c r="F7861" s="255" t="str">
        <f>IF(AND(A7861&lt;&gt;"",ISNUMBER(A7861)),VLOOKUP(A7861,Studies!A:BR,6,FALSE),"")</f>
        <v>Plasma</v>
      </c>
      <c r="G7861" s="194">
        <v>10</v>
      </c>
      <c r="H7861" s="194" t="s">
        <v>60</v>
      </c>
      <c r="I7861" s="187">
        <v>0.19069299101829529</v>
      </c>
      <c r="J7861" s="187" t="s">
        <v>1221</v>
      </c>
      <c r="K7861" s="187" t="s">
        <v>116</v>
      </c>
      <c r="P7861" s="188"/>
    </row>
    <row r="7862" spans="1:16" x14ac:dyDescent="0.2">
      <c r="A7862" s="183">
        <v>5435</v>
      </c>
      <c r="B7862" s="253" t="str">
        <f>IF(AND(A7862&lt;&gt;"",ISNUMBER(A7862)),VLOOKUP(A7862,Studies!A:BR,2,FALSE),"")</f>
        <v>Rhee 2014</v>
      </c>
      <c r="C7862" s="254" t="str">
        <f>IF(AND(A7862&lt;&gt;"",ISNUMBER(A7862)),VLOOKUP(A7862,Studies!A:BR,3,FALSE),"")</f>
        <v>https://www.ncbi.nlm.nih.gov/pubmed/24608069</v>
      </c>
      <c r="D7862" s="254" t="str">
        <f>IF(AND(A7862&lt;&gt;"",ISNUMBER(A7862)),VLOOKUP(A7862,Studies!A:BR,4,FALSE),"")</f>
        <v>Chewable tablet fasted</v>
      </c>
      <c r="E7862" s="254" t="str">
        <f>IF(AND(A7862&lt;&gt;"",ISNUMBER(A7862)),VLOOKUP(A7862,Studies!A:BR,5,FALSE),"")</f>
        <v>Raltegravir</v>
      </c>
      <c r="F7862" s="255" t="str">
        <f>IF(AND(A7862&lt;&gt;"",ISNUMBER(A7862)),VLOOKUP(A7862,Studies!A:BR,6,FALSE),"")</f>
        <v>Plasma</v>
      </c>
      <c r="G7862" s="194">
        <v>12</v>
      </c>
      <c r="H7862" s="194" t="s">
        <v>60</v>
      </c>
      <c r="I7862" s="187">
        <v>0.14987604320049286</v>
      </c>
      <c r="J7862" s="187" t="s">
        <v>1221</v>
      </c>
      <c r="K7862" s="187" t="s">
        <v>116</v>
      </c>
      <c r="P7862" s="188"/>
    </row>
    <row r="7863" spans="1:16" x14ac:dyDescent="0.2">
      <c r="A7863" s="183">
        <v>5435</v>
      </c>
      <c r="B7863" s="253" t="str">
        <f>IF(AND(A7863&lt;&gt;"",ISNUMBER(A7863)),VLOOKUP(A7863,Studies!A:BR,2,FALSE),"")</f>
        <v>Rhee 2014</v>
      </c>
      <c r="C7863" s="254" t="str">
        <f>IF(AND(A7863&lt;&gt;"",ISNUMBER(A7863)),VLOOKUP(A7863,Studies!A:BR,3,FALSE),"")</f>
        <v>https://www.ncbi.nlm.nih.gov/pubmed/24608069</v>
      </c>
      <c r="D7863" s="254" t="str">
        <f>IF(AND(A7863&lt;&gt;"",ISNUMBER(A7863)),VLOOKUP(A7863,Studies!A:BR,4,FALSE),"")</f>
        <v>Chewable tablet fasted</v>
      </c>
      <c r="E7863" s="254" t="str">
        <f>IF(AND(A7863&lt;&gt;"",ISNUMBER(A7863)),VLOOKUP(A7863,Studies!A:BR,5,FALSE),"")</f>
        <v>Raltegravir</v>
      </c>
      <c r="F7863" s="255" t="str">
        <f>IF(AND(A7863&lt;&gt;"",ISNUMBER(A7863)),VLOOKUP(A7863,Studies!A:BR,6,FALSE),"")</f>
        <v>Plasma</v>
      </c>
      <c r="G7863" s="194">
        <v>16</v>
      </c>
      <c r="H7863" s="194" t="s">
        <v>60</v>
      </c>
      <c r="I7863" s="187">
        <v>9.0378880500793457E-2</v>
      </c>
      <c r="J7863" s="187" t="s">
        <v>1221</v>
      </c>
      <c r="K7863" s="187" t="s">
        <v>116</v>
      </c>
      <c r="P7863" s="188"/>
    </row>
    <row r="7864" spans="1:16" x14ac:dyDescent="0.2">
      <c r="A7864" s="183">
        <v>5435</v>
      </c>
      <c r="B7864" s="253" t="str">
        <f>IF(AND(A7864&lt;&gt;"",ISNUMBER(A7864)),VLOOKUP(A7864,Studies!A:BR,2,FALSE),"")</f>
        <v>Rhee 2014</v>
      </c>
      <c r="C7864" s="254" t="str">
        <f>IF(AND(A7864&lt;&gt;"",ISNUMBER(A7864)),VLOOKUP(A7864,Studies!A:BR,3,FALSE),"")</f>
        <v>https://www.ncbi.nlm.nih.gov/pubmed/24608069</v>
      </c>
      <c r="D7864" s="254" t="str">
        <f>IF(AND(A7864&lt;&gt;"",ISNUMBER(A7864)),VLOOKUP(A7864,Studies!A:BR,4,FALSE),"")</f>
        <v>Chewable tablet fasted</v>
      </c>
      <c r="E7864" s="254" t="str">
        <f>IF(AND(A7864&lt;&gt;"",ISNUMBER(A7864)),VLOOKUP(A7864,Studies!A:BR,5,FALSE),"")</f>
        <v>Raltegravir</v>
      </c>
      <c r="F7864" s="255" t="str">
        <f>IF(AND(A7864&lt;&gt;"",ISNUMBER(A7864)),VLOOKUP(A7864,Studies!A:BR,6,FALSE),"")</f>
        <v>Plasma</v>
      </c>
      <c r="G7864" s="194">
        <v>24</v>
      </c>
      <c r="H7864" s="194" t="s">
        <v>60</v>
      </c>
      <c r="I7864" s="187">
        <v>6.9343253970146179E-2</v>
      </c>
      <c r="J7864" s="187" t="s">
        <v>1221</v>
      </c>
      <c r="K7864" s="187" t="s">
        <v>116</v>
      </c>
      <c r="P7864" s="188"/>
    </row>
    <row r="7865" spans="1:16" x14ac:dyDescent="0.2">
      <c r="A7865" s="183">
        <v>5436</v>
      </c>
      <c r="B7865" s="253" t="str">
        <f>IF(AND(A7865&lt;&gt;"",ISNUMBER(A7865)),VLOOKUP(A7865,Studies!A:BR,2,FALSE),"")</f>
        <v>Rhee 2014</v>
      </c>
      <c r="C7865" s="254" t="str">
        <f>IF(AND(A7865&lt;&gt;"",ISNUMBER(A7865)),VLOOKUP(A7865,Studies!A:BR,3,FALSE),"")</f>
        <v>https://www.ncbi.nlm.nih.gov/pubmed/24608069</v>
      </c>
      <c r="D7865" s="254" t="str">
        <f>IF(AND(A7865&lt;&gt;"",ISNUMBER(A7865)),VLOOKUP(A7865,Studies!A:BR,4,FALSE),"")</f>
        <v>Chewable tablet fed</v>
      </c>
      <c r="E7865" s="254" t="str">
        <f>IF(AND(A7865&lt;&gt;"",ISNUMBER(A7865)),VLOOKUP(A7865,Studies!A:BR,5,FALSE),"")</f>
        <v>Raltegravir</v>
      </c>
      <c r="F7865" s="255" t="str">
        <f>IF(AND(A7865&lt;&gt;"",ISNUMBER(A7865)),VLOOKUP(A7865,Studies!A:BR,6,FALSE),"")</f>
        <v>Plasma</v>
      </c>
      <c r="G7865" s="194">
        <v>0.5</v>
      </c>
      <c r="H7865" s="194" t="s">
        <v>60</v>
      </c>
      <c r="I7865" s="187">
        <v>5.5560979843139648</v>
      </c>
      <c r="J7865" s="187" t="s">
        <v>1221</v>
      </c>
      <c r="K7865" s="187" t="s">
        <v>116</v>
      </c>
      <c r="P7865" s="188"/>
    </row>
    <row r="7866" spans="1:16" x14ac:dyDescent="0.2">
      <c r="A7866" s="183">
        <v>5436</v>
      </c>
      <c r="B7866" s="253" t="str">
        <f>IF(AND(A7866&lt;&gt;"",ISNUMBER(A7866)),VLOOKUP(A7866,Studies!A:BR,2,FALSE),"")</f>
        <v>Rhee 2014</v>
      </c>
      <c r="C7866" s="254" t="str">
        <f>IF(AND(A7866&lt;&gt;"",ISNUMBER(A7866)),VLOOKUP(A7866,Studies!A:BR,3,FALSE),"")</f>
        <v>https://www.ncbi.nlm.nih.gov/pubmed/24608069</v>
      </c>
      <c r="D7866" s="254" t="str">
        <f>IF(AND(A7866&lt;&gt;"",ISNUMBER(A7866)),VLOOKUP(A7866,Studies!A:BR,4,FALSE),"")</f>
        <v>Chewable tablet fed</v>
      </c>
      <c r="E7866" s="254" t="str">
        <f>IF(AND(A7866&lt;&gt;"",ISNUMBER(A7866)),VLOOKUP(A7866,Studies!A:BR,5,FALSE),"")</f>
        <v>Raltegravir</v>
      </c>
      <c r="F7866" s="255" t="str">
        <f>IF(AND(A7866&lt;&gt;"",ISNUMBER(A7866)),VLOOKUP(A7866,Studies!A:BR,6,FALSE),"")</f>
        <v>Plasma</v>
      </c>
      <c r="G7866" s="194">
        <v>1</v>
      </c>
      <c r="H7866" s="194" t="s">
        <v>60</v>
      </c>
      <c r="I7866" s="187">
        <v>5.9724240303039551</v>
      </c>
      <c r="J7866" s="187" t="s">
        <v>1221</v>
      </c>
      <c r="K7866" s="187" t="s">
        <v>116</v>
      </c>
      <c r="P7866" s="188"/>
    </row>
    <row r="7867" spans="1:16" x14ac:dyDescent="0.2">
      <c r="A7867" s="183">
        <v>5436</v>
      </c>
      <c r="B7867" s="253" t="str">
        <f>IF(AND(A7867&lt;&gt;"",ISNUMBER(A7867)),VLOOKUP(A7867,Studies!A:BR,2,FALSE),"")</f>
        <v>Rhee 2014</v>
      </c>
      <c r="C7867" s="254" t="str">
        <f>IF(AND(A7867&lt;&gt;"",ISNUMBER(A7867)),VLOOKUP(A7867,Studies!A:BR,3,FALSE),"")</f>
        <v>https://www.ncbi.nlm.nih.gov/pubmed/24608069</v>
      </c>
      <c r="D7867" s="254" t="str">
        <f>IF(AND(A7867&lt;&gt;"",ISNUMBER(A7867)),VLOOKUP(A7867,Studies!A:BR,4,FALSE),"")</f>
        <v>Chewable tablet fed</v>
      </c>
      <c r="E7867" s="254" t="str">
        <f>IF(AND(A7867&lt;&gt;"",ISNUMBER(A7867)),VLOOKUP(A7867,Studies!A:BR,5,FALSE),"")</f>
        <v>Raltegravir</v>
      </c>
      <c r="F7867" s="255" t="str">
        <f>IF(AND(A7867&lt;&gt;"",ISNUMBER(A7867)),VLOOKUP(A7867,Studies!A:BR,6,FALSE),"")</f>
        <v>Plasma</v>
      </c>
      <c r="G7867" s="194">
        <v>1.5</v>
      </c>
      <c r="H7867" s="194" t="s">
        <v>60</v>
      </c>
      <c r="I7867" s="187">
        <v>5.4238748550415039</v>
      </c>
      <c r="J7867" s="187" t="s">
        <v>1221</v>
      </c>
      <c r="K7867" s="187" t="s">
        <v>116</v>
      </c>
      <c r="P7867" s="188"/>
    </row>
    <row r="7868" spans="1:16" x14ac:dyDescent="0.2">
      <c r="A7868" s="183">
        <v>5436</v>
      </c>
      <c r="B7868" s="253" t="str">
        <f>IF(AND(A7868&lt;&gt;"",ISNUMBER(A7868)),VLOOKUP(A7868,Studies!A:BR,2,FALSE),"")</f>
        <v>Rhee 2014</v>
      </c>
      <c r="C7868" s="254" t="str">
        <f>IF(AND(A7868&lt;&gt;"",ISNUMBER(A7868)),VLOOKUP(A7868,Studies!A:BR,3,FALSE),"")</f>
        <v>https://www.ncbi.nlm.nih.gov/pubmed/24608069</v>
      </c>
      <c r="D7868" s="254" t="str">
        <f>IF(AND(A7868&lt;&gt;"",ISNUMBER(A7868)),VLOOKUP(A7868,Studies!A:BR,4,FALSE),"")</f>
        <v>Chewable tablet fed</v>
      </c>
      <c r="E7868" s="254" t="str">
        <f>IF(AND(A7868&lt;&gt;"",ISNUMBER(A7868)),VLOOKUP(A7868,Studies!A:BR,5,FALSE),"")</f>
        <v>Raltegravir</v>
      </c>
      <c r="F7868" s="255" t="str">
        <f>IF(AND(A7868&lt;&gt;"",ISNUMBER(A7868)),VLOOKUP(A7868,Studies!A:BR,6,FALSE),"")</f>
        <v>Plasma</v>
      </c>
      <c r="G7868" s="194">
        <v>2</v>
      </c>
      <c r="H7868" s="194" t="s">
        <v>60</v>
      </c>
      <c r="I7868" s="187">
        <v>5.168792724609375</v>
      </c>
      <c r="J7868" s="187" t="s">
        <v>1221</v>
      </c>
      <c r="K7868" s="187" t="s">
        <v>116</v>
      </c>
      <c r="P7868" s="188"/>
    </row>
    <row r="7869" spans="1:16" x14ac:dyDescent="0.2">
      <c r="A7869" s="183">
        <v>5436</v>
      </c>
      <c r="B7869" s="253" t="str">
        <f>IF(AND(A7869&lt;&gt;"",ISNUMBER(A7869)),VLOOKUP(A7869,Studies!A:BR,2,FALSE),"")</f>
        <v>Rhee 2014</v>
      </c>
      <c r="C7869" s="254" t="str">
        <f>IF(AND(A7869&lt;&gt;"",ISNUMBER(A7869)),VLOOKUP(A7869,Studies!A:BR,3,FALSE),"")</f>
        <v>https://www.ncbi.nlm.nih.gov/pubmed/24608069</v>
      </c>
      <c r="D7869" s="254" t="str">
        <f>IF(AND(A7869&lt;&gt;"",ISNUMBER(A7869)),VLOOKUP(A7869,Studies!A:BR,4,FALSE),"")</f>
        <v>Chewable tablet fed</v>
      </c>
      <c r="E7869" s="254" t="str">
        <f>IF(AND(A7869&lt;&gt;"",ISNUMBER(A7869)),VLOOKUP(A7869,Studies!A:BR,5,FALSE),"")</f>
        <v>Raltegravir</v>
      </c>
      <c r="F7869" s="255" t="str">
        <f>IF(AND(A7869&lt;&gt;"",ISNUMBER(A7869)),VLOOKUP(A7869,Studies!A:BR,6,FALSE),"")</f>
        <v>Plasma</v>
      </c>
      <c r="G7869" s="194">
        <v>3</v>
      </c>
      <c r="H7869" s="194" t="s">
        <v>60</v>
      </c>
      <c r="I7869" s="187">
        <v>4.161470890045166</v>
      </c>
      <c r="J7869" s="187" t="s">
        <v>1221</v>
      </c>
      <c r="K7869" s="187" t="s">
        <v>116</v>
      </c>
      <c r="P7869" s="188"/>
    </row>
    <row r="7870" spans="1:16" x14ac:dyDescent="0.2">
      <c r="A7870" s="183">
        <v>5436</v>
      </c>
      <c r="B7870" s="253" t="str">
        <f>IF(AND(A7870&lt;&gt;"",ISNUMBER(A7870)),VLOOKUP(A7870,Studies!A:BR,2,FALSE),"")</f>
        <v>Rhee 2014</v>
      </c>
      <c r="C7870" s="254" t="str">
        <f>IF(AND(A7870&lt;&gt;"",ISNUMBER(A7870)),VLOOKUP(A7870,Studies!A:BR,3,FALSE),"")</f>
        <v>https://www.ncbi.nlm.nih.gov/pubmed/24608069</v>
      </c>
      <c r="D7870" s="254" t="str">
        <f>IF(AND(A7870&lt;&gt;"",ISNUMBER(A7870)),VLOOKUP(A7870,Studies!A:BR,4,FALSE),"")</f>
        <v>Chewable tablet fed</v>
      </c>
      <c r="E7870" s="254" t="str">
        <f>IF(AND(A7870&lt;&gt;"",ISNUMBER(A7870)),VLOOKUP(A7870,Studies!A:BR,5,FALSE),"")</f>
        <v>Raltegravir</v>
      </c>
      <c r="F7870" s="255" t="str">
        <f>IF(AND(A7870&lt;&gt;"",ISNUMBER(A7870)),VLOOKUP(A7870,Studies!A:BR,6,FALSE),"")</f>
        <v>Plasma</v>
      </c>
      <c r="G7870" s="194">
        <v>4</v>
      </c>
      <c r="H7870" s="194" t="s">
        <v>60</v>
      </c>
      <c r="I7870" s="187">
        <v>3.8713831901550293</v>
      </c>
      <c r="J7870" s="187" t="s">
        <v>1221</v>
      </c>
      <c r="K7870" s="187" t="s">
        <v>116</v>
      </c>
      <c r="P7870" s="188"/>
    </row>
    <row r="7871" spans="1:16" x14ac:dyDescent="0.2">
      <c r="A7871" s="183">
        <v>5436</v>
      </c>
      <c r="B7871" s="253" t="str">
        <f>IF(AND(A7871&lt;&gt;"",ISNUMBER(A7871)),VLOOKUP(A7871,Studies!A:BR,2,FALSE),"")</f>
        <v>Rhee 2014</v>
      </c>
      <c r="C7871" s="254" t="str">
        <f>IF(AND(A7871&lt;&gt;"",ISNUMBER(A7871)),VLOOKUP(A7871,Studies!A:BR,3,FALSE),"")</f>
        <v>https://www.ncbi.nlm.nih.gov/pubmed/24608069</v>
      </c>
      <c r="D7871" s="254" t="str">
        <f>IF(AND(A7871&lt;&gt;"",ISNUMBER(A7871)),VLOOKUP(A7871,Studies!A:BR,4,FALSE),"")</f>
        <v>Chewable tablet fed</v>
      </c>
      <c r="E7871" s="254" t="str">
        <f>IF(AND(A7871&lt;&gt;"",ISNUMBER(A7871)),VLOOKUP(A7871,Studies!A:BR,5,FALSE),"")</f>
        <v>Raltegravir</v>
      </c>
      <c r="F7871" s="255" t="str">
        <f>IF(AND(A7871&lt;&gt;"",ISNUMBER(A7871)),VLOOKUP(A7871,Studies!A:BR,6,FALSE),"")</f>
        <v>Plasma</v>
      </c>
      <c r="G7871" s="194">
        <v>5</v>
      </c>
      <c r="H7871" s="194" t="s">
        <v>60</v>
      </c>
      <c r="I7871" s="187">
        <v>2.7632653713226318</v>
      </c>
      <c r="J7871" s="187" t="s">
        <v>1221</v>
      </c>
      <c r="K7871" s="187" t="s">
        <v>116</v>
      </c>
      <c r="P7871" s="188"/>
    </row>
    <row r="7872" spans="1:16" x14ac:dyDescent="0.2">
      <c r="A7872" s="183">
        <v>5436</v>
      </c>
      <c r="B7872" s="253" t="str">
        <f>IF(AND(A7872&lt;&gt;"",ISNUMBER(A7872)),VLOOKUP(A7872,Studies!A:BR,2,FALSE),"")</f>
        <v>Rhee 2014</v>
      </c>
      <c r="C7872" s="254" t="str">
        <f>IF(AND(A7872&lt;&gt;"",ISNUMBER(A7872)),VLOOKUP(A7872,Studies!A:BR,3,FALSE),"")</f>
        <v>https://www.ncbi.nlm.nih.gov/pubmed/24608069</v>
      </c>
      <c r="D7872" s="254" t="str">
        <f>IF(AND(A7872&lt;&gt;"",ISNUMBER(A7872)),VLOOKUP(A7872,Studies!A:BR,4,FALSE),"")</f>
        <v>Chewable tablet fed</v>
      </c>
      <c r="E7872" s="254" t="str">
        <f>IF(AND(A7872&lt;&gt;"",ISNUMBER(A7872)),VLOOKUP(A7872,Studies!A:BR,5,FALSE),"")</f>
        <v>Raltegravir</v>
      </c>
      <c r="F7872" s="255" t="str">
        <f>IF(AND(A7872&lt;&gt;"",ISNUMBER(A7872)),VLOOKUP(A7872,Studies!A:BR,6,FALSE),"")</f>
        <v>Plasma</v>
      </c>
      <c r="G7872" s="194">
        <v>6</v>
      </c>
      <c r="H7872" s="194" t="s">
        <v>60</v>
      </c>
      <c r="I7872" s="187">
        <v>1.7485491037368774</v>
      </c>
      <c r="J7872" s="187" t="s">
        <v>1221</v>
      </c>
      <c r="K7872" s="187" t="s">
        <v>116</v>
      </c>
      <c r="P7872" s="188"/>
    </row>
    <row r="7873" spans="1:16" x14ac:dyDescent="0.2">
      <c r="A7873" s="183">
        <v>5436</v>
      </c>
      <c r="B7873" s="253" t="str">
        <f>IF(AND(A7873&lt;&gt;"",ISNUMBER(A7873)),VLOOKUP(A7873,Studies!A:BR,2,FALSE),"")</f>
        <v>Rhee 2014</v>
      </c>
      <c r="C7873" s="254" t="str">
        <f>IF(AND(A7873&lt;&gt;"",ISNUMBER(A7873)),VLOOKUP(A7873,Studies!A:BR,3,FALSE),"")</f>
        <v>https://www.ncbi.nlm.nih.gov/pubmed/24608069</v>
      </c>
      <c r="D7873" s="254" t="str">
        <f>IF(AND(A7873&lt;&gt;"",ISNUMBER(A7873)),VLOOKUP(A7873,Studies!A:BR,4,FALSE),"")</f>
        <v>Chewable tablet fed</v>
      </c>
      <c r="E7873" s="254" t="str">
        <f>IF(AND(A7873&lt;&gt;"",ISNUMBER(A7873)),VLOOKUP(A7873,Studies!A:BR,5,FALSE),"")</f>
        <v>Raltegravir</v>
      </c>
      <c r="F7873" s="255" t="str">
        <f>IF(AND(A7873&lt;&gt;"",ISNUMBER(A7873)),VLOOKUP(A7873,Studies!A:BR,6,FALSE),"")</f>
        <v>Plasma</v>
      </c>
      <c r="G7873" s="194">
        <v>8</v>
      </c>
      <c r="H7873" s="194" t="s">
        <v>60</v>
      </c>
      <c r="I7873" s="187">
        <v>0.91253823041915894</v>
      </c>
      <c r="J7873" s="187" t="s">
        <v>1221</v>
      </c>
      <c r="K7873" s="187" t="s">
        <v>116</v>
      </c>
      <c r="P7873" s="188"/>
    </row>
    <row r="7874" spans="1:16" x14ac:dyDescent="0.2">
      <c r="A7874" s="183">
        <v>5436</v>
      </c>
      <c r="B7874" s="253" t="str">
        <f>IF(AND(A7874&lt;&gt;"",ISNUMBER(A7874)),VLOOKUP(A7874,Studies!A:BR,2,FALSE),"")</f>
        <v>Rhee 2014</v>
      </c>
      <c r="C7874" s="254" t="str">
        <f>IF(AND(A7874&lt;&gt;"",ISNUMBER(A7874)),VLOOKUP(A7874,Studies!A:BR,3,FALSE),"")</f>
        <v>https://www.ncbi.nlm.nih.gov/pubmed/24608069</v>
      </c>
      <c r="D7874" s="254" t="str">
        <f>IF(AND(A7874&lt;&gt;"",ISNUMBER(A7874)),VLOOKUP(A7874,Studies!A:BR,4,FALSE),"")</f>
        <v>Chewable tablet fed</v>
      </c>
      <c r="E7874" s="254" t="str">
        <f>IF(AND(A7874&lt;&gt;"",ISNUMBER(A7874)),VLOOKUP(A7874,Studies!A:BR,5,FALSE),"")</f>
        <v>Raltegravir</v>
      </c>
      <c r="F7874" s="255" t="str">
        <f>IF(AND(A7874&lt;&gt;"",ISNUMBER(A7874)),VLOOKUP(A7874,Studies!A:BR,6,FALSE),"")</f>
        <v>Plasma</v>
      </c>
      <c r="G7874" s="194">
        <v>10</v>
      </c>
      <c r="H7874" s="194" t="s">
        <v>60</v>
      </c>
      <c r="I7874" s="187">
        <v>0.77095550298690796</v>
      </c>
      <c r="J7874" s="187" t="s">
        <v>1221</v>
      </c>
      <c r="K7874" s="187" t="s">
        <v>116</v>
      </c>
      <c r="P7874" s="188"/>
    </row>
    <row r="7875" spans="1:16" x14ac:dyDescent="0.2">
      <c r="A7875" s="183">
        <v>5436</v>
      </c>
      <c r="B7875" s="253" t="str">
        <f>IF(AND(A7875&lt;&gt;"",ISNUMBER(A7875)),VLOOKUP(A7875,Studies!A:BR,2,FALSE),"")</f>
        <v>Rhee 2014</v>
      </c>
      <c r="C7875" s="254" t="str">
        <f>IF(AND(A7875&lt;&gt;"",ISNUMBER(A7875)),VLOOKUP(A7875,Studies!A:BR,3,FALSE),"")</f>
        <v>https://www.ncbi.nlm.nih.gov/pubmed/24608069</v>
      </c>
      <c r="D7875" s="254" t="str">
        <f>IF(AND(A7875&lt;&gt;"",ISNUMBER(A7875)),VLOOKUP(A7875,Studies!A:BR,4,FALSE),"")</f>
        <v>Chewable tablet fed</v>
      </c>
      <c r="E7875" s="254" t="str">
        <f>IF(AND(A7875&lt;&gt;"",ISNUMBER(A7875)),VLOOKUP(A7875,Studies!A:BR,5,FALSE),"")</f>
        <v>Raltegravir</v>
      </c>
      <c r="F7875" s="255" t="str">
        <f>IF(AND(A7875&lt;&gt;"",ISNUMBER(A7875)),VLOOKUP(A7875,Studies!A:BR,6,FALSE),"")</f>
        <v>Plasma</v>
      </c>
      <c r="G7875" s="194">
        <v>12</v>
      </c>
      <c r="H7875" s="194" t="s">
        <v>60</v>
      </c>
      <c r="I7875" s="187">
        <v>0.55028259754180908</v>
      </c>
      <c r="J7875" s="187" t="s">
        <v>1221</v>
      </c>
      <c r="K7875" s="187" t="s">
        <v>116</v>
      </c>
      <c r="P7875" s="188"/>
    </row>
    <row r="7876" spans="1:16" x14ac:dyDescent="0.2">
      <c r="A7876" s="183">
        <v>5436</v>
      </c>
      <c r="B7876" s="253" t="str">
        <f>IF(AND(A7876&lt;&gt;"",ISNUMBER(A7876)),VLOOKUP(A7876,Studies!A:BR,2,FALSE),"")</f>
        <v>Rhee 2014</v>
      </c>
      <c r="C7876" s="254" t="str">
        <f>IF(AND(A7876&lt;&gt;"",ISNUMBER(A7876)),VLOOKUP(A7876,Studies!A:BR,3,FALSE),"")</f>
        <v>https://www.ncbi.nlm.nih.gov/pubmed/24608069</v>
      </c>
      <c r="D7876" s="254" t="str">
        <f>IF(AND(A7876&lt;&gt;"",ISNUMBER(A7876)),VLOOKUP(A7876,Studies!A:BR,4,FALSE),"")</f>
        <v>Chewable tablet fed</v>
      </c>
      <c r="E7876" s="254" t="str">
        <f>IF(AND(A7876&lt;&gt;"",ISNUMBER(A7876)),VLOOKUP(A7876,Studies!A:BR,5,FALSE),"")</f>
        <v>Raltegravir</v>
      </c>
      <c r="F7876" s="255" t="str">
        <f>IF(AND(A7876&lt;&gt;"",ISNUMBER(A7876)),VLOOKUP(A7876,Studies!A:BR,6,FALSE),"")</f>
        <v>Plasma</v>
      </c>
      <c r="G7876" s="194">
        <v>16</v>
      </c>
      <c r="H7876" s="194" t="s">
        <v>60</v>
      </c>
      <c r="I7876" s="187">
        <v>0.27367711067199707</v>
      </c>
      <c r="J7876" s="187" t="s">
        <v>1221</v>
      </c>
      <c r="K7876" s="187" t="s">
        <v>116</v>
      </c>
      <c r="P7876" s="188"/>
    </row>
    <row r="7877" spans="1:16" x14ac:dyDescent="0.2">
      <c r="A7877" s="183">
        <v>5436</v>
      </c>
      <c r="B7877" s="253" t="str">
        <f>IF(AND(A7877&lt;&gt;"",ISNUMBER(A7877)),VLOOKUP(A7877,Studies!A:BR,2,FALSE),"")</f>
        <v>Rhee 2014</v>
      </c>
      <c r="C7877" s="254" t="str">
        <f>IF(AND(A7877&lt;&gt;"",ISNUMBER(A7877)),VLOOKUP(A7877,Studies!A:BR,3,FALSE),"")</f>
        <v>https://www.ncbi.nlm.nih.gov/pubmed/24608069</v>
      </c>
      <c r="D7877" s="254" t="str">
        <f>IF(AND(A7877&lt;&gt;"",ISNUMBER(A7877)),VLOOKUP(A7877,Studies!A:BR,4,FALSE),"")</f>
        <v>Chewable tablet fed</v>
      </c>
      <c r="E7877" s="254" t="str">
        <f>IF(AND(A7877&lt;&gt;"",ISNUMBER(A7877)),VLOOKUP(A7877,Studies!A:BR,5,FALSE),"")</f>
        <v>Raltegravir</v>
      </c>
      <c r="F7877" s="255" t="str">
        <f>IF(AND(A7877&lt;&gt;"",ISNUMBER(A7877)),VLOOKUP(A7877,Studies!A:BR,6,FALSE),"")</f>
        <v>Plasma</v>
      </c>
      <c r="G7877" s="194">
        <v>24</v>
      </c>
      <c r="H7877" s="194" t="s">
        <v>60</v>
      </c>
      <c r="I7877" s="187">
        <v>7.1033701300621033E-2</v>
      </c>
      <c r="J7877" s="187" t="s">
        <v>1221</v>
      </c>
      <c r="K7877" s="187" t="s">
        <v>116</v>
      </c>
      <c r="P7877" s="188"/>
    </row>
    <row r="7878" spans="1:16" x14ac:dyDescent="0.2">
      <c r="A7878" s="183">
        <v>5437</v>
      </c>
      <c r="B7878" s="253" t="str">
        <f>IF(AND(A7878&lt;&gt;"",ISNUMBER(A7878)),VLOOKUP(A7878,Studies!A:BR,2,FALSE),"")</f>
        <v>Rhee 2014</v>
      </c>
      <c r="C7878" s="254" t="str">
        <f>IF(AND(A7878&lt;&gt;"",ISNUMBER(A7878)),VLOOKUP(A7878,Studies!A:BR,3,FALSE),"")</f>
        <v>https://www.ncbi.nlm.nih.gov/pubmed/24608069</v>
      </c>
      <c r="D7878" s="254" t="str">
        <f>IF(AND(A7878&lt;&gt;"",ISNUMBER(A7878)),VLOOKUP(A7878,Studies!A:BR,4,FALSE),"")</f>
        <v>granules suspension</v>
      </c>
      <c r="E7878" s="254" t="str">
        <f>IF(AND(A7878&lt;&gt;"",ISNUMBER(A7878)),VLOOKUP(A7878,Studies!A:BR,5,FALSE),"")</f>
        <v>Raltegravir</v>
      </c>
      <c r="F7878" s="255" t="str">
        <f>IF(AND(A7878&lt;&gt;"",ISNUMBER(A7878)),VLOOKUP(A7878,Studies!A:BR,6,FALSE),"")</f>
        <v>Plasma</v>
      </c>
      <c r="G7878" s="194">
        <v>0.5</v>
      </c>
      <c r="H7878" s="194" t="s">
        <v>60</v>
      </c>
      <c r="I7878" s="187">
        <v>18.9776611328125</v>
      </c>
      <c r="J7878" s="187" t="s">
        <v>1221</v>
      </c>
      <c r="K7878" s="187" t="s">
        <v>116</v>
      </c>
      <c r="P7878" s="188"/>
    </row>
    <row r="7879" spans="1:16" x14ac:dyDescent="0.2">
      <c r="A7879" s="183">
        <v>5437</v>
      </c>
      <c r="B7879" s="253" t="str">
        <f>IF(AND(A7879&lt;&gt;"",ISNUMBER(A7879)),VLOOKUP(A7879,Studies!A:BR,2,FALSE),"")</f>
        <v>Rhee 2014</v>
      </c>
      <c r="C7879" s="254" t="str">
        <f>IF(AND(A7879&lt;&gt;"",ISNUMBER(A7879)),VLOOKUP(A7879,Studies!A:BR,3,FALSE),"")</f>
        <v>https://www.ncbi.nlm.nih.gov/pubmed/24608069</v>
      </c>
      <c r="D7879" s="254" t="str">
        <f>IF(AND(A7879&lt;&gt;"",ISNUMBER(A7879)),VLOOKUP(A7879,Studies!A:BR,4,FALSE),"")</f>
        <v>granules suspension</v>
      </c>
      <c r="E7879" s="254" t="str">
        <f>IF(AND(A7879&lt;&gt;"",ISNUMBER(A7879)),VLOOKUP(A7879,Studies!A:BR,5,FALSE),"")</f>
        <v>Raltegravir</v>
      </c>
      <c r="F7879" s="255" t="str">
        <f>IF(AND(A7879&lt;&gt;"",ISNUMBER(A7879)),VLOOKUP(A7879,Studies!A:BR,6,FALSE),"")</f>
        <v>Plasma</v>
      </c>
      <c r="G7879" s="194">
        <v>1</v>
      </c>
      <c r="H7879" s="194" t="s">
        <v>60</v>
      </c>
      <c r="I7879" s="187">
        <v>19.440301895141602</v>
      </c>
      <c r="J7879" s="187" t="s">
        <v>1221</v>
      </c>
      <c r="K7879" s="187" t="s">
        <v>116</v>
      </c>
      <c r="P7879" s="188"/>
    </row>
    <row r="7880" spans="1:16" x14ac:dyDescent="0.2">
      <c r="A7880" s="183">
        <v>5437</v>
      </c>
      <c r="B7880" s="253" t="str">
        <f>IF(AND(A7880&lt;&gt;"",ISNUMBER(A7880)),VLOOKUP(A7880,Studies!A:BR,2,FALSE),"")</f>
        <v>Rhee 2014</v>
      </c>
      <c r="C7880" s="254" t="str">
        <f>IF(AND(A7880&lt;&gt;"",ISNUMBER(A7880)),VLOOKUP(A7880,Studies!A:BR,3,FALSE),"")</f>
        <v>https://www.ncbi.nlm.nih.gov/pubmed/24608069</v>
      </c>
      <c r="D7880" s="254" t="str">
        <f>IF(AND(A7880&lt;&gt;"",ISNUMBER(A7880)),VLOOKUP(A7880,Studies!A:BR,4,FALSE),"")</f>
        <v>granules suspension</v>
      </c>
      <c r="E7880" s="254" t="str">
        <f>IF(AND(A7880&lt;&gt;"",ISNUMBER(A7880)),VLOOKUP(A7880,Studies!A:BR,5,FALSE),"")</f>
        <v>Raltegravir</v>
      </c>
      <c r="F7880" s="255" t="str">
        <f>IF(AND(A7880&lt;&gt;"",ISNUMBER(A7880)),VLOOKUP(A7880,Studies!A:BR,6,FALSE),"")</f>
        <v>Plasma</v>
      </c>
      <c r="G7880" s="194">
        <v>1.5</v>
      </c>
      <c r="H7880" s="194" t="s">
        <v>60</v>
      </c>
      <c r="I7880" s="187">
        <v>16.824472427368164</v>
      </c>
      <c r="J7880" s="187" t="s">
        <v>1221</v>
      </c>
      <c r="K7880" s="187" t="s">
        <v>116</v>
      </c>
      <c r="P7880" s="188"/>
    </row>
    <row r="7881" spans="1:16" x14ac:dyDescent="0.2">
      <c r="A7881" s="183">
        <v>5437</v>
      </c>
      <c r="B7881" s="253" t="str">
        <f>IF(AND(A7881&lt;&gt;"",ISNUMBER(A7881)),VLOOKUP(A7881,Studies!A:BR,2,FALSE),"")</f>
        <v>Rhee 2014</v>
      </c>
      <c r="C7881" s="254" t="str">
        <f>IF(AND(A7881&lt;&gt;"",ISNUMBER(A7881)),VLOOKUP(A7881,Studies!A:BR,3,FALSE),"")</f>
        <v>https://www.ncbi.nlm.nih.gov/pubmed/24608069</v>
      </c>
      <c r="D7881" s="254" t="str">
        <f>IF(AND(A7881&lt;&gt;"",ISNUMBER(A7881)),VLOOKUP(A7881,Studies!A:BR,4,FALSE),"")</f>
        <v>granules suspension</v>
      </c>
      <c r="E7881" s="254" t="str">
        <f>IF(AND(A7881&lt;&gt;"",ISNUMBER(A7881)),VLOOKUP(A7881,Studies!A:BR,5,FALSE),"")</f>
        <v>Raltegravir</v>
      </c>
      <c r="F7881" s="255" t="str">
        <f>IF(AND(A7881&lt;&gt;"",ISNUMBER(A7881)),VLOOKUP(A7881,Studies!A:BR,6,FALSE),"")</f>
        <v>Plasma</v>
      </c>
      <c r="G7881" s="194">
        <v>2</v>
      </c>
      <c r="H7881" s="194" t="s">
        <v>60</v>
      </c>
      <c r="I7881" s="187">
        <v>11.171646118164063</v>
      </c>
      <c r="J7881" s="187" t="s">
        <v>1221</v>
      </c>
      <c r="K7881" s="187" t="s">
        <v>116</v>
      </c>
      <c r="P7881" s="188"/>
    </row>
    <row r="7882" spans="1:16" x14ac:dyDescent="0.2">
      <c r="A7882" s="183">
        <v>5437</v>
      </c>
      <c r="B7882" s="253" t="str">
        <f>IF(AND(A7882&lt;&gt;"",ISNUMBER(A7882)),VLOOKUP(A7882,Studies!A:BR,2,FALSE),"")</f>
        <v>Rhee 2014</v>
      </c>
      <c r="C7882" s="254" t="str">
        <f>IF(AND(A7882&lt;&gt;"",ISNUMBER(A7882)),VLOOKUP(A7882,Studies!A:BR,3,FALSE),"")</f>
        <v>https://www.ncbi.nlm.nih.gov/pubmed/24608069</v>
      </c>
      <c r="D7882" s="254" t="str">
        <f>IF(AND(A7882&lt;&gt;"",ISNUMBER(A7882)),VLOOKUP(A7882,Studies!A:BR,4,FALSE),"")</f>
        <v>granules suspension</v>
      </c>
      <c r="E7882" s="254" t="str">
        <f>IF(AND(A7882&lt;&gt;"",ISNUMBER(A7882)),VLOOKUP(A7882,Studies!A:BR,5,FALSE),"")</f>
        <v>Raltegravir</v>
      </c>
      <c r="F7882" s="255" t="str">
        <f>IF(AND(A7882&lt;&gt;"",ISNUMBER(A7882)),VLOOKUP(A7882,Studies!A:BR,6,FALSE),"")</f>
        <v>Plasma</v>
      </c>
      <c r="G7882" s="194">
        <v>3</v>
      </c>
      <c r="H7882" s="194" t="s">
        <v>60</v>
      </c>
      <c r="I7882" s="187">
        <v>5.9724240303039551</v>
      </c>
      <c r="J7882" s="187" t="s">
        <v>1221</v>
      </c>
      <c r="K7882" s="187" t="s">
        <v>116</v>
      </c>
      <c r="P7882" s="188"/>
    </row>
    <row r="7883" spans="1:16" x14ac:dyDescent="0.2">
      <c r="A7883" s="183">
        <v>5437</v>
      </c>
      <c r="B7883" s="253" t="str">
        <f>IF(AND(A7883&lt;&gt;"",ISNUMBER(A7883)),VLOOKUP(A7883,Studies!A:BR,2,FALSE),"")</f>
        <v>Rhee 2014</v>
      </c>
      <c r="C7883" s="254" t="str">
        <f>IF(AND(A7883&lt;&gt;"",ISNUMBER(A7883)),VLOOKUP(A7883,Studies!A:BR,3,FALSE),"")</f>
        <v>https://www.ncbi.nlm.nih.gov/pubmed/24608069</v>
      </c>
      <c r="D7883" s="254" t="str">
        <f>IF(AND(A7883&lt;&gt;"",ISNUMBER(A7883)),VLOOKUP(A7883,Studies!A:BR,4,FALSE),"")</f>
        <v>granules suspension</v>
      </c>
      <c r="E7883" s="254" t="str">
        <f>IF(AND(A7883&lt;&gt;"",ISNUMBER(A7883)),VLOOKUP(A7883,Studies!A:BR,5,FALSE),"")</f>
        <v>Raltegravir</v>
      </c>
      <c r="F7883" s="255" t="str">
        <f>IF(AND(A7883&lt;&gt;"",ISNUMBER(A7883)),VLOOKUP(A7883,Studies!A:BR,6,FALSE),"")</f>
        <v>Plasma</v>
      </c>
      <c r="G7883" s="194">
        <v>4</v>
      </c>
      <c r="H7883" s="194" t="s">
        <v>60</v>
      </c>
      <c r="I7883" s="187">
        <v>3.1928911209106445</v>
      </c>
      <c r="J7883" s="187" t="s">
        <v>1221</v>
      </c>
      <c r="K7883" s="187" t="s">
        <v>116</v>
      </c>
      <c r="P7883" s="188"/>
    </row>
    <row r="7884" spans="1:16" x14ac:dyDescent="0.2">
      <c r="A7884" s="183">
        <v>5437</v>
      </c>
      <c r="B7884" s="253" t="str">
        <f>IF(AND(A7884&lt;&gt;"",ISNUMBER(A7884)),VLOOKUP(A7884,Studies!A:BR,2,FALSE),"")</f>
        <v>Rhee 2014</v>
      </c>
      <c r="C7884" s="254" t="str">
        <f>IF(AND(A7884&lt;&gt;"",ISNUMBER(A7884)),VLOOKUP(A7884,Studies!A:BR,3,FALSE),"")</f>
        <v>https://www.ncbi.nlm.nih.gov/pubmed/24608069</v>
      </c>
      <c r="D7884" s="254" t="str">
        <f>IF(AND(A7884&lt;&gt;"",ISNUMBER(A7884)),VLOOKUP(A7884,Studies!A:BR,4,FALSE),"")</f>
        <v>granules suspension</v>
      </c>
      <c r="E7884" s="254" t="str">
        <f>IF(AND(A7884&lt;&gt;"",ISNUMBER(A7884)),VLOOKUP(A7884,Studies!A:BR,5,FALSE),"")</f>
        <v>Raltegravir</v>
      </c>
      <c r="F7884" s="255" t="str">
        <f>IF(AND(A7884&lt;&gt;"",ISNUMBER(A7884)),VLOOKUP(A7884,Studies!A:BR,6,FALSE),"")</f>
        <v>Plasma</v>
      </c>
      <c r="G7884" s="194">
        <v>5</v>
      </c>
      <c r="H7884" s="194" t="s">
        <v>60</v>
      </c>
      <c r="I7884" s="187">
        <v>1.6266611814498901</v>
      </c>
      <c r="J7884" s="187" t="s">
        <v>1221</v>
      </c>
      <c r="K7884" s="187" t="s">
        <v>116</v>
      </c>
      <c r="P7884" s="188"/>
    </row>
    <row r="7885" spans="1:16" x14ac:dyDescent="0.2">
      <c r="A7885" s="183">
        <v>5437</v>
      </c>
      <c r="B7885" s="253" t="str">
        <f>IF(AND(A7885&lt;&gt;"",ISNUMBER(A7885)),VLOOKUP(A7885,Studies!A:BR,2,FALSE),"")</f>
        <v>Rhee 2014</v>
      </c>
      <c r="C7885" s="254" t="str">
        <f>IF(AND(A7885&lt;&gt;"",ISNUMBER(A7885)),VLOOKUP(A7885,Studies!A:BR,3,FALSE),"")</f>
        <v>https://www.ncbi.nlm.nih.gov/pubmed/24608069</v>
      </c>
      <c r="D7885" s="254" t="str">
        <f>IF(AND(A7885&lt;&gt;"",ISNUMBER(A7885)),VLOOKUP(A7885,Studies!A:BR,4,FALSE),"")</f>
        <v>granules suspension</v>
      </c>
      <c r="E7885" s="254" t="str">
        <f>IF(AND(A7885&lt;&gt;"",ISNUMBER(A7885)),VLOOKUP(A7885,Studies!A:BR,5,FALSE),"")</f>
        <v>Raltegravir</v>
      </c>
      <c r="F7885" s="255" t="str">
        <f>IF(AND(A7885&lt;&gt;"",ISNUMBER(A7885)),VLOOKUP(A7885,Studies!A:BR,6,FALSE),"")</f>
        <v>Plasma</v>
      </c>
      <c r="G7885" s="194">
        <v>6</v>
      </c>
      <c r="H7885" s="194" t="s">
        <v>60</v>
      </c>
      <c r="I7885" s="187">
        <v>1.0293245315551758</v>
      </c>
      <c r="J7885" s="187" t="s">
        <v>1221</v>
      </c>
      <c r="K7885" s="187" t="s">
        <v>116</v>
      </c>
      <c r="P7885" s="188"/>
    </row>
    <row r="7886" spans="1:16" x14ac:dyDescent="0.2">
      <c r="A7886" s="30">
        <v>5437</v>
      </c>
      <c r="B7886" s="253" t="str">
        <f>IF(AND(A7886&lt;&gt;"",ISNUMBER(A7886)),VLOOKUP(A7886,Studies!A:BR,2,FALSE),"")</f>
        <v>Rhee 2014</v>
      </c>
      <c r="C7886" s="254" t="str">
        <f>IF(AND(A7886&lt;&gt;"",ISNUMBER(A7886)),VLOOKUP(A7886,Studies!A:BR,3,FALSE),"")</f>
        <v>https://www.ncbi.nlm.nih.gov/pubmed/24608069</v>
      </c>
      <c r="D7886" s="254" t="str">
        <f>IF(AND(A7886&lt;&gt;"",ISNUMBER(A7886)),VLOOKUP(A7886,Studies!A:BR,4,FALSE),"")</f>
        <v>granules suspension</v>
      </c>
      <c r="E7886" s="254" t="str">
        <f>IF(AND(A7886&lt;&gt;"",ISNUMBER(A7886)),VLOOKUP(A7886,Studies!A:BR,5,FALSE),"")</f>
        <v>Raltegravir</v>
      </c>
      <c r="F7886" s="255" t="str">
        <f>IF(AND(A7886&lt;&gt;"",ISNUMBER(A7886)),VLOOKUP(A7886,Studies!A:BR,6,FALSE),"")</f>
        <v>Plasma</v>
      </c>
      <c r="G7886" s="194">
        <v>8</v>
      </c>
      <c r="H7886" s="194" t="s">
        <v>60</v>
      </c>
      <c r="I7886" s="187">
        <v>0.43249717354774475</v>
      </c>
      <c r="J7886" s="41" t="s">
        <v>1221</v>
      </c>
      <c r="K7886" s="187" t="s">
        <v>116</v>
      </c>
    </row>
    <row r="7887" spans="1:16" x14ac:dyDescent="0.2">
      <c r="A7887" s="30">
        <v>5437</v>
      </c>
      <c r="B7887" s="253" t="str">
        <f>IF(AND(A7887&lt;&gt;"",ISNUMBER(A7887)),VLOOKUP(A7887,Studies!A:BR,2,FALSE),"")</f>
        <v>Rhee 2014</v>
      </c>
      <c r="C7887" s="254" t="str">
        <f>IF(AND(A7887&lt;&gt;"",ISNUMBER(A7887)),VLOOKUP(A7887,Studies!A:BR,3,FALSE),"")</f>
        <v>https://www.ncbi.nlm.nih.gov/pubmed/24608069</v>
      </c>
      <c r="D7887" s="254" t="str">
        <f>IF(AND(A7887&lt;&gt;"",ISNUMBER(A7887)),VLOOKUP(A7887,Studies!A:BR,4,FALSE),"")</f>
        <v>granules suspension</v>
      </c>
      <c r="E7887" s="254" t="str">
        <f>IF(AND(A7887&lt;&gt;"",ISNUMBER(A7887)),VLOOKUP(A7887,Studies!A:BR,5,FALSE),"")</f>
        <v>Raltegravir</v>
      </c>
      <c r="F7887" s="255" t="str">
        <f>IF(AND(A7887&lt;&gt;"",ISNUMBER(A7887)),VLOOKUP(A7887,Studies!A:BR,6,FALSE),"")</f>
        <v>Plasma</v>
      </c>
      <c r="G7887" s="194">
        <v>10</v>
      </c>
      <c r="H7887" s="194" t="s">
        <v>60</v>
      </c>
      <c r="I7887" s="187">
        <v>0.26080626249313354</v>
      </c>
      <c r="J7887" s="41" t="s">
        <v>1221</v>
      </c>
      <c r="K7887" s="187" t="s">
        <v>116</v>
      </c>
    </row>
    <row r="7888" spans="1:16" x14ac:dyDescent="0.2">
      <c r="A7888" s="30">
        <v>5437</v>
      </c>
      <c r="B7888" s="253" t="str">
        <f>IF(AND(A7888&lt;&gt;"",ISNUMBER(A7888)),VLOOKUP(A7888,Studies!A:BR,2,FALSE),"")</f>
        <v>Rhee 2014</v>
      </c>
      <c r="C7888" s="254" t="str">
        <f>IF(AND(A7888&lt;&gt;"",ISNUMBER(A7888)),VLOOKUP(A7888,Studies!A:BR,3,FALSE),"")</f>
        <v>https://www.ncbi.nlm.nih.gov/pubmed/24608069</v>
      </c>
      <c r="D7888" s="254" t="str">
        <f>IF(AND(A7888&lt;&gt;"",ISNUMBER(A7888)),VLOOKUP(A7888,Studies!A:BR,4,FALSE),"")</f>
        <v>granules suspension</v>
      </c>
      <c r="E7888" s="254" t="str">
        <f>IF(AND(A7888&lt;&gt;"",ISNUMBER(A7888)),VLOOKUP(A7888,Studies!A:BR,5,FALSE),"")</f>
        <v>Raltegravir</v>
      </c>
      <c r="F7888" s="255" t="str">
        <f>IF(AND(A7888&lt;&gt;"",ISNUMBER(A7888)),VLOOKUP(A7888,Studies!A:BR,6,FALSE),"")</f>
        <v>Plasma</v>
      </c>
      <c r="G7888" s="194">
        <v>12</v>
      </c>
      <c r="H7888" s="194" t="s">
        <v>60</v>
      </c>
      <c r="I7888" s="187">
        <v>0.17740015685558319</v>
      </c>
      <c r="J7888" s="187" t="s">
        <v>1221</v>
      </c>
      <c r="K7888" s="187" t="s">
        <v>116</v>
      </c>
    </row>
    <row r="7889" spans="1:11" x14ac:dyDescent="0.2">
      <c r="A7889" s="183">
        <v>5437</v>
      </c>
      <c r="B7889" s="253" t="str">
        <f>IF(AND(A7889&lt;&gt;"",ISNUMBER(A7889)),VLOOKUP(A7889,Studies!A:BR,2,FALSE),"")</f>
        <v>Rhee 2014</v>
      </c>
      <c r="C7889" s="254" t="str">
        <f>IF(AND(A7889&lt;&gt;"",ISNUMBER(A7889)),VLOOKUP(A7889,Studies!A:BR,3,FALSE),"")</f>
        <v>https://www.ncbi.nlm.nih.gov/pubmed/24608069</v>
      </c>
      <c r="D7889" s="254" t="str">
        <f>IF(AND(A7889&lt;&gt;"",ISNUMBER(A7889)),VLOOKUP(A7889,Studies!A:BR,4,FALSE),"")</f>
        <v>granules suspension</v>
      </c>
      <c r="E7889" s="254" t="str">
        <f>IF(AND(A7889&lt;&gt;"",ISNUMBER(A7889)),VLOOKUP(A7889,Studies!A:BR,5,FALSE),"")</f>
        <v>Raltegravir</v>
      </c>
      <c r="F7889" s="255" t="str">
        <f>IF(AND(A7889&lt;&gt;"",ISNUMBER(A7889)),VLOOKUP(A7889,Studies!A:BR,6,FALSE),"")</f>
        <v>Plasma</v>
      </c>
      <c r="G7889" s="194">
        <v>16</v>
      </c>
      <c r="H7889" s="194" t="s">
        <v>60</v>
      </c>
      <c r="I7889" s="187">
        <v>0.10443075001239777</v>
      </c>
      <c r="J7889" s="187" t="s">
        <v>1221</v>
      </c>
      <c r="K7889" s="187" t="s">
        <v>116</v>
      </c>
    </row>
    <row r="7890" spans="1:11" x14ac:dyDescent="0.2">
      <c r="A7890" s="183">
        <v>5437</v>
      </c>
      <c r="B7890" s="253" t="str">
        <f>IF(AND(A7890&lt;&gt;"",ISNUMBER(A7890)),VLOOKUP(A7890,Studies!A:BR,2,FALSE),"")</f>
        <v>Rhee 2014</v>
      </c>
      <c r="C7890" s="254" t="str">
        <f>IF(AND(A7890&lt;&gt;"",ISNUMBER(A7890)),VLOOKUP(A7890,Studies!A:BR,3,FALSE),"")</f>
        <v>https://www.ncbi.nlm.nih.gov/pubmed/24608069</v>
      </c>
      <c r="D7890" s="254" t="str">
        <f>IF(AND(A7890&lt;&gt;"",ISNUMBER(A7890)),VLOOKUP(A7890,Studies!A:BR,4,FALSE),"")</f>
        <v>granules suspension</v>
      </c>
      <c r="E7890" s="254" t="str">
        <f>IF(AND(A7890&lt;&gt;"",ISNUMBER(A7890)),VLOOKUP(A7890,Studies!A:BR,5,FALSE),"")</f>
        <v>Raltegravir</v>
      </c>
      <c r="F7890" s="255" t="str">
        <f>IF(AND(A7890&lt;&gt;"",ISNUMBER(A7890)),VLOOKUP(A7890,Studies!A:BR,6,FALSE),"")</f>
        <v>Plasma</v>
      </c>
      <c r="G7890" s="194">
        <v>24</v>
      </c>
      <c r="H7890" s="194" t="s">
        <v>60</v>
      </c>
      <c r="I7890" s="187">
        <v>6.9343253970146179E-2</v>
      </c>
      <c r="J7890" s="187" t="s">
        <v>1221</v>
      </c>
      <c r="K7890" s="187" t="s">
        <v>116</v>
      </c>
    </row>
    <row r="7891" spans="1:11" x14ac:dyDescent="0.2">
      <c r="A7891" s="183">
        <v>5438</v>
      </c>
      <c r="B7891" s="253" t="str">
        <f>IF(AND(A7891&lt;&gt;"",ISNUMBER(A7891)),VLOOKUP(A7891,Studies!A:BR,2,FALSE),"")</f>
        <v>Rhee 2014</v>
      </c>
      <c r="C7891" s="254" t="str">
        <f>IF(AND(A7891&lt;&gt;"",ISNUMBER(A7891)),VLOOKUP(A7891,Studies!A:BR,3,FALSE),"")</f>
        <v>https://www.ncbi.nlm.nih.gov/pubmed/24608069</v>
      </c>
      <c r="D7891" s="254" t="str">
        <f>IF(AND(A7891&lt;&gt;"",ISNUMBER(A7891)),VLOOKUP(A7891,Studies!A:BR,4,FALSE),"")</f>
        <v>filmcoated tablet</v>
      </c>
      <c r="E7891" s="254" t="str">
        <f>IF(AND(A7891&lt;&gt;"",ISNUMBER(A7891)),VLOOKUP(A7891,Studies!A:BR,5,FALSE),"")</f>
        <v>Raltegravir</v>
      </c>
      <c r="F7891" s="255" t="str">
        <f>IF(AND(A7891&lt;&gt;"",ISNUMBER(A7891)),VLOOKUP(A7891,Studies!A:BR,6,FALSE),"")</f>
        <v>Plasma</v>
      </c>
      <c r="G7891" s="194">
        <v>0.5</v>
      </c>
      <c r="H7891" s="194" t="s">
        <v>60</v>
      </c>
      <c r="I7891" s="187">
        <v>1.1893613338470459</v>
      </c>
      <c r="J7891" s="187" t="s">
        <v>1221</v>
      </c>
      <c r="K7891" s="187" t="s">
        <v>116</v>
      </c>
    </row>
    <row r="7892" spans="1:11" x14ac:dyDescent="0.2">
      <c r="A7892" s="183">
        <v>5438</v>
      </c>
      <c r="B7892" s="253" t="str">
        <f>IF(AND(A7892&lt;&gt;"",ISNUMBER(A7892)),VLOOKUP(A7892,Studies!A:BR,2,FALSE),"")</f>
        <v>Rhee 2014</v>
      </c>
      <c r="C7892" s="254" t="str">
        <f>IF(AND(A7892&lt;&gt;"",ISNUMBER(A7892)),VLOOKUP(A7892,Studies!A:BR,3,FALSE),"")</f>
        <v>https://www.ncbi.nlm.nih.gov/pubmed/24608069</v>
      </c>
      <c r="D7892" s="254" t="str">
        <f>IF(AND(A7892&lt;&gt;"",ISNUMBER(A7892)),VLOOKUP(A7892,Studies!A:BR,4,FALSE),"")</f>
        <v>filmcoated tablet</v>
      </c>
      <c r="E7892" s="254" t="str">
        <f>IF(AND(A7892&lt;&gt;"",ISNUMBER(A7892)),VLOOKUP(A7892,Studies!A:BR,5,FALSE),"")</f>
        <v>Raltegravir</v>
      </c>
      <c r="F7892" s="255" t="str">
        <f>IF(AND(A7892&lt;&gt;"",ISNUMBER(A7892)),VLOOKUP(A7892,Studies!A:BR,6,FALSE),"")</f>
        <v>Plasma</v>
      </c>
      <c r="G7892" s="194">
        <v>1</v>
      </c>
      <c r="H7892" s="194" t="s">
        <v>60</v>
      </c>
      <c r="I7892" s="187">
        <v>2.8996336460113525</v>
      </c>
      <c r="J7892" s="187" t="s">
        <v>1221</v>
      </c>
      <c r="K7892" s="187" t="s">
        <v>116</v>
      </c>
    </row>
    <row r="7893" spans="1:11" x14ac:dyDescent="0.2">
      <c r="A7893" s="183">
        <v>5438</v>
      </c>
      <c r="B7893" s="253" t="str">
        <f>IF(AND(A7893&lt;&gt;"",ISNUMBER(A7893)),VLOOKUP(A7893,Studies!A:BR,2,FALSE),"")</f>
        <v>Rhee 2014</v>
      </c>
      <c r="C7893" s="254" t="str">
        <f>IF(AND(A7893&lt;&gt;"",ISNUMBER(A7893)),VLOOKUP(A7893,Studies!A:BR,3,FALSE),"")</f>
        <v>https://www.ncbi.nlm.nih.gov/pubmed/24608069</v>
      </c>
      <c r="D7893" s="254" t="str">
        <f>IF(AND(A7893&lt;&gt;"",ISNUMBER(A7893)),VLOOKUP(A7893,Studies!A:BR,4,FALSE),"")</f>
        <v>filmcoated tablet</v>
      </c>
      <c r="E7893" s="254" t="str">
        <f>IF(AND(A7893&lt;&gt;"",ISNUMBER(A7893)),VLOOKUP(A7893,Studies!A:BR,5,FALSE),"")</f>
        <v>Raltegravir</v>
      </c>
      <c r="F7893" s="255" t="str">
        <f>IF(AND(A7893&lt;&gt;"",ISNUMBER(A7893)),VLOOKUP(A7893,Studies!A:BR,6,FALSE),"")</f>
        <v>Plasma</v>
      </c>
      <c r="G7893" s="194">
        <v>1.5</v>
      </c>
      <c r="H7893" s="194" t="s">
        <v>60</v>
      </c>
      <c r="I7893" s="187">
        <v>3.5158076286315918</v>
      </c>
      <c r="J7893" s="187" t="s">
        <v>1221</v>
      </c>
      <c r="K7893" s="187" t="s">
        <v>116</v>
      </c>
    </row>
    <row r="7894" spans="1:11" x14ac:dyDescent="0.2">
      <c r="A7894" s="183">
        <v>5438</v>
      </c>
      <c r="B7894" s="253" t="str">
        <f>IF(AND(A7894&lt;&gt;"",ISNUMBER(A7894)),VLOOKUP(A7894,Studies!A:BR,2,FALSE),"")</f>
        <v>Rhee 2014</v>
      </c>
      <c r="C7894" s="254" t="str">
        <f>IF(AND(A7894&lt;&gt;"",ISNUMBER(A7894)),VLOOKUP(A7894,Studies!A:BR,3,FALSE),"")</f>
        <v>https://www.ncbi.nlm.nih.gov/pubmed/24608069</v>
      </c>
      <c r="D7894" s="254" t="str">
        <f>IF(AND(A7894&lt;&gt;"",ISNUMBER(A7894)),VLOOKUP(A7894,Studies!A:BR,4,FALSE),"")</f>
        <v>filmcoated tablet</v>
      </c>
      <c r="E7894" s="254" t="str">
        <f>IF(AND(A7894&lt;&gt;"",ISNUMBER(A7894)),VLOOKUP(A7894,Studies!A:BR,5,FALSE),"")</f>
        <v>Raltegravir</v>
      </c>
      <c r="F7894" s="255" t="str">
        <f>IF(AND(A7894&lt;&gt;"",ISNUMBER(A7894)),VLOOKUP(A7894,Studies!A:BR,6,FALSE),"")</f>
        <v>Plasma</v>
      </c>
      <c r="G7894" s="194">
        <v>2</v>
      </c>
      <c r="H7894" s="194" t="s">
        <v>60</v>
      </c>
      <c r="I7894" s="187">
        <v>4.062436580657959</v>
      </c>
      <c r="J7894" s="187" t="s">
        <v>1221</v>
      </c>
      <c r="K7894" s="187" t="s">
        <v>116</v>
      </c>
    </row>
    <row r="7895" spans="1:11" x14ac:dyDescent="0.2">
      <c r="A7895" s="183">
        <v>5438</v>
      </c>
      <c r="B7895" s="253" t="str">
        <f>IF(AND(A7895&lt;&gt;"",ISNUMBER(A7895)),VLOOKUP(A7895,Studies!A:BR,2,FALSE),"")</f>
        <v>Rhee 2014</v>
      </c>
      <c r="C7895" s="254" t="str">
        <f>IF(AND(A7895&lt;&gt;"",ISNUMBER(A7895)),VLOOKUP(A7895,Studies!A:BR,3,FALSE),"")</f>
        <v>https://www.ncbi.nlm.nih.gov/pubmed/24608069</v>
      </c>
      <c r="D7895" s="254" t="str">
        <f>IF(AND(A7895&lt;&gt;"",ISNUMBER(A7895)),VLOOKUP(A7895,Studies!A:BR,4,FALSE),"")</f>
        <v>filmcoated tablet</v>
      </c>
      <c r="E7895" s="254" t="str">
        <f>IF(AND(A7895&lt;&gt;"",ISNUMBER(A7895)),VLOOKUP(A7895,Studies!A:BR,5,FALSE),"")</f>
        <v>Raltegravir</v>
      </c>
      <c r="F7895" s="255" t="str">
        <f>IF(AND(A7895&lt;&gt;"",ISNUMBER(A7895)),VLOOKUP(A7895,Studies!A:BR,6,FALSE),"")</f>
        <v>Plasma</v>
      </c>
      <c r="G7895" s="194">
        <v>3</v>
      </c>
      <c r="H7895" s="194" t="s">
        <v>60</v>
      </c>
      <c r="I7895" s="187">
        <v>2.9703209400177002</v>
      </c>
      <c r="J7895" s="187" t="s">
        <v>1221</v>
      </c>
      <c r="K7895" s="187" t="s">
        <v>116</v>
      </c>
    </row>
    <row r="7896" spans="1:11" x14ac:dyDescent="0.2">
      <c r="A7896" s="183">
        <v>5438</v>
      </c>
      <c r="B7896" s="253" t="str">
        <f>IF(AND(A7896&lt;&gt;"",ISNUMBER(A7896)),VLOOKUP(A7896,Studies!A:BR,2,FALSE),"")</f>
        <v>Rhee 2014</v>
      </c>
      <c r="C7896" s="254" t="str">
        <f>IF(AND(A7896&lt;&gt;"",ISNUMBER(A7896)),VLOOKUP(A7896,Studies!A:BR,3,FALSE),"")</f>
        <v>https://www.ncbi.nlm.nih.gov/pubmed/24608069</v>
      </c>
      <c r="D7896" s="254" t="str">
        <f>IF(AND(A7896&lt;&gt;"",ISNUMBER(A7896)),VLOOKUP(A7896,Studies!A:BR,4,FALSE),"")</f>
        <v>filmcoated tablet</v>
      </c>
      <c r="E7896" s="254" t="str">
        <f>IF(AND(A7896&lt;&gt;"",ISNUMBER(A7896)),VLOOKUP(A7896,Studies!A:BR,5,FALSE),"")</f>
        <v>Raltegravir</v>
      </c>
      <c r="F7896" s="255" t="str">
        <f>IF(AND(A7896&lt;&gt;"",ISNUMBER(A7896)),VLOOKUP(A7896,Studies!A:BR,6,FALSE),"")</f>
        <v>Plasma</v>
      </c>
      <c r="G7896" s="194">
        <v>4</v>
      </c>
      <c r="H7896" s="194" t="s">
        <v>60</v>
      </c>
      <c r="I7896" s="187">
        <v>2.8996336460113525</v>
      </c>
      <c r="J7896" s="187" t="s">
        <v>1221</v>
      </c>
      <c r="K7896" s="187" t="s">
        <v>116</v>
      </c>
    </row>
    <row r="7897" spans="1:11" x14ac:dyDescent="0.2">
      <c r="A7897" s="183">
        <v>5438</v>
      </c>
      <c r="B7897" s="253" t="str">
        <f>IF(AND(A7897&lt;&gt;"",ISNUMBER(A7897)),VLOOKUP(A7897,Studies!A:BR,2,FALSE),"")</f>
        <v>Rhee 2014</v>
      </c>
      <c r="C7897" s="254" t="str">
        <f>IF(AND(A7897&lt;&gt;"",ISNUMBER(A7897)),VLOOKUP(A7897,Studies!A:BR,3,FALSE),"")</f>
        <v>https://www.ncbi.nlm.nih.gov/pubmed/24608069</v>
      </c>
      <c r="D7897" s="254" t="str">
        <f>IF(AND(A7897&lt;&gt;"",ISNUMBER(A7897)),VLOOKUP(A7897,Studies!A:BR,4,FALSE),"")</f>
        <v>filmcoated tablet</v>
      </c>
      <c r="E7897" s="254" t="str">
        <f>IF(AND(A7897&lt;&gt;"",ISNUMBER(A7897)),VLOOKUP(A7897,Studies!A:BR,5,FALSE),"")</f>
        <v>Raltegravir</v>
      </c>
      <c r="F7897" s="255" t="str">
        <f>IF(AND(A7897&lt;&gt;"",ISNUMBER(A7897)),VLOOKUP(A7897,Studies!A:BR,6,FALSE),"")</f>
        <v>Plasma</v>
      </c>
      <c r="G7897" s="194">
        <v>5</v>
      </c>
      <c r="H7897" s="194" t="s">
        <v>60</v>
      </c>
      <c r="I7897" s="187">
        <v>2.391448974609375</v>
      </c>
      <c r="J7897" s="187" t="s">
        <v>1221</v>
      </c>
      <c r="K7897" s="187" t="s">
        <v>116</v>
      </c>
    </row>
    <row r="7898" spans="1:11" x14ac:dyDescent="0.2">
      <c r="A7898" s="30">
        <v>5438</v>
      </c>
      <c r="B7898" s="253" t="str">
        <f>IF(AND(A7898&lt;&gt;"",ISNUMBER(A7898)),VLOOKUP(A7898,Studies!A:BR,2,FALSE),"")</f>
        <v>Rhee 2014</v>
      </c>
      <c r="C7898" s="254" t="str">
        <f>IF(AND(A7898&lt;&gt;"",ISNUMBER(A7898)),VLOOKUP(A7898,Studies!A:BR,3,FALSE),"")</f>
        <v>https://www.ncbi.nlm.nih.gov/pubmed/24608069</v>
      </c>
      <c r="D7898" s="254" t="str">
        <f>IF(AND(A7898&lt;&gt;"",ISNUMBER(A7898)),VLOOKUP(A7898,Studies!A:BR,4,FALSE),"")</f>
        <v>filmcoated tablet</v>
      </c>
      <c r="E7898" s="254" t="str">
        <f>IF(AND(A7898&lt;&gt;"",ISNUMBER(A7898)),VLOOKUP(A7898,Studies!A:BR,5,FALSE),"")</f>
        <v>Raltegravir</v>
      </c>
      <c r="F7898" s="255" t="str">
        <f>IF(AND(A7898&lt;&gt;"",ISNUMBER(A7898)),VLOOKUP(A7898,Studies!A:BR,6,FALSE),"")</f>
        <v>Plasma</v>
      </c>
      <c r="G7898" s="194">
        <v>6</v>
      </c>
      <c r="H7898" s="194" t="s">
        <v>60</v>
      </c>
      <c r="I7898" s="187">
        <v>1.4421014785766602</v>
      </c>
      <c r="J7898" s="187" t="s">
        <v>1221</v>
      </c>
      <c r="K7898" s="187" t="s">
        <v>116</v>
      </c>
    </row>
    <row r="7899" spans="1:11" x14ac:dyDescent="0.2">
      <c r="A7899" s="30">
        <v>5438</v>
      </c>
      <c r="B7899" s="253" t="str">
        <f>IF(AND(A7899&lt;&gt;"",ISNUMBER(A7899)),VLOOKUP(A7899,Studies!A:BR,2,FALSE),"")</f>
        <v>Rhee 2014</v>
      </c>
      <c r="C7899" s="254" t="str">
        <f>IF(AND(A7899&lt;&gt;"",ISNUMBER(A7899)),VLOOKUP(A7899,Studies!A:BR,3,FALSE),"")</f>
        <v>https://www.ncbi.nlm.nih.gov/pubmed/24608069</v>
      </c>
      <c r="D7899" s="254" t="str">
        <f>IF(AND(A7899&lt;&gt;"",ISNUMBER(A7899)),VLOOKUP(A7899,Studies!A:BR,4,FALSE),"")</f>
        <v>filmcoated tablet</v>
      </c>
      <c r="E7899" s="254" t="str">
        <f>IF(AND(A7899&lt;&gt;"",ISNUMBER(A7899)),VLOOKUP(A7899,Studies!A:BR,5,FALSE),"")</f>
        <v>Raltegravir</v>
      </c>
      <c r="F7899" s="255" t="str">
        <f>IF(AND(A7899&lt;&gt;"",ISNUMBER(A7899)),VLOOKUP(A7899,Studies!A:BR,6,FALSE),"")</f>
        <v>Plasma</v>
      </c>
      <c r="G7899" s="194">
        <v>8</v>
      </c>
      <c r="H7899" s="194" t="s">
        <v>60</v>
      </c>
      <c r="I7899" s="187">
        <v>0.51192343235015869</v>
      </c>
      <c r="J7899" s="187" t="s">
        <v>1221</v>
      </c>
      <c r="K7899" s="187" t="s">
        <v>116</v>
      </c>
    </row>
    <row r="7900" spans="1:11" x14ac:dyDescent="0.2">
      <c r="A7900" s="30">
        <v>5438</v>
      </c>
      <c r="B7900" s="253" t="str">
        <f>IF(AND(A7900&lt;&gt;"",ISNUMBER(A7900)),VLOOKUP(A7900,Studies!A:BR,2,FALSE),"")</f>
        <v>Rhee 2014</v>
      </c>
      <c r="C7900" s="254" t="str">
        <f>IF(AND(A7900&lt;&gt;"",ISNUMBER(A7900)),VLOOKUP(A7900,Studies!A:BR,3,FALSE),"")</f>
        <v>https://www.ncbi.nlm.nih.gov/pubmed/24608069</v>
      </c>
      <c r="D7900" s="254" t="str">
        <f>IF(AND(A7900&lt;&gt;"",ISNUMBER(A7900)),VLOOKUP(A7900,Studies!A:BR,4,FALSE),"")</f>
        <v>filmcoated tablet</v>
      </c>
      <c r="E7900" s="254" t="str">
        <f>IF(AND(A7900&lt;&gt;"",ISNUMBER(A7900)),VLOOKUP(A7900,Studies!A:BR,5,FALSE),"")</f>
        <v>Raltegravir</v>
      </c>
      <c r="F7900" s="255" t="str">
        <f>IF(AND(A7900&lt;&gt;"",ISNUMBER(A7900)),VLOOKUP(A7900,Studies!A:BR,6,FALSE),"")</f>
        <v>Plasma</v>
      </c>
      <c r="G7900" s="194">
        <v>10</v>
      </c>
      <c r="H7900" s="194" t="s">
        <v>60</v>
      </c>
      <c r="I7900" s="187">
        <v>0.24854068458080292</v>
      </c>
      <c r="J7900" s="187" t="s">
        <v>1221</v>
      </c>
      <c r="K7900" s="187" t="s">
        <v>116</v>
      </c>
    </row>
    <row r="7901" spans="1:11" x14ac:dyDescent="0.2">
      <c r="A7901" s="183">
        <v>5438</v>
      </c>
      <c r="B7901" s="253" t="str">
        <f>IF(AND(A7901&lt;&gt;"",ISNUMBER(A7901)),VLOOKUP(A7901,Studies!A:BR,2,FALSE),"")</f>
        <v>Rhee 2014</v>
      </c>
      <c r="C7901" s="254" t="str">
        <f>IF(AND(A7901&lt;&gt;"",ISNUMBER(A7901)),VLOOKUP(A7901,Studies!A:BR,3,FALSE),"")</f>
        <v>https://www.ncbi.nlm.nih.gov/pubmed/24608069</v>
      </c>
      <c r="D7901" s="254" t="str">
        <f>IF(AND(A7901&lt;&gt;"",ISNUMBER(A7901)),VLOOKUP(A7901,Studies!A:BR,4,FALSE),"")</f>
        <v>filmcoated tablet</v>
      </c>
      <c r="E7901" s="254" t="str">
        <f>IF(AND(A7901&lt;&gt;"",ISNUMBER(A7901)),VLOOKUP(A7901,Studies!A:BR,5,FALSE),"")</f>
        <v>Raltegravir</v>
      </c>
      <c r="F7901" s="255" t="str">
        <f>IF(AND(A7901&lt;&gt;"",ISNUMBER(A7901)),VLOOKUP(A7901,Studies!A:BR,6,FALSE),"")</f>
        <v>Plasma</v>
      </c>
      <c r="G7901" s="194">
        <v>12</v>
      </c>
      <c r="H7901" s="194" t="s">
        <v>60</v>
      </c>
      <c r="I7901" s="187">
        <v>0.16110645234584808</v>
      </c>
      <c r="J7901" s="187" t="s">
        <v>1221</v>
      </c>
      <c r="K7901" s="187" t="s">
        <v>116</v>
      </c>
    </row>
    <row r="7902" spans="1:11" x14ac:dyDescent="0.2">
      <c r="A7902" s="183">
        <v>5438</v>
      </c>
      <c r="B7902" s="253" t="str">
        <f>IF(AND(A7902&lt;&gt;"",ISNUMBER(A7902)),VLOOKUP(A7902,Studies!A:BR,2,FALSE),"")</f>
        <v>Rhee 2014</v>
      </c>
      <c r="C7902" s="254" t="str">
        <f>IF(AND(A7902&lt;&gt;"",ISNUMBER(A7902)),VLOOKUP(A7902,Studies!A:BR,3,FALSE),"")</f>
        <v>https://www.ncbi.nlm.nih.gov/pubmed/24608069</v>
      </c>
      <c r="D7902" s="254" t="str">
        <f>IF(AND(A7902&lt;&gt;"",ISNUMBER(A7902)),VLOOKUP(A7902,Studies!A:BR,4,FALSE),"")</f>
        <v>filmcoated tablet</v>
      </c>
      <c r="E7902" s="254" t="str">
        <f>IF(AND(A7902&lt;&gt;"",ISNUMBER(A7902)),VLOOKUP(A7902,Studies!A:BR,5,FALSE),"")</f>
        <v>Raltegravir</v>
      </c>
      <c r="F7902" s="255" t="str">
        <f>IF(AND(A7902&lt;&gt;"",ISNUMBER(A7902)),VLOOKUP(A7902,Studies!A:BR,6,FALSE),"")</f>
        <v>Plasma</v>
      </c>
      <c r="G7902" s="194">
        <v>16</v>
      </c>
      <c r="H7902" s="194" t="s">
        <v>60</v>
      </c>
      <c r="I7902" s="187">
        <v>9.9519453942775726E-2</v>
      </c>
      <c r="J7902" s="187" t="s">
        <v>1221</v>
      </c>
      <c r="K7902" s="187" t="s">
        <v>116</v>
      </c>
    </row>
    <row r="7903" spans="1:11" x14ac:dyDescent="0.2">
      <c r="A7903" s="183">
        <v>5438</v>
      </c>
      <c r="B7903" s="253" t="str">
        <f>IF(AND(A7903&lt;&gt;"",ISNUMBER(A7903)),VLOOKUP(A7903,Studies!A:BR,2,FALSE),"")</f>
        <v>Rhee 2014</v>
      </c>
      <c r="C7903" s="254" t="str">
        <f>IF(AND(A7903&lt;&gt;"",ISNUMBER(A7903)),VLOOKUP(A7903,Studies!A:BR,3,FALSE),"")</f>
        <v>https://www.ncbi.nlm.nih.gov/pubmed/24608069</v>
      </c>
      <c r="D7903" s="254" t="str">
        <f>IF(AND(A7903&lt;&gt;"",ISNUMBER(A7903)),VLOOKUP(A7903,Studies!A:BR,4,FALSE),"")</f>
        <v>filmcoated tablet</v>
      </c>
      <c r="E7903" s="254" t="str">
        <f>IF(AND(A7903&lt;&gt;"",ISNUMBER(A7903)),VLOOKUP(A7903,Studies!A:BR,5,FALSE),"")</f>
        <v>Raltegravir</v>
      </c>
      <c r="F7903" s="255" t="str">
        <f>IF(AND(A7903&lt;&gt;"",ISNUMBER(A7903)),VLOOKUP(A7903,Studies!A:BR,6,FALSE),"")</f>
        <v>Plasma</v>
      </c>
      <c r="G7903" s="194">
        <v>24</v>
      </c>
      <c r="H7903" s="194" t="s">
        <v>60</v>
      </c>
      <c r="I7903" s="187">
        <v>7.1033701300621033E-2</v>
      </c>
      <c r="J7903" s="187" t="s">
        <v>1221</v>
      </c>
      <c r="K7903" s="187" t="s">
        <v>116</v>
      </c>
    </row>
    <row r="7904" spans="1:11" x14ac:dyDescent="0.2">
      <c r="A7904" s="183">
        <v>5439</v>
      </c>
      <c r="B7904" s="253" t="str">
        <f>IF(AND(A7904&lt;&gt;"",ISNUMBER(A7904)),VLOOKUP(A7904,Studies!A:BR,2,FALSE),"")</f>
        <v>Iwamoto 2008</v>
      </c>
      <c r="C7904" s="254" t="str">
        <f>IF(AND(A7904&lt;&gt;"",ISNUMBER(A7904)),VLOOKUP(A7904,Studies!A:BR,3,FALSE),"")</f>
        <v xml:space="preserve">https://www.ncbi.nlm.nih.gov/pubmed/17713476
</v>
      </c>
      <c r="D7904" s="254" t="str">
        <f>IF(AND(A7904&lt;&gt;"",ISNUMBER(A7904)),VLOOKUP(A7904,Studies!A:BR,4,FALSE),"")</f>
        <v xml:space="preserve">10mg </v>
      </c>
      <c r="E7904" s="254" t="str">
        <f>IF(AND(A7904&lt;&gt;"",ISNUMBER(A7904)),VLOOKUP(A7904,Studies!A:BR,5,FALSE),"")</f>
        <v>Raltegravir</v>
      </c>
      <c r="F7904" s="255" t="str">
        <f>IF(AND(A7904&lt;&gt;"",ISNUMBER(A7904)),VLOOKUP(A7904,Studies!A:BR,6,FALSE),"")</f>
        <v>Plasma</v>
      </c>
      <c r="G7904" s="194">
        <v>0.25</v>
      </c>
      <c r="H7904" s="194" t="s">
        <v>60</v>
      </c>
      <c r="I7904" s="187">
        <v>86.043502810000007</v>
      </c>
      <c r="J7904" s="187" t="s">
        <v>964</v>
      </c>
      <c r="K7904" s="187" t="s">
        <v>116</v>
      </c>
    </row>
    <row r="7905" spans="1:11" x14ac:dyDescent="0.2">
      <c r="A7905" s="183">
        <v>5439</v>
      </c>
      <c r="B7905" s="253" t="str">
        <f>IF(AND(A7905&lt;&gt;"",ISNUMBER(A7905)),VLOOKUP(A7905,Studies!A:BR,2,FALSE),"")</f>
        <v>Iwamoto 2008</v>
      </c>
      <c r="C7905" s="254" t="str">
        <f>IF(AND(A7905&lt;&gt;"",ISNUMBER(A7905)),VLOOKUP(A7905,Studies!A:BR,3,FALSE),"")</f>
        <v xml:space="preserve">https://www.ncbi.nlm.nih.gov/pubmed/17713476
</v>
      </c>
      <c r="D7905" s="254" t="str">
        <f>IF(AND(A7905&lt;&gt;"",ISNUMBER(A7905)),VLOOKUP(A7905,Studies!A:BR,4,FALSE),"")</f>
        <v xml:space="preserve">10mg </v>
      </c>
      <c r="E7905" s="254" t="str">
        <f>IF(AND(A7905&lt;&gt;"",ISNUMBER(A7905)),VLOOKUP(A7905,Studies!A:BR,5,FALSE),"")</f>
        <v>Raltegravir</v>
      </c>
      <c r="F7905" s="255" t="str">
        <f>IF(AND(A7905&lt;&gt;"",ISNUMBER(A7905)),VLOOKUP(A7905,Studies!A:BR,6,FALSE),"")</f>
        <v>Plasma</v>
      </c>
      <c r="G7905" s="194">
        <v>0.5</v>
      </c>
      <c r="H7905" s="194" t="s">
        <v>60</v>
      </c>
      <c r="I7905" s="187">
        <v>508.43048099999999</v>
      </c>
      <c r="J7905" s="187" t="s">
        <v>964</v>
      </c>
      <c r="K7905" s="187" t="s">
        <v>116</v>
      </c>
    </row>
    <row r="7906" spans="1:11" x14ac:dyDescent="0.2">
      <c r="A7906" s="183">
        <v>5439</v>
      </c>
      <c r="B7906" s="253" t="str">
        <f>IF(AND(A7906&lt;&gt;"",ISNUMBER(A7906)),VLOOKUP(A7906,Studies!A:BR,2,FALSE),"")</f>
        <v>Iwamoto 2008</v>
      </c>
      <c r="C7906" s="254" t="str">
        <f>IF(AND(A7906&lt;&gt;"",ISNUMBER(A7906)),VLOOKUP(A7906,Studies!A:BR,3,FALSE),"")</f>
        <v xml:space="preserve">https://www.ncbi.nlm.nih.gov/pubmed/17713476
</v>
      </c>
      <c r="D7906" s="254" t="str">
        <f>IF(AND(A7906&lt;&gt;"",ISNUMBER(A7906)),VLOOKUP(A7906,Studies!A:BR,4,FALSE),"")</f>
        <v xml:space="preserve">10mg </v>
      </c>
      <c r="E7906" s="254" t="str">
        <f>IF(AND(A7906&lt;&gt;"",ISNUMBER(A7906)),VLOOKUP(A7906,Studies!A:BR,5,FALSE),"")</f>
        <v>Raltegravir</v>
      </c>
      <c r="F7906" s="255" t="str">
        <f>IF(AND(A7906&lt;&gt;"",ISNUMBER(A7906)),VLOOKUP(A7906,Studies!A:BR,6,FALSE),"")</f>
        <v>Plasma</v>
      </c>
      <c r="G7906" s="194">
        <v>1</v>
      </c>
      <c r="H7906" s="194" t="s">
        <v>60</v>
      </c>
      <c r="I7906" s="187">
        <v>356.39273070000002</v>
      </c>
      <c r="J7906" s="187" t="s">
        <v>964</v>
      </c>
      <c r="K7906" s="187" t="s">
        <v>116</v>
      </c>
    </row>
    <row r="7907" spans="1:11" x14ac:dyDescent="0.2">
      <c r="A7907" s="183">
        <v>5439</v>
      </c>
      <c r="B7907" s="253" t="str">
        <f>IF(AND(A7907&lt;&gt;"",ISNUMBER(A7907)),VLOOKUP(A7907,Studies!A:BR,2,FALSE),"")</f>
        <v>Iwamoto 2008</v>
      </c>
      <c r="C7907" s="254" t="str">
        <f>IF(AND(A7907&lt;&gt;"",ISNUMBER(A7907)),VLOOKUP(A7907,Studies!A:BR,3,FALSE),"")</f>
        <v xml:space="preserve">https://www.ncbi.nlm.nih.gov/pubmed/17713476
</v>
      </c>
      <c r="D7907" s="254" t="str">
        <f>IF(AND(A7907&lt;&gt;"",ISNUMBER(A7907)),VLOOKUP(A7907,Studies!A:BR,4,FALSE),"")</f>
        <v xml:space="preserve">10mg </v>
      </c>
      <c r="E7907" s="254" t="str">
        <f>IF(AND(A7907&lt;&gt;"",ISNUMBER(A7907)),VLOOKUP(A7907,Studies!A:BR,5,FALSE),"")</f>
        <v>Raltegravir</v>
      </c>
      <c r="F7907" s="255" t="str">
        <f>IF(AND(A7907&lt;&gt;"",ISNUMBER(A7907)),VLOOKUP(A7907,Studies!A:BR,6,FALSE),"")</f>
        <v>Plasma</v>
      </c>
      <c r="G7907" s="194">
        <v>1.5</v>
      </c>
      <c r="H7907" s="194" t="s">
        <v>60</v>
      </c>
      <c r="I7907" s="187">
        <v>206.31938170000001</v>
      </c>
      <c r="J7907" s="187" t="s">
        <v>964</v>
      </c>
      <c r="K7907" s="187" t="s">
        <v>116</v>
      </c>
    </row>
    <row r="7908" spans="1:11" x14ac:dyDescent="0.2">
      <c r="A7908" s="183">
        <v>5439</v>
      </c>
      <c r="B7908" s="253" t="str">
        <f>IF(AND(A7908&lt;&gt;"",ISNUMBER(A7908)),VLOOKUP(A7908,Studies!A:BR,2,FALSE),"")</f>
        <v>Iwamoto 2008</v>
      </c>
      <c r="C7908" s="254" t="str">
        <f>IF(AND(A7908&lt;&gt;"",ISNUMBER(A7908)),VLOOKUP(A7908,Studies!A:BR,3,FALSE),"")</f>
        <v xml:space="preserve">https://www.ncbi.nlm.nih.gov/pubmed/17713476
</v>
      </c>
      <c r="D7908" s="254" t="str">
        <f>IF(AND(A7908&lt;&gt;"",ISNUMBER(A7908)),VLOOKUP(A7908,Studies!A:BR,4,FALSE),"")</f>
        <v xml:space="preserve">10mg </v>
      </c>
      <c r="E7908" s="254" t="str">
        <f>IF(AND(A7908&lt;&gt;"",ISNUMBER(A7908)),VLOOKUP(A7908,Studies!A:BR,5,FALSE),"")</f>
        <v>Raltegravir</v>
      </c>
      <c r="F7908" s="255" t="str">
        <f>IF(AND(A7908&lt;&gt;"",ISNUMBER(A7908)),VLOOKUP(A7908,Studies!A:BR,6,FALSE),"")</f>
        <v>Plasma</v>
      </c>
      <c r="G7908" s="194">
        <v>2</v>
      </c>
      <c r="H7908" s="194" t="s">
        <v>60</v>
      </c>
      <c r="I7908" s="187">
        <v>140.72395320000001</v>
      </c>
      <c r="J7908" s="187" t="s">
        <v>964</v>
      </c>
      <c r="K7908" s="187" t="s">
        <v>116</v>
      </c>
    </row>
    <row r="7909" spans="1:11" x14ac:dyDescent="0.2">
      <c r="A7909" s="183">
        <v>5439</v>
      </c>
      <c r="B7909" s="253" t="str">
        <f>IF(AND(A7909&lt;&gt;"",ISNUMBER(A7909)),VLOOKUP(A7909,Studies!A:BR,2,FALSE),"")</f>
        <v>Iwamoto 2008</v>
      </c>
      <c r="C7909" s="254" t="str">
        <f>IF(AND(A7909&lt;&gt;"",ISNUMBER(A7909)),VLOOKUP(A7909,Studies!A:BR,3,FALSE),"")</f>
        <v xml:space="preserve">https://www.ncbi.nlm.nih.gov/pubmed/17713476
</v>
      </c>
      <c r="D7909" s="254" t="str">
        <f>IF(AND(A7909&lt;&gt;"",ISNUMBER(A7909)),VLOOKUP(A7909,Studies!A:BR,4,FALSE),"")</f>
        <v xml:space="preserve">10mg </v>
      </c>
      <c r="E7909" s="254" t="str">
        <f>IF(AND(A7909&lt;&gt;"",ISNUMBER(A7909)),VLOOKUP(A7909,Studies!A:BR,5,FALSE),"")</f>
        <v>Raltegravir</v>
      </c>
      <c r="F7909" s="255" t="str">
        <f>IF(AND(A7909&lt;&gt;"",ISNUMBER(A7909)),VLOOKUP(A7909,Studies!A:BR,6,FALSE),"")</f>
        <v>Plasma</v>
      </c>
      <c r="G7909" s="194">
        <v>3</v>
      </c>
      <c r="H7909" s="194" t="s">
        <v>60</v>
      </c>
      <c r="I7909" s="187">
        <v>73.030029299999995</v>
      </c>
      <c r="J7909" s="187" t="s">
        <v>964</v>
      </c>
      <c r="K7909" s="187" t="s">
        <v>116</v>
      </c>
    </row>
    <row r="7910" spans="1:11" x14ac:dyDescent="0.2">
      <c r="A7910" s="30">
        <v>5439</v>
      </c>
      <c r="B7910" s="253" t="str">
        <f>IF(AND(A7910&lt;&gt;"",ISNUMBER(A7910)),VLOOKUP(A7910,Studies!A:BR,2,FALSE),"")</f>
        <v>Iwamoto 2008</v>
      </c>
      <c r="C7910" s="254" t="str">
        <f>IF(AND(A7910&lt;&gt;"",ISNUMBER(A7910)),VLOOKUP(A7910,Studies!A:BR,3,FALSE),"")</f>
        <v xml:space="preserve">https://www.ncbi.nlm.nih.gov/pubmed/17713476
</v>
      </c>
      <c r="D7910" s="254" t="str">
        <f>IF(AND(A7910&lt;&gt;"",ISNUMBER(A7910)),VLOOKUP(A7910,Studies!A:BR,4,FALSE),"")</f>
        <v xml:space="preserve">10mg </v>
      </c>
      <c r="E7910" s="254" t="str">
        <f>IF(AND(A7910&lt;&gt;"",ISNUMBER(A7910)),VLOOKUP(A7910,Studies!A:BR,5,FALSE),"")</f>
        <v>Raltegravir</v>
      </c>
      <c r="F7910" s="255" t="str">
        <f>IF(AND(A7910&lt;&gt;"",ISNUMBER(A7910)),VLOOKUP(A7910,Studies!A:BR,6,FALSE),"")</f>
        <v>Plasma</v>
      </c>
      <c r="G7910" s="194">
        <v>4</v>
      </c>
      <c r="H7910" s="194" t="s">
        <v>60</v>
      </c>
      <c r="I7910" s="187">
        <v>60.313613889999999</v>
      </c>
      <c r="J7910" s="187" t="s">
        <v>964</v>
      </c>
      <c r="K7910" s="187" t="s">
        <v>116</v>
      </c>
    </row>
    <row r="7911" spans="1:11" x14ac:dyDescent="0.2">
      <c r="A7911" s="30">
        <v>5439</v>
      </c>
      <c r="B7911" s="253" t="str">
        <f>IF(AND(A7911&lt;&gt;"",ISNUMBER(A7911)),VLOOKUP(A7911,Studies!A:BR,2,FALSE),"")</f>
        <v>Iwamoto 2008</v>
      </c>
      <c r="C7911" s="254" t="str">
        <f>IF(AND(A7911&lt;&gt;"",ISNUMBER(A7911)),VLOOKUP(A7911,Studies!A:BR,3,FALSE),"")</f>
        <v xml:space="preserve">https://www.ncbi.nlm.nih.gov/pubmed/17713476
</v>
      </c>
      <c r="D7911" s="254" t="str">
        <f>IF(AND(A7911&lt;&gt;"",ISNUMBER(A7911)),VLOOKUP(A7911,Studies!A:BR,4,FALSE),"")</f>
        <v xml:space="preserve">10mg </v>
      </c>
      <c r="E7911" s="254" t="str">
        <f>IF(AND(A7911&lt;&gt;"",ISNUMBER(A7911)),VLOOKUP(A7911,Studies!A:BR,5,FALSE),"")</f>
        <v>Raltegravir</v>
      </c>
      <c r="F7911" s="255" t="str">
        <f>IF(AND(A7911&lt;&gt;"",ISNUMBER(A7911)),VLOOKUP(A7911,Studies!A:BR,6,FALSE),"")</f>
        <v>Plasma</v>
      </c>
      <c r="G7911" s="194">
        <v>6</v>
      </c>
      <c r="H7911" s="194" t="s">
        <v>60</v>
      </c>
      <c r="I7911" s="187">
        <v>20.773393630000001</v>
      </c>
      <c r="J7911" s="187" t="s">
        <v>964</v>
      </c>
      <c r="K7911" s="187" t="s">
        <v>116</v>
      </c>
    </row>
    <row r="7912" spans="1:11" x14ac:dyDescent="0.2">
      <c r="A7912" s="30">
        <v>5439</v>
      </c>
      <c r="B7912" s="253" t="str">
        <f>IF(AND(A7912&lt;&gt;"",ISNUMBER(A7912)),VLOOKUP(A7912,Studies!A:BR,2,FALSE),"")</f>
        <v>Iwamoto 2008</v>
      </c>
      <c r="C7912" s="254" t="str">
        <f>IF(AND(A7912&lt;&gt;"",ISNUMBER(A7912)),VLOOKUP(A7912,Studies!A:BR,3,FALSE),"")</f>
        <v xml:space="preserve">https://www.ncbi.nlm.nih.gov/pubmed/17713476
</v>
      </c>
      <c r="D7912" s="254" t="str">
        <f>IF(AND(A7912&lt;&gt;"",ISNUMBER(A7912)),VLOOKUP(A7912,Studies!A:BR,4,FALSE),"")</f>
        <v xml:space="preserve">10mg </v>
      </c>
      <c r="E7912" s="254" t="str">
        <f>IF(AND(A7912&lt;&gt;"",ISNUMBER(A7912)),VLOOKUP(A7912,Studies!A:BR,5,FALSE),"")</f>
        <v>Raltegravir</v>
      </c>
      <c r="F7912" s="255" t="str">
        <f>IF(AND(A7912&lt;&gt;"",ISNUMBER(A7912)),VLOOKUP(A7912,Studies!A:BR,6,FALSE),"")</f>
        <v>Plasma</v>
      </c>
      <c r="G7912" s="194">
        <v>8</v>
      </c>
      <c r="H7912" s="194" t="s">
        <v>60</v>
      </c>
      <c r="I7912" s="187">
        <v>9.6641397480000002</v>
      </c>
      <c r="J7912" s="187" t="s">
        <v>964</v>
      </c>
      <c r="K7912" s="187" t="s">
        <v>116</v>
      </c>
    </row>
    <row r="7913" spans="1:11" x14ac:dyDescent="0.2">
      <c r="A7913" s="183">
        <v>5439</v>
      </c>
      <c r="B7913" s="253" t="str">
        <f>IF(AND(A7913&lt;&gt;"",ISNUMBER(A7913)),VLOOKUP(A7913,Studies!A:BR,2,FALSE),"")</f>
        <v>Iwamoto 2008</v>
      </c>
      <c r="C7913" s="254" t="str">
        <f>IF(AND(A7913&lt;&gt;"",ISNUMBER(A7913)),VLOOKUP(A7913,Studies!A:BR,3,FALSE),"")</f>
        <v xml:space="preserve">https://www.ncbi.nlm.nih.gov/pubmed/17713476
</v>
      </c>
      <c r="D7913" s="254" t="str">
        <f>IF(AND(A7913&lt;&gt;"",ISNUMBER(A7913)),VLOOKUP(A7913,Studies!A:BR,4,FALSE),"")</f>
        <v xml:space="preserve">10mg </v>
      </c>
      <c r="E7913" s="254" t="str">
        <f>IF(AND(A7913&lt;&gt;"",ISNUMBER(A7913)),VLOOKUP(A7913,Studies!A:BR,5,FALSE),"")</f>
        <v>Raltegravir</v>
      </c>
      <c r="F7913" s="255" t="str">
        <f>IF(AND(A7913&lt;&gt;"",ISNUMBER(A7913)),VLOOKUP(A7913,Studies!A:BR,6,FALSE),"")</f>
        <v>Plasma</v>
      </c>
      <c r="G7913" s="194">
        <v>12</v>
      </c>
      <c r="H7913" s="194" t="s">
        <v>60</v>
      </c>
      <c r="I7913" s="187">
        <v>4.3747129439999997</v>
      </c>
      <c r="J7913" s="187" t="s">
        <v>964</v>
      </c>
      <c r="K7913" s="187" t="s">
        <v>116</v>
      </c>
    </row>
    <row r="7914" spans="1:11" x14ac:dyDescent="0.2">
      <c r="A7914" s="183">
        <v>5440</v>
      </c>
      <c r="B7914" s="253" t="str">
        <f>IF(AND(A7914&lt;&gt;"",ISNUMBER(A7914)),VLOOKUP(A7914,Studies!A:BR,2,FALSE),"")</f>
        <v>Iwamoto 2008</v>
      </c>
      <c r="C7914" s="254" t="str">
        <f>IF(AND(A7914&lt;&gt;"",ISNUMBER(A7914)),VLOOKUP(A7914,Studies!A:BR,3,FALSE),"")</f>
        <v xml:space="preserve">https://www.ncbi.nlm.nih.gov/pubmed/17713476
</v>
      </c>
      <c r="D7914" s="254" t="str">
        <f>IF(AND(A7914&lt;&gt;"",ISNUMBER(A7914)),VLOOKUP(A7914,Studies!A:BR,4,FALSE),"")</f>
        <v>25mg</v>
      </c>
      <c r="E7914" s="254" t="str">
        <f>IF(AND(A7914&lt;&gt;"",ISNUMBER(A7914)),VLOOKUP(A7914,Studies!A:BR,5,FALSE),"")</f>
        <v>Raltegravir</v>
      </c>
      <c r="F7914" s="255" t="str">
        <f>IF(AND(A7914&lt;&gt;"",ISNUMBER(A7914)),VLOOKUP(A7914,Studies!A:BR,6,FALSE),"")</f>
        <v>Plasma</v>
      </c>
      <c r="G7914" s="194">
        <v>0.5</v>
      </c>
      <c r="H7914" s="194" t="s">
        <v>60</v>
      </c>
      <c r="I7914" s="187">
        <v>397.5635986328125</v>
      </c>
      <c r="J7914" s="187" t="s">
        <v>964</v>
      </c>
      <c r="K7914" s="187" t="s">
        <v>116</v>
      </c>
    </row>
    <row r="7915" spans="1:11" x14ac:dyDescent="0.2">
      <c r="A7915" s="183">
        <v>5440</v>
      </c>
      <c r="B7915" s="253" t="str">
        <f>IF(AND(A7915&lt;&gt;"",ISNUMBER(A7915)),VLOOKUP(A7915,Studies!A:BR,2,FALSE),"")</f>
        <v>Iwamoto 2008</v>
      </c>
      <c r="C7915" s="254" t="str">
        <f>IF(AND(A7915&lt;&gt;"",ISNUMBER(A7915)),VLOOKUP(A7915,Studies!A:BR,3,FALSE),"")</f>
        <v xml:space="preserve">https://www.ncbi.nlm.nih.gov/pubmed/17713476
</v>
      </c>
      <c r="D7915" s="254" t="str">
        <f>IF(AND(A7915&lt;&gt;"",ISNUMBER(A7915)),VLOOKUP(A7915,Studies!A:BR,4,FALSE),"")</f>
        <v>25mg</v>
      </c>
      <c r="E7915" s="254" t="str">
        <f>IF(AND(A7915&lt;&gt;"",ISNUMBER(A7915)),VLOOKUP(A7915,Studies!A:BR,5,FALSE),"")</f>
        <v>Raltegravir</v>
      </c>
      <c r="F7915" s="255" t="str">
        <f>IF(AND(A7915&lt;&gt;"",ISNUMBER(A7915)),VLOOKUP(A7915,Studies!A:BR,6,FALSE),"")</f>
        <v>Plasma</v>
      </c>
      <c r="G7915" s="194">
        <v>1</v>
      </c>
      <c r="H7915" s="194" t="s">
        <v>60</v>
      </c>
      <c r="I7915" s="187">
        <v>725.32745361328125</v>
      </c>
      <c r="J7915" s="187" t="s">
        <v>964</v>
      </c>
      <c r="K7915" s="187" t="s">
        <v>116</v>
      </c>
    </row>
    <row r="7916" spans="1:11" x14ac:dyDescent="0.2">
      <c r="A7916" s="183">
        <v>5440</v>
      </c>
      <c r="B7916" s="253" t="str">
        <f>IF(AND(A7916&lt;&gt;"",ISNUMBER(A7916)),VLOOKUP(A7916,Studies!A:BR,2,FALSE),"")</f>
        <v>Iwamoto 2008</v>
      </c>
      <c r="C7916" s="254" t="str">
        <f>IF(AND(A7916&lt;&gt;"",ISNUMBER(A7916)),VLOOKUP(A7916,Studies!A:BR,3,FALSE),"")</f>
        <v xml:space="preserve">https://www.ncbi.nlm.nih.gov/pubmed/17713476
</v>
      </c>
      <c r="D7916" s="254" t="str">
        <f>IF(AND(A7916&lt;&gt;"",ISNUMBER(A7916)),VLOOKUP(A7916,Studies!A:BR,4,FALSE),"")</f>
        <v>25mg</v>
      </c>
      <c r="E7916" s="254" t="str">
        <f>IF(AND(A7916&lt;&gt;"",ISNUMBER(A7916)),VLOOKUP(A7916,Studies!A:BR,5,FALSE),"")</f>
        <v>Raltegravir</v>
      </c>
      <c r="F7916" s="255" t="str">
        <f>IF(AND(A7916&lt;&gt;"",ISNUMBER(A7916)),VLOOKUP(A7916,Studies!A:BR,6,FALSE),"")</f>
        <v>Plasma</v>
      </c>
      <c r="G7916" s="194">
        <v>1.5</v>
      </c>
      <c r="H7916" s="194" t="s">
        <v>60</v>
      </c>
      <c r="I7916" s="187">
        <v>455.77847290039062</v>
      </c>
      <c r="J7916" s="187" t="s">
        <v>964</v>
      </c>
      <c r="K7916" s="187" t="s">
        <v>116</v>
      </c>
    </row>
    <row r="7917" spans="1:11" x14ac:dyDescent="0.2">
      <c r="A7917" s="183">
        <v>5440</v>
      </c>
      <c r="B7917" s="253" t="str">
        <f>IF(AND(A7917&lt;&gt;"",ISNUMBER(A7917)),VLOOKUP(A7917,Studies!A:BR,2,FALSE),"")</f>
        <v>Iwamoto 2008</v>
      </c>
      <c r="C7917" s="254" t="str">
        <f>IF(AND(A7917&lt;&gt;"",ISNUMBER(A7917)),VLOOKUP(A7917,Studies!A:BR,3,FALSE),"")</f>
        <v xml:space="preserve">https://www.ncbi.nlm.nih.gov/pubmed/17713476
</v>
      </c>
      <c r="D7917" s="254" t="str">
        <f>IF(AND(A7917&lt;&gt;"",ISNUMBER(A7917)),VLOOKUP(A7917,Studies!A:BR,4,FALSE),"")</f>
        <v>25mg</v>
      </c>
      <c r="E7917" s="254" t="str">
        <f>IF(AND(A7917&lt;&gt;"",ISNUMBER(A7917)),VLOOKUP(A7917,Studies!A:BR,5,FALSE),"")</f>
        <v>Raltegravir</v>
      </c>
      <c r="F7917" s="255" t="str">
        <f>IF(AND(A7917&lt;&gt;"",ISNUMBER(A7917)),VLOOKUP(A7917,Studies!A:BR,6,FALSE),"")</f>
        <v>Plasma</v>
      </c>
      <c r="G7917" s="194">
        <v>2</v>
      </c>
      <c r="H7917" s="194" t="s">
        <v>60</v>
      </c>
      <c r="I7917" s="187">
        <v>328.3375244140625</v>
      </c>
      <c r="J7917" s="187" t="s">
        <v>964</v>
      </c>
      <c r="K7917" s="187" t="s">
        <v>116</v>
      </c>
    </row>
    <row r="7918" spans="1:11" x14ac:dyDescent="0.2">
      <c r="A7918" s="183">
        <v>5440</v>
      </c>
      <c r="B7918" s="253" t="str">
        <f>IF(AND(A7918&lt;&gt;"",ISNUMBER(A7918)),VLOOKUP(A7918,Studies!A:BR,2,FALSE),"")</f>
        <v>Iwamoto 2008</v>
      </c>
      <c r="C7918" s="254" t="str">
        <f>IF(AND(A7918&lt;&gt;"",ISNUMBER(A7918)),VLOOKUP(A7918,Studies!A:BR,3,FALSE),"")</f>
        <v xml:space="preserve">https://www.ncbi.nlm.nih.gov/pubmed/17713476
</v>
      </c>
      <c r="D7918" s="254" t="str">
        <f>IF(AND(A7918&lt;&gt;"",ISNUMBER(A7918)),VLOOKUP(A7918,Studies!A:BR,4,FALSE),"")</f>
        <v>25mg</v>
      </c>
      <c r="E7918" s="254" t="str">
        <f>IF(AND(A7918&lt;&gt;"",ISNUMBER(A7918)),VLOOKUP(A7918,Studies!A:BR,5,FALSE),"")</f>
        <v>Raltegravir</v>
      </c>
      <c r="F7918" s="255" t="str">
        <f>IF(AND(A7918&lt;&gt;"",ISNUMBER(A7918)),VLOOKUP(A7918,Studies!A:BR,6,FALSE),"")</f>
        <v>Plasma</v>
      </c>
      <c r="G7918" s="194">
        <v>3</v>
      </c>
      <c r="H7918" s="194" t="s">
        <v>60</v>
      </c>
      <c r="I7918" s="187">
        <v>152.748291015625</v>
      </c>
      <c r="J7918" s="187" t="s">
        <v>964</v>
      </c>
      <c r="K7918" s="187" t="s">
        <v>116</v>
      </c>
    </row>
    <row r="7919" spans="1:11" x14ac:dyDescent="0.2">
      <c r="A7919" s="183">
        <v>5440</v>
      </c>
      <c r="B7919" s="253" t="str">
        <f>IF(AND(A7919&lt;&gt;"",ISNUMBER(A7919)),VLOOKUP(A7919,Studies!A:BR,2,FALSE),"")</f>
        <v>Iwamoto 2008</v>
      </c>
      <c r="C7919" s="254" t="str">
        <f>IF(AND(A7919&lt;&gt;"",ISNUMBER(A7919)),VLOOKUP(A7919,Studies!A:BR,3,FALSE),"")</f>
        <v xml:space="preserve">https://www.ncbi.nlm.nih.gov/pubmed/17713476
</v>
      </c>
      <c r="D7919" s="254" t="str">
        <f>IF(AND(A7919&lt;&gt;"",ISNUMBER(A7919)),VLOOKUP(A7919,Studies!A:BR,4,FALSE),"")</f>
        <v>25mg</v>
      </c>
      <c r="E7919" s="254" t="str">
        <f>IF(AND(A7919&lt;&gt;"",ISNUMBER(A7919)),VLOOKUP(A7919,Studies!A:BR,5,FALSE),"")</f>
        <v>Raltegravir</v>
      </c>
      <c r="F7919" s="255" t="str">
        <f>IF(AND(A7919&lt;&gt;"",ISNUMBER(A7919)),VLOOKUP(A7919,Studies!A:BR,6,FALSE),"")</f>
        <v>Plasma</v>
      </c>
      <c r="G7919" s="194">
        <v>4</v>
      </c>
      <c r="H7919" s="194" t="s">
        <v>60</v>
      </c>
      <c r="I7919" s="187">
        <v>79.270164489746094</v>
      </c>
      <c r="J7919" s="187" t="s">
        <v>964</v>
      </c>
      <c r="K7919" s="187" t="s">
        <v>116</v>
      </c>
    </row>
    <row r="7920" spans="1:11" x14ac:dyDescent="0.2">
      <c r="A7920" s="183">
        <v>5440</v>
      </c>
      <c r="B7920" s="253" t="str">
        <f>IF(AND(A7920&lt;&gt;"",ISNUMBER(A7920)),VLOOKUP(A7920,Studies!A:BR,2,FALSE),"")</f>
        <v>Iwamoto 2008</v>
      </c>
      <c r="C7920" s="254" t="str">
        <f>IF(AND(A7920&lt;&gt;"",ISNUMBER(A7920)),VLOOKUP(A7920,Studies!A:BR,3,FALSE),"")</f>
        <v xml:space="preserve">https://www.ncbi.nlm.nih.gov/pubmed/17713476
</v>
      </c>
      <c r="D7920" s="254" t="str">
        <f>IF(AND(A7920&lt;&gt;"",ISNUMBER(A7920)),VLOOKUP(A7920,Studies!A:BR,4,FALSE),"")</f>
        <v>25mg</v>
      </c>
      <c r="E7920" s="254" t="str">
        <f>IF(AND(A7920&lt;&gt;"",ISNUMBER(A7920)),VLOOKUP(A7920,Studies!A:BR,5,FALSE),"")</f>
        <v>Raltegravir</v>
      </c>
      <c r="F7920" s="255" t="str">
        <f>IF(AND(A7920&lt;&gt;"",ISNUMBER(A7920)),VLOOKUP(A7920,Studies!A:BR,6,FALSE),"")</f>
        <v>Plasma</v>
      </c>
      <c r="G7920" s="194">
        <v>6</v>
      </c>
      <c r="H7920" s="194" t="s">
        <v>60</v>
      </c>
      <c r="I7920" s="187">
        <v>25.15321159362793</v>
      </c>
      <c r="J7920" s="187" t="s">
        <v>964</v>
      </c>
      <c r="K7920" s="187" t="s">
        <v>116</v>
      </c>
    </row>
    <row r="7921" spans="1:14" x14ac:dyDescent="0.2">
      <c r="A7921" s="183">
        <v>5440</v>
      </c>
      <c r="B7921" s="253" t="str">
        <f>IF(AND(A7921&lt;&gt;"",ISNUMBER(A7921)),VLOOKUP(A7921,Studies!A:BR,2,FALSE),"")</f>
        <v>Iwamoto 2008</v>
      </c>
      <c r="C7921" s="254" t="str">
        <f>IF(AND(A7921&lt;&gt;"",ISNUMBER(A7921)),VLOOKUP(A7921,Studies!A:BR,3,FALSE),"")</f>
        <v xml:space="preserve">https://www.ncbi.nlm.nih.gov/pubmed/17713476
</v>
      </c>
      <c r="D7921" s="254" t="str">
        <f>IF(AND(A7921&lt;&gt;"",ISNUMBER(A7921)),VLOOKUP(A7921,Studies!A:BR,4,FALSE),"")</f>
        <v>25mg</v>
      </c>
      <c r="E7921" s="254" t="str">
        <f>IF(AND(A7921&lt;&gt;"",ISNUMBER(A7921)),VLOOKUP(A7921,Studies!A:BR,5,FALSE),"")</f>
        <v>Raltegravir</v>
      </c>
      <c r="F7921" s="255" t="str">
        <f>IF(AND(A7921&lt;&gt;"",ISNUMBER(A7921)),VLOOKUP(A7921,Studies!A:BR,6,FALSE),"")</f>
        <v>Plasma</v>
      </c>
      <c r="G7921" s="194">
        <v>8</v>
      </c>
      <c r="H7921" s="194" t="s">
        <v>60</v>
      </c>
      <c r="I7921" s="187">
        <v>14.964912414550781</v>
      </c>
      <c r="J7921" s="187" t="s">
        <v>964</v>
      </c>
      <c r="K7921" s="187" t="s">
        <v>116</v>
      </c>
    </row>
    <row r="7922" spans="1:14" x14ac:dyDescent="0.2">
      <c r="A7922" s="183">
        <v>5440</v>
      </c>
      <c r="B7922" s="253" t="str">
        <f>IF(AND(A7922&lt;&gt;"",ISNUMBER(A7922)),VLOOKUP(A7922,Studies!A:BR,2,FALSE),"")</f>
        <v>Iwamoto 2008</v>
      </c>
      <c r="C7922" s="254" t="str">
        <f>IF(AND(A7922&lt;&gt;"",ISNUMBER(A7922)),VLOOKUP(A7922,Studies!A:BR,3,FALSE),"")</f>
        <v xml:space="preserve">https://www.ncbi.nlm.nih.gov/pubmed/17713476
</v>
      </c>
      <c r="D7922" s="254" t="str">
        <f>IF(AND(A7922&lt;&gt;"",ISNUMBER(A7922)),VLOOKUP(A7922,Studies!A:BR,4,FALSE),"")</f>
        <v>25mg</v>
      </c>
      <c r="E7922" s="254" t="str">
        <f>IF(AND(A7922&lt;&gt;"",ISNUMBER(A7922)),VLOOKUP(A7922,Studies!A:BR,5,FALSE),"")</f>
        <v>Raltegravir</v>
      </c>
      <c r="F7922" s="255" t="str">
        <f>IF(AND(A7922&lt;&gt;"",ISNUMBER(A7922)),VLOOKUP(A7922,Studies!A:BR,6,FALSE),"")</f>
        <v>Plasma</v>
      </c>
      <c r="G7922" s="194">
        <v>12</v>
      </c>
      <c r="H7922" s="194" t="s">
        <v>60</v>
      </c>
      <c r="I7922" s="187">
        <v>6.5916042327880859</v>
      </c>
      <c r="J7922" s="187" t="s">
        <v>964</v>
      </c>
      <c r="K7922" s="187" t="s">
        <v>116</v>
      </c>
      <c r="N7922" s="195"/>
    </row>
    <row r="7923" spans="1:14" x14ac:dyDescent="0.2">
      <c r="A7923" s="183">
        <v>5441</v>
      </c>
      <c r="B7923" s="253" t="str">
        <f>IF(AND(A7923&lt;&gt;"",ISNUMBER(A7923)),VLOOKUP(A7923,Studies!A:BR,2,FALSE),"")</f>
        <v>Iwamoto 2008</v>
      </c>
      <c r="C7923" s="254" t="str">
        <f>IF(AND(A7923&lt;&gt;"",ISNUMBER(A7923)),VLOOKUP(A7923,Studies!A:BR,3,FALSE),"")</f>
        <v xml:space="preserve">https://www.ncbi.nlm.nih.gov/pubmed/17713476
</v>
      </c>
      <c r="D7923" s="254" t="str">
        <f>IF(AND(A7923&lt;&gt;"",ISNUMBER(A7923)),VLOOKUP(A7923,Studies!A:BR,4,FALSE),"")</f>
        <v>50mg</v>
      </c>
      <c r="E7923" s="254" t="str">
        <f>IF(AND(A7923&lt;&gt;"",ISNUMBER(A7923)),VLOOKUP(A7923,Studies!A:BR,5,FALSE),"")</f>
        <v>Raltegravir</v>
      </c>
      <c r="F7923" s="255" t="str">
        <f>IF(AND(A7923&lt;&gt;"",ISNUMBER(A7923)),VLOOKUP(A7923,Studies!A:BR,6,FALSE),"")</f>
        <v>Plasma</v>
      </c>
      <c r="G7923" s="194">
        <v>0.5</v>
      </c>
      <c r="H7923" s="194" t="s">
        <v>60</v>
      </c>
      <c r="I7923" s="187">
        <v>1422.9249267578125</v>
      </c>
      <c r="J7923" s="187" t="s">
        <v>964</v>
      </c>
      <c r="K7923" s="187" t="s">
        <v>116</v>
      </c>
      <c r="N7923" s="195"/>
    </row>
    <row r="7924" spans="1:14" x14ac:dyDescent="0.2">
      <c r="A7924" s="183">
        <v>5441</v>
      </c>
      <c r="B7924" s="253" t="str">
        <f>IF(AND(A7924&lt;&gt;"",ISNUMBER(A7924)),VLOOKUP(A7924,Studies!A:BR,2,FALSE),"")</f>
        <v>Iwamoto 2008</v>
      </c>
      <c r="C7924" s="254" t="str">
        <f>IF(AND(A7924&lt;&gt;"",ISNUMBER(A7924)),VLOOKUP(A7924,Studies!A:BR,3,FALSE),"")</f>
        <v xml:space="preserve">https://www.ncbi.nlm.nih.gov/pubmed/17713476
</v>
      </c>
      <c r="D7924" s="254" t="str">
        <f>IF(AND(A7924&lt;&gt;"",ISNUMBER(A7924)),VLOOKUP(A7924,Studies!A:BR,4,FALSE),"")</f>
        <v>50mg</v>
      </c>
      <c r="E7924" s="254" t="str">
        <f>IF(AND(A7924&lt;&gt;"",ISNUMBER(A7924)),VLOOKUP(A7924,Studies!A:BR,5,FALSE),"")</f>
        <v>Raltegravir</v>
      </c>
      <c r="F7924" s="255" t="str">
        <f>IF(AND(A7924&lt;&gt;"",ISNUMBER(A7924)),VLOOKUP(A7924,Studies!A:BR,6,FALSE),"")</f>
        <v>Plasma</v>
      </c>
      <c r="G7924" s="194">
        <v>1</v>
      </c>
      <c r="H7924" s="194" t="s">
        <v>60</v>
      </c>
      <c r="I7924" s="187">
        <v>1739.1304931640625</v>
      </c>
      <c r="J7924" s="187" t="s">
        <v>964</v>
      </c>
      <c r="K7924" s="187" t="s">
        <v>116</v>
      </c>
      <c r="N7924" s="195"/>
    </row>
    <row r="7925" spans="1:14" x14ac:dyDescent="0.2">
      <c r="A7925" s="183">
        <v>5441</v>
      </c>
      <c r="B7925" s="253" t="str">
        <f>IF(AND(A7925&lt;&gt;"",ISNUMBER(A7925)),VLOOKUP(A7925,Studies!A:BR,2,FALSE),"")</f>
        <v>Iwamoto 2008</v>
      </c>
      <c r="C7925" s="254" t="str">
        <f>IF(AND(A7925&lt;&gt;"",ISNUMBER(A7925)),VLOOKUP(A7925,Studies!A:BR,3,FALSE),"")</f>
        <v xml:space="preserve">https://www.ncbi.nlm.nih.gov/pubmed/17713476
</v>
      </c>
      <c r="D7925" s="254" t="str">
        <f>IF(AND(A7925&lt;&gt;"",ISNUMBER(A7925)),VLOOKUP(A7925,Studies!A:BR,4,FALSE),"")</f>
        <v>50mg</v>
      </c>
      <c r="E7925" s="254" t="str">
        <f>IF(AND(A7925&lt;&gt;"",ISNUMBER(A7925)),VLOOKUP(A7925,Studies!A:BR,5,FALSE),"")</f>
        <v>Raltegravir</v>
      </c>
      <c r="F7925" s="255" t="str">
        <f>IF(AND(A7925&lt;&gt;"",ISNUMBER(A7925)),VLOOKUP(A7925,Studies!A:BR,6,FALSE),"")</f>
        <v>Plasma</v>
      </c>
      <c r="G7925" s="194">
        <v>1.5</v>
      </c>
      <c r="H7925" s="194" t="s">
        <v>60</v>
      </c>
      <c r="I7925" s="187">
        <v>1185.770751953125</v>
      </c>
      <c r="J7925" s="187" t="s">
        <v>964</v>
      </c>
      <c r="K7925" s="187" t="s">
        <v>116</v>
      </c>
      <c r="N7925" s="195"/>
    </row>
    <row r="7926" spans="1:14" x14ac:dyDescent="0.2">
      <c r="A7926" s="183">
        <v>5441</v>
      </c>
      <c r="B7926" s="253" t="str">
        <f>IF(AND(A7926&lt;&gt;"",ISNUMBER(A7926)),VLOOKUP(A7926,Studies!A:BR,2,FALSE),"")</f>
        <v>Iwamoto 2008</v>
      </c>
      <c r="C7926" s="254" t="str">
        <f>IF(AND(A7926&lt;&gt;"",ISNUMBER(A7926)),VLOOKUP(A7926,Studies!A:BR,3,FALSE),"")</f>
        <v xml:space="preserve">https://www.ncbi.nlm.nih.gov/pubmed/17713476
</v>
      </c>
      <c r="D7926" s="254" t="str">
        <f>IF(AND(A7926&lt;&gt;"",ISNUMBER(A7926)),VLOOKUP(A7926,Studies!A:BR,4,FALSE),"")</f>
        <v>50mg</v>
      </c>
      <c r="E7926" s="254" t="str">
        <f>IF(AND(A7926&lt;&gt;"",ISNUMBER(A7926)),VLOOKUP(A7926,Studies!A:BR,5,FALSE),"")</f>
        <v>Raltegravir</v>
      </c>
      <c r="F7926" s="255" t="str">
        <f>IF(AND(A7926&lt;&gt;"",ISNUMBER(A7926)),VLOOKUP(A7926,Studies!A:BR,6,FALSE),"")</f>
        <v>Plasma</v>
      </c>
      <c r="G7926" s="194">
        <v>2</v>
      </c>
      <c r="H7926" s="194" t="s">
        <v>60</v>
      </c>
      <c r="I7926" s="187">
        <v>869.56524658203125</v>
      </c>
      <c r="J7926" s="187" t="s">
        <v>964</v>
      </c>
      <c r="K7926" s="187" t="s">
        <v>116</v>
      </c>
      <c r="N7926" s="195"/>
    </row>
    <row r="7927" spans="1:14" x14ac:dyDescent="0.2">
      <c r="A7927" s="183">
        <v>5441</v>
      </c>
      <c r="B7927" s="253" t="str">
        <f>IF(AND(A7927&lt;&gt;"",ISNUMBER(A7927)),VLOOKUP(A7927,Studies!A:BR,2,FALSE),"")</f>
        <v>Iwamoto 2008</v>
      </c>
      <c r="C7927" s="254" t="str">
        <f>IF(AND(A7927&lt;&gt;"",ISNUMBER(A7927)),VLOOKUP(A7927,Studies!A:BR,3,FALSE),"")</f>
        <v xml:space="preserve">https://www.ncbi.nlm.nih.gov/pubmed/17713476
</v>
      </c>
      <c r="D7927" s="254" t="str">
        <f>IF(AND(A7927&lt;&gt;"",ISNUMBER(A7927)),VLOOKUP(A7927,Studies!A:BR,4,FALSE),"")</f>
        <v>50mg</v>
      </c>
      <c r="E7927" s="254" t="str">
        <f>IF(AND(A7927&lt;&gt;"",ISNUMBER(A7927)),VLOOKUP(A7927,Studies!A:BR,5,FALSE),"")</f>
        <v>Raltegravir</v>
      </c>
      <c r="F7927" s="255" t="str">
        <f>IF(AND(A7927&lt;&gt;"",ISNUMBER(A7927)),VLOOKUP(A7927,Studies!A:BR,6,FALSE),"")</f>
        <v>Plasma</v>
      </c>
      <c r="G7927" s="194">
        <v>4</v>
      </c>
      <c r="H7927" s="194" t="s">
        <v>60</v>
      </c>
      <c r="I7927" s="187">
        <v>286.40020751953125</v>
      </c>
      <c r="J7927" s="187" t="s">
        <v>964</v>
      </c>
      <c r="K7927" s="187" t="s">
        <v>116</v>
      </c>
      <c r="N7927" s="195"/>
    </row>
    <row r="7928" spans="1:14" x14ac:dyDescent="0.2">
      <c r="A7928" s="183">
        <v>5441</v>
      </c>
      <c r="B7928" s="253" t="str">
        <f>IF(AND(A7928&lt;&gt;"",ISNUMBER(A7928)),VLOOKUP(A7928,Studies!A:BR,2,FALSE),"")</f>
        <v>Iwamoto 2008</v>
      </c>
      <c r="C7928" s="254" t="str">
        <f>IF(AND(A7928&lt;&gt;"",ISNUMBER(A7928)),VLOOKUP(A7928,Studies!A:BR,3,FALSE),"")</f>
        <v xml:space="preserve">https://www.ncbi.nlm.nih.gov/pubmed/17713476
</v>
      </c>
      <c r="D7928" s="254" t="str">
        <f>IF(AND(A7928&lt;&gt;"",ISNUMBER(A7928)),VLOOKUP(A7928,Studies!A:BR,4,FALSE),"")</f>
        <v>50mg</v>
      </c>
      <c r="E7928" s="254" t="str">
        <f>IF(AND(A7928&lt;&gt;"",ISNUMBER(A7928)),VLOOKUP(A7928,Studies!A:BR,5,FALSE),"")</f>
        <v>Raltegravir</v>
      </c>
      <c r="F7928" s="255" t="str">
        <f>IF(AND(A7928&lt;&gt;"",ISNUMBER(A7928)),VLOOKUP(A7928,Studies!A:BR,6,FALSE),"")</f>
        <v>Plasma</v>
      </c>
      <c r="G7928" s="194">
        <v>6</v>
      </c>
      <c r="H7928" s="194" t="s">
        <v>60</v>
      </c>
      <c r="I7928" s="187">
        <v>95.983345031738281</v>
      </c>
      <c r="J7928" s="187" t="s">
        <v>964</v>
      </c>
      <c r="K7928" s="187" t="s">
        <v>116</v>
      </c>
      <c r="N7928" s="195"/>
    </row>
    <row r="7929" spans="1:14" x14ac:dyDescent="0.2">
      <c r="A7929" s="183">
        <v>5441</v>
      </c>
      <c r="B7929" s="253" t="str">
        <f>IF(AND(A7929&lt;&gt;"",ISNUMBER(A7929)),VLOOKUP(A7929,Studies!A:BR,2,FALSE),"")</f>
        <v>Iwamoto 2008</v>
      </c>
      <c r="C7929" s="254" t="str">
        <f>IF(AND(A7929&lt;&gt;"",ISNUMBER(A7929)),VLOOKUP(A7929,Studies!A:BR,3,FALSE),"")</f>
        <v xml:space="preserve">https://www.ncbi.nlm.nih.gov/pubmed/17713476
</v>
      </c>
      <c r="D7929" s="254" t="str">
        <f>IF(AND(A7929&lt;&gt;"",ISNUMBER(A7929)),VLOOKUP(A7929,Studies!A:BR,4,FALSE),"")</f>
        <v>50mg</v>
      </c>
      <c r="E7929" s="254" t="str">
        <f>IF(AND(A7929&lt;&gt;"",ISNUMBER(A7929)),VLOOKUP(A7929,Studies!A:BR,5,FALSE),"")</f>
        <v>Raltegravir</v>
      </c>
      <c r="F7929" s="255" t="str">
        <f>IF(AND(A7929&lt;&gt;"",ISNUMBER(A7929)),VLOOKUP(A7929,Studies!A:BR,6,FALSE),"")</f>
        <v>Plasma</v>
      </c>
      <c r="G7929" s="194">
        <v>8</v>
      </c>
      <c r="H7929" s="194" t="s">
        <v>60</v>
      </c>
      <c r="I7929" s="187">
        <v>51.191612243652344</v>
      </c>
      <c r="J7929" s="187" t="s">
        <v>964</v>
      </c>
      <c r="K7929" s="187" t="s">
        <v>116</v>
      </c>
      <c r="N7929" s="195"/>
    </row>
    <row r="7930" spans="1:14" x14ac:dyDescent="0.2">
      <c r="A7930" s="183">
        <v>5441</v>
      </c>
      <c r="B7930" s="253" t="str">
        <f>IF(AND(A7930&lt;&gt;"",ISNUMBER(A7930)),VLOOKUP(A7930,Studies!A:BR,2,FALSE),"")</f>
        <v>Iwamoto 2008</v>
      </c>
      <c r="C7930" s="254" t="str">
        <f>IF(AND(A7930&lt;&gt;"",ISNUMBER(A7930)),VLOOKUP(A7930,Studies!A:BR,3,FALSE),"")</f>
        <v xml:space="preserve">https://www.ncbi.nlm.nih.gov/pubmed/17713476
</v>
      </c>
      <c r="D7930" s="254" t="str">
        <f>IF(AND(A7930&lt;&gt;"",ISNUMBER(A7930)),VLOOKUP(A7930,Studies!A:BR,4,FALSE),"")</f>
        <v>50mg</v>
      </c>
      <c r="E7930" s="254" t="str">
        <f>IF(AND(A7930&lt;&gt;"",ISNUMBER(A7930)),VLOOKUP(A7930,Studies!A:BR,5,FALSE),"")</f>
        <v>Raltegravir</v>
      </c>
      <c r="F7930" s="255" t="str">
        <f>IF(AND(A7930&lt;&gt;"",ISNUMBER(A7930)),VLOOKUP(A7930,Studies!A:BR,6,FALSE),"")</f>
        <v>Plasma</v>
      </c>
      <c r="G7930" s="194">
        <v>12</v>
      </c>
      <c r="H7930" s="194" t="s">
        <v>60</v>
      </c>
      <c r="I7930" s="187">
        <v>25.15321159362793</v>
      </c>
      <c r="J7930" s="187" t="s">
        <v>964</v>
      </c>
      <c r="K7930" s="187" t="s">
        <v>116</v>
      </c>
      <c r="N7930" s="195"/>
    </row>
    <row r="7931" spans="1:14" x14ac:dyDescent="0.2">
      <c r="A7931" s="183">
        <v>5441</v>
      </c>
      <c r="B7931" s="253" t="str">
        <f>IF(AND(A7931&lt;&gt;"",ISNUMBER(A7931)),VLOOKUP(A7931,Studies!A:BR,2,FALSE),"")</f>
        <v>Iwamoto 2008</v>
      </c>
      <c r="C7931" s="254" t="str">
        <f>IF(AND(A7931&lt;&gt;"",ISNUMBER(A7931)),VLOOKUP(A7931,Studies!A:BR,3,FALSE),"")</f>
        <v xml:space="preserve">https://www.ncbi.nlm.nih.gov/pubmed/17713476
</v>
      </c>
      <c r="D7931" s="254" t="str">
        <f>IF(AND(A7931&lt;&gt;"",ISNUMBER(A7931)),VLOOKUP(A7931,Studies!A:BR,4,FALSE),"")</f>
        <v>50mg</v>
      </c>
      <c r="E7931" s="254" t="str">
        <f>IF(AND(A7931&lt;&gt;"",ISNUMBER(A7931)),VLOOKUP(A7931,Studies!A:BR,5,FALSE),"")</f>
        <v>Raltegravir</v>
      </c>
      <c r="F7931" s="255" t="str">
        <f>IF(AND(A7931&lt;&gt;"",ISNUMBER(A7931)),VLOOKUP(A7931,Studies!A:BR,6,FALSE),"")</f>
        <v>Plasma</v>
      </c>
      <c r="G7931" s="194">
        <v>15</v>
      </c>
      <c r="H7931" s="194" t="s">
        <v>60</v>
      </c>
      <c r="I7931" s="187">
        <v>14.964912414550781</v>
      </c>
      <c r="J7931" s="187" t="s">
        <v>964</v>
      </c>
      <c r="K7931" s="187" t="s">
        <v>116</v>
      </c>
      <c r="N7931" s="195"/>
    </row>
    <row r="7932" spans="1:14" x14ac:dyDescent="0.2">
      <c r="A7932" s="183">
        <v>5441</v>
      </c>
      <c r="B7932" s="253" t="str">
        <f>IF(AND(A7932&lt;&gt;"",ISNUMBER(A7932)),VLOOKUP(A7932,Studies!A:BR,2,FALSE),"")</f>
        <v>Iwamoto 2008</v>
      </c>
      <c r="C7932" s="254" t="str">
        <f>IF(AND(A7932&lt;&gt;"",ISNUMBER(A7932)),VLOOKUP(A7932,Studies!A:BR,3,FALSE),"")</f>
        <v xml:space="preserve">https://www.ncbi.nlm.nih.gov/pubmed/17713476
</v>
      </c>
      <c r="D7932" s="254" t="str">
        <f>IF(AND(A7932&lt;&gt;"",ISNUMBER(A7932)),VLOOKUP(A7932,Studies!A:BR,4,FALSE),"")</f>
        <v>50mg</v>
      </c>
      <c r="E7932" s="254" t="str">
        <f>IF(AND(A7932&lt;&gt;"",ISNUMBER(A7932)),VLOOKUP(A7932,Studies!A:BR,5,FALSE),"")</f>
        <v>Raltegravir</v>
      </c>
      <c r="F7932" s="255" t="str">
        <f>IF(AND(A7932&lt;&gt;"",ISNUMBER(A7932)),VLOOKUP(A7932,Studies!A:BR,6,FALSE),"")</f>
        <v>Plasma</v>
      </c>
      <c r="G7932" s="194">
        <v>24</v>
      </c>
      <c r="H7932" s="194" t="s">
        <v>60</v>
      </c>
      <c r="I7932" s="187">
        <v>12.701576232910156</v>
      </c>
      <c r="J7932" s="187" t="s">
        <v>964</v>
      </c>
      <c r="K7932" s="187" t="s">
        <v>116</v>
      </c>
      <c r="N7932" s="195"/>
    </row>
    <row r="7933" spans="1:14" x14ac:dyDescent="0.2">
      <c r="A7933" s="183">
        <v>5441</v>
      </c>
      <c r="B7933" s="253" t="str">
        <f>IF(AND(A7933&lt;&gt;"",ISNUMBER(A7933)),VLOOKUP(A7933,Studies!A:BR,2,FALSE),"")</f>
        <v>Iwamoto 2008</v>
      </c>
      <c r="C7933" s="254" t="str">
        <f>IF(AND(A7933&lt;&gt;"",ISNUMBER(A7933)),VLOOKUP(A7933,Studies!A:BR,3,FALSE),"")</f>
        <v xml:space="preserve">https://www.ncbi.nlm.nih.gov/pubmed/17713476
</v>
      </c>
      <c r="D7933" s="254" t="str">
        <f>IF(AND(A7933&lt;&gt;"",ISNUMBER(A7933)),VLOOKUP(A7933,Studies!A:BR,4,FALSE),"")</f>
        <v>50mg</v>
      </c>
      <c r="E7933" s="254" t="str">
        <f>IF(AND(A7933&lt;&gt;"",ISNUMBER(A7933)),VLOOKUP(A7933,Studies!A:BR,5,FALSE),"")</f>
        <v>Raltegravir</v>
      </c>
      <c r="F7933" s="255" t="str">
        <f>IF(AND(A7933&lt;&gt;"",ISNUMBER(A7933)),VLOOKUP(A7933,Studies!A:BR,6,FALSE),"")</f>
        <v>Plasma</v>
      </c>
      <c r="G7933" s="194">
        <v>32</v>
      </c>
      <c r="H7933" s="194" t="s">
        <v>60</v>
      </c>
      <c r="I7933" s="187">
        <v>6.9619350433349609</v>
      </c>
      <c r="J7933" s="187" t="s">
        <v>964</v>
      </c>
      <c r="K7933" s="187" t="s">
        <v>116</v>
      </c>
      <c r="N7933" s="195"/>
    </row>
    <row r="7934" spans="1:14" x14ac:dyDescent="0.2">
      <c r="A7934" s="30">
        <v>5442</v>
      </c>
      <c r="B7934" s="253" t="str">
        <f>IF(AND(A7934&lt;&gt;"",ISNUMBER(A7934)),VLOOKUP(A7934,Studies!A:BR,2,FALSE),"")</f>
        <v>Iwamoto 2008</v>
      </c>
      <c r="C7934" s="254" t="str">
        <f>IF(AND(A7934&lt;&gt;"",ISNUMBER(A7934)),VLOOKUP(A7934,Studies!A:BR,3,FALSE),"")</f>
        <v xml:space="preserve">https://www.ncbi.nlm.nih.gov/pubmed/17713476
</v>
      </c>
      <c r="D7934" s="254" t="str">
        <f>IF(AND(A7934&lt;&gt;"",ISNUMBER(A7934)),VLOOKUP(A7934,Studies!A:BR,4,FALSE),"")</f>
        <v>100mg</v>
      </c>
      <c r="E7934" s="254" t="str">
        <f>IF(AND(A7934&lt;&gt;"",ISNUMBER(A7934)),VLOOKUP(A7934,Studies!A:BR,5,FALSE),"")</f>
        <v>Raltegravir</v>
      </c>
      <c r="F7934" s="255" t="str">
        <f>IF(AND(A7934&lt;&gt;"",ISNUMBER(A7934)),VLOOKUP(A7934,Studies!A:BR,6,FALSE),"")</f>
        <v>Plasma</v>
      </c>
      <c r="G7934" s="194">
        <v>0.5</v>
      </c>
      <c r="H7934" s="194" t="s">
        <v>60</v>
      </c>
      <c r="I7934" s="187">
        <v>2450.593017578125</v>
      </c>
      <c r="J7934" s="187" t="s">
        <v>964</v>
      </c>
      <c r="K7934" s="187" t="s">
        <v>116</v>
      </c>
    </row>
    <row r="7935" spans="1:14" x14ac:dyDescent="0.2">
      <c r="A7935" s="30">
        <v>5442</v>
      </c>
      <c r="B7935" s="253" t="str">
        <f>IF(AND(A7935&lt;&gt;"",ISNUMBER(A7935)),VLOOKUP(A7935,Studies!A:BR,2,FALSE),"")</f>
        <v>Iwamoto 2008</v>
      </c>
      <c r="C7935" s="254" t="str">
        <f>IF(AND(A7935&lt;&gt;"",ISNUMBER(A7935)),VLOOKUP(A7935,Studies!A:BR,3,FALSE),"")</f>
        <v xml:space="preserve">https://www.ncbi.nlm.nih.gov/pubmed/17713476
</v>
      </c>
      <c r="D7935" s="254" t="str">
        <f>IF(AND(A7935&lt;&gt;"",ISNUMBER(A7935)),VLOOKUP(A7935,Studies!A:BR,4,FALSE),"")</f>
        <v>100mg</v>
      </c>
      <c r="E7935" s="254" t="str">
        <f>IF(AND(A7935&lt;&gt;"",ISNUMBER(A7935)),VLOOKUP(A7935,Studies!A:BR,5,FALSE),"")</f>
        <v>Raltegravir</v>
      </c>
      <c r="F7935" s="255" t="str">
        <f>IF(AND(A7935&lt;&gt;"",ISNUMBER(A7935)),VLOOKUP(A7935,Studies!A:BR,6,FALSE),"")</f>
        <v>Plasma</v>
      </c>
      <c r="G7935" s="194">
        <v>1</v>
      </c>
      <c r="H7935" s="194" t="s">
        <v>60</v>
      </c>
      <c r="I7935" s="187">
        <v>2134.387451171875</v>
      </c>
      <c r="J7935" s="187" t="s">
        <v>964</v>
      </c>
      <c r="K7935" s="187" t="s">
        <v>116</v>
      </c>
    </row>
    <row r="7936" spans="1:14" x14ac:dyDescent="0.2">
      <c r="A7936" s="183">
        <v>5442</v>
      </c>
      <c r="B7936" s="253" t="str">
        <f>IF(AND(A7936&lt;&gt;"",ISNUMBER(A7936)),VLOOKUP(A7936,Studies!A:BR,2,FALSE),"")</f>
        <v>Iwamoto 2008</v>
      </c>
      <c r="C7936" s="254" t="str">
        <f>IF(AND(A7936&lt;&gt;"",ISNUMBER(A7936)),VLOOKUP(A7936,Studies!A:BR,3,FALSE),"")</f>
        <v xml:space="preserve">https://www.ncbi.nlm.nih.gov/pubmed/17713476
</v>
      </c>
      <c r="D7936" s="254" t="str">
        <f>IF(AND(A7936&lt;&gt;"",ISNUMBER(A7936)),VLOOKUP(A7936,Studies!A:BR,4,FALSE),"")</f>
        <v>100mg</v>
      </c>
      <c r="E7936" s="254" t="str">
        <f>IF(AND(A7936&lt;&gt;"",ISNUMBER(A7936)),VLOOKUP(A7936,Studies!A:BR,5,FALSE),"")</f>
        <v>Raltegravir</v>
      </c>
      <c r="F7936" s="255" t="str">
        <f>IF(AND(A7936&lt;&gt;"",ISNUMBER(A7936)),VLOOKUP(A7936,Studies!A:BR,6,FALSE),"")</f>
        <v>Plasma</v>
      </c>
      <c r="G7936" s="194">
        <v>1.5</v>
      </c>
      <c r="H7936" s="194" t="s">
        <v>60</v>
      </c>
      <c r="I7936" s="187">
        <v>1581.0277099609375</v>
      </c>
      <c r="J7936" s="187" t="s">
        <v>964</v>
      </c>
      <c r="K7936" s="187" t="s">
        <v>116</v>
      </c>
    </row>
    <row r="7937" spans="1:11" x14ac:dyDescent="0.2">
      <c r="A7937" s="183">
        <v>5442</v>
      </c>
      <c r="B7937" s="253" t="str">
        <f>IF(AND(A7937&lt;&gt;"",ISNUMBER(A7937)),VLOOKUP(A7937,Studies!A:BR,2,FALSE),"")</f>
        <v>Iwamoto 2008</v>
      </c>
      <c r="C7937" s="254" t="str">
        <f>IF(AND(A7937&lt;&gt;"",ISNUMBER(A7937)),VLOOKUP(A7937,Studies!A:BR,3,FALSE),"")</f>
        <v xml:space="preserve">https://www.ncbi.nlm.nih.gov/pubmed/17713476
</v>
      </c>
      <c r="D7937" s="254" t="str">
        <f>IF(AND(A7937&lt;&gt;"",ISNUMBER(A7937)),VLOOKUP(A7937,Studies!A:BR,4,FALSE),"")</f>
        <v>100mg</v>
      </c>
      <c r="E7937" s="254" t="str">
        <f>IF(AND(A7937&lt;&gt;"",ISNUMBER(A7937)),VLOOKUP(A7937,Studies!A:BR,5,FALSE),"")</f>
        <v>Raltegravir</v>
      </c>
      <c r="F7937" s="255" t="str">
        <f>IF(AND(A7937&lt;&gt;"",ISNUMBER(A7937)),VLOOKUP(A7937,Studies!A:BR,6,FALSE),"")</f>
        <v>Plasma</v>
      </c>
      <c r="G7937" s="194">
        <v>2</v>
      </c>
      <c r="H7937" s="194" t="s">
        <v>60</v>
      </c>
      <c r="I7937" s="187">
        <v>1185.770751953125</v>
      </c>
      <c r="J7937" s="187" t="s">
        <v>964</v>
      </c>
      <c r="K7937" s="187" t="s">
        <v>116</v>
      </c>
    </row>
    <row r="7938" spans="1:11" x14ac:dyDescent="0.2">
      <c r="A7938" s="183">
        <v>5442</v>
      </c>
      <c r="B7938" s="253" t="str">
        <f>IF(AND(A7938&lt;&gt;"",ISNUMBER(A7938)),VLOOKUP(A7938,Studies!A:BR,2,FALSE),"")</f>
        <v>Iwamoto 2008</v>
      </c>
      <c r="C7938" s="254" t="str">
        <f>IF(AND(A7938&lt;&gt;"",ISNUMBER(A7938)),VLOOKUP(A7938,Studies!A:BR,3,FALSE),"")</f>
        <v xml:space="preserve">https://www.ncbi.nlm.nih.gov/pubmed/17713476
</v>
      </c>
      <c r="D7938" s="254" t="str">
        <f>IF(AND(A7938&lt;&gt;"",ISNUMBER(A7938)),VLOOKUP(A7938,Studies!A:BR,4,FALSE),"")</f>
        <v>100mg</v>
      </c>
      <c r="E7938" s="254" t="str">
        <f>IF(AND(A7938&lt;&gt;"",ISNUMBER(A7938)),VLOOKUP(A7938,Studies!A:BR,5,FALSE),"")</f>
        <v>Raltegravir</v>
      </c>
      <c r="F7938" s="255" t="str">
        <f>IF(AND(A7938&lt;&gt;"",ISNUMBER(A7938)),VLOOKUP(A7938,Studies!A:BR,6,FALSE),"")</f>
        <v>Plasma</v>
      </c>
      <c r="G7938" s="194">
        <v>3</v>
      </c>
      <c r="H7938" s="194" t="s">
        <v>60</v>
      </c>
      <c r="I7938" s="187">
        <v>766.0780029296875</v>
      </c>
      <c r="J7938" s="187" t="s">
        <v>964</v>
      </c>
      <c r="K7938" s="187" t="s">
        <v>116</v>
      </c>
    </row>
    <row r="7939" spans="1:11" x14ac:dyDescent="0.2">
      <c r="A7939" s="183">
        <v>5442</v>
      </c>
      <c r="B7939" s="253" t="str">
        <f>IF(AND(A7939&lt;&gt;"",ISNUMBER(A7939)),VLOOKUP(A7939,Studies!A:BR,2,FALSE),"")</f>
        <v>Iwamoto 2008</v>
      </c>
      <c r="C7939" s="254" t="str">
        <f>IF(AND(A7939&lt;&gt;"",ISNUMBER(A7939)),VLOOKUP(A7939,Studies!A:BR,3,FALSE),"")</f>
        <v xml:space="preserve">https://www.ncbi.nlm.nih.gov/pubmed/17713476
</v>
      </c>
      <c r="D7939" s="254" t="str">
        <f>IF(AND(A7939&lt;&gt;"",ISNUMBER(A7939)),VLOOKUP(A7939,Studies!A:BR,4,FALSE),"")</f>
        <v>100mg</v>
      </c>
      <c r="E7939" s="254" t="str">
        <f>IF(AND(A7939&lt;&gt;"",ISNUMBER(A7939)),VLOOKUP(A7939,Studies!A:BR,5,FALSE),"")</f>
        <v>Raltegravir</v>
      </c>
      <c r="F7939" s="255" t="str">
        <f>IF(AND(A7939&lt;&gt;"",ISNUMBER(A7939)),VLOOKUP(A7939,Studies!A:BR,6,FALSE),"")</f>
        <v>Plasma</v>
      </c>
      <c r="G7939" s="194">
        <v>4</v>
      </c>
      <c r="H7939" s="194" t="s">
        <v>60</v>
      </c>
      <c r="I7939" s="187">
        <v>431.53390502929687</v>
      </c>
      <c r="J7939" s="187" t="s">
        <v>964</v>
      </c>
      <c r="K7939" s="187" t="s">
        <v>116</v>
      </c>
    </row>
    <row r="7940" spans="1:11" x14ac:dyDescent="0.2">
      <c r="A7940" s="183">
        <v>5442</v>
      </c>
      <c r="B7940" s="253" t="str">
        <f>IF(AND(A7940&lt;&gt;"",ISNUMBER(A7940)),VLOOKUP(A7940,Studies!A:BR,2,FALSE),"")</f>
        <v>Iwamoto 2008</v>
      </c>
      <c r="C7940" s="254" t="str">
        <f>IF(AND(A7940&lt;&gt;"",ISNUMBER(A7940)),VLOOKUP(A7940,Studies!A:BR,3,FALSE),"")</f>
        <v xml:space="preserve">https://www.ncbi.nlm.nih.gov/pubmed/17713476
</v>
      </c>
      <c r="D7940" s="254" t="str">
        <f>IF(AND(A7940&lt;&gt;"",ISNUMBER(A7940)),VLOOKUP(A7940,Studies!A:BR,4,FALSE),"")</f>
        <v>100mg</v>
      </c>
      <c r="E7940" s="254" t="str">
        <f>IF(AND(A7940&lt;&gt;"",ISNUMBER(A7940)),VLOOKUP(A7940,Studies!A:BR,5,FALSE),"")</f>
        <v>Raltegravir</v>
      </c>
      <c r="F7940" s="255" t="str">
        <f>IF(AND(A7940&lt;&gt;"",ISNUMBER(A7940)),VLOOKUP(A7940,Studies!A:BR,6,FALSE),"")</f>
        <v>Plasma</v>
      </c>
      <c r="G7940" s="194">
        <v>6</v>
      </c>
      <c r="H7940" s="194" t="s">
        <v>60</v>
      </c>
      <c r="I7940" s="187">
        <v>129.64617919921875</v>
      </c>
      <c r="J7940" s="187" t="s">
        <v>964</v>
      </c>
      <c r="K7940" s="187" t="s">
        <v>116</v>
      </c>
    </row>
    <row r="7941" spans="1:11" x14ac:dyDescent="0.2">
      <c r="A7941" s="183">
        <v>5442</v>
      </c>
      <c r="B7941" s="253" t="str">
        <f>IF(AND(A7941&lt;&gt;"",ISNUMBER(A7941)),VLOOKUP(A7941,Studies!A:BR,2,FALSE),"")</f>
        <v>Iwamoto 2008</v>
      </c>
      <c r="C7941" s="254" t="str">
        <f>IF(AND(A7941&lt;&gt;"",ISNUMBER(A7941)),VLOOKUP(A7941,Studies!A:BR,3,FALSE),"")</f>
        <v xml:space="preserve">https://www.ncbi.nlm.nih.gov/pubmed/17713476
</v>
      </c>
      <c r="D7941" s="254" t="str">
        <f>IF(AND(A7941&lt;&gt;"",ISNUMBER(A7941)),VLOOKUP(A7941,Studies!A:BR,4,FALSE),"")</f>
        <v>100mg</v>
      </c>
      <c r="E7941" s="254" t="str">
        <f>IF(AND(A7941&lt;&gt;"",ISNUMBER(A7941)),VLOOKUP(A7941,Studies!A:BR,5,FALSE),"")</f>
        <v>Raltegravir</v>
      </c>
      <c r="F7941" s="255" t="str">
        <f>IF(AND(A7941&lt;&gt;"",ISNUMBER(A7941)),VLOOKUP(A7941,Studies!A:BR,6,FALSE),"")</f>
        <v>Plasma</v>
      </c>
      <c r="G7941" s="194">
        <v>8</v>
      </c>
      <c r="H7941" s="194" t="s">
        <v>60</v>
      </c>
      <c r="I7941" s="187">
        <v>73.030029296875</v>
      </c>
      <c r="J7941" s="187" t="s">
        <v>964</v>
      </c>
      <c r="K7941" s="187" t="s">
        <v>116</v>
      </c>
    </row>
    <row r="7942" spans="1:11" x14ac:dyDescent="0.2">
      <c r="A7942" s="183">
        <v>5442</v>
      </c>
      <c r="B7942" s="253" t="str">
        <f>IF(AND(A7942&lt;&gt;"",ISNUMBER(A7942)),VLOOKUP(A7942,Studies!A:BR,2,FALSE),"")</f>
        <v>Iwamoto 2008</v>
      </c>
      <c r="C7942" s="254" t="str">
        <f>IF(AND(A7942&lt;&gt;"",ISNUMBER(A7942)),VLOOKUP(A7942,Studies!A:BR,3,FALSE),"")</f>
        <v xml:space="preserve">https://www.ncbi.nlm.nih.gov/pubmed/17713476
</v>
      </c>
      <c r="D7942" s="254" t="str">
        <f>IF(AND(A7942&lt;&gt;"",ISNUMBER(A7942)),VLOOKUP(A7942,Studies!A:BR,4,FALSE),"")</f>
        <v>100mg</v>
      </c>
      <c r="E7942" s="254" t="str">
        <f>IF(AND(A7942&lt;&gt;"",ISNUMBER(A7942)),VLOOKUP(A7942,Studies!A:BR,5,FALSE),"")</f>
        <v>Raltegravir</v>
      </c>
      <c r="F7942" s="255" t="str">
        <f>IF(AND(A7942&lt;&gt;"",ISNUMBER(A7942)),VLOOKUP(A7942,Studies!A:BR,6,FALSE),"")</f>
        <v>Plasma</v>
      </c>
      <c r="G7942" s="194">
        <v>12</v>
      </c>
      <c r="H7942" s="194" t="s">
        <v>60</v>
      </c>
      <c r="I7942" s="187">
        <v>26.566377639770508</v>
      </c>
      <c r="J7942" s="187" t="s">
        <v>964</v>
      </c>
      <c r="K7942" s="187" t="s">
        <v>116</v>
      </c>
    </row>
    <row r="7943" spans="1:11" x14ac:dyDescent="0.2">
      <c r="A7943" s="183">
        <v>5442</v>
      </c>
      <c r="B7943" s="253" t="str">
        <f>IF(AND(A7943&lt;&gt;"",ISNUMBER(A7943)),VLOOKUP(A7943,Studies!A:BR,2,FALSE),"")</f>
        <v>Iwamoto 2008</v>
      </c>
      <c r="C7943" s="254" t="str">
        <f>IF(AND(A7943&lt;&gt;"",ISNUMBER(A7943)),VLOOKUP(A7943,Studies!A:BR,3,FALSE),"")</f>
        <v xml:space="preserve">https://www.ncbi.nlm.nih.gov/pubmed/17713476
</v>
      </c>
      <c r="D7943" s="254" t="str">
        <f>IF(AND(A7943&lt;&gt;"",ISNUMBER(A7943)),VLOOKUP(A7943,Studies!A:BR,4,FALSE),"")</f>
        <v>100mg</v>
      </c>
      <c r="E7943" s="254" t="str">
        <f>IF(AND(A7943&lt;&gt;"",ISNUMBER(A7943)),VLOOKUP(A7943,Studies!A:BR,5,FALSE),"")</f>
        <v>Raltegravir</v>
      </c>
      <c r="F7943" s="255" t="str">
        <f>IF(AND(A7943&lt;&gt;"",ISNUMBER(A7943)),VLOOKUP(A7943,Studies!A:BR,6,FALSE),"")</f>
        <v>Plasma</v>
      </c>
      <c r="G7943" s="194">
        <v>15</v>
      </c>
      <c r="H7943" s="194" t="s">
        <v>60</v>
      </c>
      <c r="I7943" s="187">
        <v>17.631563186645508</v>
      </c>
      <c r="J7943" s="187" t="s">
        <v>964</v>
      </c>
      <c r="K7943" s="187" t="s">
        <v>116</v>
      </c>
    </row>
    <row r="7944" spans="1:11" x14ac:dyDescent="0.2">
      <c r="A7944" s="30">
        <v>5442</v>
      </c>
      <c r="B7944" s="253" t="str">
        <f>IF(AND(A7944&lt;&gt;"",ISNUMBER(A7944)),VLOOKUP(A7944,Studies!A:BR,2,FALSE),"")</f>
        <v>Iwamoto 2008</v>
      </c>
      <c r="C7944" s="254" t="str">
        <f>IF(AND(A7944&lt;&gt;"",ISNUMBER(A7944)),VLOOKUP(A7944,Studies!A:BR,3,FALSE),"")</f>
        <v xml:space="preserve">https://www.ncbi.nlm.nih.gov/pubmed/17713476
</v>
      </c>
      <c r="D7944" s="254" t="str">
        <f>IF(AND(A7944&lt;&gt;"",ISNUMBER(A7944)),VLOOKUP(A7944,Studies!A:BR,4,FALSE),"")</f>
        <v>100mg</v>
      </c>
      <c r="E7944" s="254" t="str">
        <f>IF(AND(A7944&lt;&gt;"",ISNUMBER(A7944)),VLOOKUP(A7944,Studies!A:BR,5,FALSE),"")</f>
        <v>Raltegravir</v>
      </c>
      <c r="F7944" s="255" t="str">
        <f>IF(AND(A7944&lt;&gt;"",ISNUMBER(A7944)),VLOOKUP(A7944,Studies!A:BR,6,FALSE),"")</f>
        <v>Plasma</v>
      </c>
      <c r="G7944" s="194">
        <v>24</v>
      </c>
      <c r="H7944" s="194" t="s">
        <v>60</v>
      </c>
      <c r="I7944" s="187">
        <v>11.386227607727051</v>
      </c>
      <c r="J7944" s="187" t="s">
        <v>964</v>
      </c>
      <c r="K7944" s="187" t="s">
        <v>116</v>
      </c>
    </row>
    <row r="7945" spans="1:11" x14ac:dyDescent="0.2">
      <c r="A7945" s="30">
        <v>5442</v>
      </c>
      <c r="B7945" s="253" t="str">
        <f>IF(AND(A7945&lt;&gt;"",ISNUMBER(A7945)),VLOOKUP(A7945,Studies!A:BR,2,FALSE),"")</f>
        <v>Iwamoto 2008</v>
      </c>
      <c r="C7945" s="254" t="str">
        <f>IF(AND(A7945&lt;&gt;"",ISNUMBER(A7945)),VLOOKUP(A7945,Studies!A:BR,3,FALSE),"")</f>
        <v xml:space="preserve">https://www.ncbi.nlm.nih.gov/pubmed/17713476
</v>
      </c>
      <c r="D7945" s="254" t="str">
        <f>IF(AND(A7945&lt;&gt;"",ISNUMBER(A7945)),VLOOKUP(A7945,Studies!A:BR,4,FALSE),"")</f>
        <v>100mg</v>
      </c>
      <c r="E7945" s="254" t="str">
        <f>IF(AND(A7945&lt;&gt;"",ISNUMBER(A7945)),VLOOKUP(A7945,Studies!A:BR,5,FALSE),"")</f>
        <v>Raltegravir</v>
      </c>
      <c r="F7945" s="255" t="str">
        <f>IF(AND(A7945&lt;&gt;"",ISNUMBER(A7945)),VLOOKUP(A7945,Studies!A:BR,6,FALSE),"")</f>
        <v>Plasma</v>
      </c>
      <c r="G7945" s="194">
        <v>32</v>
      </c>
      <c r="H7945" s="194" t="s">
        <v>60</v>
      </c>
      <c r="I7945" s="187">
        <v>6.9619350433349609</v>
      </c>
      <c r="J7945" s="187" t="s">
        <v>964</v>
      </c>
      <c r="K7945" s="187" t="s">
        <v>116</v>
      </c>
    </row>
    <row r="7946" spans="1:11" x14ac:dyDescent="0.2">
      <c r="A7946" s="183">
        <v>5443</v>
      </c>
      <c r="B7946" s="253" t="str">
        <f>IF(AND(A7946&lt;&gt;"",ISNUMBER(A7946)),VLOOKUP(A7946,Studies!A:BR,2,FALSE),"")</f>
        <v>Iwamoto 2008</v>
      </c>
      <c r="C7946" s="254" t="str">
        <f>IF(AND(A7946&lt;&gt;"",ISNUMBER(A7946)),VLOOKUP(A7946,Studies!A:BR,3,FALSE),"")</f>
        <v xml:space="preserve">https://www.ncbi.nlm.nih.gov/pubmed/17713476
</v>
      </c>
      <c r="D7946" s="254" t="str">
        <f>IF(AND(A7946&lt;&gt;"",ISNUMBER(A7946)),VLOOKUP(A7946,Studies!A:BR,4,FALSE),"")</f>
        <v>200mg</v>
      </c>
      <c r="E7946" s="254" t="str">
        <f>IF(AND(A7946&lt;&gt;"",ISNUMBER(A7946)),VLOOKUP(A7946,Studies!A:BR,5,FALSE),"")</f>
        <v>Raltegravir</v>
      </c>
      <c r="F7946" s="255" t="str">
        <f>IF(AND(A7946&lt;&gt;"",ISNUMBER(A7946)),VLOOKUP(A7946,Studies!A:BR,6,FALSE),"")</f>
        <v>Plasma</v>
      </c>
      <c r="G7946" s="194">
        <v>0.5</v>
      </c>
      <c r="H7946" s="194" t="s">
        <v>60</v>
      </c>
      <c r="I7946" s="187">
        <v>5217.39111328125</v>
      </c>
      <c r="J7946" s="187" t="s">
        <v>964</v>
      </c>
      <c r="K7946" s="187" t="s">
        <v>116</v>
      </c>
    </row>
    <row r="7947" spans="1:11" x14ac:dyDescent="0.2">
      <c r="A7947" s="183">
        <v>5443</v>
      </c>
      <c r="B7947" s="253" t="str">
        <f>IF(AND(A7947&lt;&gt;"",ISNUMBER(A7947)),VLOOKUP(A7947,Studies!A:BR,2,FALSE),"")</f>
        <v>Iwamoto 2008</v>
      </c>
      <c r="C7947" s="254" t="str">
        <f>IF(AND(A7947&lt;&gt;"",ISNUMBER(A7947)),VLOOKUP(A7947,Studies!A:BR,3,FALSE),"")</f>
        <v xml:space="preserve">https://www.ncbi.nlm.nih.gov/pubmed/17713476
</v>
      </c>
      <c r="D7947" s="254" t="str">
        <f>IF(AND(A7947&lt;&gt;"",ISNUMBER(A7947)),VLOOKUP(A7947,Studies!A:BR,4,FALSE),"")</f>
        <v>200mg</v>
      </c>
      <c r="E7947" s="254" t="str">
        <f>IF(AND(A7947&lt;&gt;"",ISNUMBER(A7947)),VLOOKUP(A7947,Studies!A:BR,5,FALSE),"")</f>
        <v>Raltegravir</v>
      </c>
      <c r="F7947" s="255" t="str">
        <f>IF(AND(A7947&lt;&gt;"",ISNUMBER(A7947)),VLOOKUP(A7947,Studies!A:BR,6,FALSE),"")</f>
        <v>Plasma</v>
      </c>
      <c r="G7947" s="194">
        <v>1</v>
      </c>
      <c r="H7947" s="194" t="s">
        <v>60</v>
      </c>
      <c r="I7947" s="187">
        <v>5691.69970703125</v>
      </c>
      <c r="J7947" s="187" t="s">
        <v>964</v>
      </c>
      <c r="K7947" s="187" t="s">
        <v>116</v>
      </c>
    </row>
    <row r="7948" spans="1:11" x14ac:dyDescent="0.2">
      <c r="A7948" s="183">
        <v>5443</v>
      </c>
      <c r="B7948" s="253" t="str">
        <f>IF(AND(A7948&lt;&gt;"",ISNUMBER(A7948)),VLOOKUP(A7948,Studies!A:BR,2,FALSE),"")</f>
        <v>Iwamoto 2008</v>
      </c>
      <c r="C7948" s="254" t="str">
        <f>IF(AND(A7948&lt;&gt;"",ISNUMBER(A7948)),VLOOKUP(A7948,Studies!A:BR,3,FALSE),"")</f>
        <v xml:space="preserve">https://www.ncbi.nlm.nih.gov/pubmed/17713476
</v>
      </c>
      <c r="D7948" s="254" t="str">
        <f>IF(AND(A7948&lt;&gt;"",ISNUMBER(A7948)),VLOOKUP(A7948,Studies!A:BR,4,FALSE),"")</f>
        <v>200mg</v>
      </c>
      <c r="E7948" s="254" t="str">
        <f>IF(AND(A7948&lt;&gt;"",ISNUMBER(A7948)),VLOOKUP(A7948,Studies!A:BR,5,FALSE),"")</f>
        <v>Raltegravir</v>
      </c>
      <c r="F7948" s="255" t="str">
        <f>IF(AND(A7948&lt;&gt;"",ISNUMBER(A7948)),VLOOKUP(A7948,Studies!A:BR,6,FALSE),"")</f>
        <v>Plasma</v>
      </c>
      <c r="G7948" s="194">
        <v>1.5</v>
      </c>
      <c r="H7948" s="194" t="s">
        <v>60</v>
      </c>
      <c r="I7948" s="187">
        <v>4743.0830078125</v>
      </c>
      <c r="J7948" s="187" t="s">
        <v>964</v>
      </c>
      <c r="K7948" s="187" t="s">
        <v>116</v>
      </c>
    </row>
    <row r="7949" spans="1:11" x14ac:dyDescent="0.2">
      <c r="A7949" s="183">
        <v>5443</v>
      </c>
      <c r="B7949" s="253" t="str">
        <f>IF(AND(A7949&lt;&gt;"",ISNUMBER(A7949)),VLOOKUP(A7949,Studies!A:BR,2,FALSE),"")</f>
        <v>Iwamoto 2008</v>
      </c>
      <c r="C7949" s="254" t="str">
        <f>IF(AND(A7949&lt;&gt;"",ISNUMBER(A7949)),VLOOKUP(A7949,Studies!A:BR,3,FALSE),"")</f>
        <v xml:space="preserve">https://www.ncbi.nlm.nih.gov/pubmed/17713476
</v>
      </c>
      <c r="D7949" s="254" t="str">
        <f>IF(AND(A7949&lt;&gt;"",ISNUMBER(A7949)),VLOOKUP(A7949,Studies!A:BR,4,FALSE),"")</f>
        <v>200mg</v>
      </c>
      <c r="E7949" s="254" t="str">
        <f>IF(AND(A7949&lt;&gt;"",ISNUMBER(A7949)),VLOOKUP(A7949,Studies!A:BR,5,FALSE),"")</f>
        <v>Raltegravir</v>
      </c>
      <c r="F7949" s="255" t="str">
        <f>IF(AND(A7949&lt;&gt;"",ISNUMBER(A7949)),VLOOKUP(A7949,Studies!A:BR,6,FALSE),"")</f>
        <v>Plasma</v>
      </c>
      <c r="G7949" s="194">
        <v>2</v>
      </c>
      <c r="H7949" s="194" t="s">
        <v>60</v>
      </c>
      <c r="I7949" s="187">
        <v>3557.312255859375</v>
      </c>
      <c r="J7949" s="187" t="s">
        <v>964</v>
      </c>
      <c r="K7949" s="187" t="s">
        <v>116</v>
      </c>
    </row>
    <row r="7950" spans="1:11" x14ac:dyDescent="0.2">
      <c r="A7950" s="183">
        <v>5443</v>
      </c>
      <c r="B7950" s="253" t="str">
        <f>IF(AND(A7950&lt;&gt;"",ISNUMBER(A7950)),VLOOKUP(A7950,Studies!A:BR,2,FALSE),"")</f>
        <v>Iwamoto 2008</v>
      </c>
      <c r="C7950" s="254" t="str">
        <f>IF(AND(A7950&lt;&gt;"",ISNUMBER(A7950)),VLOOKUP(A7950,Studies!A:BR,3,FALSE),"")</f>
        <v xml:space="preserve">https://www.ncbi.nlm.nih.gov/pubmed/17713476
</v>
      </c>
      <c r="D7950" s="254" t="str">
        <f>IF(AND(A7950&lt;&gt;"",ISNUMBER(A7950)),VLOOKUP(A7950,Studies!A:BR,4,FALSE),"")</f>
        <v>200mg</v>
      </c>
      <c r="E7950" s="254" t="str">
        <f>IF(AND(A7950&lt;&gt;"",ISNUMBER(A7950)),VLOOKUP(A7950,Studies!A:BR,5,FALSE),"")</f>
        <v>Raltegravir</v>
      </c>
      <c r="F7950" s="255" t="str">
        <f>IF(AND(A7950&lt;&gt;"",ISNUMBER(A7950)),VLOOKUP(A7950,Studies!A:BR,6,FALSE),"")</f>
        <v>Plasma</v>
      </c>
      <c r="G7950" s="194">
        <v>3</v>
      </c>
      <c r="H7950" s="194" t="s">
        <v>60</v>
      </c>
      <c r="I7950" s="187">
        <v>2292.490234375</v>
      </c>
      <c r="J7950" s="187" t="s">
        <v>964</v>
      </c>
      <c r="K7950" s="187" t="s">
        <v>116</v>
      </c>
    </row>
    <row r="7951" spans="1:11" x14ac:dyDescent="0.2">
      <c r="A7951" s="183">
        <v>5443</v>
      </c>
      <c r="B7951" s="253" t="str">
        <f>IF(AND(A7951&lt;&gt;"",ISNUMBER(A7951)),VLOOKUP(A7951,Studies!A:BR,2,FALSE),"")</f>
        <v>Iwamoto 2008</v>
      </c>
      <c r="C7951" s="254" t="str">
        <f>IF(AND(A7951&lt;&gt;"",ISNUMBER(A7951)),VLOOKUP(A7951,Studies!A:BR,3,FALSE),"")</f>
        <v xml:space="preserve">https://www.ncbi.nlm.nih.gov/pubmed/17713476
</v>
      </c>
      <c r="D7951" s="254" t="str">
        <f>IF(AND(A7951&lt;&gt;"",ISNUMBER(A7951)),VLOOKUP(A7951,Studies!A:BR,4,FALSE),"")</f>
        <v>200mg</v>
      </c>
      <c r="E7951" s="254" t="str">
        <f>IF(AND(A7951&lt;&gt;"",ISNUMBER(A7951)),VLOOKUP(A7951,Studies!A:BR,5,FALSE),"")</f>
        <v>Raltegravir</v>
      </c>
      <c r="F7951" s="255" t="str">
        <f>IF(AND(A7951&lt;&gt;"",ISNUMBER(A7951)),VLOOKUP(A7951,Studies!A:BR,6,FALSE),"")</f>
        <v>Plasma</v>
      </c>
      <c r="G7951" s="194">
        <v>4</v>
      </c>
      <c r="H7951" s="194" t="s">
        <v>60</v>
      </c>
      <c r="I7951" s="187">
        <v>1185.770751953125</v>
      </c>
      <c r="J7951" s="187" t="s">
        <v>964</v>
      </c>
      <c r="K7951" s="187" t="s">
        <v>116</v>
      </c>
    </row>
    <row r="7952" spans="1:11" x14ac:dyDescent="0.2">
      <c r="A7952" s="183">
        <v>5443</v>
      </c>
      <c r="B7952" s="253" t="str">
        <f>IF(AND(A7952&lt;&gt;"",ISNUMBER(A7952)),VLOOKUP(A7952,Studies!A:BR,2,FALSE),"")</f>
        <v>Iwamoto 2008</v>
      </c>
      <c r="C7952" s="254" t="str">
        <f>IF(AND(A7952&lt;&gt;"",ISNUMBER(A7952)),VLOOKUP(A7952,Studies!A:BR,3,FALSE),"")</f>
        <v xml:space="preserve">https://www.ncbi.nlm.nih.gov/pubmed/17713476
</v>
      </c>
      <c r="D7952" s="254" t="str">
        <f>IF(AND(A7952&lt;&gt;"",ISNUMBER(A7952)),VLOOKUP(A7952,Studies!A:BR,4,FALSE),"")</f>
        <v>200mg</v>
      </c>
      <c r="E7952" s="254" t="str">
        <f>IF(AND(A7952&lt;&gt;"",ISNUMBER(A7952)),VLOOKUP(A7952,Studies!A:BR,5,FALSE),"")</f>
        <v>Raltegravir</v>
      </c>
      <c r="F7952" s="255" t="str">
        <f>IF(AND(A7952&lt;&gt;"",ISNUMBER(A7952)),VLOOKUP(A7952,Studies!A:BR,6,FALSE),"")</f>
        <v>Plasma</v>
      </c>
      <c r="G7952" s="194">
        <v>6</v>
      </c>
      <c r="H7952" s="194" t="s">
        <v>60</v>
      </c>
      <c r="I7952" s="187">
        <v>419.89962768554687</v>
      </c>
      <c r="J7952" s="187" t="s">
        <v>964</v>
      </c>
      <c r="K7952" s="187" t="s">
        <v>116</v>
      </c>
    </row>
    <row r="7953" spans="1:14" x14ac:dyDescent="0.2">
      <c r="A7953" s="183">
        <v>5443</v>
      </c>
      <c r="B7953" s="253" t="str">
        <f>IF(AND(A7953&lt;&gt;"",ISNUMBER(A7953)),VLOOKUP(A7953,Studies!A:BR,2,FALSE),"")</f>
        <v>Iwamoto 2008</v>
      </c>
      <c r="C7953" s="254" t="str">
        <f>IF(AND(A7953&lt;&gt;"",ISNUMBER(A7953)),VLOOKUP(A7953,Studies!A:BR,3,FALSE),"")</f>
        <v xml:space="preserve">https://www.ncbi.nlm.nih.gov/pubmed/17713476
</v>
      </c>
      <c r="D7953" s="254" t="str">
        <f>IF(AND(A7953&lt;&gt;"",ISNUMBER(A7953)),VLOOKUP(A7953,Studies!A:BR,4,FALSE),"")</f>
        <v>200mg</v>
      </c>
      <c r="E7953" s="254" t="str">
        <f>IF(AND(A7953&lt;&gt;"",ISNUMBER(A7953)),VLOOKUP(A7953,Studies!A:BR,5,FALSE),"")</f>
        <v>Raltegravir</v>
      </c>
      <c r="F7953" s="255" t="str">
        <f>IF(AND(A7953&lt;&gt;"",ISNUMBER(A7953)),VLOOKUP(A7953,Studies!A:BR,6,FALSE),"")</f>
        <v>Plasma</v>
      </c>
      <c r="G7953" s="194">
        <v>8</v>
      </c>
      <c r="H7953" s="194" t="s">
        <v>60</v>
      </c>
      <c r="I7953" s="187">
        <v>217.91087341308594</v>
      </c>
      <c r="J7953" s="187" t="s">
        <v>964</v>
      </c>
      <c r="K7953" s="187" t="s">
        <v>116</v>
      </c>
    </row>
    <row r="7954" spans="1:14" x14ac:dyDescent="0.2">
      <c r="A7954" s="183">
        <v>5443</v>
      </c>
      <c r="B7954" s="253" t="str">
        <f>IF(AND(A7954&lt;&gt;"",ISNUMBER(A7954)),VLOOKUP(A7954,Studies!A:BR,2,FALSE),"")</f>
        <v>Iwamoto 2008</v>
      </c>
      <c r="C7954" s="254" t="str">
        <f>IF(AND(A7954&lt;&gt;"",ISNUMBER(A7954)),VLOOKUP(A7954,Studies!A:BR,3,FALSE),"")</f>
        <v xml:space="preserve">https://www.ncbi.nlm.nih.gov/pubmed/17713476
</v>
      </c>
      <c r="D7954" s="254" t="str">
        <f>IF(AND(A7954&lt;&gt;"",ISNUMBER(A7954)),VLOOKUP(A7954,Studies!A:BR,4,FALSE),"")</f>
        <v>200mg</v>
      </c>
      <c r="E7954" s="254" t="str">
        <f>IF(AND(A7954&lt;&gt;"",ISNUMBER(A7954)),VLOOKUP(A7954,Studies!A:BR,5,FALSE),"")</f>
        <v>Raltegravir</v>
      </c>
      <c r="F7954" s="255" t="str">
        <f>IF(AND(A7954&lt;&gt;"",ISNUMBER(A7954)),VLOOKUP(A7954,Studies!A:BR,6,FALSE),"")</f>
        <v>Plasma</v>
      </c>
      <c r="G7954" s="194">
        <v>12</v>
      </c>
      <c r="H7954" s="194" t="s">
        <v>60</v>
      </c>
      <c r="I7954" s="187">
        <v>98.642784118652344</v>
      </c>
      <c r="J7954" s="187" t="s">
        <v>964</v>
      </c>
      <c r="K7954" s="187" t="s">
        <v>116</v>
      </c>
    </row>
    <row r="7955" spans="1:14" x14ac:dyDescent="0.2">
      <c r="A7955" s="183">
        <v>5443</v>
      </c>
      <c r="B7955" s="253" t="str">
        <f>IF(AND(A7955&lt;&gt;"",ISNUMBER(A7955)),VLOOKUP(A7955,Studies!A:BR,2,FALSE),"")</f>
        <v>Iwamoto 2008</v>
      </c>
      <c r="C7955" s="254" t="str">
        <f>IF(AND(A7955&lt;&gt;"",ISNUMBER(A7955)),VLOOKUP(A7955,Studies!A:BR,3,FALSE),"")</f>
        <v xml:space="preserve">https://www.ncbi.nlm.nih.gov/pubmed/17713476
</v>
      </c>
      <c r="D7955" s="254" t="str">
        <f>IF(AND(A7955&lt;&gt;"",ISNUMBER(A7955)),VLOOKUP(A7955,Studies!A:BR,4,FALSE),"")</f>
        <v>200mg</v>
      </c>
      <c r="E7955" s="254" t="str">
        <f>IF(AND(A7955&lt;&gt;"",ISNUMBER(A7955)),VLOOKUP(A7955,Studies!A:BR,5,FALSE),"")</f>
        <v>Raltegravir</v>
      </c>
      <c r="F7955" s="255" t="str">
        <f>IF(AND(A7955&lt;&gt;"",ISNUMBER(A7955)),VLOOKUP(A7955,Studies!A:BR,6,FALSE),"")</f>
        <v>Plasma</v>
      </c>
      <c r="G7955" s="194">
        <v>15</v>
      </c>
      <c r="H7955" s="194" t="s">
        <v>60</v>
      </c>
      <c r="I7955" s="187">
        <v>63.702171325683594</v>
      </c>
      <c r="J7955" s="187" t="s">
        <v>964</v>
      </c>
      <c r="K7955" s="187" t="s">
        <v>116</v>
      </c>
    </row>
    <row r="7956" spans="1:14" x14ac:dyDescent="0.2">
      <c r="A7956" s="183">
        <v>5443</v>
      </c>
      <c r="B7956" s="253" t="str">
        <f>IF(AND(A7956&lt;&gt;"",ISNUMBER(A7956)),VLOOKUP(A7956,Studies!A:BR,2,FALSE),"")</f>
        <v>Iwamoto 2008</v>
      </c>
      <c r="C7956" s="254" t="str">
        <f>IF(AND(A7956&lt;&gt;"",ISNUMBER(A7956)),VLOOKUP(A7956,Studies!A:BR,3,FALSE),"")</f>
        <v xml:space="preserve">https://www.ncbi.nlm.nih.gov/pubmed/17713476
</v>
      </c>
      <c r="D7956" s="254" t="str">
        <f>IF(AND(A7956&lt;&gt;"",ISNUMBER(A7956)),VLOOKUP(A7956,Studies!A:BR,4,FALSE),"")</f>
        <v>200mg</v>
      </c>
      <c r="E7956" s="254" t="str">
        <f>IF(AND(A7956&lt;&gt;"",ISNUMBER(A7956)),VLOOKUP(A7956,Studies!A:BR,5,FALSE),"")</f>
        <v>Raltegravir</v>
      </c>
      <c r="F7956" s="255" t="str">
        <f>IF(AND(A7956&lt;&gt;"",ISNUMBER(A7956)),VLOOKUP(A7956,Studies!A:BR,6,FALSE),"")</f>
        <v>Plasma</v>
      </c>
      <c r="G7956" s="194">
        <v>24</v>
      </c>
      <c r="H7956" s="194" t="s">
        <v>60</v>
      </c>
      <c r="I7956" s="187">
        <v>47.161811828613281</v>
      </c>
      <c r="J7956" s="187" t="s">
        <v>964</v>
      </c>
      <c r="K7956" s="187" t="s">
        <v>116</v>
      </c>
    </row>
    <row r="7957" spans="1:14" x14ac:dyDescent="0.2">
      <c r="A7957" s="30">
        <v>5443</v>
      </c>
      <c r="B7957" s="253" t="str">
        <f>IF(AND(A7957&lt;&gt;"",ISNUMBER(A7957)),VLOOKUP(A7957,Studies!A:BR,2,FALSE),"")</f>
        <v>Iwamoto 2008</v>
      </c>
      <c r="C7957" s="254" t="str">
        <f>IF(AND(A7957&lt;&gt;"",ISNUMBER(A7957)),VLOOKUP(A7957,Studies!A:BR,3,FALSE),"")</f>
        <v xml:space="preserve">https://www.ncbi.nlm.nih.gov/pubmed/17713476
</v>
      </c>
      <c r="D7957" s="254" t="str">
        <f>IF(AND(A7957&lt;&gt;"",ISNUMBER(A7957)),VLOOKUP(A7957,Studies!A:BR,4,FALSE),"")</f>
        <v>200mg</v>
      </c>
      <c r="E7957" s="254" t="str">
        <f>IF(AND(A7957&lt;&gt;"",ISNUMBER(A7957)),VLOOKUP(A7957,Studies!A:BR,5,FALSE),"")</f>
        <v>Raltegravir</v>
      </c>
      <c r="F7957" s="255" t="str">
        <f>IF(AND(A7957&lt;&gt;"",ISNUMBER(A7957)),VLOOKUP(A7957,Studies!A:BR,6,FALSE),"")</f>
        <v>Plasma</v>
      </c>
      <c r="G7957" s="194">
        <v>32</v>
      </c>
      <c r="H7957" s="194" t="s">
        <v>60</v>
      </c>
      <c r="I7957" s="187">
        <v>41.138019561767578</v>
      </c>
      <c r="J7957" s="187" t="s">
        <v>964</v>
      </c>
      <c r="K7957" s="187" t="s">
        <v>116</v>
      </c>
    </row>
    <row r="7958" spans="1:14" x14ac:dyDescent="0.2">
      <c r="A7958" s="30">
        <v>5443</v>
      </c>
      <c r="B7958" s="253" t="str">
        <f>IF(AND(A7958&lt;&gt;"",ISNUMBER(A7958)),VLOOKUP(A7958,Studies!A:BR,2,FALSE),"")</f>
        <v>Iwamoto 2008</v>
      </c>
      <c r="C7958" s="254" t="str">
        <f>IF(AND(A7958&lt;&gt;"",ISNUMBER(A7958)),VLOOKUP(A7958,Studies!A:BR,3,FALSE),"")</f>
        <v xml:space="preserve">https://www.ncbi.nlm.nih.gov/pubmed/17713476
</v>
      </c>
      <c r="D7958" s="254" t="str">
        <f>IF(AND(A7958&lt;&gt;"",ISNUMBER(A7958)),VLOOKUP(A7958,Studies!A:BR,4,FALSE),"")</f>
        <v>200mg</v>
      </c>
      <c r="E7958" s="254" t="str">
        <f>IF(AND(A7958&lt;&gt;"",ISNUMBER(A7958)),VLOOKUP(A7958,Studies!A:BR,5,FALSE),"")</f>
        <v>Raltegravir</v>
      </c>
      <c r="F7958" s="255" t="str">
        <f>IF(AND(A7958&lt;&gt;"",ISNUMBER(A7958)),VLOOKUP(A7958,Studies!A:BR,6,FALSE),"")</f>
        <v>Plasma</v>
      </c>
      <c r="G7958" s="194">
        <v>48</v>
      </c>
      <c r="H7958" s="194" t="s">
        <v>60</v>
      </c>
      <c r="I7958" s="187">
        <v>10.489904403686523</v>
      </c>
      <c r="J7958" s="187" t="s">
        <v>964</v>
      </c>
      <c r="K7958" s="187" t="s">
        <v>116</v>
      </c>
      <c r="M7958" s="195"/>
      <c r="N7958" s="195"/>
    </row>
    <row r="7959" spans="1:14" x14ac:dyDescent="0.2">
      <c r="A7959" s="30">
        <v>5444</v>
      </c>
      <c r="B7959" s="253" t="str">
        <f>IF(AND(A7959&lt;&gt;"",ISNUMBER(A7959)),VLOOKUP(A7959,Studies!A:BR,2,FALSE),"")</f>
        <v>Iwamoto 2008</v>
      </c>
      <c r="C7959" s="254" t="str">
        <f>IF(AND(A7959&lt;&gt;"",ISNUMBER(A7959)),VLOOKUP(A7959,Studies!A:BR,3,FALSE),"")</f>
        <v xml:space="preserve">https://www.ncbi.nlm.nih.gov/pubmed/17713476
</v>
      </c>
      <c r="D7959" s="254" t="str">
        <f>IF(AND(A7959&lt;&gt;"",ISNUMBER(A7959)),VLOOKUP(A7959,Studies!A:BR,4,FALSE),"")</f>
        <v>400mg</v>
      </c>
      <c r="E7959" s="254" t="str">
        <f>IF(AND(A7959&lt;&gt;"",ISNUMBER(A7959)),VLOOKUP(A7959,Studies!A:BR,5,FALSE),"")</f>
        <v>Raltegravir</v>
      </c>
      <c r="F7959" s="255" t="str">
        <f>IF(AND(A7959&lt;&gt;"",ISNUMBER(A7959)),VLOOKUP(A7959,Studies!A:BR,6,FALSE),"")</f>
        <v>Plasma</v>
      </c>
      <c r="G7959" s="194">
        <v>0.25</v>
      </c>
      <c r="H7959" s="194" t="s">
        <v>60</v>
      </c>
      <c r="I7959" s="187">
        <v>1660.0791015625</v>
      </c>
      <c r="J7959" s="187" t="s">
        <v>964</v>
      </c>
      <c r="K7959" s="187" t="s">
        <v>116</v>
      </c>
      <c r="M7959" s="195"/>
      <c r="N7959" s="195"/>
    </row>
    <row r="7960" spans="1:14" x14ac:dyDescent="0.2">
      <c r="A7960" s="183">
        <v>5444</v>
      </c>
      <c r="B7960" s="253" t="str">
        <f>IF(AND(A7960&lt;&gt;"",ISNUMBER(A7960)),VLOOKUP(A7960,Studies!A:BR,2,FALSE),"")</f>
        <v>Iwamoto 2008</v>
      </c>
      <c r="C7960" s="254" t="str">
        <f>IF(AND(A7960&lt;&gt;"",ISNUMBER(A7960)),VLOOKUP(A7960,Studies!A:BR,3,FALSE),"")</f>
        <v xml:space="preserve">https://www.ncbi.nlm.nih.gov/pubmed/17713476
</v>
      </c>
      <c r="D7960" s="254" t="str">
        <f>IF(AND(A7960&lt;&gt;"",ISNUMBER(A7960)),VLOOKUP(A7960,Studies!A:BR,4,FALSE),"")</f>
        <v>400mg</v>
      </c>
      <c r="E7960" s="254" t="str">
        <f>IF(AND(A7960&lt;&gt;"",ISNUMBER(A7960)),VLOOKUP(A7960,Studies!A:BR,5,FALSE),"")</f>
        <v>Raltegravir</v>
      </c>
      <c r="F7960" s="255" t="str">
        <f>IF(AND(A7960&lt;&gt;"",ISNUMBER(A7960)),VLOOKUP(A7960,Studies!A:BR,6,FALSE),"")</f>
        <v>Plasma</v>
      </c>
      <c r="G7960" s="194">
        <v>0.5</v>
      </c>
      <c r="H7960" s="194" t="s">
        <v>60</v>
      </c>
      <c r="I7960" s="187">
        <v>5612.6484375</v>
      </c>
      <c r="J7960" s="187" t="s">
        <v>964</v>
      </c>
      <c r="K7960" s="187" t="s">
        <v>116</v>
      </c>
      <c r="M7960" s="195"/>
      <c r="N7960" s="195"/>
    </row>
    <row r="7961" spans="1:14" x14ac:dyDescent="0.2">
      <c r="A7961" s="183">
        <v>5444</v>
      </c>
      <c r="B7961" s="253" t="str">
        <f>IF(AND(A7961&lt;&gt;"",ISNUMBER(A7961)),VLOOKUP(A7961,Studies!A:BR,2,FALSE),"")</f>
        <v>Iwamoto 2008</v>
      </c>
      <c r="C7961" s="254" t="str">
        <f>IF(AND(A7961&lt;&gt;"",ISNUMBER(A7961)),VLOOKUP(A7961,Studies!A:BR,3,FALSE),"")</f>
        <v xml:space="preserve">https://www.ncbi.nlm.nih.gov/pubmed/17713476
</v>
      </c>
      <c r="D7961" s="254" t="str">
        <f>IF(AND(A7961&lt;&gt;"",ISNUMBER(A7961)),VLOOKUP(A7961,Studies!A:BR,4,FALSE),"")</f>
        <v>400mg</v>
      </c>
      <c r="E7961" s="254" t="str">
        <f>IF(AND(A7961&lt;&gt;"",ISNUMBER(A7961)),VLOOKUP(A7961,Studies!A:BR,5,FALSE),"")</f>
        <v>Raltegravir</v>
      </c>
      <c r="F7961" s="255" t="str">
        <f>IF(AND(A7961&lt;&gt;"",ISNUMBER(A7961)),VLOOKUP(A7961,Studies!A:BR,6,FALSE),"")</f>
        <v>Plasma</v>
      </c>
      <c r="G7961" s="194">
        <v>1</v>
      </c>
      <c r="H7961" s="194" t="s">
        <v>60</v>
      </c>
      <c r="I7961" s="187">
        <v>8458.498046875</v>
      </c>
      <c r="J7961" s="187" t="s">
        <v>964</v>
      </c>
      <c r="K7961" s="187" t="s">
        <v>116</v>
      </c>
      <c r="M7961" s="195"/>
      <c r="N7961" s="195"/>
    </row>
    <row r="7962" spans="1:14" x14ac:dyDescent="0.2">
      <c r="A7962" s="183">
        <v>5444</v>
      </c>
      <c r="B7962" s="253" t="str">
        <f>IF(AND(A7962&lt;&gt;"",ISNUMBER(A7962)),VLOOKUP(A7962,Studies!A:BR,2,FALSE),"")</f>
        <v>Iwamoto 2008</v>
      </c>
      <c r="C7962" s="254" t="str">
        <f>IF(AND(A7962&lt;&gt;"",ISNUMBER(A7962)),VLOOKUP(A7962,Studies!A:BR,3,FALSE),"")</f>
        <v xml:space="preserve">https://www.ncbi.nlm.nih.gov/pubmed/17713476
</v>
      </c>
      <c r="D7962" s="254" t="str">
        <f>IF(AND(A7962&lt;&gt;"",ISNUMBER(A7962)),VLOOKUP(A7962,Studies!A:BR,4,FALSE),"")</f>
        <v>400mg</v>
      </c>
      <c r="E7962" s="254" t="str">
        <f>IF(AND(A7962&lt;&gt;"",ISNUMBER(A7962)),VLOOKUP(A7962,Studies!A:BR,5,FALSE),"")</f>
        <v>Raltegravir</v>
      </c>
      <c r="F7962" s="255" t="str">
        <f>IF(AND(A7962&lt;&gt;"",ISNUMBER(A7962)),VLOOKUP(A7962,Studies!A:BR,6,FALSE),"")</f>
        <v>Plasma</v>
      </c>
      <c r="G7962" s="194">
        <v>1.5</v>
      </c>
      <c r="H7962" s="194" t="s">
        <v>60</v>
      </c>
      <c r="I7962" s="187">
        <v>8142.29248046875</v>
      </c>
      <c r="J7962" s="187" t="s">
        <v>964</v>
      </c>
      <c r="K7962" s="187" t="s">
        <v>116</v>
      </c>
      <c r="M7962" s="195"/>
      <c r="N7962" s="195"/>
    </row>
    <row r="7963" spans="1:14" x14ac:dyDescent="0.2">
      <c r="A7963" s="183">
        <v>5444</v>
      </c>
      <c r="B7963" s="253" t="str">
        <f>IF(AND(A7963&lt;&gt;"",ISNUMBER(A7963)),VLOOKUP(A7963,Studies!A:BR,2,FALSE),"")</f>
        <v>Iwamoto 2008</v>
      </c>
      <c r="C7963" s="254" t="str">
        <f>IF(AND(A7963&lt;&gt;"",ISNUMBER(A7963)),VLOOKUP(A7963,Studies!A:BR,3,FALSE),"")</f>
        <v xml:space="preserve">https://www.ncbi.nlm.nih.gov/pubmed/17713476
</v>
      </c>
      <c r="D7963" s="254" t="str">
        <f>IF(AND(A7963&lt;&gt;"",ISNUMBER(A7963)),VLOOKUP(A7963,Studies!A:BR,4,FALSE),"")</f>
        <v>400mg</v>
      </c>
      <c r="E7963" s="254" t="str">
        <f>IF(AND(A7963&lt;&gt;"",ISNUMBER(A7963)),VLOOKUP(A7963,Studies!A:BR,5,FALSE),"")</f>
        <v>Raltegravir</v>
      </c>
      <c r="F7963" s="255" t="str">
        <f>IF(AND(A7963&lt;&gt;"",ISNUMBER(A7963)),VLOOKUP(A7963,Studies!A:BR,6,FALSE),"")</f>
        <v>Plasma</v>
      </c>
      <c r="G7963" s="194">
        <v>2</v>
      </c>
      <c r="H7963" s="194" t="s">
        <v>60</v>
      </c>
      <c r="I7963" s="187">
        <v>6798.4189453125</v>
      </c>
      <c r="J7963" s="187" t="s">
        <v>964</v>
      </c>
      <c r="K7963" s="187" t="s">
        <v>116</v>
      </c>
      <c r="M7963" s="195"/>
      <c r="N7963" s="195"/>
    </row>
    <row r="7964" spans="1:14" x14ac:dyDescent="0.2">
      <c r="A7964" s="183">
        <v>5444</v>
      </c>
      <c r="B7964" s="253" t="str">
        <f>IF(AND(A7964&lt;&gt;"",ISNUMBER(A7964)),VLOOKUP(A7964,Studies!A:BR,2,FALSE),"")</f>
        <v>Iwamoto 2008</v>
      </c>
      <c r="C7964" s="254" t="str">
        <f>IF(AND(A7964&lt;&gt;"",ISNUMBER(A7964)),VLOOKUP(A7964,Studies!A:BR,3,FALSE),"")</f>
        <v xml:space="preserve">https://www.ncbi.nlm.nih.gov/pubmed/17713476
</v>
      </c>
      <c r="D7964" s="254" t="str">
        <f>IF(AND(A7964&lt;&gt;"",ISNUMBER(A7964)),VLOOKUP(A7964,Studies!A:BR,4,FALSE),"")</f>
        <v>400mg</v>
      </c>
      <c r="E7964" s="254" t="str">
        <f>IF(AND(A7964&lt;&gt;"",ISNUMBER(A7964)),VLOOKUP(A7964,Studies!A:BR,5,FALSE),"")</f>
        <v>Raltegravir</v>
      </c>
      <c r="F7964" s="255" t="str">
        <f>IF(AND(A7964&lt;&gt;"",ISNUMBER(A7964)),VLOOKUP(A7964,Studies!A:BR,6,FALSE),"")</f>
        <v>Plasma</v>
      </c>
      <c r="G7964" s="194">
        <v>3</v>
      </c>
      <c r="H7964" s="194" t="s">
        <v>60</v>
      </c>
      <c r="I7964" s="187">
        <v>3794.46630859375</v>
      </c>
      <c r="J7964" s="187" t="s">
        <v>964</v>
      </c>
      <c r="K7964" s="187" t="s">
        <v>116</v>
      </c>
      <c r="M7964" s="195"/>
      <c r="N7964" s="195"/>
    </row>
    <row r="7965" spans="1:14" x14ac:dyDescent="0.2">
      <c r="A7965" s="183">
        <v>5444</v>
      </c>
      <c r="B7965" s="253" t="str">
        <f>IF(AND(A7965&lt;&gt;"",ISNUMBER(A7965)),VLOOKUP(A7965,Studies!A:BR,2,FALSE),"")</f>
        <v>Iwamoto 2008</v>
      </c>
      <c r="C7965" s="254" t="str">
        <f>IF(AND(A7965&lt;&gt;"",ISNUMBER(A7965)),VLOOKUP(A7965,Studies!A:BR,3,FALSE),"")</f>
        <v xml:space="preserve">https://www.ncbi.nlm.nih.gov/pubmed/17713476
</v>
      </c>
      <c r="D7965" s="254" t="str">
        <f>IF(AND(A7965&lt;&gt;"",ISNUMBER(A7965)),VLOOKUP(A7965,Studies!A:BR,4,FALSE),"")</f>
        <v>400mg</v>
      </c>
      <c r="E7965" s="254" t="str">
        <f>IF(AND(A7965&lt;&gt;"",ISNUMBER(A7965)),VLOOKUP(A7965,Studies!A:BR,5,FALSE),"")</f>
        <v>Raltegravir</v>
      </c>
      <c r="F7965" s="255" t="str">
        <f>IF(AND(A7965&lt;&gt;"",ISNUMBER(A7965)),VLOOKUP(A7965,Studies!A:BR,6,FALSE),"")</f>
        <v>Plasma</v>
      </c>
      <c r="G7965" s="194">
        <v>4</v>
      </c>
      <c r="H7965" s="194" t="s">
        <v>60</v>
      </c>
      <c r="I7965" s="187">
        <v>2055.3359375</v>
      </c>
      <c r="J7965" s="187" t="s">
        <v>964</v>
      </c>
      <c r="K7965" s="187" t="s">
        <v>116</v>
      </c>
      <c r="M7965" s="195"/>
      <c r="N7965" s="195"/>
    </row>
    <row r="7966" spans="1:14" x14ac:dyDescent="0.2">
      <c r="A7966" s="183">
        <v>5444</v>
      </c>
      <c r="B7966" s="253" t="str">
        <f>IF(AND(A7966&lt;&gt;"",ISNUMBER(A7966)),VLOOKUP(A7966,Studies!A:BR,2,FALSE),"")</f>
        <v>Iwamoto 2008</v>
      </c>
      <c r="C7966" s="254" t="str">
        <f>IF(AND(A7966&lt;&gt;"",ISNUMBER(A7966)),VLOOKUP(A7966,Studies!A:BR,3,FALSE),"")</f>
        <v xml:space="preserve">https://www.ncbi.nlm.nih.gov/pubmed/17713476
</v>
      </c>
      <c r="D7966" s="254" t="str">
        <f>IF(AND(A7966&lt;&gt;"",ISNUMBER(A7966)),VLOOKUP(A7966,Studies!A:BR,4,FALSE),"")</f>
        <v>400mg</v>
      </c>
      <c r="E7966" s="254" t="str">
        <f>IF(AND(A7966&lt;&gt;"",ISNUMBER(A7966)),VLOOKUP(A7966,Studies!A:BR,5,FALSE),"")</f>
        <v>Raltegravir</v>
      </c>
      <c r="F7966" s="255" t="str">
        <f>IF(AND(A7966&lt;&gt;"",ISNUMBER(A7966)),VLOOKUP(A7966,Studies!A:BR,6,FALSE),"")</f>
        <v>Plasma</v>
      </c>
      <c r="G7966" s="194">
        <v>6</v>
      </c>
      <c r="H7966" s="194" t="s">
        <v>60</v>
      </c>
      <c r="I7966" s="187">
        <v>536.9952392578125</v>
      </c>
      <c r="J7966" s="187" t="s">
        <v>964</v>
      </c>
      <c r="K7966" s="187" t="s">
        <v>116</v>
      </c>
      <c r="M7966" s="195"/>
      <c r="N7966" s="195"/>
    </row>
    <row r="7967" spans="1:14" x14ac:dyDescent="0.2">
      <c r="A7967" s="183">
        <v>5444</v>
      </c>
      <c r="B7967" s="253" t="str">
        <f>IF(AND(A7967&lt;&gt;"",ISNUMBER(A7967)),VLOOKUP(A7967,Studies!A:BR,2,FALSE),"")</f>
        <v>Iwamoto 2008</v>
      </c>
      <c r="C7967" s="254" t="str">
        <f>IF(AND(A7967&lt;&gt;"",ISNUMBER(A7967)),VLOOKUP(A7967,Studies!A:BR,3,FALSE),"")</f>
        <v xml:space="preserve">https://www.ncbi.nlm.nih.gov/pubmed/17713476
</v>
      </c>
      <c r="D7967" s="254" t="str">
        <f>IF(AND(A7967&lt;&gt;"",ISNUMBER(A7967)),VLOOKUP(A7967,Studies!A:BR,4,FALSE),"")</f>
        <v>400mg</v>
      </c>
      <c r="E7967" s="254" t="str">
        <f>IF(AND(A7967&lt;&gt;"",ISNUMBER(A7967)),VLOOKUP(A7967,Studies!A:BR,5,FALSE),"")</f>
        <v>Raltegravir</v>
      </c>
      <c r="F7967" s="255" t="str">
        <f>IF(AND(A7967&lt;&gt;"",ISNUMBER(A7967)),VLOOKUP(A7967,Studies!A:BR,6,FALSE),"")</f>
        <v>Plasma</v>
      </c>
      <c r="G7967" s="194">
        <v>8</v>
      </c>
      <c r="H7967" s="194" t="s">
        <v>60</v>
      </c>
      <c r="I7967" s="187">
        <v>302.49081420898437</v>
      </c>
      <c r="J7967" s="187" t="s">
        <v>964</v>
      </c>
      <c r="K7967" s="187" t="s">
        <v>116</v>
      </c>
      <c r="M7967" s="195"/>
      <c r="N7967" s="195"/>
    </row>
    <row r="7968" spans="1:14" x14ac:dyDescent="0.2">
      <c r="A7968" s="183">
        <v>5444</v>
      </c>
      <c r="B7968" s="253" t="str">
        <f>IF(AND(A7968&lt;&gt;"",ISNUMBER(A7968)),VLOOKUP(A7968,Studies!A:BR,2,FALSE),"")</f>
        <v>Iwamoto 2008</v>
      </c>
      <c r="C7968" s="254" t="str">
        <f>IF(AND(A7968&lt;&gt;"",ISNUMBER(A7968)),VLOOKUP(A7968,Studies!A:BR,3,FALSE),"")</f>
        <v xml:space="preserve">https://www.ncbi.nlm.nih.gov/pubmed/17713476
</v>
      </c>
      <c r="D7968" s="254" t="str">
        <f>IF(AND(A7968&lt;&gt;"",ISNUMBER(A7968)),VLOOKUP(A7968,Studies!A:BR,4,FALSE),"")</f>
        <v>400mg</v>
      </c>
      <c r="E7968" s="254" t="str">
        <f>IF(AND(A7968&lt;&gt;"",ISNUMBER(A7968)),VLOOKUP(A7968,Studies!A:BR,5,FALSE),"")</f>
        <v>Raltegravir</v>
      </c>
      <c r="F7968" s="255" t="str">
        <f>IF(AND(A7968&lt;&gt;"",ISNUMBER(A7968)),VLOOKUP(A7968,Studies!A:BR,6,FALSE),"")</f>
        <v>Plasma</v>
      </c>
      <c r="G7968" s="194">
        <v>12</v>
      </c>
      <c r="H7968" s="194" t="s">
        <v>60</v>
      </c>
      <c r="I7968" s="187">
        <v>88.427536010742188</v>
      </c>
      <c r="J7968" s="187" t="s">
        <v>964</v>
      </c>
      <c r="K7968" s="187" t="s">
        <v>116</v>
      </c>
      <c r="M7968" s="195"/>
      <c r="N7968" s="195"/>
    </row>
    <row r="7969" spans="1:14" x14ac:dyDescent="0.2">
      <c r="A7969" s="183">
        <v>5444</v>
      </c>
      <c r="B7969" s="253" t="str">
        <f>IF(AND(A7969&lt;&gt;"",ISNUMBER(A7969)),VLOOKUP(A7969,Studies!A:BR,2,FALSE),"")</f>
        <v>Iwamoto 2008</v>
      </c>
      <c r="C7969" s="254" t="str">
        <f>IF(AND(A7969&lt;&gt;"",ISNUMBER(A7969)),VLOOKUP(A7969,Studies!A:BR,3,FALSE),"")</f>
        <v xml:space="preserve">https://www.ncbi.nlm.nih.gov/pubmed/17713476
</v>
      </c>
      <c r="D7969" s="254" t="str">
        <f>IF(AND(A7969&lt;&gt;"",ISNUMBER(A7969)),VLOOKUP(A7969,Studies!A:BR,4,FALSE),"")</f>
        <v>400mg</v>
      </c>
      <c r="E7969" s="254" t="str">
        <f>IF(AND(A7969&lt;&gt;"",ISNUMBER(A7969)),VLOOKUP(A7969,Studies!A:BR,5,FALSE),"")</f>
        <v>Raltegravir</v>
      </c>
      <c r="F7969" s="255" t="str">
        <f>IF(AND(A7969&lt;&gt;"",ISNUMBER(A7969)),VLOOKUP(A7969,Studies!A:BR,6,FALSE),"")</f>
        <v>Plasma</v>
      </c>
      <c r="G7969" s="194">
        <v>15</v>
      </c>
      <c r="H7969" s="194" t="s">
        <v>60</v>
      </c>
      <c r="I7969" s="187">
        <v>43.449249267578125</v>
      </c>
      <c r="J7969" s="187" t="s">
        <v>964</v>
      </c>
      <c r="K7969" s="187" t="s">
        <v>116</v>
      </c>
      <c r="M7969" s="195"/>
      <c r="N7969" s="195"/>
    </row>
    <row r="7970" spans="1:14" x14ac:dyDescent="0.2">
      <c r="A7970" s="183">
        <v>5444</v>
      </c>
      <c r="B7970" s="253" t="str">
        <f>IF(AND(A7970&lt;&gt;"",ISNUMBER(A7970)),VLOOKUP(A7970,Studies!A:BR,2,FALSE),"")</f>
        <v>Iwamoto 2008</v>
      </c>
      <c r="C7970" s="254" t="str">
        <f>IF(AND(A7970&lt;&gt;"",ISNUMBER(A7970)),VLOOKUP(A7970,Studies!A:BR,3,FALSE),"")</f>
        <v xml:space="preserve">https://www.ncbi.nlm.nih.gov/pubmed/17713476
</v>
      </c>
      <c r="D7970" s="254" t="str">
        <f>IF(AND(A7970&lt;&gt;"",ISNUMBER(A7970)),VLOOKUP(A7970,Studies!A:BR,4,FALSE),"")</f>
        <v>400mg</v>
      </c>
      <c r="E7970" s="254" t="str">
        <f>IF(AND(A7970&lt;&gt;"",ISNUMBER(A7970)),VLOOKUP(A7970,Studies!A:BR,5,FALSE),"")</f>
        <v>Raltegravir</v>
      </c>
      <c r="F7970" s="255" t="str">
        <f>IF(AND(A7970&lt;&gt;"",ISNUMBER(A7970)),VLOOKUP(A7970,Studies!A:BR,6,FALSE),"")</f>
        <v>Plasma</v>
      </c>
      <c r="G7970" s="194">
        <v>24</v>
      </c>
      <c r="H7970" s="194" t="s">
        <v>60</v>
      </c>
      <c r="I7970" s="187">
        <v>33.974830627441406</v>
      </c>
      <c r="J7970" s="187" t="s">
        <v>964</v>
      </c>
      <c r="K7970" s="187" t="s">
        <v>116</v>
      </c>
      <c r="M7970" s="195"/>
      <c r="N7970" s="195"/>
    </row>
    <row r="7971" spans="1:14" x14ac:dyDescent="0.2">
      <c r="A7971" s="183">
        <v>5444</v>
      </c>
      <c r="B7971" s="253" t="str">
        <f>IF(AND(A7971&lt;&gt;"",ISNUMBER(A7971)),VLOOKUP(A7971,Studies!A:BR,2,FALSE),"")</f>
        <v>Iwamoto 2008</v>
      </c>
      <c r="C7971" s="254" t="str">
        <f>IF(AND(A7971&lt;&gt;"",ISNUMBER(A7971)),VLOOKUP(A7971,Studies!A:BR,3,FALSE),"")</f>
        <v xml:space="preserve">https://www.ncbi.nlm.nih.gov/pubmed/17713476
</v>
      </c>
      <c r="D7971" s="254" t="str">
        <f>IF(AND(A7971&lt;&gt;"",ISNUMBER(A7971)),VLOOKUP(A7971,Studies!A:BR,4,FALSE),"")</f>
        <v>400mg</v>
      </c>
      <c r="E7971" s="254" t="str">
        <f>IF(AND(A7971&lt;&gt;"",ISNUMBER(A7971)),VLOOKUP(A7971,Studies!A:BR,5,FALSE),"")</f>
        <v>Raltegravir</v>
      </c>
      <c r="F7971" s="255" t="str">
        <f>IF(AND(A7971&lt;&gt;"",ISNUMBER(A7971)),VLOOKUP(A7971,Studies!A:BR,6,FALSE),"")</f>
        <v>Plasma</v>
      </c>
      <c r="G7971" s="194">
        <v>32</v>
      </c>
      <c r="H7971" s="194" t="s">
        <v>60</v>
      </c>
      <c r="I7971" s="187">
        <v>17.156209945678711</v>
      </c>
      <c r="J7971" s="187" t="s">
        <v>964</v>
      </c>
      <c r="K7971" s="187" t="s">
        <v>116</v>
      </c>
      <c r="M7971" s="195"/>
      <c r="N7971" s="195"/>
    </row>
    <row r="7972" spans="1:14" x14ac:dyDescent="0.2">
      <c r="A7972" s="183">
        <v>5444</v>
      </c>
      <c r="B7972" s="253" t="str">
        <f>IF(AND(A7972&lt;&gt;"",ISNUMBER(A7972)),VLOOKUP(A7972,Studies!A:BR,2,FALSE),"")</f>
        <v>Iwamoto 2008</v>
      </c>
      <c r="C7972" s="254" t="str">
        <f>IF(AND(A7972&lt;&gt;"",ISNUMBER(A7972)),VLOOKUP(A7972,Studies!A:BR,3,FALSE),"")</f>
        <v xml:space="preserve">https://www.ncbi.nlm.nih.gov/pubmed/17713476
</v>
      </c>
      <c r="D7972" s="254" t="str">
        <f>IF(AND(A7972&lt;&gt;"",ISNUMBER(A7972)),VLOOKUP(A7972,Studies!A:BR,4,FALSE),"")</f>
        <v>400mg</v>
      </c>
      <c r="E7972" s="254" t="str">
        <f>IF(AND(A7972&lt;&gt;"",ISNUMBER(A7972)),VLOOKUP(A7972,Studies!A:BR,5,FALSE),"")</f>
        <v>Raltegravir</v>
      </c>
      <c r="F7972" s="255" t="str">
        <f>IF(AND(A7972&lt;&gt;"",ISNUMBER(A7972)),VLOOKUP(A7972,Studies!A:BR,6,FALSE),"")</f>
        <v>Plasma</v>
      </c>
      <c r="G7972" s="194">
        <v>48</v>
      </c>
      <c r="H7972" s="194" t="s">
        <v>60</v>
      </c>
      <c r="I7972" s="187">
        <v>9.6641397476196289</v>
      </c>
      <c r="J7972" s="187" t="s">
        <v>964</v>
      </c>
      <c r="K7972" s="187" t="s">
        <v>116</v>
      </c>
      <c r="M7972" s="195"/>
      <c r="N7972" s="195"/>
    </row>
    <row r="7973" spans="1:14" x14ac:dyDescent="0.2">
      <c r="A7973" s="183">
        <v>5445</v>
      </c>
      <c r="B7973" s="253" t="str">
        <f>IF(AND(A7973&lt;&gt;"",ISNUMBER(A7973)),VLOOKUP(A7973,Studies!A:BR,2,FALSE),"")</f>
        <v>Iwamoto 2008</v>
      </c>
      <c r="C7973" s="254" t="str">
        <f>IF(AND(A7973&lt;&gt;"",ISNUMBER(A7973)),VLOOKUP(A7973,Studies!A:BR,3,FALSE),"")</f>
        <v xml:space="preserve">https://www.ncbi.nlm.nih.gov/pubmed/17713476
</v>
      </c>
      <c r="D7973" s="254" t="str">
        <f>IF(AND(A7973&lt;&gt;"",ISNUMBER(A7973)),VLOOKUP(A7973,Studies!A:BR,4,FALSE),"")</f>
        <v>800mg</v>
      </c>
      <c r="E7973" s="254" t="str">
        <f>IF(AND(A7973&lt;&gt;"",ISNUMBER(A7973)),VLOOKUP(A7973,Studies!A:BR,5,FALSE),"")</f>
        <v>Raltegravir</v>
      </c>
      <c r="F7973" s="255" t="str">
        <f>IF(AND(A7973&lt;&gt;"",ISNUMBER(A7973)),VLOOKUP(A7973,Studies!A:BR,6,FALSE),"")</f>
        <v>Plasma</v>
      </c>
      <c r="G7973" s="194">
        <v>0.25</v>
      </c>
      <c r="H7973" s="194" t="s">
        <v>60</v>
      </c>
      <c r="I7973" s="187">
        <v>2134.387451171875</v>
      </c>
      <c r="J7973" s="187" t="s">
        <v>964</v>
      </c>
      <c r="K7973" s="187" t="s">
        <v>116</v>
      </c>
    </row>
    <row r="7974" spans="1:14" x14ac:dyDescent="0.2">
      <c r="A7974" s="183">
        <v>5445</v>
      </c>
      <c r="B7974" s="253" t="str">
        <f>IF(AND(A7974&lt;&gt;"",ISNUMBER(A7974)),VLOOKUP(A7974,Studies!A:BR,2,FALSE),"")</f>
        <v>Iwamoto 2008</v>
      </c>
      <c r="C7974" s="254" t="str">
        <f>IF(AND(A7974&lt;&gt;"",ISNUMBER(A7974)),VLOOKUP(A7974,Studies!A:BR,3,FALSE),"")</f>
        <v xml:space="preserve">https://www.ncbi.nlm.nih.gov/pubmed/17713476
</v>
      </c>
      <c r="D7974" s="254" t="str">
        <f>IF(AND(A7974&lt;&gt;"",ISNUMBER(A7974)),VLOOKUP(A7974,Studies!A:BR,4,FALSE),"")</f>
        <v>800mg</v>
      </c>
      <c r="E7974" s="254" t="str">
        <f>IF(AND(A7974&lt;&gt;"",ISNUMBER(A7974)),VLOOKUP(A7974,Studies!A:BR,5,FALSE),"")</f>
        <v>Raltegravir</v>
      </c>
      <c r="F7974" s="255" t="str">
        <f>IF(AND(A7974&lt;&gt;"",ISNUMBER(A7974)),VLOOKUP(A7974,Studies!A:BR,6,FALSE),"")</f>
        <v>Plasma</v>
      </c>
      <c r="G7974" s="194">
        <v>0.5</v>
      </c>
      <c r="H7974" s="194" t="s">
        <v>60</v>
      </c>
      <c r="I7974" s="187">
        <v>12094.861328125</v>
      </c>
      <c r="J7974" s="187" t="s">
        <v>964</v>
      </c>
      <c r="K7974" s="187" t="s">
        <v>116</v>
      </c>
    </row>
    <row r="7975" spans="1:14" x14ac:dyDescent="0.2">
      <c r="A7975" s="183">
        <v>5445</v>
      </c>
      <c r="B7975" s="253" t="str">
        <f>IF(AND(A7975&lt;&gt;"",ISNUMBER(A7975)),VLOOKUP(A7975,Studies!A:BR,2,FALSE),"")</f>
        <v>Iwamoto 2008</v>
      </c>
      <c r="C7975" s="254" t="str">
        <f>IF(AND(A7975&lt;&gt;"",ISNUMBER(A7975)),VLOOKUP(A7975,Studies!A:BR,3,FALSE),"")</f>
        <v xml:space="preserve">https://www.ncbi.nlm.nih.gov/pubmed/17713476
</v>
      </c>
      <c r="D7975" s="254" t="str">
        <f>IF(AND(A7975&lt;&gt;"",ISNUMBER(A7975)),VLOOKUP(A7975,Studies!A:BR,4,FALSE),"")</f>
        <v>800mg</v>
      </c>
      <c r="E7975" s="254" t="str">
        <f>IF(AND(A7975&lt;&gt;"",ISNUMBER(A7975)),VLOOKUP(A7975,Studies!A:BR,5,FALSE),"")</f>
        <v>Raltegravir</v>
      </c>
      <c r="F7975" s="255" t="str">
        <f>IF(AND(A7975&lt;&gt;"",ISNUMBER(A7975)),VLOOKUP(A7975,Studies!A:BR,6,FALSE),"")</f>
        <v>Plasma</v>
      </c>
      <c r="G7975" s="194">
        <v>1</v>
      </c>
      <c r="H7975" s="194" t="s">
        <v>60</v>
      </c>
      <c r="I7975" s="187">
        <v>20237.154296875</v>
      </c>
      <c r="J7975" s="187" t="s">
        <v>964</v>
      </c>
      <c r="K7975" s="187" t="s">
        <v>116</v>
      </c>
    </row>
    <row r="7976" spans="1:14" x14ac:dyDescent="0.2">
      <c r="A7976" s="183">
        <v>5445</v>
      </c>
      <c r="B7976" s="253" t="str">
        <f>IF(AND(A7976&lt;&gt;"",ISNUMBER(A7976)),VLOOKUP(A7976,Studies!A:BR,2,FALSE),"")</f>
        <v>Iwamoto 2008</v>
      </c>
      <c r="C7976" s="254" t="str">
        <f>IF(AND(A7976&lt;&gt;"",ISNUMBER(A7976)),VLOOKUP(A7976,Studies!A:BR,3,FALSE),"")</f>
        <v xml:space="preserve">https://www.ncbi.nlm.nih.gov/pubmed/17713476
</v>
      </c>
      <c r="D7976" s="254" t="str">
        <f>IF(AND(A7976&lt;&gt;"",ISNUMBER(A7976)),VLOOKUP(A7976,Studies!A:BR,4,FALSE),"")</f>
        <v>800mg</v>
      </c>
      <c r="E7976" s="254" t="str">
        <f>IF(AND(A7976&lt;&gt;"",ISNUMBER(A7976)),VLOOKUP(A7976,Studies!A:BR,5,FALSE),"")</f>
        <v>Raltegravir</v>
      </c>
      <c r="F7976" s="255" t="str">
        <f>IF(AND(A7976&lt;&gt;"",ISNUMBER(A7976)),VLOOKUP(A7976,Studies!A:BR,6,FALSE),"")</f>
        <v>Plasma</v>
      </c>
      <c r="G7976" s="194">
        <v>1.5</v>
      </c>
      <c r="H7976" s="194" t="s">
        <v>60</v>
      </c>
      <c r="I7976" s="187">
        <v>23003.953125</v>
      </c>
      <c r="J7976" s="187" t="s">
        <v>964</v>
      </c>
      <c r="K7976" s="187" t="s">
        <v>116</v>
      </c>
      <c r="M7976" s="195"/>
      <c r="N7976" s="195"/>
    </row>
    <row r="7977" spans="1:14" x14ac:dyDescent="0.2">
      <c r="A7977" s="183">
        <v>5445</v>
      </c>
      <c r="B7977" s="253" t="str">
        <f>IF(AND(A7977&lt;&gt;"",ISNUMBER(A7977)),VLOOKUP(A7977,Studies!A:BR,2,FALSE),"")</f>
        <v>Iwamoto 2008</v>
      </c>
      <c r="C7977" s="254" t="str">
        <f>IF(AND(A7977&lt;&gt;"",ISNUMBER(A7977)),VLOOKUP(A7977,Studies!A:BR,3,FALSE),"")</f>
        <v xml:space="preserve">https://www.ncbi.nlm.nih.gov/pubmed/17713476
</v>
      </c>
      <c r="D7977" s="254" t="str">
        <f>IF(AND(A7977&lt;&gt;"",ISNUMBER(A7977)),VLOOKUP(A7977,Studies!A:BR,4,FALSE),"")</f>
        <v>800mg</v>
      </c>
      <c r="E7977" s="254" t="str">
        <f>IF(AND(A7977&lt;&gt;"",ISNUMBER(A7977)),VLOOKUP(A7977,Studies!A:BR,5,FALSE),"")</f>
        <v>Raltegravir</v>
      </c>
      <c r="F7977" s="255" t="str">
        <f>IF(AND(A7977&lt;&gt;"",ISNUMBER(A7977)),VLOOKUP(A7977,Studies!A:BR,6,FALSE),"")</f>
        <v>Plasma</v>
      </c>
      <c r="G7977" s="194">
        <v>2</v>
      </c>
      <c r="H7977" s="194" t="s">
        <v>60</v>
      </c>
      <c r="I7977" s="187">
        <v>16679.841796875</v>
      </c>
      <c r="J7977" s="187" t="s">
        <v>964</v>
      </c>
      <c r="K7977" s="187" t="s">
        <v>116</v>
      </c>
      <c r="M7977" s="195"/>
      <c r="N7977" s="195"/>
    </row>
    <row r="7978" spans="1:14" x14ac:dyDescent="0.2">
      <c r="A7978" s="183">
        <v>5445</v>
      </c>
      <c r="B7978" s="253" t="str">
        <f>IF(AND(A7978&lt;&gt;"",ISNUMBER(A7978)),VLOOKUP(A7978,Studies!A:BR,2,FALSE),"")</f>
        <v>Iwamoto 2008</v>
      </c>
      <c r="C7978" s="254" t="str">
        <f>IF(AND(A7978&lt;&gt;"",ISNUMBER(A7978)),VLOOKUP(A7978,Studies!A:BR,3,FALSE),"")</f>
        <v xml:space="preserve">https://www.ncbi.nlm.nih.gov/pubmed/17713476
</v>
      </c>
      <c r="D7978" s="254" t="str">
        <f>IF(AND(A7978&lt;&gt;"",ISNUMBER(A7978)),VLOOKUP(A7978,Studies!A:BR,4,FALSE),"")</f>
        <v>800mg</v>
      </c>
      <c r="E7978" s="254" t="str">
        <f>IF(AND(A7978&lt;&gt;"",ISNUMBER(A7978)),VLOOKUP(A7978,Studies!A:BR,5,FALSE),"")</f>
        <v>Raltegravir</v>
      </c>
      <c r="F7978" s="255" t="str">
        <f>IF(AND(A7978&lt;&gt;"",ISNUMBER(A7978)),VLOOKUP(A7978,Studies!A:BR,6,FALSE),"")</f>
        <v>Plasma</v>
      </c>
      <c r="G7978" s="194">
        <v>3</v>
      </c>
      <c r="H7978" s="194" t="s">
        <v>60</v>
      </c>
      <c r="I7978" s="187">
        <v>9090.9091796875</v>
      </c>
      <c r="J7978" s="187" t="s">
        <v>964</v>
      </c>
      <c r="K7978" s="187" t="s">
        <v>116</v>
      </c>
      <c r="M7978" s="195"/>
      <c r="N7978" s="195"/>
    </row>
    <row r="7979" spans="1:14" x14ac:dyDescent="0.2">
      <c r="A7979" s="183">
        <v>5445</v>
      </c>
      <c r="B7979" s="253" t="str">
        <f>IF(AND(A7979&lt;&gt;"",ISNUMBER(A7979)),VLOOKUP(A7979,Studies!A:BR,2,FALSE),"")</f>
        <v>Iwamoto 2008</v>
      </c>
      <c r="C7979" s="254" t="str">
        <f>IF(AND(A7979&lt;&gt;"",ISNUMBER(A7979)),VLOOKUP(A7979,Studies!A:BR,3,FALSE),"")</f>
        <v xml:space="preserve">https://www.ncbi.nlm.nih.gov/pubmed/17713476
</v>
      </c>
      <c r="D7979" s="254" t="str">
        <f>IF(AND(A7979&lt;&gt;"",ISNUMBER(A7979)),VLOOKUP(A7979,Studies!A:BR,4,FALSE),"")</f>
        <v>800mg</v>
      </c>
      <c r="E7979" s="254" t="str">
        <f>IF(AND(A7979&lt;&gt;"",ISNUMBER(A7979)),VLOOKUP(A7979,Studies!A:BR,5,FALSE),"")</f>
        <v>Raltegravir</v>
      </c>
      <c r="F7979" s="255" t="str">
        <f>IF(AND(A7979&lt;&gt;"",ISNUMBER(A7979)),VLOOKUP(A7979,Studies!A:BR,6,FALSE),"")</f>
        <v>Plasma</v>
      </c>
      <c r="G7979" s="194">
        <v>4</v>
      </c>
      <c r="H7979" s="194" t="s">
        <v>60</v>
      </c>
      <c r="I7979" s="187">
        <v>5296.44287109375</v>
      </c>
      <c r="J7979" s="187" t="s">
        <v>964</v>
      </c>
      <c r="K7979" s="187" t="s">
        <v>116</v>
      </c>
      <c r="M7979" s="195"/>
      <c r="N7979" s="195"/>
    </row>
    <row r="7980" spans="1:14" x14ac:dyDescent="0.2">
      <c r="A7980" s="183">
        <v>5445</v>
      </c>
      <c r="B7980" s="253" t="str">
        <f>IF(AND(A7980&lt;&gt;"",ISNUMBER(A7980)),VLOOKUP(A7980,Studies!A:BR,2,FALSE),"")</f>
        <v>Iwamoto 2008</v>
      </c>
      <c r="C7980" s="254" t="str">
        <f>IF(AND(A7980&lt;&gt;"",ISNUMBER(A7980)),VLOOKUP(A7980,Studies!A:BR,3,FALSE),"")</f>
        <v xml:space="preserve">https://www.ncbi.nlm.nih.gov/pubmed/17713476
</v>
      </c>
      <c r="D7980" s="254" t="str">
        <f>IF(AND(A7980&lt;&gt;"",ISNUMBER(A7980)),VLOOKUP(A7980,Studies!A:BR,4,FALSE),"")</f>
        <v>800mg</v>
      </c>
      <c r="E7980" s="254" t="str">
        <f>IF(AND(A7980&lt;&gt;"",ISNUMBER(A7980)),VLOOKUP(A7980,Studies!A:BR,5,FALSE),"")</f>
        <v>Raltegravir</v>
      </c>
      <c r="F7980" s="255" t="str">
        <f>IF(AND(A7980&lt;&gt;"",ISNUMBER(A7980)),VLOOKUP(A7980,Studies!A:BR,6,FALSE),"")</f>
        <v>Plasma</v>
      </c>
      <c r="G7980" s="194">
        <v>6</v>
      </c>
      <c r="H7980" s="194" t="s">
        <v>60</v>
      </c>
      <c r="I7980" s="187">
        <v>1476.180908203125</v>
      </c>
      <c r="J7980" s="187" t="s">
        <v>964</v>
      </c>
      <c r="K7980" s="187" t="s">
        <v>116</v>
      </c>
      <c r="M7980" s="195"/>
      <c r="N7980" s="195"/>
    </row>
    <row r="7981" spans="1:14" x14ac:dyDescent="0.2">
      <c r="A7981" s="183">
        <v>5445</v>
      </c>
      <c r="B7981" s="253" t="str">
        <f>IF(AND(A7981&lt;&gt;"",ISNUMBER(A7981)),VLOOKUP(A7981,Studies!A:BR,2,FALSE),"")</f>
        <v>Iwamoto 2008</v>
      </c>
      <c r="C7981" s="254" t="str">
        <f>IF(AND(A7981&lt;&gt;"",ISNUMBER(A7981)),VLOOKUP(A7981,Studies!A:BR,3,FALSE),"")</f>
        <v xml:space="preserve">https://www.ncbi.nlm.nih.gov/pubmed/17713476
</v>
      </c>
      <c r="D7981" s="254" t="str">
        <f>IF(AND(A7981&lt;&gt;"",ISNUMBER(A7981)),VLOOKUP(A7981,Studies!A:BR,4,FALSE),"")</f>
        <v>800mg</v>
      </c>
      <c r="E7981" s="254" t="str">
        <f>IF(AND(A7981&lt;&gt;"",ISNUMBER(A7981)),VLOOKUP(A7981,Studies!A:BR,5,FALSE),"")</f>
        <v>Raltegravir</v>
      </c>
      <c r="F7981" s="255" t="str">
        <f>IF(AND(A7981&lt;&gt;"",ISNUMBER(A7981)),VLOOKUP(A7981,Studies!A:BR,6,FALSE),"")</f>
        <v>Plasma</v>
      </c>
      <c r="G7981" s="194">
        <v>8</v>
      </c>
      <c r="H7981" s="194" t="s">
        <v>60</v>
      </c>
      <c r="I7981" s="187">
        <v>522.5177001953125</v>
      </c>
      <c r="J7981" s="187" t="s">
        <v>964</v>
      </c>
      <c r="K7981" s="187" t="s">
        <v>116</v>
      </c>
      <c r="M7981" s="195"/>
      <c r="N7981" s="195"/>
    </row>
    <row r="7982" spans="1:14" x14ac:dyDescent="0.2">
      <c r="A7982" s="183">
        <v>5445</v>
      </c>
      <c r="B7982" s="253" t="str">
        <f>IF(AND(A7982&lt;&gt;"",ISNUMBER(A7982)),VLOOKUP(A7982,Studies!A:BR,2,FALSE),"")</f>
        <v>Iwamoto 2008</v>
      </c>
      <c r="C7982" s="254" t="str">
        <f>IF(AND(A7982&lt;&gt;"",ISNUMBER(A7982)),VLOOKUP(A7982,Studies!A:BR,3,FALSE),"")</f>
        <v xml:space="preserve">https://www.ncbi.nlm.nih.gov/pubmed/17713476
</v>
      </c>
      <c r="D7982" s="254" t="str">
        <f>IF(AND(A7982&lt;&gt;"",ISNUMBER(A7982)),VLOOKUP(A7982,Studies!A:BR,4,FALSE),"")</f>
        <v>800mg</v>
      </c>
      <c r="E7982" s="254" t="str">
        <f>IF(AND(A7982&lt;&gt;"",ISNUMBER(A7982)),VLOOKUP(A7982,Studies!A:BR,5,FALSE),"")</f>
        <v>Raltegravir</v>
      </c>
      <c r="F7982" s="255" t="str">
        <f>IF(AND(A7982&lt;&gt;"",ISNUMBER(A7982)),VLOOKUP(A7982,Studies!A:BR,6,FALSE),"")</f>
        <v>Plasma</v>
      </c>
      <c r="G7982" s="194">
        <v>12</v>
      </c>
      <c r="H7982" s="194" t="s">
        <v>60</v>
      </c>
      <c r="I7982" s="187">
        <v>206.31938171386719</v>
      </c>
      <c r="J7982" s="187" t="s">
        <v>964</v>
      </c>
      <c r="K7982" s="187" t="s">
        <v>116</v>
      </c>
      <c r="M7982" s="195"/>
      <c r="N7982" s="195"/>
    </row>
    <row r="7983" spans="1:14" x14ac:dyDescent="0.2">
      <c r="A7983" s="183">
        <v>5445</v>
      </c>
      <c r="B7983" s="253" t="str">
        <f>IF(AND(A7983&lt;&gt;"",ISNUMBER(A7983)),VLOOKUP(A7983,Studies!A:BR,2,FALSE),"")</f>
        <v>Iwamoto 2008</v>
      </c>
      <c r="C7983" s="254" t="str">
        <f>IF(AND(A7983&lt;&gt;"",ISNUMBER(A7983)),VLOOKUP(A7983,Studies!A:BR,3,FALSE),"")</f>
        <v xml:space="preserve">https://www.ncbi.nlm.nih.gov/pubmed/17713476
</v>
      </c>
      <c r="D7983" s="254" t="str">
        <f>IF(AND(A7983&lt;&gt;"",ISNUMBER(A7983)),VLOOKUP(A7983,Studies!A:BR,4,FALSE),"")</f>
        <v>800mg</v>
      </c>
      <c r="E7983" s="254" t="str">
        <f>IF(AND(A7983&lt;&gt;"",ISNUMBER(A7983)),VLOOKUP(A7983,Studies!A:BR,5,FALSE),"")</f>
        <v>Raltegravir</v>
      </c>
      <c r="F7983" s="255" t="str">
        <f>IF(AND(A7983&lt;&gt;"",ISNUMBER(A7983)),VLOOKUP(A7983,Studies!A:BR,6,FALSE),"")</f>
        <v>Plasma</v>
      </c>
      <c r="G7983" s="194">
        <v>15</v>
      </c>
      <c r="H7983" s="194" t="s">
        <v>60</v>
      </c>
      <c r="I7983" s="187">
        <v>129.64617919921875</v>
      </c>
      <c r="J7983" s="187" t="s">
        <v>964</v>
      </c>
      <c r="K7983" s="187" t="s">
        <v>116</v>
      </c>
      <c r="M7983" s="195"/>
      <c r="N7983" s="195"/>
    </row>
    <row r="7984" spans="1:14" x14ac:dyDescent="0.2">
      <c r="A7984" s="183">
        <v>5445</v>
      </c>
      <c r="B7984" s="253" t="str">
        <f>IF(AND(A7984&lt;&gt;"",ISNUMBER(A7984)),VLOOKUP(A7984,Studies!A:BR,2,FALSE),"")</f>
        <v>Iwamoto 2008</v>
      </c>
      <c r="C7984" s="254" t="str">
        <f>IF(AND(A7984&lt;&gt;"",ISNUMBER(A7984)),VLOOKUP(A7984,Studies!A:BR,3,FALSE),"")</f>
        <v xml:space="preserve">https://www.ncbi.nlm.nih.gov/pubmed/17713476
</v>
      </c>
      <c r="D7984" s="254" t="str">
        <f>IF(AND(A7984&lt;&gt;"",ISNUMBER(A7984)),VLOOKUP(A7984,Studies!A:BR,4,FALSE),"")</f>
        <v>800mg</v>
      </c>
      <c r="E7984" s="254" t="str">
        <f>IF(AND(A7984&lt;&gt;"",ISNUMBER(A7984)),VLOOKUP(A7984,Studies!A:BR,5,FALSE),"")</f>
        <v>Raltegravir</v>
      </c>
      <c r="F7984" s="255" t="str">
        <f>IF(AND(A7984&lt;&gt;"",ISNUMBER(A7984)),VLOOKUP(A7984,Studies!A:BR,6,FALSE),"")</f>
        <v>Plasma</v>
      </c>
      <c r="G7984" s="194">
        <v>24</v>
      </c>
      <c r="H7984" s="194" t="s">
        <v>60</v>
      </c>
      <c r="I7984" s="187">
        <v>113.08695220947266</v>
      </c>
      <c r="J7984" s="187" t="s">
        <v>964</v>
      </c>
      <c r="K7984" s="187" t="s">
        <v>116</v>
      </c>
      <c r="M7984" s="195"/>
      <c r="N7984" s="195"/>
    </row>
    <row r="7985" spans="1:14" x14ac:dyDescent="0.2">
      <c r="A7985" s="183">
        <v>5445</v>
      </c>
      <c r="B7985" s="253" t="str">
        <f>IF(AND(A7985&lt;&gt;"",ISNUMBER(A7985)),VLOOKUP(A7985,Studies!A:BR,2,FALSE),"")</f>
        <v>Iwamoto 2008</v>
      </c>
      <c r="C7985" s="254" t="str">
        <f>IF(AND(A7985&lt;&gt;"",ISNUMBER(A7985)),VLOOKUP(A7985,Studies!A:BR,3,FALSE),"")</f>
        <v xml:space="preserve">https://www.ncbi.nlm.nih.gov/pubmed/17713476
</v>
      </c>
      <c r="D7985" s="254" t="str">
        <f>IF(AND(A7985&lt;&gt;"",ISNUMBER(A7985)),VLOOKUP(A7985,Studies!A:BR,4,FALSE),"")</f>
        <v>800mg</v>
      </c>
      <c r="E7985" s="254" t="str">
        <f>IF(AND(A7985&lt;&gt;"",ISNUMBER(A7985)),VLOOKUP(A7985,Studies!A:BR,5,FALSE),"")</f>
        <v>Raltegravir</v>
      </c>
      <c r="F7985" s="255" t="str">
        <f>IF(AND(A7985&lt;&gt;"",ISNUMBER(A7985)),VLOOKUP(A7985,Studies!A:BR,6,FALSE),"")</f>
        <v>Plasma</v>
      </c>
      <c r="G7985" s="194">
        <v>32</v>
      </c>
      <c r="H7985" s="194" t="s">
        <v>60</v>
      </c>
      <c r="I7985" s="187">
        <v>83.723747253417969</v>
      </c>
      <c r="J7985" s="187" t="s">
        <v>964</v>
      </c>
      <c r="K7985" s="187" t="s">
        <v>116</v>
      </c>
      <c r="M7985" s="195"/>
      <c r="N7985" s="195"/>
    </row>
    <row r="7986" spans="1:14" x14ac:dyDescent="0.2">
      <c r="A7986" s="183">
        <v>5445</v>
      </c>
      <c r="B7986" s="253" t="str">
        <f>IF(AND(A7986&lt;&gt;"",ISNUMBER(A7986)),VLOOKUP(A7986,Studies!A:BR,2,FALSE),"")</f>
        <v>Iwamoto 2008</v>
      </c>
      <c r="C7986" s="254" t="str">
        <f>IF(AND(A7986&lt;&gt;"",ISNUMBER(A7986)),VLOOKUP(A7986,Studies!A:BR,3,FALSE),"")</f>
        <v xml:space="preserve">https://www.ncbi.nlm.nih.gov/pubmed/17713476
</v>
      </c>
      <c r="D7986" s="254" t="str">
        <f>IF(AND(A7986&lt;&gt;"",ISNUMBER(A7986)),VLOOKUP(A7986,Studies!A:BR,4,FALSE),"")</f>
        <v>800mg</v>
      </c>
      <c r="E7986" s="254" t="str">
        <f>IF(AND(A7986&lt;&gt;"",ISNUMBER(A7986)),VLOOKUP(A7986,Studies!A:BR,5,FALSE),"")</f>
        <v>Raltegravir</v>
      </c>
      <c r="F7986" s="255" t="str">
        <f>IF(AND(A7986&lt;&gt;"",ISNUMBER(A7986)),VLOOKUP(A7986,Studies!A:BR,6,FALSE),"")</f>
        <v>Plasma</v>
      </c>
      <c r="G7986" s="194">
        <v>48</v>
      </c>
      <c r="H7986" s="194" t="s">
        <v>60</v>
      </c>
      <c r="I7986" s="187">
        <v>41.138019561767578</v>
      </c>
      <c r="J7986" s="187" t="s">
        <v>964</v>
      </c>
      <c r="K7986" s="187" t="s">
        <v>116</v>
      </c>
    </row>
    <row r="7987" spans="1:14" x14ac:dyDescent="0.2">
      <c r="A7987" s="30">
        <v>5446</v>
      </c>
      <c r="B7987" s="253" t="str">
        <f>IF(AND(A7987&lt;&gt;"",ISNUMBER(A7987)),VLOOKUP(A7987,Studies!A:BR,2,FALSE),"")</f>
        <v>Iwamoto 2008</v>
      </c>
      <c r="C7987" s="254" t="str">
        <f>IF(AND(A7987&lt;&gt;"",ISNUMBER(A7987)),VLOOKUP(A7987,Studies!A:BR,3,FALSE),"")</f>
        <v xml:space="preserve">https://www.ncbi.nlm.nih.gov/pubmed/17713476
</v>
      </c>
      <c r="D7987" s="254" t="str">
        <f>IF(AND(A7987&lt;&gt;"",ISNUMBER(A7987)),VLOOKUP(A7987,Studies!A:BR,4,FALSE),"")</f>
        <v>1200mg</v>
      </c>
      <c r="E7987" s="254" t="str">
        <f>IF(AND(A7987&lt;&gt;"",ISNUMBER(A7987)),VLOOKUP(A7987,Studies!A:BR,5,FALSE),"")</f>
        <v>Raltegravir</v>
      </c>
      <c r="F7987" s="255" t="str">
        <f>IF(AND(A7987&lt;&gt;"",ISNUMBER(A7987)),VLOOKUP(A7987,Studies!A:BR,6,FALSE),"")</f>
        <v>Plasma</v>
      </c>
      <c r="G7987" s="194">
        <v>0.25</v>
      </c>
      <c r="H7987" s="194" t="s">
        <v>60</v>
      </c>
      <c r="I7987" s="187">
        <v>2845.849853515625</v>
      </c>
      <c r="J7987" s="187" t="s">
        <v>964</v>
      </c>
      <c r="K7987" s="187" t="s">
        <v>116</v>
      </c>
    </row>
    <row r="7988" spans="1:14" x14ac:dyDescent="0.2">
      <c r="A7988" s="30">
        <v>5446</v>
      </c>
      <c r="B7988" s="253" t="str">
        <f>IF(AND(A7988&lt;&gt;"",ISNUMBER(A7988)),VLOOKUP(A7988,Studies!A:BR,2,FALSE),"")</f>
        <v>Iwamoto 2008</v>
      </c>
      <c r="C7988" s="254" t="str">
        <f>IF(AND(A7988&lt;&gt;"",ISNUMBER(A7988)),VLOOKUP(A7988,Studies!A:BR,3,FALSE),"")</f>
        <v xml:space="preserve">https://www.ncbi.nlm.nih.gov/pubmed/17713476
</v>
      </c>
      <c r="D7988" s="254" t="str">
        <f>IF(AND(A7988&lt;&gt;"",ISNUMBER(A7988)),VLOOKUP(A7988,Studies!A:BR,4,FALSE),"")</f>
        <v>1200mg</v>
      </c>
      <c r="E7988" s="254" t="str">
        <f>IF(AND(A7988&lt;&gt;"",ISNUMBER(A7988)),VLOOKUP(A7988,Studies!A:BR,5,FALSE),"")</f>
        <v>Raltegravir</v>
      </c>
      <c r="F7988" s="255" t="str">
        <f>IF(AND(A7988&lt;&gt;"",ISNUMBER(A7988)),VLOOKUP(A7988,Studies!A:BR,6,FALSE),"")</f>
        <v>Plasma</v>
      </c>
      <c r="G7988" s="194">
        <v>0.5</v>
      </c>
      <c r="H7988" s="194" t="s">
        <v>60</v>
      </c>
      <c r="I7988" s="187">
        <v>12490.119140625</v>
      </c>
      <c r="J7988" s="187" t="s">
        <v>964</v>
      </c>
      <c r="K7988" s="187" t="s">
        <v>116</v>
      </c>
    </row>
    <row r="7989" spans="1:14" x14ac:dyDescent="0.2">
      <c r="A7989" s="30">
        <v>5446</v>
      </c>
      <c r="B7989" s="253" t="str">
        <f>IF(AND(A7989&lt;&gt;"",ISNUMBER(A7989)),VLOOKUP(A7989,Studies!A:BR,2,FALSE),"")</f>
        <v>Iwamoto 2008</v>
      </c>
      <c r="C7989" s="254" t="str">
        <f>IF(AND(A7989&lt;&gt;"",ISNUMBER(A7989)),VLOOKUP(A7989,Studies!A:BR,3,FALSE),"")</f>
        <v xml:space="preserve">https://www.ncbi.nlm.nih.gov/pubmed/17713476
</v>
      </c>
      <c r="D7989" s="254" t="str">
        <f>IF(AND(A7989&lt;&gt;"",ISNUMBER(A7989)),VLOOKUP(A7989,Studies!A:BR,4,FALSE),"")</f>
        <v>1200mg</v>
      </c>
      <c r="E7989" s="254" t="str">
        <f>IF(AND(A7989&lt;&gt;"",ISNUMBER(A7989)),VLOOKUP(A7989,Studies!A:BR,5,FALSE),"")</f>
        <v>Raltegravir</v>
      </c>
      <c r="F7989" s="255" t="str">
        <f>IF(AND(A7989&lt;&gt;"",ISNUMBER(A7989)),VLOOKUP(A7989,Studies!A:BR,6,FALSE),"")</f>
        <v>Plasma</v>
      </c>
      <c r="G7989" s="194">
        <v>1</v>
      </c>
      <c r="H7989" s="194" t="s">
        <v>60</v>
      </c>
      <c r="I7989" s="187">
        <v>27351.779296875</v>
      </c>
      <c r="J7989" s="187" t="s">
        <v>964</v>
      </c>
      <c r="K7989" s="187" t="s">
        <v>116</v>
      </c>
    </row>
    <row r="7990" spans="1:14" x14ac:dyDescent="0.2">
      <c r="A7990" s="30">
        <v>5446</v>
      </c>
      <c r="B7990" s="253" t="str">
        <f>IF(AND(A7990&lt;&gt;"",ISNUMBER(A7990)),VLOOKUP(A7990,Studies!A:BR,2,FALSE),"")</f>
        <v>Iwamoto 2008</v>
      </c>
      <c r="C7990" s="254" t="str">
        <f>IF(AND(A7990&lt;&gt;"",ISNUMBER(A7990)),VLOOKUP(A7990,Studies!A:BR,3,FALSE),"")</f>
        <v xml:space="preserve">https://www.ncbi.nlm.nih.gov/pubmed/17713476
</v>
      </c>
      <c r="D7990" s="254" t="str">
        <f>IF(AND(A7990&lt;&gt;"",ISNUMBER(A7990)),VLOOKUP(A7990,Studies!A:BR,4,FALSE),"")</f>
        <v>1200mg</v>
      </c>
      <c r="E7990" s="254" t="str">
        <f>IF(AND(A7990&lt;&gt;"",ISNUMBER(A7990)),VLOOKUP(A7990,Studies!A:BR,5,FALSE),"")</f>
        <v>Raltegravir</v>
      </c>
      <c r="F7990" s="255" t="str">
        <f>IF(AND(A7990&lt;&gt;"",ISNUMBER(A7990)),VLOOKUP(A7990,Studies!A:BR,6,FALSE),"")</f>
        <v>Plasma</v>
      </c>
      <c r="G7990" s="194">
        <v>1.5</v>
      </c>
      <c r="H7990" s="194" t="s">
        <v>60</v>
      </c>
      <c r="I7990" s="187">
        <v>27984.189453125</v>
      </c>
      <c r="J7990" s="187" t="s">
        <v>964</v>
      </c>
      <c r="K7990" s="187" t="s">
        <v>116</v>
      </c>
    </row>
    <row r="7991" spans="1:14" x14ac:dyDescent="0.2">
      <c r="A7991" s="30">
        <v>5446</v>
      </c>
      <c r="B7991" s="253" t="str">
        <f>IF(AND(A7991&lt;&gt;"",ISNUMBER(A7991)),VLOOKUP(A7991,Studies!A:BR,2,FALSE),"")</f>
        <v>Iwamoto 2008</v>
      </c>
      <c r="C7991" s="254" t="str">
        <f>IF(AND(A7991&lt;&gt;"",ISNUMBER(A7991)),VLOOKUP(A7991,Studies!A:BR,3,FALSE),"")</f>
        <v xml:space="preserve">https://www.ncbi.nlm.nih.gov/pubmed/17713476
</v>
      </c>
      <c r="D7991" s="254" t="str">
        <f>IF(AND(A7991&lt;&gt;"",ISNUMBER(A7991)),VLOOKUP(A7991,Studies!A:BR,4,FALSE),"")</f>
        <v>1200mg</v>
      </c>
      <c r="E7991" s="254" t="str">
        <f>IF(AND(A7991&lt;&gt;"",ISNUMBER(A7991)),VLOOKUP(A7991,Studies!A:BR,5,FALSE),"")</f>
        <v>Raltegravir</v>
      </c>
      <c r="F7991" s="255" t="str">
        <f>IF(AND(A7991&lt;&gt;"",ISNUMBER(A7991)),VLOOKUP(A7991,Studies!A:BR,6,FALSE),"")</f>
        <v>Plasma</v>
      </c>
      <c r="G7991" s="194">
        <v>2</v>
      </c>
      <c r="H7991" s="194" t="s">
        <v>60</v>
      </c>
      <c r="I7991" s="187">
        <v>24110.671875</v>
      </c>
      <c r="J7991" s="187" t="s">
        <v>964</v>
      </c>
      <c r="K7991" s="187" t="s">
        <v>116</v>
      </c>
    </row>
    <row r="7992" spans="1:14" x14ac:dyDescent="0.2">
      <c r="A7992" s="183">
        <v>5446</v>
      </c>
      <c r="B7992" s="253" t="str">
        <f>IF(AND(A7992&lt;&gt;"",ISNUMBER(A7992)),VLOOKUP(A7992,Studies!A:BR,2,FALSE),"")</f>
        <v>Iwamoto 2008</v>
      </c>
      <c r="C7992" s="254" t="str">
        <f>IF(AND(A7992&lt;&gt;"",ISNUMBER(A7992)),VLOOKUP(A7992,Studies!A:BR,3,FALSE),"")</f>
        <v xml:space="preserve">https://www.ncbi.nlm.nih.gov/pubmed/17713476
</v>
      </c>
      <c r="D7992" s="254" t="str">
        <f>IF(AND(A7992&lt;&gt;"",ISNUMBER(A7992)),VLOOKUP(A7992,Studies!A:BR,4,FALSE),"")</f>
        <v>1200mg</v>
      </c>
      <c r="E7992" s="254" t="str">
        <f>IF(AND(A7992&lt;&gt;"",ISNUMBER(A7992)),VLOOKUP(A7992,Studies!A:BR,5,FALSE),"")</f>
        <v>Raltegravir</v>
      </c>
      <c r="F7992" s="255" t="str">
        <f>IF(AND(A7992&lt;&gt;"",ISNUMBER(A7992)),VLOOKUP(A7992,Studies!A:BR,6,FALSE),"")</f>
        <v>Plasma</v>
      </c>
      <c r="G7992" s="194">
        <v>3</v>
      </c>
      <c r="H7992" s="194" t="s">
        <v>60</v>
      </c>
      <c r="I7992" s="187">
        <v>14071.146484375</v>
      </c>
      <c r="J7992" s="187" t="s">
        <v>964</v>
      </c>
      <c r="K7992" s="187" t="s">
        <v>116</v>
      </c>
      <c r="M7992" s="195"/>
      <c r="N7992" s="195"/>
    </row>
    <row r="7993" spans="1:14" x14ac:dyDescent="0.2">
      <c r="A7993" s="183">
        <v>5446</v>
      </c>
      <c r="B7993" s="253" t="str">
        <f>IF(AND(A7993&lt;&gt;"",ISNUMBER(A7993)),VLOOKUP(A7993,Studies!A:BR,2,FALSE),"")</f>
        <v>Iwamoto 2008</v>
      </c>
      <c r="C7993" s="254" t="str">
        <f>IF(AND(A7993&lt;&gt;"",ISNUMBER(A7993)),VLOOKUP(A7993,Studies!A:BR,3,FALSE),"")</f>
        <v xml:space="preserve">https://www.ncbi.nlm.nih.gov/pubmed/17713476
</v>
      </c>
      <c r="D7993" s="254" t="str">
        <f>IF(AND(A7993&lt;&gt;"",ISNUMBER(A7993)),VLOOKUP(A7993,Studies!A:BR,4,FALSE),"")</f>
        <v>1200mg</v>
      </c>
      <c r="E7993" s="254" t="str">
        <f>IF(AND(A7993&lt;&gt;"",ISNUMBER(A7993)),VLOOKUP(A7993,Studies!A:BR,5,FALSE),"")</f>
        <v>Raltegravir</v>
      </c>
      <c r="F7993" s="255" t="str">
        <f>IF(AND(A7993&lt;&gt;"",ISNUMBER(A7993)),VLOOKUP(A7993,Studies!A:BR,6,FALSE),"")</f>
        <v>Plasma</v>
      </c>
      <c r="G7993" s="194">
        <v>4</v>
      </c>
      <c r="H7993" s="194" t="s">
        <v>60</v>
      </c>
      <c r="I7993" s="187">
        <v>8063.2412109375</v>
      </c>
      <c r="J7993" s="187" t="s">
        <v>964</v>
      </c>
      <c r="K7993" s="187" t="s">
        <v>116</v>
      </c>
      <c r="M7993" s="195"/>
      <c r="N7993" s="195"/>
    </row>
    <row r="7994" spans="1:14" x14ac:dyDescent="0.2">
      <c r="A7994" s="183">
        <v>5446</v>
      </c>
      <c r="B7994" s="253" t="str">
        <f>IF(AND(A7994&lt;&gt;"",ISNUMBER(A7994)),VLOOKUP(A7994,Studies!A:BR,2,FALSE),"")</f>
        <v>Iwamoto 2008</v>
      </c>
      <c r="C7994" s="254" t="str">
        <f>IF(AND(A7994&lt;&gt;"",ISNUMBER(A7994)),VLOOKUP(A7994,Studies!A:BR,3,FALSE),"")</f>
        <v xml:space="preserve">https://www.ncbi.nlm.nih.gov/pubmed/17713476
</v>
      </c>
      <c r="D7994" s="254" t="str">
        <f>IF(AND(A7994&lt;&gt;"",ISNUMBER(A7994)),VLOOKUP(A7994,Studies!A:BR,4,FALSE),"")</f>
        <v>1200mg</v>
      </c>
      <c r="E7994" s="254" t="str">
        <f>IF(AND(A7994&lt;&gt;"",ISNUMBER(A7994)),VLOOKUP(A7994,Studies!A:BR,5,FALSE),"")</f>
        <v>Raltegravir</v>
      </c>
      <c r="F7994" s="255" t="str">
        <f>IF(AND(A7994&lt;&gt;"",ISNUMBER(A7994)),VLOOKUP(A7994,Studies!A:BR,6,FALSE),"")</f>
        <v>Plasma</v>
      </c>
      <c r="G7994" s="194">
        <v>6</v>
      </c>
      <c r="H7994" s="194" t="s">
        <v>60</v>
      </c>
      <c r="I7994" s="187">
        <v>2105.921142578125</v>
      </c>
      <c r="J7994" s="187" t="s">
        <v>964</v>
      </c>
      <c r="K7994" s="187" t="s">
        <v>116</v>
      </c>
      <c r="M7994" s="195"/>
      <c r="N7994" s="195"/>
    </row>
    <row r="7995" spans="1:14" x14ac:dyDescent="0.2">
      <c r="A7995" s="183">
        <v>5446</v>
      </c>
      <c r="B7995" s="253" t="str">
        <f>IF(AND(A7995&lt;&gt;"",ISNUMBER(A7995)),VLOOKUP(A7995,Studies!A:BR,2,FALSE),"")</f>
        <v>Iwamoto 2008</v>
      </c>
      <c r="C7995" s="254" t="str">
        <f>IF(AND(A7995&lt;&gt;"",ISNUMBER(A7995)),VLOOKUP(A7995,Studies!A:BR,3,FALSE),"")</f>
        <v xml:space="preserve">https://www.ncbi.nlm.nih.gov/pubmed/17713476
</v>
      </c>
      <c r="D7995" s="254" t="str">
        <f>IF(AND(A7995&lt;&gt;"",ISNUMBER(A7995)),VLOOKUP(A7995,Studies!A:BR,4,FALSE),"")</f>
        <v>1200mg</v>
      </c>
      <c r="E7995" s="254" t="str">
        <f>IF(AND(A7995&lt;&gt;"",ISNUMBER(A7995)),VLOOKUP(A7995,Studies!A:BR,5,FALSE),"")</f>
        <v>Raltegravir</v>
      </c>
      <c r="F7995" s="255" t="str">
        <f>IF(AND(A7995&lt;&gt;"",ISNUMBER(A7995)),VLOOKUP(A7995,Studies!A:BR,6,FALSE),"")</f>
        <v>Plasma</v>
      </c>
      <c r="G7995" s="194">
        <v>8</v>
      </c>
      <c r="H7995" s="194" t="s">
        <v>60</v>
      </c>
      <c r="I7995" s="187">
        <v>725.32745361328125</v>
      </c>
      <c r="J7995" s="187" t="s">
        <v>964</v>
      </c>
      <c r="K7995" s="187" t="s">
        <v>116</v>
      </c>
      <c r="M7995" s="195"/>
      <c r="N7995" s="195"/>
    </row>
    <row r="7996" spans="1:14" x14ac:dyDescent="0.2">
      <c r="A7996" s="183">
        <v>5446</v>
      </c>
      <c r="B7996" s="253" t="str">
        <f>IF(AND(A7996&lt;&gt;"",ISNUMBER(A7996)),VLOOKUP(A7996,Studies!A:BR,2,FALSE),"")</f>
        <v>Iwamoto 2008</v>
      </c>
      <c r="C7996" s="254" t="str">
        <f>IF(AND(A7996&lt;&gt;"",ISNUMBER(A7996)),VLOOKUP(A7996,Studies!A:BR,3,FALSE),"")</f>
        <v xml:space="preserve">https://www.ncbi.nlm.nih.gov/pubmed/17713476
</v>
      </c>
      <c r="D7996" s="254" t="str">
        <f>IF(AND(A7996&lt;&gt;"",ISNUMBER(A7996)),VLOOKUP(A7996,Studies!A:BR,4,FALSE),"")</f>
        <v>1200mg</v>
      </c>
      <c r="E7996" s="254" t="str">
        <f>IF(AND(A7996&lt;&gt;"",ISNUMBER(A7996)),VLOOKUP(A7996,Studies!A:BR,5,FALSE),"")</f>
        <v>Raltegravir</v>
      </c>
      <c r="F7996" s="255" t="str">
        <f>IF(AND(A7996&lt;&gt;"",ISNUMBER(A7996)),VLOOKUP(A7996,Studies!A:BR,6,FALSE),"")</f>
        <v>Plasma</v>
      </c>
      <c r="G7996" s="194">
        <v>15</v>
      </c>
      <c r="H7996" s="194" t="s">
        <v>60</v>
      </c>
      <c r="I7996" s="187">
        <v>148.63015747070312</v>
      </c>
      <c r="J7996" s="187" t="s">
        <v>964</v>
      </c>
      <c r="K7996" s="187" t="s">
        <v>116</v>
      </c>
      <c r="M7996" s="195"/>
      <c r="N7996" s="195"/>
    </row>
    <row r="7997" spans="1:14" x14ac:dyDescent="0.2">
      <c r="A7997" s="183">
        <v>5446</v>
      </c>
      <c r="B7997" s="253" t="str">
        <f>IF(AND(A7997&lt;&gt;"",ISNUMBER(A7997)),VLOOKUP(A7997,Studies!A:BR,2,FALSE),"")</f>
        <v>Iwamoto 2008</v>
      </c>
      <c r="C7997" s="254" t="str">
        <f>IF(AND(A7997&lt;&gt;"",ISNUMBER(A7997)),VLOOKUP(A7997,Studies!A:BR,3,FALSE),"")</f>
        <v xml:space="preserve">https://www.ncbi.nlm.nih.gov/pubmed/17713476
</v>
      </c>
      <c r="D7997" s="254" t="str">
        <f>IF(AND(A7997&lt;&gt;"",ISNUMBER(A7997)),VLOOKUP(A7997,Studies!A:BR,4,FALSE),"")</f>
        <v>1200mg</v>
      </c>
      <c r="E7997" s="254" t="str">
        <f>IF(AND(A7997&lt;&gt;"",ISNUMBER(A7997)),VLOOKUP(A7997,Studies!A:BR,5,FALSE),"")</f>
        <v>Raltegravir</v>
      </c>
      <c r="F7997" s="255" t="str">
        <f>IF(AND(A7997&lt;&gt;"",ISNUMBER(A7997)),VLOOKUP(A7997,Studies!A:BR,6,FALSE),"")</f>
        <v>Plasma</v>
      </c>
      <c r="G7997" s="194">
        <v>24</v>
      </c>
      <c r="H7997" s="194" t="s">
        <v>60</v>
      </c>
      <c r="I7997" s="187">
        <v>110.03809356689453</v>
      </c>
      <c r="J7997" s="187" t="s">
        <v>964</v>
      </c>
      <c r="K7997" s="187" t="s">
        <v>116</v>
      </c>
      <c r="M7997" s="195"/>
      <c r="N7997" s="195"/>
    </row>
    <row r="7998" spans="1:14" x14ac:dyDescent="0.2">
      <c r="A7998" s="183">
        <v>5446</v>
      </c>
      <c r="B7998" s="253" t="str">
        <f>IF(AND(A7998&lt;&gt;"",ISNUMBER(A7998)),VLOOKUP(A7998,Studies!A:BR,2,FALSE),"")</f>
        <v>Iwamoto 2008</v>
      </c>
      <c r="C7998" s="254" t="str">
        <f>IF(AND(A7998&lt;&gt;"",ISNUMBER(A7998)),VLOOKUP(A7998,Studies!A:BR,3,FALSE),"")</f>
        <v xml:space="preserve">https://www.ncbi.nlm.nih.gov/pubmed/17713476
</v>
      </c>
      <c r="D7998" s="254" t="str">
        <f>IF(AND(A7998&lt;&gt;"",ISNUMBER(A7998)),VLOOKUP(A7998,Studies!A:BR,4,FALSE),"")</f>
        <v>1200mg</v>
      </c>
      <c r="E7998" s="254" t="str">
        <f>IF(AND(A7998&lt;&gt;"",ISNUMBER(A7998)),VLOOKUP(A7998,Studies!A:BR,5,FALSE),"")</f>
        <v>Raltegravir</v>
      </c>
      <c r="F7998" s="255" t="str">
        <f>IF(AND(A7998&lt;&gt;"",ISNUMBER(A7998)),VLOOKUP(A7998,Studies!A:BR,6,FALSE),"")</f>
        <v>Plasma</v>
      </c>
      <c r="G7998" s="194">
        <v>32</v>
      </c>
      <c r="H7998" s="194" t="s">
        <v>60</v>
      </c>
      <c r="I7998" s="187">
        <v>75.053489685058594</v>
      </c>
      <c r="J7998" s="187" t="s">
        <v>964</v>
      </c>
      <c r="K7998" s="187" t="s">
        <v>116</v>
      </c>
      <c r="M7998" s="195"/>
      <c r="N7998" s="195"/>
    </row>
    <row r="7999" spans="1:14" x14ac:dyDescent="0.2">
      <c r="A7999" s="183">
        <v>5446</v>
      </c>
      <c r="B7999" s="253" t="str">
        <f>IF(AND(A7999&lt;&gt;"",ISNUMBER(A7999)),VLOOKUP(A7999,Studies!A:BR,2,FALSE),"")</f>
        <v>Iwamoto 2008</v>
      </c>
      <c r="C7999" s="254" t="str">
        <f>IF(AND(A7999&lt;&gt;"",ISNUMBER(A7999)),VLOOKUP(A7999,Studies!A:BR,3,FALSE),"")</f>
        <v xml:space="preserve">https://www.ncbi.nlm.nih.gov/pubmed/17713476
</v>
      </c>
      <c r="D7999" s="254" t="str">
        <f>IF(AND(A7999&lt;&gt;"",ISNUMBER(A7999)),VLOOKUP(A7999,Studies!A:BR,4,FALSE),"")</f>
        <v>1200mg</v>
      </c>
      <c r="E7999" s="254" t="str">
        <f>IF(AND(A7999&lt;&gt;"",ISNUMBER(A7999)),VLOOKUP(A7999,Studies!A:BR,5,FALSE),"")</f>
        <v>Raltegravir</v>
      </c>
      <c r="F7999" s="255" t="str">
        <f>IF(AND(A7999&lt;&gt;"",ISNUMBER(A7999)),VLOOKUP(A7999,Studies!A:BR,6,FALSE),"")</f>
        <v>Plasma</v>
      </c>
      <c r="G7999" s="194">
        <v>48</v>
      </c>
      <c r="H7999" s="194" t="s">
        <v>60</v>
      </c>
      <c r="I7999" s="187">
        <v>23.815223693847656</v>
      </c>
      <c r="J7999" s="187" t="s">
        <v>964</v>
      </c>
      <c r="K7999" s="187" t="s">
        <v>116</v>
      </c>
      <c r="M7999" s="195"/>
      <c r="N7999" s="195"/>
    </row>
    <row r="8000" spans="1:14" x14ac:dyDescent="0.2">
      <c r="A8000" s="183">
        <v>5446</v>
      </c>
      <c r="B8000" s="253" t="str">
        <f>IF(AND(A8000&lt;&gt;"",ISNUMBER(A8000)),VLOOKUP(A8000,Studies!A:BR,2,FALSE),"")</f>
        <v>Iwamoto 2008</v>
      </c>
      <c r="C8000" s="254" t="str">
        <f>IF(AND(A8000&lt;&gt;"",ISNUMBER(A8000)),VLOOKUP(A8000,Studies!A:BR,3,FALSE),"")</f>
        <v xml:space="preserve">https://www.ncbi.nlm.nih.gov/pubmed/17713476
</v>
      </c>
      <c r="D8000" s="254" t="str">
        <f>IF(AND(A8000&lt;&gt;"",ISNUMBER(A8000)),VLOOKUP(A8000,Studies!A:BR,4,FALSE),"")</f>
        <v>1200mg</v>
      </c>
      <c r="E8000" s="254" t="str">
        <f>IF(AND(A8000&lt;&gt;"",ISNUMBER(A8000)),VLOOKUP(A8000,Studies!A:BR,5,FALSE),"")</f>
        <v>Raltegravir</v>
      </c>
      <c r="F8000" s="255" t="str">
        <f>IF(AND(A8000&lt;&gt;"",ISNUMBER(A8000)),VLOOKUP(A8000,Studies!A:BR,6,FALSE),"")</f>
        <v>Plasma</v>
      </c>
      <c r="G8000" s="194">
        <v>72</v>
      </c>
      <c r="H8000" s="194" t="s">
        <v>60</v>
      </c>
      <c r="I8000" s="187">
        <v>5.1542582511901855</v>
      </c>
      <c r="J8000" s="187" t="s">
        <v>964</v>
      </c>
      <c r="K8000" s="187" t="s">
        <v>116</v>
      </c>
      <c r="M8000" s="195"/>
      <c r="N8000" s="195"/>
    </row>
    <row r="8001" spans="1:14" x14ac:dyDescent="0.2">
      <c r="A8001" s="183">
        <v>5447</v>
      </c>
      <c r="B8001" s="253" t="str">
        <f>IF(AND(A8001&lt;&gt;"",ISNUMBER(A8001)),VLOOKUP(A8001,Studies!A:BR,2,FALSE),"")</f>
        <v>Iwamoto 2008</v>
      </c>
      <c r="C8001" s="254" t="str">
        <f>IF(AND(A8001&lt;&gt;"",ISNUMBER(A8001)),VLOOKUP(A8001,Studies!A:BR,3,FALSE),"")</f>
        <v xml:space="preserve">https://www.ncbi.nlm.nih.gov/pubmed/17713476
</v>
      </c>
      <c r="D8001" s="254" t="str">
        <f>IF(AND(A8001&lt;&gt;"",ISNUMBER(A8001)),VLOOKUP(A8001,Studies!A:BR,4,FALSE),"")</f>
        <v>1600mg</v>
      </c>
      <c r="E8001" s="254" t="str">
        <f>IF(AND(A8001&lt;&gt;"",ISNUMBER(A8001)),VLOOKUP(A8001,Studies!A:BR,5,FALSE),"")</f>
        <v>Raltegravir</v>
      </c>
      <c r="F8001" s="255" t="str">
        <f>IF(AND(A8001&lt;&gt;"",ISNUMBER(A8001)),VLOOKUP(A8001,Studies!A:BR,6,FALSE),"")</f>
        <v>Plasma</v>
      </c>
      <c r="G8001" s="194">
        <v>0.25</v>
      </c>
      <c r="H8001" s="194" t="s">
        <v>60</v>
      </c>
      <c r="I8001" s="187">
        <v>10592.8857421875</v>
      </c>
      <c r="J8001" s="187" t="s">
        <v>964</v>
      </c>
      <c r="K8001" s="187" t="s">
        <v>116</v>
      </c>
      <c r="M8001" s="195"/>
      <c r="N8001" s="195"/>
    </row>
    <row r="8002" spans="1:14" x14ac:dyDescent="0.2">
      <c r="A8002" s="183">
        <v>5447</v>
      </c>
      <c r="B8002" s="253" t="str">
        <f>IF(AND(A8002&lt;&gt;"",ISNUMBER(A8002)),VLOOKUP(A8002,Studies!A:BR,2,FALSE),"")</f>
        <v>Iwamoto 2008</v>
      </c>
      <c r="C8002" s="254" t="str">
        <f>IF(AND(A8002&lt;&gt;"",ISNUMBER(A8002)),VLOOKUP(A8002,Studies!A:BR,3,FALSE),"")</f>
        <v xml:space="preserve">https://www.ncbi.nlm.nih.gov/pubmed/17713476
</v>
      </c>
      <c r="D8002" s="254" t="str">
        <f>IF(AND(A8002&lt;&gt;"",ISNUMBER(A8002)),VLOOKUP(A8002,Studies!A:BR,4,FALSE),"")</f>
        <v>1600mg</v>
      </c>
      <c r="E8002" s="254" t="str">
        <f>IF(AND(A8002&lt;&gt;"",ISNUMBER(A8002)),VLOOKUP(A8002,Studies!A:BR,5,FALSE),"")</f>
        <v>Raltegravir</v>
      </c>
      <c r="F8002" s="255" t="str">
        <f>IF(AND(A8002&lt;&gt;"",ISNUMBER(A8002)),VLOOKUP(A8002,Studies!A:BR,6,FALSE),"")</f>
        <v>Plasma</v>
      </c>
      <c r="G8002" s="194">
        <v>0.5</v>
      </c>
      <c r="H8002" s="194" t="s">
        <v>60</v>
      </c>
      <c r="I8002" s="187">
        <v>27509.880859375</v>
      </c>
      <c r="J8002" s="187" t="s">
        <v>964</v>
      </c>
      <c r="K8002" s="187" t="s">
        <v>116</v>
      </c>
      <c r="M8002" s="195"/>
      <c r="N8002" s="195"/>
    </row>
    <row r="8003" spans="1:14" x14ac:dyDescent="0.2">
      <c r="A8003" s="30">
        <v>5447</v>
      </c>
      <c r="B8003" s="253" t="str">
        <f>IF(AND(A8003&lt;&gt;"",ISNUMBER(A8003)),VLOOKUP(A8003,Studies!A:BR,2,FALSE),"")</f>
        <v>Iwamoto 2008</v>
      </c>
      <c r="C8003" s="254" t="str">
        <f>IF(AND(A8003&lt;&gt;"",ISNUMBER(A8003)),VLOOKUP(A8003,Studies!A:BR,3,FALSE),"")</f>
        <v xml:space="preserve">https://www.ncbi.nlm.nih.gov/pubmed/17713476
</v>
      </c>
      <c r="D8003" s="254" t="str">
        <f>IF(AND(A8003&lt;&gt;"",ISNUMBER(A8003)),VLOOKUP(A8003,Studies!A:BR,4,FALSE),"")</f>
        <v>1600mg</v>
      </c>
      <c r="E8003" s="254" t="str">
        <f>IF(AND(A8003&lt;&gt;"",ISNUMBER(A8003)),VLOOKUP(A8003,Studies!A:BR,5,FALSE),"")</f>
        <v>Raltegravir</v>
      </c>
      <c r="F8003" s="255" t="str">
        <f>IF(AND(A8003&lt;&gt;"",ISNUMBER(A8003)),VLOOKUP(A8003,Studies!A:BR,6,FALSE),"")</f>
        <v>Plasma</v>
      </c>
      <c r="G8003" s="194">
        <v>1</v>
      </c>
      <c r="H8003" s="194" t="s">
        <v>60</v>
      </c>
      <c r="I8003" s="187">
        <v>35256.91796875</v>
      </c>
      <c r="J8003" s="187" t="s">
        <v>964</v>
      </c>
      <c r="K8003" s="187" t="s">
        <v>116</v>
      </c>
    </row>
    <row r="8004" spans="1:14" x14ac:dyDescent="0.2">
      <c r="A8004" s="30">
        <v>5447</v>
      </c>
      <c r="B8004" s="253" t="str">
        <f>IF(AND(A8004&lt;&gt;"",ISNUMBER(A8004)),VLOOKUP(A8004,Studies!A:BR,2,FALSE),"")</f>
        <v>Iwamoto 2008</v>
      </c>
      <c r="C8004" s="254" t="str">
        <f>IF(AND(A8004&lt;&gt;"",ISNUMBER(A8004)),VLOOKUP(A8004,Studies!A:BR,3,FALSE),"")</f>
        <v xml:space="preserve">https://www.ncbi.nlm.nih.gov/pubmed/17713476
</v>
      </c>
      <c r="D8004" s="254" t="str">
        <f>IF(AND(A8004&lt;&gt;"",ISNUMBER(A8004)),VLOOKUP(A8004,Studies!A:BR,4,FALSE),"")</f>
        <v>1600mg</v>
      </c>
      <c r="E8004" s="254" t="str">
        <f>IF(AND(A8004&lt;&gt;"",ISNUMBER(A8004)),VLOOKUP(A8004,Studies!A:BR,5,FALSE),"")</f>
        <v>Raltegravir</v>
      </c>
      <c r="F8004" s="255" t="str">
        <f>IF(AND(A8004&lt;&gt;"",ISNUMBER(A8004)),VLOOKUP(A8004,Studies!A:BR,6,FALSE),"")</f>
        <v>Plasma</v>
      </c>
      <c r="G8004" s="194">
        <v>1.5</v>
      </c>
      <c r="H8004" s="194" t="s">
        <v>60</v>
      </c>
      <c r="I8004" s="187">
        <v>31462.451171875</v>
      </c>
      <c r="J8004" s="187" t="s">
        <v>964</v>
      </c>
      <c r="K8004" s="187" t="s">
        <v>116</v>
      </c>
    </row>
    <row r="8005" spans="1:14" x14ac:dyDescent="0.2">
      <c r="A8005" s="30">
        <v>5447</v>
      </c>
      <c r="B8005" s="253" t="str">
        <f>IF(AND(A8005&lt;&gt;"",ISNUMBER(A8005)),VLOOKUP(A8005,Studies!A:BR,2,FALSE),"")</f>
        <v>Iwamoto 2008</v>
      </c>
      <c r="C8005" s="254" t="str">
        <f>IF(AND(A8005&lt;&gt;"",ISNUMBER(A8005)),VLOOKUP(A8005,Studies!A:BR,3,FALSE),"")</f>
        <v xml:space="preserve">https://www.ncbi.nlm.nih.gov/pubmed/17713476
</v>
      </c>
      <c r="D8005" s="254" t="str">
        <f>IF(AND(A8005&lt;&gt;"",ISNUMBER(A8005)),VLOOKUP(A8005,Studies!A:BR,4,FALSE),"")</f>
        <v>1600mg</v>
      </c>
      <c r="E8005" s="254" t="str">
        <f>IF(AND(A8005&lt;&gt;"",ISNUMBER(A8005)),VLOOKUP(A8005,Studies!A:BR,5,FALSE),"")</f>
        <v>Raltegravir</v>
      </c>
      <c r="F8005" s="255" t="str">
        <f>IF(AND(A8005&lt;&gt;"",ISNUMBER(A8005)),VLOOKUP(A8005,Studies!A:BR,6,FALSE),"")</f>
        <v>Plasma</v>
      </c>
      <c r="G8005" s="194">
        <v>2</v>
      </c>
      <c r="H8005" s="194" t="s">
        <v>60</v>
      </c>
      <c r="I8005" s="187">
        <v>24031.62109375</v>
      </c>
      <c r="J8005" s="187" t="s">
        <v>964</v>
      </c>
      <c r="K8005" s="187" t="s">
        <v>116</v>
      </c>
    </row>
    <row r="8006" spans="1:14" x14ac:dyDescent="0.2">
      <c r="A8006" s="30">
        <v>5447</v>
      </c>
      <c r="B8006" s="253" t="str">
        <f>IF(AND(A8006&lt;&gt;"",ISNUMBER(A8006)),VLOOKUP(A8006,Studies!A:BR,2,FALSE),"")</f>
        <v>Iwamoto 2008</v>
      </c>
      <c r="C8006" s="254" t="str">
        <f>IF(AND(A8006&lt;&gt;"",ISNUMBER(A8006)),VLOOKUP(A8006,Studies!A:BR,3,FALSE),"")</f>
        <v xml:space="preserve">https://www.ncbi.nlm.nih.gov/pubmed/17713476
</v>
      </c>
      <c r="D8006" s="254" t="str">
        <f>IF(AND(A8006&lt;&gt;"",ISNUMBER(A8006)),VLOOKUP(A8006,Studies!A:BR,4,FALSE),"")</f>
        <v>1600mg</v>
      </c>
      <c r="E8006" s="254" t="str">
        <f>IF(AND(A8006&lt;&gt;"",ISNUMBER(A8006)),VLOOKUP(A8006,Studies!A:BR,5,FALSE),"")</f>
        <v>Raltegravir</v>
      </c>
      <c r="F8006" s="255" t="str">
        <f>IF(AND(A8006&lt;&gt;"",ISNUMBER(A8006)),VLOOKUP(A8006,Studies!A:BR,6,FALSE),"")</f>
        <v>Plasma</v>
      </c>
      <c r="G8006" s="194">
        <v>3</v>
      </c>
      <c r="H8006" s="194" t="s">
        <v>60</v>
      </c>
      <c r="I8006" s="187">
        <v>13517.787109375</v>
      </c>
      <c r="J8006" s="187" t="s">
        <v>964</v>
      </c>
      <c r="K8006" s="187" t="s">
        <v>116</v>
      </c>
      <c r="M8006" s="195"/>
      <c r="N8006" s="195"/>
    </row>
    <row r="8007" spans="1:14" x14ac:dyDescent="0.2">
      <c r="A8007" s="30">
        <v>5447</v>
      </c>
      <c r="B8007" s="253" t="str">
        <f>IF(AND(A8007&lt;&gt;"",ISNUMBER(A8007)),VLOOKUP(A8007,Studies!A:BR,2,FALSE),"")</f>
        <v>Iwamoto 2008</v>
      </c>
      <c r="C8007" s="254" t="str">
        <f>IF(AND(A8007&lt;&gt;"",ISNUMBER(A8007)),VLOOKUP(A8007,Studies!A:BR,3,FALSE),"")</f>
        <v xml:space="preserve">https://www.ncbi.nlm.nih.gov/pubmed/17713476
</v>
      </c>
      <c r="D8007" s="254" t="str">
        <f>IF(AND(A8007&lt;&gt;"",ISNUMBER(A8007)),VLOOKUP(A8007,Studies!A:BR,4,FALSE),"")</f>
        <v>1600mg</v>
      </c>
      <c r="E8007" s="254" t="str">
        <f>IF(AND(A8007&lt;&gt;"",ISNUMBER(A8007)),VLOOKUP(A8007,Studies!A:BR,5,FALSE),"")</f>
        <v>Raltegravir</v>
      </c>
      <c r="F8007" s="255" t="str">
        <f>IF(AND(A8007&lt;&gt;"",ISNUMBER(A8007)),VLOOKUP(A8007,Studies!A:BR,6,FALSE),"")</f>
        <v>Plasma</v>
      </c>
      <c r="G8007" s="194">
        <v>4</v>
      </c>
      <c r="H8007" s="194" t="s">
        <v>60</v>
      </c>
      <c r="I8007" s="187">
        <v>7351.77880859375</v>
      </c>
      <c r="J8007" s="187" t="s">
        <v>964</v>
      </c>
      <c r="K8007" s="187" t="s">
        <v>116</v>
      </c>
      <c r="M8007" s="195"/>
      <c r="N8007" s="195"/>
    </row>
    <row r="8008" spans="1:14" x14ac:dyDescent="0.2">
      <c r="A8008" s="183">
        <v>5447</v>
      </c>
      <c r="B8008" s="253" t="str">
        <f>IF(AND(A8008&lt;&gt;"",ISNUMBER(A8008)),VLOOKUP(A8008,Studies!A:BR,2,FALSE),"")</f>
        <v>Iwamoto 2008</v>
      </c>
      <c r="C8008" s="254" t="str">
        <f>IF(AND(A8008&lt;&gt;"",ISNUMBER(A8008)),VLOOKUP(A8008,Studies!A:BR,3,FALSE),"")</f>
        <v xml:space="preserve">https://www.ncbi.nlm.nih.gov/pubmed/17713476
</v>
      </c>
      <c r="D8008" s="254" t="str">
        <f>IF(AND(A8008&lt;&gt;"",ISNUMBER(A8008)),VLOOKUP(A8008,Studies!A:BR,4,FALSE),"")</f>
        <v>1600mg</v>
      </c>
      <c r="E8008" s="254" t="str">
        <f>IF(AND(A8008&lt;&gt;"",ISNUMBER(A8008)),VLOOKUP(A8008,Studies!A:BR,5,FALSE),"")</f>
        <v>Raltegravir</v>
      </c>
      <c r="F8008" s="255" t="str">
        <f>IF(AND(A8008&lt;&gt;"",ISNUMBER(A8008)),VLOOKUP(A8008,Studies!A:BR,6,FALSE),"")</f>
        <v>Plasma</v>
      </c>
      <c r="G8008" s="194">
        <v>6</v>
      </c>
      <c r="H8008" s="194" t="s">
        <v>60</v>
      </c>
      <c r="I8008" s="187">
        <v>1836.9405517578125</v>
      </c>
      <c r="J8008" s="187" t="s">
        <v>964</v>
      </c>
      <c r="K8008" s="187" t="s">
        <v>116</v>
      </c>
      <c r="M8008" s="195"/>
      <c r="N8008" s="195"/>
    </row>
    <row r="8009" spans="1:14" x14ac:dyDescent="0.2">
      <c r="A8009" s="183">
        <v>5447</v>
      </c>
      <c r="B8009" s="253" t="str">
        <f>IF(AND(A8009&lt;&gt;"",ISNUMBER(A8009)),VLOOKUP(A8009,Studies!A:BR,2,FALSE),"")</f>
        <v>Iwamoto 2008</v>
      </c>
      <c r="C8009" s="254" t="str">
        <f>IF(AND(A8009&lt;&gt;"",ISNUMBER(A8009)),VLOOKUP(A8009,Studies!A:BR,3,FALSE),"")</f>
        <v xml:space="preserve">https://www.ncbi.nlm.nih.gov/pubmed/17713476
</v>
      </c>
      <c r="D8009" s="254" t="str">
        <f>IF(AND(A8009&lt;&gt;"",ISNUMBER(A8009)),VLOOKUP(A8009,Studies!A:BR,4,FALSE),"")</f>
        <v>1600mg</v>
      </c>
      <c r="E8009" s="254" t="str">
        <f>IF(AND(A8009&lt;&gt;"",ISNUMBER(A8009)),VLOOKUP(A8009,Studies!A:BR,5,FALSE),"")</f>
        <v>Raltegravir</v>
      </c>
      <c r="F8009" s="255" t="str">
        <f>IF(AND(A8009&lt;&gt;"",ISNUMBER(A8009)),VLOOKUP(A8009,Studies!A:BR,6,FALSE),"")</f>
        <v>Plasma</v>
      </c>
      <c r="G8009" s="194">
        <v>8</v>
      </c>
      <c r="H8009" s="194" t="s">
        <v>60</v>
      </c>
      <c r="I8009" s="187">
        <v>599.029541015625</v>
      </c>
      <c r="J8009" s="187" t="s">
        <v>964</v>
      </c>
      <c r="K8009" s="187" t="s">
        <v>116</v>
      </c>
      <c r="M8009" s="195"/>
      <c r="N8009" s="195"/>
    </row>
    <row r="8010" spans="1:14" x14ac:dyDescent="0.2">
      <c r="A8010" s="183">
        <v>5447</v>
      </c>
      <c r="B8010" s="253" t="str">
        <f>IF(AND(A8010&lt;&gt;"",ISNUMBER(A8010)),VLOOKUP(A8010,Studies!A:BR,2,FALSE),"")</f>
        <v>Iwamoto 2008</v>
      </c>
      <c r="C8010" s="254" t="str">
        <f>IF(AND(A8010&lt;&gt;"",ISNUMBER(A8010)),VLOOKUP(A8010,Studies!A:BR,3,FALSE),"")</f>
        <v xml:space="preserve">https://www.ncbi.nlm.nih.gov/pubmed/17713476
</v>
      </c>
      <c r="D8010" s="254" t="str">
        <f>IF(AND(A8010&lt;&gt;"",ISNUMBER(A8010)),VLOOKUP(A8010,Studies!A:BR,4,FALSE),"")</f>
        <v>1600mg</v>
      </c>
      <c r="E8010" s="254" t="str">
        <f>IF(AND(A8010&lt;&gt;"",ISNUMBER(A8010)),VLOOKUP(A8010,Studies!A:BR,5,FALSE),"")</f>
        <v>Raltegravir</v>
      </c>
      <c r="F8010" s="255" t="str">
        <f>IF(AND(A8010&lt;&gt;"",ISNUMBER(A8010)),VLOOKUP(A8010,Studies!A:BR,6,FALSE),"")</f>
        <v>Plasma</v>
      </c>
      <c r="G8010" s="194">
        <v>12</v>
      </c>
      <c r="H8010" s="194" t="s">
        <v>60</v>
      </c>
      <c r="I8010" s="187">
        <v>263.85479736328125</v>
      </c>
      <c r="J8010" s="187" t="s">
        <v>964</v>
      </c>
      <c r="K8010" s="187" t="s">
        <v>116</v>
      </c>
      <c r="M8010" s="195"/>
      <c r="N8010" s="195"/>
    </row>
    <row r="8011" spans="1:14" x14ac:dyDescent="0.2">
      <c r="A8011" s="183">
        <v>5447</v>
      </c>
      <c r="B8011" s="253" t="str">
        <f>IF(AND(A8011&lt;&gt;"",ISNUMBER(A8011)),VLOOKUP(A8011,Studies!A:BR,2,FALSE),"")</f>
        <v>Iwamoto 2008</v>
      </c>
      <c r="C8011" s="254" t="str">
        <f>IF(AND(A8011&lt;&gt;"",ISNUMBER(A8011)),VLOOKUP(A8011,Studies!A:BR,3,FALSE),"")</f>
        <v xml:space="preserve">https://www.ncbi.nlm.nih.gov/pubmed/17713476
</v>
      </c>
      <c r="D8011" s="254" t="str">
        <f>IF(AND(A8011&lt;&gt;"",ISNUMBER(A8011)),VLOOKUP(A8011,Studies!A:BR,4,FALSE),"")</f>
        <v>1600mg</v>
      </c>
      <c r="E8011" s="254" t="str">
        <f>IF(AND(A8011&lt;&gt;"",ISNUMBER(A8011)),VLOOKUP(A8011,Studies!A:BR,5,FALSE),"")</f>
        <v>Raltegravir</v>
      </c>
      <c r="F8011" s="255" t="str">
        <f>IF(AND(A8011&lt;&gt;"",ISNUMBER(A8011)),VLOOKUP(A8011,Studies!A:BR,6,FALSE),"")</f>
        <v>Plasma</v>
      </c>
      <c r="G8011" s="194">
        <v>15</v>
      </c>
      <c r="H8011" s="194" t="s">
        <v>60</v>
      </c>
      <c r="I8011" s="187">
        <v>190.07801818847656</v>
      </c>
      <c r="J8011" s="187" t="s">
        <v>964</v>
      </c>
      <c r="K8011" s="187" t="s">
        <v>116</v>
      </c>
      <c r="M8011" s="195"/>
      <c r="N8011" s="195"/>
    </row>
    <row r="8012" spans="1:14" x14ac:dyDescent="0.2">
      <c r="A8012" s="183">
        <v>5447</v>
      </c>
      <c r="B8012" s="253" t="str">
        <f>IF(AND(A8012&lt;&gt;"",ISNUMBER(A8012)),VLOOKUP(A8012,Studies!A:BR,2,FALSE),"")</f>
        <v>Iwamoto 2008</v>
      </c>
      <c r="C8012" s="254" t="str">
        <f>IF(AND(A8012&lt;&gt;"",ISNUMBER(A8012)),VLOOKUP(A8012,Studies!A:BR,3,FALSE),"")</f>
        <v xml:space="preserve">https://www.ncbi.nlm.nih.gov/pubmed/17713476
</v>
      </c>
      <c r="D8012" s="254" t="str">
        <f>IF(AND(A8012&lt;&gt;"",ISNUMBER(A8012)),VLOOKUP(A8012,Studies!A:BR,4,FALSE),"")</f>
        <v>1600mg</v>
      </c>
      <c r="E8012" s="254" t="str">
        <f>IF(AND(A8012&lt;&gt;"",ISNUMBER(A8012)),VLOOKUP(A8012,Studies!A:BR,5,FALSE),"")</f>
        <v>Raltegravir</v>
      </c>
      <c r="F8012" s="255" t="str">
        <f>IF(AND(A8012&lt;&gt;"",ISNUMBER(A8012)),VLOOKUP(A8012,Studies!A:BR,6,FALSE),"")</f>
        <v>Plasma</v>
      </c>
      <c r="G8012" s="194">
        <v>24</v>
      </c>
      <c r="H8012" s="194" t="s">
        <v>60</v>
      </c>
      <c r="I8012" s="187">
        <v>122.74980926513672</v>
      </c>
      <c r="J8012" s="187" t="s">
        <v>964</v>
      </c>
      <c r="K8012" s="187" t="s">
        <v>116</v>
      </c>
      <c r="M8012" s="195"/>
      <c r="N8012" s="195"/>
    </row>
    <row r="8013" spans="1:14" x14ac:dyDescent="0.2">
      <c r="A8013" s="183">
        <v>5447</v>
      </c>
      <c r="B8013" s="253" t="str">
        <f>IF(AND(A8013&lt;&gt;"",ISNUMBER(A8013)),VLOOKUP(A8013,Studies!A:BR,2,FALSE),"")</f>
        <v>Iwamoto 2008</v>
      </c>
      <c r="C8013" s="254" t="str">
        <f>IF(AND(A8013&lt;&gt;"",ISNUMBER(A8013)),VLOOKUP(A8013,Studies!A:BR,3,FALSE),"")</f>
        <v xml:space="preserve">https://www.ncbi.nlm.nih.gov/pubmed/17713476
</v>
      </c>
      <c r="D8013" s="254" t="str">
        <f>IF(AND(A8013&lt;&gt;"",ISNUMBER(A8013)),VLOOKUP(A8013,Studies!A:BR,4,FALSE),"")</f>
        <v>1600mg</v>
      </c>
      <c r="E8013" s="254" t="str">
        <f>IF(AND(A8013&lt;&gt;"",ISNUMBER(A8013)),VLOOKUP(A8013,Studies!A:BR,5,FALSE),"")</f>
        <v>Raltegravir</v>
      </c>
      <c r="F8013" s="255" t="str">
        <f>IF(AND(A8013&lt;&gt;"",ISNUMBER(A8013)),VLOOKUP(A8013,Studies!A:BR,6,FALSE),"")</f>
        <v>Plasma</v>
      </c>
      <c r="G8013" s="194">
        <v>32</v>
      </c>
      <c r="H8013" s="194" t="s">
        <v>60</v>
      </c>
      <c r="I8013" s="187">
        <v>95.983345031738281</v>
      </c>
      <c r="J8013" s="187" t="s">
        <v>964</v>
      </c>
      <c r="K8013" s="187" t="s">
        <v>116</v>
      </c>
      <c r="M8013" s="195"/>
      <c r="N8013" s="195"/>
    </row>
    <row r="8014" spans="1:14" x14ac:dyDescent="0.2">
      <c r="A8014" s="183">
        <v>5447</v>
      </c>
      <c r="B8014" s="253" t="str">
        <f>IF(AND(A8014&lt;&gt;"",ISNUMBER(A8014)),VLOOKUP(A8014,Studies!A:BR,2,FALSE),"")</f>
        <v>Iwamoto 2008</v>
      </c>
      <c r="C8014" s="254" t="str">
        <f>IF(AND(A8014&lt;&gt;"",ISNUMBER(A8014)),VLOOKUP(A8014,Studies!A:BR,3,FALSE),"")</f>
        <v xml:space="preserve">https://www.ncbi.nlm.nih.gov/pubmed/17713476
</v>
      </c>
      <c r="D8014" s="254" t="str">
        <f>IF(AND(A8014&lt;&gt;"",ISNUMBER(A8014)),VLOOKUP(A8014,Studies!A:BR,4,FALSE),"")</f>
        <v>1600mg</v>
      </c>
      <c r="E8014" s="254" t="str">
        <f>IF(AND(A8014&lt;&gt;"",ISNUMBER(A8014)),VLOOKUP(A8014,Studies!A:BR,5,FALSE),"")</f>
        <v>Raltegravir</v>
      </c>
      <c r="F8014" s="255" t="str">
        <f>IF(AND(A8014&lt;&gt;"",ISNUMBER(A8014)),VLOOKUP(A8014,Studies!A:BR,6,FALSE),"")</f>
        <v>Plasma</v>
      </c>
      <c r="G8014" s="194">
        <v>48</v>
      </c>
      <c r="H8014" s="194" t="s">
        <v>60</v>
      </c>
      <c r="I8014" s="187">
        <v>57.105335235595703</v>
      </c>
      <c r="J8014" s="187" t="s">
        <v>964</v>
      </c>
      <c r="K8014" s="187" t="s">
        <v>116</v>
      </c>
      <c r="M8014" s="195"/>
      <c r="N8014" s="195"/>
    </row>
    <row r="8015" spans="1:14" x14ac:dyDescent="0.2">
      <c r="A8015" s="183">
        <v>5447</v>
      </c>
      <c r="B8015" s="253" t="str">
        <f>IF(AND(A8015&lt;&gt;"",ISNUMBER(A8015)),VLOOKUP(A8015,Studies!A:BR,2,FALSE),"")</f>
        <v>Iwamoto 2008</v>
      </c>
      <c r="C8015" s="254" t="str">
        <f>IF(AND(A8015&lt;&gt;"",ISNUMBER(A8015)),VLOOKUP(A8015,Studies!A:BR,3,FALSE),"")</f>
        <v xml:space="preserve">https://www.ncbi.nlm.nih.gov/pubmed/17713476
</v>
      </c>
      <c r="D8015" s="254" t="str">
        <f>IF(AND(A8015&lt;&gt;"",ISNUMBER(A8015)),VLOOKUP(A8015,Studies!A:BR,4,FALSE),"")</f>
        <v>1600mg</v>
      </c>
      <c r="E8015" s="254" t="str">
        <f>IF(AND(A8015&lt;&gt;"",ISNUMBER(A8015)),VLOOKUP(A8015,Studies!A:BR,5,FALSE),"")</f>
        <v>Raltegravir</v>
      </c>
      <c r="F8015" s="255" t="str">
        <f>IF(AND(A8015&lt;&gt;"",ISNUMBER(A8015)),VLOOKUP(A8015,Studies!A:BR,6,FALSE),"")</f>
        <v>Plasma</v>
      </c>
      <c r="G8015" s="194">
        <v>72</v>
      </c>
      <c r="H8015" s="194" t="s">
        <v>60</v>
      </c>
      <c r="I8015" s="187">
        <v>9.1500682830810547</v>
      </c>
      <c r="J8015" s="187" t="s">
        <v>964</v>
      </c>
      <c r="K8015" s="187" t="s">
        <v>116</v>
      </c>
      <c r="M8015" s="195"/>
      <c r="N8015" s="195"/>
    </row>
    <row r="8016" spans="1:14" x14ac:dyDescent="0.2">
      <c r="A8016" s="183">
        <v>5448</v>
      </c>
      <c r="B8016" s="253" t="str">
        <f>IF(AND(A8016&lt;&gt;"",ISNUMBER(A8016)),VLOOKUP(A8016,Studies!A:BR,2,FALSE),"")</f>
        <v>Wenning 2009</v>
      </c>
      <c r="C8016" s="254" t="str">
        <f>IF(AND(A8016&lt;&gt;"",ISNUMBER(A8016)),VLOOKUP(A8016,Studies!A:BR,3,FALSE),"")</f>
        <v xml:space="preserve">https://www.ncbi.nlm.nih.gov/pubmed/19433563
</v>
      </c>
      <c r="D8016" s="254" t="str">
        <f>IF(AND(A8016&lt;&gt;"",ISNUMBER(A8016)),VLOOKUP(A8016,Studies!A:BR,4,FALSE),"")</f>
        <v xml:space="preserve">400mg </v>
      </c>
      <c r="E8016" s="254" t="str">
        <f>IF(AND(A8016&lt;&gt;"",ISNUMBER(A8016)),VLOOKUP(A8016,Studies!A:BR,5,FALSE),"")</f>
        <v>Raltegravir</v>
      </c>
      <c r="F8016" s="255" t="str">
        <f>IF(AND(A8016&lt;&gt;"",ISNUMBER(A8016)),VLOOKUP(A8016,Studies!A:BR,6,FALSE),"")</f>
        <v>Plasma</v>
      </c>
      <c r="G8016" s="194">
        <v>0.5</v>
      </c>
      <c r="H8016" s="194" t="s">
        <v>60</v>
      </c>
      <c r="I8016" s="187">
        <v>5312.37744140625</v>
      </c>
      <c r="J8016" s="187" t="s">
        <v>964</v>
      </c>
      <c r="K8016" s="187" t="s">
        <v>116</v>
      </c>
      <c r="M8016" s="195"/>
      <c r="N8016" s="195"/>
    </row>
    <row r="8017" spans="1:14" x14ac:dyDescent="0.2">
      <c r="A8017" s="30">
        <v>5448</v>
      </c>
      <c r="B8017" s="253" t="str">
        <f>IF(AND(A8017&lt;&gt;"",ISNUMBER(A8017)),VLOOKUP(A8017,Studies!A:BR,2,FALSE),"")</f>
        <v>Wenning 2009</v>
      </c>
      <c r="C8017" s="254" t="str">
        <f>IF(AND(A8017&lt;&gt;"",ISNUMBER(A8017)),VLOOKUP(A8017,Studies!A:BR,3,FALSE),"")</f>
        <v xml:space="preserve">https://www.ncbi.nlm.nih.gov/pubmed/19433563
</v>
      </c>
      <c r="D8017" s="254" t="str">
        <f>IF(AND(A8017&lt;&gt;"",ISNUMBER(A8017)),VLOOKUP(A8017,Studies!A:BR,4,FALSE),"")</f>
        <v xml:space="preserve">400mg </v>
      </c>
      <c r="E8017" s="254" t="str">
        <f>IF(AND(A8017&lt;&gt;"",ISNUMBER(A8017)),VLOOKUP(A8017,Studies!A:BR,5,FALSE),"")</f>
        <v>Raltegravir</v>
      </c>
      <c r="F8017" s="255" t="str">
        <f>IF(AND(A8017&lt;&gt;"",ISNUMBER(A8017)),VLOOKUP(A8017,Studies!A:BR,6,FALSE),"")</f>
        <v>Plasma</v>
      </c>
      <c r="G8017" s="194">
        <v>1</v>
      </c>
      <c r="H8017" s="194" t="s">
        <v>60</v>
      </c>
      <c r="I8017" s="187">
        <v>7465.619140625</v>
      </c>
      <c r="J8017" s="187" t="s">
        <v>964</v>
      </c>
      <c r="K8017" s="187" t="s">
        <v>116</v>
      </c>
    </row>
    <row r="8018" spans="1:14" x14ac:dyDescent="0.2">
      <c r="A8018" s="30">
        <v>5448</v>
      </c>
      <c r="B8018" s="253" t="str">
        <f>IF(AND(A8018&lt;&gt;"",ISNUMBER(A8018)),VLOOKUP(A8018,Studies!A:BR,2,FALSE),"")</f>
        <v>Wenning 2009</v>
      </c>
      <c r="C8018" s="254" t="str">
        <f>IF(AND(A8018&lt;&gt;"",ISNUMBER(A8018)),VLOOKUP(A8018,Studies!A:BR,3,FALSE),"")</f>
        <v xml:space="preserve">https://www.ncbi.nlm.nih.gov/pubmed/19433563
</v>
      </c>
      <c r="D8018" s="254" t="str">
        <f>IF(AND(A8018&lt;&gt;"",ISNUMBER(A8018)),VLOOKUP(A8018,Studies!A:BR,4,FALSE),"")</f>
        <v xml:space="preserve">400mg </v>
      </c>
      <c r="E8018" s="254" t="str">
        <f>IF(AND(A8018&lt;&gt;"",ISNUMBER(A8018)),VLOOKUP(A8018,Studies!A:BR,5,FALSE),"")</f>
        <v>Raltegravir</v>
      </c>
      <c r="F8018" s="255" t="str">
        <f>IF(AND(A8018&lt;&gt;"",ISNUMBER(A8018)),VLOOKUP(A8018,Studies!A:BR,6,FALSE),"")</f>
        <v>Plasma</v>
      </c>
      <c r="G8018" s="194">
        <v>1.5</v>
      </c>
      <c r="H8018" s="194" t="s">
        <v>60</v>
      </c>
      <c r="I8018" s="187">
        <v>8094.302734375</v>
      </c>
      <c r="J8018" s="187" t="s">
        <v>964</v>
      </c>
      <c r="K8018" s="187" t="s">
        <v>116</v>
      </c>
      <c r="M8018" s="195"/>
      <c r="N8018" s="195"/>
    </row>
    <row r="8019" spans="1:14" x14ac:dyDescent="0.2">
      <c r="A8019" s="30">
        <v>5448</v>
      </c>
      <c r="B8019" s="253" t="str">
        <f>IF(AND(A8019&lt;&gt;"",ISNUMBER(A8019)),VLOOKUP(A8019,Studies!A:BR,2,FALSE),"")</f>
        <v>Wenning 2009</v>
      </c>
      <c r="C8019" s="254" t="str">
        <f>IF(AND(A8019&lt;&gt;"",ISNUMBER(A8019)),VLOOKUP(A8019,Studies!A:BR,3,FALSE),"")</f>
        <v xml:space="preserve">https://www.ncbi.nlm.nih.gov/pubmed/19433563
</v>
      </c>
      <c r="D8019" s="254" t="str">
        <f>IF(AND(A8019&lt;&gt;"",ISNUMBER(A8019)),VLOOKUP(A8019,Studies!A:BR,4,FALSE),"")</f>
        <v xml:space="preserve">400mg </v>
      </c>
      <c r="E8019" s="254" t="str">
        <f>IF(AND(A8019&lt;&gt;"",ISNUMBER(A8019)),VLOOKUP(A8019,Studies!A:BR,5,FALSE),"")</f>
        <v>Raltegravir</v>
      </c>
      <c r="F8019" s="255" t="str">
        <f>IF(AND(A8019&lt;&gt;"",ISNUMBER(A8019)),VLOOKUP(A8019,Studies!A:BR,6,FALSE),"")</f>
        <v>Plasma</v>
      </c>
      <c r="G8019" s="194">
        <v>2</v>
      </c>
      <c r="H8019" s="194" t="s">
        <v>60</v>
      </c>
      <c r="I8019" s="187">
        <v>7544.20458984375</v>
      </c>
      <c r="J8019" s="187" t="s">
        <v>964</v>
      </c>
      <c r="K8019" s="187" t="s">
        <v>116</v>
      </c>
      <c r="M8019" s="195"/>
      <c r="N8019" s="195"/>
    </row>
    <row r="8020" spans="1:14" x14ac:dyDescent="0.2">
      <c r="A8020" s="30">
        <v>5448</v>
      </c>
      <c r="B8020" s="253" t="str">
        <f>IF(AND(A8020&lt;&gt;"",ISNUMBER(A8020)),VLOOKUP(A8020,Studies!A:BR,2,FALSE),"")</f>
        <v>Wenning 2009</v>
      </c>
      <c r="C8020" s="254" t="str">
        <f>IF(AND(A8020&lt;&gt;"",ISNUMBER(A8020)),VLOOKUP(A8020,Studies!A:BR,3,FALSE),"")</f>
        <v xml:space="preserve">https://www.ncbi.nlm.nih.gov/pubmed/19433563
</v>
      </c>
      <c r="D8020" s="254" t="str">
        <f>IF(AND(A8020&lt;&gt;"",ISNUMBER(A8020)),VLOOKUP(A8020,Studies!A:BR,4,FALSE),"")</f>
        <v xml:space="preserve">400mg </v>
      </c>
      <c r="E8020" s="254" t="str">
        <f>IF(AND(A8020&lt;&gt;"",ISNUMBER(A8020)),VLOOKUP(A8020,Studies!A:BR,5,FALSE),"")</f>
        <v>Raltegravir</v>
      </c>
      <c r="F8020" s="255" t="str">
        <f>IF(AND(A8020&lt;&gt;"",ISNUMBER(A8020)),VLOOKUP(A8020,Studies!A:BR,6,FALSE),"")</f>
        <v>Plasma</v>
      </c>
      <c r="G8020" s="194">
        <v>3</v>
      </c>
      <c r="H8020" s="194" t="s">
        <v>60</v>
      </c>
      <c r="I8020" s="187">
        <v>4809.43017578125</v>
      </c>
      <c r="J8020" s="187" t="s">
        <v>964</v>
      </c>
      <c r="K8020" s="187" t="s">
        <v>116</v>
      </c>
      <c r="M8020" s="195"/>
      <c r="N8020" s="195"/>
    </row>
    <row r="8021" spans="1:14" x14ac:dyDescent="0.2">
      <c r="A8021" s="30">
        <v>5448</v>
      </c>
      <c r="B8021" s="253" t="str">
        <f>IF(AND(A8021&lt;&gt;"",ISNUMBER(A8021)),VLOOKUP(A8021,Studies!A:BR,2,FALSE),"")</f>
        <v>Wenning 2009</v>
      </c>
      <c r="C8021" s="254" t="str">
        <f>IF(AND(A8021&lt;&gt;"",ISNUMBER(A8021)),VLOOKUP(A8021,Studies!A:BR,3,FALSE),"")</f>
        <v xml:space="preserve">https://www.ncbi.nlm.nih.gov/pubmed/19433563
</v>
      </c>
      <c r="D8021" s="254" t="str">
        <f>IF(AND(A8021&lt;&gt;"",ISNUMBER(A8021)),VLOOKUP(A8021,Studies!A:BR,4,FALSE),"")</f>
        <v xml:space="preserve">400mg </v>
      </c>
      <c r="E8021" s="254" t="str">
        <f>IF(AND(A8021&lt;&gt;"",ISNUMBER(A8021)),VLOOKUP(A8021,Studies!A:BR,5,FALSE),"")</f>
        <v>Raltegravir</v>
      </c>
      <c r="F8021" s="255" t="str">
        <f>IF(AND(A8021&lt;&gt;"",ISNUMBER(A8021)),VLOOKUP(A8021,Studies!A:BR,6,FALSE),"")</f>
        <v>Plasma</v>
      </c>
      <c r="G8021" s="194">
        <v>4</v>
      </c>
      <c r="H8021" s="194" t="s">
        <v>60</v>
      </c>
      <c r="I8021" s="187">
        <v>2891.945068359375</v>
      </c>
      <c r="J8021" s="187" t="s">
        <v>964</v>
      </c>
      <c r="K8021" s="187" t="s">
        <v>116</v>
      </c>
      <c r="M8021" s="195"/>
      <c r="N8021" s="195"/>
    </row>
    <row r="8022" spans="1:14" x14ac:dyDescent="0.2">
      <c r="A8022" s="183">
        <v>5448</v>
      </c>
      <c r="B8022" s="253" t="str">
        <f>IF(AND(A8022&lt;&gt;"",ISNUMBER(A8022)),VLOOKUP(A8022,Studies!A:BR,2,FALSE),"")</f>
        <v>Wenning 2009</v>
      </c>
      <c r="C8022" s="254" t="str">
        <f>IF(AND(A8022&lt;&gt;"",ISNUMBER(A8022)),VLOOKUP(A8022,Studies!A:BR,3,FALSE),"")</f>
        <v xml:space="preserve">https://www.ncbi.nlm.nih.gov/pubmed/19433563
</v>
      </c>
      <c r="D8022" s="254" t="str">
        <f>IF(AND(A8022&lt;&gt;"",ISNUMBER(A8022)),VLOOKUP(A8022,Studies!A:BR,4,FALSE),"")</f>
        <v xml:space="preserve">400mg </v>
      </c>
      <c r="E8022" s="254" t="str">
        <f>IF(AND(A8022&lt;&gt;"",ISNUMBER(A8022)),VLOOKUP(A8022,Studies!A:BR,5,FALSE),"")</f>
        <v>Raltegravir</v>
      </c>
      <c r="F8022" s="255" t="str">
        <f>IF(AND(A8022&lt;&gt;"",ISNUMBER(A8022)),VLOOKUP(A8022,Studies!A:BR,6,FALSE),"")</f>
        <v>Plasma</v>
      </c>
      <c r="G8022" s="194">
        <v>5</v>
      </c>
      <c r="H8022" s="194" t="s">
        <v>60</v>
      </c>
      <c r="I8022" s="187">
        <v>1445.9725341796875</v>
      </c>
      <c r="J8022" s="187" t="s">
        <v>964</v>
      </c>
      <c r="K8022" s="187" t="s">
        <v>116</v>
      </c>
      <c r="M8022" s="195"/>
      <c r="N8022" s="195"/>
    </row>
    <row r="8023" spans="1:14" x14ac:dyDescent="0.2">
      <c r="A8023" s="183">
        <v>5448</v>
      </c>
      <c r="B8023" s="253" t="str">
        <f>IF(AND(A8023&lt;&gt;"",ISNUMBER(A8023)),VLOOKUP(A8023,Studies!A:BR,2,FALSE),"")</f>
        <v>Wenning 2009</v>
      </c>
      <c r="C8023" s="254" t="str">
        <f>IF(AND(A8023&lt;&gt;"",ISNUMBER(A8023)),VLOOKUP(A8023,Studies!A:BR,3,FALSE),"")</f>
        <v xml:space="preserve">https://www.ncbi.nlm.nih.gov/pubmed/19433563
</v>
      </c>
      <c r="D8023" s="254" t="str">
        <f>IF(AND(A8023&lt;&gt;"",ISNUMBER(A8023)),VLOOKUP(A8023,Studies!A:BR,4,FALSE),"")</f>
        <v xml:space="preserve">400mg </v>
      </c>
      <c r="E8023" s="254" t="str">
        <f>IF(AND(A8023&lt;&gt;"",ISNUMBER(A8023)),VLOOKUP(A8023,Studies!A:BR,5,FALSE),"")</f>
        <v>Raltegravir</v>
      </c>
      <c r="F8023" s="255" t="str">
        <f>IF(AND(A8023&lt;&gt;"",ISNUMBER(A8023)),VLOOKUP(A8023,Studies!A:BR,6,FALSE),"")</f>
        <v>Plasma</v>
      </c>
      <c r="G8023" s="194">
        <v>6</v>
      </c>
      <c r="H8023" s="194" t="s">
        <v>60</v>
      </c>
      <c r="I8023" s="187">
        <v>848.7230224609375</v>
      </c>
      <c r="J8023" s="187" t="s">
        <v>964</v>
      </c>
      <c r="K8023" s="187" t="s">
        <v>116</v>
      </c>
      <c r="M8023" s="195"/>
      <c r="N8023" s="195"/>
    </row>
    <row r="8024" spans="1:14" x14ac:dyDescent="0.2">
      <c r="A8024" s="183">
        <v>5448</v>
      </c>
      <c r="B8024" s="253" t="str">
        <f>IF(AND(A8024&lt;&gt;"",ISNUMBER(A8024)),VLOOKUP(A8024,Studies!A:BR,2,FALSE),"")</f>
        <v>Wenning 2009</v>
      </c>
      <c r="C8024" s="254" t="str">
        <f>IF(AND(A8024&lt;&gt;"",ISNUMBER(A8024)),VLOOKUP(A8024,Studies!A:BR,3,FALSE),"")</f>
        <v xml:space="preserve">https://www.ncbi.nlm.nih.gov/pubmed/19433563
</v>
      </c>
      <c r="D8024" s="254" t="str">
        <f>IF(AND(A8024&lt;&gt;"",ISNUMBER(A8024)),VLOOKUP(A8024,Studies!A:BR,4,FALSE),"")</f>
        <v xml:space="preserve">400mg </v>
      </c>
      <c r="E8024" s="254" t="str">
        <f>IF(AND(A8024&lt;&gt;"",ISNUMBER(A8024)),VLOOKUP(A8024,Studies!A:BR,5,FALSE),"")</f>
        <v>Raltegravir</v>
      </c>
      <c r="F8024" s="255" t="str">
        <f>IF(AND(A8024&lt;&gt;"",ISNUMBER(A8024)),VLOOKUP(A8024,Studies!A:BR,6,FALSE),"")</f>
        <v>Plasma</v>
      </c>
      <c r="G8024" s="194">
        <v>8</v>
      </c>
      <c r="H8024" s="194" t="s">
        <v>60</v>
      </c>
      <c r="I8024" s="187">
        <v>282.90765380859375</v>
      </c>
      <c r="J8024" s="187" t="s">
        <v>964</v>
      </c>
      <c r="K8024" s="187" t="s">
        <v>116</v>
      </c>
      <c r="M8024" s="195"/>
      <c r="N8024" s="195"/>
    </row>
    <row r="8025" spans="1:14" x14ac:dyDescent="0.2">
      <c r="A8025" s="183">
        <v>5448</v>
      </c>
      <c r="B8025" s="253" t="str">
        <f>IF(AND(A8025&lt;&gt;"",ISNUMBER(A8025)),VLOOKUP(A8025,Studies!A:BR,2,FALSE),"")</f>
        <v>Wenning 2009</v>
      </c>
      <c r="C8025" s="254" t="str">
        <f>IF(AND(A8025&lt;&gt;"",ISNUMBER(A8025)),VLOOKUP(A8025,Studies!A:BR,3,FALSE),"")</f>
        <v xml:space="preserve">https://www.ncbi.nlm.nih.gov/pubmed/19433563
</v>
      </c>
      <c r="D8025" s="254" t="str">
        <f>IF(AND(A8025&lt;&gt;"",ISNUMBER(A8025)),VLOOKUP(A8025,Studies!A:BR,4,FALSE),"")</f>
        <v xml:space="preserve">400mg </v>
      </c>
      <c r="E8025" s="254" t="str">
        <f>IF(AND(A8025&lt;&gt;"",ISNUMBER(A8025)),VLOOKUP(A8025,Studies!A:BR,5,FALSE),"")</f>
        <v>Raltegravir</v>
      </c>
      <c r="F8025" s="255" t="str">
        <f>IF(AND(A8025&lt;&gt;"",ISNUMBER(A8025)),VLOOKUP(A8025,Studies!A:BR,6,FALSE),"")</f>
        <v>Plasma</v>
      </c>
      <c r="G8025" s="194">
        <v>10</v>
      </c>
      <c r="H8025" s="194" t="s">
        <v>60</v>
      </c>
      <c r="I8025" s="187">
        <v>172.88801574707031</v>
      </c>
      <c r="J8025" s="187" t="s">
        <v>964</v>
      </c>
      <c r="K8025" s="187" t="s">
        <v>116</v>
      </c>
      <c r="M8025" s="195"/>
      <c r="N8025" s="195"/>
    </row>
    <row r="8026" spans="1:14" x14ac:dyDescent="0.2">
      <c r="A8026" s="30">
        <v>5448</v>
      </c>
      <c r="B8026" s="253" t="str">
        <f>IF(AND(A8026&lt;&gt;"",ISNUMBER(A8026)),VLOOKUP(A8026,Studies!A:BR,2,FALSE),"")</f>
        <v>Wenning 2009</v>
      </c>
      <c r="C8026" s="254" t="str">
        <f>IF(AND(A8026&lt;&gt;"",ISNUMBER(A8026)),VLOOKUP(A8026,Studies!A:BR,3,FALSE),"")</f>
        <v xml:space="preserve">https://www.ncbi.nlm.nih.gov/pubmed/19433563
</v>
      </c>
      <c r="D8026" s="254" t="str">
        <f>IF(AND(A8026&lt;&gt;"",ISNUMBER(A8026)),VLOOKUP(A8026,Studies!A:BR,4,FALSE),"")</f>
        <v xml:space="preserve">400mg </v>
      </c>
      <c r="E8026" s="254" t="str">
        <f>IF(AND(A8026&lt;&gt;"",ISNUMBER(A8026)),VLOOKUP(A8026,Studies!A:BR,5,FALSE),"")</f>
        <v>Raltegravir</v>
      </c>
      <c r="F8026" s="255" t="str">
        <f>IF(AND(A8026&lt;&gt;"",ISNUMBER(A8026)),VLOOKUP(A8026,Studies!A:BR,6,FALSE),"")</f>
        <v>Plasma</v>
      </c>
      <c r="G8026" s="194">
        <v>12</v>
      </c>
      <c r="H8026" s="194" t="s">
        <v>60</v>
      </c>
      <c r="I8026" s="187">
        <v>141.45382690429687</v>
      </c>
      <c r="J8026" s="187" t="s">
        <v>964</v>
      </c>
      <c r="K8026" s="187" t="s">
        <v>116</v>
      </c>
      <c r="M8026" s="195"/>
      <c r="N8026" s="195"/>
    </row>
    <row r="8027" spans="1:14" x14ac:dyDescent="0.2">
      <c r="A8027" s="30">
        <v>5449</v>
      </c>
      <c r="B8027" s="253" t="str">
        <f>IF(AND(A8027&lt;&gt;"",ISNUMBER(A8027)),VLOOKUP(A8027,Studies!A:BR,2,FALSE),"")</f>
        <v>Larson 2013</v>
      </c>
      <c r="C8027" s="254" t="str">
        <f>IF(AND(A8027&lt;&gt;"",ISNUMBER(A8027)),VLOOKUP(A8027,Studies!A:BR,3,FALSE),"")</f>
        <v>https://www.ncbi.nlm.nih.gov/pubmed/24600298</v>
      </c>
      <c r="D8027" s="254" t="str">
        <f>IF(AND(A8027&lt;&gt;"",ISNUMBER(A8027)),VLOOKUP(A8027,Studies!A:BR,4,FALSE),"")</f>
        <v>8-18y</v>
      </c>
      <c r="E8027" s="254" t="str">
        <f>IF(AND(A8027&lt;&gt;"",ISNUMBER(A8027)),VLOOKUP(A8027,Studies!A:BR,5,FALSE),"")</f>
        <v>Raltegravir</v>
      </c>
      <c r="F8027" s="255" t="str">
        <f>IF(AND(A8027&lt;&gt;"",ISNUMBER(A8027)),VLOOKUP(A8027,Studies!A:BR,6,FALSE),"")</f>
        <v>Plasma</v>
      </c>
      <c r="G8027" s="194">
        <v>0</v>
      </c>
      <c r="H8027" s="194" t="s">
        <v>60</v>
      </c>
      <c r="I8027" s="187">
        <v>223.60470000000001</v>
      </c>
      <c r="J8027" s="187" t="s">
        <v>941</v>
      </c>
      <c r="K8027" s="187" t="s">
        <v>116</v>
      </c>
      <c r="M8027" s="195"/>
      <c r="N8027" s="195"/>
    </row>
    <row r="8028" spans="1:14" x14ac:dyDescent="0.2">
      <c r="A8028" s="30">
        <v>5449</v>
      </c>
      <c r="B8028" s="253" t="str">
        <f>IF(AND(A8028&lt;&gt;"",ISNUMBER(A8028)),VLOOKUP(A8028,Studies!A:BR,2,FALSE),"")</f>
        <v>Larson 2013</v>
      </c>
      <c r="C8028" s="254" t="str">
        <f>IF(AND(A8028&lt;&gt;"",ISNUMBER(A8028)),VLOOKUP(A8028,Studies!A:BR,3,FALSE),"")</f>
        <v>https://www.ncbi.nlm.nih.gov/pubmed/24600298</v>
      </c>
      <c r="D8028" s="254" t="str">
        <f>IF(AND(A8028&lt;&gt;"",ISNUMBER(A8028)),VLOOKUP(A8028,Studies!A:BR,4,FALSE),"")</f>
        <v>8-18y</v>
      </c>
      <c r="E8028" s="254" t="str">
        <f>IF(AND(A8028&lt;&gt;"",ISNUMBER(A8028)),VLOOKUP(A8028,Studies!A:BR,5,FALSE),"")</f>
        <v>Raltegravir</v>
      </c>
      <c r="F8028" s="255" t="str">
        <f>IF(AND(A8028&lt;&gt;"",ISNUMBER(A8028)),VLOOKUP(A8028,Studies!A:BR,6,FALSE),"")</f>
        <v>Plasma</v>
      </c>
      <c r="G8028" s="194">
        <v>0.5</v>
      </c>
      <c r="H8028" s="194" t="s">
        <v>60</v>
      </c>
      <c r="I8028" s="187">
        <v>655.55470000000003</v>
      </c>
      <c r="J8028" s="187" t="s">
        <v>941</v>
      </c>
      <c r="K8028" s="187" t="s">
        <v>116</v>
      </c>
      <c r="M8028" s="195"/>
      <c r="N8028" s="195"/>
    </row>
    <row r="8029" spans="1:14" x14ac:dyDescent="0.2">
      <c r="A8029" s="183">
        <v>5449</v>
      </c>
      <c r="B8029" s="253" t="str">
        <f>IF(AND(A8029&lt;&gt;"",ISNUMBER(A8029)),VLOOKUP(A8029,Studies!A:BR,2,FALSE),"")</f>
        <v>Larson 2013</v>
      </c>
      <c r="C8029" s="254" t="str">
        <f>IF(AND(A8029&lt;&gt;"",ISNUMBER(A8029)),VLOOKUP(A8029,Studies!A:BR,3,FALSE),"")</f>
        <v>https://www.ncbi.nlm.nih.gov/pubmed/24600298</v>
      </c>
      <c r="D8029" s="254" t="str">
        <f>IF(AND(A8029&lt;&gt;"",ISNUMBER(A8029)),VLOOKUP(A8029,Studies!A:BR,4,FALSE),"")</f>
        <v>8-18y</v>
      </c>
      <c r="E8029" s="254" t="str">
        <f>IF(AND(A8029&lt;&gt;"",ISNUMBER(A8029)),VLOOKUP(A8029,Studies!A:BR,5,FALSE),"")</f>
        <v>Raltegravir</v>
      </c>
      <c r="F8029" s="255" t="str">
        <f>IF(AND(A8029&lt;&gt;"",ISNUMBER(A8029)),VLOOKUP(A8029,Studies!A:BR,6,FALSE),"")</f>
        <v>Plasma</v>
      </c>
      <c r="G8029" s="194">
        <v>1</v>
      </c>
      <c r="H8029" s="194" t="s">
        <v>60</v>
      </c>
      <c r="I8029" s="187">
        <v>883.82600000000002</v>
      </c>
      <c r="J8029" s="187" t="s">
        <v>941</v>
      </c>
      <c r="K8029" s="187" t="s">
        <v>116</v>
      </c>
      <c r="M8029" s="195"/>
      <c r="N8029" s="195"/>
    </row>
    <row r="8030" spans="1:14" x14ac:dyDescent="0.2">
      <c r="A8030" s="183">
        <v>5449</v>
      </c>
      <c r="B8030" s="253" t="str">
        <f>IF(AND(A8030&lt;&gt;"",ISNUMBER(A8030)),VLOOKUP(A8030,Studies!A:BR,2,FALSE),"")</f>
        <v>Larson 2013</v>
      </c>
      <c r="C8030" s="254" t="str">
        <f>IF(AND(A8030&lt;&gt;"",ISNUMBER(A8030)),VLOOKUP(A8030,Studies!A:BR,3,FALSE),"")</f>
        <v>https://www.ncbi.nlm.nih.gov/pubmed/24600298</v>
      </c>
      <c r="D8030" s="254" t="str">
        <f>IF(AND(A8030&lt;&gt;"",ISNUMBER(A8030)),VLOOKUP(A8030,Studies!A:BR,4,FALSE),"")</f>
        <v>8-18y</v>
      </c>
      <c r="E8030" s="254" t="str">
        <f>IF(AND(A8030&lt;&gt;"",ISNUMBER(A8030)),VLOOKUP(A8030,Studies!A:BR,5,FALSE),"")</f>
        <v>Raltegravir</v>
      </c>
      <c r="F8030" s="255" t="str">
        <f>IF(AND(A8030&lt;&gt;"",ISNUMBER(A8030)),VLOOKUP(A8030,Studies!A:BR,6,FALSE),"")</f>
        <v>Plasma</v>
      </c>
      <c r="G8030" s="194">
        <v>2</v>
      </c>
      <c r="H8030" s="194" t="s">
        <v>60</v>
      </c>
      <c r="I8030" s="187">
        <v>793.69569999999999</v>
      </c>
      <c r="J8030" s="187" t="s">
        <v>941</v>
      </c>
      <c r="K8030" s="187" t="s">
        <v>116</v>
      </c>
      <c r="M8030" s="195"/>
      <c r="N8030" s="195"/>
    </row>
    <row r="8031" spans="1:14" x14ac:dyDescent="0.2">
      <c r="A8031" s="183">
        <v>5449</v>
      </c>
      <c r="B8031" s="253" t="str">
        <f>IF(AND(A8031&lt;&gt;"",ISNUMBER(A8031)),VLOOKUP(A8031,Studies!A:BR,2,FALSE),"")</f>
        <v>Larson 2013</v>
      </c>
      <c r="C8031" s="254" t="str">
        <f>IF(AND(A8031&lt;&gt;"",ISNUMBER(A8031)),VLOOKUP(A8031,Studies!A:BR,3,FALSE),"")</f>
        <v>https://www.ncbi.nlm.nih.gov/pubmed/24600298</v>
      </c>
      <c r="D8031" s="254" t="str">
        <f>IF(AND(A8031&lt;&gt;"",ISNUMBER(A8031)),VLOOKUP(A8031,Studies!A:BR,4,FALSE),"")</f>
        <v>8-18y</v>
      </c>
      <c r="E8031" s="254" t="str">
        <f>IF(AND(A8031&lt;&gt;"",ISNUMBER(A8031)),VLOOKUP(A8031,Studies!A:BR,5,FALSE),"")</f>
        <v>Raltegravir</v>
      </c>
      <c r="F8031" s="255" t="str">
        <f>IF(AND(A8031&lt;&gt;"",ISNUMBER(A8031)),VLOOKUP(A8031,Studies!A:BR,6,FALSE),"")</f>
        <v>Plasma</v>
      </c>
      <c r="G8031" s="194">
        <v>3</v>
      </c>
      <c r="H8031" s="194" t="s">
        <v>60</v>
      </c>
      <c r="I8031" s="187">
        <v>738.77499999999998</v>
      </c>
      <c r="J8031" s="187" t="s">
        <v>941</v>
      </c>
      <c r="K8031" s="187" t="s">
        <v>116</v>
      </c>
      <c r="M8031" s="195"/>
      <c r="N8031" s="195"/>
    </row>
    <row r="8032" spans="1:14" x14ac:dyDescent="0.2">
      <c r="A8032" s="183">
        <v>5449</v>
      </c>
      <c r="B8032" s="253" t="str">
        <f>IF(AND(A8032&lt;&gt;"",ISNUMBER(A8032)),VLOOKUP(A8032,Studies!A:BR,2,FALSE),"")</f>
        <v>Larson 2013</v>
      </c>
      <c r="C8032" s="254" t="str">
        <f>IF(AND(A8032&lt;&gt;"",ISNUMBER(A8032)),VLOOKUP(A8032,Studies!A:BR,3,FALSE),"")</f>
        <v>https://www.ncbi.nlm.nih.gov/pubmed/24600298</v>
      </c>
      <c r="D8032" s="254" t="str">
        <f>IF(AND(A8032&lt;&gt;"",ISNUMBER(A8032)),VLOOKUP(A8032,Studies!A:BR,4,FALSE),"")</f>
        <v>8-18y</v>
      </c>
      <c r="E8032" s="254" t="str">
        <f>IF(AND(A8032&lt;&gt;"",ISNUMBER(A8032)),VLOOKUP(A8032,Studies!A:BR,5,FALSE),"")</f>
        <v>Raltegravir</v>
      </c>
      <c r="F8032" s="255" t="str">
        <f>IF(AND(A8032&lt;&gt;"",ISNUMBER(A8032)),VLOOKUP(A8032,Studies!A:BR,6,FALSE),"")</f>
        <v>Plasma</v>
      </c>
      <c r="G8032" s="194">
        <v>4</v>
      </c>
      <c r="H8032" s="194" t="s">
        <v>60</v>
      </c>
      <c r="I8032" s="187">
        <v>602.94380000000001</v>
      </c>
      <c r="J8032" s="187" t="s">
        <v>941</v>
      </c>
      <c r="K8032" s="187" t="s">
        <v>116</v>
      </c>
      <c r="M8032" s="195"/>
      <c r="N8032" s="195"/>
    </row>
    <row r="8033" spans="1:15" x14ac:dyDescent="0.2">
      <c r="A8033" s="183">
        <v>5449</v>
      </c>
      <c r="B8033" s="253" t="str">
        <f>IF(AND(A8033&lt;&gt;"",ISNUMBER(A8033)),VLOOKUP(A8033,Studies!A:BR,2,FALSE),"")</f>
        <v>Larson 2013</v>
      </c>
      <c r="C8033" s="254" t="str">
        <f>IF(AND(A8033&lt;&gt;"",ISNUMBER(A8033)),VLOOKUP(A8033,Studies!A:BR,3,FALSE),"")</f>
        <v>https://www.ncbi.nlm.nih.gov/pubmed/24600298</v>
      </c>
      <c r="D8033" s="254" t="str">
        <f>IF(AND(A8033&lt;&gt;"",ISNUMBER(A8033)),VLOOKUP(A8033,Studies!A:BR,4,FALSE),"")</f>
        <v>8-18y</v>
      </c>
      <c r="E8033" s="254" t="str">
        <f>IF(AND(A8033&lt;&gt;"",ISNUMBER(A8033)),VLOOKUP(A8033,Studies!A:BR,5,FALSE),"")</f>
        <v>Raltegravir</v>
      </c>
      <c r="F8033" s="255" t="str">
        <f>IF(AND(A8033&lt;&gt;"",ISNUMBER(A8033)),VLOOKUP(A8033,Studies!A:BR,6,FALSE),"")</f>
        <v>Plasma</v>
      </c>
      <c r="G8033" s="194">
        <v>6</v>
      </c>
      <c r="H8033" s="194" t="s">
        <v>60</v>
      </c>
      <c r="I8033" s="187">
        <v>258.08609999999999</v>
      </c>
      <c r="J8033" s="187" t="s">
        <v>941</v>
      </c>
      <c r="K8033" s="187" t="s">
        <v>116</v>
      </c>
      <c r="M8033" s="195"/>
      <c r="N8033" s="195"/>
    </row>
    <row r="8034" spans="1:15" x14ac:dyDescent="0.2">
      <c r="A8034" s="183">
        <v>5449</v>
      </c>
      <c r="B8034" s="253" t="str">
        <f>IF(AND(A8034&lt;&gt;"",ISNUMBER(A8034)),VLOOKUP(A8034,Studies!A:BR,2,FALSE),"")</f>
        <v>Larson 2013</v>
      </c>
      <c r="C8034" s="254" t="str">
        <f>IF(AND(A8034&lt;&gt;"",ISNUMBER(A8034)),VLOOKUP(A8034,Studies!A:BR,3,FALSE),"")</f>
        <v>https://www.ncbi.nlm.nih.gov/pubmed/24600298</v>
      </c>
      <c r="D8034" s="254" t="str">
        <f>IF(AND(A8034&lt;&gt;"",ISNUMBER(A8034)),VLOOKUP(A8034,Studies!A:BR,4,FALSE),"")</f>
        <v>8-18y</v>
      </c>
      <c r="E8034" s="254" t="str">
        <f>IF(AND(A8034&lt;&gt;"",ISNUMBER(A8034)),VLOOKUP(A8034,Studies!A:BR,5,FALSE),"")</f>
        <v>Raltegravir</v>
      </c>
      <c r="F8034" s="255" t="str">
        <f>IF(AND(A8034&lt;&gt;"",ISNUMBER(A8034)),VLOOKUP(A8034,Studies!A:BR,6,FALSE),"")</f>
        <v>Plasma</v>
      </c>
      <c r="G8034" s="194">
        <v>8</v>
      </c>
      <c r="H8034" s="194" t="s">
        <v>60</v>
      </c>
      <c r="I8034" s="187">
        <v>171.90719999999999</v>
      </c>
      <c r="J8034" s="187" t="s">
        <v>941</v>
      </c>
      <c r="K8034" s="187" t="s">
        <v>116</v>
      </c>
      <c r="M8034" s="195"/>
      <c r="N8034" s="195"/>
    </row>
    <row r="8035" spans="1:15" x14ac:dyDescent="0.2">
      <c r="A8035" s="183">
        <v>5449</v>
      </c>
      <c r="B8035" s="253" t="str">
        <f>IF(AND(A8035&lt;&gt;"",ISNUMBER(A8035)),VLOOKUP(A8035,Studies!A:BR,2,FALSE),"")</f>
        <v>Larson 2013</v>
      </c>
      <c r="C8035" s="254" t="str">
        <f>IF(AND(A8035&lt;&gt;"",ISNUMBER(A8035)),VLOOKUP(A8035,Studies!A:BR,3,FALSE),"")</f>
        <v>https://www.ncbi.nlm.nih.gov/pubmed/24600298</v>
      </c>
      <c r="D8035" s="254" t="str">
        <f>IF(AND(A8035&lt;&gt;"",ISNUMBER(A8035)),VLOOKUP(A8035,Studies!A:BR,4,FALSE),"")</f>
        <v>8-18y</v>
      </c>
      <c r="E8035" s="254" t="str">
        <f>IF(AND(A8035&lt;&gt;"",ISNUMBER(A8035)),VLOOKUP(A8035,Studies!A:BR,5,FALSE),"")</f>
        <v>Raltegravir</v>
      </c>
      <c r="F8035" s="255" t="str">
        <f>IF(AND(A8035&lt;&gt;"",ISNUMBER(A8035)),VLOOKUP(A8035,Studies!A:BR,6,FALSE),"")</f>
        <v>Plasma</v>
      </c>
      <c r="G8035" s="194">
        <v>12</v>
      </c>
      <c r="H8035" s="194" t="s">
        <v>60</v>
      </c>
      <c r="I8035" s="187">
        <v>123.0171</v>
      </c>
      <c r="J8035" s="187" t="s">
        <v>941</v>
      </c>
      <c r="K8035" s="187" t="s">
        <v>116</v>
      </c>
      <c r="M8035" s="195"/>
      <c r="N8035" s="195"/>
    </row>
    <row r="8036" spans="1:15" x14ac:dyDescent="0.2">
      <c r="A8036" s="30">
        <v>1003</v>
      </c>
      <c r="B8036" s="253" t="str">
        <f>IF(AND(A8036&lt;&gt;"",ISNUMBER(A8036)),VLOOKUP(A8036,Studies!A:BR,2,FALSE),"")</f>
        <v>Villikka 1997</v>
      </c>
      <c r="C8036" s="254" t="str">
        <f>IF(AND(A8036&lt;&gt;"",ISNUMBER(A8036)),VLOOKUP(A8036,Studies!A:BR,3,FALSE),"")</f>
        <v>https://www.ncbi.nlm.nih.gov/pubmed/9024169</v>
      </c>
      <c r="D8036" s="254" t="str">
        <f>IF(AND(A8036&lt;&gt;"",ISNUMBER(A8036)),VLOOKUP(A8036,Studies!A:BR,4,FALSE),"")</f>
        <v>Control arm (pretreatment with placebo for 5 days)</v>
      </c>
      <c r="E8036" s="254" t="str">
        <f>IF(AND(A8036&lt;&gt;"",ISNUMBER(A8036)),VLOOKUP(A8036,Studies!A:BR,5,FALSE),"")</f>
        <v>Triazolam</v>
      </c>
      <c r="F8036" s="255" t="str">
        <f>IF(AND(A8036&lt;&gt;"",ISNUMBER(A8036)),VLOOKUP(A8036,Studies!A:BR,6,FALSE),"")</f>
        <v>Plasma</v>
      </c>
      <c r="G8036" s="194">
        <v>0</v>
      </c>
      <c r="H8036" s="50" t="s">
        <v>60</v>
      </c>
      <c r="I8036" s="187" t="s">
        <v>2642</v>
      </c>
      <c r="J8036" s="41" t="s">
        <v>941</v>
      </c>
      <c r="K8036" s="41" t="s">
        <v>335</v>
      </c>
      <c r="O8036" s="59" t="s">
        <v>2643</v>
      </c>
    </row>
    <row r="8037" spans="1:15" x14ac:dyDescent="0.2">
      <c r="A8037" s="30">
        <v>1003</v>
      </c>
      <c r="B8037" s="253" t="str">
        <f>IF(AND(A8037&lt;&gt;"",ISNUMBER(A8037)),VLOOKUP(A8037,Studies!A:BR,2,FALSE),"")</f>
        <v>Villikka 1997</v>
      </c>
      <c r="C8037" s="254" t="str">
        <f>IF(AND(A8037&lt;&gt;"",ISNUMBER(A8037)),VLOOKUP(A8037,Studies!A:BR,3,FALSE),"")</f>
        <v>https://www.ncbi.nlm.nih.gov/pubmed/9024169</v>
      </c>
      <c r="D8037" s="254" t="str">
        <f>IF(AND(A8037&lt;&gt;"",ISNUMBER(A8037)),VLOOKUP(A8037,Studies!A:BR,4,FALSE),"")</f>
        <v>Control arm (pretreatment with placebo for 5 days)</v>
      </c>
      <c r="E8037" s="254" t="str">
        <f>IF(AND(A8037&lt;&gt;"",ISNUMBER(A8037)),VLOOKUP(A8037,Studies!A:BR,5,FALSE),"")</f>
        <v>Triazolam</v>
      </c>
      <c r="F8037" s="255" t="str">
        <f>IF(AND(A8037&lt;&gt;"",ISNUMBER(A8037)),VLOOKUP(A8037,Studies!A:BR,6,FALSE),"")</f>
        <v>Plasma</v>
      </c>
      <c r="G8037" s="194">
        <v>0.5</v>
      </c>
      <c r="H8037" s="50" t="s">
        <v>60</v>
      </c>
      <c r="I8037" s="187">
        <v>0.83652979999999999</v>
      </c>
      <c r="J8037" s="41" t="s">
        <v>941</v>
      </c>
      <c r="K8037" s="41" t="s">
        <v>335</v>
      </c>
      <c r="O8037" s="59" t="s">
        <v>2643</v>
      </c>
    </row>
    <row r="8038" spans="1:15" x14ac:dyDescent="0.2">
      <c r="A8038" s="30">
        <v>1003</v>
      </c>
      <c r="B8038" s="253" t="str">
        <f>IF(AND(A8038&lt;&gt;"",ISNUMBER(A8038)),VLOOKUP(A8038,Studies!A:BR,2,FALSE),"")</f>
        <v>Villikka 1997</v>
      </c>
      <c r="C8038" s="254" t="str">
        <f>IF(AND(A8038&lt;&gt;"",ISNUMBER(A8038)),VLOOKUP(A8038,Studies!A:BR,3,FALSE),"")</f>
        <v>https://www.ncbi.nlm.nih.gov/pubmed/9024169</v>
      </c>
      <c r="D8038" s="254" t="str">
        <f>IF(AND(A8038&lt;&gt;"",ISNUMBER(A8038)),VLOOKUP(A8038,Studies!A:BR,4,FALSE),"")</f>
        <v>Control arm (pretreatment with placebo for 5 days)</v>
      </c>
      <c r="E8038" s="254" t="str">
        <f>IF(AND(A8038&lt;&gt;"",ISNUMBER(A8038)),VLOOKUP(A8038,Studies!A:BR,5,FALSE),"")</f>
        <v>Triazolam</v>
      </c>
      <c r="F8038" s="255" t="str">
        <f>IF(AND(A8038&lt;&gt;"",ISNUMBER(A8038)),VLOOKUP(A8038,Studies!A:BR,6,FALSE),"")</f>
        <v>Plasma</v>
      </c>
      <c r="G8038" s="194">
        <v>1</v>
      </c>
      <c r="H8038" s="50" t="s">
        <v>60</v>
      </c>
      <c r="I8038" s="187">
        <v>1.9336930000000001</v>
      </c>
      <c r="J8038" s="41" t="s">
        <v>941</v>
      </c>
      <c r="K8038" s="41" t="s">
        <v>335</v>
      </c>
      <c r="O8038" s="59" t="s">
        <v>2643</v>
      </c>
    </row>
    <row r="8039" spans="1:15" x14ac:dyDescent="0.2">
      <c r="A8039" s="30">
        <v>1003</v>
      </c>
      <c r="B8039" s="253" t="str">
        <f>IF(AND(A8039&lt;&gt;"",ISNUMBER(A8039)),VLOOKUP(A8039,Studies!A:BR,2,FALSE),"")</f>
        <v>Villikka 1997</v>
      </c>
      <c r="C8039" s="254" t="str">
        <f>IF(AND(A8039&lt;&gt;"",ISNUMBER(A8039)),VLOOKUP(A8039,Studies!A:BR,3,FALSE),"")</f>
        <v>https://www.ncbi.nlm.nih.gov/pubmed/9024169</v>
      </c>
      <c r="D8039" s="254" t="str">
        <f>IF(AND(A8039&lt;&gt;"",ISNUMBER(A8039)),VLOOKUP(A8039,Studies!A:BR,4,FALSE),"")</f>
        <v>Control arm (pretreatment with placebo for 5 days)</v>
      </c>
      <c r="E8039" s="254" t="str">
        <f>IF(AND(A8039&lt;&gt;"",ISNUMBER(A8039)),VLOOKUP(A8039,Studies!A:BR,5,FALSE),"")</f>
        <v>Triazolam</v>
      </c>
      <c r="F8039" s="255" t="str">
        <f>IF(AND(A8039&lt;&gt;"",ISNUMBER(A8039)),VLOOKUP(A8039,Studies!A:BR,6,FALSE),"")</f>
        <v>Plasma</v>
      </c>
      <c r="G8039" s="194">
        <v>1.5</v>
      </c>
      <c r="H8039" s="50" t="s">
        <v>60</v>
      </c>
      <c r="I8039" s="187">
        <v>2.3827020000000001</v>
      </c>
      <c r="J8039" s="41" t="s">
        <v>941</v>
      </c>
      <c r="K8039" s="41" t="s">
        <v>335</v>
      </c>
      <c r="O8039" s="59" t="s">
        <v>2643</v>
      </c>
    </row>
    <row r="8040" spans="1:15" x14ac:dyDescent="0.2">
      <c r="A8040" s="30">
        <v>1003</v>
      </c>
      <c r="B8040" s="253" t="str">
        <f>IF(AND(A8040&lt;&gt;"",ISNUMBER(A8040)),VLOOKUP(A8040,Studies!A:BR,2,FALSE),"")</f>
        <v>Villikka 1997</v>
      </c>
      <c r="C8040" s="254" t="str">
        <f>IF(AND(A8040&lt;&gt;"",ISNUMBER(A8040)),VLOOKUP(A8040,Studies!A:BR,3,FALSE),"")</f>
        <v>https://www.ncbi.nlm.nih.gov/pubmed/9024169</v>
      </c>
      <c r="D8040" s="254" t="str">
        <f>IF(AND(A8040&lt;&gt;"",ISNUMBER(A8040)),VLOOKUP(A8040,Studies!A:BR,4,FALSE),"")</f>
        <v>Control arm (pretreatment with placebo for 5 days)</v>
      </c>
      <c r="E8040" s="254" t="str">
        <f>IF(AND(A8040&lt;&gt;"",ISNUMBER(A8040)),VLOOKUP(A8040,Studies!A:BR,5,FALSE),"")</f>
        <v>Triazolam</v>
      </c>
      <c r="F8040" s="255" t="str">
        <f>IF(AND(A8040&lt;&gt;"",ISNUMBER(A8040)),VLOOKUP(A8040,Studies!A:BR,6,FALSE),"")</f>
        <v>Plasma</v>
      </c>
      <c r="G8040" s="194">
        <v>2</v>
      </c>
      <c r="H8040" s="50" t="s">
        <v>60</v>
      </c>
      <c r="I8040" s="187">
        <v>2.5109460000000001</v>
      </c>
      <c r="J8040" s="41" t="s">
        <v>941</v>
      </c>
      <c r="K8040" s="41" t="s">
        <v>335</v>
      </c>
      <c r="O8040" s="59" t="s">
        <v>2643</v>
      </c>
    </row>
    <row r="8041" spans="1:15" x14ac:dyDescent="0.2">
      <c r="A8041" s="30">
        <v>1003</v>
      </c>
      <c r="B8041" s="253" t="str">
        <f>IF(AND(A8041&lt;&gt;"",ISNUMBER(A8041)),VLOOKUP(A8041,Studies!A:BR,2,FALSE),"")</f>
        <v>Villikka 1997</v>
      </c>
      <c r="C8041" s="254" t="str">
        <f>IF(AND(A8041&lt;&gt;"",ISNUMBER(A8041)),VLOOKUP(A8041,Studies!A:BR,3,FALSE),"")</f>
        <v>https://www.ncbi.nlm.nih.gov/pubmed/9024169</v>
      </c>
      <c r="D8041" s="254" t="str">
        <f>IF(AND(A8041&lt;&gt;"",ISNUMBER(A8041)),VLOOKUP(A8041,Studies!A:BR,4,FALSE),"")</f>
        <v>Control arm (pretreatment with placebo for 5 days)</v>
      </c>
      <c r="E8041" s="254" t="str">
        <f>IF(AND(A8041&lt;&gt;"",ISNUMBER(A8041)),VLOOKUP(A8041,Studies!A:BR,5,FALSE),"")</f>
        <v>Triazolam</v>
      </c>
      <c r="F8041" s="255" t="str">
        <f>IF(AND(A8041&lt;&gt;"",ISNUMBER(A8041)),VLOOKUP(A8041,Studies!A:BR,6,FALSE),"")</f>
        <v>Plasma</v>
      </c>
      <c r="G8041" s="194">
        <v>3</v>
      </c>
      <c r="H8041" s="50" t="s">
        <v>60</v>
      </c>
      <c r="I8041" s="187">
        <v>2.2997969999999999</v>
      </c>
      <c r="J8041" s="41" t="s">
        <v>941</v>
      </c>
      <c r="K8041" s="41" t="s">
        <v>335</v>
      </c>
      <c r="O8041" s="59" t="s">
        <v>2643</v>
      </c>
    </row>
    <row r="8042" spans="1:15" x14ac:dyDescent="0.2">
      <c r="A8042" s="30">
        <v>1003</v>
      </c>
      <c r="B8042" s="253" t="str">
        <f>IF(AND(A8042&lt;&gt;"",ISNUMBER(A8042)),VLOOKUP(A8042,Studies!A:BR,2,FALSE),"")</f>
        <v>Villikka 1997</v>
      </c>
      <c r="C8042" s="254" t="str">
        <f>IF(AND(A8042&lt;&gt;"",ISNUMBER(A8042)),VLOOKUP(A8042,Studies!A:BR,3,FALSE),"")</f>
        <v>https://www.ncbi.nlm.nih.gov/pubmed/9024169</v>
      </c>
      <c r="D8042" s="254" t="str">
        <f>IF(AND(A8042&lt;&gt;"",ISNUMBER(A8042)),VLOOKUP(A8042,Studies!A:BR,4,FALSE),"")</f>
        <v>Control arm (pretreatment with placebo for 5 days)</v>
      </c>
      <c r="E8042" s="254" t="str">
        <f>IF(AND(A8042&lt;&gt;"",ISNUMBER(A8042)),VLOOKUP(A8042,Studies!A:BR,5,FALSE),"")</f>
        <v>Triazolam</v>
      </c>
      <c r="F8042" s="255" t="str">
        <f>IF(AND(A8042&lt;&gt;"",ISNUMBER(A8042)),VLOOKUP(A8042,Studies!A:BR,6,FALSE),"")</f>
        <v>Plasma</v>
      </c>
      <c r="G8042" s="194">
        <v>4</v>
      </c>
      <c r="H8042" s="50" t="s">
        <v>60</v>
      </c>
      <c r="I8042" s="187">
        <v>1.7879849999999999</v>
      </c>
      <c r="J8042" s="41" t="s">
        <v>941</v>
      </c>
      <c r="K8042" s="41" t="s">
        <v>335</v>
      </c>
      <c r="O8042" s="59" t="s">
        <v>2643</v>
      </c>
    </row>
    <row r="8043" spans="1:15" x14ac:dyDescent="0.2">
      <c r="A8043" s="30">
        <v>1003</v>
      </c>
      <c r="B8043" s="253" t="str">
        <f>IF(AND(A8043&lt;&gt;"",ISNUMBER(A8043)),VLOOKUP(A8043,Studies!A:BR,2,FALSE),"")</f>
        <v>Villikka 1997</v>
      </c>
      <c r="C8043" s="254" t="str">
        <f>IF(AND(A8043&lt;&gt;"",ISNUMBER(A8043)),VLOOKUP(A8043,Studies!A:BR,3,FALSE),"")</f>
        <v>https://www.ncbi.nlm.nih.gov/pubmed/9024169</v>
      </c>
      <c r="D8043" s="254" t="str">
        <f>IF(AND(A8043&lt;&gt;"",ISNUMBER(A8043)),VLOOKUP(A8043,Studies!A:BR,4,FALSE),"")</f>
        <v>Control arm (pretreatment with placebo for 5 days)</v>
      </c>
      <c r="E8043" s="254" t="str">
        <f>IF(AND(A8043&lt;&gt;"",ISNUMBER(A8043)),VLOOKUP(A8043,Studies!A:BR,5,FALSE),"")</f>
        <v>Triazolam</v>
      </c>
      <c r="F8043" s="255" t="str">
        <f>IF(AND(A8043&lt;&gt;"",ISNUMBER(A8043)),VLOOKUP(A8043,Studies!A:BR,6,FALSE),"")</f>
        <v>Plasma</v>
      </c>
      <c r="G8043" s="194">
        <v>5</v>
      </c>
      <c r="H8043" s="50" t="s">
        <v>60</v>
      </c>
      <c r="I8043" s="187">
        <v>1.3763939999999999</v>
      </c>
      <c r="J8043" s="41" t="s">
        <v>941</v>
      </c>
      <c r="K8043" s="41" t="s">
        <v>335</v>
      </c>
      <c r="O8043" s="59" t="s">
        <v>2643</v>
      </c>
    </row>
    <row r="8044" spans="1:15" x14ac:dyDescent="0.2">
      <c r="A8044" s="30">
        <v>1003</v>
      </c>
      <c r="B8044" s="253" t="str">
        <f>IF(AND(A8044&lt;&gt;"",ISNUMBER(A8044)),VLOOKUP(A8044,Studies!A:BR,2,FALSE),"")</f>
        <v>Villikka 1997</v>
      </c>
      <c r="C8044" s="254" t="str">
        <f>IF(AND(A8044&lt;&gt;"",ISNUMBER(A8044)),VLOOKUP(A8044,Studies!A:BR,3,FALSE),"")</f>
        <v>https://www.ncbi.nlm.nih.gov/pubmed/9024169</v>
      </c>
      <c r="D8044" s="254" t="str">
        <f>IF(AND(A8044&lt;&gt;"",ISNUMBER(A8044)),VLOOKUP(A8044,Studies!A:BR,4,FALSE),"")</f>
        <v>Control arm (pretreatment with placebo for 5 days)</v>
      </c>
      <c r="E8044" s="254" t="str">
        <f>IF(AND(A8044&lt;&gt;"",ISNUMBER(A8044)),VLOOKUP(A8044,Studies!A:BR,5,FALSE),"")</f>
        <v>Triazolam</v>
      </c>
      <c r="F8044" s="255" t="str">
        <f>IF(AND(A8044&lt;&gt;"",ISNUMBER(A8044)),VLOOKUP(A8044,Studies!A:BR,6,FALSE),"")</f>
        <v>Plasma</v>
      </c>
      <c r="G8044" s="194">
        <v>6</v>
      </c>
      <c r="H8044" s="50" t="s">
        <v>60</v>
      </c>
      <c r="I8044" s="187">
        <v>1.1117349999999999</v>
      </c>
      <c r="J8044" s="41" t="s">
        <v>941</v>
      </c>
      <c r="K8044" s="41" t="s">
        <v>335</v>
      </c>
      <c r="O8044" s="59" t="s">
        <v>2643</v>
      </c>
    </row>
    <row r="8045" spans="1:15" x14ac:dyDescent="0.2">
      <c r="A8045" s="30">
        <v>1003</v>
      </c>
      <c r="B8045" s="253" t="str">
        <f>IF(AND(A8045&lt;&gt;"",ISNUMBER(A8045)),VLOOKUP(A8045,Studies!A:BR,2,FALSE),"")</f>
        <v>Villikka 1997</v>
      </c>
      <c r="C8045" s="254" t="str">
        <f>IF(AND(A8045&lt;&gt;"",ISNUMBER(A8045)),VLOOKUP(A8045,Studies!A:BR,3,FALSE),"")</f>
        <v>https://www.ncbi.nlm.nih.gov/pubmed/9024169</v>
      </c>
      <c r="D8045" s="254" t="str">
        <f>IF(AND(A8045&lt;&gt;"",ISNUMBER(A8045)),VLOOKUP(A8045,Studies!A:BR,4,FALSE),"")</f>
        <v>Control arm (pretreatment with placebo for 5 days)</v>
      </c>
      <c r="E8045" s="254" t="str">
        <f>IF(AND(A8045&lt;&gt;"",ISNUMBER(A8045)),VLOOKUP(A8045,Studies!A:BR,5,FALSE),"")</f>
        <v>Triazolam</v>
      </c>
      <c r="F8045" s="255" t="str">
        <f>IF(AND(A8045&lt;&gt;"",ISNUMBER(A8045)),VLOOKUP(A8045,Studies!A:BR,6,FALSE),"")</f>
        <v>Plasma</v>
      </c>
      <c r="G8045" s="194">
        <v>8</v>
      </c>
      <c r="H8045" s="50" t="s">
        <v>60</v>
      </c>
      <c r="I8045" s="187">
        <v>0.66939199999999999</v>
      </c>
      <c r="J8045" s="41" t="s">
        <v>941</v>
      </c>
      <c r="K8045" s="41" t="s">
        <v>335</v>
      </c>
      <c r="O8045" s="59" t="s">
        <v>2643</v>
      </c>
    </row>
    <row r="8046" spans="1:15" x14ac:dyDescent="0.2">
      <c r="A8046" s="30">
        <v>1003</v>
      </c>
      <c r="B8046" s="253" t="str">
        <f>IF(AND(A8046&lt;&gt;"",ISNUMBER(A8046)),VLOOKUP(A8046,Studies!A:BR,2,FALSE),"")</f>
        <v>Villikka 1997</v>
      </c>
      <c r="C8046" s="254" t="str">
        <f>IF(AND(A8046&lt;&gt;"",ISNUMBER(A8046)),VLOOKUP(A8046,Studies!A:BR,3,FALSE),"")</f>
        <v>https://www.ncbi.nlm.nih.gov/pubmed/9024169</v>
      </c>
      <c r="D8046" s="254" t="str">
        <f>IF(AND(A8046&lt;&gt;"",ISNUMBER(A8046)),VLOOKUP(A8046,Studies!A:BR,4,FALSE),"")</f>
        <v>Control arm (pretreatment with placebo for 5 days)</v>
      </c>
      <c r="E8046" s="254" t="str">
        <f>IF(AND(A8046&lt;&gt;"",ISNUMBER(A8046)),VLOOKUP(A8046,Studies!A:BR,5,FALSE),"")</f>
        <v>Triazolam</v>
      </c>
      <c r="F8046" s="255" t="str">
        <f>IF(AND(A8046&lt;&gt;"",ISNUMBER(A8046)),VLOOKUP(A8046,Studies!A:BR,6,FALSE),"")</f>
        <v>Plasma</v>
      </c>
      <c r="G8046" s="194">
        <v>10</v>
      </c>
      <c r="H8046" s="50" t="s">
        <v>60</v>
      </c>
      <c r="I8046" s="187">
        <v>0.39420159999999999</v>
      </c>
      <c r="J8046" s="41" t="s">
        <v>941</v>
      </c>
      <c r="K8046" s="41" t="s">
        <v>335</v>
      </c>
      <c r="O8046" s="59" t="s">
        <v>2643</v>
      </c>
    </row>
    <row r="8047" spans="1:15" x14ac:dyDescent="0.2">
      <c r="A8047" s="30">
        <v>1004</v>
      </c>
      <c r="B8047" s="253" t="str">
        <f>IF(AND(A8047&lt;&gt;"",ISNUMBER(A8047)),VLOOKUP(A8047,Studies!A:BR,2,FALSE),"")</f>
        <v>Villikka 1997</v>
      </c>
      <c r="C8047" s="254" t="str">
        <f>IF(AND(A8047&lt;&gt;"",ISNUMBER(A8047)),VLOOKUP(A8047,Studies!A:BR,3,FALSE),"")</f>
        <v>https://www.ncbi.nlm.nih.gov/pubmed/9024169</v>
      </c>
      <c r="D8047" s="254" t="str">
        <f>IF(AND(A8047&lt;&gt;"",ISNUMBER(A8047)),VLOOKUP(A8047,Studies!A:BR,4,FALSE),"")</f>
        <v>Treatment arm (pretreatment with rifampin; 600 mg; 5 days)</v>
      </c>
      <c r="E8047" s="254" t="str">
        <f>IF(AND(A8047&lt;&gt;"",ISNUMBER(A8047)),VLOOKUP(A8047,Studies!A:BR,5,FALSE),"")</f>
        <v>Triazolam</v>
      </c>
      <c r="F8047" s="255" t="str">
        <f>IF(AND(A8047&lt;&gt;"",ISNUMBER(A8047)),VLOOKUP(A8047,Studies!A:BR,6,FALSE),"")</f>
        <v>Plasma</v>
      </c>
      <c r="G8047" s="194">
        <v>113</v>
      </c>
      <c r="H8047" s="50" t="s">
        <v>60</v>
      </c>
      <c r="I8047" s="187" t="s">
        <v>2642</v>
      </c>
      <c r="J8047" s="41" t="s">
        <v>941</v>
      </c>
      <c r="K8047" s="41" t="s">
        <v>335</v>
      </c>
      <c r="O8047" s="59" t="s">
        <v>2643</v>
      </c>
    </row>
    <row r="8048" spans="1:15" x14ac:dyDescent="0.2">
      <c r="A8048" s="30">
        <v>1004</v>
      </c>
      <c r="B8048" s="253" t="str">
        <f>IF(AND(A8048&lt;&gt;"",ISNUMBER(A8048)),VLOOKUP(A8048,Studies!A:BR,2,FALSE),"")</f>
        <v>Villikka 1997</v>
      </c>
      <c r="C8048" s="254" t="str">
        <f>IF(AND(A8048&lt;&gt;"",ISNUMBER(A8048)),VLOOKUP(A8048,Studies!A:BR,3,FALSE),"")</f>
        <v>https://www.ncbi.nlm.nih.gov/pubmed/9024169</v>
      </c>
      <c r="D8048" s="254" t="str">
        <f>IF(AND(A8048&lt;&gt;"",ISNUMBER(A8048)),VLOOKUP(A8048,Studies!A:BR,4,FALSE),"")</f>
        <v>Treatment arm (pretreatment with rifampin; 600 mg; 5 days)</v>
      </c>
      <c r="E8048" s="254" t="str">
        <f>IF(AND(A8048&lt;&gt;"",ISNUMBER(A8048)),VLOOKUP(A8048,Studies!A:BR,5,FALSE),"")</f>
        <v>Triazolam</v>
      </c>
      <c r="F8048" s="255" t="str">
        <f>IF(AND(A8048&lt;&gt;"",ISNUMBER(A8048)),VLOOKUP(A8048,Studies!A:BR,6,FALSE),"")</f>
        <v>Plasma</v>
      </c>
      <c r="G8048" s="194">
        <v>113.5</v>
      </c>
      <c r="H8048" s="50" t="s">
        <v>60</v>
      </c>
      <c r="I8048" s="187">
        <v>0.1082591</v>
      </c>
      <c r="J8048" s="41" t="s">
        <v>941</v>
      </c>
      <c r="K8048" s="41" t="s">
        <v>335</v>
      </c>
      <c r="O8048" s="59" t="s">
        <v>2643</v>
      </c>
    </row>
    <row r="8049" spans="1:16" x14ac:dyDescent="0.2">
      <c r="A8049" s="30">
        <v>1004</v>
      </c>
      <c r="B8049" s="253" t="str">
        <f>IF(AND(A8049&lt;&gt;"",ISNUMBER(A8049)),VLOOKUP(A8049,Studies!A:BR,2,FALSE),"")</f>
        <v>Villikka 1997</v>
      </c>
      <c r="C8049" s="254" t="str">
        <f>IF(AND(A8049&lt;&gt;"",ISNUMBER(A8049)),VLOOKUP(A8049,Studies!A:BR,3,FALSE),"")</f>
        <v>https://www.ncbi.nlm.nih.gov/pubmed/9024169</v>
      </c>
      <c r="D8049" s="254" t="str">
        <f>IF(AND(A8049&lt;&gt;"",ISNUMBER(A8049)),VLOOKUP(A8049,Studies!A:BR,4,FALSE),"")</f>
        <v>Treatment arm (pretreatment with rifampin; 600 mg; 5 days)</v>
      </c>
      <c r="E8049" s="254" t="str">
        <f>IF(AND(A8049&lt;&gt;"",ISNUMBER(A8049)),VLOOKUP(A8049,Studies!A:BR,5,FALSE),"")</f>
        <v>Triazolam</v>
      </c>
      <c r="F8049" s="255" t="str">
        <f>IF(AND(A8049&lt;&gt;"",ISNUMBER(A8049)),VLOOKUP(A8049,Studies!A:BR,6,FALSE),"")</f>
        <v>Plasma</v>
      </c>
      <c r="G8049" s="194">
        <v>114</v>
      </c>
      <c r="H8049" s="50" t="s">
        <v>60</v>
      </c>
      <c r="I8049" s="187">
        <v>0.2365623</v>
      </c>
      <c r="J8049" s="41" t="s">
        <v>941</v>
      </c>
      <c r="K8049" s="41" t="s">
        <v>335</v>
      </c>
      <c r="O8049" s="59" t="s">
        <v>2643</v>
      </c>
    </row>
    <row r="8050" spans="1:16" x14ac:dyDescent="0.2">
      <c r="A8050" s="30">
        <v>1004</v>
      </c>
      <c r="B8050" s="253" t="str">
        <f>IF(AND(A8050&lt;&gt;"",ISNUMBER(A8050)),VLOOKUP(A8050,Studies!A:BR,2,FALSE),"")</f>
        <v>Villikka 1997</v>
      </c>
      <c r="C8050" s="254" t="str">
        <f>IF(AND(A8050&lt;&gt;"",ISNUMBER(A8050)),VLOOKUP(A8050,Studies!A:BR,3,FALSE),"")</f>
        <v>https://www.ncbi.nlm.nih.gov/pubmed/9024169</v>
      </c>
      <c r="D8050" s="254" t="str">
        <f>IF(AND(A8050&lt;&gt;"",ISNUMBER(A8050)),VLOOKUP(A8050,Studies!A:BR,4,FALSE),"")</f>
        <v>Treatment arm (pretreatment with rifampin; 600 mg; 5 days)</v>
      </c>
      <c r="E8050" s="254" t="str">
        <f>IF(AND(A8050&lt;&gt;"",ISNUMBER(A8050)),VLOOKUP(A8050,Studies!A:BR,5,FALSE),"")</f>
        <v>Triazolam</v>
      </c>
      <c r="F8050" s="255" t="str">
        <f>IF(AND(A8050&lt;&gt;"",ISNUMBER(A8050)),VLOOKUP(A8050,Studies!A:BR,6,FALSE),"")</f>
        <v>Plasma</v>
      </c>
      <c r="G8050" s="194">
        <v>114.5</v>
      </c>
      <c r="H8050" s="50" t="s">
        <v>60</v>
      </c>
      <c r="I8050" s="187">
        <v>0.26464470000000001</v>
      </c>
      <c r="J8050" s="41" t="s">
        <v>941</v>
      </c>
      <c r="K8050" s="41" t="s">
        <v>335</v>
      </c>
      <c r="O8050" s="59" t="s">
        <v>2643</v>
      </c>
    </row>
    <row r="8051" spans="1:16" x14ac:dyDescent="0.2">
      <c r="A8051" s="30">
        <v>1004</v>
      </c>
      <c r="B8051" s="253" t="str">
        <f>IF(AND(A8051&lt;&gt;"",ISNUMBER(A8051)),VLOOKUP(A8051,Studies!A:BR,2,FALSE),"")</f>
        <v>Villikka 1997</v>
      </c>
      <c r="C8051" s="254" t="str">
        <f>IF(AND(A8051&lt;&gt;"",ISNUMBER(A8051)),VLOOKUP(A8051,Studies!A:BR,3,FALSE),"")</f>
        <v>https://www.ncbi.nlm.nih.gov/pubmed/9024169</v>
      </c>
      <c r="D8051" s="254" t="str">
        <f>IF(AND(A8051&lt;&gt;"",ISNUMBER(A8051)),VLOOKUP(A8051,Studies!A:BR,4,FALSE),"")</f>
        <v>Treatment arm (pretreatment with rifampin; 600 mg; 5 days)</v>
      </c>
      <c r="E8051" s="254" t="str">
        <f>IF(AND(A8051&lt;&gt;"",ISNUMBER(A8051)),VLOOKUP(A8051,Studies!A:BR,5,FALSE),"")</f>
        <v>Triazolam</v>
      </c>
      <c r="F8051" s="255" t="str">
        <f>IF(AND(A8051&lt;&gt;"",ISNUMBER(A8051)),VLOOKUP(A8051,Studies!A:BR,6,FALSE),"")</f>
        <v>Plasma</v>
      </c>
      <c r="G8051" s="194">
        <v>115</v>
      </c>
      <c r="H8051" s="50" t="s">
        <v>60</v>
      </c>
      <c r="I8051" s="187">
        <v>0.2459575</v>
      </c>
      <c r="J8051" s="41" t="s">
        <v>941</v>
      </c>
      <c r="K8051" s="41" t="s">
        <v>335</v>
      </c>
      <c r="O8051" s="59" t="s">
        <v>2643</v>
      </c>
    </row>
    <row r="8052" spans="1:16" x14ac:dyDescent="0.2">
      <c r="A8052" s="30">
        <v>1004</v>
      </c>
      <c r="B8052" s="253" t="str">
        <f>IF(AND(A8052&lt;&gt;"",ISNUMBER(A8052)),VLOOKUP(A8052,Studies!A:BR,2,FALSE),"")</f>
        <v>Villikka 1997</v>
      </c>
      <c r="C8052" s="254" t="str">
        <f>IF(AND(A8052&lt;&gt;"",ISNUMBER(A8052)),VLOOKUP(A8052,Studies!A:BR,3,FALSE),"")</f>
        <v>https://www.ncbi.nlm.nih.gov/pubmed/9024169</v>
      </c>
      <c r="D8052" s="254" t="str">
        <f>IF(AND(A8052&lt;&gt;"",ISNUMBER(A8052)),VLOOKUP(A8052,Studies!A:BR,4,FALSE),"")</f>
        <v>Treatment arm (pretreatment with rifampin; 600 mg; 5 days)</v>
      </c>
      <c r="E8052" s="254" t="str">
        <f>IF(AND(A8052&lt;&gt;"",ISNUMBER(A8052)),VLOOKUP(A8052,Studies!A:BR,5,FALSE),"")</f>
        <v>Triazolam</v>
      </c>
      <c r="F8052" s="255" t="str">
        <f>IF(AND(A8052&lt;&gt;"",ISNUMBER(A8052)),VLOOKUP(A8052,Studies!A:BR,6,FALSE),"")</f>
        <v>Plasma</v>
      </c>
      <c r="G8052" s="194">
        <v>116</v>
      </c>
      <c r="H8052" s="50" t="s">
        <v>60</v>
      </c>
      <c r="I8052" s="187">
        <v>0.15507299999999999</v>
      </c>
      <c r="J8052" s="41" t="s">
        <v>941</v>
      </c>
      <c r="K8052" s="41" t="s">
        <v>335</v>
      </c>
      <c r="O8052" s="59" t="s">
        <v>2643</v>
      </c>
    </row>
    <row r="8053" spans="1:16" x14ac:dyDescent="0.2">
      <c r="A8053" s="30">
        <v>1004</v>
      </c>
      <c r="B8053" s="253" t="str">
        <f>IF(AND(A8053&lt;&gt;"",ISNUMBER(A8053)),VLOOKUP(A8053,Studies!A:BR,2,FALSE),"")</f>
        <v>Villikka 1997</v>
      </c>
      <c r="C8053" s="254" t="str">
        <f>IF(AND(A8053&lt;&gt;"",ISNUMBER(A8053)),VLOOKUP(A8053,Studies!A:BR,3,FALSE),"")</f>
        <v>https://www.ncbi.nlm.nih.gov/pubmed/9024169</v>
      </c>
      <c r="D8053" s="254" t="str">
        <f>IF(AND(A8053&lt;&gt;"",ISNUMBER(A8053)),VLOOKUP(A8053,Studies!A:BR,4,FALSE),"")</f>
        <v>Treatment arm (pretreatment with rifampin; 600 mg; 5 days)</v>
      </c>
      <c r="E8053" s="254" t="str">
        <f>IF(AND(A8053&lt;&gt;"",ISNUMBER(A8053)),VLOOKUP(A8053,Studies!A:BR,5,FALSE),"")</f>
        <v>Triazolam</v>
      </c>
      <c r="F8053" s="255" t="str">
        <f>IF(AND(A8053&lt;&gt;"",ISNUMBER(A8053)),VLOOKUP(A8053,Studies!A:BR,6,FALSE),"")</f>
        <v>Plasma</v>
      </c>
      <c r="G8053" s="194">
        <v>117</v>
      </c>
      <c r="H8053" s="50" t="s">
        <v>60</v>
      </c>
      <c r="I8053" s="187">
        <v>7.7551239999999994E-2</v>
      </c>
      <c r="J8053" s="41" t="s">
        <v>941</v>
      </c>
      <c r="K8053" s="41" t="s">
        <v>335</v>
      </c>
      <c r="O8053" s="59" t="s">
        <v>2643</v>
      </c>
    </row>
    <row r="8054" spans="1:16" x14ac:dyDescent="0.2">
      <c r="A8054" s="30">
        <v>1004</v>
      </c>
      <c r="B8054" s="253" t="str">
        <f>IF(AND(A8054&lt;&gt;"",ISNUMBER(A8054)),VLOOKUP(A8054,Studies!A:BR,2,FALSE),"")</f>
        <v>Villikka 1997</v>
      </c>
      <c r="C8054" s="254" t="str">
        <f>IF(AND(A8054&lt;&gt;"",ISNUMBER(A8054)),VLOOKUP(A8054,Studies!A:BR,3,FALSE),"")</f>
        <v>https://www.ncbi.nlm.nih.gov/pubmed/9024169</v>
      </c>
      <c r="D8054" s="254" t="str">
        <f>IF(AND(A8054&lt;&gt;"",ISNUMBER(A8054)),VLOOKUP(A8054,Studies!A:BR,4,FALSE),"")</f>
        <v>Treatment arm (pretreatment with rifampin; 600 mg; 5 days)</v>
      </c>
      <c r="E8054" s="254" t="str">
        <f>IF(AND(A8054&lt;&gt;"",ISNUMBER(A8054)),VLOOKUP(A8054,Studies!A:BR,5,FALSE),"")</f>
        <v>Triazolam</v>
      </c>
      <c r="F8054" s="255" t="str">
        <f>IF(AND(A8054&lt;&gt;"",ISNUMBER(A8054)),VLOOKUP(A8054,Studies!A:BR,6,FALSE),"")</f>
        <v>Plasma</v>
      </c>
      <c r="G8054" s="194">
        <v>118</v>
      </c>
      <c r="H8054" s="50" t="s">
        <v>60</v>
      </c>
      <c r="I8054" s="187">
        <v>5.3421570000000002E-2</v>
      </c>
      <c r="J8054" s="41" t="s">
        <v>941</v>
      </c>
      <c r="K8054" s="41" t="s">
        <v>335</v>
      </c>
      <c r="O8054" s="59" t="s">
        <v>2643</v>
      </c>
    </row>
    <row r="8055" spans="1:16" x14ac:dyDescent="0.2">
      <c r="A8055" s="30">
        <v>1004</v>
      </c>
      <c r="B8055" s="253" t="str">
        <f>IF(AND(A8055&lt;&gt;"",ISNUMBER(A8055)),VLOOKUP(A8055,Studies!A:BR,2,FALSE),"")</f>
        <v>Villikka 1997</v>
      </c>
      <c r="C8055" s="254" t="str">
        <f>IF(AND(A8055&lt;&gt;"",ISNUMBER(A8055)),VLOOKUP(A8055,Studies!A:BR,3,FALSE),"")</f>
        <v>https://www.ncbi.nlm.nih.gov/pubmed/9024169</v>
      </c>
      <c r="D8055" s="254" t="str">
        <f>IF(AND(A8055&lt;&gt;"",ISNUMBER(A8055)),VLOOKUP(A8055,Studies!A:BR,4,FALSE),"")</f>
        <v>Treatment arm (pretreatment with rifampin; 600 mg; 5 days)</v>
      </c>
      <c r="E8055" s="254" t="str">
        <f>IF(AND(A8055&lt;&gt;"",ISNUMBER(A8055)),VLOOKUP(A8055,Studies!A:BR,5,FALSE),"")</f>
        <v>Triazolam</v>
      </c>
      <c r="F8055" s="255" t="str">
        <f>IF(AND(A8055&lt;&gt;"",ISNUMBER(A8055)),VLOOKUP(A8055,Studies!A:BR,6,FALSE),"")</f>
        <v>Plasma</v>
      </c>
      <c r="G8055" s="194">
        <v>119</v>
      </c>
      <c r="H8055" s="50" t="s">
        <v>60</v>
      </c>
      <c r="I8055" s="187">
        <v>2.266951E-2</v>
      </c>
      <c r="J8055" s="41" t="s">
        <v>941</v>
      </c>
      <c r="K8055" s="41" t="s">
        <v>335</v>
      </c>
      <c r="O8055" s="59" t="s">
        <v>2643</v>
      </c>
    </row>
    <row r="8056" spans="1:16" x14ac:dyDescent="0.2">
      <c r="A8056" s="30">
        <v>1004</v>
      </c>
      <c r="B8056" s="253" t="str">
        <f>IF(AND(A8056&lt;&gt;"",ISNUMBER(A8056)),VLOOKUP(A8056,Studies!A:BR,2,FALSE),"")</f>
        <v>Villikka 1997</v>
      </c>
      <c r="C8056" s="254" t="str">
        <f>IF(AND(A8056&lt;&gt;"",ISNUMBER(A8056)),VLOOKUP(A8056,Studies!A:BR,3,FALSE),"")</f>
        <v>https://www.ncbi.nlm.nih.gov/pubmed/9024169</v>
      </c>
      <c r="D8056" s="254" t="str">
        <f>IF(AND(A8056&lt;&gt;"",ISNUMBER(A8056)),VLOOKUP(A8056,Studies!A:BR,4,FALSE),"")</f>
        <v>Treatment arm (pretreatment with rifampin; 600 mg; 5 days)</v>
      </c>
      <c r="E8056" s="254" t="str">
        <f>IF(AND(A8056&lt;&gt;"",ISNUMBER(A8056)),VLOOKUP(A8056,Studies!A:BR,5,FALSE),"")</f>
        <v>Triazolam</v>
      </c>
      <c r="F8056" s="255" t="str">
        <f>IF(AND(A8056&lt;&gt;"",ISNUMBER(A8056)),VLOOKUP(A8056,Studies!A:BR,6,FALSE),"")</f>
        <v>Plasma</v>
      </c>
      <c r="G8056" s="194">
        <v>121</v>
      </c>
      <c r="H8056" s="50" t="s">
        <v>60</v>
      </c>
      <c r="I8056" s="187">
        <v>7.9350640000000004E-3</v>
      </c>
      <c r="J8056" s="41" t="s">
        <v>941</v>
      </c>
      <c r="K8056" s="41" t="s">
        <v>335</v>
      </c>
      <c r="O8056" s="59" t="s">
        <v>2643</v>
      </c>
    </row>
    <row r="8057" spans="1:16" x14ac:dyDescent="0.2">
      <c r="A8057" s="30">
        <v>1004</v>
      </c>
      <c r="B8057" s="253" t="str">
        <f>IF(AND(A8057&lt;&gt;"",ISNUMBER(A8057)),VLOOKUP(A8057,Studies!A:BR,2,FALSE),"")</f>
        <v>Villikka 1997</v>
      </c>
      <c r="C8057" s="254" t="str">
        <f>IF(AND(A8057&lt;&gt;"",ISNUMBER(A8057)),VLOOKUP(A8057,Studies!A:BR,3,FALSE),"")</f>
        <v>https://www.ncbi.nlm.nih.gov/pubmed/9024169</v>
      </c>
      <c r="D8057" s="254" t="str">
        <f>IF(AND(A8057&lt;&gt;"",ISNUMBER(A8057)),VLOOKUP(A8057,Studies!A:BR,4,FALSE),"")</f>
        <v>Treatment arm (pretreatment with rifampin; 600 mg; 5 days)</v>
      </c>
      <c r="E8057" s="254" t="str">
        <f>IF(AND(A8057&lt;&gt;"",ISNUMBER(A8057)),VLOOKUP(A8057,Studies!A:BR,5,FALSE),"")</f>
        <v>Triazolam</v>
      </c>
      <c r="F8057" s="255" t="str">
        <f>IF(AND(A8057&lt;&gt;"",ISNUMBER(A8057)),VLOOKUP(A8057,Studies!A:BR,6,FALSE),"")</f>
        <v>Plasma</v>
      </c>
      <c r="G8057" s="194">
        <v>123</v>
      </c>
      <c r="H8057" s="50" t="s">
        <v>60</v>
      </c>
      <c r="I8057" s="187">
        <v>6.6223860000000001E-3</v>
      </c>
      <c r="J8057" s="41" t="s">
        <v>941</v>
      </c>
      <c r="K8057" s="41" t="s">
        <v>335</v>
      </c>
      <c r="O8057" s="59" t="s">
        <v>2643</v>
      </c>
    </row>
    <row r="8058" spans="1:16" x14ac:dyDescent="0.2">
      <c r="A8058" s="30">
        <v>1005</v>
      </c>
      <c r="B8058" s="253" t="str">
        <f>IF(AND(A8058&lt;&gt;"",ISNUMBER(A8058)),VLOOKUP(A8058,Studies!A:BR,2,FALSE),"")</f>
        <v>Villikka 1997</v>
      </c>
      <c r="C8058" s="254" t="str">
        <f>IF(AND(A8058&lt;&gt;"",ISNUMBER(A8058)),VLOOKUP(A8058,Studies!A:BR,3,FALSE),"")</f>
        <v>https://www.ncbi.nlm.nih.gov/pubmed/9024169</v>
      </c>
      <c r="D8058" s="254" t="str">
        <f>IF(AND(A8058&lt;&gt;"",ISNUMBER(A8058)),VLOOKUP(A8058,Studies!A:BR,4,FALSE),"")</f>
        <v>Control arm (pretreatment with placebo for 5 days); Subject 1</v>
      </c>
      <c r="E8058" s="254" t="str">
        <f>IF(AND(A8058&lt;&gt;"",ISNUMBER(A8058)),VLOOKUP(A8058,Studies!A:BR,5,FALSE),"")</f>
        <v>Triazolam</v>
      </c>
      <c r="F8058" s="255" t="str">
        <f>IF(AND(A8058&lt;&gt;"",ISNUMBER(A8058)),VLOOKUP(A8058,Studies!A:BR,6,FALSE),"")</f>
        <v>Plasma</v>
      </c>
      <c r="G8058" s="194">
        <v>0.5</v>
      </c>
      <c r="H8058" s="50" t="s">
        <v>60</v>
      </c>
      <c r="I8058" s="187">
        <v>1.2508280000000001</v>
      </c>
      <c r="J8058" s="41" t="s">
        <v>941</v>
      </c>
      <c r="K8058" s="41" t="s">
        <v>335</v>
      </c>
      <c r="O8058" s="59" t="s">
        <v>2643</v>
      </c>
      <c r="P8058" s="42" t="s">
        <v>2644</v>
      </c>
    </row>
    <row r="8059" spans="1:16" x14ac:dyDescent="0.2">
      <c r="A8059" s="30">
        <v>1005</v>
      </c>
      <c r="B8059" s="253" t="str">
        <f>IF(AND(A8059&lt;&gt;"",ISNUMBER(A8059)),VLOOKUP(A8059,Studies!A:BR,2,FALSE),"")</f>
        <v>Villikka 1997</v>
      </c>
      <c r="C8059" s="254" t="str">
        <f>IF(AND(A8059&lt;&gt;"",ISNUMBER(A8059)),VLOOKUP(A8059,Studies!A:BR,3,FALSE),"")</f>
        <v>https://www.ncbi.nlm.nih.gov/pubmed/9024169</v>
      </c>
      <c r="D8059" s="254" t="str">
        <f>IF(AND(A8059&lt;&gt;"",ISNUMBER(A8059)),VLOOKUP(A8059,Studies!A:BR,4,FALSE),"")</f>
        <v>Control arm (pretreatment with placebo for 5 days); Subject 1</v>
      </c>
      <c r="E8059" s="254" t="str">
        <f>IF(AND(A8059&lt;&gt;"",ISNUMBER(A8059)),VLOOKUP(A8059,Studies!A:BR,5,FALSE),"")</f>
        <v>Triazolam</v>
      </c>
      <c r="F8059" s="255" t="str">
        <f>IF(AND(A8059&lt;&gt;"",ISNUMBER(A8059)),VLOOKUP(A8059,Studies!A:BR,6,FALSE),"")</f>
        <v>Plasma</v>
      </c>
      <c r="G8059" s="194">
        <v>1</v>
      </c>
      <c r="H8059" s="50" t="s">
        <v>60</v>
      </c>
      <c r="I8059" s="187">
        <v>2.9329529999999999</v>
      </c>
      <c r="J8059" s="41" t="s">
        <v>941</v>
      </c>
      <c r="K8059" s="41" t="s">
        <v>335</v>
      </c>
      <c r="O8059" s="59" t="s">
        <v>2643</v>
      </c>
    </row>
    <row r="8060" spans="1:16" x14ac:dyDescent="0.2">
      <c r="A8060" s="30">
        <v>1005</v>
      </c>
      <c r="B8060" s="253" t="str">
        <f>IF(AND(A8060&lt;&gt;"",ISNUMBER(A8060)),VLOOKUP(A8060,Studies!A:BR,2,FALSE),"")</f>
        <v>Villikka 1997</v>
      </c>
      <c r="C8060" s="254" t="str">
        <f>IF(AND(A8060&lt;&gt;"",ISNUMBER(A8060)),VLOOKUP(A8060,Studies!A:BR,3,FALSE),"")</f>
        <v>https://www.ncbi.nlm.nih.gov/pubmed/9024169</v>
      </c>
      <c r="D8060" s="254" t="str">
        <f>IF(AND(A8060&lt;&gt;"",ISNUMBER(A8060)),VLOOKUP(A8060,Studies!A:BR,4,FALSE),"")</f>
        <v>Control arm (pretreatment with placebo for 5 days); Subject 1</v>
      </c>
      <c r="E8060" s="254" t="str">
        <f>IF(AND(A8060&lt;&gt;"",ISNUMBER(A8060)),VLOOKUP(A8060,Studies!A:BR,5,FALSE),"")</f>
        <v>Triazolam</v>
      </c>
      <c r="F8060" s="255" t="str">
        <f>IF(AND(A8060&lt;&gt;"",ISNUMBER(A8060)),VLOOKUP(A8060,Studies!A:BR,6,FALSE),"")</f>
        <v>Plasma</v>
      </c>
      <c r="G8060" s="194">
        <v>1.5</v>
      </c>
      <c r="H8060" s="50" t="s">
        <v>60</v>
      </c>
      <c r="I8060" s="187">
        <v>2.5474700000000001</v>
      </c>
      <c r="J8060" s="41" t="s">
        <v>941</v>
      </c>
      <c r="K8060" s="41" t="s">
        <v>335</v>
      </c>
      <c r="O8060" s="59" t="s">
        <v>2643</v>
      </c>
    </row>
    <row r="8061" spans="1:16" x14ac:dyDescent="0.2">
      <c r="A8061" s="30">
        <v>1005</v>
      </c>
      <c r="B8061" s="253" t="str">
        <f>IF(AND(A8061&lt;&gt;"",ISNUMBER(A8061)),VLOOKUP(A8061,Studies!A:BR,2,FALSE),"")</f>
        <v>Villikka 1997</v>
      </c>
      <c r="C8061" s="254" t="str">
        <f>IF(AND(A8061&lt;&gt;"",ISNUMBER(A8061)),VLOOKUP(A8061,Studies!A:BR,3,FALSE),"")</f>
        <v>https://www.ncbi.nlm.nih.gov/pubmed/9024169</v>
      </c>
      <c r="D8061" s="254" t="str">
        <f>IF(AND(A8061&lt;&gt;"",ISNUMBER(A8061)),VLOOKUP(A8061,Studies!A:BR,4,FALSE),"")</f>
        <v>Control arm (pretreatment with placebo for 5 days); Subject 1</v>
      </c>
      <c r="E8061" s="254" t="str">
        <f>IF(AND(A8061&lt;&gt;"",ISNUMBER(A8061)),VLOOKUP(A8061,Studies!A:BR,5,FALSE),"")</f>
        <v>Triazolam</v>
      </c>
      <c r="F8061" s="255" t="str">
        <f>IF(AND(A8061&lt;&gt;"",ISNUMBER(A8061)),VLOOKUP(A8061,Studies!A:BR,6,FALSE),"")</f>
        <v>Plasma</v>
      </c>
      <c r="G8061" s="194">
        <v>2</v>
      </c>
      <c r="H8061" s="50" t="s">
        <v>60</v>
      </c>
      <c r="I8061" s="187">
        <v>2.5986349999999998</v>
      </c>
      <c r="J8061" s="41" t="s">
        <v>941</v>
      </c>
      <c r="K8061" s="41" t="s">
        <v>335</v>
      </c>
      <c r="O8061" s="59" t="s">
        <v>2643</v>
      </c>
    </row>
    <row r="8062" spans="1:16" x14ac:dyDescent="0.2">
      <c r="A8062" s="30">
        <v>1005</v>
      </c>
      <c r="B8062" s="253" t="str">
        <f>IF(AND(A8062&lt;&gt;"",ISNUMBER(A8062)),VLOOKUP(A8062,Studies!A:BR,2,FALSE),"")</f>
        <v>Villikka 1997</v>
      </c>
      <c r="C8062" s="254" t="str">
        <f>IF(AND(A8062&lt;&gt;"",ISNUMBER(A8062)),VLOOKUP(A8062,Studies!A:BR,3,FALSE),"")</f>
        <v>https://www.ncbi.nlm.nih.gov/pubmed/9024169</v>
      </c>
      <c r="D8062" s="254" t="str">
        <f>IF(AND(A8062&lt;&gt;"",ISNUMBER(A8062)),VLOOKUP(A8062,Studies!A:BR,4,FALSE),"")</f>
        <v>Control arm (pretreatment with placebo for 5 days); Subject 1</v>
      </c>
      <c r="E8062" s="254" t="str">
        <f>IF(AND(A8062&lt;&gt;"",ISNUMBER(A8062)),VLOOKUP(A8062,Studies!A:BR,5,FALSE),"")</f>
        <v>Triazolam</v>
      </c>
      <c r="F8062" s="255" t="str">
        <f>IF(AND(A8062&lt;&gt;"",ISNUMBER(A8062)),VLOOKUP(A8062,Studies!A:BR,6,FALSE),"")</f>
        <v>Plasma</v>
      </c>
      <c r="G8062" s="194">
        <v>3</v>
      </c>
      <c r="H8062" s="50" t="s">
        <v>60</v>
      </c>
      <c r="I8062" s="187">
        <v>2.1752669999999998</v>
      </c>
      <c r="J8062" s="41" t="s">
        <v>941</v>
      </c>
      <c r="K8062" s="41" t="s">
        <v>335</v>
      </c>
      <c r="O8062" s="59" t="s">
        <v>2643</v>
      </c>
    </row>
    <row r="8063" spans="1:16" x14ac:dyDescent="0.2">
      <c r="A8063" s="30">
        <v>1005</v>
      </c>
      <c r="B8063" s="253" t="str">
        <f>IF(AND(A8063&lt;&gt;"",ISNUMBER(A8063)),VLOOKUP(A8063,Studies!A:BR,2,FALSE),"")</f>
        <v>Villikka 1997</v>
      </c>
      <c r="C8063" s="254" t="str">
        <f>IF(AND(A8063&lt;&gt;"",ISNUMBER(A8063)),VLOOKUP(A8063,Studies!A:BR,3,FALSE),"")</f>
        <v>https://www.ncbi.nlm.nih.gov/pubmed/9024169</v>
      </c>
      <c r="D8063" s="254" t="str">
        <f>IF(AND(A8063&lt;&gt;"",ISNUMBER(A8063)),VLOOKUP(A8063,Studies!A:BR,4,FALSE),"")</f>
        <v>Control arm (pretreatment with placebo for 5 days); Subject 1</v>
      </c>
      <c r="E8063" s="254" t="str">
        <f>IF(AND(A8063&lt;&gt;"",ISNUMBER(A8063)),VLOOKUP(A8063,Studies!A:BR,5,FALSE),"")</f>
        <v>Triazolam</v>
      </c>
      <c r="F8063" s="255" t="str">
        <f>IF(AND(A8063&lt;&gt;"",ISNUMBER(A8063)),VLOOKUP(A8063,Studies!A:BR,6,FALSE),"")</f>
        <v>Plasma</v>
      </c>
      <c r="G8063" s="194">
        <v>4</v>
      </c>
      <c r="H8063" s="50" t="s">
        <v>60</v>
      </c>
      <c r="I8063" s="187">
        <v>1.4929410000000001</v>
      </c>
      <c r="J8063" s="41" t="s">
        <v>941</v>
      </c>
      <c r="K8063" s="41" t="s">
        <v>335</v>
      </c>
      <c r="O8063" s="59" t="s">
        <v>2643</v>
      </c>
    </row>
    <row r="8064" spans="1:16" x14ac:dyDescent="0.2">
      <c r="A8064" s="30">
        <v>1005</v>
      </c>
      <c r="B8064" s="253" t="str">
        <f>IF(AND(A8064&lt;&gt;"",ISNUMBER(A8064)),VLOOKUP(A8064,Studies!A:BR,2,FALSE),"")</f>
        <v>Villikka 1997</v>
      </c>
      <c r="C8064" s="254" t="str">
        <f>IF(AND(A8064&lt;&gt;"",ISNUMBER(A8064)),VLOOKUP(A8064,Studies!A:BR,3,FALSE),"")</f>
        <v>https://www.ncbi.nlm.nih.gov/pubmed/9024169</v>
      </c>
      <c r="D8064" s="254" t="str">
        <f>IF(AND(A8064&lt;&gt;"",ISNUMBER(A8064)),VLOOKUP(A8064,Studies!A:BR,4,FALSE),"")</f>
        <v>Control arm (pretreatment with placebo for 5 days); Subject 1</v>
      </c>
      <c r="E8064" s="254" t="str">
        <f>IF(AND(A8064&lt;&gt;"",ISNUMBER(A8064)),VLOOKUP(A8064,Studies!A:BR,5,FALSE),"")</f>
        <v>Triazolam</v>
      </c>
      <c r="F8064" s="255" t="str">
        <f>IF(AND(A8064&lt;&gt;"",ISNUMBER(A8064)),VLOOKUP(A8064,Studies!A:BR,6,FALSE),"")</f>
        <v>Plasma</v>
      </c>
      <c r="G8064" s="194">
        <v>5</v>
      </c>
      <c r="H8064" s="50" t="s">
        <v>60</v>
      </c>
      <c r="I8064" s="187">
        <v>1.226256</v>
      </c>
      <c r="J8064" s="41" t="s">
        <v>941</v>
      </c>
      <c r="K8064" s="41" t="s">
        <v>335</v>
      </c>
      <c r="O8064" s="59" t="s">
        <v>2643</v>
      </c>
    </row>
    <row r="8065" spans="1:16" x14ac:dyDescent="0.2">
      <c r="A8065" s="30">
        <v>1005</v>
      </c>
      <c r="B8065" s="253" t="str">
        <f>IF(AND(A8065&lt;&gt;"",ISNUMBER(A8065)),VLOOKUP(A8065,Studies!A:BR,2,FALSE),"")</f>
        <v>Villikka 1997</v>
      </c>
      <c r="C8065" s="254" t="str">
        <f>IF(AND(A8065&lt;&gt;"",ISNUMBER(A8065)),VLOOKUP(A8065,Studies!A:BR,3,FALSE),"")</f>
        <v>https://www.ncbi.nlm.nih.gov/pubmed/9024169</v>
      </c>
      <c r="D8065" s="254" t="str">
        <f>IF(AND(A8065&lt;&gt;"",ISNUMBER(A8065)),VLOOKUP(A8065,Studies!A:BR,4,FALSE),"")</f>
        <v>Control arm (pretreatment with placebo for 5 days); Subject 1</v>
      </c>
      <c r="E8065" s="254" t="str">
        <f>IF(AND(A8065&lt;&gt;"",ISNUMBER(A8065)),VLOOKUP(A8065,Studies!A:BR,5,FALSE),"")</f>
        <v>Triazolam</v>
      </c>
      <c r="F8065" s="255" t="str">
        <f>IF(AND(A8065&lt;&gt;"",ISNUMBER(A8065)),VLOOKUP(A8065,Studies!A:BR,6,FALSE),"")</f>
        <v>Plasma</v>
      </c>
      <c r="G8065" s="194">
        <v>6</v>
      </c>
      <c r="H8065" s="50" t="s">
        <v>60</v>
      </c>
      <c r="I8065" s="187">
        <v>0.9699314</v>
      </c>
      <c r="J8065" s="41" t="s">
        <v>941</v>
      </c>
      <c r="K8065" s="41" t="s">
        <v>335</v>
      </c>
      <c r="O8065" s="59" t="s">
        <v>2643</v>
      </c>
    </row>
    <row r="8066" spans="1:16" x14ac:dyDescent="0.2">
      <c r="A8066" s="30">
        <v>1005</v>
      </c>
      <c r="B8066" s="253" t="str">
        <f>IF(AND(A8066&lt;&gt;"",ISNUMBER(A8066)),VLOOKUP(A8066,Studies!A:BR,2,FALSE),"")</f>
        <v>Villikka 1997</v>
      </c>
      <c r="C8066" s="254" t="str">
        <f>IF(AND(A8066&lt;&gt;"",ISNUMBER(A8066)),VLOOKUP(A8066,Studies!A:BR,3,FALSE),"")</f>
        <v>https://www.ncbi.nlm.nih.gov/pubmed/9024169</v>
      </c>
      <c r="D8066" s="254" t="str">
        <f>IF(AND(A8066&lt;&gt;"",ISNUMBER(A8066)),VLOOKUP(A8066,Studies!A:BR,4,FALSE),"")</f>
        <v>Control arm (pretreatment with placebo for 5 days); Subject 1</v>
      </c>
      <c r="E8066" s="254" t="str">
        <f>IF(AND(A8066&lt;&gt;"",ISNUMBER(A8066)),VLOOKUP(A8066,Studies!A:BR,5,FALSE),"")</f>
        <v>Triazolam</v>
      </c>
      <c r="F8066" s="255" t="str">
        <f>IF(AND(A8066&lt;&gt;"",ISNUMBER(A8066)),VLOOKUP(A8066,Studies!A:BR,6,FALSE),"")</f>
        <v>Plasma</v>
      </c>
      <c r="G8066" s="194">
        <v>8</v>
      </c>
      <c r="H8066" s="50" t="s">
        <v>60</v>
      </c>
      <c r="I8066" s="187">
        <v>0.79065439999999998</v>
      </c>
      <c r="J8066" s="41" t="s">
        <v>941</v>
      </c>
      <c r="K8066" s="41" t="s">
        <v>335</v>
      </c>
      <c r="O8066" s="59" t="s">
        <v>2643</v>
      </c>
    </row>
    <row r="8067" spans="1:16" x14ac:dyDescent="0.2">
      <c r="A8067" s="30">
        <v>1005</v>
      </c>
      <c r="B8067" s="253" t="str">
        <f>IF(AND(A8067&lt;&gt;"",ISNUMBER(A8067)),VLOOKUP(A8067,Studies!A:BR,2,FALSE),"")</f>
        <v>Villikka 1997</v>
      </c>
      <c r="C8067" s="254" t="str">
        <f>IF(AND(A8067&lt;&gt;"",ISNUMBER(A8067)),VLOOKUP(A8067,Studies!A:BR,3,FALSE),"")</f>
        <v>https://www.ncbi.nlm.nih.gov/pubmed/9024169</v>
      </c>
      <c r="D8067" s="254" t="str">
        <f>IF(AND(A8067&lt;&gt;"",ISNUMBER(A8067)),VLOOKUP(A8067,Studies!A:BR,4,FALSE),"")</f>
        <v>Control arm (pretreatment with placebo for 5 days); Subject 1</v>
      </c>
      <c r="E8067" s="254" t="str">
        <f>IF(AND(A8067&lt;&gt;"",ISNUMBER(A8067)),VLOOKUP(A8067,Studies!A:BR,5,FALSE),"")</f>
        <v>Triazolam</v>
      </c>
      <c r="F8067" s="255" t="str">
        <f>IF(AND(A8067&lt;&gt;"",ISNUMBER(A8067)),VLOOKUP(A8067,Studies!A:BR,6,FALSE),"")</f>
        <v>Plasma</v>
      </c>
      <c r="G8067" s="194">
        <v>10</v>
      </c>
      <c r="H8067" s="50" t="s">
        <v>60</v>
      </c>
      <c r="I8067" s="187">
        <v>0.34198830000000002</v>
      </c>
      <c r="J8067" s="41" t="s">
        <v>941</v>
      </c>
      <c r="K8067" s="41" t="s">
        <v>335</v>
      </c>
      <c r="O8067" s="59" t="s">
        <v>2643</v>
      </c>
    </row>
    <row r="8068" spans="1:16" x14ac:dyDescent="0.2">
      <c r="A8068" s="30">
        <v>1006</v>
      </c>
      <c r="B8068" s="253" t="str">
        <f>IF(AND(A8068&lt;&gt;"",ISNUMBER(A8068)),VLOOKUP(A8068,Studies!A:BR,2,FALSE),"")</f>
        <v>Villikka 1997</v>
      </c>
      <c r="C8068" s="254" t="str">
        <f>IF(AND(A8068&lt;&gt;"",ISNUMBER(A8068)),VLOOKUP(A8068,Studies!A:BR,3,FALSE),"")</f>
        <v>https://www.ncbi.nlm.nih.gov/pubmed/9024169</v>
      </c>
      <c r="D8068" s="254" t="str">
        <f>IF(AND(A8068&lt;&gt;"",ISNUMBER(A8068)),VLOOKUP(A8068,Studies!A:BR,4,FALSE),"")</f>
        <v>Control arm (pretreatment with placebo for 5 days); Subject 2</v>
      </c>
      <c r="E8068" s="254" t="str">
        <f>IF(AND(A8068&lt;&gt;"",ISNUMBER(A8068)),VLOOKUP(A8068,Studies!A:BR,5,FALSE),"")</f>
        <v>Triazolam</v>
      </c>
      <c r="F8068" s="255" t="str">
        <f>IF(AND(A8068&lt;&gt;"",ISNUMBER(A8068)),VLOOKUP(A8068,Studies!A:BR,6,FALSE),"")</f>
        <v>Plasma</v>
      </c>
      <c r="G8068" s="194">
        <v>0.5</v>
      </c>
      <c r="H8068" s="50" t="s">
        <v>60</v>
      </c>
      <c r="I8068" s="187">
        <v>1.2115610000000001</v>
      </c>
      <c r="J8068" s="41" t="s">
        <v>941</v>
      </c>
      <c r="K8068" s="41" t="s">
        <v>335</v>
      </c>
      <c r="O8068" s="59" t="s">
        <v>2643</v>
      </c>
      <c r="P8068" s="42" t="s">
        <v>2644</v>
      </c>
    </row>
    <row r="8069" spans="1:16" x14ac:dyDescent="0.2">
      <c r="A8069" s="30">
        <v>1006</v>
      </c>
      <c r="B8069" s="253" t="str">
        <f>IF(AND(A8069&lt;&gt;"",ISNUMBER(A8069)),VLOOKUP(A8069,Studies!A:BR,2,FALSE),"")</f>
        <v>Villikka 1997</v>
      </c>
      <c r="C8069" s="254" t="str">
        <f>IF(AND(A8069&lt;&gt;"",ISNUMBER(A8069)),VLOOKUP(A8069,Studies!A:BR,3,FALSE),"")</f>
        <v>https://www.ncbi.nlm.nih.gov/pubmed/9024169</v>
      </c>
      <c r="D8069" s="254" t="str">
        <f>IF(AND(A8069&lt;&gt;"",ISNUMBER(A8069)),VLOOKUP(A8069,Studies!A:BR,4,FALSE),"")</f>
        <v>Control arm (pretreatment with placebo for 5 days); Subject 2</v>
      </c>
      <c r="E8069" s="254" t="str">
        <f>IF(AND(A8069&lt;&gt;"",ISNUMBER(A8069)),VLOOKUP(A8069,Studies!A:BR,5,FALSE),"")</f>
        <v>Triazolam</v>
      </c>
      <c r="F8069" s="255" t="str">
        <f>IF(AND(A8069&lt;&gt;"",ISNUMBER(A8069)),VLOOKUP(A8069,Studies!A:BR,6,FALSE),"")</f>
        <v>Plasma</v>
      </c>
      <c r="G8069" s="194">
        <v>1</v>
      </c>
      <c r="H8069" s="50" t="s">
        <v>60</v>
      </c>
      <c r="I8069" s="187">
        <v>2.7923490000000002</v>
      </c>
      <c r="J8069" s="41" t="s">
        <v>941</v>
      </c>
      <c r="K8069" s="41" t="s">
        <v>335</v>
      </c>
      <c r="O8069" s="59" t="s">
        <v>2643</v>
      </c>
    </row>
    <row r="8070" spans="1:16" x14ac:dyDescent="0.2">
      <c r="A8070" s="30">
        <v>1006</v>
      </c>
      <c r="B8070" s="253" t="str">
        <f>IF(AND(A8070&lt;&gt;"",ISNUMBER(A8070)),VLOOKUP(A8070,Studies!A:BR,2,FALSE),"")</f>
        <v>Villikka 1997</v>
      </c>
      <c r="C8070" s="254" t="str">
        <f>IF(AND(A8070&lt;&gt;"",ISNUMBER(A8070)),VLOOKUP(A8070,Studies!A:BR,3,FALSE),"")</f>
        <v>https://www.ncbi.nlm.nih.gov/pubmed/9024169</v>
      </c>
      <c r="D8070" s="254" t="str">
        <f>IF(AND(A8070&lt;&gt;"",ISNUMBER(A8070)),VLOOKUP(A8070,Studies!A:BR,4,FALSE),"")</f>
        <v>Control arm (pretreatment with placebo for 5 days); Subject 2</v>
      </c>
      <c r="E8070" s="254" t="str">
        <f>IF(AND(A8070&lt;&gt;"",ISNUMBER(A8070)),VLOOKUP(A8070,Studies!A:BR,5,FALSE),"")</f>
        <v>Triazolam</v>
      </c>
      <c r="F8070" s="255" t="str">
        <f>IF(AND(A8070&lt;&gt;"",ISNUMBER(A8070)),VLOOKUP(A8070,Studies!A:BR,6,FALSE),"")</f>
        <v>Plasma</v>
      </c>
      <c r="G8070" s="194">
        <v>1.5</v>
      </c>
      <c r="H8070" s="50" t="s">
        <v>60</v>
      </c>
      <c r="I8070" s="187">
        <v>2.9854500000000002</v>
      </c>
      <c r="J8070" s="41" t="s">
        <v>941</v>
      </c>
      <c r="K8070" s="41" t="s">
        <v>335</v>
      </c>
      <c r="O8070" s="59" t="s">
        <v>2643</v>
      </c>
    </row>
    <row r="8071" spans="1:16" x14ac:dyDescent="0.2">
      <c r="A8071" s="30">
        <v>1006</v>
      </c>
      <c r="B8071" s="253" t="str">
        <f>IF(AND(A8071&lt;&gt;"",ISNUMBER(A8071)),VLOOKUP(A8071,Studies!A:BR,2,FALSE),"")</f>
        <v>Villikka 1997</v>
      </c>
      <c r="C8071" s="254" t="str">
        <f>IF(AND(A8071&lt;&gt;"",ISNUMBER(A8071)),VLOOKUP(A8071,Studies!A:BR,3,FALSE),"")</f>
        <v>https://www.ncbi.nlm.nih.gov/pubmed/9024169</v>
      </c>
      <c r="D8071" s="254" t="str">
        <f>IF(AND(A8071&lt;&gt;"",ISNUMBER(A8071)),VLOOKUP(A8071,Studies!A:BR,4,FALSE),"")</f>
        <v>Control arm (pretreatment with placebo for 5 days); Subject 2</v>
      </c>
      <c r="E8071" s="254" t="str">
        <f>IF(AND(A8071&lt;&gt;"",ISNUMBER(A8071)),VLOOKUP(A8071,Studies!A:BR,5,FALSE),"")</f>
        <v>Triazolam</v>
      </c>
      <c r="F8071" s="255" t="str">
        <f>IF(AND(A8071&lt;&gt;"",ISNUMBER(A8071)),VLOOKUP(A8071,Studies!A:BR,6,FALSE),"")</f>
        <v>Plasma</v>
      </c>
      <c r="G8071" s="194">
        <v>2</v>
      </c>
      <c r="H8071" s="50" t="s">
        <v>60</v>
      </c>
      <c r="I8071" s="187">
        <v>2.7165469999999998</v>
      </c>
      <c r="J8071" s="41" t="s">
        <v>941</v>
      </c>
      <c r="K8071" s="41" t="s">
        <v>335</v>
      </c>
      <c r="O8071" s="59" t="s">
        <v>2643</v>
      </c>
    </row>
    <row r="8072" spans="1:16" x14ac:dyDescent="0.2">
      <c r="A8072" s="30">
        <v>1006</v>
      </c>
      <c r="B8072" s="253" t="str">
        <f>IF(AND(A8072&lt;&gt;"",ISNUMBER(A8072)),VLOOKUP(A8072,Studies!A:BR,2,FALSE),"")</f>
        <v>Villikka 1997</v>
      </c>
      <c r="C8072" s="254" t="str">
        <f>IF(AND(A8072&lt;&gt;"",ISNUMBER(A8072)),VLOOKUP(A8072,Studies!A:BR,3,FALSE),"")</f>
        <v>https://www.ncbi.nlm.nih.gov/pubmed/9024169</v>
      </c>
      <c r="D8072" s="254" t="str">
        <f>IF(AND(A8072&lt;&gt;"",ISNUMBER(A8072)),VLOOKUP(A8072,Studies!A:BR,4,FALSE),"")</f>
        <v>Control arm (pretreatment with placebo for 5 days); Subject 2</v>
      </c>
      <c r="E8072" s="254" t="str">
        <f>IF(AND(A8072&lt;&gt;"",ISNUMBER(A8072)),VLOOKUP(A8072,Studies!A:BR,5,FALSE),"")</f>
        <v>Triazolam</v>
      </c>
      <c r="F8072" s="255" t="str">
        <f>IF(AND(A8072&lt;&gt;"",ISNUMBER(A8072)),VLOOKUP(A8072,Studies!A:BR,6,FALSE),"")</f>
        <v>Plasma</v>
      </c>
      <c r="G8072" s="194">
        <v>3</v>
      </c>
      <c r="H8072" s="50" t="s">
        <v>60</v>
      </c>
      <c r="I8072" s="187">
        <v>2.1863320000000002</v>
      </c>
      <c r="J8072" s="41" t="s">
        <v>941</v>
      </c>
      <c r="K8072" s="41" t="s">
        <v>335</v>
      </c>
      <c r="O8072" s="59" t="s">
        <v>2643</v>
      </c>
    </row>
    <row r="8073" spans="1:16" x14ac:dyDescent="0.2">
      <c r="A8073" s="30">
        <v>1006</v>
      </c>
      <c r="B8073" s="253" t="str">
        <f>IF(AND(A8073&lt;&gt;"",ISNUMBER(A8073)),VLOOKUP(A8073,Studies!A:BR,2,FALSE),"")</f>
        <v>Villikka 1997</v>
      </c>
      <c r="C8073" s="254" t="str">
        <f>IF(AND(A8073&lt;&gt;"",ISNUMBER(A8073)),VLOOKUP(A8073,Studies!A:BR,3,FALSE),"")</f>
        <v>https://www.ncbi.nlm.nih.gov/pubmed/9024169</v>
      </c>
      <c r="D8073" s="254" t="str">
        <f>IF(AND(A8073&lt;&gt;"",ISNUMBER(A8073)),VLOOKUP(A8073,Studies!A:BR,4,FALSE),"")</f>
        <v>Control arm (pretreatment with placebo for 5 days); Subject 2</v>
      </c>
      <c r="E8073" s="254" t="str">
        <f>IF(AND(A8073&lt;&gt;"",ISNUMBER(A8073)),VLOOKUP(A8073,Studies!A:BR,5,FALSE),"")</f>
        <v>Triazolam</v>
      </c>
      <c r="F8073" s="255" t="str">
        <f>IF(AND(A8073&lt;&gt;"",ISNUMBER(A8073)),VLOOKUP(A8073,Studies!A:BR,6,FALSE),"")</f>
        <v>Plasma</v>
      </c>
      <c r="G8073" s="194">
        <v>4</v>
      </c>
      <c r="H8073" s="50" t="s">
        <v>60</v>
      </c>
      <c r="I8073" s="187">
        <v>1.694059</v>
      </c>
      <c r="J8073" s="41" t="s">
        <v>941</v>
      </c>
      <c r="K8073" s="41" t="s">
        <v>335</v>
      </c>
      <c r="O8073" s="59" t="s">
        <v>2643</v>
      </c>
    </row>
    <row r="8074" spans="1:16" x14ac:dyDescent="0.2">
      <c r="A8074" s="30">
        <v>1006</v>
      </c>
      <c r="B8074" s="253" t="str">
        <f>IF(AND(A8074&lt;&gt;"",ISNUMBER(A8074)),VLOOKUP(A8074,Studies!A:BR,2,FALSE),"")</f>
        <v>Villikka 1997</v>
      </c>
      <c r="C8074" s="254" t="str">
        <f>IF(AND(A8074&lt;&gt;"",ISNUMBER(A8074)),VLOOKUP(A8074,Studies!A:BR,3,FALSE),"")</f>
        <v>https://www.ncbi.nlm.nih.gov/pubmed/9024169</v>
      </c>
      <c r="D8074" s="254" t="str">
        <f>IF(AND(A8074&lt;&gt;"",ISNUMBER(A8074)),VLOOKUP(A8074,Studies!A:BR,4,FALSE),"")</f>
        <v>Control arm (pretreatment with placebo for 5 days); Subject 2</v>
      </c>
      <c r="E8074" s="254" t="str">
        <f>IF(AND(A8074&lt;&gt;"",ISNUMBER(A8074)),VLOOKUP(A8074,Studies!A:BR,5,FALSE),"")</f>
        <v>Triazolam</v>
      </c>
      <c r="F8074" s="255" t="str">
        <f>IF(AND(A8074&lt;&gt;"",ISNUMBER(A8074)),VLOOKUP(A8074,Studies!A:BR,6,FALSE),"")</f>
        <v>Plasma</v>
      </c>
      <c r="G8074" s="194">
        <v>5</v>
      </c>
      <c r="H8074" s="50" t="s">
        <v>60</v>
      </c>
      <c r="I8074" s="187">
        <v>1.2879449999999999</v>
      </c>
      <c r="J8074" s="41" t="s">
        <v>941</v>
      </c>
      <c r="K8074" s="41" t="s">
        <v>335</v>
      </c>
      <c r="O8074" s="59" t="s">
        <v>2643</v>
      </c>
    </row>
    <row r="8075" spans="1:16" x14ac:dyDescent="0.2">
      <c r="A8075" s="30">
        <v>1006</v>
      </c>
      <c r="B8075" s="253" t="str">
        <f>IF(AND(A8075&lt;&gt;"",ISNUMBER(A8075)),VLOOKUP(A8075,Studies!A:BR,2,FALSE),"")</f>
        <v>Villikka 1997</v>
      </c>
      <c r="C8075" s="254" t="str">
        <f>IF(AND(A8075&lt;&gt;"",ISNUMBER(A8075)),VLOOKUP(A8075,Studies!A:BR,3,FALSE),"")</f>
        <v>https://www.ncbi.nlm.nih.gov/pubmed/9024169</v>
      </c>
      <c r="D8075" s="254" t="str">
        <f>IF(AND(A8075&lt;&gt;"",ISNUMBER(A8075)),VLOOKUP(A8075,Studies!A:BR,4,FALSE),"")</f>
        <v>Control arm (pretreatment with placebo for 5 days); Subject 2</v>
      </c>
      <c r="E8075" s="254" t="str">
        <f>IF(AND(A8075&lt;&gt;"",ISNUMBER(A8075)),VLOOKUP(A8075,Studies!A:BR,5,FALSE),"")</f>
        <v>Triazolam</v>
      </c>
      <c r="F8075" s="255" t="str">
        <f>IF(AND(A8075&lt;&gt;"",ISNUMBER(A8075)),VLOOKUP(A8075,Studies!A:BR,6,FALSE),"")</f>
        <v>Plasma</v>
      </c>
      <c r="G8075" s="194">
        <v>6</v>
      </c>
      <c r="H8075" s="50" t="s">
        <v>60</v>
      </c>
      <c r="I8075" s="187">
        <v>1.0365489999999999</v>
      </c>
      <c r="J8075" s="41" t="s">
        <v>941</v>
      </c>
      <c r="K8075" s="41" t="s">
        <v>335</v>
      </c>
      <c r="O8075" s="59" t="s">
        <v>2643</v>
      </c>
    </row>
    <row r="8076" spans="1:16" x14ac:dyDescent="0.2">
      <c r="A8076" s="30">
        <v>1006</v>
      </c>
      <c r="B8076" s="253" t="str">
        <f>IF(AND(A8076&lt;&gt;"",ISNUMBER(A8076)),VLOOKUP(A8076,Studies!A:BR,2,FALSE),"")</f>
        <v>Villikka 1997</v>
      </c>
      <c r="C8076" s="254" t="str">
        <f>IF(AND(A8076&lt;&gt;"",ISNUMBER(A8076)),VLOOKUP(A8076,Studies!A:BR,3,FALSE),"")</f>
        <v>https://www.ncbi.nlm.nih.gov/pubmed/9024169</v>
      </c>
      <c r="D8076" s="254" t="str">
        <f>IF(AND(A8076&lt;&gt;"",ISNUMBER(A8076)),VLOOKUP(A8076,Studies!A:BR,4,FALSE),"")</f>
        <v>Control arm (pretreatment with placebo for 5 days); Subject 2</v>
      </c>
      <c r="E8076" s="254" t="str">
        <f>IF(AND(A8076&lt;&gt;"",ISNUMBER(A8076)),VLOOKUP(A8076,Studies!A:BR,5,FALSE),"")</f>
        <v>Triazolam</v>
      </c>
      <c r="F8076" s="255" t="str">
        <f>IF(AND(A8076&lt;&gt;"",ISNUMBER(A8076)),VLOOKUP(A8076,Studies!A:BR,6,FALSE),"")</f>
        <v>Plasma</v>
      </c>
      <c r="G8076" s="194">
        <v>8</v>
      </c>
      <c r="H8076" s="50" t="s">
        <v>60</v>
      </c>
      <c r="I8076" s="187">
        <v>0.58236060000000001</v>
      </c>
      <c r="J8076" s="41" t="s">
        <v>941</v>
      </c>
      <c r="K8076" s="41" t="s">
        <v>335</v>
      </c>
      <c r="O8076" s="59" t="s">
        <v>2643</v>
      </c>
    </row>
    <row r="8077" spans="1:16" x14ac:dyDescent="0.2">
      <c r="A8077" s="30">
        <v>1006</v>
      </c>
      <c r="B8077" s="253" t="str">
        <f>IF(AND(A8077&lt;&gt;"",ISNUMBER(A8077)),VLOOKUP(A8077,Studies!A:BR,2,FALSE),"")</f>
        <v>Villikka 1997</v>
      </c>
      <c r="C8077" s="254" t="str">
        <f>IF(AND(A8077&lt;&gt;"",ISNUMBER(A8077)),VLOOKUP(A8077,Studies!A:BR,3,FALSE),"")</f>
        <v>https://www.ncbi.nlm.nih.gov/pubmed/9024169</v>
      </c>
      <c r="D8077" s="254" t="str">
        <f>IF(AND(A8077&lt;&gt;"",ISNUMBER(A8077)),VLOOKUP(A8077,Studies!A:BR,4,FALSE),"")</f>
        <v>Control arm (pretreatment with placebo for 5 days); Subject 2</v>
      </c>
      <c r="E8077" s="254" t="str">
        <f>IF(AND(A8077&lt;&gt;"",ISNUMBER(A8077)),VLOOKUP(A8077,Studies!A:BR,5,FALSE),"")</f>
        <v>Triazolam</v>
      </c>
      <c r="F8077" s="255" t="str">
        <f>IF(AND(A8077&lt;&gt;"",ISNUMBER(A8077)),VLOOKUP(A8077,Studies!A:BR,6,FALSE),"")</f>
        <v>Plasma</v>
      </c>
      <c r="G8077" s="194">
        <v>10</v>
      </c>
      <c r="H8077" s="50" t="s">
        <v>60</v>
      </c>
      <c r="I8077" s="187">
        <v>0.33663759999999998</v>
      </c>
      <c r="J8077" s="41" t="s">
        <v>941</v>
      </c>
      <c r="K8077" s="41" t="s">
        <v>335</v>
      </c>
      <c r="O8077" s="59" t="s">
        <v>2643</v>
      </c>
    </row>
    <row r="8078" spans="1:16" x14ac:dyDescent="0.2">
      <c r="A8078" s="30">
        <v>1007</v>
      </c>
      <c r="B8078" s="253" t="str">
        <f>IF(AND(A8078&lt;&gt;"",ISNUMBER(A8078)),VLOOKUP(A8078,Studies!A:BR,2,FALSE),"")</f>
        <v>Villikka 1997</v>
      </c>
      <c r="C8078" s="254" t="str">
        <f>IF(AND(A8078&lt;&gt;"",ISNUMBER(A8078)),VLOOKUP(A8078,Studies!A:BR,3,FALSE),"")</f>
        <v>https://www.ncbi.nlm.nih.gov/pubmed/9024169</v>
      </c>
      <c r="D8078" s="254" t="str">
        <f>IF(AND(A8078&lt;&gt;"",ISNUMBER(A8078)),VLOOKUP(A8078,Studies!A:BR,4,FALSE),"")</f>
        <v>Control arm (pretreatment with placebo for 5 days); Subject 3</v>
      </c>
      <c r="E8078" s="254" t="str">
        <f>IF(AND(A8078&lt;&gt;"",ISNUMBER(A8078)),VLOOKUP(A8078,Studies!A:BR,5,FALSE),"")</f>
        <v>Triazolam</v>
      </c>
      <c r="F8078" s="255" t="str">
        <f>IF(AND(A8078&lt;&gt;"",ISNUMBER(A8078)),VLOOKUP(A8078,Studies!A:BR,6,FALSE),"")</f>
        <v>Plasma</v>
      </c>
      <c r="G8078" s="194">
        <v>0.5</v>
      </c>
      <c r="H8078" s="50" t="s">
        <v>60</v>
      </c>
      <c r="I8078" s="187">
        <v>0.1000969</v>
      </c>
      <c r="J8078" s="41" t="s">
        <v>941</v>
      </c>
      <c r="K8078" s="41" t="s">
        <v>335</v>
      </c>
      <c r="O8078" s="59" t="s">
        <v>2643</v>
      </c>
      <c r="P8078" s="42" t="s">
        <v>2644</v>
      </c>
    </row>
    <row r="8079" spans="1:16" x14ac:dyDescent="0.2">
      <c r="A8079" s="30">
        <v>1007</v>
      </c>
      <c r="B8079" s="253" t="str">
        <f>IF(AND(A8079&lt;&gt;"",ISNUMBER(A8079)),VLOOKUP(A8079,Studies!A:BR,2,FALSE),"")</f>
        <v>Villikka 1997</v>
      </c>
      <c r="C8079" s="254" t="str">
        <f>IF(AND(A8079&lt;&gt;"",ISNUMBER(A8079)),VLOOKUP(A8079,Studies!A:BR,3,FALSE),"")</f>
        <v>https://www.ncbi.nlm.nih.gov/pubmed/9024169</v>
      </c>
      <c r="D8079" s="254" t="str">
        <f>IF(AND(A8079&lt;&gt;"",ISNUMBER(A8079)),VLOOKUP(A8079,Studies!A:BR,4,FALSE),"")</f>
        <v>Control arm (pretreatment with placebo for 5 days); Subject 3</v>
      </c>
      <c r="E8079" s="254" t="str">
        <f>IF(AND(A8079&lt;&gt;"",ISNUMBER(A8079)),VLOOKUP(A8079,Studies!A:BR,5,FALSE),"")</f>
        <v>Triazolam</v>
      </c>
      <c r="F8079" s="255" t="str">
        <f>IF(AND(A8079&lt;&gt;"",ISNUMBER(A8079)),VLOOKUP(A8079,Studies!A:BR,6,FALSE),"")</f>
        <v>Plasma</v>
      </c>
      <c r="G8079" s="194">
        <v>1</v>
      </c>
      <c r="H8079" s="50" t="s">
        <v>60</v>
      </c>
      <c r="I8079" s="187">
        <v>1.1829160000000001</v>
      </c>
      <c r="J8079" s="41" t="s">
        <v>941</v>
      </c>
      <c r="K8079" s="41" t="s">
        <v>335</v>
      </c>
      <c r="O8079" s="59" t="s">
        <v>2643</v>
      </c>
    </row>
    <row r="8080" spans="1:16" x14ac:dyDescent="0.2">
      <c r="A8080" s="30">
        <v>1007</v>
      </c>
      <c r="B8080" s="253" t="str">
        <f>IF(AND(A8080&lt;&gt;"",ISNUMBER(A8080)),VLOOKUP(A8080,Studies!A:BR,2,FALSE),"")</f>
        <v>Villikka 1997</v>
      </c>
      <c r="C8080" s="254" t="str">
        <f>IF(AND(A8080&lt;&gt;"",ISNUMBER(A8080)),VLOOKUP(A8080,Studies!A:BR,3,FALSE),"")</f>
        <v>https://www.ncbi.nlm.nih.gov/pubmed/9024169</v>
      </c>
      <c r="D8080" s="254" t="str">
        <f>IF(AND(A8080&lt;&gt;"",ISNUMBER(A8080)),VLOOKUP(A8080,Studies!A:BR,4,FALSE),"")</f>
        <v>Control arm (pretreatment with placebo for 5 days); Subject 3</v>
      </c>
      <c r="E8080" s="254" t="str">
        <f>IF(AND(A8080&lt;&gt;"",ISNUMBER(A8080)),VLOOKUP(A8080,Studies!A:BR,5,FALSE),"")</f>
        <v>Triazolam</v>
      </c>
      <c r="F8080" s="255" t="str">
        <f>IF(AND(A8080&lt;&gt;"",ISNUMBER(A8080)),VLOOKUP(A8080,Studies!A:BR,6,FALSE),"")</f>
        <v>Plasma</v>
      </c>
      <c r="G8080" s="194">
        <v>1.5</v>
      </c>
      <c r="H8080" s="50" t="s">
        <v>60</v>
      </c>
      <c r="I8080" s="187">
        <v>3.2578109999999998</v>
      </c>
      <c r="J8080" s="41" t="s">
        <v>941</v>
      </c>
      <c r="K8080" s="41" t="s">
        <v>335</v>
      </c>
      <c r="O8080" s="59" t="s">
        <v>2643</v>
      </c>
    </row>
    <row r="8081" spans="1:16" x14ac:dyDescent="0.2">
      <c r="A8081" s="30">
        <v>1007</v>
      </c>
      <c r="B8081" s="253" t="str">
        <f>IF(AND(A8081&lt;&gt;"",ISNUMBER(A8081)),VLOOKUP(A8081,Studies!A:BR,2,FALSE),"")</f>
        <v>Villikka 1997</v>
      </c>
      <c r="C8081" s="254" t="str">
        <f>IF(AND(A8081&lt;&gt;"",ISNUMBER(A8081)),VLOOKUP(A8081,Studies!A:BR,3,FALSE),"")</f>
        <v>https://www.ncbi.nlm.nih.gov/pubmed/9024169</v>
      </c>
      <c r="D8081" s="254" t="str">
        <f>IF(AND(A8081&lt;&gt;"",ISNUMBER(A8081)),VLOOKUP(A8081,Studies!A:BR,4,FALSE),"")</f>
        <v>Control arm (pretreatment with placebo for 5 days); Subject 3</v>
      </c>
      <c r="E8081" s="254" t="str">
        <f>IF(AND(A8081&lt;&gt;"",ISNUMBER(A8081)),VLOOKUP(A8081,Studies!A:BR,5,FALSE),"")</f>
        <v>Triazolam</v>
      </c>
      <c r="F8081" s="255" t="str">
        <f>IF(AND(A8081&lt;&gt;"",ISNUMBER(A8081)),VLOOKUP(A8081,Studies!A:BR,6,FALSE),"")</f>
        <v>Plasma</v>
      </c>
      <c r="G8081" s="194">
        <v>2</v>
      </c>
      <c r="H8081" s="50" t="s">
        <v>60</v>
      </c>
      <c r="I8081" s="187">
        <v>2.9386549999999998</v>
      </c>
      <c r="J8081" s="41" t="s">
        <v>941</v>
      </c>
      <c r="K8081" s="41" t="s">
        <v>335</v>
      </c>
      <c r="O8081" s="59" t="s">
        <v>2643</v>
      </c>
    </row>
    <row r="8082" spans="1:16" x14ac:dyDescent="0.2">
      <c r="A8082" s="30">
        <v>1007</v>
      </c>
      <c r="B8082" s="253" t="str">
        <f>IF(AND(A8082&lt;&gt;"",ISNUMBER(A8082)),VLOOKUP(A8082,Studies!A:BR,2,FALSE),"")</f>
        <v>Villikka 1997</v>
      </c>
      <c r="C8082" s="254" t="str">
        <f>IF(AND(A8082&lt;&gt;"",ISNUMBER(A8082)),VLOOKUP(A8082,Studies!A:BR,3,FALSE),"")</f>
        <v>https://www.ncbi.nlm.nih.gov/pubmed/9024169</v>
      </c>
      <c r="D8082" s="254" t="str">
        <f>IF(AND(A8082&lt;&gt;"",ISNUMBER(A8082)),VLOOKUP(A8082,Studies!A:BR,4,FALSE),"")</f>
        <v>Control arm (pretreatment with placebo for 5 days); Subject 3</v>
      </c>
      <c r="E8082" s="254" t="str">
        <f>IF(AND(A8082&lt;&gt;"",ISNUMBER(A8082)),VLOOKUP(A8082,Studies!A:BR,5,FALSE),"")</f>
        <v>Triazolam</v>
      </c>
      <c r="F8082" s="255" t="str">
        <f>IF(AND(A8082&lt;&gt;"",ISNUMBER(A8082)),VLOOKUP(A8082,Studies!A:BR,6,FALSE),"")</f>
        <v>Plasma</v>
      </c>
      <c r="G8082" s="194">
        <v>3</v>
      </c>
      <c r="H8082" s="50" t="s">
        <v>60</v>
      </c>
      <c r="I8082" s="187">
        <v>2.3911509999999998</v>
      </c>
      <c r="J8082" s="41" t="s">
        <v>941</v>
      </c>
      <c r="K8082" s="41" t="s">
        <v>335</v>
      </c>
      <c r="O8082" s="59" t="s">
        <v>2643</v>
      </c>
    </row>
    <row r="8083" spans="1:16" x14ac:dyDescent="0.2">
      <c r="A8083" s="30">
        <v>1007</v>
      </c>
      <c r="B8083" s="253" t="str">
        <f>IF(AND(A8083&lt;&gt;"",ISNUMBER(A8083)),VLOOKUP(A8083,Studies!A:BR,2,FALSE),"")</f>
        <v>Villikka 1997</v>
      </c>
      <c r="C8083" s="254" t="str">
        <f>IF(AND(A8083&lt;&gt;"",ISNUMBER(A8083)),VLOOKUP(A8083,Studies!A:BR,3,FALSE),"")</f>
        <v>https://www.ncbi.nlm.nih.gov/pubmed/9024169</v>
      </c>
      <c r="D8083" s="254" t="str">
        <f>IF(AND(A8083&lt;&gt;"",ISNUMBER(A8083)),VLOOKUP(A8083,Studies!A:BR,4,FALSE),"")</f>
        <v>Control arm (pretreatment with placebo for 5 days); Subject 3</v>
      </c>
      <c r="E8083" s="254" t="str">
        <f>IF(AND(A8083&lt;&gt;"",ISNUMBER(A8083)),VLOOKUP(A8083,Studies!A:BR,5,FALSE),"")</f>
        <v>Triazolam</v>
      </c>
      <c r="F8083" s="255" t="str">
        <f>IF(AND(A8083&lt;&gt;"",ISNUMBER(A8083)),VLOOKUP(A8083,Studies!A:BR,6,FALSE),"")</f>
        <v>Plasma</v>
      </c>
      <c r="G8083" s="194">
        <v>4</v>
      </c>
      <c r="H8083" s="50" t="s">
        <v>60</v>
      </c>
      <c r="I8083" s="187">
        <v>1.945654</v>
      </c>
      <c r="J8083" s="41" t="s">
        <v>941</v>
      </c>
      <c r="K8083" s="41" t="s">
        <v>335</v>
      </c>
      <c r="O8083" s="59" t="s">
        <v>2643</v>
      </c>
    </row>
    <row r="8084" spans="1:16" x14ac:dyDescent="0.2">
      <c r="A8084" s="30">
        <v>1007</v>
      </c>
      <c r="B8084" s="253" t="str">
        <f>IF(AND(A8084&lt;&gt;"",ISNUMBER(A8084)),VLOOKUP(A8084,Studies!A:BR,2,FALSE),"")</f>
        <v>Villikka 1997</v>
      </c>
      <c r="C8084" s="254" t="str">
        <f>IF(AND(A8084&lt;&gt;"",ISNUMBER(A8084)),VLOOKUP(A8084,Studies!A:BR,3,FALSE),"")</f>
        <v>https://www.ncbi.nlm.nih.gov/pubmed/9024169</v>
      </c>
      <c r="D8084" s="254" t="str">
        <f>IF(AND(A8084&lt;&gt;"",ISNUMBER(A8084)),VLOOKUP(A8084,Studies!A:BR,4,FALSE),"")</f>
        <v>Control arm (pretreatment with placebo for 5 days); Subject 3</v>
      </c>
      <c r="E8084" s="254" t="str">
        <f>IF(AND(A8084&lt;&gt;"",ISNUMBER(A8084)),VLOOKUP(A8084,Studies!A:BR,5,FALSE),"")</f>
        <v>Triazolam</v>
      </c>
      <c r="F8084" s="255" t="str">
        <f>IF(AND(A8084&lt;&gt;"",ISNUMBER(A8084)),VLOOKUP(A8084,Studies!A:BR,6,FALSE),"")</f>
        <v>Plasma</v>
      </c>
      <c r="G8084" s="194">
        <v>5</v>
      </c>
      <c r="H8084" s="50" t="s">
        <v>60</v>
      </c>
      <c r="I8084" s="187">
        <v>1.5388660000000001</v>
      </c>
      <c r="J8084" s="41" t="s">
        <v>941</v>
      </c>
      <c r="K8084" s="41" t="s">
        <v>335</v>
      </c>
      <c r="O8084" s="59" t="s">
        <v>2643</v>
      </c>
    </row>
    <row r="8085" spans="1:16" x14ac:dyDescent="0.2">
      <c r="A8085" s="30">
        <v>1007</v>
      </c>
      <c r="B8085" s="253" t="str">
        <f>IF(AND(A8085&lt;&gt;"",ISNUMBER(A8085)),VLOOKUP(A8085,Studies!A:BR,2,FALSE),"")</f>
        <v>Villikka 1997</v>
      </c>
      <c r="C8085" s="254" t="str">
        <f>IF(AND(A8085&lt;&gt;"",ISNUMBER(A8085)),VLOOKUP(A8085,Studies!A:BR,3,FALSE),"")</f>
        <v>https://www.ncbi.nlm.nih.gov/pubmed/9024169</v>
      </c>
      <c r="D8085" s="254" t="str">
        <f>IF(AND(A8085&lt;&gt;"",ISNUMBER(A8085)),VLOOKUP(A8085,Studies!A:BR,4,FALSE),"")</f>
        <v>Control arm (pretreatment with placebo for 5 days); Subject 3</v>
      </c>
      <c r="E8085" s="254" t="str">
        <f>IF(AND(A8085&lt;&gt;"",ISNUMBER(A8085)),VLOOKUP(A8085,Studies!A:BR,5,FALSE),"")</f>
        <v>Triazolam</v>
      </c>
      <c r="F8085" s="255" t="str">
        <f>IF(AND(A8085&lt;&gt;"",ISNUMBER(A8085)),VLOOKUP(A8085,Studies!A:BR,6,FALSE),"")</f>
        <v>Plasma</v>
      </c>
      <c r="G8085" s="194">
        <v>6</v>
      </c>
      <c r="H8085" s="50" t="s">
        <v>60</v>
      </c>
      <c r="I8085" s="187">
        <v>1.2640199999999999</v>
      </c>
      <c r="J8085" s="41" t="s">
        <v>941</v>
      </c>
      <c r="K8085" s="41" t="s">
        <v>335</v>
      </c>
      <c r="O8085" s="59" t="s">
        <v>2643</v>
      </c>
    </row>
    <row r="8086" spans="1:16" x14ac:dyDescent="0.2">
      <c r="A8086" s="30">
        <v>1007</v>
      </c>
      <c r="B8086" s="253" t="str">
        <f>IF(AND(A8086&lt;&gt;"",ISNUMBER(A8086)),VLOOKUP(A8086,Studies!A:BR,2,FALSE),"")</f>
        <v>Villikka 1997</v>
      </c>
      <c r="C8086" s="254" t="str">
        <f>IF(AND(A8086&lt;&gt;"",ISNUMBER(A8086)),VLOOKUP(A8086,Studies!A:BR,3,FALSE),"")</f>
        <v>https://www.ncbi.nlm.nih.gov/pubmed/9024169</v>
      </c>
      <c r="D8086" s="254" t="str">
        <f>IF(AND(A8086&lt;&gt;"",ISNUMBER(A8086)),VLOOKUP(A8086,Studies!A:BR,4,FALSE),"")</f>
        <v>Control arm (pretreatment with placebo for 5 days); Subject 3</v>
      </c>
      <c r="E8086" s="254" t="str">
        <f>IF(AND(A8086&lt;&gt;"",ISNUMBER(A8086)),VLOOKUP(A8086,Studies!A:BR,5,FALSE),"")</f>
        <v>Triazolam</v>
      </c>
      <c r="F8086" s="255" t="str">
        <f>IF(AND(A8086&lt;&gt;"",ISNUMBER(A8086)),VLOOKUP(A8086,Studies!A:BR,6,FALSE),"")</f>
        <v>Plasma</v>
      </c>
      <c r="G8086" s="194">
        <v>8</v>
      </c>
      <c r="H8086" s="50" t="s">
        <v>60</v>
      </c>
      <c r="I8086" s="187">
        <v>0.72615419999999997</v>
      </c>
      <c r="J8086" s="41" t="s">
        <v>941</v>
      </c>
      <c r="K8086" s="41" t="s">
        <v>335</v>
      </c>
      <c r="O8086" s="59" t="s">
        <v>2643</v>
      </c>
    </row>
    <row r="8087" spans="1:16" x14ac:dyDescent="0.2">
      <c r="A8087" s="30">
        <v>1007</v>
      </c>
      <c r="B8087" s="253" t="str">
        <f>IF(AND(A8087&lt;&gt;"",ISNUMBER(A8087)),VLOOKUP(A8087,Studies!A:BR,2,FALSE),"")</f>
        <v>Villikka 1997</v>
      </c>
      <c r="C8087" s="254" t="str">
        <f>IF(AND(A8087&lt;&gt;"",ISNUMBER(A8087)),VLOOKUP(A8087,Studies!A:BR,3,FALSE),"")</f>
        <v>https://www.ncbi.nlm.nih.gov/pubmed/9024169</v>
      </c>
      <c r="D8087" s="254" t="str">
        <f>IF(AND(A8087&lt;&gt;"",ISNUMBER(A8087)),VLOOKUP(A8087,Studies!A:BR,4,FALSE),"")</f>
        <v>Control arm (pretreatment with placebo for 5 days); Subject 3</v>
      </c>
      <c r="E8087" s="254" t="str">
        <f>IF(AND(A8087&lt;&gt;"",ISNUMBER(A8087)),VLOOKUP(A8087,Studies!A:BR,5,FALSE),"")</f>
        <v>Triazolam</v>
      </c>
      <c r="F8087" s="255" t="str">
        <f>IF(AND(A8087&lt;&gt;"",ISNUMBER(A8087)),VLOOKUP(A8087,Studies!A:BR,6,FALSE),"")</f>
        <v>Plasma</v>
      </c>
      <c r="G8087" s="194">
        <v>10</v>
      </c>
      <c r="H8087" s="50" t="s">
        <v>60</v>
      </c>
      <c r="I8087" s="187">
        <v>0.41323409999999999</v>
      </c>
      <c r="J8087" s="41" t="s">
        <v>941</v>
      </c>
      <c r="K8087" s="41" t="s">
        <v>335</v>
      </c>
      <c r="O8087" s="59" t="s">
        <v>2643</v>
      </c>
    </row>
    <row r="8088" spans="1:16" x14ac:dyDescent="0.2">
      <c r="A8088" s="30">
        <v>1008</v>
      </c>
      <c r="B8088" s="253" t="str">
        <f>IF(AND(A8088&lt;&gt;"",ISNUMBER(A8088)),VLOOKUP(A8088,Studies!A:BR,2,FALSE),"")</f>
        <v>Villikka 1997</v>
      </c>
      <c r="C8088" s="254" t="str">
        <f>IF(AND(A8088&lt;&gt;"",ISNUMBER(A8088)),VLOOKUP(A8088,Studies!A:BR,3,FALSE),"")</f>
        <v>https://www.ncbi.nlm.nih.gov/pubmed/9024169</v>
      </c>
      <c r="D8088" s="254" t="str">
        <f>IF(AND(A8088&lt;&gt;"",ISNUMBER(A8088)),VLOOKUP(A8088,Studies!A:BR,4,FALSE),"")</f>
        <v>Control arm (pretreatment with placebo for 5 days); Subject 4</v>
      </c>
      <c r="E8088" s="254" t="str">
        <f>IF(AND(A8088&lt;&gt;"",ISNUMBER(A8088)),VLOOKUP(A8088,Studies!A:BR,5,FALSE),"")</f>
        <v>Triazolam</v>
      </c>
      <c r="F8088" s="255" t="str">
        <f>IF(AND(A8088&lt;&gt;"",ISNUMBER(A8088)),VLOOKUP(A8088,Studies!A:BR,6,FALSE),"")</f>
        <v>Plasma</v>
      </c>
      <c r="G8088" s="194">
        <v>0.5</v>
      </c>
      <c r="H8088" s="50" t="s">
        <v>60</v>
      </c>
      <c r="I8088" s="187">
        <v>0.39665640000000002</v>
      </c>
      <c r="J8088" s="41" t="s">
        <v>941</v>
      </c>
      <c r="K8088" s="41" t="s">
        <v>335</v>
      </c>
      <c r="O8088" s="59" t="s">
        <v>2643</v>
      </c>
      <c r="P8088" s="42" t="s">
        <v>2644</v>
      </c>
    </row>
    <row r="8089" spans="1:16" x14ac:dyDescent="0.2">
      <c r="A8089" s="30">
        <v>1008</v>
      </c>
      <c r="B8089" s="253" t="str">
        <f>IF(AND(A8089&lt;&gt;"",ISNUMBER(A8089)),VLOOKUP(A8089,Studies!A:BR,2,FALSE),"")</f>
        <v>Villikka 1997</v>
      </c>
      <c r="C8089" s="254" t="str">
        <f>IF(AND(A8089&lt;&gt;"",ISNUMBER(A8089)),VLOOKUP(A8089,Studies!A:BR,3,FALSE),"")</f>
        <v>https://www.ncbi.nlm.nih.gov/pubmed/9024169</v>
      </c>
      <c r="D8089" s="254" t="str">
        <f>IF(AND(A8089&lt;&gt;"",ISNUMBER(A8089)),VLOOKUP(A8089,Studies!A:BR,4,FALSE),"")</f>
        <v>Control arm (pretreatment with placebo for 5 days); Subject 4</v>
      </c>
      <c r="E8089" s="254" t="str">
        <f>IF(AND(A8089&lt;&gt;"",ISNUMBER(A8089)),VLOOKUP(A8089,Studies!A:BR,5,FALSE),"")</f>
        <v>Triazolam</v>
      </c>
      <c r="F8089" s="255" t="str">
        <f>IF(AND(A8089&lt;&gt;"",ISNUMBER(A8089)),VLOOKUP(A8089,Studies!A:BR,6,FALSE),"")</f>
        <v>Plasma</v>
      </c>
      <c r="G8089" s="194">
        <v>1</v>
      </c>
      <c r="H8089" s="50" t="s">
        <v>60</v>
      </c>
      <c r="I8089" s="187">
        <v>1.3401959999999999</v>
      </c>
      <c r="J8089" s="41" t="s">
        <v>941</v>
      </c>
      <c r="K8089" s="41" t="s">
        <v>335</v>
      </c>
      <c r="O8089" s="59" t="s">
        <v>2643</v>
      </c>
    </row>
    <row r="8090" spans="1:16" x14ac:dyDescent="0.2">
      <c r="A8090" s="30">
        <v>1008</v>
      </c>
      <c r="B8090" s="253" t="str">
        <f>IF(AND(A8090&lt;&gt;"",ISNUMBER(A8090)),VLOOKUP(A8090,Studies!A:BR,2,FALSE),"")</f>
        <v>Villikka 1997</v>
      </c>
      <c r="C8090" s="254" t="str">
        <f>IF(AND(A8090&lt;&gt;"",ISNUMBER(A8090)),VLOOKUP(A8090,Studies!A:BR,3,FALSE),"")</f>
        <v>https://www.ncbi.nlm.nih.gov/pubmed/9024169</v>
      </c>
      <c r="D8090" s="254" t="str">
        <f>IF(AND(A8090&lt;&gt;"",ISNUMBER(A8090)),VLOOKUP(A8090,Studies!A:BR,4,FALSE),"")</f>
        <v>Control arm (pretreatment with placebo for 5 days); Subject 4</v>
      </c>
      <c r="E8090" s="254" t="str">
        <f>IF(AND(A8090&lt;&gt;"",ISNUMBER(A8090)),VLOOKUP(A8090,Studies!A:BR,5,FALSE),"")</f>
        <v>Triazolam</v>
      </c>
      <c r="F8090" s="255" t="str">
        <f>IF(AND(A8090&lt;&gt;"",ISNUMBER(A8090)),VLOOKUP(A8090,Studies!A:BR,6,FALSE),"")</f>
        <v>Plasma</v>
      </c>
      <c r="G8090" s="194">
        <v>1.5</v>
      </c>
      <c r="H8090" s="50" t="s">
        <v>60</v>
      </c>
      <c r="I8090" s="187">
        <v>1.9009830000000001</v>
      </c>
      <c r="J8090" s="41" t="s">
        <v>941</v>
      </c>
      <c r="K8090" s="41" t="s">
        <v>335</v>
      </c>
      <c r="O8090" s="59" t="s">
        <v>2643</v>
      </c>
    </row>
    <row r="8091" spans="1:16" x14ac:dyDescent="0.2">
      <c r="A8091" s="30">
        <v>1008</v>
      </c>
      <c r="B8091" s="253" t="str">
        <f>IF(AND(A8091&lt;&gt;"",ISNUMBER(A8091)),VLOOKUP(A8091,Studies!A:BR,2,FALSE),"")</f>
        <v>Villikka 1997</v>
      </c>
      <c r="C8091" s="254" t="str">
        <f>IF(AND(A8091&lt;&gt;"",ISNUMBER(A8091)),VLOOKUP(A8091,Studies!A:BR,3,FALSE),"")</f>
        <v>https://www.ncbi.nlm.nih.gov/pubmed/9024169</v>
      </c>
      <c r="D8091" s="254" t="str">
        <f>IF(AND(A8091&lt;&gt;"",ISNUMBER(A8091)),VLOOKUP(A8091,Studies!A:BR,4,FALSE),"")</f>
        <v>Control arm (pretreatment with placebo for 5 days); Subject 4</v>
      </c>
      <c r="E8091" s="254" t="str">
        <f>IF(AND(A8091&lt;&gt;"",ISNUMBER(A8091)),VLOOKUP(A8091,Studies!A:BR,5,FALSE),"")</f>
        <v>Triazolam</v>
      </c>
      <c r="F8091" s="255" t="str">
        <f>IF(AND(A8091&lt;&gt;"",ISNUMBER(A8091)),VLOOKUP(A8091,Studies!A:BR,6,FALSE),"")</f>
        <v>Plasma</v>
      </c>
      <c r="G8091" s="194">
        <v>2</v>
      </c>
      <c r="H8091" s="50" t="s">
        <v>60</v>
      </c>
      <c r="I8091" s="187">
        <v>1.9018740000000001</v>
      </c>
      <c r="J8091" s="41" t="s">
        <v>941</v>
      </c>
      <c r="K8091" s="41" t="s">
        <v>335</v>
      </c>
      <c r="O8091" s="59" t="s">
        <v>2643</v>
      </c>
    </row>
    <row r="8092" spans="1:16" x14ac:dyDescent="0.2">
      <c r="A8092" s="30">
        <v>1008</v>
      </c>
      <c r="B8092" s="253" t="str">
        <f>IF(AND(A8092&lt;&gt;"",ISNUMBER(A8092)),VLOOKUP(A8092,Studies!A:BR,2,FALSE),"")</f>
        <v>Villikka 1997</v>
      </c>
      <c r="C8092" s="254" t="str">
        <f>IF(AND(A8092&lt;&gt;"",ISNUMBER(A8092)),VLOOKUP(A8092,Studies!A:BR,3,FALSE),"")</f>
        <v>https://www.ncbi.nlm.nih.gov/pubmed/9024169</v>
      </c>
      <c r="D8092" s="254" t="str">
        <f>IF(AND(A8092&lt;&gt;"",ISNUMBER(A8092)),VLOOKUP(A8092,Studies!A:BR,4,FALSE),"")</f>
        <v>Control arm (pretreatment with placebo for 5 days); Subject 4</v>
      </c>
      <c r="E8092" s="254" t="str">
        <f>IF(AND(A8092&lt;&gt;"",ISNUMBER(A8092)),VLOOKUP(A8092,Studies!A:BR,5,FALSE),"")</f>
        <v>Triazolam</v>
      </c>
      <c r="F8092" s="255" t="str">
        <f>IF(AND(A8092&lt;&gt;"",ISNUMBER(A8092)),VLOOKUP(A8092,Studies!A:BR,6,FALSE),"")</f>
        <v>Plasma</v>
      </c>
      <c r="G8092" s="194">
        <v>3</v>
      </c>
      <c r="H8092" s="50" t="s">
        <v>60</v>
      </c>
      <c r="I8092" s="187">
        <v>1.5763149999999999</v>
      </c>
      <c r="J8092" s="41" t="s">
        <v>941</v>
      </c>
      <c r="K8092" s="41" t="s">
        <v>335</v>
      </c>
      <c r="O8092" s="59" t="s">
        <v>2643</v>
      </c>
    </row>
    <row r="8093" spans="1:16" x14ac:dyDescent="0.2">
      <c r="A8093" s="30">
        <v>1008</v>
      </c>
      <c r="B8093" s="253" t="str">
        <f>IF(AND(A8093&lt;&gt;"",ISNUMBER(A8093)),VLOOKUP(A8093,Studies!A:BR,2,FALSE),"")</f>
        <v>Villikka 1997</v>
      </c>
      <c r="C8093" s="254" t="str">
        <f>IF(AND(A8093&lt;&gt;"",ISNUMBER(A8093)),VLOOKUP(A8093,Studies!A:BR,3,FALSE),"")</f>
        <v>https://www.ncbi.nlm.nih.gov/pubmed/9024169</v>
      </c>
      <c r="D8093" s="254" t="str">
        <f>IF(AND(A8093&lt;&gt;"",ISNUMBER(A8093)),VLOOKUP(A8093,Studies!A:BR,4,FALSE),"")</f>
        <v>Control arm (pretreatment with placebo for 5 days); Subject 4</v>
      </c>
      <c r="E8093" s="254" t="str">
        <f>IF(AND(A8093&lt;&gt;"",ISNUMBER(A8093)),VLOOKUP(A8093,Studies!A:BR,5,FALSE),"")</f>
        <v>Triazolam</v>
      </c>
      <c r="F8093" s="255" t="str">
        <f>IF(AND(A8093&lt;&gt;"",ISNUMBER(A8093)),VLOOKUP(A8093,Studies!A:BR,6,FALSE),"")</f>
        <v>Plasma</v>
      </c>
      <c r="G8093" s="194">
        <v>4</v>
      </c>
      <c r="H8093" s="50" t="s">
        <v>60</v>
      </c>
      <c r="I8093" s="187">
        <v>1.3313699999999999</v>
      </c>
      <c r="J8093" s="41" t="s">
        <v>941</v>
      </c>
      <c r="K8093" s="41" t="s">
        <v>335</v>
      </c>
      <c r="O8093" s="59" t="s">
        <v>2643</v>
      </c>
    </row>
    <row r="8094" spans="1:16" x14ac:dyDescent="0.2">
      <c r="A8094" s="30">
        <v>1008</v>
      </c>
      <c r="B8094" s="253" t="str">
        <f>IF(AND(A8094&lt;&gt;"",ISNUMBER(A8094)),VLOOKUP(A8094,Studies!A:BR,2,FALSE),"")</f>
        <v>Villikka 1997</v>
      </c>
      <c r="C8094" s="254" t="str">
        <f>IF(AND(A8094&lt;&gt;"",ISNUMBER(A8094)),VLOOKUP(A8094,Studies!A:BR,3,FALSE),"")</f>
        <v>https://www.ncbi.nlm.nih.gov/pubmed/9024169</v>
      </c>
      <c r="D8094" s="254" t="str">
        <f>IF(AND(A8094&lt;&gt;"",ISNUMBER(A8094)),VLOOKUP(A8094,Studies!A:BR,4,FALSE),"")</f>
        <v>Control arm (pretreatment with placebo for 5 days); Subject 4</v>
      </c>
      <c r="E8094" s="254" t="str">
        <f>IF(AND(A8094&lt;&gt;"",ISNUMBER(A8094)),VLOOKUP(A8094,Studies!A:BR,5,FALSE),"")</f>
        <v>Triazolam</v>
      </c>
      <c r="F8094" s="255" t="str">
        <f>IF(AND(A8094&lt;&gt;"",ISNUMBER(A8094)),VLOOKUP(A8094,Studies!A:BR,6,FALSE),"")</f>
        <v>Plasma</v>
      </c>
      <c r="G8094" s="194">
        <v>5</v>
      </c>
      <c r="H8094" s="50" t="s">
        <v>60</v>
      </c>
      <c r="I8094" s="187">
        <v>1.072675</v>
      </c>
      <c r="J8094" s="41" t="s">
        <v>941</v>
      </c>
      <c r="K8094" s="41" t="s">
        <v>335</v>
      </c>
      <c r="O8094" s="59" t="s">
        <v>2643</v>
      </c>
    </row>
    <row r="8095" spans="1:16" x14ac:dyDescent="0.2">
      <c r="A8095" s="30">
        <v>1008</v>
      </c>
      <c r="B8095" s="253" t="str">
        <f>IF(AND(A8095&lt;&gt;"",ISNUMBER(A8095)),VLOOKUP(A8095,Studies!A:BR,2,FALSE),"")</f>
        <v>Villikka 1997</v>
      </c>
      <c r="C8095" s="254" t="str">
        <f>IF(AND(A8095&lt;&gt;"",ISNUMBER(A8095)),VLOOKUP(A8095,Studies!A:BR,3,FALSE),"")</f>
        <v>https://www.ncbi.nlm.nih.gov/pubmed/9024169</v>
      </c>
      <c r="D8095" s="254" t="str">
        <f>IF(AND(A8095&lt;&gt;"",ISNUMBER(A8095)),VLOOKUP(A8095,Studies!A:BR,4,FALSE),"")</f>
        <v>Control arm (pretreatment with placebo for 5 days); Subject 4</v>
      </c>
      <c r="E8095" s="254" t="str">
        <f>IF(AND(A8095&lt;&gt;"",ISNUMBER(A8095)),VLOOKUP(A8095,Studies!A:BR,5,FALSE),"")</f>
        <v>Triazolam</v>
      </c>
      <c r="F8095" s="255" t="str">
        <f>IF(AND(A8095&lt;&gt;"",ISNUMBER(A8095)),VLOOKUP(A8095,Studies!A:BR,6,FALSE),"")</f>
        <v>Plasma</v>
      </c>
      <c r="G8095" s="194">
        <v>6</v>
      </c>
      <c r="H8095" s="50" t="s">
        <v>60</v>
      </c>
      <c r="I8095" s="187">
        <v>0.95877029999999996</v>
      </c>
      <c r="J8095" s="41" t="s">
        <v>941</v>
      </c>
      <c r="K8095" s="41" t="s">
        <v>335</v>
      </c>
      <c r="O8095" s="59" t="s">
        <v>2643</v>
      </c>
    </row>
    <row r="8096" spans="1:16" x14ac:dyDescent="0.2">
      <c r="A8096" s="30">
        <v>1008</v>
      </c>
      <c r="B8096" s="253" t="str">
        <f>IF(AND(A8096&lt;&gt;"",ISNUMBER(A8096)),VLOOKUP(A8096,Studies!A:BR,2,FALSE),"")</f>
        <v>Villikka 1997</v>
      </c>
      <c r="C8096" s="254" t="str">
        <f>IF(AND(A8096&lt;&gt;"",ISNUMBER(A8096)),VLOOKUP(A8096,Studies!A:BR,3,FALSE),"")</f>
        <v>https://www.ncbi.nlm.nih.gov/pubmed/9024169</v>
      </c>
      <c r="D8096" s="254" t="str">
        <f>IF(AND(A8096&lt;&gt;"",ISNUMBER(A8096)),VLOOKUP(A8096,Studies!A:BR,4,FALSE),"")</f>
        <v>Control arm (pretreatment with placebo for 5 days); Subject 4</v>
      </c>
      <c r="E8096" s="254" t="str">
        <f>IF(AND(A8096&lt;&gt;"",ISNUMBER(A8096)),VLOOKUP(A8096,Studies!A:BR,5,FALSE),"")</f>
        <v>Triazolam</v>
      </c>
      <c r="F8096" s="255" t="str">
        <f>IF(AND(A8096&lt;&gt;"",ISNUMBER(A8096)),VLOOKUP(A8096,Studies!A:BR,6,FALSE),"")</f>
        <v>Plasma</v>
      </c>
      <c r="G8096" s="194">
        <v>8</v>
      </c>
      <c r="H8096" s="50" t="s">
        <v>60</v>
      </c>
      <c r="I8096" s="187">
        <v>0.60502690000000003</v>
      </c>
      <c r="J8096" s="41" t="s">
        <v>941</v>
      </c>
      <c r="K8096" s="41" t="s">
        <v>335</v>
      </c>
      <c r="O8096" s="59" t="s">
        <v>2643</v>
      </c>
    </row>
    <row r="8097" spans="1:16" x14ac:dyDescent="0.2">
      <c r="A8097" s="30">
        <v>1008</v>
      </c>
      <c r="B8097" s="253" t="str">
        <f>IF(AND(A8097&lt;&gt;"",ISNUMBER(A8097)),VLOOKUP(A8097,Studies!A:BR,2,FALSE),"")</f>
        <v>Villikka 1997</v>
      </c>
      <c r="C8097" s="254" t="str">
        <f>IF(AND(A8097&lt;&gt;"",ISNUMBER(A8097)),VLOOKUP(A8097,Studies!A:BR,3,FALSE),"")</f>
        <v>https://www.ncbi.nlm.nih.gov/pubmed/9024169</v>
      </c>
      <c r="D8097" s="254" t="str">
        <f>IF(AND(A8097&lt;&gt;"",ISNUMBER(A8097)),VLOOKUP(A8097,Studies!A:BR,4,FALSE),"")</f>
        <v>Control arm (pretreatment with placebo for 5 days); Subject 4</v>
      </c>
      <c r="E8097" s="254" t="str">
        <f>IF(AND(A8097&lt;&gt;"",ISNUMBER(A8097)),VLOOKUP(A8097,Studies!A:BR,5,FALSE),"")</f>
        <v>Triazolam</v>
      </c>
      <c r="F8097" s="255" t="str">
        <f>IF(AND(A8097&lt;&gt;"",ISNUMBER(A8097)),VLOOKUP(A8097,Studies!A:BR,6,FALSE),"")</f>
        <v>Plasma</v>
      </c>
      <c r="G8097" s="194">
        <v>10</v>
      </c>
      <c r="H8097" s="50" t="s">
        <v>60</v>
      </c>
      <c r="I8097" s="187">
        <v>0.4316181</v>
      </c>
      <c r="J8097" s="41" t="s">
        <v>941</v>
      </c>
      <c r="K8097" s="41" t="s">
        <v>335</v>
      </c>
      <c r="O8097" s="59" t="s">
        <v>2643</v>
      </c>
    </row>
    <row r="8098" spans="1:16" x14ac:dyDescent="0.2">
      <c r="A8098" s="30">
        <v>1009</v>
      </c>
      <c r="B8098" s="253" t="str">
        <f>IF(AND(A8098&lt;&gt;"",ISNUMBER(A8098)),VLOOKUP(A8098,Studies!A:BR,2,FALSE),"")</f>
        <v>Villikka 1997</v>
      </c>
      <c r="C8098" s="254" t="str">
        <f>IF(AND(A8098&lt;&gt;"",ISNUMBER(A8098)),VLOOKUP(A8098,Studies!A:BR,3,FALSE),"")</f>
        <v>https://www.ncbi.nlm.nih.gov/pubmed/9024169</v>
      </c>
      <c r="D8098" s="254" t="str">
        <f>IF(AND(A8098&lt;&gt;"",ISNUMBER(A8098)),VLOOKUP(A8098,Studies!A:BR,4,FALSE),"")</f>
        <v>Control arm (pretreatment with placebo for 5 days); Subject 5</v>
      </c>
      <c r="E8098" s="254" t="str">
        <f>IF(AND(A8098&lt;&gt;"",ISNUMBER(A8098)),VLOOKUP(A8098,Studies!A:BR,5,FALSE),"")</f>
        <v>Triazolam</v>
      </c>
      <c r="F8098" s="255" t="str">
        <f>IF(AND(A8098&lt;&gt;"",ISNUMBER(A8098)),VLOOKUP(A8098,Studies!A:BR,6,FALSE),"")</f>
        <v>Plasma</v>
      </c>
      <c r="G8098" s="194">
        <v>0.5</v>
      </c>
      <c r="H8098" s="50" t="s">
        <v>60</v>
      </c>
      <c r="I8098" s="187">
        <v>2.657591</v>
      </c>
      <c r="J8098" s="41" t="s">
        <v>941</v>
      </c>
      <c r="K8098" s="41" t="s">
        <v>335</v>
      </c>
      <c r="O8098" s="59" t="s">
        <v>2643</v>
      </c>
      <c r="P8098" s="42" t="s">
        <v>2644</v>
      </c>
    </row>
    <row r="8099" spans="1:16" x14ac:dyDescent="0.2">
      <c r="A8099" s="30">
        <v>1009</v>
      </c>
      <c r="B8099" s="253" t="str">
        <f>IF(AND(A8099&lt;&gt;"",ISNUMBER(A8099)),VLOOKUP(A8099,Studies!A:BR,2,FALSE),"")</f>
        <v>Villikka 1997</v>
      </c>
      <c r="C8099" s="254" t="str">
        <f>IF(AND(A8099&lt;&gt;"",ISNUMBER(A8099)),VLOOKUP(A8099,Studies!A:BR,3,FALSE),"")</f>
        <v>https://www.ncbi.nlm.nih.gov/pubmed/9024169</v>
      </c>
      <c r="D8099" s="254" t="str">
        <f>IF(AND(A8099&lt;&gt;"",ISNUMBER(A8099)),VLOOKUP(A8099,Studies!A:BR,4,FALSE),"")</f>
        <v>Control arm (pretreatment with placebo for 5 days); Subject 5</v>
      </c>
      <c r="E8099" s="254" t="str">
        <f>IF(AND(A8099&lt;&gt;"",ISNUMBER(A8099)),VLOOKUP(A8099,Studies!A:BR,5,FALSE),"")</f>
        <v>Triazolam</v>
      </c>
      <c r="F8099" s="255" t="str">
        <f>IF(AND(A8099&lt;&gt;"",ISNUMBER(A8099)),VLOOKUP(A8099,Studies!A:BR,6,FALSE),"")</f>
        <v>Plasma</v>
      </c>
      <c r="G8099" s="194">
        <v>1</v>
      </c>
      <c r="H8099" s="50" t="s">
        <v>60</v>
      </c>
      <c r="I8099" s="187">
        <v>3.5745480000000001</v>
      </c>
      <c r="J8099" s="41" t="s">
        <v>941</v>
      </c>
      <c r="K8099" s="41" t="s">
        <v>335</v>
      </c>
      <c r="O8099" s="59" t="s">
        <v>2643</v>
      </c>
    </row>
    <row r="8100" spans="1:16" x14ac:dyDescent="0.2">
      <c r="A8100" s="30">
        <v>1009</v>
      </c>
      <c r="B8100" s="253" t="str">
        <f>IF(AND(A8100&lt;&gt;"",ISNUMBER(A8100)),VLOOKUP(A8100,Studies!A:BR,2,FALSE),"")</f>
        <v>Villikka 1997</v>
      </c>
      <c r="C8100" s="254" t="str">
        <f>IF(AND(A8100&lt;&gt;"",ISNUMBER(A8100)),VLOOKUP(A8100,Studies!A:BR,3,FALSE),"")</f>
        <v>https://www.ncbi.nlm.nih.gov/pubmed/9024169</v>
      </c>
      <c r="D8100" s="254" t="str">
        <f>IF(AND(A8100&lt;&gt;"",ISNUMBER(A8100)),VLOOKUP(A8100,Studies!A:BR,4,FALSE),"")</f>
        <v>Control arm (pretreatment with placebo for 5 days); Subject 5</v>
      </c>
      <c r="E8100" s="254" t="str">
        <f>IF(AND(A8100&lt;&gt;"",ISNUMBER(A8100)),VLOOKUP(A8100,Studies!A:BR,5,FALSE),"")</f>
        <v>Triazolam</v>
      </c>
      <c r="F8100" s="255" t="str">
        <f>IF(AND(A8100&lt;&gt;"",ISNUMBER(A8100)),VLOOKUP(A8100,Studies!A:BR,6,FALSE),"")</f>
        <v>Plasma</v>
      </c>
      <c r="G8100" s="194">
        <v>1.5</v>
      </c>
      <c r="H8100" s="50" t="s">
        <v>60</v>
      </c>
      <c r="I8100" s="187">
        <v>3.7526039999999998</v>
      </c>
      <c r="J8100" s="41" t="s">
        <v>941</v>
      </c>
      <c r="K8100" s="41" t="s">
        <v>335</v>
      </c>
      <c r="O8100" s="59" t="s">
        <v>2643</v>
      </c>
    </row>
    <row r="8101" spans="1:16" x14ac:dyDescent="0.2">
      <c r="A8101" s="30">
        <v>1009</v>
      </c>
      <c r="B8101" s="253" t="str">
        <f>IF(AND(A8101&lt;&gt;"",ISNUMBER(A8101)),VLOOKUP(A8101,Studies!A:BR,2,FALSE),"")</f>
        <v>Villikka 1997</v>
      </c>
      <c r="C8101" s="254" t="str">
        <f>IF(AND(A8101&lt;&gt;"",ISNUMBER(A8101)),VLOOKUP(A8101,Studies!A:BR,3,FALSE),"")</f>
        <v>https://www.ncbi.nlm.nih.gov/pubmed/9024169</v>
      </c>
      <c r="D8101" s="254" t="str">
        <f>IF(AND(A8101&lt;&gt;"",ISNUMBER(A8101)),VLOOKUP(A8101,Studies!A:BR,4,FALSE),"")</f>
        <v>Control arm (pretreatment with placebo for 5 days); Subject 5</v>
      </c>
      <c r="E8101" s="254" t="str">
        <f>IF(AND(A8101&lt;&gt;"",ISNUMBER(A8101)),VLOOKUP(A8101,Studies!A:BR,5,FALSE),"")</f>
        <v>Triazolam</v>
      </c>
      <c r="F8101" s="255" t="str">
        <f>IF(AND(A8101&lt;&gt;"",ISNUMBER(A8101)),VLOOKUP(A8101,Studies!A:BR,6,FALSE),"")</f>
        <v>Plasma</v>
      </c>
      <c r="G8101" s="194">
        <v>2</v>
      </c>
      <c r="H8101" s="50" t="s">
        <v>60</v>
      </c>
      <c r="I8101" s="187">
        <v>3.2559300000000002</v>
      </c>
      <c r="J8101" s="41" t="s">
        <v>941</v>
      </c>
      <c r="K8101" s="41" t="s">
        <v>335</v>
      </c>
      <c r="O8101" s="59" t="s">
        <v>2643</v>
      </c>
    </row>
    <row r="8102" spans="1:16" x14ac:dyDescent="0.2">
      <c r="A8102" s="30">
        <v>1009</v>
      </c>
      <c r="B8102" s="253" t="str">
        <f>IF(AND(A8102&lt;&gt;"",ISNUMBER(A8102)),VLOOKUP(A8102,Studies!A:BR,2,FALSE),"")</f>
        <v>Villikka 1997</v>
      </c>
      <c r="C8102" s="254" t="str">
        <f>IF(AND(A8102&lt;&gt;"",ISNUMBER(A8102)),VLOOKUP(A8102,Studies!A:BR,3,FALSE),"")</f>
        <v>https://www.ncbi.nlm.nih.gov/pubmed/9024169</v>
      </c>
      <c r="D8102" s="254" t="str">
        <f>IF(AND(A8102&lt;&gt;"",ISNUMBER(A8102)),VLOOKUP(A8102,Studies!A:BR,4,FALSE),"")</f>
        <v>Control arm (pretreatment with placebo for 5 days); Subject 5</v>
      </c>
      <c r="E8102" s="254" t="str">
        <f>IF(AND(A8102&lt;&gt;"",ISNUMBER(A8102)),VLOOKUP(A8102,Studies!A:BR,5,FALSE),"")</f>
        <v>Triazolam</v>
      </c>
      <c r="F8102" s="255" t="str">
        <f>IF(AND(A8102&lt;&gt;"",ISNUMBER(A8102)),VLOOKUP(A8102,Studies!A:BR,6,FALSE),"")</f>
        <v>Plasma</v>
      </c>
      <c r="G8102" s="194">
        <v>3</v>
      </c>
      <c r="H8102" s="50" t="s">
        <v>60</v>
      </c>
      <c r="I8102" s="187">
        <v>2.5705070000000001</v>
      </c>
      <c r="J8102" s="41" t="s">
        <v>941</v>
      </c>
      <c r="K8102" s="41" t="s">
        <v>335</v>
      </c>
      <c r="O8102" s="59" t="s">
        <v>2643</v>
      </c>
    </row>
    <row r="8103" spans="1:16" x14ac:dyDescent="0.2">
      <c r="A8103" s="30">
        <v>1009</v>
      </c>
      <c r="B8103" s="253" t="str">
        <f>IF(AND(A8103&lt;&gt;"",ISNUMBER(A8103)),VLOOKUP(A8103,Studies!A:BR,2,FALSE),"")</f>
        <v>Villikka 1997</v>
      </c>
      <c r="C8103" s="254" t="str">
        <f>IF(AND(A8103&lt;&gt;"",ISNUMBER(A8103)),VLOOKUP(A8103,Studies!A:BR,3,FALSE),"")</f>
        <v>https://www.ncbi.nlm.nih.gov/pubmed/9024169</v>
      </c>
      <c r="D8103" s="254" t="str">
        <f>IF(AND(A8103&lt;&gt;"",ISNUMBER(A8103)),VLOOKUP(A8103,Studies!A:BR,4,FALSE),"")</f>
        <v>Control arm (pretreatment with placebo for 5 days); Subject 5</v>
      </c>
      <c r="E8103" s="254" t="str">
        <f>IF(AND(A8103&lt;&gt;"",ISNUMBER(A8103)),VLOOKUP(A8103,Studies!A:BR,5,FALSE),"")</f>
        <v>Triazolam</v>
      </c>
      <c r="F8103" s="255" t="str">
        <f>IF(AND(A8103&lt;&gt;"",ISNUMBER(A8103)),VLOOKUP(A8103,Studies!A:BR,6,FALSE),"")</f>
        <v>Plasma</v>
      </c>
      <c r="G8103" s="194">
        <v>4</v>
      </c>
      <c r="H8103" s="50" t="s">
        <v>60</v>
      </c>
      <c r="I8103" s="187">
        <v>1.953395</v>
      </c>
      <c r="J8103" s="41" t="s">
        <v>941</v>
      </c>
      <c r="K8103" s="41" t="s">
        <v>335</v>
      </c>
      <c r="O8103" s="59" t="s">
        <v>2643</v>
      </c>
    </row>
    <row r="8104" spans="1:16" x14ac:dyDescent="0.2">
      <c r="A8104" s="30">
        <v>1009</v>
      </c>
      <c r="B8104" s="253" t="str">
        <f>IF(AND(A8104&lt;&gt;"",ISNUMBER(A8104)),VLOOKUP(A8104,Studies!A:BR,2,FALSE),"")</f>
        <v>Villikka 1997</v>
      </c>
      <c r="C8104" s="254" t="str">
        <f>IF(AND(A8104&lt;&gt;"",ISNUMBER(A8104)),VLOOKUP(A8104,Studies!A:BR,3,FALSE),"")</f>
        <v>https://www.ncbi.nlm.nih.gov/pubmed/9024169</v>
      </c>
      <c r="D8104" s="254" t="str">
        <f>IF(AND(A8104&lt;&gt;"",ISNUMBER(A8104)),VLOOKUP(A8104,Studies!A:BR,4,FALSE),"")</f>
        <v>Control arm (pretreatment with placebo for 5 days); Subject 5</v>
      </c>
      <c r="E8104" s="254" t="str">
        <f>IF(AND(A8104&lt;&gt;"",ISNUMBER(A8104)),VLOOKUP(A8104,Studies!A:BR,5,FALSE),"")</f>
        <v>Triazolam</v>
      </c>
      <c r="F8104" s="255" t="str">
        <f>IF(AND(A8104&lt;&gt;"",ISNUMBER(A8104)),VLOOKUP(A8104,Studies!A:BR,6,FALSE),"")</f>
        <v>Plasma</v>
      </c>
      <c r="G8104" s="194">
        <v>5</v>
      </c>
      <c r="H8104" s="50" t="s">
        <v>60</v>
      </c>
      <c r="I8104" s="187">
        <v>1.3754869999999999</v>
      </c>
      <c r="J8104" s="41" t="s">
        <v>941</v>
      </c>
      <c r="K8104" s="41" t="s">
        <v>335</v>
      </c>
      <c r="O8104" s="59" t="s">
        <v>2643</v>
      </c>
    </row>
    <row r="8105" spans="1:16" x14ac:dyDescent="0.2">
      <c r="A8105" s="30">
        <v>1009</v>
      </c>
      <c r="B8105" s="253" t="str">
        <f>IF(AND(A8105&lt;&gt;"",ISNUMBER(A8105)),VLOOKUP(A8105,Studies!A:BR,2,FALSE),"")</f>
        <v>Villikka 1997</v>
      </c>
      <c r="C8105" s="254" t="str">
        <f>IF(AND(A8105&lt;&gt;"",ISNUMBER(A8105)),VLOOKUP(A8105,Studies!A:BR,3,FALSE),"")</f>
        <v>https://www.ncbi.nlm.nih.gov/pubmed/9024169</v>
      </c>
      <c r="D8105" s="254" t="str">
        <f>IF(AND(A8105&lt;&gt;"",ISNUMBER(A8105)),VLOOKUP(A8105,Studies!A:BR,4,FALSE),"")</f>
        <v>Control arm (pretreatment with placebo for 5 days); Subject 5</v>
      </c>
      <c r="E8105" s="254" t="str">
        <f>IF(AND(A8105&lt;&gt;"",ISNUMBER(A8105)),VLOOKUP(A8105,Studies!A:BR,5,FALSE),"")</f>
        <v>Triazolam</v>
      </c>
      <c r="F8105" s="255" t="str">
        <f>IF(AND(A8105&lt;&gt;"",ISNUMBER(A8105)),VLOOKUP(A8105,Studies!A:BR,6,FALSE),"")</f>
        <v>Plasma</v>
      </c>
      <c r="G8105" s="194">
        <v>6</v>
      </c>
      <c r="H8105" s="50" t="s">
        <v>60</v>
      </c>
      <c r="I8105" s="187">
        <v>1.0756570000000001</v>
      </c>
      <c r="J8105" s="41" t="s">
        <v>941</v>
      </c>
      <c r="K8105" s="41" t="s">
        <v>335</v>
      </c>
      <c r="O8105" s="59" t="s">
        <v>2643</v>
      </c>
    </row>
    <row r="8106" spans="1:16" x14ac:dyDescent="0.2">
      <c r="A8106" s="30">
        <v>1009</v>
      </c>
      <c r="B8106" s="253" t="str">
        <f>IF(AND(A8106&lt;&gt;"",ISNUMBER(A8106)),VLOOKUP(A8106,Studies!A:BR,2,FALSE),"")</f>
        <v>Villikka 1997</v>
      </c>
      <c r="C8106" s="254" t="str">
        <f>IF(AND(A8106&lt;&gt;"",ISNUMBER(A8106)),VLOOKUP(A8106,Studies!A:BR,3,FALSE),"")</f>
        <v>https://www.ncbi.nlm.nih.gov/pubmed/9024169</v>
      </c>
      <c r="D8106" s="254" t="str">
        <f>IF(AND(A8106&lt;&gt;"",ISNUMBER(A8106)),VLOOKUP(A8106,Studies!A:BR,4,FALSE),"")</f>
        <v>Control arm (pretreatment with placebo for 5 days); Subject 5</v>
      </c>
      <c r="E8106" s="254" t="str">
        <f>IF(AND(A8106&lt;&gt;"",ISNUMBER(A8106)),VLOOKUP(A8106,Studies!A:BR,5,FALSE),"")</f>
        <v>Triazolam</v>
      </c>
      <c r="F8106" s="255" t="str">
        <f>IF(AND(A8106&lt;&gt;"",ISNUMBER(A8106)),VLOOKUP(A8106,Studies!A:BR,6,FALSE),"")</f>
        <v>Plasma</v>
      </c>
      <c r="G8106" s="194">
        <v>8</v>
      </c>
      <c r="H8106" s="50" t="s">
        <v>60</v>
      </c>
      <c r="I8106" s="187">
        <v>0.63313439999999999</v>
      </c>
      <c r="J8106" s="41" t="s">
        <v>941</v>
      </c>
      <c r="K8106" s="41" t="s">
        <v>335</v>
      </c>
      <c r="O8106" s="59" t="s">
        <v>2643</v>
      </c>
    </row>
    <row r="8107" spans="1:16" x14ac:dyDescent="0.2">
      <c r="A8107" s="30">
        <v>1009</v>
      </c>
      <c r="B8107" s="253" t="str">
        <f>IF(AND(A8107&lt;&gt;"",ISNUMBER(A8107)),VLOOKUP(A8107,Studies!A:BR,2,FALSE),"")</f>
        <v>Villikka 1997</v>
      </c>
      <c r="C8107" s="254" t="str">
        <f>IF(AND(A8107&lt;&gt;"",ISNUMBER(A8107)),VLOOKUP(A8107,Studies!A:BR,3,FALSE),"")</f>
        <v>https://www.ncbi.nlm.nih.gov/pubmed/9024169</v>
      </c>
      <c r="D8107" s="254" t="str">
        <f>IF(AND(A8107&lt;&gt;"",ISNUMBER(A8107)),VLOOKUP(A8107,Studies!A:BR,4,FALSE),"")</f>
        <v>Control arm (pretreatment with placebo for 5 days); Subject 5</v>
      </c>
      <c r="E8107" s="254" t="str">
        <f>IF(AND(A8107&lt;&gt;"",ISNUMBER(A8107)),VLOOKUP(A8107,Studies!A:BR,5,FALSE),"")</f>
        <v>Triazolam</v>
      </c>
      <c r="F8107" s="255" t="str">
        <f>IF(AND(A8107&lt;&gt;"",ISNUMBER(A8107)),VLOOKUP(A8107,Studies!A:BR,6,FALSE),"")</f>
        <v>Plasma</v>
      </c>
      <c r="G8107" s="194">
        <v>10</v>
      </c>
      <c r="H8107" s="50" t="s">
        <v>60</v>
      </c>
      <c r="I8107" s="187">
        <v>0.36214740000000001</v>
      </c>
      <c r="J8107" s="41" t="s">
        <v>941</v>
      </c>
      <c r="K8107" s="41" t="s">
        <v>335</v>
      </c>
      <c r="O8107" s="59" t="s">
        <v>2643</v>
      </c>
    </row>
    <row r="8108" spans="1:16" x14ac:dyDescent="0.2">
      <c r="A8108" s="30">
        <v>1010</v>
      </c>
      <c r="B8108" s="253" t="str">
        <f>IF(AND(A8108&lt;&gt;"",ISNUMBER(A8108)),VLOOKUP(A8108,Studies!A:BR,2,FALSE),"")</f>
        <v>Villikka 1997</v>
      </c>
      <c r="C8108" s="254" t="str">
        <f>IF(AND(A8108&lt;&gt;"",ISNUMBER(A8108)),VLOOKUP(A8108,Studies!A:BR,3,FALSE),"")</f>
        <v>https://www.ncbi.nlm.nih.gov/pubmed/9024169</v>
      </c>
      <c r="D8108" s="254" t="str">
        <f>IF(AND(A8108&lt;&gt;"",ISNUMBER(A8108)),VLOOKUP(A8108,Studies!A:BR,4,FALSE),"")</f>
        <v>Control arm (pretreatment with placebo for 5 days); Subject 6</v>
      </c>
      <c r="E8108" s="254" t="str">
        <f>IF(AND(A8108&lt;&gt;"",ISNUMBER(A8108)),VLOOKUP(A8108,Studies!A:BR,5,FALSE),"")</f>
        <v>Triazolam</v>
      </c>
      <c r="F8108" s="255" t="str">
        <f>IF(AND(A8108&lt;&gt;"",ISNUMBER(A8108)),VLOOKUP(A8108,Studies!A:BR,6,FALSE),"")</f>
        <v>Plasma</v>
      </c>
      <c r="G8108" s="194">
        <v>0.5</v>
      </c>
      <c r="H8108" s="50" t="s">
        <v>60</v>
      </c>
      <c r="I8108" s="187">
        <v>1.2589539999999999</v>
      </c>
      <c r="J8108" s="41" t="s">
        <v>941</v>
      </c>
      <c r="K8108" s="41" t="s">
        <v>335</v>
      </c>
      <c r="O8108" s="59" t="s">
        <v>2643</v>
      </c>
      <c r="P8108" s="42" t="s">
        <v>2644</v>
      </c>
    </row>
    <row r="8109" spans="1:16" x14ac:dyDescent="0.2">
      <c r="A8109" s="30">
        <v>1010</v>
      </c>
      <c r="B8109" s="253" t="str">
        <f>IF(AND(A8109&lt;&gt;"",ISNUMBER(A8109)),VLOOKUP(A8109,Studies!A:BR,2,FALSE),"")</f>
        <v>Villikka 1997</v>
      </c>
      <c r="C8109" s="254" t="str">
        <f>IF(AND(A8109&lt;&gt;"",ISNUMBER(A8109)),VLOOKUP(A8109,Studies!A:BR,3,FALSE),"")</f>
        <v>https://www.ncbi.nlm.nih.gov/pubmed/9024169</v>
      </c>
      <c r="D8109" s="254" t="str">
        <f>IF(AND(A8109&lt;&gt;"",ISNUMBER(A8109)),VLOOKUP(A8109,Studies!A:BR,4,FALSE),"")</f>
        <v>Control arm (pretreatment with placebo for 5 days); Subject 6</v>
      </c>
      <c r="E8109" s="254" t="str">
        <f>IF(AND(A8109&lt;&gt;"",ISNUMBER(A8109)),VLOOKUP(A8109,Studies!A:BR,5,FALSE),"")</f>
        <v>Triazolam</v>
      </c>
      <c r="F8109" s="255" t="str">
        <f>IF(AND(A8109&lt;&gt;"",ISNUMBER(A8109)),VLOOKUP(A8109,Studies!A:BR,6,FALSE),"")</f>
        <v>Plasma</v>
      </c>
      <c r="G8109" s="194">
        <v>1</v>
      </c>
      <c r="H8109" s="50" t="s">
        <v>60</v>
      </c>
      <c r="I8109" s="187">
        <v>3.1615769999999999</v>
      </c>
      <c r="J8109" s="41" t="s">
        <v>941</v>
      </c>
      <c r="K8109" s="41" t="s">
        <v>335</v>
      </c>
      <c r="O8109" s="59" t="s">
        <v>2643</v>
      </c>
    </row>
    <row r="8110" spans="1:16" x14ac:dyDescent="0.2">
      <c r="A8110" s="30">
        <v>1010</v>
      </c>
      <c r="B8110" s="253" t="str">
        <f>IF(AND(A8110&lt;&gt;"",ISNUMBER(A8110)),VLOOKUP(A8110,Studies!A:BR,2,FALSE),"")</f>
        <v>Villikka 1997</v>
      </c>
      <c r="C8110" s="254" t="str">
        <f>IF(AND(A8110&lt;&gt;"",ISNUMBER(A8110)),VLOOKUP(A8110,Studies!A:BR,3,FALSE),"")</f>
        <v>https://www.ncbi.nlm.nih.gov/pubmed/9024169</v>
      </c>
      <c r="D8110" s="254" t="str">
        <f>IF(AND(A8110&lt;&gt;"",ISNUMBER(A8110)),VLOOKUP(A8110,Studies!A:BR,4,FALSE),"")</f>
        <v>Control arm (pretreatment with placebo for 5 days); Subject 6</v>
      </c>
      <c r="E8110" s="254" t="str">
        <f>IF(AND(A8110&lt;&gt;"",ISNUMBER(A8110)),VLOOKUP(A8110,Studies!A:BR,5,FALSE),"")</f>
        <v>Triazolam</v>
      </c>
      <c r="F8110" s="255" t="str">
        <f>IF(AND(A8110&lt;&gt;"",ISNUMBER(A8110)),VLOOKUP(A8110,Studies!A:BR,6,FALSE),"")</f>
        <v>Plasma</v>
      </c>
      <c r="G8110" s="194">
        <v>1.5</v>
      </c>
      <c r="H8110" s="50" t="s">
        <v>60</v>
      </c>
      <c r="I8110" s="187">
        <v>3.286896</v>
      </c>
      <c r="J8110" s="41" t="s">
        <v>941</v>
      </c>
      <c r="K8110" s="41" t="s">
        <v>335</v>
      </c>
      <c r="O8110" s="59" t="s">
        <v>2643</v>
      </c>
    </row>
    <row r="8111" spans="1:16" x14ac:dyDescent="0.2">
      <c r="A8111" s="30">
        <v>1010</v>
      </c>
      <c r="B8111" s="253" t="str">
        <f>IF(AND(A8111&lt;&gt;"",ISNUMBER(A8111)),VLOOKUP(A8111,Studies!A:BR,2,FALSE),"")</f>
        <v>Villikka 1997</v>
      </c>
      <c r="C8111" s="254" t="str">
        <f>IF(AND(A8111&lt;&gt;"",ISNUMBER(A8111)),VLOOKUP(A8111,Studies!A:BR,3,FALSE),"")</f>
        <v>https://www.ncbi.nlm.nih.gov/pubmed/9024169</v>
      </c>
      <c r="D8111" s="254" t="str">
        <f>IF(AND(A8111&lt;&gt;"",ISNUMBER(A8111)),VLOOKUP(A8111,Studies!A:BR,4,FALSE),"")</f>
        <v>Control arm (pretreatment with placebo for 5 days); Subject 6</v>
      </c>
      <c r="E8111" s="254" t="str">
        <f>IF(AND(A8111&lt;&gt;"",ISNUMBER(A8111)),VLOOKUP(A8111,Studies!A:BR,5,FALSE),"")</f>
        <v>Triazolam</v>
      </c>
      <c r="F8111" s="255" t="str">
        <f>IF(AND(A8111&lt;&gt;"",ISNUMBER(A8111)),VLOOKUP(A8111,Studies!A:BR,6,FALSE),"")</f>
        <v>Plasma</v>
      </c>
      <c r="G8111" s="194">
        <v>2</v>
      </c>
      <c r="H8111" s="50" t="s">
        <v>60</v>
      </c>
      <c r="I8111" s="187">
        <v>2.853853</v>
      </c>
      <c r="J8111" s="41" t="s">
        <v>941</v>
      </c>
      <c r="K8111" s="41" t="s">
        <v>335</v>
      </c>
      <c r="O8111" s="59" t="s">
        <v>2643</v>
      </c>
    </row>
    <row r="8112" spans="1:16" x14ac:dyDescent="0.2">
      <c r="A8112" s="30">
        <v>1010</v>
      </c>
      <c r="B8112" s="253" t="str">
        <f>IF(AND(A8112&lt;&gt;"",ISNUMBER(A8112)),VLOOKUP(A8112,Studies!A:BR,2,FALSE),"")</f>
        <v>Villikka 1997</v>
      </c>
      <c r="C8112" s="254" t="str">
        <f>IF(AND(A8112&lt;&gt;"",ISNUMBER(A8112)),VLOOKUP(A8112,Studies!A:BR,3,FALSE),"")</f>
        <v>https://www.ncbi.nlm.nih.gov/pubmed/9024169</v>
      </c>
      <c r="D8112" s="254" t="str">
        <f>IF(AND(A8112&lt;&gt;"",ISNUMBER(A8112)),VLOOKUP(A8112,Studies!A:BR,4,FALSE),"")</f>
        <v>Control arm (pretreatment with placebo for 5 days); Subject 6</v>
      </c>
      <c r="E8112" s="254" t="str">
        <f>IF(AND(A8112&lt;&gt;"",ISNUMBER(A8112)),VLOOKUP(A8112,Studies!A:BR,5,FALSE),"")</f>
        <v>Triazolam</v>
      </c>
      <c r="F8112" s="255" t="str">
        <f>IF(AND(A8112&lt;&gt;"",ISNUMBER(A8112)),VLOOKUP(A8112,Studies!A:BR,6,FALSE),"")</f>
        <v>Plasma</v>
      </c>
      <c r="G8112" s="194">
        <v>3</v>
      </c>
      <c r="H8112" s="50" t="s">
        <v>60</v>
      </c>
      <c r="I8112" s="187">
        <v>2.234515</v>
      </c>
      <c r="J8112" s="41" t="s">
        <v>941</v>
      </c>
      <c r="K8112" s="41" t="s">
        <v>335</v>
      </c>
      <c r="O8112" s="59" t="s">
        <v>2643</v>
      </c>
    </row>
    <row r="8113" spans="1:16" x14ac:dyDescent="0.2">
      <c r="A8113" s="30">
        <v>1010</v>
      </c>
      <c r="B8113" s="253" t="str">
        <f>IF(AND(A8113&lt;&gt;"",ISNUMBER(A8113)),VLOOKUP(A8113,Studies!A:BR,2,FALSE),"")</f>
        <v>Villikka 1997</v>
      </c>
      <c r="C8113" s="254" t="str">
        <f>IF(AND(A8113&lt;&gt;"",ISNUMBER(A8113)),VLOOKUP(A8113,Studies!A:BR,3,FALSE),"")</f>
        <v>https://www.ncbi.nlm.nih.gov/pubmed/9024169</v>
      </c>
      <c r="D8113" s="254" t="str">
        <f>IF(AND(A8113&lt;&gt;"",ISNUMBER(A8113)),VLOOKUP(A8113,Studies!A:BR,4,FALSE),"")</f>
        <v>Control arm (pretreatment with placebo for 5 days); Subject 6</v>
      </c>
      <c r="E8113" s="254" t="str">
        <f>IF(AND(A8113&lt;&gt;"",ISNUMBER(A8113)),VLOOKUP(A8113,Studies!A:BR,5,FALSE),"")</f>
        <v>Triazolam</v>
      </c>
      <c r="F8113" s="255" t="str">
        <f>IF(AND(A8113&lt;&gt;"",ISNUMBER(A8113)),VLOOKUP(A8113,Studies!A:BR,6,FALSE),"")</f>
        <v>Plasma</v>
      </c>
      <c r="G8113" s="194">
        <v>4</v>
      </c>
      <c r="H8113" s="50" t="s">
        <v>60</v>
      </c>
      <c r="I8113" s="187">
        <v>1.8171139999999999</v>
      </c>
      <c r="J8113" s="41" t="s">
        <v>941</v>
      </c>
      <c r="K8113" s="41" t="s">
        <v>335</v>
      </c>
      <c r="O8113" s="59" t="s">
        <v>2643</v>
      </c>
    </row>
    <row r="8114" spans="1:16" x14ac:dyDescent="0.2">
      <c r="A8114" s="30">
        <v>1010</v>
      </c>
      <c r="B8114" s="253" t="str">
        <f>IF(AND(A8114&lt;&gt;"",ISNUMBER(A8114)),VLOOKUP(A8114,Studies!A:BR,2,FALSE),"")</f>
        <v>Villikka 1997</v>
      </c>
      <c r="C8114" s="254" t="str">
        <f>IF(AND(A8114&lt;&gt;"",ISNUMBER(A8114)),VLOOKUP(A8114,Studies!A:BR,3,FALSE),"")</f>
        <v>https://www.ncbi.nlm.nih.gov/pubmed/9024169</v>
      </c>
      <c r="D8114" s="254" t="str">
        <f>IF(AND(A8114&lt;&gt;"",ISNUMBER(A8114)),VLOOKUP(A8114,Studies!A:BR,4,FALSE),"")</f>
        <v>Control arm (pretreatment with placebo for 5 days); Subject 6</v>
      </c>
      <c r="E8114" s="254" t="str">
        <f>IF(AND(A8114&lt;&gt;"",ISNUMBER(A8114)),VLOOKUP(A8114,Studies!A:BR,5,FALSE),"")</f>
        <v>Triazolam</v>
      </c>
      <c r="F8114" s="255" t="str">
        <f>IF(AND(A8114&lt;&gt;"",ISNUMBER(A8114)),VLOOKUP(A8114,Studies!A:BR,6,FALSE),"")</f>
        <v>Plasma</v>
      </c>
      <c r="G8114" s="194">
        <v>5</v>
      </c>
      <c r="H8114" s="50" t="s">
        <v>60</v>
      </c>
      <c r="I8114" s="187">
        <v>1.5203709999999999</v>
      </c>
      <c r="J8114" s="41" t="s">
        <v>941</v>
      </c>
      <c r="K8114" s="41" t="s">
        <v>335</v>
      </c>
      <c r="O8114" s="59" t="s">
        <v>2643</v>
      </c>
    </row>
    <row r="8115" spans="1:16" x14ac:dyDescent="0.2">
      <c r="A8115" s="30">
        <v>1010</v>
      </c>
      <c r="B8115" s="253" t="str">
        <f>IF(AND(A8115&lt;&gt;"",ISNUMBER(A8115)),VLOOKUP(A8115,Studies!A:BR,2,FALSE),"")</f>
        <v>Villikka 1997</v>
      </c>
      <c r="C8115" s="254" t="str">
        <f>IF(AND(A8115&lt;&gt;"",ISNUMBER(A8115)),VLOOKUP(A8115,Studies!A:BR,3,FALSE),"")</f>
        <v>https://www.ncbi.nlm.nih.gov/pubmed/9024169</v>
      </c>
      <c r="D8115" s="254" t="str">
        <f>IF(AND(A8115&lt;&gt;"",ISNUMBER(A8115)),VLOOKUP(A8115,Studies!A:BR,4,FALSE),"")</f>
        <v>Control arm (pretreatment with placebo for 5 days); Subject 6</v>
      </c>
      <c r="E8115" s="254" t="str">
        <f>IF(AND(A8115&lt;&gt;"",ISNUMBER(A8115)),VLOOKUP(A8115,Studies!A:BR,5,FALSE),"")</f>
        <v>Triazolam</v>
      </c>
      <c r="F8115" s="255" t="str">
        <f>IF(AND(A8115&lt;&gt;"",ISNUMBER(A8115)),VLOOKUP(A8115,Studies!A:BR,6,FALSE),"")</f>
        <v>Plasma</v>
      </c>
      <c r="G8115" s="194">
        <v>6</v>
      </c>
      <c r="H8115" s="50" t="s">
        <v>60</v>
      </c>
      <c r="I8115" s="187">
        <v>1.2247380000000001</v>
      </c>
      <c r="J8115" s="41" t="s">
        <v>941</v>
      </c>
      <c r="K8115" s="41" t="s">
        <v>335</v>
      </c>
      <c r="O8115" s="59" t="s">
        <v>2643</v>
      </c>
    </row>
    <row r="8116" spans="1:16" x14ac:dyDescent="0.2">
      <c r="A8116" s="30">
        <v>1010</v>
      </c>
      <c r="B8116" s="253" t="str">
        <f>IF(AND(A8116&lt;&gt;"",ISNUMBER(A8116)),VLOOKUP(A8116,Studies!A:BR,2,FALSE),"")</f>
        <v>Villikka 1997</v>
      </c>
      <c r="C8116" s="254" t="str">
        <f>IF(AND(A8116&lt;&gt;"",ISNUMBER(A8116)),VLOOKUP(A8116,Studies!A:BR,3,FALSE),"")</f>
        <v>https://www.ncbi.nlm.nih.gov/pubmed/9024169</v>
      </c>
      <c r="D8116" s="254" t="str">
        <f>IF(AND(A8116&lt;&gt;"",ISNUMBER(A8116)),VLOOKUP(A8116,Studies!A:BR,4,FALSE),"")</f>
        <v>Control arm (pretreatment with placebo for 5 days); Subject 6</v>
      </c>
      <c r="E8116" s="254" t="str">
        <f>IF(AND(A8116&lt;&gt;"",ISNUMBER(A8116)),VLOOKUP(A8116,Studies!A:BR,5,FALSE),"")</f>
        <v>Triazolam</v>
      </c>
      <c r="F8116" s="255" t="str">
        <f>IF(AND(A8116&lt;&gt;"",ISNUMBER(A8116)),VLOOKUP(A8116,Studies!A:BR,6,FALSE),"")</f>
        <v>Plasma</v>
      </c>
      <c r="G8116" s="194">
        <v>8</v>
      </c>
      <c r="H8116" s="50" t="s">
        <v>60</v>
      </c>
      <c r="I8116" s="187">
        <v>0.75799300000000003</v>
      </c>
      <c r="J8116" s="41" t="s">
        <v>941</v>
      </c>
      <c r="K8116" s="41" t="s">
        <v>335</v>
      </c>
      <c r="O8116" s="59" t="s">
        <v>2643</v>
      </c>
    </row>
    <row r="8117" spans="1:16" x14ac:dyDescent="0.2">
      <c r="A8117" s="30">
        <v>1010</v>
      </c>
      <c r="B8117" s="253" t="str">
        <f>IF(AND(A8117&lt;&gt;"",ISNUMBER(A8117)),VLOOKUP(A8117,Studies!A:BR,2,FALSE),"")</f>
        <v>Villikka 1997</v>
      </c>
      <c r="C8117" s="254" t="str">
        <f>IF(AND(A8117&lt;&gt;"",ISNUMBER(A8117)),VLOOKUP(A8117,Studies!A:BR,3,FALSE),"")</f>
        <v>https://www.ncbi.nlm.nih.gov/pubmed/9024169</v>
      </c>
      <c r="D8117" s="254" t="str">
        <f>IF(AND(A8117&lt;&gt;"",ISNUMBER(A8117)),VLOOKUP(A8117,Studies!A:BR,4,FALSE),"")</f>
        <v>Control arm (pretreatment with placebo for 5 days); Subject 6</v>
      </c>
      <c r="E8117" s="254" t="str">
        <f>IF(AND(A8117&lt;&gt;"",ISNUMBER(A8117)),VLOOKUP(A8117,Studies!A:BR,5,FALSE),"")</f>
        <v>Triazolam</v>
      </c>
      <c r="F8117" s="255" t="str">
        <f>IF(AND(A8117&lt;&gt;"",ISNUMBER(A8117)),VLOOKUP(A8117,Studies!A:BR,6,FALSE),"")</f>
        <v>Plasma</v>
      </c>
      <c r="G8117" s="194">
        <v>10</v>
      </c>
      <c r="H8117" s="50" t="s">
        <v>60</v>
      </c>
      <c r="I8117" s="187">
        <v>0.46912330000000002</v>
      </c>
      <c r="J8117" s="41" t="s">
        <v>941</v>
      </c>
      <c r="K8117" s="41" t="s">
        <v>335</v>
      </c>
      <c r="O8117" s="59" t="s">
        <v>2643</v>
      </c>
    </row>
    <row r="8118" spans="1:16" x14ac:dyDescent="0.2">
      <c r="A8118" s="30">
        <v>1011</v>
      </c>
      <c r="B8118" s="253" t="str">
        <f>IF(AND(A8118&lt;&gt;"",ISNUMBER(A8118)),VLOOKUP(A8118,Studies!A:BR,2,FALSE),"")</f>
        <v>Villikka 1997</v>
      </c>
      <c r="C8118" s="254" t="str">
        <f>IF(AND(A8118&lt;&gt;"",ISNUMBER(A8118)),VLOOKUP(A8118,Studies!A:BR,3,FALSE),"")</f>
        <v>https://www.ncbi.nlm.nih.gov/pubmed/9024169</v>
      </c>
      <c r="D8118" s="254" t="str">
        <f>IF(AND(A8118&lt;&gt;"",ISNUMBER(A8118)),VLOOKUP(A8118,Studies!A:BR,4,FALSE),"")</f>
        <v>Control arm (pretreatment with placebo for 5 days); Subject 7</v>
      </c>
      <c r="E8118" s="254" t="str">
        <f>IF(AND(A8118&lt;&gt;"",ISNUMBER(A8118)),VLOOKUP(A8118,Studies!A:BR,5,FALSE),"")</f>
        <v>Triazolam</v>
      </c>
      <c r="F8118" s="255" t="str">
        <f>IF(AND(A8118&lt;&gt;"",ISNUMBER(A8118)),VLOOKUP(A8118,Studies!A:BR,6,FALSE),"")</f>
        <v>Plasma</v>
      </c>
      <c r="G8118" s="194">
        <v>1</v>
      </c>
      <c r="H8118" s="50" t="s">
        <v>60</v>
      </c>
      <c r="I8118" s="187">
        <v>0.143654</v>
      </c>
      <c r="J8118" s="41" t="s">
        <v>941</v>
      </c>
      <c r="K8118" s="41" t="s">
        <v>335</v>
      </c>
      <c r="O8118" s="59" t="s">
        <v>2643</v>
      </c>
      <c r="P8118" s="42" t="s">
        <v>2645</v>
      </c>
    </row>
    <row r="8119" spans="1:16" x14ac:dyDescent="0.2">
      <c r="A8119" s="30">
        <v>1011</v>
      </c>
      <c r="B8119" s="253" t="str">
        <f>IF(AND(A8119&lt;&gt;"",ISNUMBER(A8119)),VLOOKUP(A8119,Studies!A:BR,2,FALSE),"")</f>
        <v>Villikka 1997</v>
      </c>
      <c r="C8119" s="254" t="str">
        <f>IF(AND(A8119&lt;&gt;"",ISNUMBER(A8119)),VLOOKUP(A8119,Studies!A:BR,3,FALSE),"")</f>
        <v>https://www.ncbi.nlm.nih.gov/pubmed/9024169</v>
      </c>
      <c r="D8119" s="254" t="str">
        <f>IF(AND(A8119&lt;&gt;"",ISNUMBER(A8119)),VLOOKUP(A8119,Studies!A:BR,4,FALSE),"")</f>
        <v>Control arm (pretreatment with placebo for 5 days); Subject 7</v>
      </c>
      <c r="E8119" s="254" t="str">
        <f>IF(AND(A8119&lt;&gt;"",ISNUMBER(A8119)),VLOOKUP(A8119,Studies!A:BR,5,FALSE),"")</f>
        <v>Triazolam</v>
      </c>
      <c r="F8119" s="255" t="str">
        <f>IF(AND(A8119&lt;&gt;"",ISNUMBER(A8119)),VLOOKUP(A8119,Studies!A:BR,6,FALSE),"")</f>
        <v>Plasma</v>
      </c>
      <c r="G8119" s="194">
        <v>1.5</v>
      </c>
      <c r="H8119" s="50" t="s">
        <v>60</v>
      </c>
      <c r="I8119" s="187">
        <v>0.2956223</v>
      </c>
      <c r="J8119" s="41" t="s">
        <v>941</v>
      </c>
      <c r="K8119" s="41" t="s">
        <v>335</v>
      </c>
      <c r="O8119" s="59" t="s">
        <v>2643</v>
      </c>
    </row>
    <row r="8120" spans="1:16" x14ac:dyDescent="0.2">
      <c r="A8120" s="30">
        <v>1011</v>
      </c>
      <c r="B8120" s="253" t="str">
        <f>IF(AND(A8120&lt;&gt;"",ISNUMBER(A8120)),VLOOKUP(A8120,Studies!A:BR,2,FALSE),"")</f>
        <v>Villikka 1997</v>
      </c>
      <c r="C8120" s="254" t="str">
        <f>IF(AND(A8120&lt;&gt;"",ISNUMBER(A8120)),VLOOKUP(A8120,Studies!A:BR,3,FALSE),"")</f>
        <v>https://www.ncbi.nlm.nih.gov/pubmed/9024169</v>
      </c>
      <c r="D8120" s="254" t="str">
        <f>IF(AND(A8120&lt;&gt;"",ISNUMBER(A8120)),VLOOKUP(A8120,Studies!A:BR,4,FALSE),"")</f>
        <v>Control arm (pretreatment with placebo for 5 days); Subject 7</v>
      </c>
      <c r="E8120" s="254" t="str">
        <f>IF(AND(A8120&lt;&gt;"",ISNUMBER(A8120)),VLOOKUP(A8120,Studies!A:BR,5,FALSE),"")</f>
        <v>Triazolam</v>
      </c>
      <c r="F8120" s="255" t="str">
        <f>IF(AND(A8120&lt;&gt;"",ISNUMBER(A8120)),VLOOKUP(A8120,Studies!A:BR,6,FALSE),"")</f>
        <v>Plasma</v>
      </c>
      <c r="G8120" s="194">
        <v>2</v>
      </c>
      <c r="H8120" s="50" t="s">
        <v>60</v>
      </c>
      <c r="I8120" s="187">
        <v>0.87230410000000003</v>
      </c>
      <c r="J8120" s="41" t="s">
        <v>941</v>
      </c>
      <c r="K8120" s="41" t="s">
        <v>335</v>
      </c>
      <c r="O8120" s="59" t="s">
        <v>2643</v>
      </c>
    </row>
    <row r="8121" spans="1:16" x14ac:dyDescent="0.2">
      <c r="A8121" s="30">
        <v>1011</v>
      </c>
      <c r="B8121" s="253" t="str">
        <f>IF(AND(A8121&lt;&gt;"",ISNUMBER(A8121)),VLOOKUP(A8121,Studies!A:BR,2,FALSE),"")</f>
        <v>Villikka 1997</v>
      </c>
      <c r="C8121" s="254" t="str">
        <f>IF(AND(A8121&lt;&gt;"",ISNUMBER(A8121)),VLOOKUP(A8121,Studies!A:BR,3,FALSE),"")</f>
        <v>https://www.ncbi.nlm.nih.gov/pubmed/9024169</v>
      </c>
      <c r="D8121" s="254" t="str">
        <f>IF(AND(A8121&lt;&gt;"",ISNUMBER(A8121)),VLOOKUP(A8121,Studies!A:BR,4,FALSE),"")</f>
        <v>Control arm (pretreatment with placebo for 5 days); Subject 7</v>
      </c>
      <c r="E8121" s="254" t="str">
        <f>IF(AND(A8121&lt;&gt;"",ISNUMBER(A8121)),VLOOKUP(A8121,Studies!A:BR,5,FALSE),"")</f>
        <v>Triazolam</v>
      </c>
      <c r="F8121" s="255" t="str">
        <f>IF(AND(A8121&lt;&gt;"",ISNUMBER(A8121)),VLOOKUP(A8121,Studies!A:BR,6,FALSE),"")</f>
        <v>Plasma</v>
      </c>
      <c r="G8121" s="194">
        <v>3</v>
      </c>
      <c r="H8121" s="50" t="s">
        <v>60</v>
      </c>
      <c r="I8121" s="187">
        <v>1.486334</v>
      </c>
      <c r="J8121" s="41" t="s">
        <v>941</v>
      </c>
      <c r="K8121" s="41" t="s">
        <v>335</v>
      </c>
      <c r="O8121" s="59" t="s">
        <v>2643</v>
      </c>
    </row>
    <row r="8122" spans="1:16" x14ac:dyDescent="0.2">
      <c r="A8122" s="30">
        <v>1011</v>
      </c>
      <c r="B8122" s="253" t="str">
        <f>IF(AND(A8122&lt;&gt;"",ISNUMBER(A8122)),VLOOKUP(A8122,Studies!A:BR,2,FALSE),"")</f>
        <v>Villikka 1997</v>
      </c>
      <c r="C8122" s="254" t="str">
        <f>IF(AND(A8122&lt;&gt;"",ISNUMBER(A8122)),VLOOKUP(A8122,Studies!A:BR,3,FALSE),"")</f>
        <v>https://www.ncbi.nlm.nih.gov/pubmed/9024169</v>
      </c>
      <c r="D8122" s="254" t="str">
        <f>IF(AND(A8122&lt;&gt;"",ISNUMBER(A8122)),VLOOKUP(A8122,Studies!A:BR,4,FALSE),"")</f>
        <v>Control arm (pretreatment with placebo for 5 days); Subject 7</v>
      </c>
      <c r="E8122" s="254" t="str">
        <f>IF(AND(A8122&lt;&gt;"",ISNUMBER(A8122)),VLOOKUP(A8122,Studies!A:BR,5,FALSE),"")</f>
        <v>Triazolam</v>
      </c>
      <c r="F8122" s="255" t="str">
        <f>IF(AND(A8122&lt;&gt;"",ISNUMBER(A8122)),VLOOKUP(A8122,Studies!A:BR,6,FALSE),"")</f>
        <v>Plasma</v>
      </c>
      <c r="G8122" s="194">
        <v>4</v>
      </c>
      <c r="H8122" s="50" t="s">
        <v>60</v>
      </c>
      <c r="I8122" s="187">
        <v>1.3290120000000001</v>
      </c>
      <c r="J8122" s="41" t="s">
        <v>941</v>
      </c>
      <c r="K8122" s="41" t="s">
        <v>335</v>
      </c>
      <c r="O8122" s="59" t="s">
        <v>2643</v>
      </c>
    </row>
    <row r="8123" spans="1:16" x14ac:dyDescent="0.2">
      <c r="A8123" s="30">
        <v>1011</v>
      </c>
      <c r="B8123" s="253" t="str">
        <f>IF(AND(A8123&lt;&gt;"",ISNUMBER(A8123)),VLOOKUP(A8123,Studies!A:BR,2,FALSE),"")</f>
        <v>Villikka 1997</v>
      </c>
      <c r="C8123" s="254" t="str">
        <f>IF(AND(A8123&lt;&gt;"",ISNUMBER(A8123)),VLOOKUP(A8123,Studies!A:BR,3,FALSE),"")</f>
        <v>https://www.ncbi.nlm.nih.gov/pubmed/9024169</v>
      </c>
      <c r="D8123" s="254" t="str">
        <f>IF(AND(A8123&lt;&gt;"",ISNUMBER(A8123)),VLOOKUP(A8123,Studies!A:BR,4,FALSE),"")</f>
        <v>Control arm (pretreatment with placebo for 5 days); Subject 7</v>
      </c>
      <c r="E8123" s="254" t="str">
        <f>IF(AND(A8123&lt;&gt;"",ISNUMBER(A8123)),VLOOKUP(A8123,Studies!A:BR,5,FALSE),"")</f>
        <v>Triazolam</v>
      </c>
      <c r="F8123" s="255" t="str">
        <f>IF(AND(A8123&lt;&gt;"",ISNUMBER(A8123)),VLOOKUP(A8123,Studies!A:BR,6,FALSE),"")</f>
        <v>Plasma</v>
      </c>
      <c r="G8123" s="194">
        <v>5</v>
      </c>
      <c r="H8123" s="50" t="s">
        <v>60</v>
      </c>
      <c r="I8123" s="187">
        <v>1.070662</v>
      </c>
      <c r="J8123" s="41" t="s">
        <v>941</v>
      </c>
      <c r="K8123" s="41" t="s">
        <v>335</v>
      </c>
      <c r="O8123" s="59" t="s">
        <v>2643</v>
      </c>
    </row>
    <row r="8124" spans="1:16" x14ac:dyDescent="0.2">
      <c r="A8124" s="30">
        <v>1011</v>
      </c>
      <c r="B8124" s="253" t="str">
        <f>IF(AND(A8124&lt;&gt;"",ISNUMBER(A8124)),VLOOKUP(A8124,Studies!A:BR,2,FALSE),"")</f>
        <v>Villikka 1997</v>
      </c>
      <c r="C8124" s="254" t="str">
        <f>IF(AND(A8124&lt;&gt;"",ISNUMBER(A8124)),VLOOKUP(A8124,Studies!A:BR,3,FALSE),"")</f>
        <v>https://www.ncbi.nlm.nih.gov/pubmed/9024169</v>
      </c>
      <c r="D8124" s="254" t="str">
        <f>IF(AND(A8124&lt;&gt;"",ISNUMBER(A8124)),VLOOKUP(A8124,Studies!A:BR,4,FALSE),"")</f>
        <v>Control arm (pretreatment with placebo for 5 days); Subject 7</v>
      </c>
      <c r="E8124" s="254" t="str">
        <f>IF(AND(A8124&lt;&gt;"",ISNUMBER(A8124)),VLOOKUP(A8124,Studies!A:BR,5,FALSE),"")</f>
        <v>Triazolam</v>
      </c>
      <c r="F8124" s="255" t="str">
        <f>IF(AND(A8124&lt;&gt;"",ISNUMBER(A8124)),VLOOKUP(A8124,Studies!A:BR,6,FALSE),"")</f>
        <v>Plasma</v>
      </c>
      <c r="G8124" s="194">
        <v>6</v>
      </c>
      <c r="H8124" s="50" t="s">
        <v>60</v>
      </c>
      <c r="I8124" s="187">
        <v>0.86245499999999997</v>
      </c>
      <c r="J8124" s="41" t="s">
        <v>941</v>
      </c>
      <c r="K8124" s="41" t="s">
        <v>335</v>
      </c>
      <c r="O8124" s="59" t="s">
        <v>2643</v>
      </c>
    </row>
    <row r="8125" spans="1:16" x14ac:dyDescent="0.2">
      <c r="A8125" s="30">
        <v>1011</v>
      </c>
      <c r="B8125" s="253" t="str">
        <f>IF(AND(A8125&lt;&gt;"",ISNUMBER(A8125)),VLOOKUP(A8125,Studies!A:BR,2,FALSE),"")</f>
        <v>Villikka 1997</v>
      </c>
      <c r="C8125" s="254" t="str">
        <f>IF(AND(A8125&lt;&gt;"",ISNUMBER(A8125)),VLOOKUP(A8125,Studies!A:BR,3,FALSE),"")</f>
        <v>https://www.ncbi.nlm.nih.gov/pubmed/9024169</v>
      </c>
      <c r="D8125" s="254" t="str">
        <f>IF(AND(A8125&lt;&gt;"",ISNUMBER(A8125)),VLOOKUP(A8125,Studies!A:BR,4,FALSE),"")</f>
        <v>Control arm (pretreatment with placebo for 5 days); Subject 7</v>
      </c>
      <c r="E8125" s="254" t="str">
        <f>IF(AND(A8125&lt;&gt;"",ISNUMBER(A8125)),VLOOKUP(A8125,Studies!A:BR,5,FALSE),"")</f>
        <v>Triazolam</v>
      </c>
      <c r="F8125" s="255" t="str">
        <f>IF(AND(A8125&lt;&gt;"",ISNUMBER(A8125)),VLOOKUP(A8125,Studies!A:BR,6,FALSE),"")</f>
        <v>Plasma</v>
      </c>
      <c r="G8125" s="194">
        <v>8</v>
      </c>
      <c r="H8125" s="50" t="s">
        <v>60</v>
      </c>
      <c r="I8125" s="187">
        <v>0.48544710000000002</v>
      </c>
      <c r="J8125" s="41" t="s">
        <v>941</v>
      </c>
      <c r="K8125" s="41" t="s">
        <v>335</v>
      </c>
      <c r="O8125" s="59" t="s">
        <v>2643</v>
      </c>
    </row>
    <row r="8126" spans="1:16" x14ac:dyDescent="0.2">
      <c r="A8126" s="30">
        <v>1011</v>
      </c>
      <c r="B8126" s="253" t="str">
        <f>IF(AND(A8126&lt;&gt;"",ISNUMBER(A8126)),VLOOKUP(A8126,Studies!A:BR,2,FALSE),"")</f>
        <v>Villikka 1997</v>
      </c>
      <c r="C8126" s="254" t="str">
        <f>IF(AND(A8126&lt;&gt;"",ISNUMBER(A8126)),VLOOKUP(A8126,Studies!A:BR,3,FALSE),"")</f>
        <v>https://www.ncbi.nlm.nih.gov/pubmed/9024169</v>
      </c>
      <c r="D8126" s="254" t="str">
        <f>IF(AND(A8126&lt;&gt;"",ISNUMBER(A8126)),VLOOKUP(A8126,Studies!A:BR,4,FALSE),"")</f>
        <v>Control arm (pretreatment with placebo for 5 days); Subject 7</v>
      </c>
      <c r="E8126" s="254" t="str">
        <f>IF(AND(A8126&lt;&gt;"",ISNUMBER(A8126)),VLOOKUP(A8126,Studies!A:BR,5,FALSE),"")</f>
        <v>Triazolam</v>
      </c>
      <c r="F8126" s="255" t="str">
        <f>IF(AND(A8126&lt;&gt;"",ISNUMBER(A8126)),VLOOKUP(A8126,Studies!A:BR,6,FALSE),"")</f>
        <v>Plasma</v>
      </c>
      <c r="G8126" s="194">
        <v>10</v>
      </c>
      <c r="H8126" s="50" t="s">
        <v>60</v>
      </c>
      <c r="I8126" s="187">
        <v>0.28381420000000002</v>
      </c>
      <c r="J8126" s="41" t="s">
        <v>941</v>
      </c>
      <c r="K8126" s="41" t="s">
        <v>335</v>
      </c>
      <c r="O8126" s="59" t="s">
        <v>2643</v>
      </c>
    </row>
    <row r="8127" spans="1:16" x14ac:dyDescent="0.2">
      <c r="A8127" s="30">
        <v>1012</v>
      </c>
      <c r="B8127" s="253" t="str">
        <f>IF(AND(A8127&lt;&gt;"",ISNUMBER(A8127)),VLOOKUP(A8127,Studies!A:BR,2,FALSE),"")</f>
        <v>Villikka 1997</v>
      </c>
      <c r="C8127" s="254" t="str">
        <f>IF(AND(A8127&lt;&gt;"",ISNUMBER(A8127)),VLOOKUP(A8127,Studies!A:BR,3,FALSE),"")</f>
        <v>https://www.ncbi.nlm.nih.gov/pubmed/9024169</v>
      </c>
      <c r="D8127" s="254" t="str">
        <f>IF(AND(A8127&lt;&gt;"",ISNUMBER(A8127)),VLOOKUP(A8127,Studies!A:BR,4,FALSE),"")</f>
        <v>Control arm (pretreatment with placebo for 5 days); Subject 8</v>
      </c>
      <c r="E8127" s="254" t="str">
        <f>IF(AND(A8127&lt;&gt;"",ISNUMBER(A8127)),VLOOKUP(A8127,Studies!A:BR,5,FALSE),"")</f>
        <v>Triazolam</v>
      </c>
      <c r="F8127" s="255" t="str">
        <f>IF(AND(A8127&lt;&gt;"",ISNUMBER(A8127)),VLOOKUP(A8127,Studies!A:BR,6,FALSE),"")</f>
        <v>Plasma</v>
      </c>
      <c r="G8127" s="194">
        <v>0.5</v>
      </c>
      <c r="H8127" s="50" t="s">
        <v>60</v>
      </c>
      <c r="I8127" s="187">
        <v>8.856282E-2</v>
      </c>
      <c r="J8127" s="41" t="s">
        <v>941</v>
      </c>
      <c r="K8127" s="41" t="s">
        <v>335</v>
      </c>
      <c r="O8127" s="59" t="s">
        <v>2643</v>
      </c>
      <c r="P8127" s="42" t="s">
        <v>2644</v>
      </c>
    </row>
    <row r="8128" spans="1:16" x14ac:dyDescent="0.2">
      <c r="A8128" s="30">
        <v>1012</v>
      </c>
      <c r="B8128" s="253" t="str">
        <f>IF(AND(A8128&lt;&gt;"",ISNUMBER(A8128)),VLOOKUP(A8128,Studies!A:BR,2,FALSE),"")</f>
        <v>Villikka 1997</v>
      </c>
      <c r="C8128" s="254" t="str">
        <f>IF(AND(A8128&lt;&gt;"",ISNUMBER(A8128)),VLOOKUP(A8128,Studies!A:BR,3,FALSE),"")</f>
        <v>https://www.ncbi.nlm.nih.gov/pubmed/9024169</v>
      </c>
      <c r="D8128" s="254" t="str">
        <f>IF(AND(A8128&lt;&gt;"",ISNUMBER(A8128)),VLOOKUP(A8128,Studies!A:BR,4,FALSE),"")</f>
        <v>Control arm (pretreatment with placebo for 5 days); Subject 8</v>
      </c>
      <c r="E8128" s="254" t="str">
        <f>IF(AND(A8128&lt;&gt;"",ISNUMBER(A8128)),VLOOKUP(A8128,Studies!A:BR,5,FALSE),"")</f>
        <v>Triazolam</v>
      </c>
      <c r="F8128" s="255" t="str">
        <f>IF(AND(A8128&lt;&gt;"",ISNUMBER(A8128)),VLOOKUP(A8128,Studies!A:BR,6,FALSE),"")</f>
        <v>Plasma</v>
      </c>
      <c r="G8128" s="194">
        <v>1</v>
      </c>
      <c r="H8128" s="50" t="s">
        <v>60</v>
      </c>
      <c r="I8128" s="187">
        <v>1.4012789999999999</v>
      </c>
      <c r="J8128" s="41" t="s">
        <v>941</v>
      </c>
      <c r="K8128" s="41" t="s">
        <v>335</v>
      </c>
      <c r="O8128" s="59" t="s">
        <v>2643</v>
      </c>
    </row>
    <row r="8129" spans="1:16" x14ac:dyDescent="0.2">
      <c r="A8129" s="30">
        <v>1012</v>
      </c>
      <c r="B8129" s="253" t="str">
        <f>IF(AND(A8129&lt;&gt;"",ISNUMBER(A8129)),VLOOKUP(A8129,Studies!A:BR,2,FALSE),"")</f>
        <v>Villikka 1997</v>
      </c>
      <c r="C8129" s="254" t="str">
        <f>IF(AND(A8129&lt;&gt;"",ISNUMBER(A8129)),VLOOKUP(A8129,Studies!A:BR,3,FALSE),"")</f>
        <v>https://www.ncbi.nlm.nih.gov/pubmed/9024169</v>
      </c>
      <c r="D8129" s="254" t="str">
        <f>IF(AND(A8129&lt;&gt;"",ISNUMBER(A8129)),VLOOKUP(A8129,Studies!A:BR,4,FALSE),"")</f>
        <v>Control arm (pretreatment with placebo for 5 days); Subject 8</v>
      </c>
      <c r="E8129" s="254" t="str">
        <f>IF(AND(A8129&lt;&gt;"",ISNUMBER(A8129)),VLOOKUP(A8129,Studies!A:BR,5,FALSE),"")</f>
        <v>Triazolam</v>
      </c>
      <c r="F8129" s="255" t="str">
        <f>IF(AND(A8129&lt;&gt;"",ISNUMBER(A8129)),VLOOKUP(A8129,Studies!A:BR,6,FALSE),"")</f>
        <v>Plasma</v>
      </c>
      <c r="G8129" s="194">
        <v>1.5</v>
      </c>
      <c r="H8129" s="50" t="s">
        <v>60</v>
      </c>
      <c r="I8129" s="187">
        <v>2.9417369999999998</v>
      </c>
      <c r="J8129" s="41" t="s">
        <v>941</v>
      </c>
      <c r="K8129" s="41" t="s">
        <v>335</v>
      </c>
      <c r="O8129" s="59" t="s">
        <v>2643</v>
      </c>
    </row>
    <row r="8130" spans="1:16" x14ac:dyDescent="0.2">
      <c r="A8130" s="30">
        <v>1012</v>
      </c>
      <c r="B8130" s="253" t="str">
        <f>IF(AND(A8130&lt;&gt;"",ISNUMBER(A8130)),VLOOKUP(A8130,Studies!A:BR,2,FALSE),"")</f>
        <v>Villikka 1997</v>
      </c>
      <c r="C8130" s="254" t="str">
        <f>IF(AND(A8130&lt;&gt;"",ISNUMBER(A8130)),VLOOKUP(A8130,Studies!A:BR,3,FALSE),"")</f>
        <v>https://www.ncbi.nlm.nih.gov/pubmed/9024169</v>
      </c>
      <c r="D8130" s="254" t="str">
        <f>IF(AND(A8130&lt;&gt;"",ISNUMBER(A8130)),VLOOKUP(A8130,Studies!A:BR,4,FALSE),"")</f>
        <v>Control arm (pretreatment with placebo for 5 days); Subject 8</v>
      </c>
      <c r="E8130" s="254" t="str">
        <f>IF(AND(A8130&lt;&gt;"",ISNUMBER(A8130)),VLOOKUP(A8130,Studies!A:BR,5,FALSE),"")</f>
        <v>Triazolam</v>
      </c>
      <c r="F8130" s="255" t="str">
        <f>IF(AND(A8130&lt;&gt;"",ISNUMBER(A8130)),VLOOKUP(A8130,Studies!A:BR,6,FALSE),"")</f>
        <v>Plasma</v>
      </c>
      <c r="G8130" s="194">
        <v>2</v>
      </c>
      <c r="H8130" s="50" t="s">
        <v>60</v>
      </c>
      <c r="I8130" s="187">
        <v>3.4958459999999998</v>
      </c>
      <c r="J8130" s="41" t="s">
        <v>941</v>
      </c>
      <c r="K8130" s="41" t="s">
        <v>335</v>
      </c>
      <c r="O8130" s="59" t="s">
        <v>2643</v>
      </c>
    </row>
    <row r="8131" spans="1:16" x14ac:dyDescent="0.2">
      <c r="A8131" s="30">
        <v>1012</v>
      </c>
      <c r="B8131" s="253" t="str">
        <f>IF(AND(A8131&lt;&gt;"",ISNUMBER(A8131)),VLOOKUP(A8131,Studies!A:BR,2,FALSE),"")</f>
        <v>Villikka 1997</v>
      </c>
      <c r="C8131" s="254" t="str">
        <f>IF(AND(A8131&lt;&gt;"",ISNUMBER(A8131)),VLOOKUP(A8131,Studies!A:BR,3,FALSE),"")</f>
        <v>https://www.ncbi.nlm.nih.gov/pubmed/9024169</v>
      </c>
      <c r="D8131" s="254" t="str">
        <f>IF(AND(A8131&lt;&gt;"",ISNUMBER(A8131)),VLOOKUP(A8131,Studies!A:BR,4,FALSE),"")</f>
        <v>Control arm (pretreatment with placebo for 5 days); Subject 8</v>
      </c>
      <c r="E8131" s="254" t="str">
        <f>IF(AND(A8131&lt;&gt;"",ISNUMBER(A8131)),VLOOKUP(A8131,Studies!A:BR,5,FALSE),"")</f>
        <v>Triazolam</v>
      </c>
      <c r="F8131" s="255" t="str">
        <f>IF(AND(A8131&lt;&gt;"",ISNUMBER(A8131)),VLOOKUP(A8131,Studies!A:BR,6,FALSE),"")</f>
        <v>Plasma</v>
      </c>
      <c r="G8131" s="194">
        <v>3</v>
      </c>
      <c r="H8131" s="50" t="s">
        <v>60</v>
      </c>
      <c r="I8131" s="187">
        <v>3.1915559999999998</v>
      </c>
      <c r="J8131" s="41" t="s">
        <v>941</v>
      </c>
      <c r="K8131" s="41" t="s">
        <v>335</v>
      </c>
      <c r="O8131" s="59" t="s">
        <v>2643</v>
      </c>
    </row>
    <row r="8132" spans="1:16" x14ac:dyDescent="0.2">
      <c r="A8132" s="30">
        <v>1012</v>
      </c>
      <c r="B8132" s="253" t="str">
        <f>IF(AND(A8132&lt;&gt;"",ISNUMBER(A8132)),VLOOKUP(A8132,Studies!A:BR,2,FALSE),"")</f>
        <v>Villikka 1997</v>
      </c>
      <c r="C8132" s="254" t="str">
        <f>IF(AND(A8132&lt;&gt;"",ISNUMBER(A8132)),VLOOKUP(A8132,Studies!A:BR,3,FALSE),"")</f>
        <v>https://www.ncbi.nlm.nih.gov/pubmed/9024169</v>
      </c>
      <c r="D8132" s="254" t="str">
        <f>IF(AND(A8132&lt;&gt;"",ISNUMBER(A8132)),VLOOKUP(A8132,Studies!A:BR,4,FALSE),"")</f>
        <v>Control arm (pretreatment with placebo for 5 days); Subject 8</v>
      </c>
      <c r="E8132" s="254" t="str">
        <f>IF(AND(A8132&lt;&gt;"",ISNUMBER(A8132)),VLOOKUP(A8132,Studies!A:BR,5,FALSE),"")</f>
        <v>Triazolam</v>
      </c>
      <c r="F8132" s="255" t="str">
        <f>IF(AND(A8132&lt;&gt;"",ISNUMBER(A8132)),VLOOKUP(A8132,Studies!A:BR,6,FALSE),"")</f>
        <v>Plasma</v>
      </c>
      <c r="G8132" s="194">
        <v>4</v>
      </c>
      <c r="H8132" s="50" t="s">
        <v>60</v>
      </c>
      <c r="I8132" s="187">
        <v>2.255703</v>
      </c>
      <c r="J8132" s="41" t="s">
        <v>941</v>
      </c>
      <c r="K8132" s="41" t="s">
        <v>335</v>
      </c>
      <c r="O8132" s="59" t="s">
        <v>2643</v>
      </c>
    </row>
    <row r="8133" spans="1:16" x14ac:dyDescent="0.2">
      <c r="A8133" s="30">
        <v>1012</v>
      </c>
      <c r="B8133" s="253" t="str">
        <f>IF(AND(A8133&lt;&gt;"",ISNUMBER(A8133)),VLOOKUP(A8133,Studies!A:BR,2,FALSE),"")</f>
        <v>Villikka 1997</v>
      </c>
      <c r="C8133" s="254" t="str">
        <f>IF(AND(A8133&lt;&gt;"",ISNUMBER(A8133)),VLOOKUP(A8133,Studies!A:BR,3,FALSE),"")</f>
        <v>https://www.ncbi.nlm.nih.gov/pubmed/9024169</v>
      </c>
      <c r="D8133" s="254" t="str">
        <f>IF(AND(A8133&lt;&gt;"",ISNUMBER(A8133)),VLOOKUP(A8133,Studies!A:BR,4,FALSE),"")</f>
        <v>Control arm (pretreatment with placebo for 5 days); Subject 8</v>
      </c>
      <c r="E8133" s="254" t="str">
        <f>IF(AND(A8133&lt;&gt;"",ISNUMBER(A8133)),VLOOKUP(A8133,Studies!A:BR,5,FALSE),"")</f>
        <v>Triazolam</v>
      </c>
      <c r="F8133" s="255" t="str">
        <f>IF(AND(A8133&lt;&gt;"",ISNUMBER(A8133)),VLOOKUP(A8133,Studies!A:BR,6,FALSE),"")</f>
        <v>Plasma</v>
      </c>
      <c r="G8133" s="194">
        <v>5</v>
      </c>
      <c r="H8133" s="50" t="s">
        <v>60</v>
      </c>
      <c r="I8133" s="187">
        <v>1.769339</v>
      </c>
      <c r="J8133" s="41" t="s">
        <v>941</v>
      </c>
      <c r="K8133" s="41" t="s">
        <v>335</v>
      </c>
      <c r="O8133" s="59" t="s">
        <v>2643</v>
      </c>
    </row>
    <row r="8134" spans="1:16" x14ac:dyDescent="0.2">
      <c r="A8134" s="30">
        <v>1012</v>
      </c>
      <c r="B8134" s="253" t="str">
        <f>IF(AND(A8134&lt;&gt;"",ISNUMBER(A8134)),VLOOKUP(A8134,Studies!A:BR,2,FALSE),"")</f>
        <v>Villikka 1997</v>
      </c>
      <c r="C8134" s="254" t="str">
        <f>IF(AND(A8134&lt;&gt;"",ISNUMBER(A8134)),VLOOKUP(A8134,Studies!A:BR,3,FALSE),"")</f>
        <v>https://www.ncbi.nlm.nih.gov/pubmed/9024169</v>
      </c>
      <c r="D8134" s="254" t="str">
        <f>IF(AND(A8134&lt;&gt;"",ISNUMBER(A8134)),VLOOKUP(A8134,Studies!A:BR,4,FALSE),"")</f>
        <v>Control arm (pretreatment with placebo for 5 days); Subject 8</v>
      </c>
      <c r="E8134" s="254" t="str">
        <f>IF(AND(A8134&lt;&gt;"",ISNUMBER(A8134)),VLOOKUP(A8134,Studies!A:BR,5,FALSE),"")</f>
        <v>Triazolam</v>
      </c>
      <c r="F8134" s="255" t="str">
        <f>IF(AND(A8134&lt;&gt;"",ISNUMBER(A8134)),VLOOKUP(A8134,Studies!A:BR,6,FALSE),"")</f>
        <v>Plasma</v>
      </c>
      <c r="G8134" s="194">
        <v>6</v>
      </c>
      <c r="H8134" s="50" t="s">
        <v>60</v>
      </c>
      <c r="I8134" s="187">
        <v>1.401152</v>
      </c>
      <c r="J8134" s="41" t="s">
        <v>941</v>
      </c>
      <c r="K8134" s="41" t="s">
        <v>335</v>
      </c>
      <c r="O8134" s="59" t="s">
        <v>2643</v>
      </c>
    </row>
    <row r="8135" spans="1:16" x14ac:dyDescent="0.2">
      <c r="A8135" s="30">
        <v>1012</v>
      </c>
      <c r="B8135" s="253" t="str">
        <f>IF(AND(A8135&lt;&gt;"",ISNUMBER(A8135)),VLOOKUP(A8135,Studies!A:BR,2,FALSE),"")</f>
        <v>Villikka 1997</v>
      </c>
      <c r="C8135" s="254" t="str">
        <f>IF(AND(A8135&lt;&gt;"",ISNUMBER(A8135)),VLOOKUP(A8135,Studies!A:BR,3,FALSE),"")</f>
        <v>https://www.ncbi.nlm.nih.gov/pubmed/9024169</v>
      </c>
      <c r="D8135" s="254" t="str">
        <f>IF(AND(A8135&lt;&gt;"",ISNUMBER(A8135)),VLOOKUP(A8135,Studies!A:BR,4,FALSE),"")</f>
        <v>Control arm (pretreatment with placebo for 5 days); Subject 8</v>
      </c>
      <c r="E8135" s="254" t="str">
        <f>IF(AND(A8135&lt;&gt;"",ISNUMBER(A8135)),VLOOKUP(A8135,Studies!A:BR,5,FALSE),"")</f>
        <v>Triazolam</v>
      </c>
      <c r="F8135" s="255" t="str">
        <f>IF(AND(A8135&lt;&gt;"",ISNUMBER(A8135)),VLOOKUP(A8135,Studies!A:BR,6,FALSE),"")</f>
        <v>Plasma</v>
      </c>
      <c r="G8135" s="194">
        <v>8</v>
      </c>
      <c r="H8135" s="50" t="s">
        <v>60</v>
      </c>
      <c r="I8135" s="187">
        <v>0.76958159999999998</v>
      </c>
      <c r="J8135" s="41" t="s">
        <v>941</v>
      </c>
      <c r="K8135" s="41" t="s">
        <v>335</v>
      </c>
      <c r="O8135" s="59" t="s">
        <v>2643</v>
      </c>
    </row>
    <row r="8136" spans="1:16" x14ac:dyDescent="0.2">
      <c r="A8136" s="30">
        <v>1012</v>
      </c>
      <c r="B8136" s="253" t="str">
        <f>IF(AND(A8136&lt;&gt;"",ISNUMBER(A8136)),VLOOKUP(A8136,Studies!A:BR,2,FALSE),"")</f>
        <v>Villikka 1997</v>
      </c>
      <c r="C8136" s="254" t="str">
        <f>IF(AND(A8136&lt;&gt;"",ISNUMBER(A8136)),VLOOKUP(A8136,Studies!A:BR,3,FALSE),"")</f>
        <v>https://www.ncbi.nlm.nih.gov/pubmed/9024169</v>
      </c>
      <c r="D8136" s="254" t="str">
        <f>IF(AND(A8136&lt;&gt;"",ISNUMBER(A8136)),VLOOKUP(A8136,Studies!A:BR,4,FALSE),"")</f>
        <v>Control arm (pretreatment with placebo for 5 days); Subject 8</v>
      </c>
      <c r="E8136" s="254" t="str">
        <f>IF(AND(A8136&lt;&gt;"",ISNUMBER(A8136)),VLOOKUP(A8136,Studies!A:BR,5,FALSE),"")</f>
        <v>Triazolam</v>
      </c>
      <c r="F8136" s="255" t="str">
        <f>IF(AND(A8136&lt;&gt;"",ISNUMBER(A8136)),VLOOKUP(A8136,Studies!A:BR,6,FALSE),"")</f>
        <v>Plasma</v>
      </c>
      <c r="G8136" s="194">
        <v>10</v>
      </c>
      <c r="H8136" s="50" t="s">
        <v>60</v>
      </c>
      <c r="I8136" s="187">
        <v>0.39549640000000003</v>
      </c>
      <c r="J8136" s="41" t="s">
        <v>941</v>
      </c>
      <c r="K8136" s="41" t="s">
        <v>335</v>
      </c>
      <c r="O8136" s="59" t="s">
        <v>2643</v>
      </c>
    </row>
    <row r="8137" spans="1:16" x14ac:dyDescent="0.2">
      <c r="A8137" s="30">
        <v>1013</v>
      </c>
      <c r="B8137" s="253" t="str">
        <f>IF(AND(A8137&lt;&gt;"",ISNUMBER(A8137)),VLOOKUP(A8137,Studies!A:BR,2,FALSE),"")</f>
        <v>Villikka 1997</v>
      </c>
      <c r="C8137" s="254" t="str">
        <f>IF(AND(A8137&lt;&gt;"",ISNUMBER(A8137)),VLOOKUP(A8137,Studies!A:BR,3,FALSE),"")</f>
        <v>https://www.ncbi.nlm.nih.gov/pubmed/9024169</v>
      </c>
      <c r="D8137" s="254" t="str">
        <f>IF(AND(A8137&lt;&gt;"",ISNUMBER(A8137)),VLOOKUP(A8137,Studies!A:BR,4,FALSE),"")</f>
        <v>Control arm (pretreatment with placebo for 5 days); Subject 9</v>
      </c>
      <c r="E8137" s="254" t="str">
        <f>IF(AND(A8137&lt;&gt;"",ISNUMBER(A8137)),VLOOKUP(A8137,Studies!A:BR,5,FALSE),"")</f>
        <v>Triazolam</v>
      </c>
      <c r="F8137" s="255" t="str">
        <f>IF(AND(A8137&lt;&gt;"",ISNUMBER(A8137)),VLOOKUP(A8137,Studies!A:BR,6,FALSE),"")</f>
        <v>Plasma</v>
      </c>
      <c r="G8137" s="194">
        <v>0.5</v>
      </c>
      <c r="H8137" s="50" t="s">
        <v>60</v>
      </c>
      <c r="I8137" s="187">
        <v>0.1296909</v>
      </c>
      <c r="J8137" s="41" t="s">
        <v>941</v>
      </c>
      <c r="K8137" s="41" t="s">
        <v>335</v>
      </c>
      <c r="O8137" s="59" t="s">
        <v>2643</v>
      </c>
      <c r="P8137" s="42" t="s">
        <v>2644</v>
      </c>
    </row>
    <row r="8138" spans="1:16" x14ac:dyDescent="0.2">
      <c r="A8138" s="30">
        <v>1013</v>
      </c>
      <c r="B8138" s="253" t="str">
        <f>IF(AND(A8138&lt;&gt;"",ISNUMBER(A8138)),VLOOKUP(A8138,Studies!A:BR,2,FALSE),"")</f>
        <v>Villikka 1997</v>
      </c>
      <c r="C8138" s="254" t="str">
        <f>IF(AND(A8138&lt;&gt;"",ISNUMBER(A8138)),VLOOKUP(A8138,Studies!A:BR,3,FALSE),"")</f>
        <v>https://www.ncbi.nlm.nih.gov/pubmed/9024169</v>
      </c>
      <c r="D8138" s="254" t="str">
        <f>IF(AND(A8138&lt;&gt;"",ISNUMBER(A8138)),VLOOKUP(A8138,Studies!A:BR,4,FALSE),"")</f>
        <v>Control arm (pretreatment with placebo for 5 days); Subject 9</v>
      </c>
      <c r="E8138" s="254" t="str">
        <f>IF(AND(A8138&lt;&gt;"",ISNUMBER(A8138)),VLOOKUP(A8138,Studies!A:BR,5,FALSE),"")</f>
        <v>Triazolam</v>
      </c>
      <c r="F8138" s="255" t="str">
        <f>IF(AND(A8138&lt;&gt;"",ISNUMBER(A8138)),VLOOKUP(A8138,Studies!A:BR,6,FALSE),"")</f>
        <v>Plasma</v>
      </c>
      <c r="G8138" s="194">
        <v>1</v>
      </c>
      <c r="H8138" s="50" t="s">
        <v>60</v>
      </c>
      <c r="I8138" s="187">
        <v>0.31003150000000002</v>
      </c>
      <c r="J8138" s="41" t="s">
        <v>941</v>
      </c>
      <c r="K8138" s="41" t="s">
        <v>335</v>
      </c>
      <c r="O8138" s="59" t="s">
        <v>2643</v>
      </c>
    </row>
    <row r="8139" spans="1:16" x14ac:dyDescent="0.2">
      <c r="A8139" s="30">
        <v>1013</v>
      </c>
      <c r="B8139" s="253" t="str">
        <f>IF(AND(A8139&lt;&gt;"",ISNUMBER(A8139)),VLOOKUP(A8139,Studies!A:BR,2,FALSE),"")</f>
        <v>Villikka 1997</v>
      </c>
      <c r="C8139" s="254" t="str">
        <f>IF(AND(A8139&lt;&gt;"",ISNUMBER(A8139)),VLOOKUP(A8139,Studies!A:BR,3,FALSE),"")</f>
        <v>https://www.ncbi.nlm.nih.gov/pubmed/9024169</v>
      </c>
      <c r="D8139" s="254" t="str">
        <f>IF(AND(A8139&lt;&gt;"",ISNUMBER(A8139)),VLOOKUP(A8139,Studies!A:BR,4,FALSE),"")</f>
        <v>Control arm (pretreatment with placebo for 5 days); Subject 9</v>
      </c>
      <c r="E8139" s="254" t="str">
        <f>IF(AND(A8139&lt;&gt;"",ISNUMBER(A8139)),VLOOKUP(A8139,Studies!A:BR,5,FALSE),"")</f>
        <v>Triazolam</v>
      </c>
      <c r="F8139" s="255" t="str">
        <f>IF(AND(A8139&lt;&gt;"",ISNUMBER(A8139)),VLOOKUP(A8139,Studies!A:BR,6,FALSE),"")</f>
        <v>Plasma</v>
      </c>
      <c r="G8139" s="194">
        <v>1.5</v>
      </c>
      <c r="H8139" s="50" t="s">
        <v>60</v>
      </c>
      <c r="I8139" s="187">
        <v>0.42984670000000003</v>
      </c>
      <c r="J8139" s="41" t="s">
        <v>941</v>
      </c>
      <c r="K8139" s="41" t="s">
        <v>335</v>
      </c>
      <c r="O8139" s="59" t="s">
        <v>2643</v>
      </c>
    </row>
    <row r="8140" spans="1:16" x14ac:dyDescent="0.2">
      <c r="A8140" s="30">
        <v>1013</v>
      </c>
      <c r="B8140" s="253" t="str">
        <f>IF(AND(A8140&lt;&gt;"",ISNUMBER(A8140)),VLOOKUP(A8140,Studies!A:BR,2,FALSE),"")</f>
        <v>Villikka 1997</v>
      </c>
      <c r="C8140" s="254" t="str">
        <f>IF(AND(A8140&lt;&gt;"",ISNUMBER(A8140)),VLOOKUP(A8140,Studies!A:BR,3,FALSE),"")</f>
        <v>https://www.ncbi.nlm.nih.gov/pubmed/9024169</v>
      </c>
      <c r="D8140" s="254" t="str">
        <f>IF(AND(A8140&lt;&gt;"",ISNUMBER(A8140)),VLOOKUP(A8140,Studies!A:BR,4,FALSE),"")</f>
        <v>Control arm (pretreatment with placebo for 5 days); Subject 9</v>
      </c>
      <c r="E8140" s="254" t="str">
        <f>IF(AND(A8140&lt;&gt;"",ISNUMBER(A8140)),VLOOKUP(A8140,Studies!A:BR,5,FALSE),"")</f>
        <v>Triazolam</v>
      </c>
      <c r="F8140" s="255" t="str">
        <f>IF(AND(A8140&lt;&gt;"",ISNUMBER(A8140)),VLOOKUP(A8140,Studies!A:BR,6,FALSE),"")</f>
        <v>Plasma</v>
      </c>
      <c r="G8140" s="194">
        <v>2</v>
      </c>
      <c r="H8140" s="50" t="s">
        <v>60</v>
      </c>
      <c r="I8140" s="187">
        <v>2.52338</v>
      </c>
      <c r="J8140" s="41" t="s">
        <v>941</v>
      </c>
      <c r="K8140" s="41" t="s">
        <v>335</v>
      </c>
      <c r="O8140" s="59" t="s">
        <v>2643</v>
      </c>
    </row>
    <row r="8141" spans="1:16" x14ac:dyDescent="0.2">
      <c r="A8141" s="30">
        <v>1013</v>
      </c>
      <c r="B8141" s="253" t="str">
        <f>IF(AND(A8141&lt;&gt;"",ISNUMBER(A8141)),VLOOKUP(A8141,Studies!A:BR,2,FALSE),"")</f>
        <v>Villikka 1997</v>
      </c>
      <c r="C8141" s="254" t="str">
        <f>IF(AND(A8141&lt;&gt;"",ISNUMBER(A8141)),VLOOKUP(A8141,Studies!A:BR,3,FALSE),"")</f>
        <v>https://www.ncbi.nlm.nih.gov/pubmed/9024169</v>
      </c>
      <c r="D8141" s="254" t="str">
        <f>IF(AND(A8141&lt;&gt;"",ISNUMBER(A8141)),VLOOKUP(A8141,Studies!A:BR,4,FALSE),"")</f>
        <v>Control arm (pretreatment with placebo for 5 days); Subject 9</v>
      </c>
      <c r="E8141" s="254" t="str">
        <f>IF(AND(A8141&lt;&gt;"",ISNUMBER(A8141)),VLOOKUP(A8141,Studies!A:BR,5,FALSE),"")</f>
        <v>Triazolam</v>
      </c>
      <c r="F8141" s="255" t="str">
        <f>IF(AND(A8141&lt;&gt;"",ISNUMBER(A8141)),VLOOKUP(A8141,Studies!A:BR,6,FALSE),"")</f>
        <v>Plasma</v>
      </c>
      <c r="G8141" s="194">
        <v>3</v>
      </c>
      <c r="H8141" s="50" t="s">
        <v>60</v>
      </c>
      <c r="I8141" s="187">
        <v>3.7125499999999998</v>
      </c>
      <c r="J8141" s="41" t="s">
        <v>941</v>
      </c>
      <c r="K8141" s="41" t="s">
        <v>335</v>
      </c>
      <c r="O8141" s="59" t="s">
        <v>2643</v>
      </c>
    </row>
    <row r="8142" spans="1:16" x14ac:dyDescent="0.2">
      <c r="A8142" s="30">
        <v>1013</v>
      </c>
      <c r="B8142" s="253" t="str">
        <f>IF(AND(A8142&lt;&gt;"",ISNUMBER(A8142)),VLOOKUP(A8142,Studies!A:BR,2,FALSE),"")</f>
        <v>Villikka 1997</v>
      </c>
      <c r="C8142" s="254" t="str">
        <f>IF(AND(A8142&lt;&gt;"",ISNUMBER(A8142)),VLOOKUP(A8142,Studies!A:BR,3,FALSE),"")</f>
        <v>https://www.ncbi.nlm.nih.gov/pubmed/9024169</v>
      </c>
      <c r="D8142" s="254" t="str">
        <f>IF(AND(A8142&lt;&gt;"",ISNUMBER(A8142)),VLOOKUP(A8142,Studies!A:BR,4,FALSE),"")</f>
        <v>Control arm (pretreatment with placebo for 5 days); Subject 9</v>
      </c>
      <c r="E8142" s="254" t="str">
        <f>IF(AND(A8142&lt;&gt;"",ISNUMBER(A8142)),VLOOKUP(A8142,Studies!A:BR,5,FALSE),"")</f>
        <v>Triazolam</v>
      </c>
      <c r="F8142" s="255" t="str">
        <f>IF(AND(A8142&lt;&gt;"",ISNUMBER(A8142)),VLOOKUP(A8142,Studies!A:BR,6,FALSE),"")</f>
        <v>Plasma</v>
      </c>
      <c r="G8142" s="194">
        <v>4</v>
      </c>
      <c r="H8142" s="50" t="s">
        <v>60</v>
      </c>
      <c r="I8142" s="187">
        <v>2.8795519999999999</v>
      </c>
      <c r="J8142" s="41" t="s">
        <v>941</v>
      </c>
      <c r="K8142" s="41" t="s">
        <v>335</v>
      </c>
      <c r="O8142" s="59" t="s">
        <v>2643</v>
      </c>
    </row>
    <row r="8143" spans="1:16" x14ac:dyDescent="0.2">
      <c r="A8143" s="30">
        <v>1013</v>
      </c>
      <c r="B8143" s="253" t="str">
        <f>IF(AND(A8143&lt;&gt;"",ISNUMBER(A8143)),VLOOKUP(A8143,Studies!A:BR,2,FALSE),"")</f>
        <v>Villikka 1997</v>
      </c>
      <c r="C8143" s="254" t="str">
        <f>IF(AND(A8143&lt;&gt;"",ISNUMBER(A8143)),VLOOKUP(A8143,Studies!A:BR,3,FALSE),"")</f>
        <v>https://www.ncbi.nlm.nih.gov/pubmed/9024169</v>
      </c>
      <c r="D8143" s="254" t="str">
        <f>IF(AND(A8143&lt;&gt;"",ISNUMBER(A8143)),VLOOKUP(A8143,Studies!A:BR,4,FALSE),"")</f>
        <v>Control arm (pretreatment with placebo for 5 days); Subject 9</v>
      </c>
      <c r="E8143" s="254" t="str">
        <f>IF(AND(A8143&lt;&gt;"",ISNUMBER(A8143)),VLOOKUP(A8143,Studies!A:BR,5,FALSE),"")</f>
        <v>Triazolam</v>
      </c>
      <c r="F8143" s="255" t="str">
        <f>IF(AND(A8143&lt;&gt;"",ISNUMBER(A8143)),VLOOKUP(A8143,Studies!A:BR,6,FALSE),"")</f>
        <v>Plasma</v>
      </c>
      <c r="G8143" s="194">
        <v>5</v>
      </c>
      <c r="H8143" s="50" t="s">
        <v>60</v>
      </c>
      <c r="I8143" s="187">
        <v>1.9913529999999999</v>
      </c>
      <c r="J8143" s="41" t="s">
        <v>941</v>
      </c>
      <c r="K8143" s="41" t="s">
        <v>335</v>
      </c>
      <c r="O8143" s="59" t="s">
        <v>2643</v>
      </c>
    </row>
    <row r="8144" spans="1:16" x14ac:dyDescent="0.2">
      <c r="A8144" s="30">
        <v>1013</v>
      </c>
      <c r="B8144" s="253" t="str">
        <f>IF(AND(A8144&lt;&gt;"",ISNUMBER(A8144)),VLOOKUP(A8144,Studies!A:BR,2,FALSE),"")</f>
        <v>Villikka 1997</v>
      </c>
      <c r="C8144" s="254" t="str">
        <f>IF(AND(A8144&lt;&gt;"",ISNUMBER(A8144)),VLOOKUP(A8144,Studies!A:BR,3,FALSE),"")</f>
        <v>https://www.ncbi.nlm.nih.gov/pubmed/9024169</v>
      </c>
      <c r="D8144" s="254" t="str">
        <f>IF(AND(A8144&lt;&gt;"",ISNUMBER(A8144)),VLOOKUP(A8144,Studies!A:BR,4,FALSE),"")</f>
        <v>Control arm (pretreatment with placebo for 5 days); Subject 9</v>
      </c>
      <c r="E8144" s="254" t="str">
        <f>IF(AND(A8144&lt;&gt;"",ISNUMBER(A8144)),VLOOKUP(A8144,Studies!A:BR,5,FALSE),"")</f>
        <v>Triazolam</v>
      </c>
      <c r="F8144" s="255" t="str">
        <f>IF(AND(A8144&lt;&gt;"",ISNUMBER(A8144)),VLOOKUP(A8144,Studies!A:BR,6,FALSE),"")</f>
        <v>Plasma</v>
      </c>
      <c r="G8144" s="194">
        <v>6</v>
      </c>
      <c r="H8144" s="50" t="s">
        <v>60</v>
      </c>
      <c r="I8144" s="187">
        <v>1.559185</v>
      </c>
      <c r="J8144" s="41" t="s">
        <v>941</v>
      </c>
      <c r="K8144" s="41" t="s">
        <v>335</v>
      </c>
      <c r="O8144" s="59" t="s">
        <v>2643</v>
      </c>
    </row>
    <row r="8145" spans="1:16" x14ac:dyDescent="0.2">
      <c r="A8145" s="30">
        <v>1013</v>
      </c>
      <c r="B8145" s="253" t="str">
        <f>IF(AND(A8145&lt;&gt;"",ISNUMBER(A8145)),VLOOKUP(A8145,Studies!A:BR,2,FALSE),"")</f>
        <v>Villikka 1997</v>
      </c>
      <c r="C8145" s="254" t="str">
        <f>IF(AND(A8145&lt;&gt;"",ISNUMBER(A8145)),VLOOKUP(A8145,Studies!A:BR,3,FALSE),"")</f>
        <v>https://www.ncbi.nlm.nih.gov/pubmed/9024169</v>
      </c>
      <c r="D8145" s="254" t="str">
        <f>IF(AND(A8145&lt;&gt;"",ISNUMBER(A8145)),VLOOKUP(A8145,Studies!A:BR,4,FALSE),"")</f>
        <v>Control arm (pretreatment with placebo for 5 days); Subject 9</v>
      </c>
      <c r="E8145" s="254" t="str">
        <f>IF(AND(A8145&lt;&gt;"",ISNUMBER(A8145)),VLOOKUP(A8145,Studies!A:BR,5,FALSE),"")</f>
        <v>Triazolam</v>
      </c>
      <c r="F8145" s="255" t="str">
        <f>IF(AND(A8145&lt;&gt;"",ISNUMBER(A8145)),VLOOKUP(A8145,Studies!A:BR,6,FALSE),"")</f>
        <v>Plasma</v>
      </c>
      <c r="G8145" s="194">
        <v>8</v>
      </c>
      <c r="H8145" s="50" t="s">
        <v>60</v>
      </c>
      <c r="I8145" s="187">
        <v>0.8124865</v>
      </c>
      <c r="J8145" s="41" t="s">
        <v>941</v>
      </c>
      <c r="K8145" s="41" t="s">
        <v>335</v>
      </c>
      <c r="O8145" s="59" t="s">
        <v>2643</v>
      </c>
    </row>
    <row r="8146" spans="1:16" x14ac:dyDescent="0.2">
      <c r="A8146" s="30">
        <v>1013</v>
      </c>
      <c r="B8146" s="253" t="str">
        <f>IF(AND(A8146&lt;&gt;"",ISNUMBER(A8146)),VLOOKUP(A8146,Studies!A:BR,2,FALSE),"")</f>
        <v>Villikka 1997</v>
      </c>
      <c r="C8146" s="254" t="str">
        <f>IF(AND(A8146&lt;&gt;"",ISNUMBER(A8146)),VLOOKUP(A8146,Studies!A:BR,3,FALSE),"")</f>
        <v>https://www.ncbi.nlm.nih.gov/pubmed/9024169</v>
      </c>
      <c r="D8146" s="254" t="str">
        <f>IF(AND(A8146&lt;&gt;"",ISNUMBER(A8146)),VLOOKUP(A8146,Studies!A:BR,4,FALSE),"")</f>
        <v>Control arm (pretreatment with placebo for 5 days); Subject 9</v>
      </c>
      <c r="E8146" s="254" t="str">
        <f>IF(AND(A8146&lt;&gt;"",ISNUMBER(A8146)),VLOOKUP(A8146,Studies!A:BR,5,FALSE),"")</f>
        <v>Triazolam</v>
      </c>
      <c r="F8146" s="255" t="str">
        <f>IF(AND(A8146&lt;&gt;"",ISNUMBER(A8146)),VLOOKUP(A8146,Studies!A:BR,6,FALSE),"")</f>
        <v>Plasma</v>
      </c>
      <c r="G8146" s="194">
        <v>10</v>
      </c>
      <c r="H8146" s="50" t="s">
        <v>60</v>
      </c>
      <c r="I8146" s="187">
        <v>0.50288080000000002</v>
      </c>
      <c r="J8146" s="41" t="s">
        <v>941</v>
      </c>
      <c r="K8146" s="41" t="s">
        <v>335</v>
      </c>
      <c r="O8146" s="59" t="s">
        <v>2643</v>
      </c>
    </row>
    <row r="8147" spans="1:16" x14ac:dyDescent="0.2">
      <c r="A8147" s="30">
        <v>1014</v>
      </c>
      <c r="B8147" s="253" t="str">
        <f>IF(AND(A8147&lt;&gt;"",ISNUMBER(A8147)),VLOOKUP(A8147,Studies!A:BR,2,FALSE),"")</f>
        <v>Villikka 1997</v>
      </c>
      <c r="C8147" s="254" t="str">
        <f>IF(AND(A8147&lt;&gt;"",ISNUMBER(A8147)),VLOOKUP(A8147,Studies!A:BR,3,FALSE),"")</f>
        <v>https://www.ncbi.nlm.nih.gov/pubmed/9024169</v>
      </c>
      <c r="D8147" s="254" t="str">
        <f>IF(AND(A8147&lt;&gt;"",ISNUMBER(A8147)),VLOOKUP(A8147,Studies!A:BR,4,FALSE),"")</f>
        <v>Control arm (pretreatment with placebo for 5 days); Subject 10</v>
      </c>
      <c r="E8147" s="254" t="str">
        <f>IF(AND(A8147&lt;&gt;"",ISNUMBER(A8147)),VLOOKUP(A8147,Studies!A:BR,5,FALSE),"")</f>
        <v>Triazolam</v>
      </c>
      <c r="F8147" s="255" t="str">
        <f>IF(AND(A8147&lt;&gt;"",ISNUMBER(A8147)),VLOOKUP(A8147,Studies!A:BR,6,FALSE),"")</f>
        <v>Plasma</v>
      </c>
      <c r="G8147" s="194">
        <v>0.5</v>
      </c>
      <c r="H8147" s="50" t="s">
        <v>60</v>
      </c>
      <c r="I8147" s="187">
        <v>1.264764</v>
      </c>
      <c r="J8147" s="41" t="s">
        <v>941</v>
      </c>
      <c r="K8147" s="41" t="s">
        <v>335</v>
      </c>
      <c r="O8147" s="59" t="s">
        <v>2643</v>
      </c>
      <c r="P8147" s="42" t="s">
        <v>2644</v>
      </c>
    </row>
    <row r="8148" spans="1:16" x14ac:dyDescent="0.2">
      <c r="A8148" s="30">
        <v>1014</v>
      </c>
      <c r="B8148" s="253" t="str">
        <f>IF(AND(A8148&lt;&gt;"",ISNUMBER(A8148)),VLOOKUP(A8148,Studies!A:BR,2,FALSE),"")</f>
        <v>Villikka 1997</v>
      </c>
      <c r="C8148" s="254" t="str">
        <f>IF(AND(A8148&lt;&gt;"",ISNUMBER(A8148)),VLOOKUP(A8148,Studies!A:BR,3,FALSE),"")</f>
        <v>https://www.ncbi.nlm.nih.gov/pubmed/9024169</v>
      </c>
      <c r="D8148" s="254" t="str">
        <f>IF(AND(A8148&lt;&gt;"",ISNUMBER(A8148)),VLOOKUP(A8148,Studies!A:BR,4,FALSE),"")</f>
        <v>Control arm (pretreatment with placebo for 5 days); Subject 10</v>
      </c>
      <c r="E8148" s="254" t="str">
        <f>IF(AND(A8148&lt;&gt;"",ISNUMBER(A8148)),VLOOKUP(A8148,Studies!A:BR,5,FALSE),"")</f>
        <v>Triazolam</v>
      </c>
      <c r="F8148" s="255" t="str">
        <f>IF(AND(A8148&lt;&gt;"",ISNUMBER(A8148)),VLOOKUP(A8148,Studies!A:BR,6,FALSE),"")</f>
        <v>Plasma</v>
      </c>
      <c r="G8148" s="194">
        <v>1</v>
      </c>
      <c r="H8148" s="50" t="s">
        <v>60</v>
      </c>
      <c r="I8148" s="187">
        <v>2.332249</v>
      </c>
      <c r="J8148" s="41" t="s">
        <v>941</v>
      </c>
      <c r="K8148" s="41" t="s">
        <v>335</v>
      </c>
      <c r="O8148" s="59" t="s">
        <v>2643</v>
      </c>
    </row>
    <row r="8149" spans="1:16" x14ac:dyDescent="0.2">
      <c r="A8149" s="30">
        <v>1014</v>
      </c>
      <c r="B8149" s="253" t="str">
        <f>IF(AND(A8149&lt;&gt;"",ISNUMBER(A8149)),VLOOKUP(A8149,Studies!A:BR,2,FALSE),"")</f>
        <v>Villikka 1997</v>
      </c>
      <c r="C8149" s="254" t="str">
        <f>IF(AND(A8149&lt;&gt;"",ISNUMBER(A8149)),VLOOKUP(A8149,Studies!A:BR,3,FALSE),"")</f>
        <v>https://www.ncbi.nlm.nih.gov/pubmed/9024169</v>
      </c>
      <c r="D8149" s="254" t="str">
        <f>IF(AND(A8149&lt;&gt;"",ISNUMBER(A8149)),VLOOKUP(A8149,Studies!A:BR,4,FALSE),"")</f>
        <v>Control arm (pretreatment with placebo for 5 days); Subject 10</v>
      </c>
      <c r="E8149" s="254" t="str">
        <f>IF(AND(A8149&lt;&gt;"",ISNUMBER(A8149)),VLOOKUP(A8149,Studies!A:BR,5,FALSE),"")</f>
        <v>Triazolam</v>
      </c>
      <c r="F8149" s="255" t="str">
        <f>IF(AND(A8149&lt;&gt;"",ISNUMBER(A8149)),VLOOKUP(A8149,Studies!A:BR,6,FALSE),"")</f>
        <v>Plasma</v>
      </c>
      <c r="G8149" s="194">
        <v>1.5</v>
      </c>
      <c r="H8149" s="50" t="s">
        <v>60</v>
      </c>
      <c r="I8149" s="187">
        <v>2.2495449999999999</v>
      </c>
      <c r="J8149" s="41" t="s">
        <v>941</v>
      </c>
      <c r="K8149" s="41" t="s">
        <v>335</v>
      </c>
      <c r="O8149" s="59" t="s">
        <v>2643</v>
      </c>
    </row>
    <row r="8150" spans="1:16" x14ac:dyDescent="0.2">
      <c r="A8150" s="30">
        <v>1014</v>
      </c>
      <c r="B8150" s="253" t="str">
        <f>IF(AND(A8150&lt;&gt;"",ISNUMBER(A8150)),VLOOKUP(A8150,Studies!A:BR,2,FALSE),"")</f>
        <v>Villikka 1997</v>
      </c>
      <c r="C8150" s="254" t="str">
        <f>IF(AND(A8150&lt;&gt;"",ISNUMBER(A8150)),VLOOKUP(A8150,Studies!A:BR,3,FALSE),"")</f>
        <v>https://www.ncbi.nlm.nih.gov/pubmed/9024169</v>
      </c>
      <c r="D8150" s="254" t="str">
        <f>IF(AND(A8150&lt;&gt;"",ISNUMBER(A8150)),VLOOKUP(A8150,Studies!A:BR,4,FALSE),"")</f>
        <v>Control arm (pretreatment with placebo for 5 days); Subject 10</v>
      </c>
      <c r="E8150" s="254" t="str">
        <f>IF(AND(A8150&lt;&gt;"",ISNUMBER(A8150)),VLOOKUP(A8150,Studies!A:BR,5,FALSE),"")</f>
        <v>Triazolam</v>
      </c>
      <c r="F8150" s="255" t="str">
        <f>IF(AND(A8150&lt;&gt;"",ISNUMBER(A8150)),VLOOKUP(A8150,Studies!A:BR,6,FALSE),"")</f>
        <v>Plasma</v>
      </c>
      <c r="G8150" s="194">
        <v>2</v>
      </c>
      <c r="H8150" s="50" t="s">
        <v>60</v>
      </c>
      <c r="I8150" s="187">
        <v>1.880352</v>
      </c>
      <c r="J8150" s="41" t="s">
        <v>941</v>
      </c>
      <c r="K8150" s="41" t="s">
        <v>335</v>
      </c>
      <c r="O8150" s="59" t="s">
        <v>2643</v>
      </c>
    </row>
    <row r="8151" spans="1:16" x14ac:dyDescent="0.2">
      <c r="A8151" s="30">
        <v>1014</v>
      </c>
      <c r="B8151" s="253" t="str">
        <f>IF(AND(A8151&lt;&gt;"",ISNUMBER(A8151)),VLOOKUP(A8151,Studies!A:BR,2,FALSE),"")</f>
        <v>Villikka 1997</v>
      </c>
      <c r="C8151" s="254" t="str">
        <f>IF(AND(A8151&lt;&gt;"",ISNUMBER(A8151)),VLOOKUP(A8151,Studies!A:BR,3,FALSE),"")</f>
        <v>https://www.ncbi.nlm.nih.gov/pubmed/9024169</v>
      </c>
      <c r="D8151" s="254" t="str">
        <f>IF(AND(A8151&lt;&gt;"",ISNUMBER(A8151)),VLOOKUP(A8151,Studies!A:BR,4,FALSE),"")</f>
        <v>Control arm (pretreatment with placebo for 5 days); Subject 10</v>
      </c>
      <c r="E8151" s="254" t="str">
        <f>IF(AND(A8151&lt;&gt;"",ISNUMBER(A8151)),VLOOKUP(A8151,Studies!A:BR,5,FALSE),"")</f>
        <v>Triazolam</v>
      </c>
      <c r="F8151" s="255" t="str">
        <f>IF(AND(A8151&lt;&gt;"",ISNUMBER(A8151)),VLOOKUP(A8151,Studies!A:BR,6,FALSE),"")</f>
        <v>Plasma</v>
      </c>
      <c r="G8151" s="194">
        <v>3</v>
      </c>
      <c r="H8151" s="50" t="s">
        <v>60</v>
      </c>
      <c r="I8151" s="187">
        <v>1.473096</v>
      </c>
      <c r="J8151" s="41" t="s">
        <v>941</v>
      </c>
      <c r="K8151" s="41" t="s">
        <v>335</v>
      </c>
      <c r="O8151" s="59" t="s">
        <v>2643</v>
      </c>
    </row>
    <row r="8152" spans="1:16" x14ac:dyDescent="0.2">
      <c r="A8152" s="30">
        <v>1014</v>
      </c>
      <c r="B8152" s="253" t="str">
        <f>IF(AND(A8152&lt;&gt;"",ISNUMBER(A8152)),VLOOKUP(A8152,Studies!A:BR,2,FALSE),"")</f>
        <v>Villikka 1997</v>
      </c>
      <c r="C8152" s="254" t="str">
        <f>IF(AND(A8152&lt;&gt;"",ISNUMBER(A8152)),VLOOKUP(A8152,Studies!A:BR,3,FALSE),"")</f>
        <v>https://www.ncbi.nlm.nih.gov/pubmed/9024169</v>
      </c>
      <c r="D8152" s="254" t="str">
        <f>IF(AND(A8152&lt;&gt;"",ISNUMBER(A8152)),VLOOKUP(A8152,Studies!A:BR,4,FALSE),"")</f>
        <v>Control arm (pretreatment with placebo for 5 days); Subject 10</v>
      </c>
      <c r="E8152" s="254" t="str">
        <f>IF(AND(A8152&lt;&gt;"",ISNUMBER(A8152)),VLOOKUP(A8152,Studies!A:BR,5,FALSE),"")</f>
        <v>Triazolam</v>
      </c>
      <c r="F8152" s="255" t="str">
        <f>IF(AND(A8152&lt;&gt;"",ISNUMBER(A8152)),VLOOKUP(A8152,Studies!A:BR,6,FALSE),"")</f>
        <v>Plasma</v>
      </c>
      <c r="G8152" s="194">
        <v>4</v>
      </c>
      <c r="H8152" s="50" t="s">
        <v>60</v>
      </c>
      <c r="I8152" s="187">
        <v>1.1988970000000001</v>
      </c>
      <c r="J8152" s="41" t="s">
        <v>941</v>
      </c>
      <c r="K8152" s="41" t="s">
        <v>335</v>
      </c>
      <c r="O8152" s="59" t="s">
        <v>2643</v>
      </c>
    </row>
    <row r="8153" spans="1:16" x14ac:dyDescent="0.2">
      <c r="A8153" s="30">
        <v>1014</v>
      </c>
      <c r="B8153" s="253" t="str">
        <f>IF(AND(A8153&lt;&gt;"",ISNUMBER(A8153)),VLOOKUP(A8153,Studies!A:BR,2,FALSE),"")</f>
        <v>Villikka 1997</v>
      </c>
      <c r="C8153" s="254" t="str">
        <f>IF(AND(A8153&lt;&gt;"",ISNUMBER(A8153)),VLOOKUP(A8153,Studies!A:BR,3,FALSE),"")</f>
        <v>https://www.ncbi.nlm.nih.gov/pubmed/9024169</v>
      </c>
      <c r="D8153" s="254" t="str">
        <f>IF(AND(A8153&lt;&gt;"",ISNUMBER(A8153)),VLOOKUP(A8153,Studies!A:BR,4,FALSE),"")</f>
        <v>Control arm (pretreatment with placebo for 5 days); Subject 10</v>
      </c>
      <c r="E8153" s="254" t="str">
        <f>IF(AND(A8153&lt;&gt;"",ISNUMBER(A8153)),VLOOKUP(A8153,Studies!A:BR,5,FALSE),"")</f>
        <v>Triazolam</v>
      </c>
      <c r="F8153" s="255" t="str">
        <f>IF(AND(A8153&lt;&gt;"",ISNUMBER(A8153)),VLOOKUP(A8153,Studies!A:BR,6,FALSE),"")</f>
        <v>Plasma</v>
      </c>
      <c r="G8153" s="194">
        <v>5</v>
      </c>
      <c r="H8153" s="50" t="s">
        <v>60</v>
      </c>
      <c r="I8153" s="187">
        <v>0.91281219999999996</v>
      </c>
      <c r="J8153" s="41" t="s">
        <v>941</v>
      </c>
      <c r="K8153" s="41" t="s">
        <v>335</v>
      </c>
      <c r="O8153" s="59" t="s">
        <v>2643</v>
      </c>
    </row>
    <row r="8154" spans="1:16" x14ac:dyDescent="0.2">
      <c r="A8154" s="30">
        <v>1014</v>
      </c>
      <c r="B8154" s="253" t="str">
        <f>IF(AND(A8154&lt;&gt;"",ISNUMBER(A8154)),VLOOKUP(A8154,Studies!A:BR,2,FALSE),"")</f>
        <v>Villikka 1997</v>
      </c>
      <c r="C8154" s="254" t="str">
        <f>IF(AND(A8154&lt;&gt;"",ISNUMBER(A8154)),VLOOKUP(A8154,Studies!A:BR,3,FALSE),"")</f>
        <v>https://www.ncbi.nlm.nih.gov/pubmed/9024169</v>
      </c>
      <c r="D8154" s="254" t="str">
        <f>IF(AND(A8154&lt;&gt;"",ISNUMBER(A8154)),VLOOKUP(A8154,Studies!A:BR,4,FALSE),"")</f>
        <v>Control arm (pretreatment with placebo for 5 days); Subject 10</v>
      </c>
      <c r="E8154" s="254" t="str">
        <f>IF(AND(A8154&lt;&gt;"",ISNUMBER(A8154)),VLOOKUP(A8154,Studies!A:BR,5,FALSE),"")</f>
        <v>Triazolam</v>
      </c>
      <c r="F8154" s="255" t="str">
        <f>IF(AND(A8154&lt;&gt;"",ISNUMBER(A8154)),VLOOKUP(A8154,Studies!A:BR,6,FALSE),"")</f>
        <v>Plasma</v>
      </c>
      <c r="G8154" s="194">
        <v>6</v>
      </c>
      <c r="H8154" s="50" t="s">
        <v>60</v>
      </c>
      <c r="I8154" s="187">
        <v>0.77191730000000003</v>
      </c>
      <c r="J8154" s="41" t="s">
        <v>941</v>
      </c>
      <c r="K8154" s="41" t="s">
        <v>335</v>
      </c>
      <c r="O8154" s="59" t="s">
        <v>2643</v>
      </c>
    </row>
    <row r="8155" spans="1:16" x14ac:dyDescent="0.2">
      <c r="A8155" s="30">
        <v>1014</v>
      </c>
      <c r="B8155" s="253" t="str">
        <f>IF(AND(A8155&lt;&gt;"",ISNUMBER(A8155)),VLOOKUP(A8155,Studies!A:BR,2,FALSE),"")</f>
        <v>Villikka 1997</v>
      </c>
      <c r="C8155" s="254" t="str">
        <f>IF(AND(A8155&lt;&gt;"",ISNUMBER(A8155)),VLOOKUP(A8155,Studies!A:BR,3,FALSE),"")</f>
        <v>https://www.ncbi.nlm.nih.gov/pubmed/9024169</v>
      </c>
      <c r="D8155" s="254" t="str">
        <f>IF(AND(A8155&lt;&gt;"",ISNUMBER(A8155)),VLOOKUP(A8155,Studies!A:BR,4,FALSE),"")</f>
        <v>Control arm (pretreatment with placebo for 5 days); Subject 10</v>
      </c>
      <c r="E8155" s="254" t="str">
        <f>IF(AND(A8155&lt;&gt;"",ISNUMBER(A8155)),VLOOKUP(A8155,Studies!A:BR,5,FALSE),"")</f>
        <v>Triazolam</v>
      </c>
      <c r="F8155" s="255" t="str">
        <f>IF(AND(A8155&lt;&gt;"",ISNUMBER(A8155)),VLOOKUP(A8155,Studies!A:BR,6,FALSE),"")</f>
        <v>Plasma</v>
      </c>
      <c r="G8155" s="194">
        <v>8</v>
      </c>
      <c r="H8155" s="50" t="s">
        <v>60</v>
      </c>
      <c r="I8155" s="187">
        <v>0.44747609999999999</v>
      </c>
      <c r="J8155" s="41" t="s">
        <v>941</v>
      </c>
      <c r="K8155" s="41" t="s">
        <v>335</v>
      </c>
      <c r="O8155" s="59" t="s">
        <v>2643</v>
      </c>
    </row>
    <row r="8156" spans="1:16" x14ac:dyDescent="0.2">
      <c r="A8156" s="30">
        <v>1014</v>
      </c>
      <c r="B8156" s="253" t="str">
        <f>IF(AND(A8156&lt;&gt;"",ISNUMBER(A8156)),VLOOKUP(A8156,Studies!A:BR,2,FALSE),"")</f>
        <v>Villikka 1997</v>
      </c>
      <c r="C8156" s="254" t="str">
        <f>IF(AND(A8156&lt;&gt;"",ISNUMBER(A8156)),VLOOKUP(A8156,Studies!A:BR,3,FALSE),"")</f>
        <v>https://www.ncbi.nlm.nih.gov/pubmed/9024169</v>
      </c>
      <c r="D8156" s="254" t="str">
        <f>IF(AND(A8156&lt;&gt;"",ISNUMBER(A8156)),VLOOKUP(A8156,Studies!A:BR,4,FALSE),"")</f>
        <v>Control arm (pretreatment with placebo for 5 days); Subject 10</v>
      </c>
      <c r="E8156" s="254" t="str">
        <f>IF(AND(A8156&lt;&gt;"",ISNUMBER(A8156)),VLOOKUP(A8156,Studies!A:BR,5,FALSE),"")</f>
        <v>Triazolam</v>
      </c>
      <c r="F8156" s="255" t="str">
        <f>IF(AND(A8156&lt;&gt;"",ISNUMBER(A8156)),VLOOKUP(A8156,Studies!A:BR,6,FALSE),"")</f>
        <v>Plasma</v>
      </c>
      <c r="G8156" s="194">
        <v>10</v>
      </c>
      <c r="H8156" s="50" t="s">
        <v>60</v>
      </c>
      <c r="I8156" s="187">
        <v>0.25943119999999997</v>
      </c>
      <c r="J8156" s="41" t="s">
        <v>941</v>
      </c>
      <c r="K8156" s="41" t="s">
        <v>335</v>
      </c>
      <c r="O8156" s="59" t="s">
        <v>2643</v>
      </c>
    </row>
    <row r="8157" spans="1:16" x14ac:dyDescent="0.2">
      <c r="A8157" s="30">
        <v>1015</v>
      </c>
      <c r="B8157" s="253" t="str">
        <f>IF(AND(A8157&lt;&gt;"",ISNUMBER(A8157)),VLOOKUP(A8157,Studies!A:BR,2,FALSE),"")</f>
        <v>Villikka 1997</v>
      </c>
      <c r="C8157" s="254" t="str">
        <f>IF(AND(A8157&lt;&gt;"",ISNUMBER(A8157)),VLOOKUP(A8157,Studies!A:BR,3,FALSE),"")</f>
        <v>https://www.ncbi.nlm.nih.gov/pubmed/9024169</v>
      </c>
      <c r="D8157" s="254" t="str">
        <f>IF(AND(A8157&lt;&gt;"",ISNUMBER(A8157)),VLOOKUP(A8157,Studies!A:BR,4,FALSE),"")</f>
        <v>Treatment arm (pretreatment with rifampin; 600 mg; 5 days); Subject 1</v>
      </c>
      <c r="E8157" s="254" t="str">
        <f>IF(AND(A8157&lt;&gt;"",ISNUMBER(A8157)),VLOOKUP(A8157,Studies!A:BR,5,FALSE),"")</f>
        <v>Triazolam</v>
      </c>
      <c r="F8157" s="255" t="str">
        <f>IF(AND(A8157&lt;&gt;"",ISNUMBER(A8157)),VLOOKUP(A8157,Studies!A:BR,6,FALSE),"")</f>
        <v>Plasma</v>
      </c>
      <c r="G8157" s="194">
        <v>114</v>
      </c>
      <c r="H8157" s="50" t="s">
        <v>60</v>
      </c>
      <c r="I8157" s="187">
        <v>9.0287870000000006E-2</v>
      </c>
      <c r="J8157" s="41" t="s">
        <v>941</v>
      </c>
      <c r="K8157" s="41" t="s">
        <v>335</v>
      </c>
      <c r="O8157" s="59" t="s">
        <v>2643</v>
      </c>
      <c r="P8157" s="42" t="s">
        <v>2646</v>
      </c>
    </row>
    <row r="8158" spans="1:16" x14ac:dyDescent="0.2">
      <c r="A8158" s="30">
        <v>1015</v>
      </c>
      <c r="B8158" s="253" t="str">
        <f>IF(AND(A8158&lt;&gt;"",ISNUMBER(A8158)),VLOOKUP(A8158,Studies!A:BR,2,FALSE),"")</f>
        <v>Villikka 1997</v>
      </c>
      <c r="C8158" s="254" t="str">
        <f>IF(AND(A8158&lt;&gt;"",ISNUMBER(A8158)),VLOOKUP(A8158,Studies!A:BR,3,FALSE),"")</f>
        <v>https://www.ncbi.nlm.nih.gov/pubmed/9024169</v>
      </c>
      <c r="D8158" s="254" t="str">
        <f>IF(AND(A8158&lt;&gt;"",ISNUMBER(A8158)),VLOOKUP(A8158,Studies!A:BR,4,FALSE),"")</f>
        <v>Treatment arm (pretreatment with rifampin; 600 mg; 5 days); Subject 1</v>
      </c>
      <c r="E8158" s="254" t="str">
        <f>IF(AND(A8158&lt;&gt;"",ISNUMBER(A8158)),VLOOKUP(A8158,Studies!A:BR,5,FALSE),"")</f>
        <v>Triazolam</v>
      </c>
      <c r="F8158" s="255" t="str">
        <f>IF(AND(A8158&lt;&gt;"",ISNUMBER(A8158)),VLOOKUP(A8158,Studies!A:BR,6,FALSE),"")</f>
        <v>Plasma</v>
      </c>
      <c r="G8158" s="194">
        <v>114.5</v>
      </c>
      <c r="H8158" s="50" t="s">
        <v>60</v>
      </c>
      <c r="I8158" s="187">
        <v>0.12945909999999999</v>
      </c>
      <c r="J8158" s="41" t="s">
        <v>941</v>
      </c>
      <c r="K8158" s="41" t="s">
        <v>335</v>
      </c>
      <c r="O8158" s="59" t="s">
        <v>2643</v>
      </c>
    </row>
    <row r="8159" spans="1:16" x14ac:dyDescent="0.2">
      <c r="A8159" s="30">
        <v>1015</v>
      </c>
      <c r="B8159" s="253" t="str">
        <f>IF(AND(A8159&lt;&gt;"",ISNUMBER(A8159)),VLOOKUP(A8159,Studies!A:BR,2,FALSE),"")</f>
        <v>Villikka 1997</v>
      </c>
      <c r="C8159" s="254" t="str">
        <f>IF(AND(A8159&lt;&gt;"",ISNUMBER(A8159)),VLOOKUP(A8159,Studies!A:BR,3,FALSE),"")</f>
        <v>https://www.ncbi.nlm.nih.gov/pubmed/9024169</v>
      </c>
      <c r="D8159" s="254" t="str">
        <f>IF(AND(A8159&lt;&gt;"",ISNUMBER(A8159)),VLOOKUP(A8159,Studies!A:BR,4,FALSE),"")</f>
        <v>Treatment arm (pretreatment with rifampin; 600 mg; 5 days); Subject 1</v>
      </c>
      <c r="E8159" s="254" t="str">
        <f>IF(AND(A8159&lt;&gt;"",ISNUMBER(A8159)),VLOOKUP(A8159,Studies!A:BR,5,FALSE),"")</f>
        <v>Triazolam</v>
      </c>
      <c r="F8159" s="255" t="str">
        <f>IF(AND(A8159&lt;&gt;"",ISNUMBER(A8159)),VLOOKUP(A8159,Studies!A:BR,6,FALSE),"")</f>
        <v>Plasma</v>
      </c>
      <c r="G8159" s="194">
        <v>115</v>
      </c>
      <c r="H8159" s="50" t="s">
        <v>60</v>
      </c>
      <c r="I8159" s="187">
        <v>0.2584765</v>
      </c>
      <c r="J8159" s="41" t="s">
        <v>941</v>
      </c>
      <c r="K8159" s="41" t="s">
        <v>335</v>
      </c>
      <c r="O8159" s="59" t="s">
        <v>2643</v>
      </c>
    </row>
    <row r="8160" spans="1:16" x14ac:dyDescent="0.2">
      <c r="A8160" s="30">
        <v>1015</v>
      </c>
      <c r="B8160" s="253" t="str">
        <f>IF(AND(A8160&lt;&gt;"",ISNUMBER(A8160)),VLOOKUP(A8160,Studies!A:BR,2,FALSE),"")</f>
        <v>Villikka 1997</v>
      </c>
      <c r="C8160" s="254" t="str">
        <f>IF(AND(A8160&lt;&gt;"",ISNUMBER(A8160)),VLOOKUP(A8160,Studies!A:BR,3,FALSE),"")</f>
        <v>https://www.ncbi.nlm.nih.gov/pubmed/9024169</v>
      </c>
      <c r="D8160" s="254" t="str">
        <f>IF(AND(A8160&lt;&gt;"",ISNUMBER(A8160)),VLOOKUP(A8160,Studies!A:BR,4,FALSE),"")</f>
        <v>Treatment arm (pretreatment with rifampin; 600 mg; 5 days); Subject 1</v>
      </c>
      <c r="E8160" s="254" t="str">
        <f>IF(AND(A8160&lt;&gt;"",ISNUMBER(A8160)),VLOOKUP(A8160,Studies!A:BR,5,FALSE),"")</f>
        <v>Triazolam</v>
      </c>
      <c r="F8160" s="255" t="str">
        <f>IF(AND(A8160&lt;&gt;"",ISNUMBER(A8160)),VLOOKUP(A8160,Studies!A:BR,6,FALSE),"")</f>
        <v>Plasma</v>
      </c>
      <c r="G8160" s="194">
        <v>116</v>
      </c>
      <c r="H8160" s="50" t="s">
        <v>60</v>
      </c>
      <c r="I8160" s="187">
        <v>0.1203702</v>
      </c>
      <c r="J8160" s="41" t="s">
        <v>941</v>
      </c>
      <c r="K8160" s="41" t="s">
        <v>335</v>
      </c>
      <c r="O8160" s="59" t="s">
        <v>2643</v>
      </c>
    </row>
    <row r="8161" spans="1:16" x14ac:dyDescent="0.2">
      <c r="A8161" s="30">
        <v>1015</v>
      </c>
      <c r="B8161" s="253" t="str">
        <f>IF(AND(A8161&lt;&gt;"",ISNUMBER(A8161)),VLOOKUP(A8161,Studies!A:BR,2,FALSE),"")</f>
        <v>Villikka 1997</v>
      </c>
      <c r="C8161" s="254" t="str">
        <f>IF(AND(A8161&lt;&gt;"",ISNUMBER(A8161)),VLOOKUP(A8161,Studies!A:BR,3,FALSE),"")</f>
        <v>https://www.ncbi.nlm.nih.gov/pubmed/9024169</v>
      </c>
      <c r="D8161" s="254" t="str">
        <f>IF(AND(A8161&lt;&gt;"",ISNUMBER(A8161)),VLOOKUP(A8161,Studies!A:BR,4,FALSE),"")</f>
        <v>Treatment arm (pretreatment with rifampin; 600 mg; 5 days); Subject 1</v>
      </c>
      <c r="E8161" s="254" t="str">
        <f>IF(AND(A8161&lt;&gt;"",ISNUMBER(A8161)),VLOOKUP(A8161,Studies!A:BR,5,FALSE),"")</f>
        <v>Triazolam</v>
      </c>
      <c r="F8161" s="255" t="str">
        <f>IF(AND(A8161&lt;&gt;"",ISNUMBER(A8161)),VLOOKUP(A8161,Studies!A:BR,6,FALSE),"")</f>
        <v>Plasma</v>
      </c>
      <c r="G8161" s="194">
        <v>117</v>
      </c>
      <c r="H8161" s="50" t="s">
        <v>60</v>
      </c>
      <c r="I8161" s="187">
        <v>7.1008699999999994E-2</v>
      </c>
      <c r="J8161" s="41" t="s">
        <v>941</v>
      </c>
      <c r="K8161" s="41" t="s">
        <v>335</v>
      </c>
      <c r="O8161" s="59" t="s">
        <v>2643</v>
      </c>
    </row>
    <row r="8162" spans="1:16" x14ac:dyDescent="0.2">
      <c r="A8162" s="30">
        <v>1016</v>
      </c>
      <c r="B8162" s="253" t="str">
        <f>IF(AND(A8162&lt;&gt;"",ISNUMBER(A8162)),VLOOKUP(A8162,Studies!A:BR,2,FALSE),"")</f>
        <v>Villikka 1997</v>
      </c>
      <c r="C8162" s="254" t="str">
        <f>IF(AND(A8162&lt;&gt;"",ISNUMBER(A8162)),VLOOKUP(A8162,Studies!A:BR,3,FALSE),"")</f>
        <v>https://www.ncbi.nlm.nih.gov/pubmed/9024169</v>
      </c>
      <c r="D8162" s="254" t="str">
        <f>IF(AND(A8162&lt;&gt;"",ISNUMBER(A8162)),VLOOKUP(A8162,Studies!A:BR,4,FALSE),"")</f>
        <v>Treatment arm (pretreatment with rifampin; 600 mg; 5 days); Subject 2</v>
      </c>
      <c r="E8162" s="254" t="str">
        <f>IF(AND(A8162&lt;&gt;"",ISNUMBER(A8162)),VLOOKUP(A8162,Studies!A:BR,5,FALSE),"")</f>
        <v>Triazolam</v>
      </c>
      <c r="F8162" s="255" t="str">
        <f>IF(AND(A8162&lt;&gt;"",ISNUMBER(A8162)),VLOOKUP(A8162,Studies!A:BR,6,FALSE),"")</f>
        <v>Plasma</v>
      </c>
      <c r="G8162" s="194">
        <v>113.5</v>
      </c>
      <c r="H8162" s="50" t="s">
        <v>60</v>
      </c>
      <c r="I8162" s="187">
        <v>8.844204E-2</v>
      </c>
      <c r="J8162" s="41" t="s">
        <v>941</v>
      </c>
      <c r="K8162" s="41" t="s">
        <v>335</v>
      </c>
      <c r="O8162" s="59" t="s">
        <v>2643</v>
      </c>
      <c r="P8162" s="42" t="s">
        <v>2647</v>
      </c>
    </row>
    <row r="8163" spans="1:16" x14ac:dyDescent="0.2">
      <c r="A8163" s="30">
        <v>1016</v>
      </c>
      <c r="B8163" s="253" t="str">
        <f>IF(AND(A8163&lt;&gt;"",ISNUMBER(A8163)),VLOOKUP(A8163,Studies!A:BR,2,FALSE),"")</f>
        <v>Villikka 1997</v>
      </c>
      <c r="C8163" s="254" t="str">
        <f>IF(AND(A8163&lt;&gt;"",ISNUMBER(A8163)),VLOOKUP(A8163,Studies!A:BR,3,FALSE),"")</f>
        <v>https://www.ncbi.nlm.nih.gov/pubmed/9024169</v>
      </c>
      <c r="D8163" s="254" t="str">
        <f>IF(AND(A8163&lt;&gt;"",ISNUMBER(A8163)),VLOOKUP(A8163,Studies!A:BR,4,FALSE),"")</f>
        <v>Treatment arm (pretreatment with rifampin; 600 mg; 5 days); Subject 2</v>
      </c>
      <c r="E8163" s="254" t="str">
        <f>IF(AND(A8163&lt;&gt;"",ISNUMBER(A8163)),VLOOKUP(A8163,Studies!A:BR,5,FALSE),"")</f>
        <v>Triazolam</v>
      </c>
      <c r="F8163" s="255" t="str">
        <f>IF(AND(A8163&lt;&gt;"",ISNUMBER(A8163)),VLOOKUP(A8163,Studies!A:BR,6,FALSE),"")</f>
        <v>Plasma</v>
      </c>
      <c r="G8163" s="194">
        <v>114</v>
      </c>
      <c r="H8163" s="50" t="s">
        <v>60</v>
      </c>
      <c r="I8163" s="187">
        <v>0.2157712</v>
      </c>
      <c r="J8163" s="41" t="s">
        <v>941</v>
      </c>
      <c r="K8163" s="41" t="s">
        <v>335</v>
      </c>
      <c r="O8163" s="59" t="s">
        <v>2643</v>
      </c>
    </row>
    <row r="8164" spans="1:16" x14ac:dyDescent="0.2">
      <c r="A8164" s="30">
        <v>1016</v>
      </c>
      <c r="B8164" s="253" t="str">
        <f>IF(AND(A8164&lt;&gt;"",ISNUMBER(A8164)),VLOOKUP(A8164,Studies!A:BR,2,FALSE),"")</f>
        <v>Villikka 1997</v>
      </c>
      <c r="C8164" s="254" t="str">
        <f>IF(AND(A8164&lt;&gt;"",ISNUMBER(A8164)),VLOOKUP(A8164,Studies!A:BR,3,FALSE),"")</f>
        <v>https://www.ncbi.nlm.nih.gov/pubmed/9024169</v>
      </c>
      <c r="D8164" s="254" t="str">
        <f>IF(AND(A8164&lt;&gt;"",ISNUMBER(A8164)),VLOOKUP(A8164,Studies!A:BR,4,FALSE),"")</f>
        <v>Treatment arm (pretreatment with rifampin; 600 mg; 5 days); Subject 2</v>
      </c>
      <c r="E8164" s="254" t="str">
        <f>IF(AND(A8164&lt;&gt;"",ISNUMBER(A8164)),VLOOKUP(A8164,Studies!A:BR,5,FALSE),"")</f>
        <v>Triazolam</v>
      </c>
      <c r="F8164" s="255" t="str">
        <f>IF(AND(A8164&lt;&gt;"",ISNUMBER(A8164)),VLOOKUP(A8164,Studies!A:BR,6,FALSE),"")</f>
        <v>Plasma</v>
      </c>
      <c r="G8164" s="194">
        <v>114.5</v>
      </c>
      <c r="H8164" s="50" t="s">
        <v>60</v>
      </c>
      <c r="I8164" s="187">
        <v>0.24652579999999999</v>
      </c>
      <c r="J8164" s="41" t="s">
        <v>941</v>
      </c>
      <c r="K8164" s="41" t="s">
        <v>335</v>
      </c>
      <c r="O8164" s="59" t="s">
        <v>2643</v>
      </c>
    </row>
    <row r="8165" spans="1:16" x14ac:dyDescent="0.2">
      <c r="A8165" s="30">
        <v>1016</v>
      </c>
      <c r="B8165" s="253" t="str">
        <f>IF(AND(A8165&lt;&gt;"",ISNUMBER(A8165)),VLOOKUP(A8165,Studies!A:BR,2,FALSE),"")</f>
        <v>Villikka 1997</v>
      </c>
      <c r="C8165" s="254" t="str">
        <f>IF(AND(A8165&lt;&gt;"",ISNUMBER(A8165)),VLOOKUP(A8165,Studies!A:BR,3,FALSE),"")</f>
        <v>https://www.ncbi.nlm.nih.gov/pubmed/9024169</v>
      </c>
      <c r="D8165" s="254" t="str">
        <f>IF(AND(A8165&lt;&gt;"",ISNUMBER(A8165)),VLOOKUP(A8165,Studies!A:BR,4,FALSE),"")</f>
        <v>Treatment arm (pretreatment with rifampin; 600 mg; 5 days); Subject 2</v>
      </c>
      <c r="E8165" s="254" t="str">
        <f>IF(AND(A8165&lt;&gt;"",ISNUMBER(A8165)),VLOOKUP(A8165,Studies!A:BR,5,FALSE),"")</f>
        <v>Triazolam</v>
      </c>
      <c r="F8165" s="255" t="str">
        <f>IF(AND(A8165&lt;&gt;"",ISNUMBER(A8165)),VLOOKUP(A8165,Studies!A:BR,6,FALSE),"")</f>
        <v>Plasma</v>
      </c>
      <c r="G8165" s="194">
        <v>115</v>
      </c>
      <c r="H8165" s="50" t="s">
        <v>60</v>
      </c>
      <c r="I8165" s="187">
        <v>0.2139395</v>
      </c>
      <c r="J8165" s="41" t="s">
        <v>941</v>
      </c>
      <c r="K8165" s="41" t="s">
        <v>335</v>
      </c>
      <c r="O8165" s="59" t="s">
        <v>2643</v>
      </c>
    </row>
    <row r="8166" spans="1:16" x14ac:dyDescent="0.2">
      <c r="A8166" s="30">
        <v>1016</v>
      </c>
      <c r="B8166" s="253" t="str">
        <f>IF(AND(A8166&lt;&gt;"",ISNUMBER(A8166)),VLOOKUP(A8166,Studies!A:BR,2,FALSE),"")</f>
        <v>Villikka 1997</v>
      </c>
      <c r="C8166" s="254" t="str">
        <f>IF(AND(A8166&lt;&gt;"",ISNUMBER(A8166)),VLOOKUP(A8166,Studies!A:BR,3,FALSE),"")</f>
        <v>https://www.ncbi.nlm.nih.gov/pubmed/9024169</v>
      </c>
      <c r="D8166" s="254" t="str">
        <f>IF(AND(A8166&lt;&gt;"",ISNUMBER(A8166)),VLOOKUP(A8166,Studies!A:BR,4,FALSE),"")</f>
        <v>Treatment arm (pretreatment with rifampin; 600 mg; 5 days); Subject 2</v>
      </c>
      <c r="E8166" s="254" t="str">
        <f>IF(AND(A8166&lt;&gt;"",ISNUMBER(A8166)),VLOOKUP(A8166,Studies!A:BR,5,FALSE),"")</f>
        <v>Triazolam</v>
      </c>
      <c r="F8166" s="255" t="str">
        <f>IF(AND(A8166&lt;&gt;"",ISNUMBER(A8166)),VLOOKUP(A8166,Studies!A:BR,6,FALSE),"")</f>
        <v>Plasma</v>
      </c>
      <c r="G8166" s="194">
        <v>116</v>
      </c>
      <c r="H8166" s="50" t="s">
        <v>60</v>
      </c>
      <c r="I8166" s="187">
        <v>0.14793890000000001</v>
      </c>
      <c r="J8166" s="41" t="s">
        <v>941</v>
      </c>
      <c r="K8166" s="41" t="s">
        <v>335</v>
      </c>
      <c r="O8166" s="59" t="s">
        <v>2643</v>
      </c>
    </row>
    <row r="8167" spans="1:16" x14ac:dyDescent="0.2">
      <c r="A8167" s="30">
        <v>1016</v>
      </c>
      <c r="B8167" s="253" t="str">
        <f>IF(AND(A8167&lt;&gt;"",ISNUMBER(A8167)),VLOOKUP(A8167,Studies!A:BR,2,FALSE),"")</f>
        <v>Villikka 1997</v>
      </c>
      <c r="C8167" s="254" t="str">
        <f>IF(AND(A8167&lt;&gt;"",ISNUMBER(A8167)),VLOOKUP(A8167,Studies!A:BR,3,FALSE),"")</f>
        <v>https://www.ncbi.nlm.nih.gov/pubmed/9024169</v>
      </c>
      <c r="D8167" s="254" t="str">
        <f>IF(AND(A8167&lt;&gt;"",ISNUMBER(A8167)),VLOOKUP(A8167,Studies!A:BR,4,FALSE),"")</f>
        <v>Treatment arm (pretreatment with rifampin; 600 mg; 5 days); Subject 2</v>
      </c>
      <c r="E8167" s="254" t="str">
        <f>IF(AND(A8167&lt;&gt;"",ISNUMBER(A8167)),VLOOKUP(A8167,Studies!A:BR,5,FALSE),"")</f>
        <v>Triazolam</v>
      </c>
      <c r="F8167" s="255" t="str">
        <f>IF(AND(A8167&lt;&gt;"",ISNUMBER(A8167)),VLOOKUP(A8167,Studies!A:BR,6,FALSE),"")</f>
        <v>Plasma</v>
      </c>
      <c r="G8167" s="194">
        <v>117</v>
      </c>
      <c r="H8167" s="50" t="s">
        <v>60</v>
      </c>
      <c r="I8167" s="187">
        <v>0.1093224</v>
      </c>
      <c r="J8167" s="41" t="s">
        <v>941</v>
      </c>
      <c r="K8167" s="41" t="s">
        <v>335</v>
      </c>
      <c r="O8167" s="59" t="s">
        <v>2643</v>
      </c>
    </row>
    <row r="8168" spans="1:16" x14ac:dyDescent="0.2">
      <c r="A8168" s="30">
        <v>1016</v>
      </c>
      <c r="B8168" s="253" t="str">
        <f>IF(AND(A8168&lt;&gt;"",ISNUMBER(A8168)),VLOOKUP(A8168,Studies!A:BR,2,FALSE),"")</f>
        <v>Villikka 1997</v>
      </c>
      <c r="C8168" s="254" t="str">
        <f>IF(AND(A8168&lt;&gt;"",ISNUMBER(A8168)),VLOOKUP(A8168,Studies!A:BR,3,FALSE),"")</f>
        <v>https://www.ncbi.nlm.nih.gov/pubmed/9024169</v>
      </c>
      <c r="D8168" s="254" t="str">
        <f>IF(AND(A8168&lt;&gt;"",ISNUMBER(A8168)),VLOOKUP(A8168,Studies!A:BR,4,FALSE),"")</f>
        <v>Treatment arm (pretreatment with rifampin; 600 mg; 5 days); Subject 2</v>
      </c>
      <c r="E8168" s="254" t="str">
        <f>IF(AND(A8168&lt;&gt;"",ISNUMBER(A8168)),VLOOKUP(A8168,Studies!A:BR,5,FALSE),"")</f>
        <v>Triazolam</v>
      </c>
      <c r="F8168" s="255" t="str">
        <f>IF(AND(A8168&lt;&gt;"",ISNUMBER(A8168)),VLOOKUP(A8168,Studies!A:BR,6,FALSE),"")</f>
        <v>Plasma</v>
      </c>
      <c r="G8168" s="194">
        <v>118</v>
      </c>
      <c r="H8168" s="50" t="s">
        <v>60</v>
      </c>
      <c r="I8168" s="187">
        <v>6.0208619999999997E-2</v>
      </c>
      <c r="J8168" s="41" t="s">
        <v>941</v>
      </c>
      <c r="K8168" s="41" t="s">
        <v>335</v>
      </c>
      <c r="O8168" s="59" t="s">
        <v>2643</v>
      </c>
    </row>
    <row r="8169" spans="1:16" x14ac:dyDescent="0.2">
      <c r="A8169" s="30">
        <v>1017</v>
      </c>
      <c r="B8169" s="253" t="str">
        <f>IF(AND(A8169&lt;&gt;"",ISNUMBER(A8169)),VLOOKUP(A8169,Studies!A:BR,2,FALSE),"")</f>
        <v>Villikka 1997</v>
      </c>
      <c r="C8169" s="254" t="str">
        <f>IF(AND(A8169&lt;&gt;"",ISNUMBER(A8169)),VLOOKUP(A8169,Studies!A:BR,3,FALSE),"")</f>
        <v>https://www.ncbi.nlm.nih.gov/pubmed/9024169</v>
      </c>
      <c r="D8169" s="254" t="str">
        <f>IF(AND(A8169&lt;&gt;"",ISNUMBER(A8169)),VLOOKUP(A8169,Studies!A:BR,4,FALSE),"")</f>
        <v>Treatment arm (pretreatment with rifampin; 600 mg; 5 days); Subject 3</v>
      </c>
      <c r="E8169" s="254" t="str">
        <f>IF(AND(A8169&lt;&gt;"",ISNUMBER(A8169)),VLOOKUP(A8169,Studies!A:BR,5,FALSE),"")</f>
        <v>Triazolam</v>
      </c>
      <c r="F8169" s="255" t="str">
        <f>IF(AND(A8169&lt;&gt;"",ISNUMBER(A8169)),VLOOKUP(A8169,Studies!A:BR,6,FALSE),"")</f>
        <v>Plasma</v>
      </c>
      <c r="G8169" s="194">
        <v>113.5</v>
      </c>
      <c r="H8169" s="50" t="s">
        <v>60</v>
      </c>
      <c r="I8169" s="187">
        <v>0.1186786</v>
      </c>
      <c r="J8169" s="41" t="s">
        <v>941</v>
      </c>
      <c r="K8169" s="41" t="s">
        <v>335</v>
      </c>
      <c r="O8169" s="59" t="s">
        <v>2643</v>
      </c>
      <c r="P8169" s="42" t="s">
        <v>2648</v>
      </c>
    </row>
    <row r="8170" spans="1:16" x14ac:dyDescent="0.2">
      <c r="A8170" s="30">
        <v>1017</v>
      </c>
      <c r="B8170" s="253" t="str">
        <f>IF(AND(A8170&lt;&gt;"",ISNUMBER(A8170)),VLOOKUP(A8170,Studies!A:BR,2,FALSE),"")</f>
        <v>Villikka 1997</v>
      </c>
      <c r="C8170" s="254" t="str">
        <f>IF(AND(A8170&lt;&gt;"",ISNUMBER(A8170)),VLOOKUP(A8170,Studies!A:BR,3,FALSE),"")</f>
        <v>https://www.ncbi.nlm.nih.gov/pubmed/9024169</v>
      </c>
      <c r="D8170" s="254" t="str">
        <f>IF(AND(A8170&lt;&gt;"",ISNUMBER(A8170)),VLOOKUP(A8170,Studies!A:BR,4,FALSE),"")</f>
        <v>Treatment arm (pretreatment with rifampin; 600 mg; 5 days); Subject 3</v>
      </c>
      <c r="E8170" s="254" t="str">
        <f>IF(AND(A8170&lt;&gt;"",ISNUMBER(A8170)),VLOOKUP(A8170,Studies!A:BR,5,FALSE),"")</f>
        <v>Triazolam</v>
      </c>
      <c r="F8170" s="255" t="str">
        <f>IF(AND(A8170&lt;&gt;"",ISNUMBER(A8170)),VLOOKUP(A8170,Studies!A:BR,6,FALSE),"")</f>
        <v>Plasma</v>
      </c>
      <c r="G8170" s="194">
        <v>114</v>
      </c>
      <c r="H8170" s="50" t="s">
        <v>60</v>
      </c>
      <c r="I8170" s="187">
        <v>0.2604474</v>
      </c>
      <c r="J8170" s="41" t="s">
        <v>941</v>
      </c>
      <c r="K8170" s="41" t="s">
        <v>335</v>
      </c>
      <c r="O8170" s="59" t="s">
        <v>2643</v>
      </c>
    </row>
    <row r="8171" spans="1:16" x14ac:dyDescent="0.2">
      <c r="A8171" s="30">
        <v>1017</v>
      </c>
      <c r="B8171" s="253" t="str">
        <f>IF(AND(A8171&lt;&gt;"",ISNUMBER(A8171)),VLOOKUP(A8171,Studies!A:BR,2,FALSE),"")</f>
        <v>Villikka 1997</v>
      </c>
      <c r="C8171" s="254" t="str">
        <f>IF(AND(A8171&lt;&gt;"",ISNUMBER(A8171)),VLOOKUP(A8171,Studies!A:BR,3,FALSE),"")</f>
        <v>https://www.ncbi.nlm.nih.gov/pubmed/9024169</v>
      </c>
      <c r="D8171" s="254" t="str">
        <f>IF(AND(A8171&lt;&gt;"",ISNUMBER(A8171)),VLOOKUP(A8171,Studies!A:BR,4,FALSE),"")</f>
        <v>Treatment arm (pretreatment with rifampin; 600 mg; 5 days); Subject 3</v>
      </c>
      <c r="E8171" s="254" t="str">
        <f>IF(AND(A8171&lt;&gt;"",ISNUMBER(A8171)),VLOOKUP(A8171,Studies!A:BR,5,FALSE),"")</f>
        <v>Triazolam</v>
      </c>
      <c r="F8171" s="255" t="str">
        <f>IF(AND(A8171&lt;&gt;"",ISNUMBER(A8171)),VLOOKUP(A8171,Studies!A:BR,6,FALSE),"")</f>
        <v>Plasma</v>
      </c>
      <c r="G8171" s="194">
        <v>114.5</v>
      </c>
      <c r="H8171" s="50" t="s">
        <v>60</v>
      </c>
      <c r="I8171" s="187">
        <v>0.51028700000000005</v>
      </c>
      <c r="J8171" s="41" t="s">
        <v>941</v>
      </c>
      <c r="K8171" s="41" t="s">
        <v>335</v>
      </c>
      <c r="O8171" s="59" t="s">
        <v>2643</v>
      </c>
    </row>
    <row r="8172" spans="1:16" x14ac:dyDescent="0.2">
      <c r="A8172" s="30">
        <v>1017</v>
      </c>
      <c r="B8172" s="253" t="str">
        <f>IF(AND(A8172&lt;&gt;"",ISNUMBER(A8172)),VLOOKUP(A8172,Studies!A:BR,2,FALSE),"")</f>
        <v>Villikka 1997</v>
      </c>
      <c r="C8172" s="254" t="str">
        <f>IF(AND(A8172&lt;&gt;"",ISNUMBER(A8172)),VLOOKUP(A8172,Studies!A:BR,3,FALSE),"")</f>
        <v>https://www.ncbi.nlm.nih.gov/pubmed/9024169</v>
      </c>
      <c r="D8172" s="254" t="str">
        <f>IF(AND(A8172&lt;&gt;"",ISNUMBER(A8172)),VLOOKUP(A8172,Studies!A:BR,4,FALSE),"")</f>
        <v>Treatment arm (pretreatment with rifampin; 600 mg; 5 days); Subject 3</v>
      </c>
      <c r="E8172" s="254" t="str">
        <f>IF(AND(A8172&lt;&gt;"",ISNUMBER(A8172)),VLOOKUP(A8172,Studies!A:BR,5,FALSE),"")</f>
        <v>Triazolam</v>
      </c>
      <c r="F8172" s="255" t="str">
        <f>IF(AND(A8172&lt;&gt;"",ISNUMBER(A8172)),VLOOKUP(A8172,Studies!A:BR,6,FALSE),"")</f>
        <v>Plasma</v>
      </c>
      <c r="G8172" s="194">
        <v>115</v>
      </c>
      <c r="H8172" s="50" t="s">
        <v>60</v>
      </c>
      <c r="I8172" s="187">
        <v>0.71793720000000005</v>
      </c>
      <c r="J8172" s="41" t="s">
        <v>941</v>
      </c>
      <c r="K8172" s="41" t="s">
        <v>335</v>
      </c>
      <c r="O8172" s="59" t="s">
        <v>2643</v>
      </c>
    </row>
    <row r="8173" spans="1:16" x14ac:dyDescent="0.2">
      <c r="A8173" s="30">
        <v>1017</v>
      </c>
      <c r="B8173" s="253" t="str">
        <f>IF(AND(A8173&lt;&gt;"",ISNUMBER(A8173)),VLOOKUP(A8173,Studies!A:BR,2,FALSE),"")</f>
        <v>Villikka 1997</v>
      </c>
      <c r="C8173" s="254" t="str">
        <f>IF(AND(A8173&lt;&gt;"",ISNUMBER(A8173)),VLOOKUP(A8173,Studies!A:BR,3,FALSE),"")</f>
        <v>https://www.ncbi.nlm.nih.gov/pubmed/9024169</v>
      </c>
      <c r="D8173" s="254" t="str">
        <f>IF(AND(A8173&lt;&gt;"",ISNUMBER(A8173)),VLOOKUP(A8173,Studies!A:BR,4,FALSE),"")</f>
        <v>Treatment arm (pretreatment with rifampin; 600 mg; 5 days); Subject 3</v>
      </c>
      <c r="E8173" s="254" t="str">
        <f>IF(AND(A8173&lt;&gt;"",ISNUMBER(A8173)),VLOOKUP(A8173,Studies!A:BR,5,FALSE),"")</f>
        <v>Triazolam</v>
      </c>
      <c r="F8173" s="255" t="str">
        <f>IF(AND(A8173&lt;&gt;"",ISNUMBER(A8173)),VLOOKUP(A8173,Studies!A:BR,6,FALSE),"")</f>
        <v>Plasma</v>
      </c>
      <c r="G8173" s="194">
        <v>116</v>
      </c>
      <c r="H8173" s="50" t="s">
        <v>60</v>
      </c>
      <c r="I8173" s="187">
        <v>0.44403920000000002</v>
      </c>
      <c r="J8173" s="41" t="s">
        <v>941</v>
      </c>
      <c r="K8173" s="41" t="s">
        <v>335</v>
      </c>
      <c r="O8173" s="59" t="s">
        <v>2643</v>
      </c>
    </row>
    <row r="8174" spans="1:16" x14ac:dyDescent="0.2">
      <c r="A8174" s="30">
        <v>1017</v>
      </c>
      <c r="B8174" s="253" t="str">
        <f>IF(AND(A8174&lt;&gt;"",ISNUMBER(A8174)),VLOOKUP(A8174,Studies!A:BR,2,FALSE),"")</f>
        <v>Villikka 1997</v>
      </c>
      <c r="C8174" s="254" t="str">
        <f>IF(AND(A8174&lt;&gt;"",ISNUMBER(A8174)),VLOOKUP(A8174,Studies!A:BR,3,FALSE),"")</f>
        <v>https://www.ncbi.nlm.nih.gov/pubmed/9024169</v>
      </c>
      <c r="D8174" s="254" t="str">
        <f>IF(AND(A8174&lt;&gt;"",ISNUMBER(A8174)),VLOOKUP(A8174,Studies!A:BR,4,FALSE),"")</f>
        <v>Treatment arm (pretreatment with rifampin; 600 mg; 5 days); Subject 3</v>
      </c>
      <c r="E8174" s="254" t="str">
        <f>IF(AND(A8174&lt;&gt;"",ISNUMBER(A8174)),VLOOKUP(A8174,Studies!A:BR,5,FALSE),"")</f>
        <v>Triazolam</v>
      </c>
      <c r="F8174" s="255" t="str">
        <f>IF(AND(A8174&lt;&gt;"",ISNUMBER(A8174)),VLOOKUP(A8174,Studies!A:BR,6,FALSE),"")</f>
        <v>Plasma</v>
      </c>
      <c r="G8174" s="194">
        <v>117</v>
      </c>
      <c r="H8174" s="50" t="s">
        <v>60</v>
      </c>
      <c r="I8174" s="187">
        <v>0.22946140000000001</v>
      </c>
      <c r="J8174" s="41" t="s">
        <v>941</v>
      </c>
      <c r="K8174" s="41" t="s">
        <v>335</v>
      </c>
      <c r="O8174" s="59" t="s">
        <v>2643</v>
      </c>
    </row>
    <row r="8175" spans="1:16" x14ac:dyDescent="0.2">
      <c r="A8175" s="30">
        <v>1017</v>
      </c>
      <c r="B8175" s="253" t="str">
        <f>IF(AND(A8175&lt;&gt;"",ISNUMBER(A8175)),VLOOKUP(A8175,Studies!A:BR,2,FALSE),"")</f>
        <v>Villikka 1997</v>
      </c>
      <c r="C8175" s="254" t="str">
        <f>IF(AND(A8175&lt;&gt;"",ISNUMBER(A8175)),VLOOKUP(A8175,Studies!A:BR,3,FALSE),"")</f>
        <v>https://www.ncbi.nlm.nih.gov/pubmed/9024169</v>
      </c>
      <c r="D8175" s="254" t="str">
        <f>IF(AND(A8175&lt;&gt;"",ISNUMBER(A8175)),VLOOKUP(A8175,Studies!A:BR,4,FALSE),"")</f>
        <v>Treatment arm (pretreatment with rifampin; 600 mg; 5 days); Subject 3</v>
      </c>
      <c r="E8175" s="254" t="str">
        <f>IF(AND(A8175&lt;&gt;"",ISNUMBER(A8175)),VLOOKUP(A8175,Studies!A:BR,5,FALSE),"")</f>
        <v>Triazolam</v>
      </c>
      <c r="F8175" s="255" t="str">
        <f>IF(AND(A8175&lt;&gt;"",ISNUMBER(A8175)),VLOOKUP(A8175,Studies!A:BR,6,FALSE),"")</f>
        <v>Plasma</v>
      </c>
      <c r="G8175" s="194">
        <v>118</v>
      </c>
      <c r="H8175" s="50" t="s">
        <v>60</v>
      </c>
      <c r="I8175" s="187">
        <v>0.1208371</v>
      </c>
      <c r="J8175" s="41" t="s">
        <v>941</v>
      </c>
      <c r="K8175" s="41" t="s">
        <v>335</v>
      </c>
      <c r="O8175" s="59" t="s">
        <v>2643</v>
      </c>
    </row>
    <row r="8176" spans="1:16" x14ac:dyDescent="0.2">
      <c r="A8176" s="30">
        <v>1017</v>
      </c>
      <c r="B8176" s="253" t="str">
        <f>IF(AND(A8176&lt;&gt;"",ISNUMBER(A8176)),VLOOKUP(A8176,Studies!A:BR,2,FALSE),"")</f>
        <v>Villikka 1997</v>
      </c>
      <c r="C8176" s="254" t="str">
        <f>IF(AND(A8176&lt;&gt;"",ISNUMBER(A8176)),VLOOKUP(A8176,Studies!A:BR,3,FALSE),"")</f>
        <v>https://www.ncbi.nlm.nih.gov/pubmed/9024169</v>
      </c>
      <c r="D8176" s="254" t="str">
        <f>IF(AND(A8176&lt;&gt;"",ISNUMBER(A8176)),VLOOKUP(A8176,Studies!A:BR,4,FALSE),"")</f>
        <v>Treatment arm (pretreatment with rifampin; 600 mg; 5 days); Subject 3</v>
      </c>
      <c r="E8176" s="254" t="str">
        <f>IF(AND(A8176&lt;&gt;"",ISNUMBER(A8176)),VLOOKUP(A8176,Studies!A:BR,5,FALSE),"")</f>
        <v>Triazolam</v>
      </c>
      <c r="F8176" s="255" t="str">
        <f>IF(AND(A8176&lt;&gt;"",ISNUMBER(A8176)),VLOOKUP(A8176,Studies!A:BR,6,FALSE),"")</f>
        <v>Plasma</v>
      </c>
      <c r="G8176" s="194">
        <v>119</v>
      </c>
      <c r="H8176" s="50" t="s">
        <v>60</v>
      </c>
      <c r="I8176" s="187">
        <v>6.0127180000000002E-2</v>
      </c>
      <c r="J8176" s="41" t="s">
        <v>941</v>
      </c>
      <c r="K8176" s="41" t="s">
        <v>335</v>
      </c>
      <c r="O8176" s="59" t="s">
        <v>2643</v>
      </c>
    </row>
    <row r="8177" spans="1:16" x14ac:dyDescent="0.2">
      <c r="A8177" s="30">
        <v>1018</v>
      </c>
      <c r="B8177" s="253" t="str">
        <f>IF(AND(A8177&lt;&gt;"",ISNUMBER(A8177)),VLOOKUP(A8177,Studies!A:BR,2,FALSE),"")</f>
        <v>Villikka 1997</v>
      </c>
      <c r="C8177" s="254" t="str">
        <f>IF(AND(A8177&lt;&gt;"",ISNUMBER(A8177)),VLOOKUP(A8177,Studies!A:BR,3,FALSE),"")</f>
        <v>https://www.ncbi.nlm.nih.gov/pubmed/9024169</v>
      </c>
      <c r="D8177" s="254" t="str">
        <f>IF(AND(A8177&lt;&gt;"",ISNUMBER(A8177)),VLOOKUP(A8177,Studies!A:BR,4,FALSE),"")</f>
        <v>Treatment arm (pretreatment with rifampin; 600 mg; 5 days); Subject 4</v>
      </c>
      <c r="E8177" s="254" t="str">
        <f>IF(AND(A8177&lt;&gt;"",ISNUMBER(A8177)),VLOOKUP(A8177,Studies!A:BR,5,FALSE),"")</f>
        <v>Triazolam</v>
      </c>
      <c r="F8177" s="255" t="str">
        <f>IF(AND(A8177&lt;&gt;"",ISNUMBER(A8177)),VLOOKUP(A8177,Studies!A:BR,6,FALSE),"")</f>
        <v>Plasma</v>
      </c>
      <c r="G8177" s="194">
        <v>113.5</v>
      </c>
      <c r="H8177" s="50" t="s">
        <v>60</v>
      </c>
      <c r="I8177" s="187">
        <v>6.9904729999999998E-2</v>
      </c>
      <c r="J8177" s="41" t="s">
        <v>941</v>
      </c>
      <c r="K8177" s="41" t="s">
        <v>335</v>
      </c>
      <c r="O8177" s="59" t="s">
        <v>2643</v>
      </c>
      <c r="P8177" s="42" t="s">
        <v>2649</v>
      </c>
    </row>
    <row r="8178" spans="1:16" x14ac:dyDescent="0.2">
      <c r="A8178" s="30">
        <v>1018</v>
      </c>
      <c r="B8178" s="253" t="str">
        <f>IF(AND(A8178&lt;&gt;"",ISNUMBER(A8178)),VLOOKUP(A8178,Studies!A:BR,2,FALSE),"")</f>
        <v>Villikka 1997</v>
      </c>
      <c r="C8178" s="254" t="str">
        <f>IF(AND(A8178&lt;&gt;"",ISNUMBER(A8178)),VLOOKUP(A8178,Studies!A:BR,3,FALSE),"")</f>
        <v>https://www.ncbi.nlm.nih.gov/pubmed/9024169</v>
      </c>
      <c r="D8178" s="254" t="str">
        <f>IF(AND(A8178&lt;&gt;"",ISNUMBER(A8178)),VLOOKUP(A8178,Studies!A:BR,4,FALSE),"")</f>
        <v>Treatment arm (pretreatment with rifampin; 600 mg; 5 days); Subject 4</v>
      </c>
      <c r="E8178" s="254" t="str">
        <f>IF(AND(A8178&lt;&gt;"",ISNUMBER(A8178)),VLOOKUP(A8178,Studies!A:BR,5,FALSE),"")</f>
        <v>Triazolam</v>
      </c>
      <c r="F8178" s="255" t="str">
        <f>IF(AND(A8178&lt;&gt;"",ISNUMBER(A8178)),VLOOKUP(A8178,Studies!A:BR,6,FALSE),"")</f>
        <v>Plasma</v>
      </c>
      <c r="G8178" s="194">
        <v>114</v>
      </c>
      <c r="H8178" s="50" t="s">
        <v>60</v>
      </c>
      <c r="I8178" s="187">
        <v>0.32860349999999999</v>
      </c>
      <c r="J8178" s="41" t="s">
        <v>941</v>
      </c>
      <c r="K8178" s="41" t="s">
        <v>335</v>
      </c>
      <c r="O8178" s="59" t="s">
        <v>2643</v>
      </c>
    </row>
    <row r="8179" spans="1:16" x14ac:dyDescent="0.2">
      <c r="A8179" s="30">
        <v>1018</v>
      </c>
      <c r="B8179" s="253" t="str">
        <f>IF(AND(A8179&lt;&gt;"",ISNUMBER(A8179)),VLOOKUP(A8179,Studies!A:BR,2,FALSE),"")</f>
        <v>Villikka 1997</v>
      </c>
      <c r="C8179" s="254" t="str">
        <f>IF(AND(A8179&lt;&gt;"",ISNUMBER(A8179)),VLOOKUP(A8179,Studies!A:BR,3,FALSE),"")</f>
        <v>https://www.ncbi.nlm.nih.gov/pubmed/9024169</v>
      </c>
      <c r="D8179" s="254" t="str">
        <f>IF(AND(A8179&lt;&gt;"",ISNUMBER(A8179)),VLOOKUP(A8179,Studies!A:BR,4,FALSE),"")</f>
        <v>Treatment arm (pretreatment with rifampin; 600 mg; 5 days); Subject 4</v>
      </c>
      <c r="E8179" s="254" t="str">
        <f>IF(AND(A8179&lt;&gt;"",ISNUMBER(A8179)),VLOOKUP(A8179,Studies!A:BR,5,FALSE),"")</f>
        <v>Triazolam</v>
      </c>
      <c r="F8179" s="255" t="str">
        <f>IF(AND(A8179&lt;&gt;"",ISNUMBER(A8179)),VLOOKUP(A8179,Studies!A:BR,6,FALSE),"")</f>
        <v>Plasma</v>
      </c>
      <c r="G8179" s="194">
        <v>114.5</v>
      </c>
      <c r="H8179" s="50" t="s">
        <v>60</v>
      </c>
      <c r="I8179" s="187">
        <v>0.22755239999999999</v>
      </c>
      <c r="J8179" s="41" t="s">
        <v>941</v>
      </c>
      <c r="K8179" s="41" t="s">
        <v>335</v>
      </c>
      <c r="O8179" s="59" t="s">
        <v>2643</v>
      </c>
    </row>
    <row r="8180" spans="1:16" x14ac:dyDescent="0.2">
      <c r="A8180" s="30">
        <v>1018</v>
      </c>
      <c r="B8180" s="253" t="str">
        <f>IF(AND(A8180&lt;&gt;"",ISNUMBER(A8180)),VLOOKUP(A8180,Studies!A:BR,2,FALSE),"")</f>
        <v>Villikka 1997</v>
      </c>
      <c r="C8180" s="254" t="str">
        <f>IF(AND(A8180&lt;&gt;"",ISNUMBER(A8180)),VLOOKUP(A8180,Studies!A:BR,3,FALSE),"")</f>
        <v>https://www.ncbi.nlm.nih.gov/pubmed/9024169</v>
      </c>
      <c r="D8180" s="254" t="str">
        <f>IF(AND(A8180&lt;&gt;"",ISNUMBER(A8180)),VLOOKUP(A8180,Studies!A:BR,4,FALSE),"")</f>
        <v>Treatment arm (pretreatment with rifampin; 600 mg; 5 days); Subject 4</v>
      </c>
      <c r="E8180" s="254" t="str">
        <f>IF(AND(A8180&lt;&gt;"",ISNUMBER(A8180)),VLOOKUP(A8180,Studies!A:BR,5,FALSE),"")</f>
        <v>Triazolam</v>
      </c>
      <c r="F8180" s="255" t="str">
        <f>IF(AND(A8180&lt;&gt;"",ISNUMBER(A8180)),VLOOKUP(A8180,Studies!A:BR,6,FALSE),"")</f>
        <v>Plasma</v>
      </c>
      <c r="G8180" s="194">
        <v>115</v>
      </c>
      <c r="H8180" s="50" t="s">
        <v>60</v>
      </c>
      <c r="I8180" s="187">
        <v>0.1605801</v>
      </c>
      <c r="J8180" s="41" t="s">
        <v>941</v>
      </c>
      <c r="K8180" s="41" t="s">
        <v>335</v>
      </c>
      <c r="O8180" s="59" t="s">
        <v>2643</v>
      </c>
    </row>
    <row r="8181" spans="1:16" x14ac:dyDescent="0.2">
      <c r="A8181" s="30">
        <v>1018</v>
      </c>
      <c r="B8181" s="253" t="str">
        <f>IF(AND(A8181&lt;&gt;"",ISNUMBER(A8181)),VLOOKUP(A8181,Studies!A:BR,2,FALSE),"")</f>
        <v>Villikka 1997</v>
      </c>
      <c r="C8181" s="254" t="str">
        <f>IF(AND(A8181&lt;&gt;"",ISNUMBER(A8181)),VLOOKUP(A8181,Studies!A:BR,3,FALSE),"")</f>
        <v>https://www.ncbi.nlm.nih.gov/pubmed/9024169</v>
      </c>
      <c r="D8181" s="254" t="str">
        <f>IF(AND(A8181&lt;&gt;"",ISNUMBER(A8181)),VLOOKUP(A8181,Studies!A:BR,4,FALSE),"")</f>
        <v>Treatment arm (pretreatment with rifampin; 600 mg; 5 days); Subject 4</v>
      </c>
      <c r="E8181" s="254" t="str">
        <f>IF(AND(A8181&lt;&gt;"",ISNUMBER(A8181)),VLOOKUP(A8181,Studies!A:BR,5,FALSE),"")</f>
        <v>Triazolam</v>
      </c>
      <c r="F8181" s="255" t="str">
        <f>IF(AND(A8181&lt;&gt;"",ISNUMBER(A8181)),VLOOKUP(A8181,Studies!A:BR,6,FALSE),"")</f>
        <v>Plasma</v>
      </c>
      <c r="G8181" s="194">
        <v>116</v>
      </c>
      <c r="H8181" s="50" t="s">
        <v>60</v>
      </c>
      <c r="I8181" s="187">
        <v>0.1091717</v>
      </c>
      <c r="J8181" s="41" t="s">
        <v>941</v>
      </c>
      <c r="K8181" s="41" t="s">
        <v>335</v>
      </c>
      <c r="O8181" s="59" t="s">
        <v>2643</v>
      </c>
    </row>
    <row r="8182" spans="1:16" x14ac:dyDescent="0.2">
      <c r="A8182" s="30">
        <v>1018</v>
      </c>
      <c r="B8182" s="253" t="str">
        <f>IF(AND(A8182&lt;&gt;"",ISNUMBER(A8182)),VLOOKUP(A8182,Studies!A:BR,2,FALSE),"")</f>
        <v>Villikka 1997</v>
      </c>
      <c r="C8182" s="254" t="str">
        <f>IF(AND(A8182&lt;&gt;"",ISNUMBER(A8182)),VLOOKUP(A8182,Studies!A:BR,3,FALSE),"")</f>
        <v>https://www.ncbi.nlm.nih.gov/pubmed/9024169</v>
      </c>
      <c r="D8182" s="254" t="str">
        <f>IF(AND(A8182&lt;&gt;"",ISNUMBER(A8182)),VLOOKUP(A8182,Studies!A:BR,4,FALSE),"")</f>
        <v>Treatment arm (pretreatment with rifampin; 600 mg; 5 days); Subject 4</v>
      </c>
      <c r="E8182" s="254" t="str">
        <f>IF(AND(A8182&lt;&gt;"",ISNUMBER(A8182)),VLOOKUP(A8182,Studies!A:BR,5,FALSE),"")</f>
        <v>Triazolam</v>
      </c>
      <c r="F8182" s="255" t="str">
        <f>IF(AND(A8182&lt;&gt;"",ISNUMBER(A8182)),VLOOKUP(A8182,Studies!A:BR,6,FALSE),"")</f>
        <v>Plasma</v>
      </c>
      <c r="G8182" s="194">
        <v>117</v>
      </c>
      <c r="H8182" s="50" t="s">
        <v>60</v>
      </c>
      <c r="I8182" s="187">
        <v>7.08014E-2</v>
      </c>
      <c r="J8182" s="41" t="s">
        <v>941</v>
      </c>
      <c r="K8182" s="41" t="s">
        <v>335</v>
      </c>
      <c r="O8182" s="59" t="s">
        <v>2643</v>
      </c>
    </row>
    <row r="8183" spans="1:16" x14ac:dyDescent="0.2">
      <c r="A8183" s="30">
        <v>1019</v>
      </c>
      <c r="B8183" s="253" t="str">
        <f>IF(AND(A8183&lt;&gt;"",ISNUMBER(A8183)),VLOOKUP(A8183,Studies!A:BR,2,FALSE),"")</f>
        <v>Villikka 1997</v>
      </c>
      <c r="C8183" s="254" t="str">
        <f>IF(AND(A8183&lt;&gt;"",ISNUMBER(A8183)),VLOOKUP(A8183,Studies!A:BR,3,FALSE),"")</f>
        <v>https://www.ncbi.nlm.nih.gov/pubmed/9024169</v>
      </c>
      <c r="D8183" s="254" t="str">
        <f>IF(AND(A8183&lt;&gt;"",ISNUMBER(A8183)),VLOOKUP(A8183,Studies!A:BR,4,FALSE),"")</f>
        <v>Treatment arm (pretreatment with rifampin; 600 mg; 5 days); Subject 5</v>
      </c>
      <c r="E8183" s="254" t="str">
        <f>IF(AND(A8183&lt;&gt;"",ISNUMBER(A8183)),VLOOKUP(A8183,Studies!A:BR,5,FALSE),"")</f>
        <v>Triazolam</v>
      </c>
      <c r="F8183" s="255" t="str">
        <f>IF(AND(A8183&lt;&gt;"",ISNUMBER(A8183)),VLOOKUP(A8183,Studies!A:BR,6,FALSE),"")</f>
        <v>Plasma</v>
      </c>
      <c r="G8183" s="194">
        <v>114</v>
      </c>
      <c r="H8183" s="50" t="s">
        <v>60</v>
      </c>
      <c r="I8183" s="187">
        <v>0.42259150000000001</v>
      </c>
      <c r="J8183" s="41" t="s">
        <v>941</v>
      </c>
      <c r="K8183" s="41" t="s">
        <v>335</v>
      </c>
      <c r="O8183" s="59" t="s">
        <v>2643</v>
      </c>
      <c r="P8183" s="42" t="s">
        <v>2650</v>
      </c>
    </row>
    <row r="8184" spans="1:16" x14ac:dyDescent="0.2">
      <c r="A8184" s="30">
        <v>1019</v>
      </c>
      <c r="B8184" s="253" t="str">
        <f>IF(AND(A8184&lt;&gt;"",ISNUMBER(A8184)),VLOOKUP(A8184,Studies!A:BR,2,FALSE),"")</f>
        <v>Villikka 1997</v>
      </c>
      <c r="C8184" s="254" t="str">
        <f>IF(AND(A8184&lt;&gt;"",ISNUMBER(A8184)),VLOOKUP(A8184,Studies!A:BR,3,FALSE),"")</f>
        <v>https://www.ncbi.nlm.nih.gov/pubmed/9024169</v>
      </c>
      <c r="D8184" s="254" t="str">
        <f>IF(AND(A8184&lt;&gt;"",ISNUMBER(A8184)),VLOOKUP(A8184,Studies!A:BR,4,FALSE),"")</f>
        <v>Treatment arm (pretreatment with rifampin; 600 mg; 5 days); Subject 5</v>
      </c>
      <c r="E8184" s="254" t="str">
        <f>IF(AND(A8184&lt;&gt;"",ISNUMBER(A8184)),VLOOKUP(A8184,Studies!A:BR,5,FALSE),"")</f>
        <v>Triazolam</v>
      </c>
      <c r="F8184" s="255" t="str">
        <f>IF(AND(A8184&lt;&gt;"",ISNUMBER(A8184)),VLOOKUP(A8184,Studies!A:BR,6,FALSE),"")</f>
        <v>Plasma</v>
      </c>
      <c r="G8184" s="194">
        <v>114.5</v>
      </c>
      <c r="H8184" s="50" t="s">
        <v>60</v>
      </c>
      <c r="I8184" s="187">
        <v>0.27026499999999998</v>
      </c>
      <c r="J8184" s="41" t="s">
        <v>941</v>
      </c>
      <c r="K8184" s="41" t="s">
        <v>335</v>
      </c>
      <c r="O8184" s="59" t="s">
        <v>2643</v>
      </c>
    </row>
    <row r="8185" spans="1:16" x14ac:dyDescent="0.2">
      <c r="A8185" s="30">
        <v>1019</v>
      </c>
      <c r="B8185" s="253" t="str">
        <f>IF(AND(A8185&lt;&gt;"",ISNUMBER(A8185)),VLOOKUP(A8185,Studies!A:BR,2,FALSE),"")</f>
        <v>Villikka 1997</v>
      </c>
      <c r="C8185" s="254" t="str">
        <f>IF(AND(A8185&lt;&gt;"",ISNUMBER(A8185)),VLOOKUP(A8185,Studies!A:BR,3,FALSE),"")</f>
        <v>https://www.ncbi.nlm.nih.gov/pubmed/9024169</v>
      </c>
      <c r="D8185" s="254" t="str">
        <f>IF(AND(A8185&lt;&gt;"",ISNUMBER(A8185)),VLOOKUP(A8185,Studies!A:BR,4,FALSE),"")</f>
        <v>Treatment arm (pretreatment with rifampin; 600 mg; 5 days); Subject 5</v>
      </c>
      <c r="E8185" s="254" t="str">
        <f>IF(AND(A8185&lt;&gt;"",ISNUMBER(A8185)),VLOOKUP(A8185,Studies!A:BR,5,FALSE),"")</f>
        <v>Triazolam</v>
      </c>
      <c r="F8185" s="255" t="str">
        <f>IF(AND(A8185&lt;&gt;"",ISNUMBER(A8185)),VLOOKUP(A8185,Studies!A:BR,6,FALSE),"")</f>
        <v>Plasma</v>
      </c>
      <c r="G8185" s="194">
        <v>115</v>
      </c>
      <c r="H8185" s="50" t="s">
        <v>60</v>
      </c>
      <c r="I8185" s="187">
        <v>0.16167899999999999</v>
      </c>
      <c r="J8185" s="41" t="s">
        <v>941</v>
      </c>
      <c r="K8185" s="41" t="s">
        <v>335</v>
      </c>
      <c r="O8185" s="59" t="s">
        <v>2643</v>
      </c>
    </row>
    <row r="8186" spans="1:16" x14ac:dyDescent="0.2">
      <c r="A8186" s="30">
        <v>1019</v>
      </c>
      <c r="B8186" s="253" t="str">
        <f>IF(AND(A8186&lt;&gt;"",ISNUMBER(A8186)),VLOOKUP(A8186,Studies!A:BR,2,FALSE),"")</f>
        <v>Villikka 1997</v>
      </c>
      <c r="C8186" s="254" t="str">
        <f>IF(AND(A8186&lt;&gt;"",ISNUMBER(A8186)),VLOOKUP(A8186,Studies!A:BR,3,FALSE),"")</f>
        <v>https://www.ncbi.nlm.nih.gov/pubmed/9024169</v>
      </c>
      <c r="D8186" s="254" t="str">
        <f>IF(AND(A8186&lt;&gt;"",ISNUMBER(A8186)),VLOOKUP(A8186,Studies!A:BR,4,FALSE),"")</f>
        <v>Treatment arm (pretreatment with rifampin; 600 mg; 5 days); Subject 5</v>
      </c>
      <c r="E8186" s="254" t="str">
        <f>IF(AND(A8186&lt;&gt;"",ISNUMBER(A8186)),VLOOKUP(A8186,Studies!A:BR,5,FALSE),"")</f>
        <v>Triazolam</v>
      </c>
      <c r="F8186" s="255" t="str">
        <f>IF(AND(A8186&lt;&gt;"",ISNUMBER(A8186)),VLOOKUP(A8186,Studies!A:BR,6,FALSE),"")</f>
        <v>Plasma</v>
      </c>
      <c r="G8186" s="194">
        <v>116</v>
      </c>
      <c r="H8186" s="50" t="s">
        <v>60</v>
      </c>
      <c r="I8186" s="187">
        <v>9.9623710000000004E-2</v>
      </c>
      <c r="J8186" s="41" t="s">
        <v>941</v>
      </c>
      <c r="K8186" s="41" t="s">
        <v>335</v>
      </c>
      <c r="O8186" s="59" t="s">
        <v>2643</v>
      </c>
    </row>
    <row r="8187" spans="1:16" x14ac:dyDescent="0.2">
      <c r="A8187" s="30">
        <v>1020</v>
      </c>
      <c r="B8187" s="253" t="str">
        <f>IF(AND(A8187&lt;&gt;"",ISNUMBER(A8187)),VLOOKUP(A8187,Studies!A:BR,2,FALSE),"")</f>
        <v>Villikka 1997</v>
      </c>
      <c r="C8187" s="254" t="str">
        <f>IF(AND(A8187&lt;&gt;"",ISNUMBER(A8187)),VLOOKUP(A8187,Studies!A:BR,3,FALSE),"")</f>
        <v>https://www.ncbi.nlm.nih.gov/pubmed/9024169</v>
      </c>
      <c r="D8187" s="254" t="str">
        <f>IF(AND(A8187&lt;&gt;"",ISNUMBER(A8187)),VLOOKUP(A8187,Studies!A:BR,4,FALSE),"")</f>
        <v>Treatment arm (pretreatment with rifampin; 600 mg; 5 days); Subject 6</v>
      </c>
      <c r="E8187" s="254" t="str">
        <f>IF(AND(A8187&lt;&gt;"",ISNUMBER(A8187)),VLOOKUP(A8187,Studies!A:BR,5,FALSE),"")</f>
        <v>Triazolam</v>
      </c>
      <c r="F8187" s="255" t="str">
        <f>IF(AND(A8187&lt;&gt;"",ISNUMBER(A8187)),VLOOKUP(A8187,Studies!A:BR,6,FALSE),"")</f>
        <v>Plasma</v>
      </c>
      <c r="G8187" s="194">
        <v>113.5</v>
      </c>
      <c r="H8187" s="50" t="s">
        <v>60</v>
      </c>
      <c r="I8187" s="187">
        <v>0.17185320000000001</v>
      </c>
      <c r="J8187" s="41" t="s">
        <v>941</v>
      </c>
      <c r="K8187" s="41" t="s">
        <v>335</v>
      </c>
      <c r="O8187" s="59" t="s">
        <v>2643</v>
      </c>
      <c r="P8187" s="42" t="s">
        <v>2651</v>
      </c>
    </row>
    <row r="8188" spans="1:16" x14ac:dyDescent="0.2">
      <c r="A8188" s="30">
        <v>1020</v>
      </c>
      <c r="B8188" s="253" t="str">
        <f>IF(AND(A8188&lt;&gt;"",ISNUMBER(A8188)),VLOOKUP(A8188,Studies!A:BR,2,FALSE),"")</f>
        <v>Villikka 1997</v>
      </c>
      <c r="C8188" s="254" t="str">
        <f>IF(AND(A8188&lt;&gt;"",ISNUMBER(A8188)),VLOOKUP(A8188,Studies!A:BR,3,FALSE),"")</f>
        <v>https://www.ncbi.nlm.nih.gov/pubmed/9024169</v>
      </c>
      <c r="D8188" s="254" t="str">
        <f>IF(AND(A8188&lt;&gt;"",ISNUMBER(A8188)),VLOOKUP(A8188,Studies!A:BR,4,FALSE),"")</f>
        <v>Treatment arm (pretreatment with rifampin; 600 mg; 5 days); Subject 6</v>
      </c>
      <c r="E8188" s="254" t="str">
        <f>IF(AND(A8188&lt;&gt;"",ISNUMBER(A8188)),VLOOKUP(A8188,Studies!A:BR,5,FALSE),"")</f>
        <v>Triazolam</v>
      </c>
      <c r="F8188" s="255" t="str">
        <f>IF(AND(A8188&lt;&gt;"",ISNUMBER(A8188)),VLOOKUP(A8188,Studies!A:BR,6,FALSE),"")</f>
        <v>Plasma</v>
      </c>
      <c r="G8188" s="194">
        <v>114</v>
      </c>
      <c r="H8188" s="50" t="s">
        <v>60</v>
      </c>
      <c r="I8188" s="187">
        <v>0.14095469999999999</v>
      </c>
      <c r="J8188" s="41" t="s">
        <v>941</v>
      </c>
      <c r="K8188" s="41" t="s">
        <v>335</v>
      </c>
      <c r="O8188" s="59" t="s">
        <v>2643</v>
      </c>
    </row>
    <row r="8189" spans="1:16" x14ac:dyDescent="0.2">
      <c r="A8189" s="30">
        <v>1020</v>
      </c>
      <c r="B8189" s="253" t="str">
        <f>IF(AND(A8189&lt;&gt;"",ISNUMBER(A8189)),VLOOKUP(A8189,Studies!A:BR,2,FALSE),"")</f>
        <v>Villikka 1997</v>
      </c>
      <c r="C8189" s="254" t="str">
        <f>IF(AND(A8189&lt;&gt;"",ISNUMBER(A8189)),VLOOKUP(A8189,Studies!A:BR,3,FALSE),"")</f>
        <v>https://www.ncbi.nlm.nih.gov/pubmed/9024169</v>
      </c>
      <c r="D8189" s="254" t="str">
        <f>IF(AND(A8189&lt;&gt;"",ISNUMBER(A8189)),VLOOKUP(A8189,Studies!A:BR,4,FALSE),"")</f>
        <v>Treatment arm (pretreatment with rifampin; 600 mg; 5 days); Subject 6</v>
      </c>
      <c r="E8189" s="254" t="str">
        <f>IF(AND(A8189&lt;&gt;"",ISNUMBER(A8189)),VLOOKUP(A8189,Studies!A:BR,5,FALSE),"")</f>
        <v>Triazolam</v>
      </c>
      <c r="F8189" s="255" t="str">
        <f>IF(AND(A8189&lt;&gt;"",ISNUMBER(A8189)),VLOOKUP(A8189,Studies!A:BR,6,FALSE),"")</f>
        <v>Plasma</v>
      </c>
      <c r="G8189" s="194">
        <v>114.5</v>
      </c>
      <c r="H8189" s="50" t="s">
        <v>60</v>
      </c>
      <c r="I8189" s="187">
        <v>8.8648859999999996E-2</v>
      </c>
      <c r="J8189" s="41" t="s">
        <v>941</v>
      </c>
      <c r="K8189" s="41" t="s">
        <v>335</v>
      </c>
      <c r="O8189" s="59" t="s">
        <v>2643</v>
      </c>
    </row>
    <row r="8190" spans="1:16" x14ac:dyDescent="0.2">
      <c r="A8190" s="30">
        <v>1020</v>
      </c>
      <c r="B8190" s="253" t="str">
        <f>IF(AND(A8190&lt;&gt;"",ISNUMBER(A8190)),VLOOKUP(A8190,Studies!A:BR,2,FALSE),"")</f>
        <v>Villikka 1997</v>
      </c>
      <c r="C8190" s="254" t="str">
        <f>IF(AND(A8190&lt;&gt;"",ISNUMBER(A8190)),VLOOKUP(A8190,Studies!A:BR,3,FALSE),"")</f>
        <v>https://www.ncbi.nlm.nih.gov/pubmed/9024169</v>
      </c>
      <c r="D8190" s="254" t="str">
        <f>IF(AND(A8190&lt;&gt;"",ISNUMBER(A8190)),VLOOKUP(A8190,Studies!A:BR,4,FALSE),"")</f>
        <v>Treatment arm (pretreatment with rifampin; 600 mg; 5 days); Subject 6</v>
      </c>
      <c r="E8190" s="254" t="str">
        <f>IF(AND(A8190&lt;&gt;"",ISNUMBER(A8190)),VLOOKUP(A8190,Studies!A:BR,5,FALSE),"")</f>
        <v>Triazolam</v>
      </c>
      <c r="F8190" s="255" t="str">
        <f>IF(AND(A8190&lt;&gt;"",ISNUMBER(A8190)),VLOOKUP(A8190,Studies!A:BR,6,FALSE),"")</f>
        <v>Plasma</v>
      </c>
      <c r="G8190" s="194">
        <v>115</v>
      </c>
      <c r="H8190" s="50" t="s">
        <v>60</v>
      </c>
      <c r="I8190" s="187">
        <v>6.0146989999999997E-2</v>
      </c>
      <c r="J8190" s="41" t="s">
        <v>941</v>
      </c>
      <c r="K8190" s="41" t="s">
        <v>335</v>
      </c>
      <c r="O8190" s="59" t="s">
        <v>2643</v>
      </c>
    </row>
    <row r="8191" spans="1:16" x14ac:dyDescent="0.2">
      <c r="A8191" s="30">
        <v>1021</v>
      </c>
      <c r="B8191" s="253" t="str">
        <f>IF(AND(A8191&lt;&gt;"",ISNUMBER(A8191)),VLOOKUP(A8191,Studies!A:BR,2,FALSE),"")</f>
        <v>Villikka 1997</v>
      </c>
      <c r="C8191" s="254" t="str">
        <f>IF(AND(A8191&lt;&gt;"",ISNUMBER(A8191)),VLOOKUP(A8191,Studies!A:BR,3,FALSE),"")</f>
        <v>https://www.ncbi.nlm.nih.gov/pubmed/9024169</v>
      </c>
      <c r="D8191" s="254" t="str">
        <f>IF(AND(A8191&lt;&gt;"",ISNUMBER(A8191)),VLOOKUP(A8191,Studies!A:BR,4,FALSE),"")</f>
        <v>Treatment arm (pretreatment with rifampin; 600 mg; 5 days); Subject 7</v>
      </c>
      <c r="E8191" s="254" t="str">
        <f>IF(AND(A8191&lt;&gt;"",ISNUMBER(A8191)),VLOOKUP(A8191,Studies!A:BR,5,FALSE),"")</f>
        <v>Triazolam</v>
      </c>
      <c r="F8191" s="255" t="str">
        <f>IF(AND(A8191&lt;&gt;"",ISNUMBER(A8191)),VLOOKUP(A8191,Studies!A:BR,6,FALSE),"")</f>
        <v>Plasma</v>
      </c>
      <c r="G8191" s="194">
        <v>114</v>
      </c>
      <c r="H8191" s="50" t="s">
        <v>60</v>
      </c>
      <c r="I8191" s="187">
        <v>0.12942429999999999</v>
      </c>
      <c r="J8191" s="41" t="s">
        <v>941</v>
      </c>
      <c r="K8191" s="41" t="s">
        <v>335</v>
      </c>
      <c r="O8191" s="59" t="s">
        <v>2643</v>
      </c>
      <c r="P8191" s="42" t="s">
        <v>2646</v>
      </c>
    </row>
    <row r="8192" spans="1:16" x14ac:dyDescent="0.2">
      <c r="A8192" s="30">
        <v>1021</v>
      </c>
      <c r="B8192" s="253" t="str">
        <f>IF(AND(A8192&lt;&gt;"",ISNUMBER(A8192)),VLOOKUP(A8192,Studies!A:BR,2,FALSE),"")</f>
        <v>Villikka 1997</v>
      </c>
      <c r="C8192" s="254" t="str">
        <f>IF(AND(A8192&lt;&gt;"",ISNUMBER(A8192)),VLOOKUP(A8192,Studies!A:BR,3,FALSE),"")</f>
        <v>https://www.ncbi.nlm.nih.gov/pubmed/9024169</v>
      </c>
      <c r="D8192" s="254" t="str">
        <f>IF(AND(A8192&lt;&gt;"",ISNUMBER(A8192)),VLOOKUP(A8192,Studies!A:BR,4,FALSE),"")</f>
        <v>Treatment arm (pretreatment with rifampin; 600 mg; 5 days); Subject 7</v>
      </c>
      <c r="E8192" s="254" t="str">
        <f>IF(AND(A8192&lt;&gt;"",ISNUMBER(A8192)),VLOOKUP(A8192,Studies!A:BR,5,FALSE),"")</f>
        <v>Triazolam</v>
      </c>
      <c r="F8192" s="255" t="str">
        <f>IF(AND(A8192&lt;&gt;"",ISNUMBER(A8192)),VLOOKUP(A8192,Studies!A:BR,6,FALSE),"")</f>
        <v>Plasma</v>
      </c>
      <c r="G8192" s="194">
        <v>114.5</v>
      </c>
      <c r="H8192" s="50" t="s">
        <v>60</v>
      </c>
      <c r="I8192" s="187">
        <v>0.1705526</v>
      </c>
      <c r="J8192" s="41" t="s">
        <v>941</v>
      </c>
      <c r="K8192" s="41" t="s">
        <v>335</v>
      </c>
      <c r="O8192" s="59" t="s">
        <v>2643</v>
      </c>
    </row>
    <row r="8193" spans="1:16" x14ac:dyDescent="0.2">
      <c r="A8193" s="30">
        <v>1021</v>
      </c>
      <c r="B8193" s="253" t="str">
        <f>IF(AND(A8193&lt;&gt;"",ISNUMBER(A8193)),VLOOKUP(A8193,Studies!A:BR,2,FALSE),"")</f>
        <v>Villikka 1997</v>
      </c>
      <c r="C8193" s="254" t="str">
        <f>IF(AND(A8193&lt;&gt;"",ISNUMBER(A8193)),VLOOKUP(A8193,Studies!A:BR,3,FALSE),"")</f>
        <v>https://www.ncbi.nlm.nih.gov/pubmed/9024169</v>
      </c>
      <c r="D8193" s="254" t="str">
        <f>IF(AND(A8193&lt;&gt;"",ISNUMBER(A8193)),VLOOKUP(A8193,Studies!A:BR,4,FALSE),"")</f>
        <v>Treatment arm (pretreatment with rifampin; 600 mg; 5 days); Subject 7</v>
      </c>
      <c r="E8193" s="254" t="str">
        <f>IF(AND(A8193&lt;&gt;"",ISNUMBER(A8193)),VLOOKUP(A8193,Studies!A:BR,5,FALSE),"")</f>
        <v>Triazolam</v>
      </c>
      <c r="F8193" s="255" t="str">
        <f>IF(AND(A8193&lt;&gt;"",ISNUMBER(A8193)),VLOOKUP(A8193,Studies!A:BR,6,FALSE),"")</f>
        <v>Plasma</v>
      </c>
      <c r="G8193" s="194">
        <v>115</v>
      </c>
      <c r="H8193" s="50" t="s">
        <v>60</v>
      </c>
      <c r="I8193" s="187">
        <v>0.1691076</v>
      </c>
      <c r="J8193" s="41" t="s">
        <v>941</v>
      </c>
      <c r="K8193" s="41" t="s">
        <v>335</v>
      </c>
      <c r="O8193" s="59" t="s">
        <v>2643</v>
      </c>
    </row>
    <row r="8194" spans="1:16" x14ac:dyDescent="0.2">
      <c r="A8194" s="30">
        <v>1021</v>
      </c>
      <c r="B8194" s="253" t="str">
        <f>IF(AND(A8194&lt;&gt;"",ISNUMBER(A8194)),VLOOKUP(A8194,Studies!A:BR,2,FALSE),"")</f>
        <v>Villikka 1997</v>
      </c>
      <c r="C8194" s="254" t="str">
        <f>IF(AND(A8194&lt;&gt;"",ISNUMBER(A8194)),VLOOKUP(A8194,Studies!A:BR,3,FALSE),"")</f>
        <v>https://www.ncbi.nlm.nih.gov/pubmed/9024169</v>
      </c>
      <c r="D8194" s="254" t="str">
        <f>IF(AND(A8194&lt;&gt;"",ISNUMBER(A8194)),VLOOKUP(A8194,Studies!A:BR,4,FALSE),"")</f>
        <v>Treatment arm (pretreatment with rifampin; 600 mg; 5 days); Subject 7</v>
      </c>
      <c r="E8194" s="254" t="str">
        <f>IF(AND(A8194&lt;&gt;"",ISNUMBER(A8194)),VLOOKUP(A8194,Studies!A:BR,5,FALSE),"")</f>
        <v>Triazolam</v>
      </c>
      <c r="F8194" s="255" t="str">
        <f>IF(AND(A8194&lt;&gt;"",ISNUMBER(A8194)),VLOOKUP(A8194,Studies!A:BR,6,FALSE),"")</f>
        <v>Plasma</v>
      </c>
      <c r="G8194" s="194">
        <v>116</v>
      </c>
      <c r="H8194" s="50" t="s">
        <v>60</v>
      </c>
      <c r="I8194" s="187">
        <v>0.1005709</v>
      </c>
      <c r="J8194" s="41" t="s">
        <v>941</v>
      </c>
      <c r="K8194" s="41" t="s">
        <v>335</v>
      </c>
      <c r="O8194" s="59" t="s">
        <v>2643</v>
      </c>
    </row>
    <row r="8195" spans="1:16" x14ac:dyDescent="0.2">
      <c r="A8195" s="30">
        <v>1021</v>
      </c>
      <c r="B8195" s="253" t="str">
        <f>IF(AND(A8195&lt;&gt;"",ISNUMBER(A8195)),VLOOKUP(A8195,Studies!A:BR,2,FALSE),"")</f>
        <v>Villikka 1997</v>
      </c>
      <c r="C8195" s="254" t="str">
        <f>IF(AND(A8195&lt;&gt;"",ISNUMBER(A8195)),VLOOKUP(A8195,Studies!A:BR,3,FALSE),"")</f>
        <v>https://www.ncbi.nlm.nih.gov/pubmed/9024169</v>
      </c>
      <c r="D8195" s="254" t="str">
        <f>IF(AND(A8195&lt;&gt;"",ISNUMBER(A8195)),VLOOKUP(A8195,Studies!A:BR,4,FALSE),"")</f>
        <v>Treatment arm (pretreatment with rifampin; 600 mg; 5 days); Subject 7</v>
      </c>
      <c r="E8195" s="254" t="str">
        <f>IF(AND(A8195&lt;&gt;"",ISNUMBER(A8195)),VLOOKUP(A8195,Studies!A:BR,5,FALSE),"")</f>
        <v>Triazolam</v>
      </c>
      <c r="F8195" s="255" t="str">
        <f>IF(AND(A8195&lt;&gt;"",ISNUMBER(A8195)),VLOOKUP(A8195,Studies!A:BR,6,FALSE),"")</f>
        <v>Plasma</v>
      </c>
      <c r="G8195" s="194">
        <v>117</v>
      </c>
      <c r="H8195" s="50" t="s">
        <v>60</v>
      </c>
      <c r="I8195" s="187">
        <v>5.0428649999999998E-2</v>
      </c>
      <c r="J8195" s="41" t="s">
        <v>941</v>
      </c>
      <c r="K8195" s="41" t="s">
        <v>335</v>
      </c>
      <c r="O8195" s="59" t="s">
        <v>2643</v>
      </c>
    </row>
    <row r="8196" spans="1:16" x14ac:dyDescent="0.2">
      <c r="A8196" s="30">
        <v>1022</v>
      </c>
      <c r="B8196" s="253" t="str">
        <f>IF(AND(A8196&lt;&gt;"",ISNUMBER(A8196)),VLOOKUP(A8196,Studies!A:BR,2,FALSE),"")</f>
        <v>Villikka 1997</v>
      </c>
      <c r="C8196" s="254" t="str">
        <f>IF(AND(A8196&lt;&gt;"",ISNUMBER(A8196)),VLOOKUP(A8196,Studies!A:BR,3,FALSE),"")</f>
        <v>https://www.ncbi.nlm.nih.gov/pubmed/9024169</v>
      </c>
      <c r="D8196" s="254" t="str">
        <f>IF(AND(A8196&lt;&gt;"",ISNUMBER(A8196)),VLOOKUP(A8196,Studies!A:BR,4,FALSE),"")</f>
        <v>Treatment arm (pretreatment with rifampin; 600 mg; 5 days); Subject 8</v>
      </c>
      <c r="E8196" s="254" t="str">
        <f>IF(AND(A8196&lt;&gt;"",ISNUMBER(A8196)),VLOOKUP(A8196,Studies!A:BR,5,FALSE),"")</f>
        <v>Triazolam</v>
      </c>
      <c r="F8196" s="255" t="str">
        <f>IF(AND(A8196&lt;&gt;"",ISNUMBER(A8196)),VLOOKUP(A8196,Studies!A:BR,6,FALSE),"")</f>
        <v>Plasma</v>
      </c>
      <c r="G8196" s="194">
        <v>114</v>
      </c>
      <c r="H8196" s="50" t="s">
        <v>60</v>
      </c>
      <c r="I8196" s="187">
        <v>0.19680719999999999</v>
      </c>
      <c r="J8196" s="41" t="s">
        <v>941</v>
      </c>
      <c r="K8196" s="41" t="s">
        <v>335</v>
      </c>
      <c r="O8196" s="59" t="s">
        <v>2643</v>
      </c>
      <c r="P8196" s="42" t="s">
        <v>2652</v>
      </c>
    </row>
    <row r="8197" spans="1:16" x14ac:dyDescent="0.2">
      <c r="A8197" s="30">
        <v>1022</v>
      </c>
      <c r="B8197" s="253" t="str">
        <f>IF(AND(A8197&lt;&gt;"",ISNUMBER(A8197)),VLOOKUP(A8197,Studies!A:BR,2,FALSE),"")</f>
        <v>Villikka 1997</v>
      </c>
      <c r="C8197" s="254" t="str">
        <f>IF(AND(A8197&lt;&gt;"",ISNUMBER(A8197)),VLOOKUP(A8197,Studies!A:BR,3,FALSE),"")</f>
        <v>https://www.ncbi.nlm.nih.gov/pubmed/9024169</v>
      </c>
      <c r="D8197" s="254" t="str">
        <f>IF(AND(A8197&lt;&gt;"",ISNUMBER(A8197)),VLOOKUP(A8197,Studies!A:BR,4,FALSE),"")</f>
        <v>Treatment arm (pretreatment with rifampin; 600 mg; 5 days); Subject 8</v>
      </c>
      <c r="E8197" s="254" t="str">
        <f>IF(AND(A8197&lt;&gt;"",ISNUMBER(A8197)),VLOOKUP(A8197,Studies!A:BR,5,FALSE),"")</f>
        <v>Triazolam</v>
      </c>
      <c r="F8197" s="255" t="str">
        <f>IF(AND(A8197&lt;&gt;"",ISNUMBER(A8197)),VLOOKUP(A8197,Studies!A:BR,6,FALSE),"")</f>
        <v>Plasma</v>
      </c>
      <c r="G8197" s="194">
        <v>114.5</v>
      </c>
      <c r="H8197" s="50" t="s">
        <v>60</v>
      </c>
      <c r="I8197" s="187">
        <v>0.24757109999999999</v>
      </c>
      <c r="J8197" s="41" t="s">
        <v>941</v>
      </c>
      <c r="K8197" s="41" t="s">
        <v>335</v>
      </c>
      <c r="O8197" s="59" t="s">
        <v>2643</v>
      </c>
    </row>
    <row r="8198" spans="1:16" x14ac:dyDescent="0.2">
      <c r="A8198" s="30">
        <v>1022</v>
      </c>
      <c r="B8198" s="253" t="str">
        <f>IF(AND(A8198&lt;&gt;"",ISNUMBER(A8198)),VLOOKUP(A8198,Studies!A:BR,2,FALSE),"")</f>
        <v>Villikka 1997</v>
      </c>
      <c r="C8198" s="254" t="str">
        <f>IF(AND(A8198&lt;&gt;"",ISNUMBER(A8198)),VLOOKUP(A8198,Studies!A:BR,3,FALSE),"")</f>
        <v>https://www.ncbi.nlm.nih.gov/pubmed/9024169</v>
      </c>
      <c r="D8198" s="254" t="str">
        <f>IF(AND(A8198&lt;&gt;"",ISNUMBER(A8198)),VLOOKUP(A8198,Studies!A:BR,4,FALSE),"")</f>
        <v>Treatment arm (pretreatment with rifampin; 600 mg; 5 days); Subject 8</v>
      </c>
      <c r="E8198" s="254" t="str">
        <f>IF(AND(A8198&lt;&gt;"",ISNUMBER(A8198)),VLOOKUP(A8198,Studies!A:BR,5,FALSE),"")</f>
        <v>Triazolam</v>
      </c>
      <c r="F8198" s="255" t="str">
        <f>IF(AND(A8198&lt;&gt;"",ISNUMBER(A8198)),VLOOKUP(A8198,Studies!A:BR,6,FALSE),"")</f>
        <v>Plasma</v>
      </c>
      <c r="G8198" s="194">
        <v>115</v>
      </c>
      <c r="H8198" s="50" t="s">
        <v>60</v>
      </c>
      <c r="I8198" s="187">
        <v>0.22561049999999999</v>
      </c>
      <c r="J8198" s="41" t="s">
        <v>941</v>
      </c>
      <c r="K8198" s="41" t="s">
        <v>335</v>
      </c>
      <c r="O8198" s="59" t="s">
        <v>2643</v>
      </c>
    </row>
    <row r="8199" spans="1:16" x14ac:dyDescent="0.2">
      <c r="A8199" s="30">
        <v>1022</v>
      </c>
      <c r="B8199" s="253" t="str">
        <f>IF(AND(A8199&lt;&gt;"",ISNUMBER(A8199)),VLOOKUP(A8199,Studies!A:BR,2,FALSE),"")</f>
        <v>Villikka 1997</v>
      </c>
      <c r="C8199" s="254" t="str">
        <f>IF(AND(A8199&lt;&gt;"",ISNUMBER(A8199)),VLOOKUP(A8199,Studies!A:BR,3,FALSE),"")</f>
        <v>https://www.ncbi.nlm.nih.gov/pubmed/9024169</v>
      </c>
      <c r="D8199" s="254" t="str">
        <f>IF(AND(A8199&lt;&gt;"",ISNUMBER(A8199)),VLOOKUP(A8199,Studies!A:BR,4,FALSE),"")</f>
        <v>Treatment arm (pretreatment with rifampin; 600 mg; 5 days); Subject 8</v>
      </c>
      <c r="E8199" s="254" t="str">
        <f>IF(AND(A8199&lt;&gt;"",ISNUMBER(A8199)),VLOOKUP(A8199,Studies!A:BR,5,FALSE),"")</f>
        <v>Triazolam</v>
      </c>
      <c r="F8199" s="255" t="str">
        <f>IF(AND(A8199&lt;&gt;"",ISNUMBER(A8199)),VLOOKUP(A8199,Studies!A:BR,6,FALSE),"")</f>
        <v>Plasma</v>
      </c>
      <c r="G8199" s="194">
        <v>116</v>
      </c>
      <c r="H8199" s="50" t="s">
        <v>60</v>
      </c>
      <c r="I8199" s="187">
        <v>0.14779680000000001</v>
      </c>
      <c r="J8199" s="41" t="s">
        <v>941</v>
      </c>
      <c r="K8199" s="41" t="s">
        <v>335</v>
      </c>
      <c r="O8199" s="59" t="s">
        <v>2643</v>
      </c>
    </row>
    <row r="8200" spans="1:16" x14ac:dyDescent="0.2">
      <c r="A8200" s="30">
        <v>1022</v>
      </c>
      <c r="B8200" s="253" t="str">
        <f>IF(AND(A8200&lt;&gt;"",ISNUMBER(A8200)),VLOOKUP(A8200,Studies!A:BR,2,FALSE),"")</f>
        <v>Villikka 1997</v>
      </c>
      <c r="C8200" s="254" t="str">
        <f>IF(AND(A8200&lt;&gt;"",ISNUMBER(A8200)),VLOOKUP(A8200,Studies!A:BR,3,FALSE),"")</f>
        <v>https://www.ncbi.nlm.nih.gov/pubmed/9024169</v>
      </c>
      <c r="D8200" s="254" t="str">
        <f>IF(AND(A8200&lt;&gt;"",ISNUMBER(A8200)),VLOOKUP(A8200,Studies!A:BR,4,FALSE),"")</f>
        <v>Treatment arm (pretreatment with rifampin; 600 mg; 5 days); Subject 8</v>
      </c>
      <c r="E8200" s="254" t="str">
        <f>IF(AND(A8200&lt;&gt;"",ISNUMBER(A8200)),VLOOKUP(A8200,Studies!A:BR,5,FALSE),"")</f>
        <v>Triazolam</v>
      </c>
      <c r="F8200" s="255" t="str">
        <f>IF(AND(A8200&lt;&gt;"",ISNUMBER(A8200)),VLOOKUP(A8200,Studies!A:BR,6,FALSE),"")</f>
        <v>Plasma</v>
      </c>
      <c r="G8200" s="194">
        <v>117</v>
      </c>
      <c r="H8200" s="50" t="s">
        <v>60</v>
      </c>
      <c r="I8200" s="187">
        <v>7.9338599999999995E-2</v>
      </c>
      <c r="J8200" s="41" t="s">
        <v>941</v>
      </c>
      <c r="K8200" s="41" t="s">
        <v>335</v>
      </c>
      <c r="O8200" s="59" t="s">
        <v>2643</v>
      </c>
    </row>
    <row r="8201" spans="1:16" x14ac:dyDescent="0.2">
      <c r="A8201" s="30">
        <v>1022</v>
      </c>
      <c r="B8201" s="253" t="str">
        <f>IF(AND(A8201&lt;&gt;"",ISNUMBER(A8201)),VLOOKUP(A8201,Studies!A:BR,2,FALSE),"")</f>
        <v>Villikka 1997</v>
      </c>
      <c r="C8201" s="254" t="str">
        <f>IF(AND(A8201&lt;&gt;"",ISNUMBER(A8201)),VLOOKUP(A8201,Studies!A:BR,3,FALSE),"")</f>
        <v>https://www.ncbi.nlm.nih.gov/pubmed/9024169</v>
      </c>
      <c r="D8201" s="254" t="str">
        <f>IF(AND(A8201&lt;&gt;"",ISNUMBER(A8201)),VLOOKUP(A8201,Studies!A:BR,4,FALSE),"")</f>
        <v>Treatment arm (pretreatment with rifampin; 600 mg; 5 days); Subject 8</v>
      </c>
      <c r="E8201" s="254" t="str">
        <f>IF(AND(A8201&lt;&gt;"",ISNUMBER(A8201)),VLOOKUP(A8201,Studies!A:BR,5,FALSE),"")</f>
        <v>Triazolam</v>
      </c>
      <c r="F8201" s="255" t="str">
        <f>IF(AND(A8201&lt;&gt;"",ISNUMBER(A8201)),VLOOKUP(A8201,Studies!A:BR,6,FALSE),"")</f>
        <v>Plasma</v>
      </c>
      <c r="G8201" s="194">
        <v>118</v>
      </c>
      <c r="H8201" s="50" t="s">
        <v>60</v>
      </c>
      <c r="I8201" s="187">
        <v>6.9732409999999995E-2</v>
      </c>
      <c r="J8201" s="41" t="s">
        <v>941</v>
      </c>
      <c r="K8201" s="41" t="s">
        <v>335</v>
      </c>
      <c r="O8201" s="59" t="s">
        <v>2643</v>
      </c>
    </row>
    <row r="8202" spans="1:16" x14ac:dyDescent="0.2">
      <c r="A8202" s="30">
        <v>1022</v>
      </c>
      <c r="B8202" s="253" t="str">
        <f>IF(AND(A8202&lt;&gt;"",ISNUMBER(A8202)),VLOOKUP(A8202,Studies!A:BR,2,FALSE),"")</f>
        <v>Villikka 1997</v>
      </c>
      <c r="C8202" s="254" t="str">
        <f>IF(AND(A8202&lt;&gt;"",ISNUMBER(A8202)),VLOOKUP(A8202,Studies!A:BR,3,FALSE),"")</f>
        <v>https://www.ncbi.nlm.nih.gov/pubmed/9024169</v>
      </c>
      <c r="D8202" s="254" t="str">
        <f>IF(AND(A8202&lt;&gt;"",ISNUMBER(A8202)),VLOOKUP(A8202,Studies!A:BR,4,FALSE),"")</f>
        <v>Treatment arm (pretreatment with rifampin; 600 mg; 5 days); Subject 8</v>
      </c>
      <c r="E8202" s="254" t="str">
        <f>IF(AND(A8202&lt;&gt;"",ISNUMBER(A8202)),VLOOKUP(A8202,Studies!A:BR,5,FALSE),"")</f>
        <v>Triazolam</v>
      </c>
      <c r="F8202" s="255" t="str">
        <f>IF(AND(A8202&lt;&gt;"",ISNUMBER(A8202)),VLOOKUP(A8202,Studies!A:BR,6,FALSE),"")</f>
        <v>Plasma</v>
      </c>
      <c r="G8202" s="194">
        <v>119</v>
      </c>
      <c r="H8202" s="50" t="s">
        <v>60</v>
      </c>
      <c r="I8202" s="187">
        <v>5.957751E-2</v>
      </c>
      <c r="J8202" s="41" t="s">
        <v>941</v>
      </c>
      <c r="K8202" s="41" t="s">
        <v>335</v>
      </c>
      <c r="O8202" s="59" t="s">
        <v>2643</v>
      </c>
    </row>
    <row r="8203" spans="1:16" x14ac:dyDescent="0.2">
      <c r="A8203" s="30">
        <v>1023</v>
      </c>
      <c r="B8203" s="253" t="str">
        <f>IF(AND(A8203&lt;&gt;"",ISNUMBER(A8203)),VLOOKUP(A8203,Studies!A:BR,2,FALSE),"")</f>
        <v>Villikka 1997</v>
      </c>
      <c r="C8203" s="254" t="str">
        <f>IF(AND(A8203&lt;&gt;"",ISNUMBER(A8203)),VLOOKUP(A8203,Studies!A:BR,3,FALSE),"")</f>
        <v>https://www.ncbi.nlm.nih.gov/pubmed/9024169</v>
      </c>
      <c r="D8203" s="254" t="str">
        <f>IF(AND(A8203&lt;&gt;"",ISNUMBER(A8203)),VLOOKUP(A8203,Studies!A:BR,4,FALSE),"")</f>
        <v>Treatment arm (pretreatment with rifampin; 600 mg; 5 days); Subject 9</v>
      </c>
      <c r="E8203" s="254" t="str">
        <f>IF(AND(A8203&lt;&gt;"",ISNUMBER(A8203)),VLOOKUP(A8203,Studies!A:BR,5,FALSE),"")</f>
        <v>Triazolam</v>
      </c>
      <c r="F8203" s="255" t="str">
        <f>IF(AND(A8203&lt;&gt;"",ISNUMBER(A8203)),VLOOKUP(A8203,Studies!A:BR,6,FALSE),"")</f>
        <v>Plasma</v>
      </c>
      <c r="G8203" s="194">
        <v>113.5</v>
      </c>
      <c r="H8203" s="50" t="s">
        <v>60</v>
      </c>
      <c r="I8203" s="187">
        <v>0.58696970000000004</v>
      </c>
      <c r="J8203" s="41" t="s">
        <v>941</v>
      </c>
      <c r="K8203" s="41" t="s">
        <v>335</v>
      </c>
      <c r="O8203" s="59" t="s">
        <v>2643</v>
      </c>
      <c r="P8203" s="42" t="s">
        <v>2653</v>
      </c>
    </row>
    <row r="8204" spans="1:16" x14ac:dyDescent="0.2">
      <c r="A8204" s="30">
        <v>1023</v>
      </c>
      <c r="B8204" s="253" t="str">
        <f>IF(AND(A8204&lt;&gt;"",ISNUMBER(A8204)),VLOOKUP(A8204,Studies!A:BR,2,FALSE),"")</f>
        <v>Villikka 1997</v>
      </c>
      <c r="C8204" s="254" t="str">
        <f>IF(AND(A8204&lt;&gt;"",ISNUMBER(A8204)),VLOOKUP(A8204,Studies!A:BR,3,FALSE),"")</f>
        <v>https://www.ncbi.nlm.nih.gov/pubmed/9024169</v>
      </c>
      <c r="D8204" s="254" t="str">
        <f>IF(AND(A8204&lt;&gt;"",ISNUMBER(A8204)),VLOOKUP(A8204,Studies!A:BR,4,FALSE),"")</f>
        <v>Treatment arm (pretreatment with rifampin; 600 mg; 5 days); Subject 9</v>
      </c>
      <c r="E8204" s="254" t="str">
        <f>IF(AND(A8204&lt;&gt;"",ISNUMBER(A8204)),VLOOKUP(A8204,Studies!A:BR,5,FALSE),"")</f>
        <v>Triazolam</v>
      </c>
      <c r="F8204" s="255" t="str">
        <f>IF(AND(A8204&lt;&gt;"",ISNUMBER(A8204)),VLOOKUP(A8204,Studies!A:BR,6,FALSE),"")</f>
        <v>Plasma</v>
      </c>
      <c r="G8204" s="194">
        <v>114</v>
      </c>
      <c r="H8204" s="50" t="s">
        <v>60</v>
      </c>
      <c r="I8204" s="187">
        <v>0.38626670000000002</v>
      </c>
      <c r="J8204" s="41" t="s">
        <v>941</v>
      </c>
      <c r="K8204" s="41" t="s">
        <v>335</v>
      </c>
      <c r="O8204" s="59" t="s">
        <v>2643</v>
      </c>
    </row>
    <row r="8205" spans="1:16" x14ac:dyDescent="0.2">
      <c r="A8205" s="30">
        <v>1023</v>
      </c>
      <c r="B8205" s="253" t="str">
        <f>IF(AND(A8205&lt;&gt;"",ISNUMBER(A8205)),VLOOKUP(A8205,Studies!A:BR,2,FALSE),"")</f>
        <v>Villikka 1997</v>
      </c>
      <c r="C8205" s="254" t="str">
        <f>IF(AND(A8205&lt;&gt;"",ISNUMBER(A8205)),VLOOKUP(A8205,Studies!A:BR,3,FALSE),"")</f>
        <v>https://www.ncbi.nlm.nih.gov/pubmed/9024169</v>
      </c>
      <c r="D8205" s="254" t="str">
        <f>IF(AND(A8205&lt;&gt;"",ISNUMBER(A8205)),VLOOKUP(A8205,Studies!A:BR,4,FALSE),"")</f>
        <v>Treatment arm (pretreatment with rifampin; 600 mg; 5 days); Subject 9</v>
      </c>
      <c r="E8205" s="254" t="str">
        <f>IF(AND(A8205&lt;&gt;"",ISNUMBER(A8205)),VLOOKUP(A8205,Studies!A:BR,5,FALSE),"")</f>
        <v>Triazolam</v>
      </c>
      <c r="F8205" s="255" t="str">
        <f>IF(AND(A8205&lt;&gt;"",ISNUMBER(A8205)),VLOOKUP(A8205,Studies!A:BR,6,FALSE),"")</f>
        <v>Plasma</v>
      </c>
      <c r="G8205" s="194">
        <v>114.5</v>
      </c>
      <c r="H8205" s="50" t="s">
        <v>60</v>
      </c>
      <c r="I8205" s="187">
        <v>0.25174180000000002</v>
      </c>
      <c r="J8205" s="41" t="s">
        <v>941</v>
      </c>
      <c r="K8205" s="41" t="s">
        <v>335</v>
      </c>
      <c r="O8205" s="59" t="s">
        <v>2643</v>
      </c>
    </row>
    <row r="8206" spans="1:16" x14ac:dyDescent="0.2">
      <c r="A8206" s="30">
        <v>1023</v>
      </c>
      <c r="B8206" s="253" t="str">
        <f>IF(AND(A8206&lt;&gt;"",ISNUMBER(A8206)),VLOOKUP(A8206,Studies!A:BR,2,FALSE),"")</f>
        <v>Villikka 1997</v>
      </c>
      <c r="C8206" s="254" t="str">
        <f>IF(AND(A8206&lt;&gt;"",ISNUMBER(A8206)),VLOOKUP(A8206,Studies!A:BR,3,FALSE),"")</f>
        <v>https://www.ncbi.nlm.nih.gov/pubmed/9024169</v>
      </c>
      <c r="D8206" s="254" t="str">
        <f>IF(AND(A8206&lt;&gt;"",ISNUMBER(A8206)),VLOOKUP(A8206,Studies!A:BR,4,FALSE),"")</f>
        <v>Treatment arm (pretreatment with rifampin; 600 mg; 5 days); Subject 9</v>
      </c>
      <c r="E8206" s="254" t="str">
        <f>IF(AND(A8206&lt;&gt;"",ISNUMBER(A8206)),VLOOKUP(A8206,Studies!A:BR,5,FALSE),"")</f>
        <v>Triazolam</v>
      </c>
      <c r="F8206" s="255" t="str">
        <f>IF(AND(A8206&lt;&gt;"",ISNUMBER(A8206)),VLOOKUP(A8206,Studies!A:BR,6,FALSE),"")</f>
        <v>Plasma</v>
      </c>
      <c r="G8206" s="194">
        <v>115</v>
      </c>
      <c r="H8206" s="50" t="s">
        <v>60</v>
      </c>
      <c r="I8206" s="187">
        <v>0.1986221</v>
      </c>
      <c r="J8206" s="41" t="s">
        <v>941</v>
      </c>
      <c r="K8206" s="41" t="s">
        <v>335</v>
      </c>
      <c r="O8206" s="59" t="s">
        <v>2643</v>
      </c>
    </row>
    <row r="8207" spans="1:16" x14ac:dyDescent="0.2">
      <c r="A8207" s="30">
        <v>1023</v>
      </c>
      <c r="B8207" s="253" t="str">
        <f>IF(AND(A8207&lt;&gt;"",ISNUMBER(A8207)),VLOOKUP(A8207,Studies!A:BR,2,FALSE),"")</f>
        <v>Villikka 1997</v>
      </c>
      <c r="C8207" s="254" t="str">
        <f>IF(AND(A8207&lt;&gt;"",ISNUMBER(A8207)),VLOOKUP(A8207,Studies!A:BR,3,FALSE),"")</f>
        <v>https://www.ncbi.nlm.nih.gov/pubmed/9024169</v>
      </c>
      <c r="D8207" s="254" t="str">
        <f>IF(AND(A8207&lt;&gt;"",ISNUMBER(A8207)),VLOOKUP(A8207,Studies!A:BR,4,FALSE),"")</f>
        <v>Treatment arm (pretreatment with rifampin; 600 mg; 5 days); Subject 9</v>
      </c>
      <c r="E8207" s="254" t="str">
        <f>IF(AND(A8207&lt;&gt;"",ISNUMBER(A8207)),VLOOKUP(A8207,Studies!A:BR,5,FALSE),"")</f>
        <v>Triazolam</v>
      </c>
      <c r="F8207" s="255" t="str">
        <f>IF(AND(A8207&lt;&gt;"",ISNUMBER(A8207)),VLOOKUP(A8207,Studies!A:BR,6,FALSE),"")</f>
        <v>Plasma</v>
      </c>
      <c r="G8207" s="194">
        <v>116</v>
      </c>
      <c r="H8207" s="50" t="s">
        <v>60</v>
      </c>
      <c r="I8207" s="187">
        <v>0.1201419</v>
      </c>
      <c r="J8207" s="41" t="s">
        <v>941</v>
      </c>
      <c r="K8207" s="41" t="s">
        <v>335</v>
      </c>
      <c r="O8207" s="59" t="s">
        <v>2643</v>
      </c>
    </row>
    <row r="8208" spans="1:16" x14ac:dyDescent="0.2">
      <c r="A8208" s="30">
        <v>1024</v>
      </c>
      <c r="B8208" s="253" t="str">
        <f>IF(AND(A8208&lt;&gt;"",ISNUMBER(A8208)),VLOOKUP(A8208,Studies!A:BR,2,FALSE),"")</f>
        <v>Villikka 1997</v>
      </c>
      <c r="C8208" s="254" t="str">
        <f>IF(AND(A8208&lt;&gt;"",ISNUMBER(A8208)),VLOOKUP(A8208,Studies!A:BR,3,FALSE),"")</f>
        <v>https://www.ncbi.nlm.nih.gov/pubmed/9024169</v>
      </c>
      <c r="D8208" s="254" t="str">
        <f>IF(AND(A8208&lt;&gt;"",ISNUMBER(A8208)),VLOOKUP(A8208,Studies!A:BR,4,FALSE),"")</f>
        <v>Treatment arm (pretreatment with rifampin; 600 mg; 5 days); Subject 10</v>
      </c>
      <c r="E8208" s="254" t="str">
        <f>IF(AND(A8208&lt;&gt;"",ISNUMBER(A8208)),VLOOKUP(A8208,Studies!A:BR,5,FALSE),"")</f>
        <v>Triazolam</v>
      </c>
      <c r="F8208" s="255" t="str">
        <f>IF(AND(A8208&lt;&gt;"",ISNUMBER(A8208)),VLOOKUP(A8208,Studies!A:BR,6,FALSE),"")</f>
        <v>Plasma</v>
      </c>
      <c r="G8208" s="194">
        <v>114</v>
      </c>
      <c r="H8208" s="50" t="s">
        <v>60</v>
      </c>
      <c r="I8208" s="187">
        <v>8.8687260000000004E-2</v>
      </c>
      <c r="J8208" s="41" t="s">
        <v>941</v>
      </c>
      <c r="K8208" s="41" t="s">
        <v>335</v>
      </c>
      <c r="O8208" s="59" t="s">
        <v>2643</v>
      </c>
      <c r="P8208" s="42" t="s">
        <v>2654</v>
      </c>
    </row>
    <row r="8209" spans="1:16" x14ac:dyDescent="0.2">
      <c r="A8209" s="30">
        <v>1024</v>
      </c>
      <c r="B8209" s="253" t="str">
        <f>IF(AND(A8209&lt;&gt;"",ISNUMBER(A8209)),VLOOKUP(A8209,Studies!A:BR,2,FALSE),"")</f>
        <v>Villikka 1997</v>
      </c>
      <c r="C8209" s="254" t="str">
        <f>IF(AND(A8209&lt;&gt;"",ISNUMBER(A8209)),VLOOKUP(A8209,Studies!A:BR,3,FALSE),"")</f>
        <v>https://www.ncbi.nlm.nih.gov/pubmed/9024169</v>
      </c>
      <c r="D8209" s="254" t="str">
        <f>IF(AND(A8209&lt;&gt;"",ISNUMBER(A8209)),VLOOKUP(A8209,Studies!A:BR,4,FALSE),"")</f>
        <v>Treatment arm (pretreatment with rifampin; 600 mg; 5 days); Subject 10</v>
      </c>
      <c r="E8209" s="254" t="str">
        <f>IF(AND(A8209&lt;&gt;"",ISNUMBER(A8209)),VLOOKUP(A8209,Studies!A:BR,5,FALSE),"")</f>
        <v>Triazolam</v>
      </c>
      <c r="F8209" s="255" t="str">
        <f>IF(AND(A8209&lt;&gt;"",ISNUMBER(A8209)),VLOOKUP(A8209,Studies!A:BR,6,FALSE),"")</f>
        <v>Plasma</v>
      </c>
      <c r="G8209" s="194">
        <v>114.5</v>
      </c>
      <c r="H8209" s="50" t="s">
        <v>60</v>
      </c>
      <c r="I8209" s="187">
        <v>0.39305329999999999</v>
      </c>
      <c r="J8209" s="41" t="s">
        <v>941</v>
      </c>
      <c r="K8209" s="41" t="s">
        <v>335</v>
      </c>
      <c r="O8209" s="59" t="s">
        <v>2643</v>
      </c>
    </row>
    <row r="8210" spans="1:16" x14ac:dyDescent="0.2">
      <c r="A8210" s="30">
        <v>1024</v>
      </c>
      <c r="B8210" s="253" t="str">
        <f>IF(AND(A8210&lt;&gt;"",ISNUMBER(A8210)),VLOOKUP(A8210,Studies!A:BR,2,FALSE),"")</f>
        <v>Villikka 1997</v>
      </c>
      <c r="C8210" s="254" t="str">
        <f>IF(AND(A8210&lt;&gt;"",ISNUMBER(A8210)),VLOOKUP(A8210,Studies!A:BR,3,FALSE),"")</f>
        <v>https://www.ncbi.nlm.nih.gov/pubmed/9024169</v>
      </c>
      <c r="D8210" s="254" t="str">
        <f>IF(AND(A8210&lt;&gt;"",ISNUMBER(A8210)),VLOOKUP(A8210,Studies!A:BR,4,FALSE),"")</f>
        <v>Treatment arm (pretreatment with rifampin; 600 mg; 5 days); Subject 10</v>
      </c>
      <c r="E8210" s="254" t="str">
        <f>IF(AND(A8210&lt;&gt;"",ISNUMBER(A8210)),VLOOKUP(A8210,Studies!A:BR,5,FALSE),"")</f>
        <v>Triazolam</v>
      </c>
      <c r="F8210" s="255" t="str">
        <f>IF(AND(A8210&lt;&gt;"",ISNUMBER(A8210)),VLOOKUP(A8210,Studies!A:BR,6,FALSE),"")</f>
        <v>Plasma</v>
      </c>
      <c r="G8210" s="194">
        <v>115</v>
      </c>
      <c r="H8210" s="50" t="s">
        <v>60</v>
      </c>
      <c r="I8210" s="187">
        <v>0.2445225</v>
      </c>
      <c r="J8210" s="41" t="s">
        <v>941</v>
      </c>
      <c r="K8210" s="41" t="s">
        <v>335</v>
      </c>
      <c r="O8210" s="59" t="s">
        <v>2643</v>
      </c>
    </row>
    <row r="8211" spans="1:16" x14ac:dyDescent="0.2">
      <c r="A8211" s="30">
        <v>1024</v>
      </c>
      <c r="B8211" s="253" t="str">
        <f>IF(AND(A8211&lt;&gt;"",ISNUMBER(A8211)),VLOOKUP(A8211,Studies!A:BR,2,FALSE),"")</f>
        <v>Villikka 1997</v>
      </c>
      <c r="C8211" s="254" t="str">
        <f>IF(AND(A8211&lt;&gt;"",ISNUMBER(A8211)),VLOOKUP(A8211,Studies!A:BR,3,FALSE),"")</f>
        <v>https://www.ncbi.nlm.nih.gov/pubmed/9024169</v>
      </c>
      <c r="D8211" s="254" t="str">
        <f>IF(AND(A8211&lt;&gt;"",ISNUMBER(A8211)),VLOOKUP(A8211,Studies!A:BR,4,FALSE),"")</f>
        <v>Treatment arm (pretreatment with rifampin; 600 mg; 5 days); Subject 10</v>
      </c>
      <c r="E8211" s="254" t="str">
        <f>IF(AND(A8211&lt;&gt;"",ISNUMBER(A8211)),VLOOKUP(A8211,Studies!A:BR,5,FALSE),"")</f>
        <v>Triazolam</v>
      </c>
      <c r="F8211" s="255" t="str">
        <f>IF(AND(A8211&lt;&gt;"",ISNUMBER(A8211)),VLOOKUP(A8211,Studies!A:BR,6,FALSE),"")</f>
        <v>Plasma</v>
      </c>
      <c r="G8211" s="194">
        <v>116</v>
      </c>
      <c r="H8211" s="50" t="s">
        <v>60</v>
      </c>
      <c r="I8211" s="187">
        <v>0.12837989999999999</v>
      </c>
      <c r="J8211" s="41" t="s">
        <v>941</v>
      </c>
      <c r="K8211" s="41" t="s">
        <v>335</v>
      </c>
      <c r="O8211" s="59" t="s">
        <v>2643</v>
      </c>
    </row>
    <row r="8212" spans="1:16" x14ac:dyDescent="0.2">
      <c r="A8212" s="30">
        <v>1024</v>
      </c>
      <c r="B8212" s="253" t="str">
        <f>IF(AND(A8212&lt;&gt;"",ISNUMBER(A8212)),VLOOKUP(A8212,Studies!A:BR,2,FALSE),"")</f>
        <v>Villikka 1997</v>
      </c>
      <c r="C8212" s="254" t="str">
        <f>IF(AND(A8212&lt;&gt;"",ISNUMBER(A8212)),VLOOKUP(A8212,Studies!A:BR,3,FALSE),"")</f>
        <v>https://www.ncbi.nlm.nih.gov/pubmed/9024169</v>
      </c>
      <c r="D8212" s="254" t="str">
        <f>IF(AND(A8212&lt;&gt;"",ISNUMBER(A8212)),VLOOKUP(A8212,Studies!A:BR,4,FALSE),"")</f>
        <v>Treatment arm (pretreatment with rifampin; 600 mg; 5 days); Subject 10</v>
      </c>
      <c r="E8212" s="254" t="str">
        <f>IF(AND(A8212&lt;&gt;"",ISNUMBER(A8212)),VLOOKUP(A8212,Studies!A:BR,5,FALSE),"")</f>
        <v>Triazolam</v>
      </c>
      <c r="F8212" s="255" t="str">
        <f>IF(AND(A8212&lt;&gt;"",ISNUMBER(A8212)),VLOOKUP(A8212,Studies!A:BR,6,FALSE),"")</f>
        <v>Plasma</v>
      </c>
      <c r="G8212" s="194">
        <v>117</v>
      </c>
      <c r="H8212" s="50" t="s">
        <v>60</v>
      </c>
      <c r="I8212" s="187">
        <v>7.067959E-2</v>
      </c>
      <c r="J8212" s="41" t="s">
        <v>941</v>
      </c>
      <c r="K8212" s="41" t="s">
        <v>335</v>
      </c>
      <c r="O8212" s="59" t="s">
        <v>2643</v>
      </c>
    </row>
    <row r="8213" spans="1:16" x14ac:dyDescent="0.2">
      <c r="A8213" s="30">
        <v>1024</v>
      </c>
      <c r="B8213" s="253" t="str">
        <f>IF(AND(A8213&lt;&gt;"",ISNUMBER(A8213)),VLOOKUP(A8213,Studies!A:BR,2,FALSE),"")</f>
        <v>Villikka 1997</v>
      </c>
      <c r="C8213" s="254" t="str">
        <f>IF(AND(A8213&lt;&gt;"",ISNUMBER(A8213)),VLOOKUP(A8213,Studies!A:BR,3,FALSE),"")</f>
        <v>https://www.ncbi.nlm.nih.gov/pubmed/9024169</v>
      </c>
      <c r="D8213" s="254" t="str">
        <f>IF(AND(A8213&lt;&gt;"",ISNUMBER(A8213)),VLOOKUP(A8213,Studies!A:BR,4,FALSE),"")</f>
        <v>Treatment arm (pretreatment with rifampin; 600 mg; 5 days); Subject 10</v>
      </c>
      <c r="E8213" s="254" t="str">
        <f>IF(AND(A8213&lt;&gt;"",ISNUMBER(A8213)),VLOOKUP(A8213,Studies!A:BR,5,FALSE),"")</f>
        <v>Triazolam</v>
      </c>
      <c r="F8213" s="255" t="str">
        <f>IF(AND(A8213&lt;&gt;"",ISNUMBER(A8213)),VLOOKUP(A8213,Studies!A:BR,6,FALSE),"")</f>
        <v>Plasma</v>
      </c>
      <c r="G8213" s="194">
        <v>118</v>
      </c>
      <c r="H8213" s="50" t="s">
        <v>60</v>
      </c>
      <c r="I8213" s="187">
        <v>5.1312330000000003E-2</v>
      </c>
      <c r="J8213" s="41" t="s">
        <v>941</v>
      </c>
      <c r="K8213" s="41" t="s">
        <v>335</v>
      </c>
      <c r="O8213" s="59" t="s">
        <v>2643</v>
      </c>
    </row>
    <row r="8214" spans="1:16" x14ac:dyDescent="0.2">
      <c r="A8214" s="30">
        <v>1025</v>
      </c>
      <c r="B8214" s="253" t="str">
        <f>IF(AND(A8214&lt;&gt;"",ISNUMBER(A8214)),VLOOKUP(A8214,Studies!A:BR,2,FALSE),"")</f>
        <v>Yasui 1998</v>
      </c>
      <c r="C8214" s="254" t="str">
        <f>IF(AND(A8214&lt;&gt;"",ISNUMBER(A8214)),VLOOKUP(A8214,Studies!A:BR,3,FALSE),"")</f>
        <v>https://www.ncbi.nlm.nih.gov/pubmed/9784084</v>
      </c>
      <c r="D8214" s="254" t="str">
        <f>IF(AND(A8214&lt;&gt;"",ISNUMBER(A8214)),VLOOKUP(A8214,Studies!A:BR,4,FALSE),"")</f>
        <v>Alprazolam with placebo</v>
      </c>
      <c r="E8214" s="254" t="str">
        <f>IF(AND(A8214&lt;&gt;"",ISNUMBER(A8214)),VLOOKUP(A8214,Studies!A:BR,5,FALSE),"")</f>
        <v>Alprazolam</v>
      </c>
      <c r="F8214" s="255" t="str">
        <f>IF(AND(A8214&lt;&gt;"",ISNUMBER(A8214)),VLOOKUP(A8214,Studies!A:BR,6,FALSE),"")</f>
        <v>Plasma</v>
      </c>
      <c r="G8214" s="194">
        <v>0.5</v>
      </c>
      <c r="H8214" s="50" t="s">
        <v>60</v>
      </c>
      <c r="I8214" s="187">
        <v>7.2358010000000004</v>
      </c>
      <c r="J8214" s="41" t="s">
        <v>941</v>
      </c>
      <c r="K8214" s="41" t="s">
        <v>335</v>
      </c>
      <c r="O8214" s="59" t="s">
        <v>2655</v>
      </c>
      <c r="P8214" s="42" t="s">
        <v>2644</v>
      </c>
    </row>
    <row r="8215" spans="1:16" x14ac:dyDescent="0.2">
      <c r="A8215" s="30">
        <v>1025</v>
      </c>
      <c r="B8215" s="253" t="str">
        <f>IF(AND(A8215&lt;&gt;"",ISNUMBER(A8215)),VLOOKUP(A8215,Studies!A:BR,2,FALSE),"")</f>
        <v>Yasui 1998</v>
      </c>
      <c r="C8215" s="254" t="str">
        <f>IF(AND(A8215&lt;&gt;"",ISNUMBER(A8215)),VLOOKUP(A8215,Studies!A:BR,3,FALSE),"")</f>
        <v>https://www.ncbi.nlm.nih.gov/pubmed/9784084</v>
      </c>
      <c r="D8215" s="254" t="str">
        <f>IF(AND(A8215&lt;&gt;"",ISNUMBER(A8215)),VLOOKUP(A8215,Studies!A:BR,4,FALSE),"")</f>
        <v>Alprazolam with placebo</v>
      </c>
      <c r="E8215" s="254" t="str">
        <f>IF(AND(A8215&lt;&gt;"",ISNUMBER(A8215)),VLOOKUP(A8215,Studies!A:BR,5,FALSE),"")</f>
        <v>Alprazolam</v>
      </c>
      <c r="F8215" s="255" t="str">
        <f>IF(AND(A8215&lt;&gt;"",ISNUMBER(A8215)),VLOOKUP(A8215,Studies!A:BR,6,FALSE),"")</f>
        <v>Plasma</v>
      </c>
      <c r="G8215" s="194">
        <v>1</v>
      </c>
      <c r="H8215" s="50" t="s">
        <v>60</v>
      </c>
      <c r="I8215" s="187">
        <v>10.65387</v>
      </c>
      <c r="J8215" s="41" t="s">
        <v>941</v>
      </c>
      <c r="K8215" s="41" t="s">
        <v>335</v>
      </c>
      <c r="O8215" s="59" t="s">
        <v>2655</v>
      </c>
    </row>
    <row r="8216" spans="1:16" x14ac:dyDescent="0.2">
      <c r="A8216" s="30">
        <v>1025</v>
      </c>
      <c r="B8216" s="253" t="str">
        <f>IF(AND(A8216&lt;&gt;"",ISNUMBER(A8216)),VLOOKUP(A8216,Studies!A:BR,2,FALSE),"")</f>
        <v>Yasui 1998</v>
      </c>
      <c r="C8216" s="254" t="str">
        <f>IF(AND(A8216&lt;&gt;"",ISNUMBER(A8216)),VLOOKUP(A8216,Studies!A:BR,3,FALSE),"")</f>
        <v>https://www.ncbi.nlm.nih.gov/pubmed/9784084</v>
      </c>
      <c r="D8216" s="254" t="str">
        <f>IF(AND(A8216&lt;&gt;"",ISNUMBER(A8216)),VLOOKUP(A8216,Studies!A:BR,4,FALSE),"")</f>
        <v>Alprazolam with placebo</v>
      </c>
      <c r="E8216" s="254" t="str">
        <f>IF(AND(A8216&lt;&gt;"",ISNUMBER(A8216)),VLOOKUP(A8216,Studies!A:BR,5,FALSE),"")</f>
        <v>Alprazolam</v>
      </c>
      <c r="F8216" s="255" t="str">
        <f>IF(AND(A8216&lt;&gt;"",ISNUMBER(A8216)),VLOOKUP(A8216,Studies!A:BR,6,FALSE),"")</f>
        <v>Plasma</v>
      </c>
      <c r="G8216" s="194">
        <v>2</v>
      </c>
      <c r="H8216" s="50" t="s">
        <v>60</v>
      </c>
      <c r="I8216" s="187">
        <v>11.1441</v>
      </c>
      <c r="J8216" s="41" t="s">
        <v>941</v>
      </c>
      <c r="K8216" s="41" t="s">
        <v>335</v>
      </c>
      <c r="O8216" s="59" t="s">
        <v>2655</v>
      </c>
    </row>
    <row r="8217" spans="1:16" x14ac:dyDescent="0.2">
      <c r="A8217" s="30">
        <v>1025</v>
      </c>
      <c r="B8217" s="253" t="str">
        <f>IF(AND(A8217&lt;&gt;"",ISNUMBER(A8217)),VLOOKUP(A8217,Studies!A:BR,2,FALSE),"")</f>
        <v>Yasui 1998</v>
      </c>
      <c r="C8217" s="254" t="str">
        <f>IF(AND(A8217&lt;&gt;"",ISNUMBER(A8217)),VLOOKUP(A8217,Studies!A:BR,3,FALSE),"")</f>
        <v>https://www.ncbi.nlm.nih.gov/pubmed/9784084</v>
      </c>
      <c r="D8217" s="254" t="str">
        <f>IF(AND(A8217&lt;&gt;"",ISNUMBER(A8217)),VLOOKUP(A8217,Studies!A:BR,4,FALSE),"")</f>
        <v>Alprazolam with placebo</v>
      </c>
      <c r="E8217" s="254" t="str">
        <f>IF(AND(A8217&lt;&gt;"",ISNUMBER(A8217)),VLOOKUP(A8217,Studies!A:BR,5,FALSE),"")</f>
        <v>Alprazolam</v>
      </c>
      <c r="F8217" s="255" t="str">
        <f>IF(AND(A8217&lt;&gt;"",ISNUMBER(A8217)),VLOOKUP(A8217,Studies!A:BR,6,FALSE),"")</f>
        <v>Plasma</v>
      </c>
      <c r="G8217" s="194">
        <v>3</v>
      </c>
      <c r="H8217" s="50" t="s">
        <v>60</v>
      </c>
      <c r="I8217" s="187">
        <v>11.044280000000001</v>
      </c>
      <c r="J8217" s="41" t="s">
        <v>941</v>
      </c>
      <c r="K8217" s="41" t="s">
        <v>335</v>
      </c>
      <c r="O8217" s="59" t="s">
        <v>2655</v>
      </c>
    </row>
    <row r="8218" spans="1:16" x14ac:dyDescent="0.2">
      <c r="A8218" s="30">
        <v>1025</v>
      </c>
      <c r="B8218" s="253" t="str">
        <f>IF(AND(A8218&lt;&gt;"",ISNUMBER(A8218)),VLOOKUP(A8218,Studies!A:BR,2,FALSE),"")</f>
        <v>Yasui 1998</v>
      </c>
      <c r="C8218" s="254" t="str">
        <f>IF(AND(A8218&lt;&gt;"",ISNUMBER(A8218)),VLOOKUP(A8218,Studies!A:BR,3,FALSE),"")</f>
        <v>https://www.ncbi.nlm.nih.gov/pubmed/9784084</v>
      </c>
      <c r="D8218" s="254" t="str">
        <f>IF(AND(A8218&lt;&gt;"",ISNUMBER(A8218)),VLOOKUP(A8218,Studies!A:BR,4,FALSE),"")</f>
        <v>Alprazolam with placebo</v>
      </c>
      <c r="E8218" s="254" t="str">
        <f>IF(AND(A8218&lt;&gt;"",ISNUMBER(A8218)),VLOOKUP(A8218,Studies!A:BR,5,FALSE),"")</f>
        <v>Alprazolam</v>
      </c>
      <c r="F8218" s="255" t="str">
        <f>IF(AND(A8218&lt;&gt;"",ISNUMBER(A8218)),VLOOKUP(A8218,Studies!A:BR,6,FALSE),"")</f>
        <v>Plasma</v>
      </c>
      <c r="G8218" s="194">
        <v>4</v>
      </c>
      <c r="H8218" s="50" t="s">
        <v>60</v>
      </c>
      <c r="I8218" s="187">
        <v>10.370150000000001</v>
      </c>
      <c r="J8218" s="41" t="s">
        <v>941</v>
      </c>
      <c r="K8218" s="41" t="s">
        <v>335</v>
      </c>
      <c r="O8218" s="59" t="s">
        <v>2655</v>
      </c>
    </row>
    <row r="8219" spans="1:16" x14ac:dyDescent="0.2">
      <c r="A8219" s="30">
        <v>1025</v>
      </c>
      <c r="B8219" s="253" t="str">
        <f>IF(AND(A8219&lt;&gt;"",ISNUMBER(A8219)),VLOOKUP(A8219,Studies!A:BR,2,FALSE),"")</f>
        <v>Yasui 1998</v>
      </c>
      <c r="C8219" s="254" t="str">
        <f>IF(AND(A8219&lt;&gt;"",ISNUMBER(A8219)),VLOOKUP(A8219,Studies!A:BR,3,FALSE),"")</f>
        <v>https://www.ncbi.nlm.nih.gov/pubmed/9784084</v>
      </c>
      <c r="D8219" s="254" t="str">
        <f>IF(AND(A8219&lt;&gt;"",ISNUMBER(A8219)),VLOOKUP(A8219,Studies!A:BR,4,FALSE),"")</f>
        <v>Alprazolam with placebo</v>
      </c>
      <c r="E8219" s="254" t="str">
        <f>IF(AND(A8219&lt;&gt;"",ISNUMBER(A8219)),VLOOKUP(A8219,Studies!A:BR,5,FALSE),"")</f>
        <v>Alprazolam</v>
      </c>
      <c r="F8219" s="255" t="str">
        <f>IF(AND(A8219&lt;&gt;"",ISNUMBER(A8219)),VLOOKUP(A8219,Studies!A:BR,6,FALSE),"")</f>
        <v>Plasma</v>
      </c>
      <c r="G8219" s="194">
        <v>6</v>
      </c>
      <c r="H8219" s="50" t="s">
        <v>60</v>
      </c>
      <c r="I8219" s="187">
        <v>8.5847650000000009</v>
      </c>
      <c r="J8219" s="41" t="s">
        <v>941</v>
      </c>
      <c r="K8219" s="41" t="s">
        <v>335</v>
      </c>
      <c r="O8219" s="59" t="s">
        <v>2655</v>
      </c>
    </row>
    <row r="8220" spans="1:16" x14ac:dyDescent="0.2">
      <c r="A8220" s="30">
        <v>1025</v>
      </c>
      <c r="B8220" s="253" t="str">
        <f>IF(AND(A8220&lt;&gt;"",ISNUMBER(A8220)),VLOOKUP(A8220,Studies!A:BR,2,FALSE),"")</f>
        <v>Yasui 1998</v>
      </c>
      <c r="C8220" s="254" t="str">
        <f>IF(AND(A8220&lt;&gt;"",ISNUMBER(A8220)),VLOOKUP(A8220,Studies!A:BR,3,FALSE),"")</f>
        <v>https://www.ncbi.nlm.nih.gov/pubmed/9784084</v>
      </c>
      <c r="D8220" s="254" t="str">
        <f>IF(AND(A8220&lt;&gt;"",ISNUMBER(A8220)),VLOOKUP(A8220,Studies!A:BR,4,FALSE),"")</f>
        <v>Alprazolam with placebo</v>
      </c>
      <c r="E8220" s="254" t="str">
        <f>IF(AND(A8220&lt;&gt;"",ISNUMBER(A8220)),VLOOKUP(A8220,Studies!A:BR,5,FALSE),"")</f>
        <v>Alprazolam</v>
      </c>
      <c r="F8220" s="255" t="str">
        <f>IF(AND(A8220&lt;&gt;"",ISNUMBER(A8220)),VLOOKUP(A8220,Studies!A:BR,6,FALSE),"")</f>
        <v>Plasma</v>
      </c>
      <c r="G8220" s="194">
        <v>8</v>
      </c>
      <c r="H8220" s="50" t="s">
        <v>60</v>
      </c>
      <c r="I8220" s="187">
        <v>8.2071269999999998</v>
      </c>
      <c r="J8220" s="41" t="s">
        <v>941</v>
      </c>
      <c r="K8220" s="41" t="s">
        <v>335</v>
      </c>
      <c r="O8220" s="59" t="s">
        <v>2655</v>
      </c>
    </row>
    <row r="8221" spans="1:16" x14ac:dyDescent="0.2">
      <c r="A8221" s="30">
        <v>1025</v>
      </c>
      <c r="B8221" s="253" t="str">
        <f>IF(AND(A8221&lt;&gt;"",ISNUMBER(A8221)),VLOOKUP(A8221,Studies!A:BR,2,FALSE),"")</f>
        <v>Yasui 1998</v>
      </c>
      <c r="C8221" s="254" t="str">
        <f>IF(AND(A8221&lt;&gt;"",ISNUMBER(A8221)),VLOOKUP(A8221,Studies!A:BR,3,FALSE),"")</f>
        <v>https://www.ncbi.nlm.nih.gov/pubmed/9784084</v>
      </c>
      <c r="D8221" s="254" t="str">
        <f>IF(AND(A8221&lt;&gt;"",ISNUMBER(A8221)),VLOOKUP(A8221,Studies!A:BR,4,FALSE),"")</f>
        <v>Alprazolam with placebo</v>
      </c>
      <c r="E8221" s="254" t="str">
        <f>IF(AND(A8221&lt;&gt;"",ISNUMBER(A8221)),VLOOKUP(A8221,Studies!A:BR,5,FALSE),"")</f>
        <v>Alprazolam</v>
      </c>
      <c r="F8221" s="255" t="str">
        <f>IF(AND(A8221&lt;&gt;"",ISNUMBER(A8221)),VLOOKUP(A8221,Studies!A:BR,6,FALSE),"")</f>
        <v>Plasma</v>
      </c>
      <c r="G8221" s="194">
        <v>10</v>
      </c>
      <c r="H8221" s="50" t="s">
        <v>60</v>
      </c>
      <c r="I8221" s="187">
        <v>7.1067609999999997</v>
      </c>
      <c r="J8221" s="41" t="s">
        <v>941</v>
      </c>
      <c r="K8221" s="41" t="s">
        <v>335</v>
      </c>
      <c r="O8221" s="59" t="s">
        <v>2655</v>
      </c>
    </row>
    <row r="8222" spans="1:16" x14ac:dyDescent="0.2">
      <c r="A8222" s="30">
        <v>1025</v>
      </c>
      <c r="B8222" s="253" t="str">
        <f>IF(AND(A8222&lt;&gt;"",ISNUMBER(A8222)),VLOOKUP(A8222,Studies!A:BR,2,FALSE),"")</f>
        <v>Yasui 1998</v>
      </c>
      <c r="C8222" s="254" t="str">
        <f>IF(AND(A8222&lt;&gt;"",ISNUMBER(A8222)),VLOOKUP(A8222,Studies!A:BR,3,FALSE),"")</f>
        <v>https://www.ncbi.nlm.nih.gov/pubmed/9784084</v>
      </c>
      <c r="D8222" s="254" t="str">
        <f>IF(AND(A8222&lt;&gt;"",ISNUMBER(A8222)),VLOOKUP(A8222,Studies!A:BR,4,FALSE),"")</f>
        <v>Alprazolam with placebo</v>
      </c>
      <c r="E8222" s="254" t="str">
        <f>IF(AND(A8222&lt;&gt;"",ISNUMBER(A8222)),VLOOKUP(A8222,Studies!A:BR,5,FALSE),"")</f>
        <v>Alprazolam</v>
      </c>
      <c r="F8222" s="255" t="str">
        <f>IF(AND(A8222&lt;&gt;"",ISNUMBER(A8222)),VLOOKUP(A8222,Studies!A:BR,6,FALSE),"")</f>
        <v>Plasma</v>
      </c>
      <c r="G8222" s="194">
        <v>12</v>
      </c>
      <c r="H8222" s="50" t="s">
        <v>60</v>
      </c>
      <c r="I8222" s="187">
        <v>6.0988059999999997</v>
      </c>
      <c r="J8222" s="41" t="s">
        <v>941</v>
      </c>
      <c r="K8222" s="41" t="s">
        <v>335</v>
      </c>
      <c r="O8222" s="59" t="s">
        <v>2655</v>
      </c>
    </row>
    <row r="8223" spans="1:16" x14ac:dyDescent="0.2">
      <c r="A8223" s="30">
        <v>1025</v>
      </c>
      <c r="B8223" s="253" t="str">
        <f>IF(AND(A8223&lt;&gt;"",ISNUMBER(A8223)),VLOOKUP(A8223,Studies!A:BR,2,FALSE),"")</f>
        <v>Yasui 1998</v>
      </c>
      <c r="C8223" s="254" t="str">
        <f>IF(AND(A8223&lt;&gt;"",ISNUMBER(A8223)),VLOOKUP(A8223,Studies!A:BR,3,FALSE),"")</f>
        <v>https://www.ncbi.nlm.nih.gov/pubmed/9784084</v>
      </c>
      <c r="D8223" s="254" t="str">
        <f>IF(AND(A8223&lt;&gt;"",ISNUMBER(A8223)),VLOOKUP(A8223,Studies!A:BR,4,FALSE),"")</f>
        <v>Alprazolam with placebo</v>
      </c>
      <c r="E8223" s="254" t="str">
        <f>IF(AND(A8223&lt;&gt;"",ISNUMBER(A8223)),VLOOKUP(A8223,Studies!A:BR,5,FALSE),"")</f>
        <v>Alprazolam</v>
      </c>
      <c r="F8223" s="255" t="str">
        <f>IF(AND(A8223&lt;&gt;"",ISNUMBER(A8223)),VLOOKUP(A8223,Studies!A:BR,6,FALSE),"")</f>
        <v>Plasma</v>
      </c>
      <c r="G8223" s="194">
        <v>24</v>
      </c>
      <c r="H8223" s="50" t="s">
        <v>60</v>
      </c>
      <c r="I8223" s="187">
        <v>4.1050310000000003</v>
      </c>
      <c r="J8223" s="41" t="s">
        <v>941</v>
      </c>
      <c r="K8223" s="41" t="s">
        <v>335</v>
      </c>
      <c r="O8223" s="59" t="s">
        <v>2655</v>
      </c>
    </row>
    <row r="8224" spans="1:16" x14ac:dyDescent="0.2">
      <c r="A8224" s="30">
        <v>1025</v>
      </c>
      <c r="B8224" s="253" t="str">
        <f>IF(AND(A8224&lt;&gt;"",ISNUMBER(A8224)),VLOOKUP(A8224,Studies!A:BR,2,FALSE),"")</f>
        <v>Yasui 1998</v>
      </c>
      <c r="C8224" s="254" t="str">
        <f>IF(AND(A8224&lt;&gt;"",ISNUMBER(A8224)),VLOOKUP(A8224,Studies!A:BR,3,FALSE),"")</f>
        <v>https://www.ncbi.nlm.nih.gov/pubmed/9784084</v>
      </c>
      <c r="D8224" s="254" t="str">
        <f>IF(AND(A8224&lt;&gt;"",ISNUMBER(A8224)),VLOOKUP(A8224,Studies!A:BR,4,FALSE),"")</f>
        <v>Alprazolam with placebo</v>
      </c>
      <c r="E8224" s="254" t="str">
        <f>IF(AND(A8224&lt;&gt;"",ISNUMBER(A8224)),VLOOKUP(A8224,Studies!A:BR,5,FALSE),"")</f>
        <v>Alprazolam</v>
      </c>
      <c r="F8224" s="255" t="str">
        <f>IF(AND(A8224&lt;&gt;"",ISNUMBER(A8224)),VLOOKUP(A8224,Studies!A:BR,6,FALSE),"")</f>
        <v>Plasma</v>
      </c>
      <c r="G8224" s="194">
        <v>36</v>
      </c>
      <c r="H8224" s="50" t="s">
        <v>60</v>
      </c>
      <c r="I8224" s="187">
        <v>2.3080159999999998</v>
      </c>
      <c r="J8224" s="41" t="s">
        <v>941</v>
      </c>
      <c r="K8224" s="41" t="s">
        <v>335</v>
      </c>
      <c r="O8224" s="59" t="s">
        <v>2655</v>
      </c>
    </row>
    <row r="8225" spans="1:16" x14ac:dyDescent="0.2">
      <c r="A8225" s="30">
        <v>1025</v>
      </c>
      <c r="B8225" s="253" t="str">
        <f>IF(AND(A8225&lt;&gt;"",ISNUMBER(A8225)),VLOOKUP(A8225,Studies!A:BR,2,FALSE),"")</f>
        <v>Yasui 1998</v>
      </c>
      <c r="C8225" s="254" t="str">
        <f>IF(AND(A8225&lt;&gt;"",ISNUMBER(A8225)),VLOOKUP(A8225,Studies!A:BR,3,FALSE),"")</f>
        <v>https://www.ncbi.nlm.nih.gov/pubmed/9784084</v>
      </c>
      <c r="D8225" s="254" t="str">
        <f>IF(AND(A8225&lt;&gt;"",ISNUMBER(A8225)),VLOOKUP(A8225,Studies!A:BR,4,FALSE),"")</f>
        <v>Alprazolam with placebo</v>
      </c>
      <c r="E8225" s="254" t="str">
        <f>IF(AND(A8225&lt;&gt;"",ISNUMBER(A8225)),VLOOKUP(A8225,Studies!A:BR,5,FALSE),"")</f>
        <v>Alprazolam</v>
      </c>
      <c r="F8225" s="255" t="str">
        <f>IF(AND(A8225&lt;&gt;"",ISNUMBER(A8225)),VLOOKUP(A8225,Studies!A:BR,6,FALSE),"")</f>
        <v>Plasma</v>
      </c>
      <c r="G8225" s="194">
        <v>48</v>
      </c>
      <c r="H8225" s="50" t="s">
        <v>60</v>
      </c>
      <c r="I8225" s="187">
        <v>1.3093889999999999</v>
      </c>
      <c r="J8225" s="41" t="s">
        <v>941</v>
      </c>
      <c r="K8225" s="41" t="s">
        <v>335</v>
      </c>
      <c r="O8225" s="59" t="s">
        <v>2655</v>
      </c>
    </row>
    <row r="8226" spans="1:16" x14ac:dyDescent="0.2">
      <c r="A8226" s="30">
        <v>1026</v>
      </c>
      <c r="B8226" s="253" t="str">
        <f>IF(AND(A8226&lt;&gt;"",ISNUMBER(A8226)),VLOOKUP(A8226,Studies!A:BR,2,FALSE),"")</f>
        <v>Yasui 1998</v>
      </c>
      <c r="C8226" s="254" t="str">
        <f>IF(AND(A8226&lt;&gt;"",ISNUMBER(A8226)),VLOOKUP(A8226,Studies!A:BR,3,FALSE),"")</f>
        <v>https://www.ncbi.nlm.nih.gov/pubmed/9784084</v>
      </c>
      <c r="D8226" s="254" t="str">
        <f>IF(AND(A8226&lt;&gt;"",ISNUMBER(A8226)),VLOOKUP(A8226,Studies!A:BR,4,FALSE),"")</f>
        <v>Alprazolam with itraconazole</v>
      </c>
      <c r="E8226" s="254" t="str">
        <f>IF(AND(A8226&lt;&gt;"",ISNUMBER(A8226)),VLOOKUP(A8226,Studies!A:BR,5,FALSE),"")</f>
        <v>Alprazolam</v>
      </c>
      <c r="F8226" s="255" t="str">
        <f>IF(AND(A8226&lt;&gt;"",ISNUMBER(A8226)),VLOOKUP(A8226,Studies!A:BR,6,FALSE),"")</f>
        <v>Plasma</v>
      </c>
      <c r="G8226" s="194">
        <v>73.5</v>
      </c>
      <c r="H8226" s="50" t="s">
        <v>60</v>
      </c>
      <c r="I8226" s="187">
        <v>11.346450000000001</v>
      </c>
      <c r="J8226" s="41" t="s">
        <v>941</v>
      </c>
      <c r="K8226" s="41" t="s">
        <v>335</v>
      </c>
      <c r="O8226" s="59" t="s">
        <v>2655</v>
      </c>
      <c r="P8226" s="42" t="s">
        <v>2656</v>
      </c>
    </row>
    <row r="8227" spans="1:16" x14ac:dyDescent="0.2">
      <c r="A8227" s="30">
        <v>1026</v>
      </c>
      <c r="B8227" s="253" t="str">
        <f>IF(AND(A8227&lt;&gt;"",ISNUMBER(A8227)),VLOOKUP(A8227,Studies!A:BR,2,FALSE),"")</f>
        <v>Yasui 1998</v>
      </c>
      <c r="C8227" s="254" t="str">
        <f>IF(AND(A8227&lt;&gt;"",ISNUMBER(A8227)),VLOOKUP(A8227,Studies!A:BR,3,FALSE),"")</f>
        <v>https://www.ncbi.nlm.nih.gov/pubmed/9784084</v>
      </c>
      <c r="D8227" s="254" t="str">
        <f>IF(AND(A8227&lt;&gt;"",ISNUMBER(A8227)),VLOOKUP(A8227,Studies!A:BR,4,FALSE),"")</f>
        <v>Alprazolam with itraconazole</v>
      </c>
      <c r="E8227" s="254" t="str">
        <f>IF(AND(A8227&lt;&gt;"",ISNUMBER(A8227)),VLOOKUP(A8227,Studies!A:BR,5,FALSE),"")</f>
        <v>Alprazolam</v>
      </c>
      <c r="F8227" s="255" t="str">
        <f>IF(AND(A8227&lt;&gt;"",ISNUMBER(A8227)),VLOOKUP(A8227,Studies!A:BR,6,FALSE),"")</f>
        <v>Plasma</v>
      </c>
      <c r="G8227" s="194">
        <v>74</v>
      </c>
      <c r="H8227" s="50" t="s">
        <v>60</v>
      </c>
      <c r="I8227" s="187">
        <v>12.30345</v>
      </c>
      <c r="J8227" s="41" t="s">
        <v>941</v>
      </c>
      <c r="K8227" s="41" t="s">
        <v>335</v>
      </c>
      <c r="O8227" s="59" t="s">
        <v>2655</v>
      </c>
    </row>
    <row r="8228" spans="1:16" x14ac:dyDescent="0.2">
      <c r="A8228" s="30">
        <v>1026</v>
      </c>
      <c r="B8228" s="253" t="str">
        <f>IF(AND(A8228&lt;&gt;"",ISNUMBER(A8228)),VLOOKUP(A8228,Studies!A:BR,2,FALSE),"")</f>
        <v>Yasui 1998</v>
      </c>
      <c r="C8228" s="254" t="str">
        <f>IF(AND(A8228&lt;&gt;"",ISNUMBER(A8228)),VLOOKUP(A8228,Studies!A:BR,3,FALSE),"")</f>
        <v>https://www.ncbi.nlm.nih.gov/pubmed/9784084</v>
      </c>
      <c r="D8228" s="254" t="str">
        <f>IF(AND(A8228&lt;&gt;"",ISNUMBER(A8228)),VLOOKUP(A8228,Studies!A:BR,4,FALSE),"")</f>
        <v>Alprazolam with itraconazole</v>
      </c>
      <c r="E8228" s="254" t="str">
        <f>IF(AND(A8228&lt;&gt;"",ISNUMBER(A8228)),VLOOKUP(A8228,Studies!A:BR,5,FALSE),"")</f>
        <v>Alprazolam</v>
      </c>
      <c r="F8228" s="255" t="str">
        <f>IF(AND(A8228&lt;&gt;"",ISNUMBER(A8228)),VLOOKUP(A8228,Studies!A:BR,6,FALSE),"")</f>
        <v>Plasma</v>
      </c>
      <c r="G8228" s="194">
        <v>75</v>
      </c>
      <c r="H8228" s="50" t="s">
        <v>60</v>
      </c>
      <c r="I8228" s="187">
        <v>12.75431</v>
      </c>
      <c r="J8228" s="41" t="s">
        <v>941</v>
      </c>
      <c r="K8228" s="41" t="s">
        <v>335</v>
      </c>
      <c r="O8228" s="59" t="s">
        <v>2655</v>
      </c>
    </row>
    <row r="8229" spans="1:16" x14ac:dyDescent="0.2">
      <c r="A8229" s="30">
        <v>1026</v>
      </c>
      <c r="B8229" s="253" t="str">
        <f>IF(AND(A8229&lt;&gt;"",ISNUMBER(A8229)),VLOOKUP(A8229,Studies!A:BR,2,FALSE),"")</f>
        <v>Yasui 1998</v>
      </c>
      <c r="C8229" s="254" t="str">
        <f>IF(AND(A8229&lt;&gt;"",ISNUMBER(A8229)),VLOOKUP(A8229,Studies!A:BR,3,FALSE),"")</f>
        <v>https://www.ncbi.nlm.nih.gov/pubmed/9784084</v>
      </c>
      <c r="D8229" s="254" t="str">
        <f>IF(AND(A8229&lt;&gt;"",ISNUMBER(A8229)),VLOOKUP(A8229,Studies!A:BR,4,FALSE),"")</f>
        <v>Alprazolam with itraconazole</v>
      </c>
      <c r="E8229" s="254" t="str">
        <f>IF(AND(A8229&lt;&gt;"",ISNUMBER(A8229)),VLOOKUP(A8229,Studies!A:BR,5,FALSE),"")</f>
        <v>Alprazolam</v>
      </c>
      <c r="F8229" s="255" t="str">
        <f>IF(AND(A8229&lt;&gt;"",ISNUMBER(A8229)),VLOOKUP(A8229,Studies!A:BR,6,FALSE),"")</f>
        <v>Plasma</v>
      </c>
      <c r="G8229" s="194">
        <v>76</v>
      </c>
      <c r="H8229" s="50" t="s">
        <v>60</v>
      </c>
      <c r="I8229" s="187">
        <v>13.58342</v>
      </c>
      <c r="J8229" s="41" t="s">
        <v>941</v>
      </c>
      <c r="K8229" s="41" t="s">
        <v>335</v>
      </c>
      <c r="O8229" s="59" t="s">
        <v>2655</v>
      </c>
    </row>
    <row r="8230" spans="1:16" x14ac:dyDescent="0.2">
      <c r="A8230" s="30">
        <v>1026</v>
      </c>
      <c r="B8230" s="253" t="str">
        <f>IF(AND(A8230&lt;&gt;"",ISNUMBER(A8230)),VLOOKUP(A8230,Studies!A:BR,2,FALSE),"")</f>
        <v>Yasui 1998</v>
      </c>
      <c r="C8230" s="254" t="str">
        <f>IF(AND(A8230&lt;&gt;"",ISNUMBER(A8230)),VLOOKUP(A8230,Studies!A:BR,3,FALSE),"")</f>
        <v>https://www.ncbi.nlm.nih.gov/pubmed/9784084</v>
      </c>
      <c r="D8230" s="254" t="str">
        <f>IF(AND(A8230&lt;&gt;"",ISNUMBER(A8230)),VLOOKUP(A8230,Studies!A:BR,4,FALSE),"")</f>
        <v>Alprazolam with itraconazole</v>
      </c>
      <c r="E8230" s="254" t="str">
        <f>IF(AND(A8230&lt;&gt;"",ISNUMBER(A8230)),VLOOKUP(A8230,Studies!A:BR,5,FALSE),"")</f>
        <v>Alprazolam</v>
      </c>
      <c r="F8230" s="255" t="str">
        <f>IF(AND(A8230&lt;&gt;"",ISNUMBER(A8230)),VLOOKUP(A8230,Studies!A:BR,6,FALSE),"")</f>
        <v>Plasma</v>
      </c>
      <c r="G8230" s="194">
        <v>77</v>
      </c>
      <c r="H8230" s="50" t="s">
        <v>60</v>
      </c>
      <c r="I8230" s="187">
        <v>10.945360000000001</v>
      </c>
      <c r="J8230" s="41" t="s">
        <v>941</v>
      </c>
      <c r="K8230" s="41" t="s">
        <v>335</v>
      </c>
      <c r="O8230" s="59" t="s">
        <v>2655</v>
      </c>
    </row>
    <row r="8231" spans="1:16" x14ac:dyDescent="0.2">
      <c r="A8231" s="30">
        <v>1026</v>
      </c>
      <c r="B8231" s="253" t="str">
        <f>IF(AND(A8231&lt;&gt;"",ISNUMBER(A8231)),VLOOKUP(A8231,Studies!A:BR,2,FALSE),"")</f>
        <v>Yasui 1998</v>
      </c>
      <c r="C8231" s="254" t="str">
        <f>IF(AND(A8231&lt;&gt;"",ISNUMBER(A8231)),VLOOKUP(A8231,Studies!A:BR,3,FALSE),"")</f>
        <v>https://www.ncbi.nlm.nih.gov/pubmed/9784084</v>
      </c>
      <c r="D8231" s="254" t="str">
        <f>IF(AND(A8231&lt;&gt;"",ISNUMBER(A8231)),VLOOKUP(A8231,Studies!A:BR,4,FALSE),"")</f>
        <v>Alprazolam with itraconazole</v>
      </c>
      <c r="E8231" s="254" t="str">
        <f>IF(AND(A8231&lt;&gt;"",ISNUMBER(A8231)),VLOOKUP(A8231,Studies!A:BR,5,FALSE),"")</f>
        <v>Alprazolam</v>
      </c>
      <c r="F8231" s="255" t="str">
        <f>IF(AND(A8231&lt;&gt;"",ISNUMBER(A8231)),VLOOKUP(A8231,Studies!A:BR,6,FALSE),"")</f>
        <v>Plasma</v>
      </c>
      <c r="G8231" s="194">
        <v>79</v>
      </c>
      <c r="H8231" s="50" t="s">
        <v>60</v>
      </c>
      <c r="I8231" s="187">
        <v>11.346450000000001</v>
      </c>
      <c r="J8231" s="41" t="s">
        <v>941</v>
      </c>
      <c r="K8231" s="41" t="s">
        <v>335</v>
      </c>
      <c r="O8231" s="59" t="s">
        <v>2655</v>
      </c>
    </row>
    <row r="8232" spans="1:16" x14ac:dyDescent="0.2">
      <c r="A8232" s="30">
        <v>1026</v>
      </c>
      <c r="B8232" s="253" t="str">
        <f>IF(AND(A8232&lt;&gt;"",ISNUMBER(A8232)),VLOOKUP(A8232,Studies!A:BR,2,FALSE),"")</f>
        <v>Yasui 1998</v>
      </c>
      <c r="C8232" s="254" t="str">
        <f>IF(AND(A8232&lt;&gt;"",ISNUMBER(A8232)),VLOOKUP(A8232,Studies!A:BR,3,FALSE),"")</f>
        <v>https://www.ncbi.nlm.nih.gov/pubmed/9784084</v>
      </c>
      <c r="D8232" s="254" t="str">
        <f>IF(AND(A8232&lt;&gt;"",ISNUMBER(A8232)),VLOOKUP(A8232,Studies!A:BR,4,FALSE),"")</f>
        <v>Alprazolam with itraconazole</v>
      </c>
      <c r="E8232" s="254" t="str">
        <f>IF(AND(A8232&lt;&gt;"",ISNUMBER(A8232)),VLOOKUP(A8232,Studies!A:BR,5,FALSE),"")</f>
        <v>Alprazolam</v>
      </c>
      <c r="F8232" s="255" t="str">
        <f>IF(AND(A8232&lt;&gt;"",ISNUMBER(A8232)),VLOOKUP(A8232,Studies!A:BR,6,FALSE),"")</f>
        <v>Plasma</v>
      </c>
      <c r="G8232" s="194">
        <v>81</v>
      </c>
      <c r="H8232" s="50" t="s">
        <v>60</v>
      </c>
      <c r="I8232" s="187">
        <v>11.346450000000001</v>
      </c>
      <c r="J8232" s="41" t="s">
        <v>941</v>
      </c>
      <c r="K8232" s="41" t="s">
        <v>335</v>
      </c>
      <c r="O8232" s="59" t="s">
        <v>2655</v>
      </c>
    </row>
    <row r="8233" spans="1:16" x14ac:dyDescent="0.2">
      <c r="A8233" s="30">
        <v>1026</v>
      </c>
      <c r="B8233" s="253" t="str">
        <f>IF(AND(A8233&lt;&gt;"",ISNUMBER(A8233)),VLOOKUP(A8233,Studies!A:BR,2,FALSE),"")</f>
        <v>Yasui 1998</v>
      </c>
      <c r="C8233" s="254" t="str">
        <f>IF(AND(A8233&lt;&gt;"",ISNUMBER(A8233)),VLOOKUP(A8233,Studies!A:BR,3,FALSE),"")</f>
        <v>https://www.ncbi.nlm.nih.gov/pubmed/9784084</v>
      </c>
      <c r="D8233" s="254" t="str">
        <f>IF(AND(A8233&lt;&gt;"",ISNUMBER(A8233)),VLOOKUP(A8233,Studies!A:BR,4,FALSE),"")</f>
        <v>Alprazolam with itraconazole</v>
      </c>
      <c r="E8233" s="254" t="str">
        <f>IF(AND(A8233&lt;&gt;"",ISNUMBER(A8233)),VLOOKUP(A8233,Studies!A:BR,5,FALSE),"")</f>
        <v>Alprazolam</v>
      </c>
      <c r="F8233" s="255" t="str">
        <f>IF(AND(A8233&lt;&gt;"",ISNUMBER(A8233)),VLOOKUP(A8233,Studies!A:BR,6,FALSE),"")</f>
        <v>Plasma</v>
      </c>
      <c r="G8233" s="194">
        <v>83</v>
      </c>
      <c r="H8233" s="50" t="s">
        <v>60</v>
      </c>
      <c r="I8233" s="187">
        <v>10.65387</v>
      </c>
      <c r="J8233" s="41" t="s">
        <v>941</v>
      </c>
      <c r="K8233" s="41" t="s">
        <v>335</v>
      </c>
      <c r="O8233" s="59" t="s">
        <v>2655</v>
      </c>
    </row>
    <row r="8234" spans="1:16" x14ac:dyDescent="0.2">
      <c r="A8234" s="30">
        <v>1026</v>
      </c>
      <c r="B8234" s="253" t="str">
        <f>IF(AND(A8234&lt;&gt;"",ISNUMBER(A8234)),VLOOKUP(A8234,Studies!A:BR,2,FALSE),"")</f>
        <v>Yasui 1998</v>
      </c>
      <c r="C8234" s="254" t="str">
        <f>IF(AND(A8234&lt;&gt;"",ISNUMBER(A8234)),VLOOKUP(A8234,Studies!A:BR,3,FALSE),"")</f>
        <v>https://www.ncbi.nlm.nih.gov/pubmed/9784084</v>
      </c>
      <c r="D8234" s="254" t="str">
        <f>IF(AND(A8234&lt;&gt;"",ISNUMBER(A8234)),VLOOKUP(A8234,Studies!A:BR,4,FALSE),"")</f>
        <v>Alprazolam with itraconazole</v>
      </c>
      <c r="E8234" s="254" t="str">
        <f>IF(AND(A8234&lt;&gt;"",ISNUMBER(A8234)),VLOOKUP(A8234,Studies!A:BR,5,FALSE),"")</f>
        <v>Alprazolam</v>
      </c>
      <c r="F8234" s="255" t="str">
        <f>IF(AND(A8234&lt;&gt;"",ISNUMBER(A8234)),VLOOKUP(A8234,Studies!A:BR,6,FALSE),"")</f>
        <v>Plasma</v>
      </c>
      <c r="G8234" s="194">
        <v>85</v>
      </c>
      <c r="H8234" s="50" t="s">
        <v>60</v>
      </c>
      <c r="I8234" s="187">
        <v>9.0609389999999994</v>
      </c>
      <c r="J8234" s="41" t="s">
        <v>941</v>
      </c>
      <c r="K8234" s="41" t="s">
        <v>335</v>
      </c>
      <c r="O8234" s="59" t="s">
        <v>2655</v>
      </c>
    </row>
    <row r="8235" spans="1:16" x14ac:dyDescent="0.2">
      <c r="A8235" s="30">
        <v>1026</v>
      </c>
      <c r="B8235" s="253" t="str">
        <f>IF(AND(A8235&lt;&gt;"",ISNUMBER(A8235)),VLOOKUP(A8235,Studies!A:BR,2,FALSE),"")</f>
        <v>Yasui 1998</v>
      </c>
      <c r="C8235" s="254" t="str">
        <f>IF(AND(A8235&lt;&gt;"",ISNUMBER(A8235)),VLOOKUP(A8235,Studies!A:BR,3,FALSE),"")</f>
        <v>https://www.ncbi.nlm.nih.gov/pubmed/9784084</v>
      </c>
      <c r="D8235" s="254" t="str">
        <f>IF(AND(A8235&lt;&gt;"",ISNUMBER(A8235)),VLOOKUP(A8235,Studies!A:BR,4,FALSE),"")</f>
        <v>Alprazolam with itraconazole</v>
      </c>
      <c r="E8235" s="254" t="str">
        <f>IF(AND(A8235&lt;&gt;"",ISNUMBER(A8235)),VLOOKUP(A8235,Studies!A:BR,5,FALSE),"")</f>
        <v>Alprazolam</v>
      </c>
      <c r="F8235" s="255" t="str">
        <f>IF(AND(A8235&lt;&gt;"",ISNUMBER(A8235)),VLOOKUP(A8235,Studies!A:BR,6,FALSE),"")</f>
        <v>Plasma</v>
      </c>
      <c r="G8235" s="194">
        <v>97</v>
      </c>
      <c r="H8235" s="50" t="s">
        <v>60</v>
      </c>
      <c r="I8235" s="187">
        <v>7.9885640000000002</v>
      </c>
      <c r="J8235" s="41" t="s">
        <v>941</v>
      </c>
      <c r="K8235" s="41" t="s">
        <v>335</v>
      </c>
      <c r="O8235" s="59" t="s">
        <v>2655</v>
      </c>
    </row>
    <row r="8236" spans="1:16" x14ac:dyDescent="0.2">
      <c r="A8236" s="30">
        <v>1026</v>
      </c>
      <c r="B8236" s="253" t="str">
        <f>IF(AND(A8236&lt;&gt;"",ISNUMBER(A8236)),VLOOKUP(A8236,Studies!A:BR,2,FALSE),"")</f>
        <v>Yasui 1998</v>
      </c>
      <c r="C8236" s="254" t="str">
        <f>IF(AND(A8236&lt;&gt;"",ISNUMBER(A8236)),VLOOKUP(A8236,Studies!A:BR,3,FALSE),"")</f>
        <v>https://www.ncbi.nlm.nih.gov/pubmed/9784084</v>
      </c>
      <c r="D8236" s="254" t="str">
        <f>IF(AND(A8236&lt;&gt;"",ISNUMBER(A8236)),VLOOKUP(A8236,Studies!A:BR,4,FALSE),"")</f>
        <v>Alprazolam with itraconazole</v>
      </c>
      <c r="E8236" s="254" t="str">
        <f>IF(AND(A8236&lt;&gt;"",ISNUMBER(A8236)),VLOOKUP(A8236,Studies!A:BR,5,FALSE),"")</f>
        <v>Alprazolam</v>
      </c>
      <c r="F8236" s="255" t="str">
        <f>IF(AND(A8236&lt;&gt;"",ISNUMBER(A8236)),VLOOKUP(A8236,Studies!A:BR,6,FALSE),"")</f>
        <v>Plasma</v>
      </c>
      <c r="G8236" s="194">
        <v>109</v>
      </c>
      <c r="H8236" s="50" t="s">
        <v>60</v>
      </c>
      <c r="I8236" s="187">
        <v>5.8832180000000003</v>
      </c>
      <c r="J8236" s="41" t="s">
        <v>941</v>
      </c>
      <c r="K8236" s="41" t="s">
        <v>335</v>
      </c>
      <c r="O8236" s="59" t="s">
        <v>2655</v>
      </c>
    </row>
    <row r="8237" spans="1:16" x14ac:dyDescent="0.2">
      <c r="A8237" s="30">
        <v>1026</v>
      </c>
      <c r="B8237" s="253" t="str">
        <f>IF(AND(A8237&lt;&gt;"",ISNUMBER(A8237)),VLOOKUP(A8237,Studies!A:BR,2,FALSE),"")</f>
        <v>Yasui 1998</v>
      </c>
      <c r="C8237" s="254" t="str">
        <f>IF(AND(A8237&lt;&gt;"",ISNUMBER(A8237)),VLOOKUP(A8237,Studies!A:BR,3,FALSE),"")</f>
        <v>https://www.ncbi.nlm.nih.gov/pubmed/9784084</v>
      </c>
      <c r="D8237" s="254" t="str">
        <f>IF(AND(A8237&lt;&gt;"",ISNUMBER(A8237)),VLOOKUP(A8237,Studies!A:BR,4,FALSE),"")</f>
        <v>Alprazolam with itraconazole</v>
      </c>
      <c r="E8237" s="254" t="str">
        <f>IF(AND(A8237&lt;&gt;"",ISNUMBER(A8237)),VLOOKUP(A8237,Studies!A:BR,5,FALSE),"")</f>
        <v>Alprazolam</v>
      </c>
      <c r="F8237" s="255" t="str">
        <f>IF(AND(A8237&lt;&gt;"",ISNUMBER(A8237)),VLOOKUP(A8237,Studies!A:BR,6,FALSE),"")</f>
        <v>Plasma</v>
      </c>
      <c r="G8237" s="194">
        <v>121</v>
      </c>
      <c r="H8237" s="50" t="s">
        <v>60</v>
      </c>
      <c r="I8237" s="187">
        <v>4.7834729999999999</v>
      </c>
      <c r="J8237" s="41" t="s">
        <v>941</v>
      </c>
      <c r="K8237" s="41" t="s">
        <v>335</v>
      </c>
      <c r="O8237" s="59" t="s">
        <v>2655</v>
      </c>
    </row>
    <row r="8238" spans="1:16" x14ac:dyDescent="0.2">
      <c r="A8238" s="30">
        <v>1077</v>
      </c>
      <c r="B8238" s="253" t="str">
        <f>IF(AND(A8238&lt;&gt;"",ISNUMBER(A8238)),VLOOKUP(A8238,Studies!A:BR,2,FALSE),"")</f>
        <v>Neuvonen 1996</v>
      </c>
      <c r="C8238" s="254" t="str">
        <f>IF(AND(A8238&lt;&gt;"",ISNUMBER(A8238)),VLOOKUP(A8238,Studies!A:BR,3,FALSE),"")</f>
        <v>https://www.ncbi.nlm.nih.gov/pubmed/8841155</v>
      </c>
      <c r="D8238" s="254" t="str">
        <f>IF(AND(A8238&lt;&gt;"",ISNUMBER(A8238)),VLOOKUP(A8238,Studies!A:BR,4,FALSE),"")</f>
        <v>Control phase (Triazolam without Itraconazole)</v>
      </c>
      <c r="E8238" s="254" t="str">
        <f>IF(AND(A8238&lt;&gt;"",ISNUMBER(A8238)),VLOOKUP(A8238,Studies!A:BR,5,FALSE),"")</f>
        <v>Triazolam</v>
      </c>
      <c r="F8238" s="255" t="str">
        <f>IF(AND(A8238&lt;&gt;"",ISNUMBER(A8238)),VLOOKUP(A8238,Studies!A:BR,6,FALSE),"")</f>
        <v>Plasma</v>
      </c>
      <c r="G8238" s="194">
        <v>0</v>
      </c>
      <c r="H8238" s="50" t="s">
        <v>60</v>
      </c>
      <c r="I8238" s="187" t="s">
        <v>2642</v>
      </c>
      <c r="J8238" s="41" t="s">
        <v>941</v>
      </c>
      <c r="K8238" s="41" t="s">
        <v>335</v>
      </c>
      <c r="O8238" s="59" t="s">
        <v>2657</v>
      </c>
    </row>
    <row r="8239" spans="1:16" x14ac:dyDescent="0.2">
      <c r="A8239" s="30">
        <v>1077</v>
      </c>
      <c r="B8239" s="253" t="str">
        <f>IF(AND(A8239&lt;&gt;"",ISNUMBER(A8239)),VLOOKUP(A8239,Studies!A:BR,2,FALSE),"")</f>
        <v>Neuvonen 1996</v>
      </c>
      <c r="C8239" s="254" t="str">
        <f>IF(AND(A8239&lt;&gt;"",ISNUMBER(A8239)),VLOOKUP(A8239,Studies!A:BR,3,FALSE),"")</f>
        <v>https://www.ncbi.nlm.nih.gov/pubmed/8841155</v>
      </c>
      <c r="D8239" s="254" t="str">
        <f>IF(AND(A8239&lt;&gt;"",ISNUMBER(A8239)),VLOOKUP(A8239,Studies!A:BR,4,FALSE),"")</f>
        <v>Control phase (Triazolam without Itraconazole)</v>
      </c>
      <c r="E8239" s="254" t="str">
        <f>IF(AND(A8239&lt;&gt;"",ISNUMBER(A8239)),VLOOKUP(A8239,Studies!A:BR,5,FALSE),"")</f>
        <v>Triazolam</v>
      </c>
      <c r="F8239" s="255" t="str">
        <f>IF(AND(A8239&lt;&gt;"",ISNUMBER(A8239)),VLOOKUP(A8239,Studies!A:BR,6,FALSE),"")</f>
        <v>Plasma</v>
      </c>
      <c r="G8239" s="194">
        <v>0.5</v>
      </c>
      <c r="H8239" s="50" t="s">
        <v>60</v>
      </c>
      <c r="I8239" s="187">
        <v>0.4283671</v>
      </c>
      <c r="J8239" s="41" t="s">
        <v>941</v>
      </c>
      <c r="K8239" s="41" t="s">
        <v>335</v>
      </c>
      <c r="O8239" s="59" t="s">
        <v>2657</v>
      </c>
    </row>
    <row r="8240" spans="1:16" x14ac:dyDescent="0.2">
      <c r="A8240" s="30">
        <v>1077</v>
      </c>
      <c r="B8240" s="253" t="str">
        <f>IF(AND(A8240&lt;&gt;"",ISNUMBER(A8240)),VLOOKUP(A8240,Studies!A:BR,2,FALSE),"")</f>
        <v>Neuvonen 1996</v>
      </c>
      <c r="C8240" s="254" t="str">
        <f>IF(AND(A8240&lt;&gt;"",ISNUMBER(A8240)),VLOOKUP(A8240,Studies!A:BR,3,FALSE),"")</f>
        <v>https://www.ncbi.nlm.nih.gov/pubmed/8841155</v>
      </c>
      <c r="D8240" s="254" t="str">
        <f>IF(AND(A8240&lt;&gt;"",ISNUMBER(A8240)),VLOOKUP(A8240,Studies!A:BR,4,FALSE),"")</f>
        <v>Control phase (Triazolam without Itraconazole)</v>
      </c>
      <c r="E8240" s="254" t="str">
        <f>IF(AND(A8240&lt;&gt;"",ISNUMBER(A8240)),VLOOKUP(A8240,Studies!A:BR,5,FALSE),"")</f>
        <v>Triazolam</v>
      </c>
      <c r="F8240" s="255" t="str">
        <f>IF(AND(A8240&lt;&gt;"",ISNUMBER(A8240)),VLOOKUP(A8240,Studies!A:BR,6,FALSE),"")</f>
        <v>Plasma</v>
      </c>
      <c r="G8240" s="194">
        <v>1</v>
      </c>
      <c r="H8240" s="50" t="s">
        <v>60</v>
      </c>
      <c r="I8240" s="187">
        <v>1.2278770000000001</v>
      </c>
      <c r="J8240" s="41" t="s">
        <v>941</v>
      </c>
      <c r="K8240" s="41" t="s">
        <v>335</v>
      </c>
      <c r="O8240" s="59" t="s">
        <v>2657</v>
      </c>
    </row>
    <row r="8241" spans="1:15" x14ac:dyDescent="0.2">
      <c r="A8241" s="30">
        <v>1077</v>
      </c>
      <c r="B8241" s="253" t="str">
        <f>IF(AND(A8241&lt;&gt;"",ISNUMBER(A8241)),VLOOKUP(A8241,Studies!A:BR,2,FALSE),"")</f>
        <v>Neuvonen 1996</v>
      </c>
      <c r="C8241" s="254" t="str">
        <f>IF(AND(A8241&lt;&gt;"",ISNUMBER(A8241)),VLOOKUP(A8241,Studies!A:BR,3,FALSE),"")</f>
        <v>https://www.ncbi.nlm.nih.gov/pubmed/8841155</v>
      </c>
      <c r="D8241" s="254" t="str">
        <f>IF(AND(A8241&lt;&gt;"",ISNUMBER(A8241)),VLOOKUP(A8241,Studies!A:BR,4,FALSE),"")</f>
        <v>Control phase (Triazolam without Itraconazole)</v>
      </c>
      <c r="E8241" s="254" t="str">
        <f>IF(AND(A8241&lt;&gt;"",ISNUMBER(A8241)),VLOOKUP(A8241,Studies!A:BR,5,FALSE),"")</f>
        <v>Triazolam</v>
      </c>
      <c r="F8241" s="255" t="str">
        <f>IF(AND(A8241&lt;&gt;"",ISNUMBER(A8241)),VLOOKUP(A8241,Studies!A:BR,6,FALSE),"")</f>
        <v>Plasma</v>
      </c>
      <c r="G8241" s="194">
        <v>1.5</v>
      </c>
      <c r="H8241" s="50" t="s">
        <v>60</v>
      </c>
      <c r="I8241" s="187">
        <v>1.455052</v>
      </c>
      <c r="J8241" s="41" t="s">
        <v>941</v>
      </c>
      <c r="K8241" s="41" t="s">
        <v>335</v>
      </c>
      <c r="O8241" s="59" t="s">
        <v>2657</v>
      </c>
    </row>
    <row r="8242" spans="1:15" x14ac:dyDescent="0.2">
      <c r="A8242" s="30">
        <v>1077</v>
      </c>
      <c r="B8242" s="253" t="str">
        <f>IF(AND(A8242&lt;&gt;"",ISNUMBER(A8242)),VLOOKUP(A8242,Studies!A:BR,2,FALSE),"")</f>
        <v>Neuvonen 1996</v>
      </c>
      <c r="C8242" s="254" t="str">
        <f>IF(AND(A8242&lt;&gt;"",ISNUMBER(A8242)),VLOOKUP(A8242,Studies!A:BR,3,FALSE),"")</f>
        <v>https://www.ncbi.nlm.nih.gov/pubmed/8841155</v>
      </c>
      <c r="D8242" s="254" t="str">
        <f>IF(AND(A8242&lt;&gt;"",ISNUMBER(A8242)),VLOOKUP(A8242,Studies!A:BR,4,FALSE),"")</f>
        <v>Control phase (Triazolam without Itraconazole)</v>
      </c>
      <c r="E8242" s="254" t="str">
        <f>IF(AND(A8242&lt;&gt;"",ISNUMBER(A8242)),VLOOKUP(A8242,Studies!A:BR,5,FALSE),"")</f>
        <v>Triazolam</v>
      </c>
      <c r="F8242" s="255" t="str">
        <f>IF(AND(A8242&lt;&gt;"",ISNUMBER(A8242)),VLOOKUP(A8242,Studies!A:BR,6,FALSE),"")</f>
        <v>Plasma</v>
      </c>
      <c r="G8242" s="194">
        <v>2</v>
      </c>
      <c r="H8242" s="50" t="s">
        <v>60</v>
      </c>
      <c r="I8242" s="187">
        <v>1.4746440000000001</v>
      </c>
      <c r="J8242" s="41" t="s">
        <v>941</v>
      </c>
      <c r="K8242" s="41" t="s">
        <v>335</v>
      </c>
      <c r="O8242" s="59" t="s">
        <v>2657</v>
      </c>
    </row>
    <row r="8243" spans="1:15" x14ac:dyDescent="0.2">
      <c r="A8243" s="30">
        <v>1077</v>
      </c>
      <c r="B8243" s="253" t="str">
        <f>IF(AND(A8243&lt;&gt;"",ISNUMBER(A8243)),VLOOKUP(A8243,Studies!A:BR,2,FALSE),"")</f>
        <v>Neuvonen 1996</v>
      </c>
      <c r="C8243" s="254" t="str">
        <f>IF(AND(A8243&lt;&gt;"",ISNUMBER(A8243)),VLOOKUP(A8243,Studies!A:BR,3,FALSE),"")</f>
        <v>https://www.ncbi.nlm.nih.gov/pubmed/8841155</v>
      </c>
      <c r="D8243" s="254" t="str">
        <f>IF(AND(A8243&lt;&gt;"",ISNUMBER(A8243)),VLOOKUP(A8243,Studies!A:BR,4,FALSE),"")</f>
        <v>Control phase (Triazolam without Itraconazole)</v>
      </c>
      <c r="E8243" s="254" t="str">
        <f>IF(AND(A8243&lt;&gt;"",ISNUMBER(A8243)),VLOOKUP(A8243,Studies!A:BR,5,FALSE),"")</f>
        <v>Triazolam</v>
      </c>
      <c r="F8243" s="255" t="str">
        <f>IF(AND(A8243&lt;&gt;"",ISNUMBER(A8243)),VLOOKUP(A8243,Studies!A:BR,6,FALSE),"")</f>
        <v>Plasma</v>
      </c>
      <c r="G8243" s="194">
        <v>3</v>
      </c>
      <c r="H8243" s="50" t="s">
        <v>60</v>
      </c>
      <c r="I8243" s="187">
        <v>1.3943639999999999</v>
      </c>
      <c r="J8243" s="41" t="s">
        <v>941</v>
      </c>
      <c r="K8243" s="41" t="s">
        <v>335</v>
      </c>
      <c r="O8243" s="59" t="s">
        <v>2657</v>
      </c>
    </row>
    <row r="8244" spans="1:15" x14ac:dyDescent="0.2">
      <c r="A8244" s="30">
        <v>1077</v>
      </c>
      <c r="B8244" s="253" t="str">
        <f>IF(AND(A8244&lt;&gt;"",ISNUMBER(A8244)),VLOOKUP(A8244,Studies!A:BR,2,FALSE),"")</f>
        <v>Neuvonen 1996</v>
      </c>
      <c r="C8244" s="254" t="str">
        <f>IF(AND(A8244&lt;&gt;"",ISNUMBER(A8244)),VLOOKUP(A8244,Studies!A:BR,3,FALSE),"")</f>
        <v>https://www.ncbi.nlm.nih.gov/pubmed/8841155</v>
      </c>
      <c r="D8244" s="254" t="str">
        <f>IF(AND(A8244&lt;&gt;"",ISNUMBER(A8244)),VLOOKUP(A8244,Studies!A:BR,4,FALSE),"")</f>
        <v>Control phase (Triazolam without Itraconazole)</v>
      </c>
      <c r="E8244" s="254" t="str">
        <f>IF(AND(A8244&lt;&gt;"",ISNUMBER(A8244)),VLOOKUP(A8244,Studies!A:BR,5,FALSE),"")</f>
        <v>Triazolam</v>
      </c>
      <c r="F8244" s="255" t="str">
        <f>IF(AND(A8244&lt;&gt;"",ISNUMBER(A8244)),VLOOKUP(A8244,Studies!A:BR,6,FALSE),"")</f>
        <v>Plasma</v>
      </c>
      <c r="G8244" s="194">
        <v>4</v>
      </c>
      <c r="H8244" s="50" t="s">
        <v>60</v>
      </c>
      <c r="I8244" s="187">
        <v>1.244901</v>
      </c>
      <c r="J8244" s="41" t="s">
        <v>941</v>
      </c>
      <c r="K8244" s="41" t="s">
        <v>335</v>
      </c>
      <c r="O8244" s="59" t="s">
        <v>2657</v>
      </c>
    </row>
    <row r="8245" spans="1:15" x14ac:dyDescent="0.2">
      <c r="A8245" s="30">
        <v>1077</v>
      </c>
      <c r="B8245" s="253" t="str">
        <f>IF(AND(A8245&lt;&gt;"",ISNUMBER(A8245)),VLOOKUP(A8245,Studies!A:BR,2,FALSE),"")</f>
        <v>Neuvonen 1996</v>
      </c>
      <c r="C8245" s="254" t="str">
        <f>IF(AND(A8245&lt;&gt;"",ISNUMBER(A8245)),VLOOKUP(A8245,Studies!A:BR,3,FALSE),"")</f>
        <v>https://www.ncbi.nlm.nih.gov/pubmed/8841155</v>
      </c>
      <c r="D8245" s="254" t="str">
        <f>IF(AND(A8245&lt;&gt;"",ISNUMBER(A8245)),VLOOKUP(A8245,Studies!A:BR,4,FALSE),"")</f>
        <v>Control phase (Triazolam without Itraconazole)</v>
      </c>
      <c r="E8245" s="254" t="str">
        <f>IF(AND(A8245&lt;&gt;"",ISNUMBER(A8245)),VLOOKUP(A8245,Studies!A:BR,5,FALSE),"")</f>
        <v>Triazolam</v>
      </c>
      <c r="F8245" s="255" t="str">
        <f>IF(AND(A8245&lt;&gt;"",ISNUMBER(A8245)),VLOOKUP(A8245,Studies!A:BR,6,FALSE),"")</f>
        <v>Plasma</v>
      </c>
      <c r="G8245" s="194">
        <v>5</v>
      </c>
      <c r="H8245" s="50" t="s">
        <v>60</v>
      </c>
      <c r="I8245" s="187">
        <v>0.97593949999999996</v>
      </c>
      <c r="J8245" s="41" t="s">
        <v>941</v>
      </c>
      <c r="K8245" s="41" t="s">
        <v>335</v>
      </c>
      <c r="O8245" s="59" t="s">
        <v>2657</v>
      </c>
    </row>
    <row r="8246" spans="1:15" x14ac:dyDescent="0.2">
      <c r="A8246" s="30">
        <v>1077</v>
      </c>
      <c r="B8246" s="253" t="str">
        <f>IF(AND(A8246&lt;&gt;"",ISNUMBER(A8246)),VLOOKUP(A8246,Studies!A:BR,2,FALSE),"")</f>
        <v>Neuvonen 1996</v>
      </c>
      <c r="C8246" s="254" t="str">
        <f>IF(AND(A8246&lt;&gt;"",ISNUMBER(A8246)),VLOOKUP(A8246,Studies!A:BR,3,FALSE),"")</f>
        <v>https://www.ncbi.nlm.nih.gov/pubmed/8841155</v>
      </c>
      <c r="D8246" s="254" t="str">
        <f>IF(AND(A8246&lt;&gt;"",ISNUMBER(A8246)),VLOOKUP(A8246,Studies!A:BR,4,FALSE),"")</f>
        <v>Control phase (Triazolam without Itraconazole)</v>
      </c>
      <c r="E8246" s="254" t="str">
        <f>IF(AND(A8246&lt;&gt;"",ISNUMBER(A8246)),VLOOKUP(A8246,Studies!A:BR,5,FALSE),"")</f>
        <v>Triazolam</v>
      </c>
      <c r="F8246" s="255" t="str">
        <f>IF(AND(A8246&lt;&gt;"",ISNUMBER(A8246)),VLOOKUP(A8246,Studies!A:BR,6,FALSE),"")</f>
        <v>Plasma</v>
      </c>
      <c r="G8246" s="194">
        <v>6</v>
      </c>
      <c r="H8246" s="50" t="s">
        <v>60</v>
      </c>
      <c r="I8246" s="187">
        <v>0.82647630000000005</v>
      </c>
      <c r="J8246" s="41" t="s">
        <v>941</v>
      </c>
      <c r="K8246" s="41" t="s">
        <v>335</v>
      </c>
      <c r="O8246" s="59" t="s">
        <v>2657</v>
      </c>
    </row>
    <row r="8247" spans="1:15" x14ac:dyDescent="0.2">
      <c r="A8247" s="30">
        <v>1077</v>
      </c>
      <c r="B8247" s="253" t="str">
        <f>IF(AND(A8247&lt;&gt;"",ISNUMBER(A8247)),VLOOKUP(A8247,Studies!A:BR,2,FALSE),"")</f>
        <v>Neuvonen 1996</v>
      </c>
      <c r="C8247" s="254" t="str">
        <f>IF(AND(A8247&lt;&gt;"",ISNUMBER(A8247)),VLOOKUP(A8247,Studies!A:BR,3,FALSE),"")</f>
        <v>https://www.ncbi.nlm.nih.gov/pubmed/8841155</v>
      </c>
      <c r="D8247" s="254" t="str">
        <f>IF(AND(A8247&lt;&gt;"",ISNUMBER(A8247)),VLOOKUP(A8247,Studies!A:BR,4,FALSE),"")</f>
        <v>Control phase (Triazolam without Itraconazole)</v>
      </c>
      <c r="E8247" s="254" t="str">
        <f>IF(AND(A8247&lt;&gt;"",ISNUMBER(A8247)),VLOOKUP(A8247,Studies!A:BR,5,FALSE),"")</f>
        <v>Triazolam</v>
      </c>
      <c r="F8247" s="255" t="str">
        <f>IF(AND(A8247&lt;&gt;"",ISNUMBER(A8247)),VLOOKUP(A8247,Studies!A:BR,6,FALSE),"")</f>
        <v>Plasma</v>
      </c>
      <c r="G8247" s="194">
        <v>7</v>
      </c>
      <c r="H8247" s="50" t="s">
        <v>60</v>
      </c>
      <c r="I8247" s="187">
        <v>0.72732810000000003</v>
      </c>
      <c r="J8247" s="41" t="s">
        <v>941</v>
      </c>
      <c r="K8247" s="41" t="s">
        <v>335</v>
      </c>
      <c r="O8247" s="59" t="s">
        <v>2657</v>
      </c>
    </row>
    <row r="8248" spans="1:15" x14ac:dyDescent="0.2">
      <c r="A8248" s="30">
        <v>1077</v>
      </c>
      <c r="B8248" s="253" t="str">
        <f>IF(AND(A8248&lt;&gt;"",ISNUMBER(A8248)),VLOOKUP(A8248,Studies!A:BR,2,FALSE),"")</f>
        <v>Neuvonen 1996</v>
      </c>
      <c r="C8248" s="254" t="str">
        <f>IF(AND(A8248&lt;&gt;"",ISNUMBER(A8248)),VLOOKUP(A8248,Studies!A:BR,3,FALSE),"")</f>
        <v>https://www.ncbi.nlm.nih.gov/pubmed/8841155</v>
      </c>
      <c r="D8248" s="254" t="str">
        <f>IF(AND(A8248&lt;&gt;"",ISNUMBER(A8248)),VLOOKUP(A8248,Studies!A:BR,4,FALSE),"")</f>
        <v>Control phase (Triazolam without Itraconazole)</v>
      </c>
      <c r="E8248" s="254" t="str">
        <f>IF(AND(A8248&lt;&gt;"",ISNUMBER(A8248)),VLOOKUP(A8248,Studies!A:BR,5,FALSE),"")</f>
        <v>Triazolam</v>
      </c>
      <c r="F8248" s="255" t="str">
        <f>IF(AND(A8248&lt;&gt;"",ISNUMBER(A8248)),VLOOKUP(A8248,Studies!A:BR,6,FALSE),"")</f>
        <v>Plasma</v>
      </c>
      <c r="G8248" s="194">
        <v>17</v>
      </c>
      <c r="H8248" s="50" t="s">
        <v>60</v>
      </c>
      <c r="I8248" s="187">
        <v>0.11317439999999999</v>
      </c>
      <c r="J8248" s="41" t="s">
        <v>941</v>
      </c>
      <c r="K8248" s="41" t="s">
        <v>335</v>
      </c>
      <c r="O8248" s="59" t="s">
        <v>2657</v>
      </c>
    </row>
    <row r="8249" spans="1:15" x14ac:dyDescent="0.2">
      <c r="A8249" s="30">
        <v>1078</v>
      </c>
      <c r="B8249" s="253" t="str">
        <f>IF(AND(A8249&lt;&gt;"",ISNUMBER(A8249)),VLOOKUP(A8249,Studies!A:BR,2,FALSE),"")</f>
        <v>Neuvonen 1996</v>
      </c>
      <c r="C8249" s="254" t="str">
        <f>IF(AND(A8249&lt;&gt;"",ISNUMBER(A8249)),VLOOKUP(A8249,Studies!A:BR,3,FALSE),"")</f>
        <v>https://www.ncbi.nlm.nih.gov/pubmed/8841155</v>
      </c>
      <c r="D8249" s="254" t="str">
        <f>IF(AND(A8249&lt;&gt;"",ISNUMBER(A8249)),VLOOKUP(A8249,Studies!A:BR,4,FALSE),"")</f>
        <v>Treatment phase (triazolam + ITZ simultaneously)</v>
      </c>
      <c r="E8249" s="254" t="str">
        <f>IF(AND(A8249&lt;&gt;"",ISNUMBER(A8249)),VLOOKUP(A8249,Studies!A:BR,5,FALSE),"")</f>
        <v>Triazolam</v>
      </c>
      <c r="F8249" s="255" t="str">
        <f>IF(AND(A8249&lt;&gt;"",ISNUMBER(A8249)),VLOOKUP(A8249,Studies!A:BR,6,FALSE),"")</f>
        <v>Plasma</v>
      </c>
      <c r="G8249" s="194">
        <v>0</v>
      </c>
      <c r="H8249" s="50" t="s">
        <v>60</v>
      </c>
      <c r="I8249" s="187" t="s">
        <v>2642</v>
      </c>
      <c r="J8249" s="41" t="s">
        <v>941</v>
      </c>
      <c r="K8249" s="41" t="s">
        <v>335</v>
      </c>
      <c r="O8249" s="59" t="s">
        <v>2657</v>
      </c>
    </row>
    <row r="8250" spans="1:15" x14ac:dyDescent="0.2">
      <c r="A8250" s="30">
        <v>1078</v>
      </c>
      <c r="B8250" s="253" t="str">
        <f>IF(AND(A8250&lt;&gt;"",ISNUMBER(A8250)),VLOOKUP(A8250,Studies!A:BR,2,FALSE),"")</f>
        <v>Neuvonen 1996</v>
      </c>
      <c r="C8250" s="254" t="str">
        <f>IF(AND(A8250&lt;&gt;"",ISNUMBER(A8250)),VLOOKUP(A8250,Studies!A:BR,3,FALSE),"")</f>
        <v>https://www.ncbi.nlm.nih.gov/pubmed/8841155</v>
      </c>
      <c r="D8250" s="254" t="str">
        <f>IF(AND(A8250&lt;&gt;"",ISNUMBER(A8250)),VLOOKUP(A8250,Studies!A:BR,4,FALSE),"")</f>
        <v>Treatment phase (triazolam + ITZ simultaneously)</v>
      </c>
      <c r="E8250" s="254" t="str">
        <f>IF(AND(A8250&lt;&gt;"",ISNUMBER(A8250)),VLOOKUP(A8250,Studies!A:BR,5,FALSE),"")</f>
        <v>Triazolam</v>
      </c>
      <c r="F8250" s="255" t="str">
        <f>IF(AND(A8250&lt;&gt;"",ISNUMBER(A8250)),VLOOKUP(A8250,Studies!A:BR,6,FALSE),"")</f>
        <v>Plasma</v>
      </c>
      <c r="G8250" s="194">
        <v>0.5</v>
      </c>
      <c r="H8250" s="50" t="s">
        <v>60</v>
      </c>
      <c r="I8250" s="187">
        <v>0.96925380000000005</v>
      </c>
      <c r="J8250" s="41" t="s">
        <v>941</v>
      </c>
      <c r="K8250" s="41" t="s">
        <v>335</v>
      </c>
      <c r="O8250" s="59" t="s">
        <v>2657</v>
      </c>
    </row>
    <row r="8251" spans="1:15" x14ac:dyDescent="0.2">
      <c r="A8251" s="30">
        <v>1078</v>
      </c>
      <c r="B8251" s="253" t="str">
        <f>IF(AND(A8251&lt;&gt;"",ISNUMBER(A8251)),VLOOKUP(A8251,Studies!A:BR,2,FALSE),"")</f>
        <v>Neuvonen 1996</v>
      </c>
      <c r="C8251" s="254" t="str">
        <f>IF(AND(A8251&lt;&gt;"",ISNUMBER(A8251)),VLOOKUP(A8251,Studies!A:BR,3,FALSE),"")</f>
        <v>https://www.ncbi.nlm.nih.gov/pubmed/8841155</v>
      </c>
      <c r="D8251" s="254" t="str">
        <f>IF(AND(A8251&lt;&gt;"",ISNUMBER(A8251)),VLOOKUP(A8251,Studies!A:BR,4,FALSE),"")</f>
        <v>Treatment phase (triazolam + ITZ simultaneously)</v>
      </c>
      <c r="E8251" s="254" t="str">
        <f>IF(AND(A8251&lt;&gt;"",ISNUMBER(A8251)),VLOOKUP(A8251,Studies!A:BR,5,FALSE),"")</f>
        <v>Triazolam</v>
      </c>
      <c r="F8251" s="255" t="str">
        <f>IF(AND(A8251&lt;&gt;"",ISNUMBER(A8251)),VLOOKUP(A8251,Studies!A:BR,6,FALSE),"")</f>
        <v>Plasma</v>
      </c>
      <c r="G8251" s="194">
        <v>1</v>
      </c>
      <c r="H8251" s="50" t="s">
        <v>60</v>
      </c>
      <c r="I8251" s="187">
        <v>1.687001</v>
      </c>
      <c r="J8251" s="41" t="s">
        <v>941</v>
      </c>
      <c r="K8251" s="41" t="s">
        <v>335</v>
      </c>
      <c r="O8251" s="59" t="s">
        <v>2657</v>
      </c>
    </row>
    <row r="8252" spans="1:15" x14ac:dyDescent="0.2">
      <c r="A8252" s="30">
        <v>1078</v>
      </c>
      <c r="B8252" s="253" t="str">
        <f>IF(AND(A8252&lt;&gt;"",ISNUMBER(A8252)),VLOOKUP(A8252,Studies!A:BR,2,FALSE),"")</f>
        <v>Neuvonen 1996</v>
      </c>
      <c r="C8252" s="254" t="str">
        <f>IF(AND(A8252&lt;&gt;"",ISNUMBER(A8252)),VLOOKUP(A8252,Studies!A:BR,3,FALSE),"")</f>
        <v>https://www.ncbi.nlm.nih.gov/pubmed/8841155</v>
      </c>
      <c r="D8252" s="254" t="str">
        <f>IF(AND(A8252&lt;&gt;"",ISNUMBER(A8252)),VLOOKUP(A8252,Studies!A:BR,4,FALSE),"")</f>
        <v>Treatment phase (triazolam + ITZ simultaneously)</v>
      </c>
      <c r="E8252" s="254" t="str">
        <f>IF(AND(A8252&lt;&gt;"",ISNUMBER(A8252)),VLOOKUP(A8252,Studies!A:BR,5,FALSE),"")</f>
        <v>Triazolam</v>
      </c>
      <c r="F8252" s="255" t="str">
        <f>IF(AND(A8252&lt;&gt;"",ISNUMBER(A8252)),VLOOKUP(A8252,Studies!A:BR,6,FALSE),"")</f>
        <v>Plasma</v>
      </c>
      <c r="G8252" s="194">
        <v>1.5</v>
      </c>
      <c r="H8252" s="50" t="s">
        <v>60</v>
      </c>
      <c r="I8252" s="187">
        <v>2.178331</v>
      </c>
      <c r="J8252" s="41" t="s">
        <v>941</v>
      </c>
      <c r="K8252" s="41" t="s">
        <v>335</v>
      </c>
      <c r="O8252" s="59" t="s">
        <v>2657</v>
      </c>
    </row>
    <row r="8253" spans="1:15" x14ac:dyDescent="0.2">
      <c r="A8253" s="30">
        <v>1078</v>
      </c>
      <c r="B8253" s="253" t="str">
        <f>IF(AND(A8253&lt;&gt;"",ISNUMBER(A8253)),VLOOKUP(A8253,Studies!A:BR,2,FALSE),"")</f>
        <v>Neuvonen 1996</v>
      </c>
      <c r="C8253" s="254" t="str">
        <f>IF(AND(A8253&lt;&gt;"",ISNUMBER(A8253)),VLOOKUP(A8253,Studies!A:BR,3,FALSE),"")</f>
        <v>https://www.ncbi.nlm.nih.gov/pubmed/8841155</v>
      </c>
      <c r="D8253" s="254" t="str">
        <f>IF(AND(A8253&lt;&gt;"",ISNUMBER(A8253)),VLOOKUP(A8253,Studies!A:BR,4,FALSE),"")</f>
        <v>Treatment phase (triazolam + ITZ simultaneously)</v>
      </c>
      <c r="E8253" s="254" t="str">
        <f>IF(AND(A8253&lt;&gt;"",ISNUMBER(A8253)),VLOOKUP(A8253,Studies!A:BR,5,FALSE),"")</f>
        <v>Triazolam</v>
      </c>
      <c r="F8253" s="255" t="str">
        <f>IF(AND(A8253&lt;&gt;"",ISNUMBER(A8253)),VLOOKUP(A8253,Studies!A:BR,6,FALSE),"")</f>
        <v>Plasma</v>
      </c>
      <c r="G8253" s="194">
        <v>2</v>
      </c>
      <c r="H8253" s="50" t="s">
        <v>60</v>
      </c>
      <c r="I8253" s="187">
        <v>2.2922639999999999</v>
      </c>
      <c r="J8253" s="41" t="s">
        <v>941</v>
      </c>
      <c r="K8253" s="41" t="s">
        <v>335</v>
      </c>
      <c r="O8253" s="59" t="s">
        <v>2657</v>
      </c>
    </row>
    <row r="8254" spans="1:15" x14ac:dyDescent="0.2">
      <c r="A8254" s="30">
        <v>1078</v>
      </c>
      <c r="B8254" s="253" t="str">
        <f>IF(AND(A8254&lt;&gt;"",ISNUMBER(A8254)),VLOOKUP(A8254,Studies!A:BR,2,FALSE),"")</f>
        <v>Neuvonen 1996</v>
      </c>
      <c r="C8254" s="254" t="str">
        <f>IF(AND(A8254&lt;&gt;"",ISNUMBER(A8254)),VLOOKUP(A8254,Studies!A:BR,3,FALSE),"")</f>
        <v>https://www.ncbi.nlm.nih.gov/pubmed/8841155</v>
      </c>
      <c r="D8254" s="254" t="str">
        <f>IF(AND(A8254&lt;&gt;"",ISNUMBER(A8254)),VLOOKUP(A8254,Studies!A:BR,4,FALSE),"")</f>
        <v>Treatment phase (triazolam + ITZ simultaneously)</v>
      </c>
      <c r="E8254" s="254" t="str">
        <f>IF(AND(A8254&lt;&gt;"",ISNUMBER(A8254)),VLOOKUP(A8254,Studies!A:BR,5,FALSE),"")</f>
        <v>Triazolam</v>
      </c>
      <c r="F8254" s="255" t="str">
        <f>IF(AND(A8254&lt;&gt;"",ISNUMBER(A8254)),VLOOKUP(A8254,Studies!A:BR,6,FALSE),"")</f>
        <v>Plasma</v>
      </c>
      <c r="G8254" s="194">
        <v>3</v>
      </c>
      <c r="H8254" s="50" t="s">
        <v>60</v>
      </c>
      <c r="I8254" s="187">
        <v>2.0988090000000001</v>
      </c>
      <c r="J8254" s="41" t="s">
        <v>941</v>
      </c>
      <c r="K8254" s="41" t="s">
        <v>335</v>
      </c>
      <c r="O8254" s="59" t="s">
        <v>2657</v>
      </c>
    </row>
    <row r="8255" spans="1:15" x14ac:dyDescent="0.2">
      <c r="A8255" s="30">
        <v>1078</v>
      </c>
      <c r="B8255" s="253" t="str">
        <f>IF(AND(A8255&lt;&gt;"",ISNUMBER(A8255)),VLOOKUP(A8255,Studies!A:BR,2,FALSE),"")</f>
        <v>Neuvonen 1996</v>
      </c>
      <c r="C8255" s="254" t="str">
        <f>IF(AND(A8255&lt;&gt;"",ISNUMBER(A8255)),VLOOKUP(A8255,Studies!A:BR,3,FALSE),"")</f>
        <v>https://www.ncbi.nlm.nih.gov/pubmed/8841155</v>
      </c>
      <c r="D8255" s="254" t="str">
        <f>IF(AND(A8255&lt;&gt;"",ISNUMBER(A8255)),VLOOKUP(A8255,Studies!A:BR,4,FALSE),"")</f>
        <v>Treatment phase (triazolam + ITZ simultaneously)</v>
      </c>
      <c r="E8255" s="254" t="str">
        <f>IF(AND(A8255&lt;&gt;"",ISNUMBER(A8255)),VLOOKUP(A8255,Studies!A:BR,5,FALSE),"")</f>
        <v>Triazolam</v>
      </c>
      <c r="F8255" s="255" t="str">
        <f>IF(AND(A8255&lt;&gt;"",ISNUMBER(A8255)),VLOOKUP(A8255,Studies!A:BR,6,FALSE),"")</f>
        <v>Plasma</v>
      </c>
      <c r="G8255" s="194">
        <v>4</v>
      </c>
      <c r="H8255" s="50" t="s">
        <v>60</v>
      </c>
      <c r="I8255" s="187">
        <v>1.955635</v>
      </c>
      <c r="J8255" s="41" t="s">
        <v>941</v>
      </c>
      <c r="K8255" s="41" t="s">
        <v>335</v>
      </c>
      <c r="O8255" s="59" t="s">
        <v>2657</v>
      </c>
    </row>
    <row r="8256" spans="1:15" x14ac:dyDescent="0.2">
      <c r="A8256" s="30">
        <v>1078</v>
      </c>
      <c r="B8256" s="253" t="str">
        <f>IF(AND(A8256&lt;&gt;"",ISNUMBER(A8256)),VLOOKUP(A8256,Studies!A:BR,2,FALSE),"")</f>
        <v>Neuvonen 1996</v>
      </c>
      <c r="C8256" s="254" t="str">
        <f>IF(AND(A8256&lt;&gt;"",ISNUMBER(A8256)),VLOOKUP(A8256,Studies!A:BR,3,FALSE),"")</f>
        <v>https://www.ncbi.nlm.nih.gov/pubmed/8841155</v>
      </c>
      <c r="D8256" s="254" t="str">
        <f>IF(AND(A8256&lt;&gt;"",ISNUMBER(A8256)),VLOOKUP(A8256,Studies!A:BR,4,FALSE),"")</f>
        <v>Treatment phase (triazolam + ITZ simultaneously)</v>
      </c>
      <c r="E8256" s="254" t="str">
        <f>IF(AND(A8256&lt;&gt;"",ISNUMBER(A8256)),VLOOKUP(A8256,Studies!A:BR,5,FALSE),"")</f>
        <v>Triazolam</v>
      </c>
      <c r="F8256" s="255" t="str">
        <f>IF(AND(A8256&lt;&gt;"",ISNUMBER(A8256)),VLOOKUP(A8256,Studies!A:BR,6,FALSE),"")</f>
        <v>Plasma</v>
      </c>
      <c r="G8256" s="194">
        <v>5</v>
      </c>
      <c r="H8256" s="50" t="s">
        <v>60</v>
      </c>
      <c r="I8256" s="187">
        <v>1.72441</v>
      </c>
      <c r="J8256" s="41" t="s">
        <v>941</v>
      </c>
      <c r="K8256" s="41" t="s">
        <v>335</v>
      </c>
      <c r="O8256" s="59" t="s">
        <v>2657</v>
      </c>
    </row>
    <row r="8257" spans="1:15" x14ac:dyDescent="0.2">
      <c r="A8257" s="30">
        <v>1078</v>
      </c>
      <c r="B8257" s="253" t="str">
        <f>IF(AND(A8257&lt;&gt;"",ISNUMBER(A8257)),VLOOKUP(A8257,Studies!A:BR,2,FALSE),"")</f>
        <v>Neuvonen 1996</v>
      </c>
      <c r="C8257" s="254" t="str">
        <f>IF(AND(A8257&lt;&gt;"",ISNUMBER(A8257)),VLOOKUP(A8257,Studies!A:BR,3,FALSE),"")</f>
        <v>https://www.ncbi.nlm.nih.gov/pubmed/8841155</v>
      </c>
      <c r="D8257" s="254" t="str">
        <f>IF(AND(A8257&lt;&gt;"",ISNUMBER(A8257)),VLOOKUP(A8257,Studies!A:BR,4,FALSE),"")</f>
        <v>Treatment phase (triazolam + ITZ simultaneously)</v>
      </c>
      <c r="E8257" s="254" t="str">
        <f>IF(AND(A8257&lt;&gt;"",ISNUMBER(A8257)),VLOOKUP(A8257,Studies!A:BR,5,FALSE),"")</f>
        <v>Triazolam</v>
      </c>
      <c r="F8257" s="255" t="str">
        <f>IF(AND(A8257&lt;&gt;"",ISNUMBER(A8257)),VLOOKUP(A8257,Studies!A:BR,6,FALSE),"")</f>
        <v>Plasma</v>
      </c>
      <c r="G8257" s="194">
        <v>6</v>
      </c>
      <c r="H8257" s="50" t="s">
        <v>60</v>
      </c>
      <c r="I8257" s="187">
        <v>1.5686580000000001</v>
      </c>
      <c r="J8257" s="41" t="s">
        <v>941</v>
      </c>
      <c r="K8257" s="41" t="s">
        <v>335</v>
      </c>
      <c r="O8257" s="59" t="s">
        <v>2657</v>
      </c>
    </row>
    <row r="8258" spans="1:15" x14ac:dyDescent="0.2">
      <c r="A8258" s="30">
        <v>1078</v>
      </c>
      <c r="B8258" s="253" t="str">
        <f>IF(AND(A8258&lt;&gt;"",ISNUMBER(A8258)),VLOOKUP(A8258,Studies!A:BR,2,FALSE),"")</f>
        <v>Neuvonen 1996</v>
      </c>
      <c r="C8258" s="254" t="str">
        <f>IF(AND(A8258&lt;&gt;"",ISNUMBER(A8258)),VLOOKUP(A8258,Studies!A:BR,3,FALSE),"")</f>
        <v>https://www.ncbi.nlm.nih.gov/pubmed/8841155</v>
      </c>
      <c r="D8258" s="254" t="str">
        <f>IF(AND(A8258&lt;&gt;"",ISNUMBER(A8258)),VLOOKUP(A8258,Studies!A:BR,4,FALSE),"")</f>
        <v>Treatment phase (triazolam + ITZ simultaneously)</v>
      </c>
      <c r="E8258" s="254" t="str">
        <f>IF(AND(A8258&lt;&gt;"",ISNUMBER(A8258)),VLOOKUP(A8258,Studies!A:BR,5,FALSE),"")</f>
        <v>Triazolam</v>
      </c>
      <c r="F8258" s="255" t="str">
        <f>IF(AND(A8258&lt;&gt;"",ISNUMBER(A8258)),VLOOKUP(A8258,Studies!A:BR,6,FALSE),"")</f>
        <v>Plasma</v>
      </c>
      <c r="G8258" s="194">
        <v>7</v>
      </c>
      <c r="H8258" s="50" t="s">
        <v>60</v>
      </c>
      <c r="I8258" s="187">
        <v>1.5386580000000001</v>
      </c>
      <c r="J8258" s="41" t="s">
        <v>941</v>
      </c>
      <c r="K8258" s="41" t="s">
        <v>335</v>
      </c>
      <c r="O8258" s="59" t="s">
        <v>2657</v>
      </c>
    </row>
    <row r="8259" spans="1:15" x14ac:dyDescent="0.2">
      <c r="A8259" s="30">
        <v>1078</v>
      </c>
      <c r="B8259" s="253" t="str">
        <f>IF(AND(A8259&lt;&gt;"",ISNUMBER(A8259)),VLOOKUP(A8259,Studies!A:BR,2,FALSE),"")</f>
        <v>Neuvonen 1996</v>
      </c>
      <c r="C8259" s="254" t="str">
        <f>IF(AND(A8259&lt;&gt;"",ISNUMBER(A8259)),VLOOKUP(A8259,Studies!A:BR,3,FALSE),"")</f>
        <v>https://www.ncbi.nlm.nih.gov/pubmed/8841155</v>
      </c>
      <c r="D8259" s="254" t="str">
        <f>IF(AND(A8259&lt;&gt;"",ISNUMBER(A8259)),VLOOKUP(A8259,Studies!A:BR,4,FALSE),"")</f>
        <v>Treatment phase (triazolam + ITZ simultaneously)</v>
      </c>
      <c r="E8259" s="254" t="str">
        <f>IF(AND(A8259&lt;&gt;"",ISNUMBER(A8259)),VLOOKUP(A8259,Studies!A:BR,5,FALSE),"")</f>
        <v>Triazolam</v>
      </c>
      <c r="F8259" s="255" t="str">
        <f>IF(AND(A8259&lt;&gt;"",ISNUMBER(A8259)),VLOOKUP(A8259,Studies!A:BR,6,FALSE),"")</f>
        <v>Plasma</v>
      </c>
      <c r="G8259" s="194">
        <v>17</v>
      </c>
      <c r="H8259" s="50" t="s">
        <v>60</v>
      </c>
      <c r="I8259" s="187">
        <v>0.80500620000000001</v>
      </c>
      <c r="J8259" s="41" t="s">
        <v>941</v>
      </c>
      <c r="K8259" s="41" t="s">
        <v>335</v>
      </c>
      <c r="O8259" s="59" t="s">
        <v>2657</v>
      </c>
    </row>
    <row r="8260" spans="1:15" x14ac:dyDescent="0.2">
      <c r="A8260" s="30">
        <v>1079</v>
      </c>
      <c r="B8260" s="253" t="str">
        <f>IF(AND(A8260&lt;&gt;"",ISNUMBER(A8260)),VLOOKUP(A8260,Studies!A:BR,2,FALSE),"")</f>
        <v>Neuvonen 1996</v>
      </c>
      <c r="C8260" s="254" t="str">
        <f>IF(AND(A8260&lt;&gt;"",ISNUMBER(A8260)),VLOOKUP(A8260,Studies!A:BR,3,FALSE),"")</f>
        <v>https://www.ncbi.nlm.nih.gov/pubmed/8841155</v>
      </c>
      <c r="D8260" s="254" t="str">
        <f>IF(AND(A8260&lt;&gt;"",ISNUMBER(A8260)),VLOOKUP(A8260,Studies!A:BR,4,FALSE),"")</f>
        <v>Treatment phase (triazolam + ITZ 3 hr before)</v>
      </c>
      <c r="E8260" s="254" t="str">
        <f>IF(AND(A8260&lt;&gt;"",ISNUMBER(A8260)),VLOOKUP(A8260,Studies!A:BR,5,FALSE),"")</f>
        <v>Triazolam</v>
      </c>
      <c r="F8260" s="255" t="str">
        <f>IF(AND(A8260&lt;&gt;"",ISNUMBER(A8260)),VLOOKUP(A8260,Studies!A:BR,6,FALSE),"")</f>
        <v>Plasma</v>
      </c>
      <c r="G8260" s="194">
        <v>3</v>
      </c>
      <c r="H8260" s="50" t="s">
        <v>60</v>
      </c>
      <c r="I8260" s="187" t="s">
        <v>2642</v>
      </c>
      <c r="J8260" s="41" t="s">
        <v>941</v>
      </c>
      <c r="K8260" s="41" t="s">
        <v>335</v>
      </c>
      <c r="O8260" s="59" t="s">
        <v>2657</v>
      </c>
    </row>
    <row r="8261" spans="1:15" x14ac:dyDescent="0.2">
      <c r="A8261" s="30">
        <v>1079</v>
      </c>
      <c r="B8261" s="253" t="str">
        <f>IF(AND(A8261&lt;&gt;"",ISNUMBER(A8261)),VLOOKUP(A8261,Studies!A:BR,2,FALSE),"")</f>
        <v>Neuvonen 1996</v>
      </c>
      <c r="C8261" s="254" t="str">
        <f>IF(AND(A8261&lt;&gt;"",ISNUMBER(A8261)),VLOOKUP(A8261,Studies!A:BR,3,FALSE),"")</f>
        <v>https://www.ncbi.nlm.nih.gov/pubmed/8841155</v>
      </c>
      <c r="D8261" s="254" t="str">
        <f>IF(AND(A8261&lt;&gt;"",ISNUMBER(A8261)),VLOOKUP(A8261,Studies!A:BR,4,FALSE),"")</f>
        <v>Treatment phase (triazolam + ITZ 3 hr before)</v>
      </c>
      <c r="E8261" s="254" t="str">
        <f>IF(AND(A8261&lt;&gt;"",ISNUMBER(A8261)),VLOOKUP(A8261,Studies!A:BR,5,FALSE),"")</f>
        <v>Triazolam</v>
      </c>
      <c r="F8261" s="255" t="str">
        <f>IF(AND(A8261&lt;&gt;"",ISNUMBER(A8261)),VLOOKUP(A8261,Studies!A:BR,6,FALSE),"")</f>
        <v>Plasma</v>
      </c>
      <c r="G8261" s="194">
        <v>3.5</v>
      </c>
      <c r="H8261" s="50" t="s">
        <v>60</v>
      </c>
      <c r="I8261" s="187">
        <v>0.47246169999999998</v>
      </c>
      <c r="J8261" s="41" t="s">
        <v>941</v>
      </c>
      <c r="K8261" s="41" t="s">
        <v>335</v>
      </c>
      <c r="O8261" s="59" t="s">
        <v>2657</v>
      </c>
    </row>
    <row r="8262" spans="1:15" x14ac:dyDescent="0.2">
      <c r="A8262" s="30">
        <v>1079</v>
      </c>
      <c r="B8262" s="253" t="str">
        <f>IF(AND(A8262&lt;&gt;"",ISNUMBER(A8262)),VLOOKUP(A8262,Studies!A:BR,2,FALSE),"")</f>
        <v>Neuvonen 1996</v>
      </c>
      <c r="C8262" s="254" t="str">
        <f>IF(AND(A8262&lt;&gt;"",ISNUMBER(A8262)),VLOOKUP(A8262,Studies!A:BR,3,FALSE),"")</f>
        <v>https://www.ncbi.nlm.nih.gov/pubmed/8841155</v>
      </c>
      <c r="D8262" s="254" t="str">
        <f>IF(AND(A8262&lt;&gt;"",ISNUMBER(A8262)),VLOOKUP(A8262,Studies!A:BR,4,FALSE),"")</f>
        <v>Treatment phase (triazolam + ITZ 3 hr before)</v>
      </c>
      <c r="E8262" s="254" t="str">
        <f>IF(AND(A8262&lt;&gt;"",ISNUMBER(A8262)),VLOOKUP(A8262,Studies!A:BR,5,FALSE),"")</f>
        <v>Triazolam</v>
      </c>
      <c r="F8262" s="255" t="str">
        <f>IF(AND(A8262&lt;&gt;"",ISNUMBER(A8262)),VLOOKUP(A8262,Studies!A:BR,6,FALSE),"")</f>
        <v>Plasma</v>
      </c>
      <c r="G8262" s="194">
        <v>4</v>
      </c>
      <c r="H8262" s="50" t="s">
        <v>60</v>
      </c>
      <c r="I8262" s="187">
        <v>1.2656130000000001</v>
      </c>
      <c r="J8262" s="41" t="s">
        <v>941</v>
      </c>
      <c r="K8262" s="41" t="s">
        <v>335</v>
      </c>
      <c r="O8262" s="59" t="s">
        <v>2657</v>
      </c>
    </row>
    <row r="8263" spans="1:15" x14ac:dyDescent="0.2">
      <c r="A8263" s="30">
        <v>1079</v>
      </c>
      <c r="B8263" s="253" t="str">
        <f>IF(AND(A8263&lt;&gt;"",ISNUMBER(A8263)),VLOOKUP(A8263,Studies!A:BR,2,FALSE),"")</f>
        <v>Neuvonen 1996</v>
      </c>
      <c r="C8263" s="254" t="str">
        <f>IF(AND(A8263&lt;&gt;"",ISNUMBER(A8263)),VLOOKUP(A8263,Studies!A:BR,3,FALSE),"")</f>
        <v>https://www.ncbi.nlm.nih.gov/pubmed/8841155</v>
      </c>
      <c r="D8263" s="254" t="str">
        <f>IF(AND(A8263&lt;&gt;"",ISNUMBER(A8263)),VLOOKUP(A8263,Studies!A:BR,4,FALSE),"")</f>
        <v>Treatment phase (triazolam + ITZ 3 hr before)</v>
      </c>
      <c r="E8263" s="254" t="str">
        <f>IF(AND(A8263&lt;&gt;"",ISNUMBER(A8263)),VLOOKUP(A8263,Studies!A:BR,5,FALSE),"")</f>
        <v>Triazolam</v>
      </c>
      <c r="F8263" s="255" t="str">
        <f>IF(AND(A8263&lt;&gt;"",ISNUMBER(A8263)),VLOOKUP(A8263,Studies!A:BR,6,FALSE),"")</f>
        <v>Plasma</v>
      </c>
      <c r="G8263" s="194">
        <v>4.5</v>
      </c>
      <c r="H8263" s="50" t="s">
        <v>60</v>
      </c>
      <c r="I8263" s="187">
        <v>1.939335</v>
      </c>
      <c r="J8263" s="41" t="s">
        <v>941</v>
      </c>
      <c r="K8263" s="41" t="s">
        <v>335</v>
      </c>
      <c r="O8263" s="59" t="s">
        <v>2657</v>
      </c>
    </row>
    <row r="8264" spans="1:15" x14ac:dyDescent="0.2">
      <c r="A8264" s="30">
        <v>1079</v>
      </c>
      <c r="B8264" s="253" t="str">
        <f>IF(AND(A8264&lt;&gt;"",ISNUMBER(A8264)),VLOOKUP(A8264,Studies!A:BR,2,FALSE),"")</f>
        <v>Neuvonen 1996</v>
      </c>
      <c r="C8264" s="254" t="str">
        <f>IF(AND(A8264&lt;&gt;"",ISNUMBER(A8264)),VLOOKUP(A8264,Studies!A:BR,3,FALSE),"")</f>
        <v>https://www.ncbi.nlm.nih.gov/pubmed/8841155</v>
      </c>
      <c r="D8264" s="254" t="str">
        <f>IF(AND(A8264&lt;&gt;"",ISNUMBER(A8264)),VLOOKUP(A8264,Studies!A:BR,4,FALSE),"")</f>
        <v>Treatment phase (triazolam + ITZ 3 hr before)</v>
      </c>
      <c r="E8264" s="254" t="str">
        <f>IF(AND(A8264&lt;&gt;"",ISNUMBER(A8264)),VLOOKUP(A8264,Studies!A:BR,5,FALSE),"")</f>
        <v>Triazolam</v>
      </c>
      <c r="F8264" s="255" t="str">
        <f>IF(AND(A8264&lt;&gt;"",ISNUMBER(A8264)),VLOOKUP(A8264,Studies!A:BR,6,FALSE),"")</f>
        <v>Plasma</v>
      </c>
      <c r="G8264" s="194">
        <v>5</v>
      </c>
      <c r="H8264" s="50" t="s">
        <v>60</v>
      </c>
      <c r="I8264" s="187">
        <v>2.4809450000000002</v>
      </c>
      <c r="J8264" s="41" t="s">
        <v>941</v>
      </c>
      <c r="K8264" s="41" t="s">
        <v>335</v>
      </c>
      <c r="O8264" s="59" t="s">
        <v>2657</v>
      </c>
    </row>
    <row r="8265" spans="1:15" x14ac:dyDescent="0.2">
      <c r="A8265" s="30">
        <v>1079</v>
      </c>
      <c r="B8265" s="253" t="str">
        <f>IF(AND(A8265&lt;&gt;"",ISNUMBER(A8265)),VLOOKUP(A8265,Studies!A:BR,2,FALSE),"")</f>
        <v>Neuvonen 1996</v>
      </c>
      <c r="C8265" s="254" t="str">
        <f>IF(AND(A8265&lt;&gt;"",ISNUMBER(A8265)),VLOOKUP(A8265,Studies!A:BR,3,FALSE),"")</f>
        <v>https://www.ncbi.nlm.nih.gov/pubmed/8841155</v>
      </c>
      <c r="D8265" s="254" t="str">
        <f>IF(AND(A8265&lt;&gt;"",ISNUMBER(A8265)),VLOOKUP(A8265,Studies!A:BR,4,FALSE),"")</f>
        <v>Treatment phase (triazolam + ITZ 3 hr before)</v>
      </c>
      <c r="E8265" s="254" t="str">
        <f>IF(AND(A8265&lt;&gt;"",ISNUMBER(A8265)),VLOOKUP(A8265,Studies!A:BR,5,FALSE),"")</f>
        <v>Triazolam</v>
      </c>
      <c r="F8265" s="255" t="str">
        <f>IF(AND(A8265&lt;&gt;"",ISNUMBER(A8265)),VLOOKUP(A8265,Studies!A:BR,6,FALSE),"")</f>
        <v>Plasma</v>
      </c>
      <c r="G8265" s="194">
        <v>6</v>
      </c>
      <c r="H8265" s="50" t="s">
        <v>60</v>
      </c>
      <c r="I8265" s="187">
        <v>2.6396959999999998</v>
      </c>
      <c r="J8265" s="41" t="s">
        <v>941</v>
      </c>
      <c r="K8265" s="41" t="s">
        <v>335</v>
      </c>
      <c r="O8265" s="59" t="s">
        <v>2657</v>
      </c>
    </row>
    <row r="8266" spans="1:15" x14ac:dyDescent="0.2">
      <c r="A8266" s="30">
        <v>1079</v>
      </c>
      <c r="B8266" s="253" t="str">
        <f>IF(AND(A8266&lt;&gt;"",ISNUMBER(A8266)),VLOOKUP(A8266,Studies!A:BR,2,FALSE),"")</f>
        <v>Neuvonen 1996</v>
      </c>
      <c r="C8266" s="254" t="str">
        <f>IF(AND(A8266&lt;&gt;"",ISNUMBER(A8266)),VLOOKUP(A8266,Studies!A:BR,3,FALSE),"")</f>
        <v>https://www.ncbi.nlm.nih.gov/pubmed/8841155</v>
      </c>
      <c r="D8266" s="254" t="str">
        <f>IF(AND(A8266&lt;&gt;"",ISNUMBER(A8266)),VLOOKUP(A8266,Studies!A:BR,4,FALSE),"")</f>
        <v>Treatment phase (triazolam + ITZ 3 hr before)</v>
      </c>
      <c r="E8266" s="254" t="str">
        <f>IF(AND(A8266&lt;&gt;"",ISNUMBER(A8266)),VLOOKUP(A8266,Studies!A:BR,5,FALSE),"")</f>
        <v>Triazolam</v>
      </c>
      <c r="F8266" s="255" t="str">
        <f>IF(AND(A8266&lt;&gt;"",ISNUMBER(A8266)),VLOOKUP(A8266,Studies!A:BR,6,FALSE),"")</f>
        <v>Plasma</v>
      </c>
      <c r="G8266" s="194">
        <v>7</v>
      </c>
      <c r="H8266" s="50" t="s">
        <v>60</v>
      </c>
      <c r="I8266" s="187">
        <v>2.6914929999999999</v>
      </c>
      <c r="J8266" s="41" t="s">
        <v>941</v>
      </c>
      <c r="K8266" s="41" t="s">
        <v>335</v>
      </c>
      <c r="O8266" s="59" t="s">
        <v>2657</v>
      </c>
    </row>
    <row r="8267" spans="1:15" x14ac:dyDescent="0.2">
      <c r="A8267" s="30">
        <v>1079</v>
      </c>
      <c r="B8267" s="253" t="str">
        <f>IF(AND(A8267&lt;&gt;"",ISNUMBER(A8267)),VLOOKUP(A8267,Studies!A:BR,2,FALSE),"")</f>
        <v>Neuvonen 1996</v>
      </c>
      <c r="C8267" s="254" t="str">
        <f>IF(AND(A8267&lt;&gt;"",ISNUMBER(A8267)),VLOOKUP(A8267,Studies!A:BR,3,FALSE),"")</f>
        <v>https://www.ncbi.nlm.nih.gov/pubmed/8841155</v>
      </c>
      <c r="D8267" s="254" t="str">
        <f>IF(AND(A8267&lt;&gt;"",ISNUMBER(A8267)),VLOOKUP(A8267,Studies!A:BR,4,FALSE),"")</f>
        <v>Treatment phase (triazolam + ITZ 3 hr before)</v>
      </c>
      <c r="E8267" s="254" t="str">
        <f>IF(AND(A8267&lt;&gt;"",ISNUMBER(A8267)),VLOOKUP(A8267,Studies!A:BR,5,FALSE),"")</f>
        <v>Triazolam</v>
      </c>
      <c r="F8267" s="255" t="str">
        <f>IF(AND(A8267&lt;&gt;"",ISNUMBER(A8267)),VLOOKUP(A8267,Studies!A:BR,6,FALSE),"")</f>
        <v>Plasma</v>
      </c>
      <c r="G8267" s="194">
        <v>8</v>
      </c>
      <c r="H8267" s="50" t="s">
        <v>60</v>
      </c>
      <c r="I8267" s="187">
        <v>2.49797</v>
      </c>
      <c r="J8267" s="41" t="s">
        <v>941</v>
      </c>
      <c r="K8267" s="41" t="s">
        <v>335</v>
      </c>
      <c r="O8267" s="59" t="s">
        <v>2657</v>
      </c>
    </row>
    <row r="8268" spans="1:15" x14ac:dyDescent="0.2">
      <c r="A8268" s="30">
        <v>1079</v>
      </c>
      <c r="B8268" s="253" t="str">
        <f>IF(AND(A8268&lt;&gt;"",ISNUMBER(A8268)),VLOOKUP(A8268,Studies!A:BR,2,FALSE),"")</f>
        <v>Neuvonen 1996</v>
      </c>
      <c r="C8268" s="254" t="str">
        <f>IF(AND(A8268&lt;&gt;"",ISNUMBER(A8268)),VLOOKUP(A8268,Studies!A:BR,3,FALSE),"")</f>
        <v>https://www.ncbi.nlm.nih.gov/pubmed/8841155</v>
      </c>
      <c r="D8268" s="254" t="str">
        <f>IF(AND(A8268&lt;&gt;"",ISNUMBER(A8268)),VLOOKUP(A8268,Studies!A:BR,4,FALSE),"")</f>
        <v>Treatment phase (triazolam + ITZ 3 hr before)</v>
      </c>
      <c r="E8268" s="254" t="str">
        <f>IF(AND(A8268&lt;&gt;"",ISNUMBER(A8268)),VLOOKUP(A8268,Studies!A:BR,5,FALSE),"")</f>
        <v>Triazolam</v>
      </c>
      <c r="F8268" s="255" t="str">
        <f>IF(AND(A8268&lt;&gt;"",ISNUMBER(A8268)),VLOOKUP(A8268,Studies!A:BR,6,FALSE),"")</f>
        <v>Plasma</v>
      </c>
      <c r="G8268" s="194">
        <v>9</v>
      </c>
      <c r="H8268" s="50" t="s">
        <v>60</v>
      </c>
      <c r="I8268" s="187">
        <v>2.3107700000000002</v>
      </c>
      <c r="J8268" s="41" t="s">
        <v>941</v>
      </c>
      <c r="K8268" s="41" t="s">
        <v>335</v>
      </c>
      <c r="O8268" s="59" t="s">
        <v>2657</v>
      </c>
    </row>
    <row r="8269" spans="1:15" x14ac:dyDescent="0.2">
      <c r="A8269" s="30">
        <v>1079</v>
      </c>
      <c r="B8269" s="253" t="str">
        <f>IF(AND(A8269&lt;&gt;"",ISNUMBER(A8269)),VLOOKUP(A8269,Studies!A:BR,2,FALSE),"")</f>
        <v>Neuvonen 1996</v>
      </c>
      <c r="C8269" s="254" t="str">
        <f>IF(AND(A8269&lt;&gt;"",ISNUMBER(A8269)),VLOOKUP(A8269,Studies!A:BR,3,FALSE),"")</f>
        <v>https://www.ncbi.nlm.nih.gov/pubmed/8841155</v>
      </c>
      <c r="D8269" s="254" t="str">
        <f>IF(AND(A8269&lt;&gt;"",ISNUMBER(A8269)),VLOOKUP(A8269,Studies!A:BR,4,FALSE),"")</f>
        <v>Treatment phase (triazolam + ITZ 3 hr before)</v>
      </c>
      <c r="E8269" s="254" t="str">
        <f>IF(AND(A8269&lt;&gt;"",ISNUMBER(A8269)),VLOOKUP(A8269,Studies!A:BR,5,FALSE),"")</f>
        <v>Triazolam</v>
      </c>
      <c r="F8269" s="255" t="str">
        <f>IF(AND(A8269&lt;&gt;"",ISNUMBER(A8269)),VLOOKUP(A8269,Studies!A:BR,6,FALSE),"")</f>
        <v>Plasma</v>
      </c>
      <c r="G8269" s="194">
        <v>10</v>
      </c>
      <c r="H8269" s="50" t="s">
        <v>60</v>
      </c>
      <c r="I8269" s="187">
        <v>2.2808389999999998</v>
      </c>
      <c r="J8269" s="41" t="s">
        <v>941</v>
      </c>
      <c r="K8269" s="41" t="s">
        <v>335</v>
      </c>
      <c r="O8269" s="59" t="s">
        <v>2657</v>
      </c>
    </row>
    <row r="8270" spans="1:15" x14ac:dyDescent="0.2">
      <c r="A8270" s="30">
        <v>1079</v>
      </c>
      <c r="B8270" s="253" t="str">
        <f>IF(AND(A8270&lt;&gt;"",ISNUMBER(A8270)),VLOOKUP(A8270,Studies!A:BR,2,FALSE),"")</f>
        <v>Neuvonen 1996</v>
      </c>
      <c r="C8270" s="254" t="str">
        <f>IF(AND(A8270&lt;&gt;"",ISNUMBER(A8270)),VLOOKUP(A8270,Studies!A:BR,3,FALSE),"")</f>
        <v>https://www.ncbi.nlm.nih.gov/pubmed/8841155</v>
      </c>
      <c r="D8270" s="254" t="str">
        <f>IF(AND(A8270&lt;&gt;"",ISNUMBER(A8270)),VLOOKUP(A8270,Studies!A:BR,4,FALSE),"")</f>
        <v>Treatment phase (triazolam + ITZ 3 hr before)</v>
      </c>
      <c r="E8270" s="254" t="str">
        <f>IF(AND(A8270&lt;&gt;"",ISNUMBER(A8270)),VLOOKUP(A8270,Studies!A:BR,5,FALSE),"")</f>
        <v>Triazolam</v>
      </c>
      <c r="F8270" s="255" t="str">
        <f>IF(AND(A8270&lt;&gt;"",ISNUMBER(A8270)),VLOOKUP(A8270,Studies!A:BR,6,FALSE),"")</f>
        <v>Plasma</v>
      </c>
      <c r="G8270" s="194">
        <v>20</v>
      </c>
      <c r="H8270" s="50" t="s">
        <v>60</v>
      </c>
      <c r="I8270" s="187">
        <v>1.251552</v>
      </c>
      <c r="J8270" s="41" t="s">
        <v>941</v>
      </c>
      <c r="K8270" s="41" t="s">
        <v>335</v>
      </c>
      <c r="O8270" s="59" t="s">
        <v>2657</v>
      </c>
    </row>
    <row r="8271" spans="1:15" x14ac:dyDescent="0.2">
      <c r="A8271" s="30">
        <v>1080</v>
      </c>
      <c r="B8271" s="253" t="str">
        <f>IF(AND(A8271&lt;&gt;"",ISNUMBER(A8271)),VLOOKUP(A8271,Studies!A:BR,2,FALSE),"")</f>
        <v>Neuvonen 1996</v>
      </c>
      <c r="C8271" s="254" t="str">
        <f>IF(AND(A8271&lt;&gt;"",ISNUMBER(A8271)),VLOOKUP(A8271,Studies!A:BR,3,FALSE),"")</f>
        <v>https://www.ncbi.nlm.nih.gov/pubmed/8841155</v>
      </c>
      <c r="D8271" s="254" t="str">
        <f>IF(AND(A8271&lt;&gt;"",ISNUMBER(A8271)),VLOOKUP(A8271,Studies!A:BR,4,FALSE),"")</f>
        <v>Treatment phase (triazolam + ITZ 12 hr before)</v>
      </c>
      <c r="E8271" s="254" t="str">
        <f>IF(AND(A8271&lt;&gt;"",ISNUMBER(A8271)),VLOOKUP(A8271,Studies!A:BR,5,FALSE),"")</f>
        <v>Triazolam</v>
      </c>
      <c r="F8271" s="255" t="str">
        <f>IF(AND(A8271&lt;&gt;"",ISNUMBER(A8271)),VLOOKUP(A8271,Studies!A:BR,6,FALSE),"")</f>
        <v>Plasma</v>
      </c>
      <c r="G8271" s="194">
        <v>12</v>
      </c>
      <c r="H8271" s="50" t="s">
        <v>60</v>
      </c>
      <c r="I8271" s="187" t="s">
        <v>2642</v>
      </c>
      <c r="J8271" s="41" t="s">
        <v>941</v>
      </c>
      <c r="K8271" s="41" t="s">
        <v>335</v>
      </c>
      <c r="O8271" s="59" t="s">
        <v>2657</v>
      </c>
    </row>
    <row r="8272" spans="1:15" x14ac:dyDescent="0.2">
      <c r="A8272" s="30">
        <v>1080</v>
      </c>
      <c r="B8272" s="253" t="str">
        <f>IF(AND(A8272&lt;&gt;"",ISNUMBER(A8272)),VLOOKUP(A8272,Studies!A:BR,2,FALSE),"")</f>
        <v>Neuvonen 1996</v>
      </c>
      <c r="C8272" s="254" t="str">
        <f>IF(AND(A8272&lt;&gt;"",ISNUMBER(A8272)),VLOOKUP(A8272,Studies!A:BR,3,FALSE),"")</f>
        <v>https://www.ncbi.nlm.nih.gov/pubmed/8841155</v>
      </c>
      <c r="D8272" s="254" t="str">
        <f>IF(AND(A8272&lt;&gt;"",ISNUMBER(A8272)),VLOOKUP(A8272,Studies!A:BR,4,FALSE),"")</f>
        <v>Treatment phase (triazolam + ITZ 12 hr before)</v>
      </c>
      <c r="E8272" s="254" t="str">
        <f>IF(AND(A8272&lt;&gt;"",ISNUMBER(A8272)),VLOOKUP(A8272,Studies!A:BR,5,FALSE),"")</f>
        <v>Triazolam</v>
      </c>
      <c r="F8272" s="255" t="str">
        <f>IF(AND(A8272&lt;&gt;"",ISNUMBER(A8272)),VLOOKUP(A8272,Studies!A:BR,6,FALSE),"")</f>
        <v>Plasma</v>
      </c>
      <c r="G8272" s="194">
        <v>12.5</v>
      </c>
      <c r="H8272" s="50" t="s">
        <v>60</v>
      </c>
      <c r="I8272" s="187">
        <v>0.62959279999999995</v>
      </c>
      <c r="J8272" s="41" t="s">
        <v>941</v>
      </c>
      <c r="K8272" s="41" t="s">
        <v>335</v>
      </c>
      <c r="O8272" s="59" t="s">
        <v>2657</v>
      </c>
    </row>
    <row r="8273" spans="1:15" x14ac:dyDescent="0.2">
      <c r="A8273" s="30">
        <v>1080</v>
      </c>
      <c r="B8273" s="253" t="str">
        <f>IF(AND(A8273&lt;&gt;"",ISNUMBER(A8273)),VLOOKUP(A8273,Studies!A:BR,2,FALSE),"")</f>
        <v>Neuvonen 1996</v>
      </c>
      <c r="C8273" s="254" t="str">
        <f>IF(AND(A8273&lt;&gt;"",ISNUMBER(A8273)),VLOOKUP(A8273,Studies!A:BR,3,FALSE),"")</f>
        <v>https://www.ncbi.nlm.nih.gov/pubmed/8841155</v>
      </c>
      <c r="D8273" s="254" t="str">
        <f>IF(AND(A8273&lt;&gt;"",ISNUMBER(A8273)),VLOOKUP(A8273,Studies!A:BR,4,FALSE),"")</f>
        <v>Treatment phase (triazolam + ITZ 12 hr before)</v>
      </c>
      <c r="E8273" s="254" t="str">
        <f>IF(AND(A8273&lt;&gt;"",ISNUMBER(A8273)),VLOOKUP(A8273,Studies!A:BR,5,FALSE),"")</f>
        <v>Triazolam</v>
      </c>
      <c r="F8273" s="255" t="str">
        <f>IF(AND(A8273&lt;&gt;"",ISNUMBER(A8273)),VLOOKUP(A8273,Studies!A:BR,6,FALSE),"")</f>
        <v>Plasma</v>
      </c>
      <c r="G8273" s="194">
        <v>13</v>
      </c>
      <c r="H8273" s="50" t="s">
        <v>60</v>
      </c>
      <c r="I8273" s="187">
        <v>1.6115980000000001</v>
      </c>
      <c r="J8273" s="41" t="s">
        <v>941</v>
      </c>
      <c r="K8273" s="41" t="s">
        <v>335</v>
      </c>
      <c r="O8273" s="59" t="s">
        <v>2657</v>
      </c>
    </row>
    <row r="8274" spans="1:15" x14ac:dyDescent="0.2">
      <c r="A8274" s="30">
        <v>1080</v>
      </c>
      <c r="B8274" s="253" t="str">
        <f>IF(AND(A8274&lt;&gt;"",ISNUMBER(A8274)),VLOOKUP(A8274,Studies!A:BR,2,FALSE),"")</f>
        <v>Neuvonen 1996</v>
      </c>
      <c r="C8274" s="254" t="str">
        <f>IF(AND(A8274&lt;&gt;"",ISNUMBER(A8274)),VLOOKUP(A8274,Studies!A:BR,3,FALSE),"")</f>
        <v>https://www.ncbi.nlm.nih.gov/pubmed/8841155</v>
      </c>
      <c r="D8274" s="254" t="str">
        <f>IF(AND(A8274&lt;&gt;"",ISNUMBER(A8274)),VLOOKUP(A8274,Studies!A:BR,4,FALSE),"")</f>
        <v>Treatment phase (triazolam + ITZ 12 hr before)</v>
      </c>
      <c r="E8274" s="254" t="str">
        <f>IF(AND(A8274&lt;&gt;"",ISNUMBER(A8274)),VLOOKUP(A8274,Studies!A:BR,5,FALSE),"")</f>
        <v>Triazolam</v>
      </c>
      <c r="F8274" s="255" t="str">
        <f>IF(AND(A8274&lt;&gt;"",ISNUMBER(A8274)),VLOOKUP(A8274,Studies!A:BR,6,FALSE),"")</f>
        <v>Plasma</v>
      </c>
      <c r="G8274" s="194">
        <v>13.5</v>
      </c>
      <c r="H8274" s="50" t="s">
        <v>60</v>
      </c>
      <c r="I8274" s="187">
        <v>2.3543989999999999</v>
      </c>
      <c r="J8274" s="41" t="s">
        <v>941</v>
      </c>
      <c r="K8274" s="41" t="s">
        <v>335</v>
      </c>
      <c r="O8274" s="59" t="s">
        <v>2657</v>
      </c>
    </row>
    <row r="8275" spans="1:15" x14ac:dyDescent="0.2">
      <c r="A8275" s="30">
        <v>1080</v>
      </c>
      <c r="B8275" s="253" t="str">
        <f>IF(AND(A8275&lt;&gt;"",ISNUMBER(A8275)),VLOOKUP(A8275,Studies!A:BR,2,FALSE),"")</f>
        <v>Neuvonen 1996</v>
      </c>
      <c r="C8275" s="254" t="str">
        <f>IF(AND(A8275&lt;&gt;"",ISNUMBER(A8275)),VLOOKUP(A8275,Studies!A:BR,3,FALSE),"")</f>
        <v>https://www.ncbi.nlm.nih.gov/pubmed/8841155</v>
      </c>
      <c r="D8275" s="254" t="str">
        <f>IF(AND(A8275&lt;&gt;"",ISNUMBER(A8275)),VLOOKUP(A8275,Studies!A:BR,4,FALSE),"")</f>
        <v>Treatment phase (triazolam + ITZ 12 hr before)</v>
      </c>
      <c r="E8275" s="254" t="str">
        <f>IF(AND(A8275&lt;&gt;"",ISNUMBER(A8275)),VLOOKUP(A8275,Studies!A:BR,5,FALSE),"")</f>
        <v>Triazolam</v>
      </c>
      <c r="F8275" s="255" t="str">
        <f>IF(AND(A8275&lt;&gt;"",ISNUMBER(A8275)),VLOOKUP(A8275,Studies!A:BR,6,FALSE),"")</f>
        <v>Plasma</v>
      </c>
      <c r="G8275" s="194">
        <v>14</v>
      </c>
      <c r="H8275" s="50" t="s">
        <v>60</v>
      </c>
      <c r="I8275" s="187">
        <v>2.7702909999999998</v>
      </c>
      <c r="J8275" s="41" t="s">
        <v>941</v>
      </c>
      <c r="K8275" s="41" t="s">
        <v>335</v>
      </c>
      <c r="O8275" s="59" t="s">
        <v>2657</v>
      </c>
    </row>
    <row r="8276" spans="1:15" x14ac:dyDescent="0.2">
      <c r="A8276" s="30">
        <v>1080</v>
      </c>
      <c r="B8276" s="253" t="str">
        <f>IF(AND(A8276&lt;&gt;"",ISNUMBER(A8276)),VLOOKUP(A8276,Studies!A:BR,2,FALSE),"")</f>
        <v>Neuvonen 1996</v>
      </c>
      <c r="C8276" s="254" t="str">
        <f>IF(AND(A8276&lt;&gt;"",ISNUMBER(A8276)),VLOOKUP(A8276,Studies!A:BR,3,FALSE),"")</f>
        <v>https://www.ncbi.nlm.nih.gov/pubmed/8841155</v>
      </c>
      <c r="D8276" s="254" t="str">
        <f>IF(AND(A8276&lt;&gt;"",ISNUMBER(A8276)),VLOOKUP(A8276,Studies!A:BR,4,FALSE),"")</f>
        <v>Treatment phase (triazolam + ITZ 12 hr before)</v>
      </c>
      <c r="E8276" s="254" t="str">
        <f>IF(AND(A8276&lt;&gt;"",ISNUMBER(A8276)),VLOOKUP(A8276,Studies!A:BR,5,FALSE),"")</f>
        <v>Triazolam</v>
      </c>
      <c r="F8276" s="255" t="str">
        <f>IF(AND(A8276&lt;&gt;"",ISNUMBER(A8276)),VLOOKUP(A8276,Studies!A:BR,6,FALSE),"")</f>
        <v>Plasma</v>
      </c>
      <c r="G8276" s="194">
        <v>15</v>
      </c>
      <c r="H8276" s="50" t="s">
        <v>60</v>
      </c>
      <c r="I8276" s="187">
        <v>2.8283770000000001</v>
      </c>
      <c r="J8276" s="41" t="s">
        <v>941</v>
      </c>
      <c r="K8276" s="41" t="s">
        <v>335</v>
      </c>
      <c r="O8276" s="59" t="s">
        <v>2657</v>
      </c>
    </row>
    <row r="8277" spans="1:15" x14ac:dyDescent="0.2">
      <c r="A8277" s="30">
        <v>1080</v>
      </c>
      <c r="B8277" s="253" t="str">
        <f>IF(AND(A8277&lt;&gt;"",ISNUMBER(A8277)),VLOOKUP(A8277,Studies!A:BR,2,FALSE),"")</f>
        <v>Neuvonen 1996</v>
      </c>
      <c r="C8277" s="254" t="str">
        <f>IF(AND(A8277&lt;&gt;"",ISNUMBER(A8277)),VLOOKUP(A8277,Studies!A:BR,3,FALSE),"")</f>
        <v>https://www.ncbi.nlm.nih.gov/pubmed/8841155</v>
      </c>
      <c r="D8277" s="254" t="str">
        <f>IF(AND(A8277&lt;&gt;"",ISNUMBER(A8277)),VLOOKUP(A8277,Studies!A:BR,4,FALSE),"")</f>
        <v>Treatment phase (triazolam + ITZ 12 hr before)</v>
      </c>
      <c r="E8277" s="254" t="str">
        <f>IF(AND(A8277&lt;&gt;"",ISNUMBER(A8277)),VLOOKUP(A8277,Studies!A:BR,5,FALSE),"")</f>
        <v>Triazolam</v>
      </c>
      <c r="F8277" s="255" t="str">
        <f>IF(AND(A8277&lt;&gt;"",ISNUMBER(A8277)),VLOOKUP(A8277,Studies!A:BR,6,FALSE),"")</f>
        <v>Plasma</v>
      </c>
      <c r="G8277" s="194">
        <v>16</v>
      </c>
      <c r="H8277" s="50" t="s">
        <v>60</v>
      </c>
      <c r="I8277" s="187">
        <v>2.7732549999999998</v>
      </c>
      <c r="J8277" s="41" t="s">
        <v>941</v>
      </c>
      <c r="K8277" s="41" t="s">
        <v>335</v>
      </c>
      <c r="O8277" s="59" t="s">
        <v>2657</v>
      </c>
    </row>
    <row r="8278" spans="1:15" x14ac:dyDescent="0.2">
      <c r="A8278" s="30">
        <v>1080</v>
      </c>
      <c r="B8278" s="253" t="str">
        <f>IF(AND(A8278&lt;&gt;"",ISNUMBER(A8278)),VLOOKUP(A8278,Studies!A:BR,2,FALSE),"")</f>
        <v>Neuvonen 1996</v>
      </c>
      <c r="C8278" s="254" t="str">
        <f>IF(AND(A8278&lt;&gt;"",ISNUMBER(A8278)),VLOOKUP(A8278,Studies!A:BR,3,FALSE),"")</f>
        <v>https://www.ncbi.nlm.nih.gov/pubmed/8841155</v>
      </c>
      <c r="D8278" s="254" t="str">
        <f>IF(AND(A8278&lt;&gt;"",ISNUMBER(A8278)),VLOOKUP(A8278,Studies!A:BR,4,FALSE),"")</f>
        <v>Treatment phase (triazolam + ITZ 12 hr before)</v>
      </c>
      <c r="E8278" s="254" t="str">
        <f>IF(AND(A8278&lt;&gt;"",ISNUMBER(A8278)),VLOOKUP(A8278,Studies!A:BR,5,FALSE),"")</f>
        <v>Triazolam</v>
      </c>
      <c r="F8278" s="255" t="str">
        <f>IF(AND(A8278&lt;&gt;"",ISNUMBER(A8278)),VLOOKUP(A8278,Studies!A:BR,6,FALSE),"")</f>
        <v>Plasma</v>
      </c>
      <c r="G8278" s="194">
        <v>17</v>
      </c>
      <c r="H8278" s="50" t="s">
        <v>60</v>
      </c>
      <c r="I8278" s="187">
        <v>2.5735109999999999</v>
      </c>
      <c r="J8278" s="41" t="s">
        <v>941</v>
      </c>
      <c r="K8278" s="41" t="s">
        <v>335</v>
      </c>
      <c r="O8278" s="59" t="s">
        <v>2657</v>
      </c>
    </row>
    <row r="8279" spans="1:15" x14ac:dyDescent="0.2">
      <c r="A8279" s="30">
        <v>1080</v>
      </c>
      <c r="B8279" s="253" t="str">
        <f>IF(AND(A8279&lt;&gt;"",ISNUMBER(A8279)),VLOOKUP(A8279,Studies!A:BR,2,FALSE),"")</f>
        <v>Neuvonen 1996</v>
      </c>
      <c r="C8279" s="254" t="str">
        <f>IF(AND(A8279&lt;&gt;"",ISNUMBER(A8279)),VLOOKUP(A8279,Studies!A:BR,3,FALSE),"")</f>
        <v>https://www.ncbi.nlm.nih.gov/pubmed/8841155</v>
      </c>
      <c r="D8279" s="254" t="str">
        <f>IF(AND(A8279&lt;&gt;"",ISNUMBER(A8279)),VLOOKUP(A8279,Studies!A:BR,4,FALSE),"")</f>
        <v>Treatment phase (triazolam + ITZ 12 hr before)</v>
      </c>
      <c r="E8279" s="254" t="str">
        <f>IF(AND(A8279&lt;&gt;"",ISNUMBER(A8279)),VLOOKUP(A8279,Studies!A:BR,5,FALSE),"")</f>
        <v>Triazolam</v>
      </c>
      <c r="F8279" s="255" t="str">
        <f>IF(AND(A8279&lt;&gt;"",ISNUMBER(A8279)),VLOOKUP(A8279,Studies!A:BR,6,FALSE),"")</f>
        <v>Plasma</v>
      </c>
      <c r="G8279" s="194">
        <v>18</v>
      </c>
      <c r="H8279" s="50" t="s">
        <v>60</v>
      </c>
      <c r="I8279" s="187">
        <v>2.3611200000000001</v>
      </c>
      <c r="J8279" s="41" t="s">
        <v>941</v>
      </c>
      <c r="K8279" s="41" t="s">
        <v>335</v>
      </c>
      <c r="O8279" s="59" t="s">
        <v>2657</v>
      </c>
    </row>
    <row r="8280" spans="1:15" x14ac:dyDescent="0.2">
      <c r="A8280" s="30">
        <v>1080</v>
      </c>
      <c r="B8280" s="253" t="str">
        <f>IF(AND(A8280&lt;&gt;"",ISNUMBER(A8280)),VLOOKUP(A8280,Studies!A:BR,2,FALSE),"")</f>
        <v>Neuvonen 1996</v>
      </c>
      <c r="C8280" s="254" t="str">
        <f>IF(AND(A8280&lt;&gt;"",ISNUMBER(A8280)),VLOOKUP(A8280,Studies!A:BR,3,FALSE),"")</f>
        <v>https://www.ncbi.nlm.nih.gov/pubmed/8841155</v>
      </c>
      <c r="D8280" s="254" t="str">
        <f>IF(AND(A8280&lt;&gt;"",ISNUMBER(A8280)),VLOOKUP(A8280,Studies!A:BR,4,FALSE),"")</f>
        <v>Treatment phase (triazolam + ITZ 12 hr before)</v>
      </c>
      <c r="E8280" s="254" t="str">
        <f>IF(AND(A8280&lt;&gt;"",ISNUMBER(A8280)),VLOOKUP(A8280,Studies!A:BR,5,FALSE),"")</f>
        <v>Triazolam</v>
      </c>
      <c r="F8280" s="255" t="str">
        <f>IF(AND(A8280&lt;&gt;"",ISNUMBER(A8280)),VLOOKUP(A8280,Studies!A:BR,6,FALSE),"")</f>
        <v>Plasma</v>
      </c>
      <c r="G8280" s="194">
        <v>19</v>
      </c>
      <c r="H8280" s="50" t="s">
        <v>60</v>
      </c>
      <c r="I8280" s="187">
        <v>2.3499880000000002</v>
      </c>
      <c r="J8280" s="41" t="s">
        <v>941</v>
      </c>
      <c r="K8280" s="41" t="s">
        <v>335</v>
      </c>
      <c r="O8280" s="59" t="s">
        <v>2657</v>
      </c>
    </row>
    <row r="8281" spans="1:15" x14ac:dyDescent="0.2">
      <c r="A8281" s="30">
        <v>1080</v>
      </c>
      <c r="B8281" s="253" t="str">
        <f>IF(AND(A8281&lt;&gt;"",ISNUMBER(A8281)),VLOOKUP(A8281,Studies!A:BR,2,FALSE),"")</f>
        <v>Neuvonen 1996</v>
      </c>
      <c r="C8281" s="254" t="str">
        <f>IF(AND(A8281&lt;&gt;"",ISNUMBER(A8281)),VLOOKUP(A8281,Studies!A:BR,3,FALSE),"")</f>
        <v>https://www.ncbi.nlm.nih.gov/pubmed/8841155</v>
      </c>
      <c r="D8281" s="254" t="str">
        <f>IF(AND(A8281&lt;&gt;"",ISNUMBER(A8281)),VLOOKUP(A8281,Studies!A:BR,4,FALSE),"")</f>
        <v>Treatment phase (triazolam + ITZ 12 hr before)</v>
      </c>
      <c r="E8281" s="254" t="str">
        <f>IF(AND(A8281&lt;&gt;"",ISNUMBER(A8281)),VLOOKUP(A8281,Studies!A:BR,5,FALSE),"")</f>
        <v>Triazolam</v>
      </c>
      <c r="F8281" s="255" t="str">
        <f>IF(AND(A8281&lt;&gt;"",ISNUMBER(A8281)),VLOOKUP(A8281,Studies!A:BR,6,FALSE),"")</f>
        <v>Plasma</v>
      </c>
      <c r="G8281" s="194">
        <v>29</v>
      </c>
      <c r="H8281" s="50" t="s">
        <v>60</v>
      </c>
      <c r="I8281" s="187">
        <v>1.163535</v>
      </c>
      <c r="J8281" s="41" t="s">
        <v>941</v>
      </c>
      <c r="K8281" s="41" t="s">
        <v>335</v>
      </c>
      <c r="O8281" s="59" t="s">
        <v>2657</v>
      </c>
    </row>
    <row r="8282" spans="1:15" x14ac:dyDescent="0.2">
      <c r="A8282" s="30">
        <v>1081</v>
      </c>
      <c r="B8282" s="253" t="str">
        <f>IF(AND(A8282&lt;&gt;"",ISNUMBER(A8282)),VLOOKUP(A8282,Studies!A:BR,2,FALSE),"")</f>
        <v>Neuvonen 1996</v>
      </c>
      <c r="C8282" s="254" t="str">
        <f>IF(AND(A8282&lt;&gt;"",ISNUMBER(A8282)),VLOOKUP(A8282,Studies!A:BR,3,FALSE),"")</f>
        <v>https://www.ncbi.nlm.nih.gov/pubmed/8841155</v>
      </c>
      <c r="D8282" s="254" t="str">
        <f>IF(AND(A8282&lt;&gt;"",ISNUMBER(A8282)),VLOOKUP(A8282,Studies!A:BR,4,FALSE),"")</f>
        <v>Treatment phase (triazolam + ITZ 24 hr before)</v>
      </c>
      <c r="E8282" s="254" t="str">
        <f>IF(AND(A8282&lt;&gt;"",ISNUMBER(A8282)),VLOOKUP(A8282,Studies!A:BR,5,FALSE),"")</f>
        <v>Triazolam</v>
      </c>
      <c r="F8282" s="255" t="str">
        <f>IF(AND(A8282&lt;&gt;"",ISNUMBER(A8282)),VLOOKUP(A8282,Studies!A:BR,6,FALSE),"")</f>
        <v>Plasma</v>
      </c>
      <c r="G8282" s="194">
        <v>24</v>
      </c>
      <c r="H8282" s="50" t="s">
        <v>60</v>
      </c>
      <c r="I8282" s="187" t="s">
        <v>2642</v>
      </c>
      <c r="J8282" s="41" t="s">
        <v>941</v>
      </c>
      <c r="K8282" s="41" t="s">
        <v>335</v>
      </c>
      <c r="O8282" s="59" t="s">
        <v>2657</v>
      </c>
    </row>
    <row r="8283" spans="1:15" x14ac:dyDescent="0.2">
      <c r="A8283" s="30">
        <v>1081</v>
      </c>
      <c r="B8283" s="253" t="str">
        <f>IF(AND(A8283&lt;&gt;"",ISNUMBER(A8283)),VLOOKUP(A8283,Studies!A:BR,2,FALSE),"")</f>
        <v>Neuvonen 1996</v>
      </c>
      <c r="C8283" s="254" t="str">
        <f>IF(AND(A8283&lt;&gt;"",ISNUMBER(A8283)),VLOOKUP(A8283,Studies!A:BR,3,FALSE),"")</f>
        <v>https://www.ncbi.nlm.nih.gov/pubmed/8841155</v>
      </c>
      <c r="D8283" s="254" t="str">
        <f>IF(AND(A8283&lt;&gt;"",ISNUMBER(A8283)),VLOOKUP(A8283,Studies!A:BR,4,FALSE),"")</f>
        <v>Treatment phase (triazolam + ITZ 24 hr before)</v>
      </c>
      <c r="E8283" s="254" t="str">
        <f>IF(AND(A8283&lt;&gt;"",ISNUMBER(A8283)),VLOOKUP(A8283,Studies!A:BR,5,FALSE),"")</f>
        <v>Triazolam</v>
      </c>
      <c r="F8283" s="255" t="str">
        <f>IF(AND(A8283&lt;&gt;"",ISNUMBER(A8283)),VLOOKUP(A8283,Studies!A:BR,6,FALSE),"")</f>
        <v>Plasma</v>
      </c>
      <c r="G8283" s="194">
        <v>24.5</v>
      </c>
      <c r="H8283" s="50" t="s">
        <v>60</v>
      </c>
      <c r="I8283" s="187">
        <v>0.84979009999999999</v>
      </c>
      <c r="J8283" s="41" t="s">
        <v>941</v>
      </c>
      <c r="K8283" s="41" t="s">
        <v>335</v>
      </c>
      <c r="O8283" s="59" t="s">
        <v>2657</v>
      </c>
    </row>
    <row r="8284" spans="1:15" x14ac:dyDescent="0.2">
      <c r="A8284" s="30">
        <v>1081</v>
      </c>
      <c r="B8284" s="253" t="str">
        <f>IF(AND(A8284&lt;&gt;"",ISNUMBER(A8284)),VLOOKUP(A8284,Studies!A:BR,2,FALSE),"")</f>
        <v>Neuvonen 1996</v>
      </c>
      <c r="C8284" s="254" t="str">
        <f>IF(AND(A8284&lt;&gt;"",ISNUMBER(A8284)),VLOOKUP(A8284,Studies!A:BR,3,FALSE),"")</f>
        <v>https://www.ncbi.nlm.nih.gov/pubmed/8841155</v>
      </c>
      <c r="D8284" s="254" t="str">
        <f>IF(AND(A8284&lt;&gt;"",ISNUMBER(A8284)),VLOOKUP(A8284,Studies!A:BR,4,FALSE),"")</f>
        <v>Treatment phase (triazolam + ITZ 24 hr before)</v>
      </c>
      <c r="E8284" s="254" t="str">
        <f>IF(AND(A8284&lt;&gt;"",ISNUMBER(A8284)),VLOOKUP(A8284,Studies!A:BR,5,FALSE),"")</f>
        <v>Triazolam</v>
      </c>
      <c r="F8284" s="255" t="str">
        <f>IF(AND(A8284&lt;&gt;"",ISNUMBER(A8284)),VLOOKUP(A8284,Studies!A:BR,6,FALSE),"")</f>
        <v>Plasma</v>
      </c>
      <c r="G8284" s="194">
        <v>25</v>
      </c>
      <c r="H8284" s="50" t="s">
        <v>60</v>
      </c>
      <c r="I8284" s="187">
        <v>1.9951810000000001</v>
      </c>
      <c r="J8284" s="41" t="s">
        <v>941</v>
      </c>
      <c r="K8284" s="41" t="s">
        <v>335</v>
      </c>
      <c r="O8284" s="59" t="s">
        <v>2657</v>
      </c>
    </row>
    <row r="8285" spans="1:15" x14ac:dyDescent="0.2">
      <c r="A8285" s="30">
        <v>1081</v>
      </c>
      <c r="B8285" s="253" t="str">
        <f>IF(AND(A8285&lt;&gt;"",ISNUMBER(A8285)),VLOOKUP(A8285,Studies!A:BR,2,FALSE),"")</f>
        <v>Neuvonen 1996</v>
      </c>
      <c r="C8285" s="254" t="str">
        <f>IF(AND(A8285&lt;&gt;"",ISNUMBER(A8285)),VLOOKUP(A8285,Studies!A:BR,3,FALSE),"")</f>
        <v>https://www.ncbi.nlm.nih.gov/pubmed/8841155</v>
      </c>
      <c r="D8285" s="254" t="str">
        <f>IF(AND(A8285&lt;&gt;"",ISNUMBER(A8285)),VLOOKUP(A8285,Studies!A:BR,4,FALSE),"")</f>
        <v>Treatment phase (triazolam + ITZ 24 hr before)</v>
      </c>
      <c r="E8285" s="254" t="str">
        <f>IF(AND(A8285&lt;&gt;"",ISNUMBER(A8285)),VLOOKUP(A8285,Studies!A:BR,5,FALSE),"")</f>
        <v>Triazolam</v>
      </c>
      <c r="F8285" s="255" t="str">
        <f>IF(AND(A8285&lt;&gt;"",ISNUMBER(A8285)),VLOOKUP(A8285,Studies!A:BR,6,FALSE),"")</f>
        <v>Plasma</v>
      </c>
      <c r="G8285" s="194">
        <v>25.5</v>
      </c>
      <c r="H8285" s="50" t="s">
        <v>60</v>
      </c>
      <c r="I8285" s="187">
        <v>2.4613879999999999</v>
      </c>
      <c r="J8285" s="41" t="s">
        <v>941</v>
      </c>
      <c r="K8285" s="41" t="s">
        <v>335</v>
      </c>
      <c r="O8285" s="59" t="s">
        <v>2657</v>
      </c>
    </row>
    <row r="8286" spans="1:15" x14ac:dyDescent="0.2">
      <c r="A8286" s="30">
        <v>1081</v>
      </c>
      <c r="B8286" s="253" t="str">
        <f>IF(AND(A8286&lt;&gt;"",ISNUMBER(A8286)),VLOOKUP(A8286,Studies!A:BR,2,FALSE),"")</f>
        <v>Neuvonen 1996</v>
      </c>
      <c r="C8286" s="254" t="str">
        <f>IF(AND(A8286&lt;&gt;"",ISNUMBER(A8286)),VLOOKUP(A8286,Studies!A:BR,3,FALSE),"")</f>
        <v>https://www.ncbi.nlm.nih.gov/pubmed/8841155</v>
      </c>
      <c r="D8286" s="254" t="str">
        <f>IF(AND(A8286&lt;&gt;"",ISNUMBER(A8286)),VLOOKUP(A8286,Studies!A:BR,4,FALSE),"")</f>
        <v>Treatment phase (triazolam + ITZ 24 hr before)</v>
      </c>
      <c r="E8286" s="254" t="str">
        <f>IF(AND(A8286&lt;&gt;"",ISNUMBER(A8286)),VLOOKUP(A8286,Studies!A:BR,5,FALSE),"")</f>
        <v>Triazolam</v>
      </c>
      <c r="F8286" s="255" t="str">
        <f>IF(AND(A8286&lt;&gt;"",ISNUMBER(A8286)),VLOOKUP(A8286,Studies!A:BR,6,FALSE),"")</f>
        <v>Plasma</v>
      </c>
      <c r="G8286" s="194">
        <v>26</v>
      </c>
      <c r="H8286" s="50" t="s">
        <v>60</v>
      </c>
      <c r="I8286" s="187">
        <v>2.5690309999999998</v>
      </c>
      <c r="J8286" s="41" t="s">
        <v>941</v>
      </c>
      <c r="K8286" s="41" t="s">
        <v>335</v>
      </c>
      <c r="O8286" s="59" t="s">
        <v>2657</v>
      </c>
    </row>
    <row r="8287" spans="1:15" x14ac:dyDescent="0.2">
      <c r="A8287" s="30">
        <v>1081</v>
      </c>
      <c r="B8287" s="253" t="str">
        <f>IF(AND(A8287&lt;&gt;"",ISNUMBER(A8287)),VLOOKUP(A8287,Studies!A:BR,2,FALSE),"")</f>
        <v>Neuvonen 1996</v>
      </c>
      <c r="C8287" s="254" t="str">
        <f>IF(AND(A8287&lt;&gt;"",ISNUMBER(A8287)),VLOOKUP(A8287,Studies!A:BR,3,FALSE),"")</f>
        <v>https://www.ncbi.nlm.nih.gov/pubmed/8841155</v>
      </c>
      <c r="D8287" s="254" t="str">
        <f>IF(AND(A8287&lt;&gt;"",ISNUMBER(A8287)),VLOOKUP(A8287,Studies!A:BR,4,FALSE),"")</f>
        <v>Treatment phase (triazolam + ITZ 24 hr before)</v>
      </c>
      <c r="E8287" s="254" t="str">
        <f>IF(AND(A8287&lt;&gt;"",ISNUMBER(A8287)),VLOOKUP(A8287,Studies!A:BR,5,FALSE),"")</f>
        <v>Triazolam</v>
      </c>
      <c r="F8287" s="255" t="str">
        <f>IF(AND(A8287&lt;&gt;"",ISNUMBER(A8287)),VLOOKUP(A8287,Studies!A:BR,6,FALSE),"")</f>
        <v>Plasma</v>
      </c>
      <c r="G8287" s="194">
        <v>27</v>
      </c>
      <c r="H8287" s="50" t="s">
        <v>60</v>
      </c>
      <c r="I8287" s="187">
        <v>2.5139079999999998</v>
      </c>
      <c r="J8287" s="41" t="s">
        <v>941</v>
      </c>
      <c r="K8287" s="41" t="s">
        <v>335</v>
      </c>
      <c r="O8287" s="59" t="s">
        <v>2657</v>
      </c>
    </row>
    <row r="8288" spans="1:15" x14ac:dyDescent="0.2">
      <c r="A8288" s="30">
        <v>1081</v>
      </c>
      <c r="B8288" s="253" t="str">
        <f>IF(AND(A8288&lt;&gt;"",ISNUMBER(A8288)),VLOOKUP(A8288,Studies!A:BR,2,FALSE),"")</f>
        <v>Neuvonen 1996</v>
      </c>
      <c r="C8288" s="254" t="str">
        <f>IF(AND(A8288&lt;&gt;"",ISNUMBER(A8288)),VLOOKUP(A8288,Studies!A:BR,3,FALSE),"")</f>
        <v>https://www.ncbi.nlm.nih.gov/pubmed/8841155</v>
      </c>
      <c r="D8288" s="254" t="str">
        <f>IF(AND(A8288&lt;&gt;"",ISNUMBER(A8288)),VLOOKUP(A8288,Studies!A:BR,4,FALSE),"")</f>
        <v>Treatment phase (triazolam + ITZ 24 hr before)</v>
      </c>
      <c r="E8288" s="254" t="str">
        <f>IF(AND(A8288&lt;&gt;"",ISNUMBER(A8288)),VLOOKUP(A8288,Studies!A:BR,5,FALSE),"")</f>
        <v>Triazolam</v>
      </c>
      <c r="F8288" s="255" t="str">
        <f>IF(AND(A8288&lt;&gt;"",ISNUMBER(A8288)),VLOOKUP(A8288,Studies!A:BR,6,FALSE),"")</f>
        <v>Plasma</v>
      </c>
      <c r="G8288" s="194">
        <v>28</v>
      </c>
      <c r="H8288" s="50" t="s">
        <v>60</v>
      </c>
      <c r="I8288" s="187">
        <v>2.4902329999999999</v>
      </c>
      <c r="J8288" s="41" t="s">
        <v>941</v>
      </c>
      <c r="K8288" s="41" t="s">
        <v>335</v>
      </c>
      <c r="O8288" s="59" t="s">
        <v>2657</v>
      </c>
    </row>
    <row r="8289" spans="1:15" x14ac:dyDescent="0.2">
      <c r="A8289" s="30">
        <v>1081</v>
      </c>
      <c r="B8289" s="253" t="str">
        <f>IF(AND(A8289&lt;&gt;"",ISNUMBER(A8289)),VLOOKUP(A8289,Studies!A:BR,2,FALSE),"")</f>
        <v>Neuvonen 1996</v>
      </c>
      <c r="C8289" s="254" t="str">
        <f>IF(AND(A8289&lt;&gt;"",ISNUMBER(A8289)),VLOOKUP(A8289,Studies!A:BR,3,FALSE),"")</f>
        <v>https://www.ncbi.nlm.nih.gov/pubmed/8841155</v>
      </c>
      <c r="D8289" s="254" t="str">
        <f>IF(AND(A8289&lt;&gt;"",ISNUMBER(A8289)),VLOOKUP(A8289,Studies!A:BR,4,FALSE),"")</f>
        <v>Treatment phase (triazolam + ITZ 24 hr before)</v>
      </c>
      <c r="E8289" s="254" t="str">
        <f>IF(AND(A8289&lt;&gt;"",ISNUMBER(A8289)),VLOOKUP(A8289,Studies!A:BR,5,FALSE),"")</f>
        <v>Triazolam</v>
      </c>
      <c r="F8289" s="255" t="str">
        <f>IF(AND(A8289&lt;&gt;"",ISNUMBER(A8289)),VLOOKUP(A8289,Studies!A:BR,6,FALSE),"")</f>
        <v>Plasma</v>
      </c>
      <c r="G8289" s="194">
        <v>29</v>
      </c>
      <c r="H8289" s="50" t="s">
        <v>60</v>
      </c>
      <c r="I8289" s="187">
        <v>2.3659620000000001</v>
      </c>
      <c r="J8289" s="41" t="s">
        <v>941</v>
      </c>
      <c r="K8289" s="41" t="s">
        <v>335</v>
      </c>
      <c r="O8289" s="59" t="s">
        <v>2657</v>
      </c>
    </row>
    <row r="8290" spans="1:15" x14ac:dyDescent="0.2">
      <c r="A8290" s="30">
        <v>1081</v>
      </c>
      <c r="B8290" s="253" t="str">
        <f>IF(AND(A8290&lt;&gt;"",ISNUMBER(A8290)),VLOOKUP(A8290,Studies!A:BR,2,FALSE),"")</f>
        <v>Neuvonen 1996</v>
      </c>
      <c r="C8290" s="254" t="str">
        <f>IF(AND(A8290&lt;&gt;"",ISNUMBER(A8290)),VLOOKUP(A8290,Studies!A:BR,3,FALSE),"")</f>
        <v>https://www.ncbi.nlm.nih.gov/pubmed/8841155</v>
      </c>
      <c r="D8290" s="254" t="str">
        <f>IF(AND(A8290&lt;&gt;"",ISNUMBER(A8290)),VLOOKUP(A8290,Studies!A:BR,4,FALSE),"")</f>
        <v>Treatment phase (triazolam + ITZ 24 hr before)</v>
      </c>
      <c r="E8290" s="254" t="str">
        <f>IF(AND(A8290&lt;&gt;"",ISNUMBER(A8290)),VLOOKUP(A8290,Studies!A:BR,5,FALSE),"")</f>
        <v>Triazolam</v>
      </c>
      <c r="F8290" s="255" t="str">
        <f>IF(AND(A8290&lt;&gt;"",ISNUMBER(A8290)),VLOOKUP(A8290,Studies!A:BR,6,FALSE),"")</f>
        <v>Plasma</v>
      </c>
      <c r="G8290" s="194">
        <v>30</v>
      </c>
      <c r="H8290" s="50" t="s">
        <v>60</v>
      </c>
      <c r="I8290" s="187">
        <v>2.0655190000000001</v>
      </c>
      <c r="J8290" s="41" t="s">
        <v>941</v>
      </c>
      <c r="K8290" s="41" t="s">
        <v>335</v>
      </c>
      <c r="O8290" s="59" t="s">
        <v>2657</v>
      </c>
    </row>
    <row r="8291" spans="1:15" x14ac:dyDescent="0.2">
      <c r="A8291" s="30">
        <v>1081</v>
      </c>
      <c r="B8291" s="253" t="str">
        <f>IF(AND(A8291&lt;&gt;"",ISNUMBER(A8291)),VLOOKUP(A8291,Studies!A:BR,2,FALSE),"")</f>
        <v>Neuvonen 1996</v>
      </c>
      <c r="C8291" s="254" t="str">
        <f>IF(AND(A8291&lt;&gt;"",ISNUMBER(A8291)),VLOOKUP(A8291,Studies!A:BR,3,FALSE),"")</f>
        <v>https://www.ncbi.nlm.nih.gov/pubmed/8841155</v>
      </c>
      <c r="D8291" s="254" t="str">
        <f>IF(AND(A8291&lt;&gt;"",ISNUMBER(A8291)),VLOOKUP(A8291,Studies!A:BR,4,FALSE),"")</f>
        <v>Treatment phase (triazolam + ITZ 24 hr before)</v>
      </c>
      <c r="E8291" s="254" t="str">
        <f>IF(AND(A8291&lt;&gt;"",ISNUMBER(A8291)),VLOOKUP(A8291,Studies!A:BR,5,FALSE),"")</f>
        <v>Triazolam</v>
      </c>
      <c r="F8291" s="255" t="str">
        <f>IF(AND(A8291&lt;&gt;"",ISNUMBER(A8291)),VLOOKUP(A8291,Studies!A:BR,6,FALSE),"")</f>
        <v>Plasma</v>
      </c>
      <c r="G8291" s="194">
        <v>31</v>
      </c>
      <c r="H8291" s="50" t="s">
        <v>60</v>
      </c>
      <c r="I8291" s="187">
        <v>2.0355189999999999</v>
      </c>
      <c r="J8291" s="41" t="s">
        <v>941</v>
      </c>
      <c r="K8291" s="41" t="s">
        <v>335</v>
      </c>
      <c r="O8291" s="59" t="s">
        <v>2657</v>
      </c>
    </row>
    <row r="8292" spans="1:15" x14ac:dyDescent="0.2">
      <c r="A8292" s="30">
        <v>1081</v>
      </c>
      <c r="B8292" s="253" t="str">
        <f>IF(AND(A8292&lt;&gt;"",ISNUMBER(A8292)),VLOOKUP(A8292,Studies!A:BR,2,FALSE),"")</f>
        <v>Neuvonen 1996</v>
      </c>
      <c r="C8292" s="254" t="str">
        <f>IF(AND(A8292&lt;&gt;"",ISNUMBER(A8292)),VLOOKUP(A8292,Studies!A:BR,3,FALSE),"")</f>
        <v>https://www.ncbi.nlm.nih.gov/pubmed/8841155</v>
      </c>
      <c r="D8292" s="254" t="str">
        <f>IF(AND(A8292&lt;&gt;"",ISNUMBER(A8292)),VLOOKUP(A8292,Studies!A:BR,4,FALSE),"")</f>
        <v>Treatment phase (triazolam + ITZ 24 hr before)</v>
      </c>
      <c r="E8292" s="254" t="str">
        <f>IF(AND(A8292&lt;&gt;"",ISNUMBER(A8292)),VLOOKUP(A8292,Studies!A:BR,5,FALSE),"")</f>
        <v>Triazolam</v>
      </c>
      <c r="F8292" s="255" t="str">
        <f>IF(AND(A8292&lt;&gt;"",ISNUMBER(A8292)),VLOOKUP(A8292,Studies!A:BR,6,FALSE),"")</f>
        <v>Plasma</v>
      </c>
      <c r="G8292" s="194">
        <v>41</v>
      </c>
      <c r="H8292" s="50" t="s">
        <v>60</v>
      </c>
      <c r="I8292" s="187">
        <v>0.92453890000000005</v>
      </c>
      <c r="J8292" s="41" t="s">
        <v>941</v>
      </c>
      <c r="K8292" s="41" t="s">
        <v>335</v>
      </c>
      <c r="O8292" s="59" t="s">
        <v>2657</v>
      </c>
    </row>
    <row r="8293" spans="1:15" x14ac:dyDescent="0.2">
      <c r="A8293" s="30">
        <v>1082</v>
      </c>
      <c r="B8293" s="253" t="str">
        <f>IF(AND(A8293&lt;&gt;"",ISNUMBER(A8293)),VLOOKUP(A8293,Studies!A:BR,2,FALSE),"")</f>
        <v>Neuvonen 1996</v>
      </c>
      <c r="C8293" s="254" t="str">
        <f>IF(AND(A8293&lt;&gt;"",ISNUMBER(A8293)),VLOOKUP(A8293,Studies!A:BR,3,FALSE),"")</f>
        <v>https://www.ncbi.nlm.nih.gov/pubmed/8841155</v>
      </c>
      <c r="D8293" s="254" t="str">
        <f>IF(AND(A8293&lt;&gt;"",ISNUMBER(A8293)),VLOOKUP(A8293,Studies!A:BR,4,FALSE),"")</f>
        <v>ITZ simultaneously with triazolam</v>
      </c>
      <c r="E8293" s="254" t="str">
        <f>IF(AND(A8293&lt;&gt;"",ISNUMBER(A8293)),VLOOKUP(A8293,Studies!A:BR,5,FALSE),"")</f>
        <v>Itraconazole</v>
      </c>
      <c r="F8293" s="255" t="str">
        <f>IF(AND(A8293&lt;&gt;"",ISNUMBER(A8293)),VLOOKUP(A8293,Studies!A:BR,6,FALSE),"")</f>
        <v>Plasma</v>
      </c>
      <c r="G8293" s="194">
        <v>0</v>
      </c>
      <c r="H8293" s="50" t="s">
        <v>60</v>
      </c>
      <c r="I8293" s="187">
        <v>0</v>
      </c>
      <c r="J8293" s="41" t="s">
        <v>941</v>
      </c>
      <c r="K8293" s="41" t="s">
        <v>335</v>
      </c>
    </row>
    <row r="8294" spans="1:15" x14ac:dyDescent="0.2">
      <c r="A8294" s="30">
        <v>1082</v>
      </c>
      <c r="B8294" s="253" t="str">
        <f>IF(AND(A8294&lt;&gt;"",ISNUMBER(A8294)),VLOOKUP(A8294,Studies!A:BR,2,FALSE),"")</f>
        <v>Neuvonen 1996</v>
      </c>
      <c r="C8294" s="254" t="str">
        <f>IF(AND(A8294&lt;&gt;"",ISNUMBER(A8294)),VLOOKUP(A8294,Studies!A:BR,3,FALSE),"")</f>
        <v>https://www.ncbi.nlm.nih.gov/pubmed/8841155</v>
      </c>
      <c r="D8294" s="254" t="str">
        <f>IF(AND(A8294&lt;&gt;"",ISNUMBER(A8294)),VLOOKUP(A8294,Studies!A:BR,4,FALSE),"")</f>
        <v>ITZ simultaneously with triazolam</v>
      </c>
      <c r="E8294" s="254" t="str">
        <f>IF(AND(A8294&lt;&gt;"",ISNUMBER(A8294)),VLOOKUP(A8294,Studies!A:BR,5,FALSE),"")</f>
        <v>Itraconazole</v>
      </c>
      <c r="F8294" s="255" t="str">
        <f>IF(AND(A8294&lt;&gt;"",ISNUMBER(A8294)),VLOOKUP(A8294,Studies!A:BR,6,FALSE),"")</f>
        <v>Plasma</v>
      </c>
      <c r="G8294" s="194">
        <v>0.5</v>
      </c>
      <c r="H8294" s="50" t="s">
        <v>60</v>
      </c>
      <c r="I8294" s="187">
        <v>1.089475</v>
      </c>
      <c r="J8294" s="41" t="s">
        <v>941</v>
      </c>
      <c r="K8294" s="41" t="s">
        <v>335</v>
      </c>
    </row>
    <row r="8295" spans="1:15" x14ac:dyDescent="0.2">
      <c r="A8295" s="30">
        <v>1082</v>
      </c>
      <c r="B8295" s="253" t="str">
        <f>IF(AND(A8295&lt;&gt;"",ISNUMBER(A8295)),VLOOKUP(A8295,Studies!A:BR,2,FALSE),"")</f>
        <v>Neuvonen 1996</v>
      </c>
      <c r="C8295" s="254" t="str">
        <f>IF(AND(A8295&lt;&gt;"",ISNUMBER(A8295)),VLOOKUP(A8295,Studies!A:BR,3,FALSE),"")</f>
        <v>https://www.ncbi.nlm.nih.gov/pubmed/8841155</v>
      </c>
      <c r="D8295" s="254" t="str">
        <f>IF(AND(A8295&lt;&gt;"",ISNUMBER(A8295)),VLOOKUP(A8295,Studies!A:BR,4,FALSE),"")</f>
        <v>ITZ simultaneously with triazolam</v>
      </c>
      <c r="E8295" s="254" t="str">
        <f>IF(AND(A8295&lt;&gt;"",ISNUMBER(A8295)),VLOOKUP(A8295,Studies!A:BR,5,FALSE),"")</f>
        <v>Itraconazole</v>
      </c>
      <c r="F8295" s="255" t="str">
        <f>IF(AND(A8295&lt;&gt;"",ISNUMBER(A8295)),VLOOKUP(A8295,Studies!A:BR,6,FALSE),"")</f>
        <v>Plasma</v>
      </c>
      <c r="G8295" s="194">
        <v>1</v>
      </c>
      <c r="H8295" s="50" t="s">
        <v>60</v>
      </c>
      <c r="I8295" s="187">
        <v>12.67074</v>
      </c>
      <c r="J8295" s="41" t="s">
        <v>941</v>
      </c>
      <c r="K8295" s="41" t="s">
        <v>335</v>
      </c>
    </row>
    <row r="8296" spans="1:15" x14ac:dyDescent="0.2">
      <c r="A8296" s="30">
        <v>1082</v>
      </c>
      <c r="B8296" s="253" t="str">
        <f>IF(AND(A8296&lt;&gt;"",ISNUMBER(A8296)),VLOOKUP(A8296,Studies!A:BR,2,FALSE),"")</f>
        <v>Neuvonen 1996</v>
      </c>
      <c r="C8296" s="254" t="str">
        <f>IF(AND(A8296&lt;&gt;"",ISNUMBER(A8296)),VLOOKUP(A8296,Studies!A:BR,3,FALSE),"")</f>
        <v>https://www.ncbi.nlm.nih.gov/pubmed/8841155</v>
      </c>
      <c r="D8296" s="254" t="str">
        <f>IF(AND(A8296&lt;&gt;"",ISNUMBER(A8296)),VLOOKUP(A8296,Studies!A:BR,4,FALSE),"")</f>
        <v>ITZ simultaneously with triazolam</v>
      </c>
      <c r="E8296" s="254" t="str">
        <f>IF(AND(A8296&lt;&gt;"",ISNUMBER(A8296)),VLOOKUP(A8296,Studies!A:BR,5,FALSE),"")</f>
        <v>Itraconazole</v>
      </c>
      <c r="F8296" s="255" t="str">
        <f>IF(AND(A8296&lt;&gt;"",ISNUMBER(A8296)),VLOOKUP(A8296,Studies!A:BR,6,FALSE),"")</f>
        <v>Plasma</v>
      </c>
      <c r="G8296" s="194">
        <v>1.5</v>
      </c>
      <c r="H8296" s="50" t="s">
        <v>60</v>
      </c>
      <c r="I8296" s="187">
        <v>25.65063</v>
      </c>
      <c r="J8296" s="41" t="s">
        <v>941</v>
      </c>
      <c r="K8296" s="41" t="s">
        <v>335</v>
      </c>
    </row>
    <row r="8297" spans="1:15" x14ac:dyDescent="0.2">
      <c r="A8297" s="30">
        <v>1082</v>
      </c>
      <c r="B8297" s="253" t="str">
        <f>IF(AND(A8297&lt;&gt;"",ISNUMBER(A8297)),VLOOKUP(A8297,Studies!A:BR,2,FALSE),"")</f>
        <v>Neuvonen 1996</v>
      </c>
      <c r="C8297" s="254" t="str">
        <f>IF(AND(A8297&lt;&gt;"",ISNUMBER(A8297)),VLOOKUP(A8297,Studies!A:BR,3,FALSE),"")</f>
        <v>https://www.ncbi.nlm.nih.gov/pubmed/8841155</v>
      </c>
      <c r="D8297" s="254" t="str">
        <f>IF(AND(A8297&lt;&gt;"",ISNUMBER(A8297)),VLOOKUP(A8297,Studies!A:BR,4,FALSE),"")</f>
        <v>ITZ simultaneously with triazolam</v>
      </c>
      <c r="E8297" s="254" t="str">
        <f>IF(AND(A8297&lt;&gt;"",ISNUMBER(A8297)),VLOOKUP(A8297,Studies!A:BR,5,FALSE),"")</f>
        <v>Itraconazole</v>
      </c>
      <c r="F8297" s="255" t="str">
        <f>IF(AND(A8297&lt;&gt;"",ISNUMBER(A8297)),VLOOKUP(A8297,Studies!A:BR,6,FALSE),"")</f>
        <v>Plasma</v>
      </c>
      <c r="G8297" s="194">
        <v>2</v>
      </c>
      <c r="H8297" s="50" t="s">
        <v>60</v>
      </c>
      <c r="I8297" s="187">
        <v>36.882240000000003</v>
      </c>
      <c r="J8297" s="41" t="s">
        <v>941</v>
      </c>
      <c r="K8297" s="41" t="s">
        <v>335</v>
      </c>
    </row>
    <row r="8298" spans="1:15" x14ac:dyDescent="0.2">
      <c r="A8298" s="30">
        <v>1082</v>
      </c>
      <c r="B8298" s="253" t="str">
        <f>IF(AND(A8298&lt;&gt;"",ISNUMBER(A8298)),VLOOKUP(A8298,Studies!A:BR,2,FALSE),"")</f>
        <v>Neuvonen 1996</v>
      </c>
      <c r="C8298" s="254" t="str">
        <f>IF(AND(A8298&lt;&gt;"",ISNUMBER(A8298)),VLOOKUP(A8298,Studies!A:BR,3,FALSE),"")</f>
        <v>https://www.ncbi.nlm.nih.gov/pubmed/8841155</v>
      </c>
      <c r="D8298" s="254" t="str">
        <f>IF(AND(A8298&lt;&gt;"",ISNUMBER(A8298)),VLOOKUP(A8298,Studies!A:BR,4,FALSE),"")</f>
        <v>ITZ simultaneously with triazolam</v>
      </c>
      <c r="E8298" s="254" t="str">
        <f>IF(AND(A8298&lt;&gt;"",ISNUMBER(A8298)),VLOOKUP(A8298,Studies!A:BR,5,FALSE),"")</f>
        <v>Itraconazole</v>
      </c>
      <c r="F8298" s="255" t="str">
        <f>IF(AND(A8298&lt;&gt;"",ISNUMBER(A8298)),VLOOKUP(A8298,Studies!A:BR,6,FALSE),"")</f>
        <v>Plasma</v>
      </c>
      <c r="G8298" s="194">
        <v>3</v>
      </c>
      <c r="H8298" s="50" t="s">
        <v>60</v>
      </c>
      <c r="I8298" s="187">
        <v>51.299129999999998</v>
      </c>
      <c r="J8298" s="41" t="s">
        <v>941</v>
      </c>
      <c r="K8298" s="41" t="s">
        <v>335</v>
      </c>
    </row>
    <row r="8299" spans="1:15" x14ac:dyDescent="0.2">
      <c r="A8299" s="30">
        <v>1082</v>
      </c>
      <c r="B8299" s="253" t="str">
        <f>IF(AND(A8299&lt;&gt;"",ISNUMBER(A8299)),VLOOKUP(A8299,Studies!A:BR,2,FALSE),"")</f>
        <v>Neuvonen 1996</v>
      </c>
      <c r="C8299" s="254" t="str">
        <f>IF(AND(A8299&lt;&gt;"",ISNUMBER(A8299)),VLOOKUP(A8299,Studies!A:BR,3,FALSE),"")</f>
        <v>https://www.ncbi.nlm.nih.gov/pubmed/8841155</v>
      </c>
      <c r="D8299" s="254" t="str">
        <f>IF(AND(A8299&lt;&gt;"",ISNUMBER(A8299)),VLOOKUP(A8299,Studies!A:BR,4,FALSE),"")</f>
        <v>ITZ simultaneously with triazolam</v>
      </c>
      <c r="E8299" s="254" t="str">
        <f>IF(AND(A8299&lt;&gt;"",ISNUMBER(A8299)),VLOOKUP(A8299,Studies!A:BR,5,FALSE),"")</f>
        <v>Itraconazole</v>
      </c>
      <c r="F8299" s="255" t="str">
        <f>IF(AND(A8299&lt;&gt;"",ISNUMBER(A8299)),VLOOKUP(A8299,Studies!A:BR,6,FALSE),"")</f>
        <v>Plasma</v>
      </c>
      <c r="G8299" s="194">
        <v>4</v>
      </c>
      <c r="H8299" s="50" t="s">
        <v>60</v>
      </c>
      <c r="I8299" s="187">
        <v>71.310490000000001</v>
      </c>
      <c r="J8299" s="41" t="s">
        <v>941</v>
      </c>
      <c r="K8299" s="41" t="s">
        <v>335</v>
      </c>
    </row>
    <row r="8300" spans="1:15" x14ac:dyDescent="0.2">
      <c r="A8300" s="30">
        <v>1082</v>
      </c>
      <c r="B8300" s="253" t="str">
        <f>IF(AND(A8300&lt;&gt;"",ISNUMBER(A8300)),VLOOKUP(A8300,Studies!A:BR,2,FALSE),"")</f>
        <v>Neuvonen 1996</v>
      </c>
      <c r="C8300" s="254" t="str">
        <f>IF(AND(A8300&lt;&gt;"",ISNUMBER(A8300)),VLOOKUP(A8300,Studies!A:BR,3,FALSE),"")</f>
        <v>https://www.ncbi.nlm.nih.gov/pubmed/8841155</v>
      </c>
      <c r="D8300" s="254" t="str">
        <f>IF(AND(A8300&lt;&gt;"",ISNUMBER(A8300)),VLOOKUP(A8300,Studies!A:BR,4,FALSE),"")</f>
        <v>ITZ simultaneously with triazolam</v>
      </c>
      <c r="E8300" s="254" t="str">
        <f>IF(AND(A8300&lt;&gt;"",ISNUMBER(A8300)),VLOOKUP(A8300,Studies!A:BR,5,FALSE),"")</f>
        <v>Itraconazole</v>
      </c>
      <c r="F8300" s="255" t="str">
        <f>IF(AND(A8300&lt;&gt;"",ISNUMBER(A8300)),VLOOKUP(A8300,Studies!A:BR,6,FALSE),"")</f>
        <v>Plasma</v>
      </c>
      <c r="G8300" s="194">
        <v>5</v>
      </c>
      <c r="H8300" s="50" t="s">
        <v>60</v>
      </c>
      <c r="I8300" s="187">
        <v>87.827449999999999</v>
      </c>
      <c r="J8300" s="41" t="s">
        <v>941</v>
      </c>
      <c r="K8300" s="41" t="s">
        <v>335</v>
      </c>
    </row>
    <row r="8301" spans="1:15" x14ac:dyDescent="0.2">
      <c r="A8301" s="30">
        <v>1082</v>
      </c>
      <c r="B8301" s="253" t="str">
        <f>IF(AND(A8301&lt;&gt;"",ISNUMBER(A8301)),VLOOKUP(A8301,Studies!A:BR,2,FALSE),"")</f>
        <v>Neuvonen 1996</v>
      </c>
      <c r="C8301" s="254" t="str">
        <f>IF(AND(A8301&lt;&gt;"",ISNUMBER(A8301)),VLOOKUP(A8301,Studies!A:BR,3,FALSE),"")</f>
        <v>https://www.ncbi.nlm.nih.gov/pubmed/8841155</v>
      </c>
      <c r="D8301" s="254" t="str">
        <f>IF(AND(A8301&lt;&gt;"",ISNUMBER(A8301)),VLOOKUP(A8301,Studies!A:BR,4,FALSE),"")</f>
        <v>ITZ simultaneously with triazolam</v>
      </c>
      <c r="E8301" s="254" t="str">
        <f>IF(AND(A8301&lt;&gt;"",ISNUMBER(A8301)),VLOOKUP(A8301,Studies!A:BR,5,FALSE),"")</f>
        <v>Itraconazole</v>
      </c>
      <c r="F8301" s="255" t="str">
        <f>IF(AND(A8301&lt;&gt;"",ISNUMBER(A8301)),VLOOKUP(A8301,Studies!A:BR,6,FALSE),"")</f>
        <v>Plasma</v>
      </c>
      <c r="G8301" s="194">
        <v>6</v>
      </c>
      <c r="H8301" s="50" t="s">
        <v>60</v>
      </c>
      <c r="I8301" s="187">
        <v>79.868520000000004</v>
      </c>
      <c r="J8301" s="41" t="s">
        <v>941</v>
      </c>
      <c r="K8301" s="41" t="s">
        <v>335</v>
      </c>
    </row>
    <row r="8302" spans="1:15" x14ac:dyDescent="0.2">
      <c r="A8302" s="30">
        <v>1082</v>
      </c>
      <c r="B8302" s="253" t="str">
        <f>IF(AND(A8302&lt;&gt;"",ISNUMBER(A8302)),VLOOKUP(A8302,Studies!A:BR,2,FALSE),"")</f>
        <v>Neuvonen 1996</v>
      </c>
      <c r="C8302" s="254" t="str">
        <f>IF(AND(A8302&lt;&gt;"",ISNUMBER(A8302)),VLOOKUP(A8302,Studies!A:BR,3,FALSE),"")</f>
        <v>https://www.ncbi.nlm.nih.gov/pubmed/8841155</v>
      </c>
      <c r="D8302" s="254" t="str">
        <f>IF(AND(A8302&lt;&gt;"",ISNUMBER(A8302)),VLOOKUP(A8302,Studies!A:BR,4,FALSE),"")</f>
        <v>ITZ simultaneously with triazolam</v>
      </c>
      <c r="E8302" s="254" t="str">
        <f>IF(AND(A8302&lt;&gt;"",ISNUMBER(A8302)),VLOOKUP(A8302,Studies!A:BR,5,FALSE),"")</f>
        <v>Itraconazole</v>
      </c>
      <c r="F8302" s="255" t="str">
        <f>IF(AND(A8302&lt;&gt;"",ISNUMBER(A8302)),VLOOKUP(A8302,Studies!A:BR,6,FALSE),"")</f>
        <v>Plasma</v>
      </c>
      <c r="G8302" s="194">
        <v>7</v>
      </c>
      <c r="H8302" s="50" t="s">
        <v>60</v>
      </c>
      <c r="I8302" s="187">
        <v>74.352930000000001</v>
      </c>
      <c r="J8302" s="41" t="s">
        <v>941</v>
      </c>
      <c r="K8302" s="41" t="s">
        <v>335</v>
      </c>
    </row>
    <row r="8303" spans="1:15" x14ac:dyDescent="0.2">
      <c r="A8303" s="30">
        <v>1082</v>
      </c>
      <c r="B8303" s="253" t="str">
        <f>IF(AND(A8303&lt;&gt;"",ISNUMBER(A8303)),VLOOKUP(A8303,Studies!A:BR,2,FALSE),"")</f>
        <v>Neuvonen 1996</v>
      </c>
      <c r="C8303" s="254" t="str">
        <f>IF(AND(A8303&lt;&gt;"",ISNUMBER(A8303)),VLOOKUP(A8303,Studies!A:BR,3,FALSE),"")</f>
        <v>https://www.ncbi.nlm.nih.gov/pubmed/8841155</v>
      </c>
      <c r="D8303" s="254" t="str">
        <f>IF(AND(A8303&lt;&gt;"",ISNUMBER(A8303)),VLOOKUP(A8303,Studies!A:BR,4,FALSE),"")</f>
        <v>ITZ simultaneously with triazolam</v>
      </c>
      <c r="E8303" s="254" t="str">
        <f>IF(AND(A8303&lt;&gt;"",ISNUMBER(A8303)),VLOOKUP(A8303,Studies!A:BR,5,FALSE),"")</f>
        <v>Itraconazole</v>
      </c>
      <c r="F8303" s="255" t="str">
        <f>IF(AND(A8303&lt;&gt;"",ISNUMBER(A8303)),VLOOKUP(A8303,Studies!A:BR,6,FALSE),"")</f>
        <v>Plasma</v>
      </c>
      <c r="G8303" s="194">
        <v>17</v>
      </c>
      <c r="H8303" s="50" t="s">
        <v>60</v>
      </c>
      <c r="I8303" s="187">
        <v>29.019259999999999</v>
      </c>
      <c r="J8303" s="41" t="s">
        <v>941</v>
      </c>
      <c r="K8303" s="41" t="s">
        <v>335</v>
      </c>
    </row>
    <row r="8304" spans="1:15" x14ac:dyDescent="0.2">
      <c r="A8304" s="30">
        <v>1083</v>
      </c>
      <c r="B8304" s="253" t="str">
        <f>IF(AND(A8304&lt;&gt;"",ISNUMBER(A8304)),VLOOKUP(A8304,Studies!A:BR,2,FALSE),"")</f>
        <v>Neuvonen 1996</v>
      </c>
      <c r="C8304" s="254" t="str">
        <f>IF(AND(A8304&lt;&gt;"",ISNUMBER(A8304)),VLOOKUP(A8304,Studies!A:BR,3,FALSE),"")</f>
        <v>https://www.ncbi.nlm.nih.gov/pubmed/8841155</v>
      </c>
      <c r="D8304" s="254" t="str">
        <f>IF(AND(A8304&lt;&gt;"",ISNUMBER(A8304)),VLOOKUP(A8304,Studies!A:BR,4,FALSE),"")</f>
        <v>ITZ 3 hr before triazolam</v>
      </c>
      <c r="E8304" s="254" t="str">
        <f>IF(AND(A8304&lt;&gt;"",ISNUMBER(A8304)),VLOOKUP(A8304,Studies!A:BR,5,FALSE),"")</f>
        <v>Itraconazole</v>
      </c>
      <c r="F8304" s="255" t="str">
        <f>IF(AND(A8304&lt;&gt;"",ISNUMBER(A8304)),VLOOKUP(A8304,Studies!A:BR,6,FALSE),"")</f>
        <v>Plasma</v>
      </c>
      <c r="G8304" s="194">
        <v>0</v>
      </c>
      <c r="H8304" s="50" t="s">
        <v>60</v>
      </c>
      <c r="I8304" s="187">
        <v>51.399329999999999</v>
      </c>
      <c r="J8304" s="41" t="s">
        <v>941</v>
      </c>
      <c r="K8304" s="41" t="s">
        <v>335</v>
      </c>
    </row>
    <row r="8305" spans="1:11" x14ac:dyDescent="0.2">
      <c r="A8305" s="30">
        <v>1083</v>
      </c>
      <c r="B8305" s="253" t="str">
        <f>IF(AND(A8305&lt;&gt;"",ISNUMBER(A8305)),VLOOKUP(A8305,Studies!A:BR,2,FALSE),"")</f>
        <v>Neuvonen 1996</v>
      </c>
      <c r="C8305" s="254" t="str">
        <f>IF(AND(A8305&lt;&gt;"",ISNUMBER(A8305)),VLOOKUP(A8305,Studies!A:BR,3,FALSE),"")</f>
        <v>https://www.ncbi.nlm.nih.gov/pubmed/8841155</v>
      </c>
      <c r="D8305" s="254" t="str">
        <f>IF(AND(A8305&lt;&gt;"",ISNUMBER(A8305)),VLOOKUP(A8305,Studies!A:BR,4,FALSE),"")</f>
        <v>ITZ 3 hr before triazolam</v>
      </c>
      <c r="E8305" s="254" t="str">
        <f>IF(AND(A8305&lt;&gt;"",ISNUMBER(A8305)),VLOOKUP(A8305,Studies!A:BR,5,FALSE),"")</f>
        <v>Itraconazole</v>
      </c>
      <c r="F8305" s="255" t="str">
        <f>IF(AND(A8305&lt;&gt;"",ISNUMBER(A8305)),VLOOKUP(A8305,Studies!A:BR,6,FALSE),"")</f>
        <v>Plasma</v>
      </c>
      <c r="G8305" s="194">
        <v>0.5</v>
      </c>
      <c r="H8305" s="50" t="s">
        <v>60</v>
      </c>
      <c r="I8305" s="187">
        <v>99.344750000000005</v>
      </c>
      <c r="J8305" s="41" t="s">
        <v>941</v>
      </c>
      <c r="K8305" s="41" t="s">
        <v>335</v>
      </c>
    </row>
    <row r="8306" spans="1:11" x14ac:dyDescent="0.2">
      <c r="A8306" s="30">
        <v>1083</v>
      </c>
      <c r="B8306" s="253" t="str">
        <f>IF(AND(A8306&lt;&gt;"",ISNUMBER(A8306)),VLOOKUP(A8306,Studies!A:BR,2,FALSE),"")</f>
        <v>Neuvonen 1996</v>
      </c>
      <c r="C8306" s="254" t="str">
        <f>IF(AND(A8306&lt;&gt;"",ISNUMBER(A8306)),VLOOKUP(A8306,Studies!A:BR,3,FALSE),"")</f>
        <v>https://www.ncbi.nlm.nih.gov/pubmed/8841155</v>
      </c>
      <c r="D8306" s="254" t="str">
        <f>IF(AND(A8306&lt;&gt;"",ISNUMBER(A8306)),VLOOKUP(A8306,Studies!A:BR,4,FALSE),"")</f>
        <v>ITZ 3 hr before triazolam</v>
      </c>
      <c r="E8306" s="254" t="str">
        <f>IF(AND(A8306&lt;&gt;"",ISNUMBER(A8306)),VLOOKUP(A8306,Studies!A:BR,5,FALSE),"")</f>
        <v>Itraconazole</v>
      </c>
      <c r="F8306" s="255" t="str">
        <f>IF(AND(A8306&lt;&gt;"",ISNUMBER(A8306)),VLOOKUP(A8306,Studies!A:BR,6,FALSE),"")</f>
        <v>Plasma</v>
      </c>
      <c r="G8306" s="194">
        <v>1</v>
      </c>
      <c r="H8306" s="50" t="s">
        <v>60</v>
      </c>
      <c r="I8306" s="187">
        <v>115.1219</v>
      </c>
      <c r="J8306" s="41" t="s">
        <v>941</v>
      </c>
      <c r="K8306" s="41" t="s">
        <v>335</v>
      </c>
    </row>
    <row r="8307" spans="1:11" x14ac:dyDescent="0.2">
      <c r="A8307" s="30">
        <v>1083</v>
      </c>
      <c r="B8307" s="253" t="str">
        <f>IF(AND(A8307&lt;&gt;"",ISNUMBER(A8307)),VLOOKUP(A8307,Studies!A:BR,2,FALSE),"")</f>
        <v>Neuvonen 1996</v>
      </c>
      <c r="C8307" s="254" t="str">
        <f>IF(AND(A8307&lt;&gt;"",ISNUMBER(A8307)),VLOOKUP(A8307,Studies!A:BR,3,FALSE),"")</f>
        <v>https://www.ncbi.nlm.nih.gov/pubmed/8841155</v>
      </c>
      <c r="D8307" s="254" t="str">
        <f>IF(AND(A8307&lt;&gt;"",ISNUMBER(A8307)),VLOOKUP(A8307,Studies!A:BR,4,FALSE),"")</f>
        <v>ITZ 3 hr before triazolam</v>
      </c>
      <c r="E8307" s="254" t="str">
        <f>IF(AND(A8307&lt;&gt;"",ISNUMBER(A8307)),VLOOKUP(A8307,Studies!A:BR,5,FALSE),"")</f>
        <v>Itraconazole</v>
      </c>
      <c r="F8307" s="255" t="str">
        <f>IF(AND(A8307&lt;&gt;"",ISNUMBER(A8307)),VLOOKUP(A8307,Studies!A:BR,6,FALSE),"")</f>
        <v>Plasma</v>
      </c>
      <c r="G8307" s="194">
        <v>1.5</v>
      </c>
      <c r="H8307" s="50" t="s">
        <v>60</v>
      </c>
      <c r="I8307" s="187">
        <v>129.49610000000001</v>
      </c>
      <c r="J8307" s="41" t="s">
        <v>941</v>
      </c>
      <c r="K8307" s="41" t="s">
        <v>335</v>
      </c>
    </row>
    <row r="8308" spans="1:11" x14ac:dyDescent="0.2">
      <c r="A8308" s="30">
        <v>1083</v>
      </c>
      <c r="B8308" s="253" t="str">
        <f>IF(AND(A8308&lt;&gt;"",ISNUMBER(A8308)),VLOOKUP(A8308,Studies!A:BR,2,FALSE),"")</f>
        <v>Neuvonen 1996</v>
      </c>
      <c r="C8308" s="254" t="str">
        <f>IF(AND(A8308&lt;&gt;"",ISNUMBER(A8308)),VLOOKUP(A8308,Studies!A:BR,3,FALSE),"")</f>
        <v>https://www.ncbi.nlm.nih.gov/pubmed/8841155</v>
      </c>
      <c r="D8308" s="254" t="str">
        <f>IF(AND(A8308&lt;&gt;"",ISNUMBER(A8308)),VLOOKUP(A8308,Studies!A:BR,4,FALSE),"")</f>
        <v>ITZ 3 hr before triazolam</v>
      </c>
      <c r="E8308" s="254" t="str">
        <f>IF(AND(A8308&lt;&gt;"",ISNUMBER(A8308)),VLOOKUP(A8308,Studies!A:BR,5,FALSE),"")</f>
        <v>Itraconazole</v>
      </c>
      <c r="F8308" s="255" t="str">
        <f>IF(AND(A8308&lt;&gt;"",ISNUMBER(A8308)),VLOOKUP(A8308,Studies!A:BR,6,FALSE),"")</f>
        <v>Plasma</v>
      </c>
      <c r="G8308" s="194">
        <v>2</v>
      </c>
      <c r="H8308" s="50" t="s">
        <v>60</v>
      </c>
      <c r="I8308" s="187">
        <v>148.07050000000001</v>
      </c>
      <c r="J8308" s="41" t="s">
        <v>941</v>
      </c>
      <c r="K8308" s="41" t="s">
        <v>335</v>
      </c>
    </row>
    <row r="8309" spans="1:11" x14ac:dyDescent="0.2">
      <c r="A8309" s="30">
        <v>1083</v>
      </c>
      <c r="B8309" s="253" t="str">
        <f>IF(AND(A8309&lt;&gt;"",ISNUMBER(A8309)),VLOOKUP(A8309,Studies!A:BR,2,FALSE),"")</f>
        <v>Neuvonen 1996</v>
      </c>
      <c r="C8309" s="254" t="str">
        <f>IF(AND(A8309&lt;&gt;"",ISNUMBER(A8309)),VLOOKUP(A8309,Studies!A:BR,3,FALSE),"")</f>
        <v>https://www.ncbi.nlm.nih.gov/pubmed/8841155</v>
      </c>
      <c r="D8309" s="254" t="str">
        <f>IF(AND(A8309&lt;&gt;"",ISNUMBER(A8309)),VLOOKUP(A8309,Studies!A:BR,4,FALSE),"")</f>
        <v>ITZ 3 hr before triazolam</v>
      </c>
      <c r="E8309" s="254" t="str">
        <f>IF(AND(A8309&lt;&gt;"",ISNUMBER(A8309)),VLOOKUP(A8309,Studies!A:BR,5,FALSE),"")</f>
        <v>Itraconazole</v>
      </c>
      <c r="F8309" s="255" t="str">
        <f>IF(AND(A8309&lt;&gt;"",ISNUMBER(A8309)),VLOOKUP(A8309,Studies!A:BR,6,FALSE),"")</f>
        <v>Plasma</v>
      </c>
      <c r="G8309" s="194">
        <v>3</v>
      </c>
      <c r="H8309" s="50" t="s">
        <v>60</v>
      </c>
      <c r="I8309" s="187">
        <v>142.9067</v>
      </c>
      <c r="J8309" s="41" t="s">
        <v>941</v>
      </c>
      <c r="K8309" s="41" t="s">
        <v>335</v>
      </c>
    </row>
    <row r="8310" spans="1:11" x14ac:dyDescent="0.2">
      <c r="A8310" s="30">
        <v>1083</v>
      </c>
      <c r="B8310" s="253" t="str">
        <f>IF(AND(A8310&lt;&gt;"",ISNUMBER(A8310)),VLOOKUP(A8310,Studies!A:BR,2,FALSE),"")</f>
        <v>Neuvonen 1996</v>
      </c>
      <c r="C8310" s="254" t="str">
        <f>IF(AND(A8310&lt;&gt;"",ISNUMBER(A8310)),VLOOKUP(A8310,Studies!A:BR,3,FALSE),"")</f>
        <v>https://www.ncbi.nlm.nih.gov/pubmed/8841155</v>
      </c>
      <c r="D8310" s="254" t="str">
        <f>IF(AND(A8310&lt;&gt;"",ISNUMBER(A8310)),VLOOKUP(A8310,Studies!A:BR,4,FALSE),"")</f>
        <v>ITZ 3 hr before triazolam</v>
      </c>
      <c r="E8310" s="254" t="str">
        <f>IF(AND(A8310&lt;&gt;"",ISNUMBER(A8310)),VLOOKUP(A8310,Studies!A:BR,5,FALSE),"")</f>
        <v>Itraconazole</v>
      </c>
      <c r="F8310" s="255" t="str">
        <f>IF(AND(A8310&lt;&gt;"",ISNUMBER(A8310)),VLOOKUP(A8310,Studies!A:BR,6,FALSE),"")</f>
        <v>Plasma</v>
      </c>
      <c r="G8310" s="194">
        <v>4</v>
      </c>
      <c r="H8310" s="50" t="s">
        <v>60</v>
      </c>
      <c r="I8310" s="187">
        <v>145.09200000000001</v>
      </c>
      <c r="J8310" s="41" t="s">
        <v>941</v>
      </c>
      <c r="K8310" s="41" t="s">
        <v>335</v>
      </c>
    </row>
    <row r="8311" spans="1:11" x14ac:dyDescent="0.2">
      <c r="A8311" s="30">
        <v>1083</v>
      </c>
      <c r="B8311" s="253" t="str">
        <f>IF(AND(A8311&lt;&gt;"",ISNUMBER(A8311)),VLOOKUP(A8311,Studies!A:BR,2,FALSE),"")</f>
        <v>Neuvonen 1996</v>
      </c>
      <c r="C8311" s="254" t="str">
        <f>IF(AND(A8311&lt;&gt;"",ISNUMBER(A8311)),VLOOKUP(A8311,Studies!A:BR,3,FALSE),"")</f>
        <v>https://www.ncbi.nlm.nih.gov/pubmed/8841155</v>
      </c>
      <c r="D8311" s="254" t="str">
        <f>IF(AND(A8311&lt;&gt;"",ISNUMBER(A8311)),VLOOKUP(A8311,Studies!A:BR,4,FALSE),"")</f>
        <v>ITZ 3 hr before triazolam</v>
      </c>
      <c r="E8311" s="254" t="str">
        <f>IF(AND(A8311&lt;&gt;"",ISNUMBER(A8311)),VLOOKUP(A8311,Studies!A:BR,5,FALSE),"")</f>
        <v>Itraconazole</v>
      </c>
      <c r="F8311" s="255" t="str">
        <f>IF(AND(A8311&lt;&gt;"",ISNUMBER(A8311)),VLOOKUP(A8311,Studies!A:BR,6,FALSE),"")</f>
        <v>Plasma</v>
      </c>
      <c r="G8311" s="194">
        <v>5</v>
      </c>
      <c r="H8311" s="50" t="s">
        <v>60</v>
      </c>
      <c r="I8311" s="187">
        <v>143.07300000000001</v>
      </c>
      <c r="J8311" s="41" t="s">
        <v>941</v>
      </c>
      <c r="K8311" s="41" t="s">
        <v>335</v>
      </c>
    </row>
    <row r="8312" spans="1:11" x14ac:dyDescent="0.2">
      <c r="A8312" s="30">
        <v>1083</v>
      </c>
      <c r="B8312" s="253" t="str">
        <f>IF(AND(A8312&lt;&gt;"",ISNUMBER(A8312)),VLOOKUP(A8312,Studies!A:BR,2,FALSE),"")</f>
        <v>Neuvonen 1996</v>
      </c>
      <c r="C8312" s="254" t="str">
        <f>IF(AND(A8312&lt;&gt;"",ISNUMBER(A8312)),VLOOKUP(A8312,Studies!A:BR,3,FALSE),"")</f>
        <v>https://www.ncbi.nlm.nih.gov/pubmed/8841155</v>
      </c>
      <c r="D8312" s="254" t="str">
        <f>IF(AND(A8312&lt;&gt;"",ISNUMBER(A8312)),VLOOKUP(A8312,Studies!A:BR,4,FALSE),"")</f>
        <v>ITZ 3 hr before triazolam</v>
      </c>
      <c r="E8312" s="254" t="str">
        <f>IF(AND(A8312&lt;&gt;"",ISNUMBER(A8312)),VLOOKUP(A8312,Studies!A:BR,5,FALSE),"")</f>
        <v>Itraconazole</v>
      </c>
      <c r="F8312" s="255" t="str">
        <f>IF(AND(A8312&lt;&gt;"",ISNUMBER(A8312)),VLOOKUP(A8312,Studies!A:BR,6,FALSE),"")</f>
        <v>Plasma</v>
      </c>
      <c r="G8312" s="194">
        <v>6</v>
      </c>
      <c r="H8312" s="50" t="s">
        <v>60</v>
      </c>
      <c r="I8312" s="187">
        <v>118.6803</v>
      </c>
      <c r="J8312" s="41" t="s">
        <v>941</v>
      </c>
      <c r="K8312" s="41" t="s">
        <v>335</v>
      </c>
    </row>
    <row r="8313" spans="1:11" x14ac:dyDescent="0.2">
      <c r="A8313" s="30">
        <v>1083</v>
      </c>
      <c r="B8313" s="253" t="str">
        <f>IF(AND(A8313&lt;&gt;"",ISNUMBER(A8313)),VLOOKUP(A8313,Studies!A:BR,2,FALSE),"")</f>
        <v>Neuvonen 1996</v>
      </c>
      <c r="C8313" s="254" t="str">
        <f>IF(AND(A8313&lt;&gt;"",ISNUMBER(A8313)),VLOOKUP(A8313,Studies!A:BR,3,FALSE),"")</f>
        <v>https://www.ncbi.nlm.nih.gov/pubmed/8841155</v>
      </c>
      <c r="D8313" s="254" t="str">
        <f>IF(AND(A8313&lt;&gt;"",ISNUMBER(A8313)),VLOOKUP(A8313,Studies!A:BR,4,FALSE),"")</f>
        <v>ITZ 3 hr before triazolam</v>
      </c>
      <c r="E8313" s="254" t="str">
        <f>IF(AND(A8313&lt;&gt;"",ISNUMBER(A8313)),VLOOKUP(A8313,Studies!A:BR,5,FALSE),"")</f>
        <v>Itraconazole</v>
      </c>
      <c r="F8313" s="255" t="str">
        <f>IF(AND(A8313&lt;&gt;"",ISNUMBER(A8313)),VLOOKUP(A8313,Studies!A:BR,6,FALSE),"")</f>
        <v>Plasma</v>
      </c>
      <c r="G8313" s="194">
        <v>7</v>
      </c>
      <c r="H8313" s="50" t="s">
        <v>60</v>
      </c>
      <c r="I8313" s="187">
        <v>99.877759999999995</v>
      </c>
      <c r="J8313" s="41" t="s">
        <v>941</v>
      </c>
      <c r="K8313" s="41" t="s">
        <v>335</v>
      </c>
    </row>
    <row r="8314" spans="1:11" x14ac:dyDescent="0.2">
      <c r="A8314" s="30">
        <v>1083</v>
      </c>
      <c r="B8314" s="253" t="str">
        <f>IF(AND(A8314&lt;&gt;"",ISNUMBER(A8314)),VLOOKUP(A8314,Studies!A:BR,2,FALSE),"")</f>
        <v>Neuvonen 1996</v>
      </c>
      <c r="C8314" s="254" t="str">
        <f>IF(AND(A8314&lt;&gt;"",ISNUMBER(A8314)),VLOOKUP(A8314,Studies!A:BR,3,FALSE),"")</f>
        <v>https://www.ncbi.nlm.nih.gov/pubmed/8841155</v>
      </c>
      <c r="D8314" s="254" t="str">
        <f>IF(AND(A8314&lt;&gt;"",ISNUMBER(A8314)),VLOOKUP(A8314,Studies!A:BR,4,FALSE),"")</f>
        <v>ITZ 3 hr before triazolam</v>
      </c>
      <c r="E8314" s="254" t="str">
        <f>IF(AND(A8314&lt;&gt;"",ISNUMBER(A8314)),VLOOKUP(A8314,Studies!A:BR,5,FALSE),"")</f>
        <v>Itraconazole</v>
      </c>
      <c r="F8314" s="255" t="str">
        <f>IF(AND(A8314&lt;&gt;"",ISNUMBER(A8314)),VLOOKUP(A8314,Studies!A:BR,6,FALSE),"")</f>
        <v>Plasma</v>
      </c>
      <c r="G8314" s="194">
        <v>17</v>
      </c>
      <c r="H8314" s="50" t="s">
        <v>60</v>
      </c>
      <c r="I8314" s="187">
        <v>48.250300000000003</v>
      </c>
      <c r="J8314" s="41" t="s">
        <v>941</v>
      </c>
      <c r="K8314" s="41" t="s">
        <v>335</v>
      </c>
    </row>
    <row r="8315" spans="1:11" x14ac:dyDescent="0.2">
      <c r="A8315" s="30">
        <v>1084</v>
      </c>
      <c r="B8315" s="253" t="str">
        <f>IF(AND(A8315&lt;&gt;"",ISNUMBER(A8315)),VLOOKUP(A8315,Studies!A:BR,2,FALSE),"")</f>
        <v>Neuvonen 1996</v>
      </c>
      <c r="C8315" s="254" t="str">
        <f>IF(AND(A8315&lt;&gt;"",ISNUMBER(A8315)),VLOOKUP(A8315,Studies!A:BR,3,FALSE),"")</f>
        <v>https://www.ncbi.nlm.nih.gov/pubmed/8841155</v>
      </c>
      <c r="D8315" s="254" t="str">
        <f>IF(AND(A8315&lt;&gt;"",ISNUMBER(A8315)),VLOOKUP(A8315,Studies!A:BR,4,FALSE),"")</f>
        <v>ITZ 12 hr before triazolam</v>
      </c>
      <c r="E8315" s="254" t="str">
        <f>IF(AND(A8315&lt;&gt;"",ISNUMBER(A8315)),VLOOKUP(A8315,Studies!A:BR,5,FALSE),"")</f>
        <v>Itraconazole</v>
      </c>
      <c r="F8315" s="255" t="str">
        <f>IF(AND(A8315&lt;&gt;"",ISNUMBER(A8315)),VLOOKUP(A8315,Studies!A:BR,6,FALSE),"")</f>
        <v>Plasma</v>
      </c>
      <c r="G8315" s="194">
        <v>0</v>
      </c>
      <c r="H8315" s="50" t="s">
        <v>60</v>
      </c>
      <c r="I8315" s="187">
        <v>54.546230000000001</v>
      </c>
      <c r="J8315" s="41" t="s">
        <v>941</v>
      </c>
      <c r="K8315" s="41" t="s">
        <v>335</v>
      </c>
    </row>
    <row r="8316" spans="1:11" x14ac:dyDescent="0.2">
      <c r="A8316" s="30">
        <v>1084</v>
      </c>
      <c r="B8316" s="253" t="str">
        <f>IF(AND(A8316&lt;&gt;"",ISNUMBER(A8316)),VLOOKUP(A8316,Studies!A:BR,2,FALSE),"")</f>
        <v>Neuvonen 1996</v>
      </c>
      <c r="C8316" s="254" t="str">
        <f>IF(AND(A8316&lt;&gt;"",ISNUMBER(A8316)),VLOOKUP(A8316,Studies!A:BR,3,FALSE),"")</f>
        <v>https://www.ncbi.nlm.nih.gov/pubmed/8841155</v>
      </c>
      <c r="D8316" s="254" t="str">
        <f>IF(AND(A8316&lt;&gt;"",ISNUMBER(A8316)),VLOOKUP(A8316,Studies!A:BR,4,FALSE),"")</f>
        <v>ITZ 12 hr before triazolam</v>
      </c>
      <c r="E8316" s="254" t="str">
        <f>IF(AND(A8316&lt;&gt;"",ISNUMBER(A8316)),VLOOKUP(A8316,Studies!A:BR,5,FALSE),"")</f>
        <v>Itraconazole</v>
      </c>
      <c r="F8316" s="255" t="str">
        <f>IF(AND(A8316&lt;&gt;"",ISNUMBER(A8316)),VLOOKUP(A8316,Studies!A:BR,6,FALSE),"")</f>
        <v>Plasma</v>
      </c>
      <c r="G8316" s="194">
        <v>0.5</v>
      </c>
      <c r="H8316" s="50" t="s">
        <v>60</v>
      </c>
      <c r="I8316" s="187">
        <v>46.896450000000002</v>
      </c>
      <c r="J8316" s="41" t="s">
        <v>941</v>
      </c>
      <c r="K8316" s="41" t="s">
        <v>335</v>
      </c>
    </row>
    <row r="8317" spans="1:11" x14ac:dyDescent="0.2">
      <c r="A8317" s="30">
        <v>1084</v>
      </c>
      <c r="B8317" s="253" t="str">
        <f>IF(AND(A8317&lt;&gt;"",ISNUMBER(A8317)),VLOOKUP(A8317,Studies!A:BR,2,FALSE),"")</f>
        <v>Neuvonen 1996</v>
      </c>
      <c r="C8317" s="254" t="str">
        <f>IF(AND(A8317&lt;&gt;"",ISNUMBER(A8317)),VLOOKUP(A8317,Studies!A:BR,3,FALSE),"")</f>
        <v>https://www.ncbi.nlm.nih.gov/pubmed/8841155</v>
      </c>
      <c r="D8317" s="254" t="str">
        <f>IF(AND(A8317&lt;&gt;"",ISNUMBER(A8317)),VLOOKUP(A8317,Studies!A:BR,4,FALSE),"")</f>
        <v>ITZ 12 hr before triazolam</v>
      </c>
      <c r="E8317" s="254" t="str">
        <f>IF(AND(A8317&lt;&gt;"",ISNUMBER(A8317)),VLOOKUP(A8317,Studies!A:BR,5,FALSE),"")</f>
        <v>Itraconazole</v>
      </c>
      <c r="F8317" s="255" t="str">
        <f>IF(AND(A8317&lt;&gt;"",ISNUMBER(A8317)),VLOOKUP(A8317,Studies!A:BR,6,FALSE),"")</f>
        <v>Plasma</v>
      </c>
      <c r="G8317" s="194">
        <v>1</v>
      </c>
      <c r="H8317" s="50" t="s">
        <v>60</v>
      </c>
      <c r="I8317" s="187">
        <v>44.841160000000002</v>
      </c>
      <c r="J8317" s="41" t="s">
        <v>941</v>
      </c>
      <c r="K8317" s="41" t="s">
        <v>335</v>
      </c>
    </row>
    <row r="8318" spans="1:11" x14ac:dyDescent="0.2">
      <c r="A8318" s="30">
        <v>1084</v>
      </c>
      <c r="B8318" s="253" t="str">
        <f>IF(AND(A8318&lt;&gt;"",ISNUMBER(A8318)),VLOOKUP(A8318,Studies!A:BR,2,FALSE),"")</f>
        <v>Neuvonen 1996</v>
      </c>
      <c r="C8318" s="254" t="str">
        <f>IF(AND(A8318&lt;&gt;"",ISNUMBER(A8318)),VLOOKUP(A8318,Studies!A:BR,3,FALSE),"")</f>
        <v>https://www.ncbi.nlm.nih.gov/pubmed/8841155</v>
      </c>
      <c r="D8318" s="254" t="str">
        <f>IF(AND(A8318&lt;&gt;"",ISNUMBER(A8318)),VLOOKUP(A8318,Studies!A:BR,4,FALSE),"")</f>
        <v>ITZ 12 hr before triazolam</v>
      </c>
      <c r="E8318" s="254" t="str">
        <f>IF(AND(A8318&lt;&gt;"",ISNUMBER(A8318)),VLOOKUP(A8318,Studies!A:BR,5,FALSE),"")</f>
        <v>Itraconazole</v>
      </c>
      <c r="F8318" s="255" t="str">
        <f>IF(AND(A8318&lt;&gt;"",ISNUMBER(A8318)),VLOOKUP(A8318,Studies!A:BR,6,FALSE),"")</f>
        <v>Plasma</v>
      </c>
      <c r="G8318" s="194">
        <v>1.5</v>
      </c>
      <c r="H8318" s="50" t="s">
        <v>60</v>
      </c>
      <c r="I8318" s="187">
        <v>45.23133</v>
      </c>
      <c r="J8318" s="41" t="s">
        <v>941</v>
      </c>
      <c r="K8318" s="41" t="s">
        <v>335</v>
      </c>
    </row>
    <row r="8319" spans="1:11" x14ac:dyDescent="0.2">
      <c r="A8319" s="30">
        <v>1084</v>
      </c>
      <c r="B8319" s="253" t="str">
        <f>IF(AND(A8319&lt;&gt;"",ISNUMBER(A8319)),VLOOKUP(A8319,Studies!A:BR,2,FALSE),"")</f>
        <v>Neuvonen 1996</v>
      </c>
      <c r="C8319" s="254" t="str">
        <f>IF(AND(A8319&lt;&gt;"",ISNUMBER(A8319)),VLOOKUP(A8319,Studies!A:BR,3,FALSE),"")</f>
        <v>https://www.ncbi.nlm.nih.gov/pubmed/8841155</v>
      </c>
      <c r="D8319" s="254" t="str">
        <f>IF(AND(A8319&lt;&gt;"",ISNUMBER(A8319)),VLOOKUP(A8319,Studies!A:BR,4,FALSE),"")</f>
        <v>ITZ 12 hr before triazolam</v>
      </c>
      <c r="E8319" s="254" t="str">
        <f>IF(AND(A8319&lt;&gt;"",ISNUMBER(A8319)),VLOOKUP(A8319,Studies!A:BR,5,FALSE),"")</f>
        <v>Itraconazole</v>
      </c>
      <c r="F8319" s="255" t="str">
        <f>IF(AND(A8319&lt;&gt;"",ISNUMBER(A8319)),VLOOKUP(A8319,Studies!A:BR,6,FALSE),"")</f>
        <v>Plasma</v>
      </c>
      <c r="G8319" s="194">
        <v>2</v>
      </c>
      <c r="H8319" s="50" t="s">
        <v>60</v>
      </c>
      <c r="I8319" s="187">
        <v>43.871079999999999</v>
      </c>
      <c r="J8319" s="41" t="s">
        <v>941</v>
      </c>
      <c r="K8319" s="41" t="s">
        <v>335</v>
      </c>
    </row>
    <row r="8320" spans="1:11" x14ac:dyDescent="0.2">
      <c r="A8320" s="30">
        <v>1084</v>
      </c>
      <c r="B8320" s="253" t="str">
        <f>IF(AND(A8320&lt;&gt;"",ISNUMBER(A8320)),VLOOKUP(A8320,Studies!A:BR,2,FALSE),"")</f>
        <v>Neuvonen 1996</v>
      </c>
      <c r="C8320" s="254" t="str">
        <f>IF(AND(A8320&lt;&gt;"",ISNUMBER(A8320)),VLOOKUP(A8320,Studies!A:BR,3,FALSE),"")</f>
        <v>https://www.ncbi.nlm.nih.gov/pubmed/8841155</v>
      </c>
      <c r="D8320" s="254" t="str">
        <f>IF(AND(A8320&lt;&gt;"",ISNUMBER(A8320)),VLOOKUP(A8320,Studies!A:BR,4,FALSE),"")</f>
        <v>ITZ 12 hr before triazolam</v>
      </c>
      <c r="E8320" s="254" t="str">
        <f>IF(AND(A8320&lt;&gt;"",ISNUMBER(A8320)),VLOOKUP(A8320,Studies!A:BR,5,FALSE),"")</f>
        <v>Itraconazole</v>
      </c>
      <c r="F8320" s="255" t="str">
        <f>IF(AND(A8320&lt;&gt;"",ISNUMBER(A8320)),VLOOKUP(A8320,Studies!A:BR,6,FALSE),"")</f>
        <v>Plasma</v>
      </c>
      <c r="G8320" s="194">
        <v>3</v>
      </c>
      <c r="H8320" s="50" t="s">
        <v>60</v>
      </c>
      <c r="I8320" s="187">
        <v>41.508780000000002</v>
      </c>
      <c r="J8320" s="41" t="s">
        <v>941</v>
      </c>
      <c r="K8320" s="41" t="s">
        <v>335</v>
      </c>
    </row>
    <row r="8321" spans="1:11" x14ac:dyDescent="0.2">
      <c r="A8321" s="30">
        <v>1084</v>
      </c>
      <c r="B8321" s="253" t="str">
        <f>IF(AND(A8321&lt;&gt;"",ISNUMBER(A8321)),VLOOKUP(A8321,Studies!A:BR,2,FALSE),"")</f>
        <v>Neuvonen 1996</v>
      </c>
      <c r="C8321" s="254" t="str">
        <f>IF(AND(A8321&lt;&gt;"",ISNUMBER(A8321)),VLOOKUP(A8321,Studies!A:BR,3,FALSE),"")</f>
        <v>https://www.ncbi.nlm.nih.gov/pubmed/8841155</v>
      </c>
      <c r="D8321" s="254" t="str">
        <f>IF(AND(A8321&lt;&gt;"",ISNUMBER(A8321)),VLOOKUP(A8321,Studies!A:BR,4,FALSE),"")</f>
        <v>ITZ 12 hr before triazolam</v>
      </c>
      <c r="E8321" s="254" t="str">
        <f>IF(AND(A8321&lt;&gt;"",ISNUMBER(A8321)),VLOOKUP(A8321,Studies!A:BR,5,FALSE),"")</f>
        <v>Itraconazole</v>
      </c>
      <c r="F8321" s="255" t="str">
        <f>IF(AND(A8321&lt;&gt;"",ISNUMBER(A8321)),VLOOKUP(A8321,Studies!A:BR,6,FALSE),"")</f>
        <v>Plasma</v>
      </c>
      <c r="G8321" s="194">
        <v>4</v>
      </c>
      <c r="H8321" s="50" t="s">
        <v>60</v>
      </c>
      <c r="I8321" s="187">
        <v>40.892620000000001</v>
      </c>
      <c r="J8321" s="41" t="s">
        <v>941</v>
      </c>
      <c r="K8321" s="41" t="s">
        <v>335</v>
      </c>
    </row>
    <row r="8322" spans="1:11" x14ac:dyDescent="0.2">
      <c r="A8322" s="30">
        <v>1084</v>
      </c>
      <c r="B8322" s="253" t="str">
        <f>IF(AND(A8322&lt;&gt;"",ISNUMBER(A8322)),VLOOKUP(A8322,Studies!A:BR,2,FALSE),"")</f>
        <v>Neuvonen 1996</v>
      </c>
      <c r="C8322" s="254" t="str">
        <f>IF(AND(A8322&lt;&gt;"",ISNUMBER(A8322)),VLOOKUP(A8322,Studies!A:BR,3,FALSE),"")</f>
        <v>https://www.ncbi.nlm.nih.gov/pubmed/8841155</v>
      </c>
      <c r="D8322" s="254" t="str">
        <f>IF(AND(A8322&lt;&gt;"",ISNUMBER(A8322)),VLOOKUP(A8322,Studies!A:BR,4,FALSE),"")</f>
        <v>ITZ 12 hr before triazolam</v>
      </c>
      <c r="E8322" s="254" t="str">
        <f>IF(AND(A8322&lt;&gt;"",ISNUMBER(A8322)),VLOOKUP(A8322,Studies!A:BR,5,FALSE),"")</f>
        <v>Itraconazole</v>
      </c>
      <c r="F8322" s="255" t="str">
        <f>IF(AND(A8322&lt;&gt;"",ISNUMBER(A8322)),VLOOKUP(A8322,Studies!A:BR,6,FALSE),"")</f>
        <v>Plasma</v>
      </c>
      <c r="G8322" s="194">
        <v>5</v>
      </c>
      <c r="H8322" s="50" t="s">
        <v>60</v>
      </c>
      <c r="I8322" s="187">
        <v>31.8826</v>
      </c>
      <c r="J8322" s="41" t="s">
        <v>941</v>
      </c>
      <c r="K8322" s="41" t="s">
        <v>335</v>
      </c>
    </row>
    <row r="8323" spans="1:11" x14ac:dyDescent="0.2">
      <c r="A8323" s="30">
        <v>1084</v>
      </c>
      <c r="B8323" s="253" t="str">
        <f>IF(AND(A8323&lt;&gt;"",ISNUMBER(A8323)),VLOOKUP(A8323,Studies!A:BR,2,FALSE),"")</f>
        <v>Neuvonen 1996</v>
      </c>
      <c r="C8323" s="254" t="str">
        <f>IF(AND(A8323&lt;&gt;"",ISNUMBER(A8323)),VLOOKUP(A8323,Studies!A:BR,3,FALSE),"")</f>
        <v>https://www.ncbi.nlm.nih.gov/pubmed/8841155</v>
      </c>
      <c r="D8323" s="254" t="str">
        <f>IF(AND(A8323&lt;&gt;"",ISNUMBER(A8323)),VLOOKUP(A8323,Studies!A:BR,4,FALSE),"")</f>
        <v>ITZ 12 hr before triazolam</v>
      </c>
      <c r="E8323" s="254" t="str">
        <f>IF(AND(A8323&lt;&gt;"",ISNUMBER(A8323)),VLOOKUP(A8323,Studies!A:BR,5,FALSE),"")</f>
        <v>Itraconazole</v>
      </c>
      <c r="F8323" s="255" t="str">
        <f>IF(AND(A8323&lt;&gt;"",ISNUMBER(A8323)),VLOOKUP(A8323,Studies!A:BR,6,FALSE),"")</f>
        <v>Plasma</v>
      </c>
      <c r="G8323" s="194">
        <v>6</v>
      </c>
      <c r="H8323" s="50" t="s">
        <v>60</v>
      </c>
      <c r="I8323" s="187">
        <v>27.07057</v>
      </c>
      <c r="J8323" s="41" t="s">
        <v>941</v>
      </c>
      <c r="K8323" s="41" t="s">
        <v>335</v>
      </c>
    </row>
    <row r="8324" spans="1:11" x14ac:dyDescent="0.2">
      <c r="A8324" s="30">
        <v>1084</v>
      </c>
      <c r="B8324" s="253" t="str">
        <f>IF(AND(A8324&lt;&gt;"",ISNUMBER(A8324)),VLOOKUP(A8324,Studies!A:BR,2,FALSE),"")</f>
        <v>Neuvonen 1996</v>
      </c>
      <c r="C8324" s="254" t="str">
        <f>IF(AND(A8324&lt;&gt;"",ISNUMBER(A8324)),VLOOKUP(A8324,Studies!A:BR,3,FALSE),"")</f>
        <v>https://www.ncbi.nlm.nih.gov/pubmed/8841155</v>
      </c>
      <c r="D8324" s="254" t="str">
        <f>IF(AND(A8324&lt;&gt;"",ISNUMBER(A8324)),VLOOKUP(A8324,Studies!A:BR,4,FALSE),"")</f>
        <v>ITZ 12 hr before triazolam</v>
      </c>
      <c r="E8324" s="254" t="str">
        <f>IF(AND(A8324&lt;&gt;"",ISNUMBER(A8324)),VLOOKUP(A8324,Studies!A:BR,5,FALSE),"")</f>
        <v>Itraconazole</v>
      </c>
      <c r="F8324" s="255" t="str">
        <f>IF(AND(A8324&lt;&gt;"",ISNUMBER(A8324)),VLOOKUP(A8324,Studies!A:BR,6,FALSE),"")</f>
        <v>Plasma</v>
      </c>
      <c r="G8324" s="194">
        <v>7</v>
      </c>
      <c r="H8324" s="50" t="s">
        <v>60</v>
      </c>
      <c r="I8324" s="187">
        <v>27.848769999999998</v>
      </c>
      <c r="J8324" s="41" t="s">
        <v>941</v>
      </c>
      <c r="K8324" s="41" t="s">
        <v>335</v>
      </c>
    </row>
    <row r="8325" spans="1:11" x14ac:dyDescent="0.2">
      <c r="A8325" s="30">
        <v>1084</v>
      </c>
      <c r="B8325" s="253" t="str">
        <f>IF(AND(A8325&lt;&gt;"",ISNUMBER(A8325)),VLOOKUP(A8325,Studies!A:BR,2,FALSE),"")</f>
        <v>Neuvonen 1996</v>
      </c>
      <c r="C8325" s="254" t="str">
        <f>IF(AND(A8325&lt;&gt;"",ISNUMBER(A8325)),VLOOKUP(A8325,Studies!A:BR,3,FALSE),"")</f>
        <v>https://www.ncbi.nlm.nih.gov/pubmed/8841155</v>
      </c>
      <c r="D8325" s="254" t="str">
        <f>IF(AND(A8325&lt;&gt;"",ISNUMBER(A8325)),VLOOKUP(A8325,Studies!A:BR,4,FALSE),"")</f>
        <v>ITZ 12 hr before triazolam</v>
      </c>
      <c r="E8325" s="254" t="str">
        <f>IF(AND(A8325&lt;&gt;"",ISNUMBER(A8325)),VLOOKUP(A8325,Studies!A:BR,5,FALSE),"")</f>
        <v>Itraconazole</v>
      </c>
      <c r="F8325" s="255" t="str">
        <f>IF(AND(A8325&lt;&gt;"",ISNUMBER(A8325)),VLOOKUP(A8325,Studies!A:BR,6,FALSE),"")</f>
        <v>Plasma</v>
      </c>
      <c r="G8325" s="194">
        <v>17</v>
      </c>
      <c r="H8325" s="50" t="s">
        <v>60</v>
      </c>
      <c r="I8325" s="187">
        <v>21.678629999999998</v>
      </c>
      <c r="J8325" s="41" t="s">
        <v>941</v>
      </c>
      <c r="K8325" s="41" t="s">
        <v>335</v>
      </c>
    </row>
    <row r="8326" spans="1:11" x14ac:dyDescent="0.2">
      <c r="A8326" s="30">
        <v>1085</v>
      </c>
      <c r="B8326" s="253" t="str">
        <f>IF(AND(A8326&lt;&gt;"",ISNUMBER(A8326)),VLOOKUP(A8326,Studies!A:BR,2,FALSE),"")</f>
        <v>Neuvonen 1996</v>
      </c>
      <c r="C8326" s="254" t="str">
        <f>IF(AND(A8326&lt;&gt;"",ISNUMBER(A8326)),VLOOKUP(A8326,Studies!A:BR,3,FALSE),"")</f>
        <v>https://www.ncbi.nlm.nih.gov/pubmed/8841155</v>
      </c>
      <c r="D8326" s="254" t="str">
        <f>IF(AND(A8326&lt;&gt;"",ISNUMBER(A8326)),VLOOKUP(A8326,Studies!A:BR,4,FALSE),"")</f>
        <v>ITZ 24 hr before triazolam</v>
      </c>
      <c r="E8326" s="254" t="str">
        <f>IF(AND(A8326&lt;&gt;"",ISNUMBER(A8326)),VLOOKUP(A8326,Studies!A:BR,5,FALSE),"")</f>
        <v>Itraconazole</v>
      </c>
      <c r="F8326" s="255" t="str">
        <f>IF(AND(A8326&lt;&gt;"",ISNUMBER(A8326)),VLOOKUP(A8326,Studies!A:BR,6,FALSE),"")</f>
        <v>Plasma</v>
      </c>
      <c r="G8326" s="194">
        <v>0</v>
      </c>
      <c r="H8326" s="50" t="s">
        <v>60</v>
      </c>
      <c r="I8326" s="187">
        <v>41.608980000000003</v>
      </c>
      <c r="J8326" s="41" t="s">
        <v>941</v>
      </c>
      <c r="K8326" s="41" t="s">
        <v>335</v>
      </c>
    </row>
    <row r="8327" spans="1:11" x14ac:dyDescent="0.2">
      <c r="A8327" s="30">
        <v>1085</v>
      </c>
      <c r="B8327" s="253" t="str">
        <f>IF(AND(A8327&lt;&gt;"",ISNUMBER(A8327)),VLOOKUP(A8327,Studies!A:BR,2,FALSE),"")</f>
        <v>Neuvonen 1996</v>
      </c>
      <c r="C8327" s="254" t="str">
        <f>IF(AND(A8327&lt;&gt;"",ISNUMBER(A8327)),VLOOKUP(A8327,Studies!A:BR,3,FALSE),"")</f>
        <v>https://www.ncbi.nlm.nih.gov/pubmed/8841155</v>
      </c>
      <c r="D8327" s="254" t="str">
        <f>IF(AND(A8327&lt;&gt;"",ISNUMBER(A8327)),VLOOKUP(A8327,Studies!A:BR,4,FALSE),"")</f>
        <v>ITZ 24 hr before triazolam</v>
      </c>
      <c r="E8327" s="254" t="str">
        <f>IF(AND(A8327&lt;&gt;"",ISNUMBER(A8327)),VLOOKUP(A8327,Studies!A:BR,5,FALSE),"")</f>
        <v>Itraconazole</v>
      </c>
      <c r="F8327" s="255" t="str">
        <f>IF(AND(A8327&lt;&gt;"",ISNUMBER(A8327)),VLOOKUP(A8327,Studies!A:BR,6,FALSE),"")</f>
        <v>Plasma</v>
      </c>
      <c r="G8327" s="194">
        <v>0.5</v>
      </c>
      <c r="H8327" s="50" t="s">
        <v>60</v>
      </c>
      <c r="I8327" s="187">
        <v>39.553690000000003</v>
      </c>
      <c r="J8327" s="41" t="s">
        <v>941</v>
      </c>
      <c r="K8327" s="41" t="s">
        <v>335</v>
      </c>
    </row>
    <row r="8328" spans="1:11" x14ac:dyDescent="0.2">
      <c r="A8328" s="30">
        <v>1085</v>
      </c>
      <c r="B8328" s="253" t="str">
        <f>IF(AND(A8328&lt;&gt;"",ISNUMBER(A8328)),VLOOKUP(A8328,Studies!A:BR,2,FALSE),"")</f>
        <v>Neuvonen 1996</v>
      </c>
      <c r="C8328" s="254" t="str">
        <f>IF(AND(A8328&lt;&gt;"",ISNUMBER(A8328)),VLOOKUP(A8328,Studies!A:BR,3,FALSE),"")</f>
        <v>https://www.ncbi.nlm.nih.gov/pubmed/8841155</v>
      </c>
      <c r="D8328" s="254" t="str">
        <f>IF(AND(A8328&lt;&gt;"",ISNUMBER(A8328)),VLOOKUP(A8328,Studies!A:BR,4,FALSE),"")</f>
        <v>ITZ 24 hr before triazolam</v>
      </c>
      <c r="E8328" s="254" t="str">
        <f>IF(AND(A8328&lt;&gt;"",ISNUMBER(A8328)),VLOOKUP(A8328,Studies!A:BR,5,FALSE),"")</f>
        <v>Itraconazole</v>
      </c>
      <c r="F8328" s="255" t="str">
        <f>IF(AND(A8328&lt;&gt;"",ISNUMBER(A8328)),VLOOKUP(A8328,Studies!A:BR,6,FALSE),"")</f>
        <v>Plasma</v>
      </c>
      <c r="G8328" s="194">
        <v>1</v>
      </c>
      <c r="H8328" s="50" t="s">
        <v>60</v>
      </c>
      <c r="I8328" s="187">
        <v>37.84592</v>
      </c>
      <c r="J8328" s="41" t="s">
        <v>941</v>
      </c>
      <c r="K8328" s="41" t="s">
        <v>335</v>
      </c>
    </row>
    <row r="8329" spans="1:11" x14ac:dyDescent="0.2">
      <c r="A8329" s="30">
        <v>1085</v>
      </c>
      <c r="B8329" s="253" t="str">
        <f>IF(AND(A8329&lt;&gt;"",ISNUMBER(A8329)),VLOOKUP(A8329,Studies!A:BR,2,FALSE),"")</f>
        <v>Neuvonen 1996</v>
      </c>
      <c r="C8329" s="254" t="str">
        <f>IF(AND(A8329&lt;&gt;"",ISNUMBER(A8329)),VLOOKUP(A8329,Studies!A:BR,3,FALSE),"")</f>
        <v>https://www.ncbi.nlm.nih.gov/pubmed/8841155</v>
      </c>
      <c r="D8329" s="254" t="str">
        <f>IF(AND(A8329&lt;&gt;"",ISNUMBER(A8329)),VLOOKUP(A8329,Studies!A:BR,4,FALSE),"")</f>
        <v>ITZ 24 hr before triazolam</v>
      </c>
      <c r="E8329" s="254" t="str">
        <f>IF(AND(A8329&lt;&gt;"",ISNUMBER(A8329)),VLOOKUP(A8329,Studies!A:BR,5,FALSE),"")</f>
        <v>Itraconazole</v>
      </c>
      <c r="F8329" s="255" t="str">
        <f>IF(AND(A8329&lt;&gt;"",ISNUMBER(A8329)),VLOOKUP(A8329,Studies!A:BR,6,FALSE),"")</f>
        <v>Plasma</v>
      </c>
      <c r="G8329" s="194">
        <v>1.5</v>
      </c>
      <c r="H8329" s="50" t="s">
        <v>60</v>
      </c>
      <c r="I8329" s="187">
        <v>40.336150000000004</v>
      </c>
      <c r="J8329" s="41" t="s">
        <v>941</v>
      </c>
      <c r="K8329" s="41" t="s">
        <v>335</v>
      </c>
    </row>
    <row r="8330" spans="1:11" x14ac:dyDescent="0.2">
      <c r="A8330" s="30">
        <v>1085</v>
      </c>
      <c r="B8330" s="253" t="str">
        <f>IF(AND(A8330&lt;&gt;"",ISNUMBER(A8330)),VLOOKUP(A8330,Studies!A:BR,2,FALSE),"")</f>
        <v>Neuvonen 1996</v>
      </c>
      <c r="C8330" s="254" t="str">
        <f>IF(AND(A8330&lt;&gt;"",ISNUMBER(A8330)),VLOOKUP(A8330,Studies!A:BR,3,FALSE),"")</f>
        <v>https://www.ncbi.nlm.nih.gov/pubmed/8841155</v>
      </c>
      <c r="D8330" s="254" t="str">
        <f>IF(AND(A8330&lt;&gt;"",ISNUMBER(A8330)),VLOOKUP(A8330,Studies!A:BR,4,FALSE),"")</f>
        <v>ITZ 24 hr before triazolam</v>
      </c>
      <c r="E8330" s="254" t="str">
        <f>IF(AND(A8330&lt;&gt;"",ISNUMBER(A8330)),VLOOKUP(A8330,Studies!A:BR,5,FALSE),"")</f>
        <v>Itraconazole</v>
      </c>
      <c r="F8330" s="255" t="str">
        <f>IF(AND(A8330&lt;&gt;"",ISNUMBER(A8330)),VLOOKUP(A8330,Studies!A:BR,6,FALSE),"")</f>
        <v>Plasma</v>
      </c>
      <c r="G8330" s="194">
        <v>2</v>
      </c>
      <c r="H8330" s="50" t="s">
        <v>60</v>
      </c>
      <c r="I8330" s="187">
        <v>39.327689999999997</v>
      </c>
      <c r="J8330" s="41" t="s">
        <v>941</v>
      </c>
      <c r="K8330" s="41" t="s">
        <v>335</v>
      </c>
    </row>
    <row r="8331" spans="1:11" x14ac:dyDescent="0.2">
      <c r="A8331" s="30">
        <v>1085</v>
      </c>
      <c r="B8331" s="253" t="str">
        <f>IF(AND(A8331&lt;&gt;"",ISNUMBER(A8331)),VLOOKUP(A8331,Studies!A:BR,2,FALSE),"")</f>
        <v>Neuvonen 1996</v>
      </c>
      <c r="C8331" s="254" t="str">
        <f>IF(AND(A8331&lt;&gt;"",ISNUMBER(A8331)),VLOOKUP(A8331,Studies!A:BR,3,FALSE),"")</f>
        <v>https://www.ncbi.nlm.nih.gov/pubmed/8841155</v>
      </c>
      <c r="D8331" s="254" t="str">
        <f>IF(AND(A8331&lt;&gt;"",ISNUMBER(A8331)),VLOOKUP(A8331,Studies!A:BR,4,FALSE),"")</f>
        <v>ITZ 24 hr before triazolam</v>
      </c>
      <c r="E8331" s="254" t="str">
        <f>IF(AND(A8331&lt;&gt;"",ISNUMBER(A8331)),VLOOKUP(A8331,Studies!A:BR,5,FALSE),"")</f>
        <v>Itraconazole</v>
      </c>
      <c r="F8331" s="255" t="str">
        <f>IF(AND(A8331&lt;&gt;"",ISNUMBER(A8331)),VLOOKUP(A8331,Studies!A:BR,6,FALSE),"")</f>
        <v>Plasma</v>
      </c>
      <c r="G8331" s="194">
        <v>3</v>
      </c>
      <c r="H8331" s="50" t="s">
        <v>60</v>
      </c>
      <c r="I8331" s="187">
        <v>38.010089999999998</v>
      </c>
      <c r="J8331" s="41" t="s">
        <v>941</v>
      </c>
      <c r="K8331" s="41" t="s">
        <v>335</v>
      </c>
    </row>
    <row r="8332" spans="1:11" x14ac:dyDescent="0.2">
      <c r="A8332" s="30">
        <v>1085</v>
      </c>
      <c r="B8332" s="253" t="str">
        <f>IF(AND(A8332&lt;&gt;"",ISNUMBER(A8332)),VLOOKUP(A8332,Studies!A:BR,2,FALSE),"")</f>
        <v>Neuvonen 1996</v>
      </c>
      <c r="C8332" s="254" t="str">
        <f>IF(AND(A8332&lt;&gt;"",ISNUMBER(A8332)),VLOOKUP(A8332,Studies!A:BR,3,FALSE),"")</f>
        <v>https://www.ncbi.nlm.nih.gov/pubmed/8841155</v>
      </c>
      <c r="D8332" s="254" t="str">
        <f>IF(AND(A8332&lt;&gt;"",ISNUMBER(A8332)),VLOOKUP(A8332,Studies!A:BR,4,FALSE),"")</f>
        <v>ITZ 24 hr before triazolam</v>
      </c>
      <c r="E8332" s="254" t="str">
        <f>IF(AND(A8332&lt;&gt;"",ISNUMBER(A8332)),VLOOKUP(A8332,Studies!A:BR,5,FALSE),"")</f>
        <v>Itraconazole</v>
      </c>
      <c r="F8332" s="255" t="str">
        <f>IF(AND(A8332&lt;&gt;"",ISNUMBER(A8332)),VLOOKUP(A8332,Studies!A:BR,6,FALSE),"")</f>
        <v>Plasma</v>
      </c>
      <c r="G8332" s="194">
        <v>4</v>
      </c>
      <c r="H8332" s="50" t="s">
        <v>60</v>
      </c>
      <c r="I8332" s="187">
        <v>38.442900000000002</v>
      </c>
      <c r="J8332" s="41" t="s">
        <v>941</v>
      </c>
      <c r="K8332" s="41" t="s">
        <v>335</v>
      </c>
    </row>
    <row r="8333" spans="1:11" x14ac:dyDescent="0.2">
      <c r="A8333" s="30">
        <v>1085</v>
      </c>
      <c r="B8333" s="253" t="str">
        <f>IF(AND(A8333&lt;&gt;"",ISNUMBER(A8333)),VLOOKUP(A8333,Studies!A:BR,2,FALSE),"")</f>
        <v>Neuvonen 1996</v>
      </c>
      <c r="C8333" s="254" t="str">
        <f>IF(AND(A8333&lt;&gt;"",ISNUMBER(A8333)),VLOOKUP(A8333,Studies!A:BR,3,FALSE),"")</f>
        <v>https://www.ncbi.nlm.nih.gov/pubmed/8841155</v>
      </c>
      <c r="D8333" s="254" t="str">
        <f>IF(AND(A8333&lt;&gt;"",ISNUMBER(A8333)),VLOOKUP(A8333,Studies!A:BR,4,FALSE),"")</f>
        <v>ITZ 24 hr before triazolam</v>
      </c>
      <c r="E8333" s="254" t="str">
        <f>IF(AND(A8333&lt;&gt;"",ISNUMBER(A8333)),VLOOKUP(A8333,Studies!A:BR,5,FALSE),"")</f>
        <v>Itraconazole</v>
      </c>
      <c r="F8333" s="255" t="str">
        <f>IF(AND(A8333&lt;&gt;"",ISNUMBER(A8333)),VLOOKUP(A8333,Studies!A:BR,6,FALSE),"")</f>
        <v>Plasma</v>
      </c>
      <c r="G8333" s="194">
        <v>5</v>
      </c>
      <c r="H8333" s="50" t="s">
        <v>60</v>
      </c>
      <c r="I8333" s="187">
        <v>32.232250000000001</v>
      </c>
      <c r="J8333" s="41" t="s">
        <v>941</v>
      </c>
      <c r="K8333" s="41" t="s">
        <v>335</v>
      </c>
    </row>
    <row r="8334" spans="1:11" x14ac:dyDescent="0.2">
      <c r="A8334" s="30">
        <v>1085</v>
      </c>
      <c r="B8334" s="253" t="str">
        <f>IF(AND(A8334&lt;&gt;"",ISNUMBER(A8334)),VLOOKUP(A8334,Studies!A:BR,2,FALSE),"")</f>
        <v>Neuvonen 1996</v>
      </c>
      <c r="C8334" s="254" t="str">
        <f>IF(AND(A8334&lt;&gt;"",ISNUMBER(A8334)),VLOOKUP(A8334,Studies!A:BR,3,FALSE),"")</f>
        <v>https://www.ncbi.nlm.nih.gov/pubmed/8841155</v>
      </c>
      <c r="D8334" s="254" t="str">
        <f>IF(AND(A8334&lt;&gt;"",ISNUMBER(A8334)),VLOOKUP(A8334,Studies!A:BR,4,FALSE),"")</f>
        <v>ITZ 24 hr before triazolam</v>
      </c>
      <c r="E8334" s="254" t="str">
        <f>IF(AND(A8334&lt;&gt;"",ISNUMBER(A8334)),VLOOKUP(A8334,Studies!A:BR,5,FALSE),"")</f>
        <v>Itraconazole</v>
      </c>
      <c r="F8334" s="255" t="str">
        <f>IF(AND(A8334&lt;&gt;"",ISNUMBER(A8334)),VLOOKUP(A8334,Studies!A:BR,6,FALSE),"")</f>
        <v>Plasma</v>
      </c>
      <c r="G8334" s="194">
        <v>6</v>
      </c>
      <c r="H8334" s="50" t="s">
        <v>60</v>
      </c>
      <c r="I8334" s="187">
        <v>27.418089999999999</v>
      </c>
      <c r="J8334" s="41" t="s">
        <v>941</v>
      </c>
      <c r="K8334" s="41" t="s">
        <v>335</v>
      </c>
    </row>
    <row r="8335" spans="1:11" x14ac:dyDescent="0.2">
      <c r="A8335" s="30">
        <v>1085</v>
      </c>
      <c r="B8335" s="253" t="str">
        <f>IF(AND(A8335&lt;&gt;"",ISNUMBER(A8335)),VLOOKUP(A8335,Studies!A:BR,2,FALSE),"")</f>
        <v>Neuvonen 1996</v>
      </c>
      <c r="C8335" s="254" t="str">
        <f>IF(AND(A8335&lt;&gt;"",ISNUMBER(A8335)),VLOOKUP(A8335,Studies!A:BR,3,FALSE),"")</f>
        <v>https://www.ncbi.nlm.nih.gov/pubmed/8841155</v>
      </c>
      <c r="D8335" s="254" t="str">
        <f>IF(AND(A8335&lt;&gt;"",ISNUMBER(A8335)),VLOOKUP(A8335,Studies!A:BR,4,FALSE),"")</f>
        <v>ITZ 24 hr before triazolam</v>
      </c>
      <c r="E8335" s="254" t="str">
        <f>IF(AND(A8335&lt;&gt;"",ISNUMBER(A8335)),VLOOKUP(A8335,Studies!A:BR,5,FALSE),"")</f>
        <v>Itraconazole</v>
      </c>
      <c r="F8335" s="255" t="str">
        <f>IF(AND(A8335&lt;&gt;"",ISNUMBER(A8335)),VLOOKUP(A8335,Studies!A:BR,6,FALSE),"")</f>
        <v>Plasma</v>
      </c>
      <c r="G8335" s="194">
        <v>7</v>
      </c>
      <c r="H8335" s="50" t="s">
        <v>60</v>
      </c>
      <c r="I8335" s="187">
        <v>28.20055</v>
      </c>
      <c r="J8335" s="41" t="s">
        <v>941</v>
      </c>
      <c r="K8335" s="41" t="s">
        <v>335</v>
      </c>
    </row>
    <row r="8336" spans="1:11" x14ac:dyDescent="0.2">
      <c r="A8336" s="30">
        <v>1085</v>
      </c>
      <c r="B8336" s="253" t="str">
        <f>IF(AND(A8336&lt;&gt;"",ISNUMBER(A8336)),VLOOKUP(A8336,Studies!A:BR,2,FALSE),"")</f>
        <v>Neuvonen 1996</v>
      </c>
      <c r="C8336" s="254" t="str">
        <f>IF(AND(A8336&lt;&gt;"",ISNUMBER(A8336)),VLOOKUP(A8336,Studies!A:BR,3,FALSE),"")</f>
        <v>https://www.ncbi.nlm.nih.gov/pubmed/8841155</v>
      </c>
      <c r="D8336" s="254" t="str">
        <f>IF(AND(A8336&lt;&gt;"",ISNUMBER(A8336)),VLOOKUP(A8336,Studies!A:BR,4,FALSE),"")</f>
        <v>ITZ 24 hr before triazolam</v>
      </c>
      <c r="E8336" s="254" t="str">
        <f>IF(AND(A8336&lt;&gt;"",ISNUMBER(A8336)),VLOOKUP(A8336,Studies!A:BR,5,FALSE),"")</f>
        <v>Itraconazole</v>
      </c>
      <c r="F8336" s="255" t="str">
        <f>IF(AND(A8336&lt;&gt;"",ISNUMBER(A8336)),VLOOKUP(A8336,Studies!A:BR,6,FALSE),"")</f>
        <v>Plasma</v>
      </c>
      <c r="G8336" s="194">
        <v>17</v>
      </c>
      <c r="H8336" s="50" t="s">
        <v>60</v>
      </c>
      <c r="I8336" s="187">
        <v>23.075119999999998</v>
      </c>
      <c r="J8336" s="41" t="s">
        <v>941</v>
      </c>
      <c r="K8336" s="41" t="s">
        <v>335</v>
      </c>
    </row>
    <row r="8337" spans="1:16" x14ac:dyDescent="0.2">
      <c r="A8337" s="30">
        <v>1086</v>
      </c>
      <c r="B8337" s="253" t="str">
        <f>IF(AND(A8337&lt;&gt;"",ISNUMBER(A8337)),VLOOKUP(A8337,Studies!A:BR,2,FALSE),"")</f>
        <v>Lam 2003</v>
      </c>
      <c r="C8337" s="254" t="str">
        <f>IF(AND(A8337&lt;&gt;"",ISNUMBER(A8337)),VLOOKUP(A8337,Studies!A:BR,3,FALSE),"")</f>
        <v>https://www.ncbi.nlm.nih.gov/pubmed/14551182</v>
      </c>
      <c r="D8337" s="254" t="str">
        <f>IF(AND(A8337&lt;&gt;"",ISNUMBER(A8337)),VLOOKUP(A8337,Studies!A:BR,4,FALSE),"")</f>
        <v>Midazolam before Ketoconazole</v>
      </c>
      <c r="E8337" s="254" t="str">
        <f>IF(AND(A8337&lt;&gt;"",ISNUMBER(A8337)),VLOOKUP(A8337,Studies!A:BR,5,FALSE),"")</f>
        <v>Midazolam</v>
      </c>
      <c r="F8337" s="255" t="str">
        <f>IF(AND(A8337&lt;&gt;"",ISNUMBER(A8337)),VLOOKUP(A8337,Studies!A:BR,6,FALSE),"")</f>
        <v>Plasma</v>
      </c>
      <c r="G8337" s="194">
        <v>0.5</v>
      </c>
      <c r="H8337" s="50" t="s">
        <v>60</v>
      </c>
      <c r="I8337" s="187">
        <v>53.835599999999999</v>
      </c>
      <c r="J8337" s="41" t="s">
        <v>941</v>
      </c>
      <c r="K8337" s="41" t="s">
        <v>335</v>
      </c>
      <c r="P8337" s="42" t="s">
        <v>2658</v>
      </c>
    </row>
    <row r="8338" spans="1:16" x14ac:dyDescent="0.2">
      <c r="A8338" s="30">
        <v>1086</v>
      </c>
      <c r="B8338" s="253" t="str">
        <f>IF(AND(A8338&lt;&gt;"",ISNUMBER(A8338)),VLOOKUP(A8338,Studies!A:BR,2,FALSE),"")</f>
        <v>Lam 2003</v>
      </c>
      <c r="C8338" s="254" t="str">
        <f>IF(AND(A8338&lt;&gt;"",ISNUMBER(A8338)),VLOOKUP(A8338,Studies!A:BR,3,FALSE),"")</f>
        <v>https://www.ncbi.nlm.nih.gov/pubmed/14551182</v>
      </c>
      <c r="D8338" s="254" t="str">
        <f>IF(AND(A8338&lt;&gt;"",ISNUMBER(A8338)),VLOOKUP(A8338,Studies!A:BR,4,FALSE),"")</f>
        <v>Midazolam before Ketoconazole</v>
      </c>
      <c r="E8338" s="254" t="str">
        <f>IF(AND(A8338&lt;&gt;"",ISNUMBER(A8338)),VLOOKUP(A8338,Studies!A:BR,5,FALSE),"")</f>
        <v>Midazolam</v>
      </c>
      <c r="F8338" s="255" t="str">
        <f>IF(AND(A8338&lt;&gt;"",ISNUMBER(A8338)),VLOOKUP(A8338,Studies!A:BR,6,FALSE),"")</f>
        <v>Plasma</v>
      </c>
      <c r="G8338" s="194">
        <v>1</v>
      </c>
      <c r="H8338" s="50" t="s">
        <v>60</v>
      </c>
      <c r="I8338" s="187">
        <v>33.825600000000001</v>
      </c>
      <c r="J8338" s="41" t="s">
        <v>941</v>
      </c>
      <c r="K8338" s="41" t="s">
        <v>335</v>
      </c>
    </row>
    <row r="8339" spans="1:16" x14ac:dyDescent="0.2">
      <c r="A8339" s="30">
        <v>1086</v>
      </c>
      <c r="B8339" s="253" t="str">
        <f>IF(AND(A8339&lt;&gt;"",ISNUMBER(A8339)),VLOOKUP(A8339,Studies!A:BR,2,FALSE),"")</f>
        <v>Lam 2003</v>
      </c>
      <c r="C8339" s="254" t="str">
        <f>IF(AND(A8339&lt;&gt;"",ISNUMBER(A8339)),VLOOKUP(A8339,Studies!A:BR,3,FALSE),"")</f>
        <v>https://www.ncbi.nlm.nih.gov/pubmed/14551182</v>
      </c>
      <c r="D8339" s="254" t="str">
        <f>IF(AND(A8339&lt;&gt;"",ISNUMBER(A8339)),VLOOKUP(A8339,Studies!A:BR,4,FALSE),"")</f>
        <v>Midazolam before Ketoconazole</v>
      </c>
      <c r="E8339" s="254" t="str">
        <f>IF(AND(A8339&lt;&gt;"",ISNUMBER(A8339)),VLOOKUP(A8339,Studies!A:BR,5,FALSE),"")</f>
        <v>Midazolam</v>
      </c>
      <c r="F8339" s="255" t="str">
        <f>IF(AND(A8339&lt;&gt;"",ISNUMBER(A8339)),VLOOKUP(A8339,Studies!A:BR,6,FALSE),"")</f>
        <v>Plasma</v>
      </c>
      <c r="G8339" s="194">
        <v>1.5</v>
      </c>
      <c r="H8339" s="50" t="s">
        <v>60</v>
      </c>
      <c r="I8339" s="187">
        <v>28.68356</v>
      </c>
      <c r="J8339" s="41" t="s">
        <v>941</v>
      </c>
      <c r="K8339" s="41" t="s">
        <v>335</v>
      </c>
    </row>
    <row r="8340" spans="1:16" x14ac:dyDescent="0.2">
      <c r="A8340" s="30">
        <v>1086</v>
      </c>
      <c r="B8340" s="253" t="str">
        <f>IF(AND(A8340&lt;&gt;"",ISNUMBER(A8340)),VLOOKUP(A8340,Studies!A:BR,2,FALSE),"")</f>
        <v>Lam 2003</v>
      </c>
      <c r="C8340" s="254" t="str">
        <f>IF(AND(A8340&lt;&gt;"",ISNUMBER(A8340)),VLOOKUP(A8340,Studies!A:BR,3,FALSE),"")</f>
        <v>https://www.ncbi.nlm.nih.gov/pubmed/14551182</v>
      </c>
      <c r="D8340" s="254" t="str">
        <f>IF(AND(A8340&lt;&gt;"",ISNUMBER(A8340)),VLOOKUP(A8340,Studies!A:BR,4,FALSE),"")</f>
        <v>Midazolam before Ketoconazole</v>
      </c>
      <c r="E8340" s="254" t="str">
        <f>IF(AND(A8340&lt;&gt;"",ISNUMBER(A8340)),VLOOKUP(A8340,Studies!A:BR,5,FALSE),"")</f>
        <v>Midazolam</v>
      </c>
      <c r="F8340" s="255" t="str">
        <f>IF(AND(A8340&lt;&gt;"",ISNUMBER(A8340)),VLOOKUP(A8340,Studies!A:BR,6,FALSE),"")</f>
        <v>Plasma</v>
      </c>
      <c r="G8340" s="194">
        <v>2</v>
      </c>
      <c r="H8340" s="50" t="s">
        <v>60</v>
      </c>
      <c r="I8340" s="187">
        <v>21.493770000000001</v>
      </c>
      <c r="J8340" s="41" t="s">
        <v>941</v>
      </c>
      <c r="K8340" s="41" t="s">
        <v>335</v>
      </c>
    </row>
    <row r="8341" spans="1:16" x14ac:dyDescent="0.2">
      <c r="A8341" s="30">
        <v>1086</v>
      </c>
      <c r="B8341" s="253" t="str">
        <f>IF(AND(A8341&lt;&gt;"",ISNUMBER(A8341)),VLOOKUP(A8341,Studies!A:BR,2,FALSE),"")</f>
        <v>Lam 2003</v>
      </c>
      <c r="C8341" s="254" t="str">
        <f>IF(AND(A8341&lt;&gt;"",ISNUMBER(A8341)),VLOOKUP(A8341,Studies!A:BR,3,FALSE),"")</f>
        <v>https://www.ncbi.nlm.nih.gov/pubmed/14551182</v>
      </c>
      <c r="D8341" s="254" t="str">
        <f>IF(AND(A8341&lt;&gt;"",ISNUMBER(A8341)),VLOOKUP(A8341,Studies!A:BR,4,FALSE),"")</f>
        <v>Midazolam before Ketoconazole</v>
      </c>
      <c r="E8341" s="254" t="str">
        <f>IF(AND(A8341&lt;&gt;"",ISNUMBER(A8341)),VLOOKUP(A8341,Studies!A:BR,5,FALSE),"")</f>
        <v>Midazolam</v>
      </c>
      <c r="F8341" s="255" t="str">
        <f>IF(AND(A8341&lt;&gt;"",ISNUMBER(A8341)),VLOOKUP(A8341,Studies!A:BR,6,FALSE),"")</f>
        <v>Plasma</v>
      </c>
      <c r="G8341" s="194">
        <v>4</v>
      </c>
      <c r="H8341" s="50" t="s">
        <v>60</v>
      </c>
      <c r="I8341" s="187">
        <v>9.6584769999999995</v>
      </c>
      <c r="J8341" s="41" t="s">
        <v>941</v>
      </c>
      <c r="K8341" s="41" t="s">
        <v>335</v>
      </c>
    </row>
    <row r="8342" spans="1:16" x14ac:dyDescent="0.2">
      <c r="A8342" s="30">
        <v>1086</v>
      </c>
      <c r="B8342" s="253" t="str">
        <f>IF(AND(A8342&lt;&gt;"",ISNUMBER(A8342)),VLOOKUP(A8342,Studies!A:BR,2,FALSE),"")</f>
        <v>Lam 2003</v>
      </c>
      <c r="C8342" s="254" t="str">
        <f>IF(AND(A8342&lt;&gt;"",ISNUMBER(A8342)),VLOOKUP(A8342,Studies!A:BR,3,FALSE),"")</f>
        <v>https://www.ncbi.nlm.nih.gov/pubmed/14551182</v>
      </c>
      <c r="D8342" s="254" t="str">
        <f>IF(AND(A8342&lt;&gt;"",ISNUMBER(A8342)),VLOOKUP(A8342,Studies!A:BR,4,FALSE),"")</f>
        <v>Midazolam before Ketoconazole</v>
      </c>
      <c r="E8342" s="254" t="str">
        <f>IF(AND(A8342&lt;&gt;"",ISNUMBER(A8342)),VLOOKUP(A8342,Studies!A:BR,5,FALSE),"")</f>
        <v>Midazolam</v>
      </c>
      <c r="F8342" s="255" t="str">
        <f>IF(AND(A8342&lt;&gt;"",ISNUMBER(A8342)),VLOOKUP(A8342,Studies!A:BR,6,FALSE),"")</f>
        <v>Plasma</v>
      </c>
      <c r="G8342" s="194">
        <v>8</v>
      </c>
      <c r="H8342" s="50" t="s">
        <v>60</v>
      </c>
      <c r="I8342" s="187">
        <v>5.4722840000000001</v>
      </c>
      <c r="J8342" s="41" t="s">
        <v>941</v>
      </c>
      <c r="K8342" s="41" t="s">
        <v>335</v>
      </c>
    </row>
    <row r="8343" spans="1:16" x14ac:dyDescent="0.2">
      <c r="A8343" s="30">
        <v>1087</v>
      </c>
      <c r="B8343" s="253" t="str">
        <f>IF(AND(A8343&lt;&gt;"",ISNUMBER(A8343)),VLOOKUP(A8343,Studies!A:BR,2,FALSE),"")</f>
        <v>Lam 2003</v>
      </c>
      <c r="C8343" s="254" t="str">
        <f>IF(AND(A8343&lt;&gt;"",ISNUMBER(A8343)),VLOOKUP(A8343,Studies!A:BR,3,FALSE),"")</f>
        <v>https://www.ncbi.nlm.nih.gov/pubmed/14551182</v>
      </c>
      <c r="D8343" s="254" t="str">
        <f>IF(AND(A8343&lt;&gt;"",ISNUMBER(A8343)),VLOOKUP(A8343,Studies!A:BR,4,FALSE),"")</f>
        <v>Midazolam after Ketoconazole</v>
      </c>
      <c r="E8343" s="254" t="str">
        <f>IF(AND(A8343&lt;&gt;"",ISNUMBER(A8343)),VLOOKUP(A8343,Studies!A:BR,5,FALSE),"")</f>
        <v>Midazolam</v>
      </c>
      <c r="F8343" s="255" t="str">
        <f>IF(AND(A8343&lt;&gt;"",ISNUMBER(A8343)),VLOOKUP(A8343,Studies!A:BR,6,FALSE),"")</f>
        <v>Plasma</v>
      </c>
      <c r="G8343" s="194">
        <v>265</v>
      </c>
      <c r="H8343" s="50" t="s">
        <v>60</v>
      </c>
      <c r="I8343" s="187">
        <v>0</v>
      </c>
      <c r="J8343" s="41" t="s">
        <v>941</v>
      </c>
      <c r="K8343" s="41" t="s">
        <v>335</v>
      </c>
    </row>
    <row r="8344" spans="1:16" x14ac:dyDescent="0.2">
      <c r="A8344" s="30">
        <v>1087</v>
      </c>
      <c r="B8344" s="253" t="str">
        <f>IF(AND(A8344&lt;&gt;"",ISNUMBER(A8344)),VLOOKUP(A8344,Studies!A:BR,2,FALSE),"")</f>
        <v>Lam 2003</v>
      </c>
      <c r="C8344" s="254" t="str">
        <f>IF(AND(A8344&lt;&gt;"",ISNUMBER(A8344)),VLOOKUP(A8344,Studies!A:BR,3,FALSE),"")</f>
        <v>https://www.ncbi.nlm.nih.gov/pubmed/14551182</v>
      </c>
      <c r="D8344" s="254" t="str">
        <f>IF(AND(A8344&lt;&gt;"",ISNUMBER(A8344)),VLOOKUP(A8344,Studies!A:BR,4,FALSE),"")</f>
        <v>Midazolam after Ketoconazole</v>
      </c>
      <c r="E8344" s="254" t="str">
        <f>IF(AND(A8344&lt;&gt;"",ISNUMBER(A8344)),VLOOKUP(A8344,Studies!A:BR,5,FALSE),"")</f>
        <v>Midazolam</v>
      </c>
      <c r="F8344" s="255" t="str">
        <f>IF(AND(A8344&lt;&gt;"",ISNUMBER(A8344)),VLOOKUP(A8344,Studies!A:BR,6,FALSE),"")</f>
        <v>Plasma</v>
      </c>
      <c r="G8344" s="194">
        <v>265.25</v>
      </c>
      <c r="H8344" s="50" t="s">
        <v>60</v>
      </c>
      <c r="I8344" s="187">
        <v>145.63419999999999</v>
      </c>
      <c r="J8344" s="41" t="s">
        <v>941</v>
      </c>
      <c r="K8344" s="41" t="s">
        <v>335</v>
      </c>
    </row>
    <row r="8345" spans="1:16" x14ac:dyDescent="0.2">
      <c r="A8345" s="30">
        <v>1087</v>
      </c>
      <c r="B8345" s="253" t="str">
        <f>IF(AND(A8345&lt;&gt;"",ISNUMBER(A8345)),VLOOKUP(A8345,Studies!A:BR,2,FALSE),"")</f>
        <v>Lam 2003</v>
      </c>
      <c r="C8345" s="254" t="str">
        <f>IF(AND(A8345&lt;&gt;"",ISNUMBER(A8345)),VLOOKUP(A8345,Studies!A:BR,3,FALSE),"")</f>
        <v>https://www.ncbi.nlm.nih.gov/pubmed/14551182</v>
      </c>
      <c r="D8345" s="254" t="str">
        <f>IF(AND(A8345&lt;&gt;"",ISNUMBER(A8345)),VLOOKUP(A8345,Studies!A:BR,4,FALSE),"")</f>
        <v>Midazolam after Ketoconazole</v>
      </c>
      <c r="E8345" s="254" t="str">
        <f>IF(AND(A8345&lt;&gt;"",ISNUMBER(A8345)),VLOOKUP(A8345,Studies!A:BR,5,FALSE),"")</f>
        <v>Midazolam</v>
      </c>
      <c r="F8345" s="255" t="str">
        <f>IF(AND(A8345&lt;&gt;"",ISNUMBER(A8345)),VLOOKUP(A8345,Studies!A:BR,6,FALSE),"")</f>
        <v>Plasma</v>
      </c>
      <c r="G8345" s="194">
        <v>265.5</v>
      </c>
      <c r="H8345" s="50" t="s">
        <v>60</v>
      </c>
      <c r="I8345" s="187">
        <v>170.756</v>
      </c>
      <c r="J8345" s="41" t="s">
        <v>941</v>
      </c>
      <c r="K8345" s="41" t="s">
        <v>335</v>
      </c>
    </row>
    <row r="8346" spans="1:16" x14ac:dyDescent="0.2">
      <c r="A8346" s="30">
        <v>1087</v>
      </c>
      <c r="B8346" s="253" t="str">
        <f>IF(AND(A8346&lt;&gt;"",ISNUMBER(A8346)),VLOOKUP(A8346,Studies!A:BR,2,FALSE),"")</f>
        <v>Lam 2003</v>
      </c>
      <c r="C8346" s="254" t="str">
        <f>IF(AND(A8346&lt;&gt;"",ISNUMBER(A8346)),VLOOKUP(A8346,Studies!A:BR,3,FALSE),"")</f>
        <v>https://www.ncbi.nlm.nih.gov/pubmed/14551182</v>
      </c>
      <c r="D8346" s="254" t="str">
        <f>IF(AND(A8346&lt;&gt;"",ISNUMBER(A8346)),VLOOKUP(A8346,Studies!A:BR,4,FALSE),"")</f>
        <v>Midazolam after Ketoconazole</v>
      </c>
      <c r="E8346" s="254" t="str">
        <f>IF(AND(A8346&lt;&gt;"",ISNUMBER(A8346)),VLOOKUP(A8346,Studies!A:BR,5,FALSE),"")</f>
        <v>Midazolam</v>
      </c>
      <c r="F8346" s="255" t="str">
        <f>IF(AND(A8346&lt;&gt;"",ISNUMBER(A8346)),VLOOKUP(A8346,Studies!A:BR,6,FALSE),"")</f>
        <v>Plasma</v>
      </c>
      <c r="G8346" s="194">
        <v>266</v>
      </c>
      <c r="H8346" s="50" t="s">
        <v>60</v>
      </c>
      <c r="I8346" s="187">
        <v>123.05549999999999</v>
      </c>
      <c r="J8346" s="41" t="s">
        <v>941</v>
      </c>
      <c r="K8346" s="41" t="s">
        <v>335</v>
      </c>
    </row>
    <row r="8347" spans="1:16" x14ac:dyDescent="0.2">
      <c r="A8347" s="30">
        <v>1087</v>
      </c>
      <c r="B8347" s="253" t="str">
        <f>IF(AND(A8347&lt;&gt;"",ISNUMBER(A8347)),VLOOKUP(A8347,Studies!A:BR,2,FALSE),"")</f>
        <v>Lam 2003</v>
      </c>
      <c r="C8347" s="254" t="str">
        <f>IF(AND(A8347&lt;&gt;"",ISNUMBER(A8347)),VLOOKUP(A8347,Studies!A:BR,3,FALSE),"")</f>
        <v>https://www.ncbi.nlm.nih.gov/pubmed/14551182</v>
      </c>
      <c r="D8347" s="254" t="str">
        <f>IF(AND(A8347&lt;&gt;"",ISNUMBER(A8347)),VLOOKUP(A8347,Studies!A:BR,4,FALSE),"")</f>
        <v>Midazolam after Ketoconazole</v>
      </c>
      <c r="E8347" s="254" t="str">
        <f>IF(AND(A8347&lt;&gt;"",ISNUMBER(A8347)),VLOOKUP(A8347,Studies!A:BR,5,FALSE),"")</f>
        <v>Midazolam</v>
      </c>
      <c r="F8347" s="255" t="str">
        <f>IF(AND(A8347&lt;&gt;"",ISNUMBER(A8347)),VLOOKUP(A8347,Studies!A:BR,6,FALSE),"")</f>
        <v>Plasma</v>
      </c>
      <c r="G8347" s="194">
        <v>266.5</v>
      </c>
      <c r="H8347" s="50" t="s">
        <v>60</v>
      </c>
      <c r="I8347" s="187">
        <v>117.9134</v>
      </c>
      <c r="J8347" s="41" t="s">
        <v>941</v>
      </c>
      <c r="K8347" s="41" t="s">
        <v>335</v>
      </c>
    </row>
    <row r="8348" spans="1:16" x14ac:dyDescent="0.2">
      <c r="A8348" s="30">
        <v>1087</v>
      </c>
      <c r="B8348" s="253" t="str">
        <f>IF(AND(A8348&lt;&gt;"",ISNUMBER(A8348)),VLOOKUP(A8348,Studies!A:BR,2,FALSE),"")</f>
        <v>Lam 2003</v>
      </c>
      <c r="C8348" s="254" t="str">
        <f>IF(AND(A8348&lt;&gt;"",ISNUMBER(A8348)),VLOOKUP(A8348,Studies!A:BR,3,FALSE),"")</f>
        <v>https://www.ncbi.nlm.nih.gov/pubmed/14551182</v>
      </c>
      <c r="D8348" s="254" t="str">
        <f>IF(AND(A8348&lt;&gt;"",ISNUMBER(A8348)),VLOOKUP(A8348,Studies!A:BR,4,FALSE),"")</f>
        <v>Midazolam after Ketoconazole</v>
      </c>
      <c r="E8348" s="254" t="str">
        <f>IF(AND(A8348&lt;&gt;"",ISNUMBER(A8348)),VLOOKUP(A8348,Studies!A:BR,5,FALSE),"")</f>
        <v>Midazolam</v>
      </c>
      <c r="F8348" s="255" t="str">
        <f>IF(AND(A8348&lt;&gt;"",ISNUMBER(A8348)),VLOOKUP(A8348,Studies!A:BR,6,FALSE),"")</f>
        <v>Plasma</v>
      </c>
      <c r="G8348" s="194">
        <v>267</v>
      </c>
      <c r="H8348" s="50" t="s">
        <v>60</v>
      </c>
      <c r="I8348" s="187">
        <v>118.4134</v>
      </c>
      <c r="J8348" s="41" t="s">
        <v>941</v>
      </c>
      <c r="K8348" s="41" t="s">
        <v>335</v>
      </c>
    </row>
    <row r="8349" spans="1:16" x14ac:dyDescent="0.2">
      <c r="A8349" s="30">
        <v>1087</v>
      </c>
      <c r="B8349" s="253" t="str">
        <f>IF(AND(A8349&lt;&gt;"",ISNUMBER(A8349)),VLOOKUP(A8349,Studies!A:BR,2,FALSE),"")</f>
        <v>Lam 2003</v>
      </c>
      <c r="C8349" s="254" t="str">
        <f>IF(AND(A8349&lt;&gt;"",ISNUMBER(A8349)),VLOOKUP(A8349,Studies!A:BR,3,FALSE),"")</f>
        <v>https://www.ncbi.nlm.nih.gov/pubmed/14551182</v>
      </c>
      <c r="D8349" s="254" t="str">
        <f>IF(AND(A8349&lt;&gt;"",ISNUMBER(A8349)),VLOOKUP(A8349,Studies!A:BR,4,FALSE),"")</f>
        <v>Midazolam after Ketoconazole</v>
      </c>
      <c r="E8349" s="254" t="str">
        <f>IF(AND(A8349&lt;&gt;"",ISNUMBER(A8349)),VLOOKUP(A8349,Studies!A:BR,5,FALSE),"")</f>
        <v>Midazolam</v>
      </c>
      <c r="F8349" s="255" t="str">
        <f>IF(AND(A8349&lt;&gt;"",ISNUMBER(A8349)),VLOOKUP(A8349,Studies!A:BR,6,FALSE),"")</f>
        <v>Plasma</v>
      </c>
      <c r="G8349" s="194">
        <v>269</v>
      </c>
      <c r="H8349" s="50" t="s">
        <v>60</v>
      </c>
      <c r="I8349" s="187">
        <v>81.964489999999998</v>
      </c>
      <c r="J8349" s="41" t="s">
        <v>941</v>
      </c>
      <c r="K8349" s="41" t="s">
        <v>335</v>
      </c>
    </row>
    <row r="8350" spans="1:16" x14ac:dyDescent="0.2">
      <c r="A8350" s="30">
        <v>1087</v>
      </c>
      <c r="B8350" s="253" t="str">
        <f>IF(AND(A8350&lt;&gt;"",ISNUMBER(A8350)),VLOOKUP(A8350,Studies!A:BR,2,FALSE),"")</f>
        <v>Lam 2003</v>
      </c>
      <c r="C8350" s="254" t="str">
        <f>IF(AND(A8350&lt;&gt;"",ISNUMBER(A8350)),VLOOKUP(A8350,Studies!A:BR,3,FALSE),"")</f>
        <v>https://www.ncbi.nlm.nih.gov/pubmed/14551182</v>
      </c>
      <c r="D8350" s="254" t="str">
        <f>IF(AND(A8350&lt;&gt;"",ISNUMBER(A8350)),VLOOKUP(A8350,Studies!A:BR,4,FALSE),"")</f>
        <v>Midazolam after Ketoconazole</v>
      </c>
      <c r="E8350" s="254" t="str">
        <f>IF(AND(A8350&lt;&gt;"",ISNUMBER(A8350)),VLOOKUP(A8350,Studies!A:BR,5,FALSE),"")</f>
        <v>Midazolam</v>
      </c>
      <c r="F8350" s="255" t="str">
        <f>IF(AND(A8350&lt;&gt;"",ISNUMBER(A8350)),VLOOKUP(A8350,Studies!A:BR,6,FALSE),"")</f>
        <v>Plasma</v>
      </c>
      <c r="G8350" s="194">
        <v>273</v>
      </c>
      <c r="H8350" s="50" t="s">
        <v>60</v>
      </c>
      <c r="I8350" s="187">
        <v>54.699579999999997</v>
      </c>
      <c r="J8350" s="41" t="s">
        <v>941</v>
      </c>
      <c r="K8350" s="41" t="s">
        <v>335</v>
      </c>
    </row>
    <row r="8351" spans="1:16" x14ac:dyDescent="0.2">
      <c r="A8351" s="30">
        <v>1087</v>
      </c>
      <c r="B8351" s="253" t="str">
        <f>IF(AND(A8351&lt;&gt;"",ISNUMBER(A8351)),VLOOKUP(A8351,Studies!A:BR,2,FALSE),"")</f>
        <v>Lam 2003</v>
      </c>
      <c r="C8351" s="254" t="str">
        <f>IF(AND(A8351&lt;&gt;"",ISNUMBER(A8351)),VLOOKUP(A8351,Studies!A:BR,3,FALSE),"")</f>
        <v>https://www.ncbi.nlm.nih.gov/pubmed/14551182</v>
      </c>
      <c r="D8351" s="254" t="str">
        <f>IF(AND(A8351&lt;&gt;"",ISNUMBER(A8351)),VLOOKUP(A8351,Studies!A:BR,4,FALSE),"")</f>
        <v>Midazolam after Ketoconazole</v>
      </c>
      <c r="E8351" s="254" t="str">
        <f>IF(AND(A8351&lt;&gt;"",ISNUMBER(A8351)),VLOOKUP(A8351,Studies!A:BR,5,FALSE),"")</f>
        <v>Midazolam</v>
      </c>
      <c r="F8351" s="255" t="str">
        <f>IF(AND(A8351&lt;&gt;"",ISNUMBER(A8351)),VLOOKUP(A8351,Studies!A:BR,6,FALSE),"")</f>
        <v>Plasma</v>
      </c>
      <c r="G8351" s="194">
        <v>275</v>
      </c>
      <c r="H8351" s="50" t="s">
        <v>60</v>
      </c>
      <c r="I8351" s="187">
        <v>41.83634</v>
      </c>
      <c r="J8351" s="41" t="s">
        <v>941</v>
      </c>
      <c r="K8351" s="41" t="s">
        <v>335</v>
      </c>
    </row>
    <row r="8352" spans="1:16" x14ac:dyDescent="0.2">
      <c r="A8352" s="30">
        <v>1087</v>
      </c>
      <c r="B8352" s="253" t="str">
        <f>IF(AND(A8352&lt;&gt;"",ISNUMBER(A8352)),VLOOKUP(A8352,Studies!A:BR,2,FALSE),"")</f>
        <v>Lam 2003</v>
      </c>
      <c r="C8352" s="254" t="str">
        <f>IF(AND(A8352&lt;&gt;"",ISNUMBER(A8352)),VLOOKUP(A8352,Studies!A:BR,3,FALSE),"")</f>
        <v>https://www.ncbi.nlm.nih.gov/pubmed/14551182</v>
      </c>
      <c r="D8352" s="254" t="str">
        <f>IF(AND(A8352&lt;&gt;"",ISNUMBER(A8352)),VLOOKUP(A8352,Studies!A:BR,4,FALSE),"")</f>
        <v>Midazolam after Ketoconazole</v>
      </c>
      <c r="E8352" s="254" t="str">
        <f>IF(AND(A8352&lt;&gt;"",ISNUMBER(A8352)),VLOOKUP(A8352,Studies!A:BR,5,FALSE),"")</f>
        <v>Midazolam</v>
      </c>
      <c r="F8352" s="255" t="str">
        <f>IF(AND(A8352&lt;&gt;"",ISNUMBER(A8352)),VLOOKUP(A8352,Studies!A:BR,6,FALSE),"")</f>
        <v>Plasma</v>
      </c>
      <c r="G8352" s="194">
        <v>277</v>
      </c>
      <c r="H8352" s="50" t="s">
        <v>60</v>
      </c>
      <c r="I8352" s="187">
        <v>34.100029999999997</v>
      </c>
      <c r="J8352" s="41" t="s">
        <v>941</v>
      </c>
      <c r="K8352" s="41" t="s">
        <v>335</v>
      </c>
    </row>
    <row r="8353" spans="1:16" x14ac:dyDescent="0.2">
      <c r="A8353" s="30">
        <v>1087</v>
      </c>
      <c r="B8353" s="253" t="str">
        <f>IF(AND(A8353&lt;&gt;"",ISNUMBER(A8353)),VLOOKUP(A8353,Studies!A:BR,2,FALSE),"")</f>
        <v>Lam 2003</v>
      </c>
      <c r="C8353" s="254" t="str">
        <f>IF(AND(A8353&lt;&gt;"",ISNUMBER(A8353)),VLOOKUP(A8353,Studies!A:BR,3,FALSE),"")</f>
        <v>https://www.ncbi.nlm.nih.gov/pubmed/14551182</v>
      </c>
      <c r="D8353" s="254" t="str">
        <f>IF(AND(A8353&lt;&gt;"",ISNUMBER(A8353)),VLOOKUP(A8353,Studies!A:BR,4,FALSE),"")</f>
        <v>Midazolam after Ketoconazole</v>
      </c>
      <c r="E8353" s="254" t="str">
        <f>IF(AND(A8353&lt;&gt;"",ISNUMBER(A8353)),VLOOKUP(A8353,Studies!A:BR,5,FALSE),"")</f>
        <v>Midazolam</v>
      </c>
      <c r="F8353" s="255" t="str">
        <f>IF(AND(A8353&lt;&gt;"",ISNUMBER(A8353)),VLOOKUP(A8353,Studies!A:BR,6,FALSE),"")</f>
        <v>Plasma</v>
      </c>
      <c r="G8353" s="194">
        <v>289</v>
      </c>
      <c r="H8353" s="50" t="s">
        <v>60</v>
      </c>
      <c r="I8353" s="187">
        <v>10.76549</v>
      </c>
      <c r="J8353" s="41" t="s">
        <v>941</v>
      </c>
      <c r="K8353" s="41" t="s">
        <v>335</v>
      </c>
    </row>
    <row r="8354" spans="1:16" x14ac:dyDescent="0.2">
      <c r="A8354" s="30">
        <v>1088</v>
      </c>
      <c r="B8354" s="253" t="str">
        <f>IF(AND(A8354&lt;&gt;"",ISNUMBER(A8354)),VLOOKUP(A8354,Studies!A:BR,2,FALSE),"")</f>
        <v>Lam 2003</v>
      </c>
      <c r="C8354" s="254" t="str">
        <f>IF(AND(A8354&lt;&gt;"",ISNUMBER(A8354)),VLOOKUP(A8354,Studies!A:BR,3,FALSE),"")</f>
        <v>https://www.ncbi.nlm.nih.gov/pubmed/14551182</v>
      </c>
      <c r="D8354" s="254" t="str">
        <f>IF(AND(A8354&lt;&gt;"",ISNUMBER(A8354)),VLOOKUP(A8354,Studies!A:BR,4,FALSE),"")</f>
        <v>Midazolam before Fluvoxamine</v>
      </c>
      <c r="E8354" s="254" t="str">
        <f>IF(AND(A8354&lt;&gt;"",ISNUMBER(A8354)),VLOOKUP(A8354,Studies!A:BR,5,FALSE),"")</f>
        <v>Midazolam</v>
      </c>
      <c r="F8354" s="255" t="str">
        <f>IF(AND(A8354&lt;&gt;"",ISNUMBER(A8354)),VLOOKUP(A8354,Studies!A:BR,6,FALSE),"")</f>
        <v>Plasma</v>
      </c>
      <c r="G8354" s="194">
        <v>0.25</v>
      </c>
      <c r="H8354" s="50" t="s">
        <v>60</v>
      </c>
      <c r="I8354" s="187">
        <v>63.190370000000001</v>
      </c>
      <c r="J8354" s="41" t="s">
        <v>941</v>
      </c>
      <c r="K8354" s="41" t="s">
        <v>335</v>
      </c>
      <c r="P8354" s="42" t="s">
        <v>2659</v>
      </c>
    </row>
    <row r="8355" spans="1:16" x14ac:dyDescent="0.2">
      <c r="A8355" s="30">
        <v>1088</v>
      </c>
      <c r="B8355" s="253" t="str">
        <f>IF(AND(A8355&lt;&gt;"",ISNUMBER(A8355)),VLOOKUP(A8355,Studies!A:BR,2,FALSE),"")</f>
        <v>Lam 2003</v>
      </c>
      <c r="C8355" s="254" t="str">
        <f>IF(AND(A8355&lt;&gt;"",ISNUMBER(A8355)),VLOOKUP(A8355,Studies!A:BR,3,FALSE),"")</f>
        <v>https://www.ncbi.nlm.nih.gov/pubmed/14551182</v>
      </c>
      <c r="D8355" s="254" t="str">
        <f>IF(AND(A8355&lt;&gt;"",ISNUMBER(A8355)),VLOOKUP(A8355,Studies!A:BR,4,FALSE),"")</f>
        <v>Midazolam before Fluvoxamine</v>
      </c>
      <c r="E8355" s="254" t="str">
        <f>IF(AND(A8355&lt;&gt;"",ISNUMBER(A8355)),VLOOKUP(A8355,Studies!A:BR,5,FALSE),"")</f>
        <v>Midazolam</v>
      </c>
      <c r="F8355" s="255" t="str">
        <f>IF(AND(A8355&lt;&gt;"",ISNUMBER(A8355)),VLOOKUP(A8355,Studies!A:BR,6,FALSE),"")</f>
        <v>Plasma</v>
      </c>
      <c r="G8355" s="194">
        <v>0.5</v>
      </c>
      <c r="H8355" s="50" t="s">
        <v>60</v>
      </c>
      <c r="I8355" s="187">
        <v>63.765140000000002</v>
      </c>
      <c r="J8355" s="41" t="s">
        <v>941</v>
      </c>
      <c r="K8355" s="41" t="s">
        <v>335</v>
      </c>
    </row>
    <row r="8356" spans="1:16" x14ac:dyDescent="0.2">
      <c r="A8356" s="30">
        <v>1088</v>
      </c>
      <c r="B8356" s="253" t="str">
        <f>IF(AND(A8356&lt;&gt;"",ISNUMBER(A8356)),VLOOKUP(A8356,Studies!A:BR,2,FALSE),"")</f>
        <v>Lam 2003</v>
      </c>
      <c r="C8356" s="254" t="str">
        <f>IF(AND(A8356&lt;&gt;"",ISNUMBER(A8356)),VLOOKUP(A8356,Studies!A:BR,3,FALSE),"")</f>
        <v>https://www.ncbi.nlm.nih.gov/pubmed/14551182</v>
      </c>
      <c r="D8356" s="254" t="str">
        <f>IF(AND(A8356&lt;&gt;"",ISNUMBER(A8356)),VLOOKUP(A8356,Studies!A:BR,4,FALSE),"")</f>
        <v>Midazolam before Fluvoxamine</v>
      </c>
      <c r="E8356" s="254" t="str">
        <f>IF(AND(A8356&lt;&gt;"",ISNUMBER(A8356)),VLOOKUP(A8356,Studies!A:BR,5,FALSE),"")</f>
        <v>Midazolam</v>
      </c>
      <c r="F8356" s="255" t="str">
        <f>IF(AND(A8356&lt;&gt;"",ISNUMBER(A8356)),VLOOKUP(A8356,Studies!A:BR,6,FALSE),"")</f>
        <v>Plasma</v>
      </c>
      <c r="G8356" s="194">
        <v>1</v>
      </c>
      <c r="H8356" s="50" t="s">
        <v>60</v>
      </c>
      <c r="I8356" s="187">
        <v>36.071019999999997</v>
      </c>
      <c r="J8356" s="41" t="s">
        <v>941</v>
      </c>
      <c r="K8356" s="41" t="s">
        <v>335</v>
      </c>
    </row>
    <row r="8357" spans="1:16" x14ac:dyDescent="0.2">
      <c r="A8357" s="30">
        <v>1088</v>
      </c>
      <c r="B8357" s="253" t="str">
        <f>IF(AND(A8357&lt;&gt;"",ISNUMBER(A8357)),VLOOKUP(A8357,Studies!A:BR,2,FALSE),"")</f>
        <v>Lam 2003</v>
      </c>
      <c r="C8357" s="254" t="str">
        <f>IF(AND(A8357&lt;&gt;"",ISNUMBER(A8357)),VLOOKUP(A8357,Studies!A:BR,3,FALSE),"")</f>
        <v>https://www.ncbi.nlm.nih.gov/pubmed/14551182</v>
      </c>
      <c r="D8357" s="254" t="str">
        <f>IF(AND(A8357&lt;&gt;"",ISNUMBER(A8357)),VLOOKUP(A8357,Studies!A:BR,4,FALSE),"")</f>
        <v>Midazolam before Fluvoxamine</v>
      </c>
      <c r="E8357" s="254" t="str">
        <f>IF(AND(A8357&lt;&gt;"",ISNUMBER(A8357)),VLOOKUP(A8357,Studies!A:BR,5,FALSE),"")</f>
        <v>Midazolam</v>
      </c>
      <c r="F8357" s="255" t="str">
        <f>IF(AND(A8357&lt;&gt;"",ISNUMBER(A8357)),VLOOKUP(A8357,Studies!A:BR,6,FALSE),"")</f>
        <v>Plasma</v>
      </c>
      <c r="G8357" s="194">
        <v>1.5</v>
      </c>
      <c r="H8357" s="50" t="s">
        <v>60</v>
      </c>
      <c r="I8357" s="187">
        <v>29.06005</v>
      </c>
      <c r="J8357" s="41" t="s">
        <v>941</v>
      </c>
      <c r="K8357" s="41" t="s">
        <v>335</v>
      </c>
    </row>
    <row r="8358" spans="1:16" x14ac:dyDescent="0.2">
      <c r="A8358" s="30">
        <v>1088</v>
      </c>
      <c r="B8358" s="253" t="str">
        <f>IF(AND(A8358&lt;&gt;"",ISNUMBER(A8358)),VLOOKUP(A8358,Studies!A:BR,2,FALSE),"")</f>
        <v>Lam 2003</v>
      </c>
      <c r="C8358" s="254" t="str">
        <f>IF(AND(A8358&lt;&gt;"",ISNUMBER(A8358)),VLOOKUP(A8358,Studies!A:BR,3,FALSE),"")</f>
        <v>https://www.ncbi.nlm.nih.gov/pubmed/14551182</v>
      </c>
      <c r="D8358" s="254" t="str">
        <f>IF(AND(A8358&lt;&gt;"",ISNUMBER(A8358)),VLOOKUP(A8358,Studies!A:BR,4,FALSE),"")</f>
        <v>Midazolam before Fluvoxamine</v>
      </c>
      <c r="E8358" s="254" t="str">
        <f>IF(AND(A8358&lt;&gt;"",ISNUMBER(A8358)),VLOOKUP(A8358,Studies!A:BR,5,FALSE),"")</f>
        <v>Midazolam</v>
      </c>
      <c r="F8358" s="255" t="str">
        <f>IF(AND(A8358&lt;&gt;"",ISNUMBER(A8358)),VLOOKUP(A8358,Studies!A:BR,6,FALSE),"")</f>
        <v>Plasma</v>
      </c>
      <c r="G8358" s="194">
        <v>2</v>
      </c>
      <c r="H8358" s="50" t="s">
        <v>60</v>
      </c>
      <c r="I8358" s="187">
        <v>22.238109999999999</v>
      </c>
      <c r="J8358" s="41" t="s">
        <v>941</v>
      </c>
      <c r="K8358" s="41" t="s">
        <v>335</v>
      </c>
    </row>
    <row r="8359" spans="1:16" x14ac:dyDescent="0.2">
      <c r="A8359" s="30">
        <v>1088</v>
      </c>
      <c r="B8359" s="253" t="str">
        <f>IF(AND(A8359&lt;&gt;"",ISNUMBER(A8359)),VLOOKUP(A8359,Studies!A:BR,2,FALSE),"")</f>
        <v>Lam 2003</v>
      </c>
      <c r="C8359" s="254" t="str">
        <f>IF(AND(A8359&lt;&gt;"",ISNUMBER(A8359)),VLOOKUP(A8359,Studies!A:BR,3,FALSE),"")</f>
        <v>https://www.ncbi.nlm.nih.gov/pubmed/14551182</v>
      </c>
      <c r="D8359" s="254" t="str">
        <f>IF(AND(A8359&lt;&gt;"",ISNUMBER(A8359)),VLOOKUP(A8359,Studies!A:BR,4,FALSE),"")</f>
        <v>Midazolam before Fluvoxamine</v>
      </c>
      <c r="E8359" s="254" t="str">
        <f>IF(AND(A8359&lt;&gt;"",ISNUMBER(A8359)),VLOOKUP(A8359,Studies!A:BR,5,FALSE),"")</f>
        <v>Midazolam</v>
      </c>
      <c r="F8359" s="255" t="str">
        <f>IF(AND(A8359&lt;&gt;"",ISNUMBER(A8359)),VLOOKUP(A8359,Studies!A:BR,6,FALSE),"")</f>
        <v>Plasma</v>
      </c>
      <c r="G8359" s="194">
        <v>4</v>
      </c>
      <c r="H8359" s="50" t="s">
        <v>60</v>
      </c>
      <c r="I8359" s="187">
        <v>7.4749140000000001</v>
      </c>
      <c r="J8359" s="41" t="s">
        <v>941</v>
      </c>
      <c r="K8359" s="41" t="s">
        <v>335</v>
      </c>
    </row>
    <row r="8360" spans="1:16" x14ac:dyDescent="0.2">
      <c r="A8360" s="30">
        <v>1088</v>
      </c>
      <c r="B8360" s="253" t="str">
        <f>IF(AND(A8360&lt;&gt;"",ISNUMBER(A8360)),VLOOKUP(A8360,Studies!A:BR,2,FALSE),"")</f>
        <v>Lam 2003</v>
      </c>
      <c r="C8360" s="254" t="str">
        <f>IF(AND(A8360&lt;&gt;"",ISNUMBER(A8360)),VLOOKUP(A8360,Studies!A:BR,3,FALSE),"")</f>
        <v>https://www.ncbi.nlm.nih.gov/pubmed/14551182</v>
      </c>
      <c r="D8360" s="254" t="str">
        <f>IF(AND(A8360&lt;&gt;"",ISNUMBER(A8360)),VLOOKUP(A8360,Studies!A:BR,4,FALSE),"")</f>
        <v>Midazolam before Fluvoxamine</v>
      </c>
      <c r="E8360" s="254" t="str">
        <f>IF(AND(A8360&lt;&gt;"",ISNUMBER(A8360)),VLOOKUP(A8360,Studies!A:BR,5,FALSE),"")</f>
        <v>Midazolam</v>
      </c>
      <c r="F8360" s="255" t="str">
        <f>IF(AND(A8360&lt;&gt;"",ISNUMBER(A8360)),VLOOKUP(A8360,Studies!A:BR,6,FALSE),"")</f>
        <v>Plasma</v>
      </c>
      <c r="G8360" s="194">
        <v>8</v>
      </c>
      <c r="H8360" s="50" t="s">
        <v>60</v>
      </c>
      <c r="I8360" s="187">
        <v>2.237676</v>
      </c>
      <c r="J8360" s="41" t="s">
        <v>941</v>
      </c>
      <c r="K8360" s="41" t="s">
        <v>335</v>
      </c>
    </row>
    <row r="8361" spans="1:16" x14ac:dyDescent="0.2">
      <c r="A8361" s="30">
        <v>1088</v>
      </c>
      <c r="B8361" s="253" t="str">
        <f>IF(AND(A8361&lt;&gt;"",ISNUMBER(A8361)),VLOOKUP(A8361,Studies!A:BR,2,FALSE),"")</f>
        <v>Lam 2003</v>
      </c>
      <c r="C8361" s="254" t="str">
        <f>IF(AND(A8361&lt;&gt;"",ISNUMBER(A8361)),VLOOKUP(A8361,Studies!A:BR,3,FALSE),"")</f>
        <v>https://www.ncbi.nlm.nih.gov/pubmed/14551182</v>
      </c>
      <c r="D8361" s="254" t="str">
        <f>IF(AND(A8361&lt;&gt;"",ISNUMBER(A8361)),VLOOKUP(A8361,Studies!A:BR,4,FALSE),"")</f>
        <v>Midazolam before Fluvoxamine</v>
      </c>
      <c r="E8361" s="254" t="str">
        <f>IF(AND(A8361&lt;&gt;"",ISNUMBER(A8361)),VLOOKUP(A8361,Studies!A:BR,5,FALSE),"")</f>
        <v>Midazolam</v>
      </c>
      <c r="F8361" s="255" t="str">
        <f>IF(AND(A8361&lt;&gt;"",ISNUMBER(A8361)),VLOOKUP(A8361,Studies!A:BR,6,FALSE),"")</f>
        <v>Plasma</v>
      </c>
      <c r="G8361" s="194">
        <v>10</v>
      </c>
      <c r="H8361" s="50" t="s">
        <v>60</v>
      </c>
      <c r="I8361" s="187">
        <v>1.5160929999999999</v>
      </c>
      <c r="J8361" s="41" t="s">
        <v>941</v>
      </c>
      <c r="K8361" s="41" t="s">
        <v>335</v>
      </c>
    </row>
    <row r="8362" spans="1:16" x14ac:dyDescent="0.2">
      <c r="A8362" s="30">
        <v>1089</v>
      </c>
      <c r="B8362" s="253" t="str">
        <f>IF(AND(A8362&lt;&gt;"",ISNUMBER(A8362)),VLOOKUP(A8362,Studies!A:BR,2,FALSE),"")</f>
        <v>Lam 2003</v>
      </c>
      <c r="C8362" s="254" t="str">
        <f>IF(AND(A8362&lt;&gt;"",ISNUMBER(A8362)),VLOOKUP(A8362,Studies!A:BR,3,FALSE),"")</f>
        <v>https://www.ncbi.nlm.nih.gov/pubmed/14551182</v>
      </c>
      <c r="D8362" s="254" t="str">
        <f>IF(AND(A8362&lt;&gt;"",ISNUMBER(A8362)),VLOOKUP(A8362,Studies!A:BR,4,FALSE),"")</f>
        <v>Midazolam after Fluvoxamine</v>
      </c>
      <c r="E8362" s="254" t="str">
        <f>IF(AND(A8362&lt;&gt;"",ISNUMBER(A8362)),VLOOKUP(A8362,Studies!A:BR,5,FALSE),"")</f>
        <v>Midazolam</v>
      </c>
      <c r="F8362" s="255" t="str">
        <f>IF(AND(A8362&lt;&gt;"",ISNUMBER(A8362)),VLOOKUP(A8362,Studies!A:BR,6,FALSE),"")</f>
        <v>Plasma</v>
      </c>
      <c r="G8362" s="194">
        <v>265</v>
      </c>
      <c r="H8362" s="50" t="s">
        <v>60</v>
      </c>
      <c r="I8362" s="187">
        <v>0</v>
      </c>
      <c r="J8362" s="41" t="s">
        <v>941</v>
      </c>
      <c r="K8362" s="41" t="s">
        <v>335</v>
      </c>
      <c r="P8362" s="42" t="s">
        <v>2660</v>
      </c>
    </row>
    <row r="8363" spans="1:16" x14ac:dyDescent="0.2">
      <c r="A8363" s="30">
        <v>1089</v>
      </c>
      <c r="B8363" s="253" t="str">
        <f>IF(AND(A8363&lt;&gt;"",ISNUMBER(A8363)),VLOOKUP(A8363,Studies!A:BR,2,FALSE),"")</f>
        <v>Lam 2003</v>
      </c>
      <c r="C8363" s="254" t="str">
        <f>IF(AND(A8363&lt;&gt;"",ISNUMBER(A8363)),VLOOKUP(A8363,Studies!A:BR,3,FALSE),"")</f>
        <v>https://www.ncbi.nlm.nih.gov/pubmed/14551182</v>
      </c>
      <c r="D8363" s="254" t="str">
        <f>IF(AND(A8363&lt;&gt;"",ISNUMBER(A8363)),VLOOKUP(A8363,Studies!A:BR,4,FALSE),"")</f>
        <v>Midazolam after Fluvoxamine</v>
      </c>
      <c r="E8363" s="254" t="str">
        <f>IF(AND(A8363&lt;&gt;"",ISNUMBER(A8363)),VLOOKUP(A8363,Studies!A:BR,5,FALSE),"")</f>
        <v>Midazolam</v>
      </c>
      <c r="F8363" s="255" t="str">
        <f>IF(AND(A8363&lt;&gt;"",ISNUMBER(A8363)),VLOOKUP(A8363,Studies!A:BR,6,FALSE),"")</f>
        <v>Plasma</v>
      </c>
      <c r="G8363" s="194">
        <v>265.25</v>
      </c>
      <c r="H8363" s="50" t="s">
        <v>60</v>
      </c>
      <c r="I8363" s="187">
        <v>89.188720000000004</v>
      </c>
      <c r="J8363" s="41" t="s">
        <v>941</v>
      </c>
      <c r="K8363" s="41" t="s">
        <v>335</v>
      </c>
    </row>
    <row r="8364" spans="1:16" x14ac:dyDescent="0.2">
      <c r="A8364" s="30">
        <v>1089</v>
      </c>
      <c r="B8364" s="253" t="str">
        <f>IF(AND(A8364&lt;&gt;"",ISNUMBER(A8364)),VLOOKUP(A8364,Studies!A:BR,2,FALSE),"")</f>
        <v>Lam 2003</v>
      </c>
      <c r="C8364" s="254" t="str">
        <f>IF(AND(A8364&lt;&gt;"",ISNUMBER(A8364)),VLOOKUP(A8364,Studies!A:BR,3,FALSE),"")</f>
        <v>https://www.ncbi.nlm.nih.gov/pubmed/14551182</v>
      </c>
      <c r="D8364" s="254" t="str">
        <f>IF(AND(A8364&lt;&gt;"",ISNUMBER(A8364)),VLOOKUP(A8364,Studies!A:BR,4,FALSE),"")</f>
        <v>Midazolam after Fluvoxamine</v>
      </c>
      <c r="E8364" s="254" t="str">
        <f>IF(AND(A8364&lt;&gt;"",ISNUMBER(A8364)),VLOOKUP(A8364,Studies!A:BR,5,FALSE),"")</f>
        <v>Midazolam</v>
      </c>
      <c r="F8364" s="255" t="str">
        <f>IF(AND(A8364&lt;&gt;"",ISNUMBER(A8364)),VLOOKUP(A8364,Studies!A:BR,6,FALSE),"")</f>
        <v>Plasma</v>
      </c>
      <c r="G8364" s="194">
        <v>265.5</v>
      </c>
      <c r="H8364" s="50" t="s">
        <v>60</v>
      </c>
      <c r="I8364" s="187">
        <v>78.755510000000001</v>
      </c>
      <c r="J8364" s="41" t="s">
        <v>941</v>
      </c>
      <c r="K8364" s="41" t="s">
        <v>335</v>
      </c>
    </row>
    <row r="8365" spans="1:16" x14ac:dyDescent="0.2">
      <c r="A8365" s="30">
        <v>1089</v>
      </c>
      <c r="B8365" s="253" t="str">
        <f>IF(AND(A8365&lt;&gt;"",ISNUMBER(A8365)),VLOOKUP(A8365,Studies!A:BR,2,FALSE),"")</f>
        <v>Lam 2003</v>
      </c>
      <c r="C8365" s="254" t="str">
        <f>IF(AND(A8365&lt;&gt;"",ISNUMBER(A8365)),VLOOKUP(A8365,Studies!A:BR,3,FALSE),"")</f>
        <v>https://www.ncbi.nlm.nih.gov/pubmed/14551182</v>
      </c>
      <c r="D8365" s="254" t="str">
        <f>IF(AND(A8365&lt;&gt;"",ISNUMBER(A8365)),VLOOKUP(A8365,Studies!A:BR,4,FALSE),"")</f>
        <v>Midazolam after Fluvoxamine</v>
      </c>
      <c r="E8365" s="254" t="str">
        <f>IF(AND(A8365&lt;&gt;"",ISNUMBER(A8365)),VLOOKUP(A8365,Studies!A:BR,5,FALSE),"")</f>
        <v>Midazolam</v>
      </c>
      <c r="F8365" s="255" t="str">
        <f>IF(AND(A8365&lt;&gt;"",ISNUMBER(A8365)),VLOOKUP(A8365,Studies!A:BR,6,FALSE),"")</f>
        <v>Plasma</v>
      </c>
      <c r="G8365" s="194">
        <v>266</v>
      </c>
      <c r="H8365" s="50" t="s">
        <v>60</v>
      </c>
      <c r="I8365" s="187">
        <v>51.251620000000003</v>
      </c>
      <c r="J8365" s="41" t="s">
        <v>941</v>
      </c>
      <c r="K8365" s="41" t="s">
        <v>335</v>
      </c>
    </row>
    <row r="8366" spans="1:16" x14ac:dyDescent="0.2">
      <c r="A8366" s="30">
        <v>1089</v>
      </c>
      <c r="B8366" s="253" t="str">
        <f>IF(AND(A8366&lt;&gt;"",ISNUMBER(A8366)),VLOOKUP(A8366,Studies!A:BR,2,FALSE),"")</f>
        <v>Lam 2003</v>
      </c>
      <c r="C8366" s="254" t="str">
        <f>IF(AND(A8366&lt;&gt;"",ISNUMBER(A8366)),VLOOKUP(A8366,Studies!A:BR,3,FALSE),"")</f>
        <v>https://www.ncbi.nlm.nih.gov/pubmed/14551182</v>
      </c>
      <c r="D8366" s="254" t="str">
        <f>IF(AND(A8366&lt;&gt;"",ISNUMBER(A8366)),VLOOKUP(A8366,Studies!A:BR,4,FALSE),"")</f>
        <v>Midazolam after Fluvoxamine</v>
      </c>
      <c r="E8366" s="254" t="str">
        <f>IF(AND(A8366&lt;&gt;"",ISNUMBER(A8366)),VLOOKUP(A8366,Studies!A:BR,5,FALSE),"")</f>
        <v>Midazolam</v>
      </c>
      <c r="F8366" s="255" t="str">
        <f>IF(AND(A8366&lt;&gt;"",ISNUMBER(A8366)),VLOOKUP(A8366,Studies!A:BR,6,FALSE),"")</f>
        <v>Plasma</v>
      </c>
      <c r="G8366" s="194">
        <v>266.5</v>
      </c>
      <c r="H8366" s="50" t="s">
        <v>60</v>
      </c>
      <c r="I8366" s="187">
        <v>40.823920000000001</v>
      </c>
      <c r="J8366" s="41" t="s">
        <v>941</v>
      </c>
      <c r="K8366" s="41" t="s">
        <v>335</v>
      </c>
    </row>
    <row r="8367" spans="1:16" x14ac:dyDescent="0.2">
      <c r="A8367" s="30">
        <v>1089</v>
      </c>
      <c r="B8367" s="253" t="str">
        <f>IF(AND(A8367&lt;&gt;"",ISNUMBER(A8367)),VLOOKUP(A8367,Studies!A:BR,2,FALSE),"")</f>
        <v>Lam 2003</v>
      </c>
      <c r="C8367" s="254" t="str">
        <f>IF(AND(A8367&lt;&gt;"",ISNUMBER(A8367)),VLOOKUP(A8367,Studies!A:BR,3,FALSE),"")</f>
        <v>https://www.ncbi.nlm.nih.gov/pubmed/14551182</v>
      </c>
      <c r="D8367" s="254" t="str">
        <f>IF(AND(A8367&lt;&gt;"",ISNUMBER(A8367)),VLOOKUP(A8367,Studies!A:BR,4,FALSE),"")</f>
        <v>Midazolam after Fluvoxamine</v>
      </c>
      <c r="E8367" s="254" t="str">
        <f>IF(AND(A8367&lt;&gt;"",ISNUMBER(A8367)),VLOOKUP(A8367,Studies!A:BR,5,FALSE),"")</f>
        <v>Midazolam</v>
      </c>
      <c r="F8367" s="255" t="str">
        <f>IF(AND(A8367&lt;&gt;"",ISNUMBER(A8367)),VLOOKUP(A8367,Studies!A:BR,6,FALSE),"")</f>
        <v>Plasma</v>
      </c>
      <c r="G8367" s="194">
        <v>267</v>
      </c>
      <c r="H8367" s="50" t="s">
        <v>60</v>
      </c>
      <c r="I8367" s="187">
        <v>31.726400000000002</v>
      </c>
      <c r="J8367" s="41" t="s">
        <v>941</v>
      </c>
      <c r="K8367" s="41" t="s">
        <v>335</v>
      </c>
    </row>
    <row r="8368" spans="1:16" x14ac:dyDescent="0.2">
      <c r="A8368" s="30">
        <v>1089</v>
      </c>
      <c r="B8368" s="253" t="str">
        <f>IF(AND(A8368&lt;&gt;"",ISNUMBER(A8368)),VLOOKUP(A8368,Studies!A:BR,2,FALSE),"")</f>
        <v>Lam 2003</v>
      </c>
      <c r="C8368" s="254" t="str">
        <f>IF(AND(A8368&lt;&gt;"",ISNUMBER(A8368)),VLOOKUP(A8368,Studies!A:BR,3,FALSE),"")</f>
        <v>https://www.ncbi.nlm.nih.gov/pubmed/14551182</v>
      </c>
      <c r="D8368" s="254" t="str">
        <f>IF(AND(A8368&lt;&gt;"",ISNUMBER(A8368)),VLOOKUP(A8368,Studies!A:BR,4,FALSE),"")</f>
        <v>Midazolam after Fluvoxamine</v>
      </c>
      <c r="E8368" s="254" t="str">
        <f>IF(AND(A8368&lt;&gt;"",ISNUMBER(A8368)),VLOOKUP(A8368,Studies!A:BR,5,FALSE),"")</f>
        <v>Midazolam</v>
      </c>
      <c r="F8368" s="255" t="str">
        <f>IF(AND(A8368&lt;&gt;"",ISNUMBER(A8368)),VLOOKUP(A8368,Studies!A:BR,6,FALSE),"")</f>
        <v>Plasma</v>
      </c>
      <c r="G8368" s="194">
        <v>269</v>
      </c>
      <c r="H8368" s="50" t="s">
        <v>60</v>
      </c>
      <c r="I8368" s="187">
        <v>9.9421630000000007</v>
      </c>
      <c r="J8368" s="41" t="s">
        <v>941</v>
      </c>
      <c r="K8368" s="41" t="s">
        <v>335</v>
      </c>
    </row>
    <row r="8369" spans="1:16" x14ac:dyDescent="0.2">
      <c r="A8369" s="30">
        <v>1089</v>
      </c>
      <c r="B8369" s="253" t="str">
        <f>IF(AND(A8369&lt;&gt;"",ISNUMBER(A8369)),VLOOKUP(A8369,Studies!A:BR,2,FALSE),"")</f>
        <v>Lam 2003</v>
      </c>
      <c r="C8369" s="254" t="str">
        <f>IF(AND(A8369&lt;&gt;"",ISNUMBER(A8369)),VLOOKUP(A8369,Studies!A:BR,3,FALSE),"")</f>
        <v>https://www.ncbi.nlm.nih.gov/pubmed/14551182</v>
      </c>
      <c r="D8369" s="254" t="str">
        <f>IF(AND(A8369&lt;&gt;"",ISNUMBER(A8369)),VLOOKUP(A8369,Studies!A:BR,4,FALSE),"")</f>
        <v>Midazolam after Fluvoxamine</v>
      </c>
      <c r="E8369" s="254" t="str">
        <f>IF(AND(A8369&lt;&gt;"",ISNUMBER(A8369)),VLOOKUP(A8369,Studies!A:BR,5,FALSE),"")</f>
        <v>Midazolam</v>
      </c>
      <c r="F8369" s="255" t="str">
        <f>IF(AND(A8369&lt;&gt;"",ISNUMBER(A8369)),VLOOKUP(A8369,Studies!A:BR,6,FALSE),"")</f>
        <v>Plasma</v>
      </c>
      <c r="G8369" s="194">
        <v>273</v>
      </c>
      <c r="H8369" s="50" t="s">
        <v>60</v>
      </c>
      <c r="I8369" s="187">
        <v>4.7044459999999999</v>
      </c>
      <c r="J8369" s="41" t="s">
        <v>941</v>
      </c>
      <c r="K8369" s="41" t="s">
        <v>335</v>
      </c>
    </row>
    <row r="8370" spans="1:16" x14ac:dyDescent="0.2">
      <c r="A8370" s="30">
        <v>1089</v>
      </c>
      <c r="B8370" s="253" t="str">
        <f>IF(AND(A8370&lt;&gt;"",ISNUMBER(A8370)),VLOOKUP(A8370,Studies!A:BR,2,FALSE),"")</f>
        <v>Lam 2003</v>
      </c>
      <c r="C8370" s="254" t="str">
        <f>IF(AND(A8370&lt;&gt;"",ISNUMBER(A8370)),VLOOKUP(A8370,Studies!A:BR,3,FALSE),"")</f>
        <v>https://www.ncbi.nlm.nih.gov/pubmed/14551182</v>
      </c>
      <c r="D8370" s="254" t="str">
        <f>IF(AND(A8370&lt;&gt;"",ISNUMBER(A8370)),VLOOKUP(A8370,Studies!A:BR,4,FALSE),"")</f>
        <v>Midazolam after Fluvoxamine</v>
      </c>
      <c r="E8370" s="254" t="str">
        <f>IF(AND(A8370&lt;&gt;"",ISNUMBER(A8370)),VLOOKUP(A8370,Studies!A:BR,5,FALSE),"")</f>
        <v>Midazolam</v>
      </c>
      <c r="F8370" s="255" t="str">
        <f>IF(AND(A8370&lt;&gt;"",ISNUMBER(A8370)),VLOOKUP(A8370,Studies!A:BR,6,FALSE),"")</f>
        <v>Plasma</v>
      </c>
      <c r="G8370" s="194">
        <v>275</v>
      </c>
      <c r="H8370" s="50" t="s">
        <v>60</v>
      </c>
      <c r="I8370" s="187">
        <v>3.7935910000000002</v>
      </c>
      <c r="J8370" s="41" t="s">
        <v>941</v>
      </c>
      <c r="K8370" s="41" t="s">
        <v>335</v>
      </c>
    </row>
    <row r="8371" spans="1:16" x14ac:dyDescent="0.2">
      <c r="A8371" s="30">
        <v>1103</v>
      </c>
      <c r="B8371" s="253" t="str">
        <f>IF(AND(A8371&lt;&gt;"",ISNUMBER(A8371)),VLOOKUP(A8371,Studies!A:BR,2,FALSE),"")</f>
        <v>Fleishaker 1994</v>
      </c>
      <c r="C8371" s="254" t="str">
        <f>IF(AND(A8371&lt;&gt;"",ISNUMBER(A8371)),VLOOKUP(A8371,Studies!A:BR,3,FALSE),"")</f>
        <v>https://www.ncbi.nlm.nih.gov/pubmed/8005185</v>
      </c>
      <c r="D8371" s="254" t="str">
        <f>IF(AND(A8371&lt;&gt;"",ISNUMBER(A8371)),VLOOKUP(A8371,Studies!A:BR,4,FALSE),"")</f>
        <v>Alprazolam alone</v>
      </c>
      <c r="E8371" s="254" t="str">
        <f>IF(AND(A8371&lt;&gt;"",ISNUMBER(A8371)),VLOOKUP(A8371,Studies!A:BR,5,FALSE),"")</f>
        <v>Alprazolam</v>
      </c>
      <c r="F8371" s="255" t="str">
        <f>IF(AND(A8371&lt;&gt;"",ISNUMBER(A8371)),VLOOKUP(A8371,Studies!A:BR,6,FALSE),"")</f>
        <v>Plasma</v>
      </c>
      <c r="G8371" s="194">
        <v>0</v>
      </c>
      <c r="H8371" s="50" t="s">
        <v>60</v>
      </c>
      <c r="I8371" s="187">
        <v>0.70346249999999999</v>
      </c>
      <c r="J8371" s="41" t="s">
        <v>941</v>
      </c>
      <c r="K8371" s="41" t="s">
        <v>335</v>
      </c>
      <c r="P8371" s="42" t="s">
        <v>2661</v>
      </c>
    </row>
    <row r="8372" spans="1:16" x14ac:dyDescent="0.2">
      <c r="A8372" s="30">
        <v>1103</v>
      </c>
      <c r="B8372" s="253" t="str">
        <f>IF(AND(A8372&lt;&gt;"",ISNUMBER(A8372)),VLOOKUP(A8372,Studies!A:BR,2,FALSE),"")</f>
        <v>Fleishaker 1994</v>
      </c>
      <c r="C8372" s="254" t="str">
        <f>IF(AND(A8372&lt;&gt;"",ISNUMBER(A8372)),VLOOKUP(A8372,Studies!A:BR,3,FALSE),"")</f>
        <v>https://www.ncbi.nlm.nih.gov/pubmed/8005185</v>
      </c>
      <c r="D8372" s="254" t="str">
        <f>IF(AND(A8372&lt;&gt;"",ISNUMBER(A8372)),VLOOKUP(A8372,Studies!A:BR,4,FALSE),"")</f>
        <v>Alprazolam alone</v>
      </c>
      <c r="E8372" s="254" t="str">
        <f>IF(AND(A8372&lt;&gt;"",ISNUMBER(A8372)),VLOOKUP(A8372,Studies!A:BR,5,FALSE),"")</f>
        <v>Alprazolam</v>
      </c>
      <c r="F8372" s="255" t="str">
        <f>IF(AND(A8372&lt;&gt;"",ISNUMBER(A8372)),VLOOKUP(A8372,Studies!A:BR,6,FALSE),"")</f>
        <v>Plasma</v>
      </c>
      <c r="G8372" s="194">
        <v>1</v>
      </c>
      <c r="H8372" s="50" t="s">
        <v>60</v>
      </c>
      <c r="I8372" s="187">
        <v>8.4481769999999994</v>
      </c>
      <c r="J8372" s="41" t="s">
        <v>941</v>
      </c>
      <c r="K8372" s="41" t="s">
        <v>335</v>
      </c>
    </row>
    <row r="8373" spans="1:16" x14ac:dyDescent="0.2">
      <c r="A8373" s="30">
        <v>1103</v>
      </c>
      <c r="B8373" s="253" t="str">
        <f>IF(AND(A8373&lt;&gt;"",ISNUMBER(A8373)),VLOOKUP(A8373,Studies!A:BR,2,FALSE),"")</f>
        <v>Fleishaker 1994</v>
      </c>
      <c r="C8373" s="254" t="str">
        <f>IF(AND(A8373&lt;&gt;"",ISNUMBER(A8373)),VLOOKUP(A8373,Studies!A:BR,3,FALSE),"")</f>
        <v>https://www.ncbi.nlm.nih.gov/pubmed/8005185</v>
      </c>
      <c r="D8373" s="254" t="str">
        <f>IF(AND(A8373&lt;&gt;"",ISNUMBER(A8373)),VLOOKUP(A8373,Studies!A:BR,4,FALSE),"")</f>
        <v>Alprazolam alone</v>
      </c>
      <c r="E8373" s="254" t="str">
        <f>IF(AND(A8373&lt;&gt;"",ISNUMBER(A8373)),VLOOKUP(A8373,Studies!A:BR,5,FALSE),"")</f>
        <v>Alprazolam</v>
      </c>
      <c r="F8373" s="255" t="str">
        <f>IF(AND(A8373&lt;&gt;"",ISNUMBER(A8373)),VLOOKUP(A8373,Studies!A:BR,6,FALSE),"")</f>
        <v>Plasma</v>
      </c>
      <c r="G8373" s="194">
        <v>2</v>
      </c>
      <c r="H8373" s="50" t="s">
        <v>60</v>
      </c>
      <c r="I8373" s="187">
        <v>12.20176</v>
      </c>
      <c r="J8373" s="41" t="s">
        <v>941</v>
      </c>
      <c r="K8373" s="41" t="s">
        <v>335</v>
      </c>
    </row>
    <row r="8374" spans="1:16" x14ac:dyDescent="0.2">
      <c r="A8374" s="30">
        <v>1103</v>
      </c>
      <c r="B8374" s="253" t="str">
        <f>IF(AND(A8374&lt;&gt;"",ISNUMBER(A8374)),VLOOKUP(A8374,Studies!A:BR,2,FALSE),"")</f>
        <v>Fleishaker 1994</v>
      </c>
      <c r="C8374" s="254" t="str">
        <f>IF(AND(A8374&lt;&gt;"",ISNUMBER(A8374)),VLOOKUP(A8374,Studies!A:BR,3,FALSE),"")</f>
        <v>https://www.ncbi.nlm.nih.gov/pubmed/8005185</v>
      </c>
      <c r="D8374" s="254" t="str">
        <f>IF(AND(A8374&lt;&gt;"",ISNUMBER(A8374)),VLOOKUP(A8374,Studies!A:BR,4,FALSE),"")</f>
        <v>Alprazolam alone</v>
      </c>
      <c r="E8374" s="254" t="str">
        <f>IF(AND(A8374&lt;&gt;"",ISNUMBER(A8374)),VLOOKUP(A8374,Studies!A:BR,5,FALSE),"")</f>
        <v>Alprazolam</v>
      </c>
      <c r="F8374" s="255" t="str">
        <f>IF(AND(A8374&lt;&gt;"",ISNUMBER(A8374)),VLOOKUP(A8374,Studies!A:BR,6,FALSE),"")</f>
        <v>Plasma</v>
      </c>
      <c r="G8374" s="194">
        <v>4</v>
      </c>
      <c r="H8374" s="50" t="s">
        <v>60</v>
      </c>
      <c r="I8374" s="187">
        <v>12.66717</v>
      </c>
      <c r="J8374" s="41" t="s">
        <v>941</v>
      </c>
      <c r="K8374" s="41" t="s">
        <v>335</v>
      </c>
    </row>
    <row r="8375" spans="1:16" x14ac:dyDescent="0.2">
      <c r="A8375" s="30">
        <v>1103</v>
      </c>
      <c r="B8375" s="253" t="str">
        <f>IF(AND(A8375&lt;&gt;"",ISNUMBER(A8375)),VLOOKUP(A8375,Studies!A:BR,2,FALSE),"")</f>
        <v>Fleishaker 1994</v>
      </c>
      <c r="C8375" s="254" t="str">
        <f>IF(AND(A8375&lt;&gt;"",ISNUMBER(A8375)),VLOOKUP(A8375,Studies!A:BR,3,FALSE),"")</f>
        <v>https://www.ncbi.nlm.nih.gov/pubmed/8005185</v>
      </c>
      <c r="D8375" s="254" t="str">
        <f>IF(AND(A8375&lt;&gt;"",ISNUMBER(A8375)),VLOOKUP(A8375,Studies!A:BR,4,FALSE),"")</f>
        <v>Alprazolam alone</v>
      </c>
      <c r="E8375" s="254" t="str">
        <f>IF(AND(A8375&lt;&gt;"",ISNUMBER(A8375)),VLOOKUP(A8375,Studies!A:BR,5,FALSE),"")</f>
        <v>Alprazolam</v>
      </c>
      <c r="F8375" s="255" t="str">
        <f>IF(AND(A8375&lt;&gt;"",ISNUMBER(A8375)),VLOOKUP(A8375,Studies!A:BR,6,FALSE),"")</f>
        <v>Plasma</v>
      </c>
      <c r="G8375" s="194">
        <v>5</v>
      </c>
      <c r="H8375" s="50" t="s">
        <v>60</v>
      </c>
      <c r="I8375" s="187">
        <v>11.49091</v>
      </c>
      <c r="J8375" s="41" t="s">
        <v>941</v>
      </c>
      <c r="K8375" s="41" t="s">
        <v>335</v>
      </c>
    </row>
    <row r="8376" spans="1:16" x14ac:dyDescent="0.2">
      <c r="A8376" s="30">
        <v>1103</v>
      </c>
      <c r="B8376" s="253" t="str">
        <f>IF(AND(A8376&lt;&gt;"",ISNUMBER(A8376)),VLOOKUP(A8376,Studies!A:BR,2,FALSE),"")</f>
        <v>Fleishaker 1994</v>
      </c>
      <c r="C8376" s="254" t="str">
        <f>IF(AND(A8376&lt;&gt;"",ISNUMBER(A8376)),VLOOKUP(A8376,Studies!A:BR,3,FALSE),"")</f>
        <v>https://www.ncbi.nlm.nih.gov/pubmed/8005185</v>
      </c>
      <c r="D8376" s="254" t="str">
        <f>IF(AND(A8376&lt;&gt;"",ISNUMBER(A8376)),VLOOKUP(A8376,Studies!A:BR,4,FALSE),"")</f>
        <v>Alprazolam alone</v>
      </c>
      <c r="E8376" s="254" t="str">
        <f>IF(AND(A8376&lt;&gt;"",ISNUMBER(A8376)),VLOOKUP(A8376,Studies!A:BR,5,FALSE),"")</f>
        <v>Alprazolam</v>
      </c>
      <c r="F8376" s="255" t="str">
        <f>IF(AND(A8376&lt;&gt;"",ISNUMBER(A8376)),VLOOKUP(A8376,Studies!A:BR,6,FALSE),"")</f>
        <v>Plasma</v>
      </c>
      <c r="G8376" s="194">
        <v>6</v>
      </c>
      <c r="H8376" s="50" t="s">
        <v>60</v>
      </c>
      <c r="I8376" s="187">
        <v>13.36655</v>
      </c>
      <c r="J8376" s="41" t="s">
        <v>941</v>
      </c>
      <c r="K8376" s="41" t="s">
        <v>335</v>
      </c>
    </row>
    <row r="8377" spans="1:16" x14ac:dyDescent="0.2">
      <c r="A8377" s="30">
        <v>1103</v>
      </c>
      <c r="B8377" s="253" t="str">
        <f>IF(AND(A8377&lt;&gt;"",ISNUMBER(A8377)),VLOOKUP(A8377,Studies!A:BR,2,FALSE),"")</f>
        <v>Fleishaker 1994</v>
      </c>
      <c r="C8377" s="254" t="str">
        <f>IF(AND(A8377&lt;&gt;"",ISNUMBER(A8377)),VLOOKUP(A8377,Studies!A:BR,3,FALSE),"")</f>
        <v>https://www.ncbi.nlm.nih.gov/pubmed/8005185</v>
      </c>
      <c r="D8377" s="254" t="str">
        <f>IF(AND(A8377&lt;&gt;"",ISNUMBER(A8377)),VLOOKUP(A8377,Studies!A:BR,4,FALSE),"")</f>
        <v>Alprazolam alone</v>
      </c>
      <c r="E8377" s="254" t="str">
        <f>IF(AND(A8377&lt;&gt;"",ISNUMBER(A8377)),VLOOKUP(A8377,Studies!A:BR,5,FALSE),"")</f>
        <v>Alprazolam</v>
      </c>
      <c r="F8377" s="255" t="str">
        <f>IF(AND(A8377&lt;&gt;"",ISNUMBER(A8377)),VLOOKUP(A8377,Studies!A:BR,6,FALSE),"")</f>
        <v>Plasma</v>
      </c>
      <c r="G8377" s="194">
        <v>7</v>
      </c>
      <c r="H8377" s="50" t="s">
        <v>60</v>
      </c>
      <c r="I8377" s="187">
        <v>16.65091</v>
      </c>
      <c r="J8377" s="41" t="s">
        <v>941</v>
      </c>
      <c r="K8377" s="41" t="s">
        <v>335</v>
      </c>
    </row>
    <row r="8378" spans="1:16" x14ac:dyDescent="0.2">
      <c r="A8378" s="30">
        <v>1103</v>
      </c>
      <c r="B8378" s="253" t="str">
        <f>IF(AND(A8378&lt;&gt;"",ISNUMBER(A8378)),VLOOKUP(A8378,Studies!A:BR,2,FALSE),"")</f>
        <v>Fleishaker 1994</v>
      </c>
      <c r="C8378" s="254" t="str">
        <f>IF(AND(A8378&lt;&gt;"",ISNUMBER(A8378)),VLOOKUP(A8378,Studies!A:BR,3,FALSE),"")</f>
        <v>https://www.ncbi.nlm.nih.gov/pubmed/8005185</v>
      </c>
      <c r="D8378" s="254" t="str">
        <f>IF(AND(A8378&lt;&gt;"",ISNUMBER(A8378)),VLOOKUP(A8378,Studies!A:BR,4,FALSE),"")</f>
        <v>Alprazolam alone</v>
      </c>
      <c r="E8378" s="254" t="str">
        <f>IF(AND(A8378&lt;&gt;"",ISNUMBER(A8378)),VLOOKUP(A8378,Studies!A:BR,5,FALSE),"")</f>
        <v>Alprazolam</v>
      </c>
      <c r="F8378" s="255" t="str">
        <f>IF(AND(A8378&lt;&gt;"",ISNUMBER(A8378)),VLOOKUP(A8378,Studies!A:BR,6,FALSE),"")</f>
        <v>Plasma</v>
      </c>
      <c r="G8378" s="194">
        <v>9</v>
      </c>
      <c r="H8378" s="50" t="s">
        <v>60</v>
      </c>
      <c r="I8378" s="187">
        <v>18.525020000000001</v>
      </c>
      <c r="J8378" s="41" t="s">
        <v>941</v>
      </c>
      <c r="K8378" s="41" t="s">
        <v>335</v>
      </c>
    </row>
    <row r="8379" spans="1:16" x14ac:dyDescent="0.2">
      <c r="A8379" s="30">
        <v>1103</v>
      </c>
      <c r="B8379" s="253" t="str">
        <f>IF(AND(A8379&lt;&gt;"",ISNUMBER(A8379)),VLOOKUP(A8379,Studies!A:BR,2,FALSE),"")</f>
        <v>Fleishaker 1994</v>
      </c>
      <c r="C8379" s="254" t="str">
        <f>IF(AND(A8379&lt;&gt;"",ISNUMBER(A8379)),VLOOKUP(A8379,Studies!A:BR,3,FALSE),"")</f>
        <v>https://www.ncbi.nlm.nih.gov/pubmed/8005185</v>
      </c>
      <c r="D8379" s="254" t="str">
        <f>IF(AND(A8379&lt;&gt;"",ISNUMBER(A8379)),VLOOKUP(A8379,Studies!A:BR,4,FALSE),"")</f>
        <v>Alprazolam alone</v>
      </c>
      <c r="E8379" s="254" t="str">
        <f>IF(AND(A8379&lt;&gt;"",ISNUMBER(A8379)),VLOOKUP(A8379,Studies!A:BR,5,FALSE),"")</f>
        <v>Alprazolam</v>
      </c>
      <c r="F8379" s="255" t="str">
        <f>IF(AND(A8379&lt;&gt;"",ISNUMBER(A8379)),VLOOKUP(A8379,Studies!A:BR,6,FALSE),"")</f>
        <v>Plasma</v>
      </c>
      <c r="G8379" s="194">
        <v>10</v>
      </c>
      <c r="H8379" s="50" t="s">
        <v>60</v>
      </c>
      <c r="I8379" s="187">
        <v>18.05273</v>
      </c>
      <c r="J8379" s="41" t="s">
        <v>941</v>
      </c>
      <c r="K8379" s="41" t="s">
        <v>335</v>
      </c>
    </row>
    <row r="8380" spans="1:16" x14ac:dyDescent="0.2">
      <c r="A8380" s="30">
        <v>1103</v>
      </c>
      <c r="B8380" s="253" t="str">
        <f>IF(AND(A8380&lt;&gt;"",ISNUMBER(A8380)),VLOOKUP(A8380,Studies!A:BR,2,FALSE),"")</f>
        <v>Fleishaker 1994</v>
      </c>
      <c r="C8380" s="254" t="str">
        <f>IF(AND(A8380&lt;&gt;"",ISNUMBER(A8380)),VLOOKUP(A8380,Studies!A:BR,3,FALSE),"")</f>
        <v>https://www.ncbi.nlm.nih.gov/pubmed/8005185</v>
      </c>
      <c r="D8380" s="254" t="str">
        <f>IF(AND(A8380&lt;&gt;"",ISNUMBER(A8380)),VLOOKUP(A8380,Studies!A:BR,4,FALSE),"")</f>
        <v>Alprazolam alone</v>
      </c>
      <c r="E8380" s="254" t="str">
        <f>IF(AND(A8380&lt;&gt;"",ISNUMBER(A8380)),VLOOKUP(A8380,Studies!A:BR,5,FALSE),"")</f>
        <v>Alprazolam</v>
      </c>
      <c r="F8380" s="255" t="str">
        <f>IF(AND(A8380&lt;&gt;"",ISNUMBER(A8380)),VLOOKUP(A8380,Studies!A:BR,6,FALSE),"")</f>
        <v>Plasma</v>
      </c>
      <c r="G8380" s="194">
        <v>11</v>
      </c>
      <c r="H8380" s="50" t="s">
        <v>60</v>
      </c>
      <c r="I8380" s="187">
        <v>20.867599999999999</v>
      </c>
      <c r="J8380" s="41" t="s">
        <v>941</v>
      </c>
      <c r="K8380" s="41" t="s">
        <v>335</v>
      </c>
    </row>
    <row r="8381" spans="1:16" x14ac:dyDescent="0.2">
      <c r="A8381" s="30">
        <v>1103</v>
      </c>
      <c r="B8381" s="253" t="str">
        <f>IF(AND(A8381&lt;&gt;"",ISNUMBER(A8381)),VLOOKUP(A8381,Studies!A:BR,2,FALSE),"")</f>
        <v>Fleishaker 1994</v>
      </c>
      <c r="C8381" s="254" t="str">
        <f>IF(AND(A8381&lt;&gt;"",ISNUMBER(A8381)),VLOOKUP(A8381,Studies!A:BR,3,FALSE),"")</f>
        <v>https://www.ncbi.nlm.nih.gov/pubmed/8005185</v>
      </c>
      <c r="D8381" s="254" t="str">
        <f>IF(AND(A8381&lt;&gt;"",ISNUMBER(A8381)),VLOOKUP(A8381,Studies!A:BR,4,FALSE),"")</f>
        <v>Alprazolam alone</v>
      </c>
      <c r="E8381" s="254" t="str">
        <f>IF(AND(A8381&lt;&gt;"",ISNUMBER(A8381)),VLOOKUP(A8381,Studies!A:BR,5,FALSE),"")</f>
        <v>Alprazolam</v>
      </c>
      <c r="F8381" s="255" t="str">
        <f>IF(AND(A8381&lt;&gt;"",ISNUMBER(A8381)),VLOOKUP(A8381,Studies!A:BR,6,FALSE),"")</f>
        <v>Plasma</v>
      </c>
      <c r="G8381" s="194">
        <v>12</v>
      </c>
      <c r="H8381" s="50" t="s">
        <v>60</v>
      </c>
      <c r="I8381" s="187">
        <v>23.447479999999999</v>
      </c>
      <c r="J8381" s="41" t="s">
        <v>941</v>
      </c>
      <c r="K8381" s="41" t="s">
        <v>335</v>
      </c>
    </row>
    <row r="8382" spans="1:16" x14ac:dyDescent="0.2">
      <c r="A8382" s="30">
        <v>1103</v>
      </c>
      <c r="B8382" s="253" t="str">
        <f>IF(AND(A8382&lt;&gt;"",ISNUMBER(A8382)),VLOOKUP(A8382,Studies!A:BR,2,FALSE),"")</f>
        <v>Fleishaker 1994</v>
      </c>
      <c r="C8382" s="254" t="str">
        <f>IF(AND(A8382&lt;&gt;"",ISNUMBER(A8382)),VLOOKUP(A8382,Studies!A:BR,3,FALSE),"")</f>
        <v>https://www.ncbi.nlm.nih.gov/pubmed/8005185</v>
      </c>
      <c r="D8382" s="254" t="str">
        <f>IF(AND(A8382&lt;&gt;"",ISNUMBER(A8382)),VLOOKUP(A8382,Studies!A:BR,4,FALSE),"")</f>
        <v>Alprazolam alone</v>
      </c>
      <c r="E8382" s="254" t="str">
        <f>IF(AND(A8382&lt;&gt;"",ISNUMBER(A8382)),VLOOKUP(A8382,Studies!A:BR,5,FALSE),"")</f>
        <v>Alprazolam</v>
      </c>
      <c r="F8382" s="255" t="str">
        <f>IF(AND(A8382&lt;&gt;"",ISNUMBER(A8382)),VLOOKUP(A8382,Studies!A:BR,6,FALSE),"")</f>
        <v>Plasma</v>
      </c>
      <c r="G8382" s="194">
        <v>14</v>
      </c>
      <c r="H8382" s="50" t="s">
        <v>60</v>
      </c>
      <c r="I8382" s="187">
        <v>23.677890000000001</v>
      </c>
      <c r="J8382" s="41" t="s">
        <v>941</v>
      </c>
      <c r="K8382" s="41" t="s">
        <v>335</v>
      </c>
    </row>
    <row r="8383" spans="1:16" x14ac:dyDescent="0.2">
      <c r="A8383" s="30">
        <v>1103</v>
      </c>
      <c r="B8383" s="253" t="str">
        <f>IF(AND(A8383&lt;&gt;"",ISNUMBER(A8383)),VLOOKUP(A8383,Studies!A:BR,2,FALSE),"")</f>
        <v>Fleishaker 1994</v>
      </c>
      <c r="C8383" s="254" t="str">
        <f>IF(AND(A8383&lt;&gt;"",ISNUMBER(A8383)),VLOOKUP(A8383,Studies!A:BR,3,FALSE),"")</f>
        <v>https://www.ncbi.nlm.nih.gov/pubmed/8005185</v>
      </c>
      <c r="D8383" s="254" t="str">
        <f>IF(AND(A8383&lt;&gt;"",ISNUMBER(A8383)),VLOOKUP(A8383,Studies!A:BR,4,FALSE),"")</f>
        <v>Alprazolam alone</v>
      </c>
      <c r="E8383" s="254" t="str">
        <f>IF(AND(A8383&lt;&gt;"",ISNUMBER(A8383)),VLOOKUP(A8383,Studies!A:BR,5,FALSE),"")</f>
        <v>Alprazolam</v>
      </c>
      <c r="F8383" s="255" t="str">
        <f>IF(AND(A8383&lt;&gt;"",ISNUMBER(A8383)),VLOOKUP(A8383,Studies!A:BR,6,FALSE),"")</f>
        <v>Plasma</v>
      </c>
      <c r="G8383" s="194">
        <v>15</v>
      </c>
      <c r="H8383" s="50" t="s">
        <v>60</v>
      </c>
      <c r="I8383" s="187">
        <v>24.379819999999999</v>
      </c>
      <c r="J8383" s="41" t="s">
        <v>941</v>
      </c>
      <c r="K8383" s="41" t="s">
        <v>335</v>
      </c>
    </row>
    <row r="8384" spans="1:16" x14ac:dyDescent="0.2">
      <c r="A8384" s="30">
        <v>1103</v>
      </c>
      <c r="B8384" s="253" t="str">
        <f>IF(AND(A8384&lt;&gt;"",ISNUMBER(A8384)),VLOOKUP(A8384,Studies!A:BR,2,FALSE),"")</f>
        <v>Fleishaker 1994</v>
      </c>
      <c r="C8384" s="254" t="str">
        <f>IF(AND(A8384&lt;&gt;"",ISNUMBER(A8384)),VLOOKUP(A8384,Studies!A:BR,3,FALSE),"")</f>
        <v>https://www.ncbi.nlm.nih.gov/pubmed/8005185</v>
      </c>
      <c r="D8384" s="254" t="str">
        <f>IF(AND(A8384&lt;&gt;"",ISNUMBER(A8384)),VLOOKUP(A8384,Studies!A:BR,4,FALSE),"")</f>
        <v>Alprazolam alone</v>
      </c>
      <c r="E8384" s="254" t="str">
        <f>IF(AND(A8384&lt;&gt;"",ISNUMBER(A8384)),VLOOKUP(A8384,Studies!A:BR,5,FALSE),"")</f>
        <v>Alprazolam</v>
      </c>
      <c r="F8384" s="255" t="str">
        <f>IF(AND(A8384&lt;&gt;"",ISNUMBER(A8384)),VLOOKUP(A8384,Studies!A:BR,6,FALSE),"")</f>
        <v>Plasma</v>
      </c>
      <c r="G8384" s="194">
        <v>20</v>
      </c>
      <c r="H8384" s="50" t="s">
        <v>60</v>
      </c>
      <c r="I8384" s="187">
        <v>25.77731</v>
      </c>
      <c r="J8384" s="41" t="s">
        <v>941</v>
      </c>
      <c r="K8384" s="41" t="s">
        <v>335</v>
      </c>
    </row>
    <row r="8385" spans="1:11" x14ac:dyDescent="0.2">
      <c r="A8385" s="30">
        <v>1103</v>
      </c>
      <c r="B8385" s="253" t="str">
        <f>IF(AND(A8385&lt;&gt;"",ISNUMBER(A8385)),VLOOKUP(A8385,Studies!A:BR,2,FALSE),"")</f>
        <v>Fleishaker 1994</v>
      </c>
      <c r="C8385" s="254" t="str">
        <f>IF(AND(A8385&lt;&gt;"",ISNUMBER(A8385)),VLOOKUP(A8385,Studies!A:BR,3,FALSE),"")</f>
        <v>https://www.ncbi.nlm.nih.gov/pubmed/8005185</v>
      </c>
      <c r="D8385" s="254" t="str">
        <f>IF(AND(A8385&lt;&gt;"",ISNUMBER(A8385)),VLOOKUP(A8385,Studies!A:BR,4,FALSE),"")</f>
        <v>Alprazolam alone</v>
      </c>
      <c r="E8385" s="254" t="str">
        <f>IF(AND(A8385&lt;&gt;"",ISNUMBER(A8385)),VLOOKUP(A8385,Studies!A:BR,5,FALSE),"")</f>
        <v>Alprazolam</v>
      </c>
      <c r="F8385" s="255" t="str">
        <f>IF(AND(A8385&lt;&gt;"",ISNUMBER(A8385)),VLOOKUP(A8385,Studies!A:BR,6,FALSE),"")</f>
        <v>Plasma</v>
      </c>
      <c r="G8385" s="194">
        <v>24</v>
      </c>
      <c r="H8385" s="50" t="s">
        <v>60</v>
      </c>
      <c r="I8385" s="187">
        <v>27.177099999999999</v>
      </c>
      <c r="J8385" s="41" t="s">
        <v>941</v>
      </c>
      <c r="K8385" s="41" t="s">
        <v>335</v>
      </c>
    </row>
    <row r="8386" spans="1:11" x14ac:dyDescent="0.2">
      <c r="A8386" s="30">
        <v>1103</v>
      </c>
      <c r="B8386" s="253" t="str">
        <f>IF(AND(A8386&lt;&gt;"",ISNUMBER(A8386)),VLOOKUP(A8386,Studies!A:BR,2,FALSE),"")</f>
        <v>Fleishaker 1994</v>
      </c>
      <c r="C8386" s="254" t="str">
        <f>IF(AND(A8386&lt;&gt;"",ISNUMBER(A8386)),VLOOKUP(A8386,Studies!A:BR,3,FALSE),"")</f>
        <v>https://www.ncbi.nlm.nih.gov/pubmed/8005185</v>
      </c>
      <c r="D8386" s="254" t="str">
        <f>IF(AND(A8386&lt;&gt;"",ISNUMBER(A8386)),VLOOKUP(A8386,Studies!A:BR,4,FALSE),"")</f>
        <v>Alprazolam alone</v>
      </c>
      <c r="E8386" s="254" t="str">
        <f>IF(AND(A8386&lt;&gt;"",ISNUMBER(A8386)),VLOOKUP(A8386,Studies!A:BR,5,FALSE),"")</f>
        <v>Alprazolam</v>
      </c>
      <c r="F8386" s="255" t="str">
        <f>IF(AND(A8386&lt;&gt;"",ISNUMBER(A8386)),VLOOKUP(A8386,Studies!A:BR,6,FALSE),"")</f>
        <v>Plasma</v>
      </c>
      <c r="G8386" s="194">
        <v>48</v>
      </c>
      <c r="H8386" s="50" t="s">
        <v>60</v>
      </c>
      <c r="I8386" s="187">
        <v>35.575580000000002</v>
      </c>
      <c r="J8386" s="41" t="s">
        <v>941</v>
      </c>
      <c r="K8386" s="41" t="s">
        <v>335</v>
      </c>
    </row>
    <row r="8387" spans="1:11" x14ac:dyDescent="0.2">
      <c r="A8387" s="30">
        <v>1103</v>
      </c>
      <c r="B8387" s="253" t="str">
        <f>IF(AND(A8387&lt;&gt;"",ISNUMBER(A8387)),VLOOKUP(A8387,Studies!A:BR,2,FALSE),"")</f>
        <v>Fleishaker 1994</v>
      </c>
      <c r="C8387" s="254" t="str">
        <f>IF(AND(A8387&lt;&gt;"",ISNUMBER(A8387)),VLOOKUP(A8387,Studies!A:BR,3,FALSE),"")</f>
        <v>https://www.ncbi.nlm.nih.gov/pubmed/8005185</v>
      </c>
      <c r="D8387" s="254" t="str">
        <f>IF(AND(A8387&lt;&gt;"",ISNUMBER(A8387)),VLOOKUP(A8387,Studies!A:BR,4,FALSE),"")</f>
        <v>Alprazolam alone</v>
      </c>
      <c r="E8387" s="254" t="str">
        <f>IF(AND(A8387&lt;&gt;"",ISNUMBER(A8387)),VLOOKUP(A8387,Studies!A:BR,5,FALSE),"")</f>
        <v>Alprazolam</v>
      </c>
      <c r="F8387" s="255" t="str">
        <f>IF(AND(A8387&lt;&gt;"",ISNUMBER(A8387)),VLOOKUP(A8387,Studies!A:BR,6,FALSE),"")</f>
        <v>Plasma</v>
      </c>
      <c r="G8387" s="194">
        <v>72</v>
      </c>
      <c r="H8387" s="50" t="s">
        <v>60</v>
      </c>
      <c r="I8387" s="187">
        <v>38.80997</v>
      </c>
      <c r="J8387" s="41" t="s">
        <v>941</v>
      </c>
      <c r="K8387" s="41" t="s">
        <v>335</v>
      </c>
    </row>
    <row r="8388" spans="1:11" x14ac:dyDescent="0.2">
      <c r="A8388" s="30">
        <v>1103</v>
      </c>
      <c r="B8388" s="253" t="str">
        <f>IF(AND(A8388&lt;&gt;"",ISNUMBER(A8388)),VLOOKUP(A8388,Studies!A:BR,2,FALSE),"")</f>
        <v>Fleishaker 1994</v>
      </c>
      <c r="C8388" s="254" t="str">
        <f>IF(AND(A8388&lt;&gt;"",ISNUMBER(A8388)),VLOOKUP(A8388,Studies!A:BR,3,FALSE),"")</f>
        <v>https://www.ncbi.nlm.nih.gov/pubmed/8005185</v>
      </c>
      <c r="D8388" s="254" t="str">
        <f>IF(AND(A8388&lt;&gt;"",ISNUMBER(A8388)),VLOOKUP(A8388,Studies!A:BR,4,FALSE),"")</f>
        <v>Alprazolam alone</v>
      </c>
      <c r="E8388" s="254" t="str">
        <f>IF(AND(A8388&lt;&gt;"",ISNUMBER(A8388)),VLOOKUP(A8388,Studies!A:BR,5,FALSE),"")</f>
        <v>Alprazolam</v>
      </c>
      <c r="F8388" s="255" t="str">
        <f>IF(AND(A8388&lt;&gt;"",ISNUMBER(A8388)),VLOOKUP(A8388,Studies!A:BR,6,FALSE),"")</f>
        <v>Plasma</v>
      </c>
      <c r="G8388" s="194">
        <v>73</v>
      </c>
      <c r="H8388" s="50" t="s">
        <v>60</v>
      </c>
      <c r="I8388" s="187">
        <v>42.32882</v>
      </c>
      <c r="J8388" s="41" t="s">
        <v>941</v>
      </c>
      <c r="K8388" s="41" t="s">
        <v>335</v>
      </c>
    </row>
    <row r="8389" spans="1:11" x14ac:dyDescent="0.2">
      <c r="A8389" s="30">
        <v>1103</v>
      </c>
      <c r="B8389" s="253" t="str">
        <f>IF(AND(A8389&lt;&gt;"",ISNUMBER(A8389)),VLOOKUP(A8389,Studies!A:BR,2,FALSE),"")</f>
        <v>Fleishaker 1994</v>
      </c>
      <c r="C8389" s="254" t="str">
        <f>IF(AND(A8389&lt;&gt;"",ISNUMBER(A8389)),VLOOKUP(A8389,Studies!A:BR,3,FALSE),"")</f>
        <v>https://www.ncbi.nlm.nih.gov/pubmed/8005185</v>
      </c>
      <c r="D8389" s="254" t="str">
        <f>IF(AND(A8389&lt;&gt;"",ISNUMBER(A8389)),VLOOKUP(A8389,Studies!A:BR,4,FALSE),"")</f>
        <v>Alprazolam alone</v>
      </c>
      <c r="E8389" s="254" t="str">
        <f>IF(AND(A8389&lt;&gt;"",ISNUMBER(A8389)),VLOOKUP(A8389,Studies!A:BR,5,FALSE),"")</f>
        <v>Alprazolam</v>
      </c>
      <c r="F8389" s="255" t="str">
        <f>IF(AND(A8389&lt;&gt;"",ISNUMBER(A8389)),VLOOKUP(A8389,Studies!A:BR,6,FALSE),"")</f>
        <v>Plasma</v>
      </c>
      <c r="G8389" s="194">
        <v>74</v>
      </c>
      <c r="H8389" s="50" t="s">
        <v>60</v>
      </c>
      <c r="I8389" s="187">
        <v>43.969470000000001</v>
      </c>
      <c r="J8389" s="41" t="s">
        <v>941</v>
      </c>
      <c r="K8389" s="41" t="s">
        <v>335</v>
      </c>
    </row>
    <row r="8390" spans="1:11" x14ac:dyDescent="0.2">
      <c r="A8390" s="30">
        <v>1103</v>
      </c>
      <c r="B8390" s="253" t="str">
        <f>IF(AND(A8390&lt;&gt;"",ISNUMBER(A8390)),VLOOKUP(A8390,Studies!A:BR,2,FALSE),"")</f>
        <v>Fleishaker 1994</v>
      </c>
      <c r="C8390" s="254" t="str">
        <f>IF(AND(A8390&lt;&gt;"",ISNUMBER(A8390)),VLOOKUP(A8390,Studies!A:BR,3,FALSE),"")</f>
        <v>https://www.ncbi.nlm.nih.gov/pubmed/8005185</v>
      </c>
      <c r="D8390" s="254" t="str">
        <f>IF(AND(A8390&lt;&gt;"",ISNUMBER(A8390)),VLOOKUP(A8390,Studies!A:BR,4,FALSE),"")</f>
        <v>Alprazolam alone</v>
      </c>
      <c r="E8390" s="254" t="str">
        <f>IF(AND(A8390&lt;&gt;"",ISNUMBER(A8390)),VLOOKUP(A8390,Studies!A:BR,5,FALSE),"")</f>
        <v>Alprazolam</v>
      </c>
      <c r="F8390" s="255" t="str">
        <f>IF(AND(A8390&lt;&gt;"",ISNUMBER(A8390)),VLOOKUP(A8390,Studies!A:BR,6,FALSE),"")</f>
        <v>Plasma</v>
      </c>
      <c r="G8390" s="194">
        <v>76</v>
      </c>
      <c r="H8390" s="50" t="s">
        <v>60</v>
      </c>
      <c r="I8390" s="187">
        <v>42.08719</v>
      </c>
      <c r="J8390" s="41" t="s">
        <v>941</v>
      </c>
      <c r="K8390" s="41" t="s">
        <v>335</v>
      </c>
    </row>
    <row r="8391" spans="1:11" x14ac:dyDescent="0.2">
      <c r="A8391" s="30">
        <v>1103</v>
      </c>
      <c r="B8391" s="253" t="str">
        <f>IF(AND(A8391&lt;&gt;"",ISNUMBER(A8391)),VLOOKUP(A8391,Studies!A:BR,2,FALSE),"")</f>
        <v>Fleishaker 1994</v>
      </c>
      <c r="C8391" s="254" t="str">
        <f>IF(AND(A8391&lt;&gt;"",ISNUMBER(A8391)),VLOOKUP(A8391,Studies!A:BR,3,FALSE),"")</f>
        <v>https://www.ncbi.nlm.nih.gov/pubmed/8005185</v>
      </c>
      <c r="D8391" s="254" t="str">
        <f>IF(AND(A8391&lt;&gt;"",ISNUMBER(A8391)),VLOOKUP(A8391,Studies!A:BR,4,FALSE),"")</f>
        <v>Alprazolam alone</v>
      </c>
      <c r="E8391" s="254" t="str">
        <f>IF(AND(A8391&lt;&gt;"",ISNUMBER(A8391)),VLOOKUP(A8391,Studies!A:BR,5,FALSE),"")</f>
        <v>Alprazolam</v>
      </c>
      <c r="F8391" s="255" t="str">
        <f>IF(AND(A8391&lt;&gt;"",ISNUMBER(A8391)),VLOOKUP(A8391,Studies!A:BR,6,FALSE),"")</f>
        <v>Plasma</v>
      </c>
      <c r="G8391" s="194">
        <v>77</v>
      </c>
      <c r="H8391" s="50" t="s">
        <v>60</v>
      </c>
      <c r="I8391" s="187">
        <v>39.503239999999998</v>
      </c>
      <c r="J8391" s="41" t="s">
        <v>941</v>
      </c>
      <c r="K8391" s="41" t="s">
        <v>335</v>
      </c>
    </row>
    <row r="8392" spans="1:11" x14ac:dyDescent="0.2">
      <c r="A8392" s="30">
        <v>1103</v>
      </c>
      <c r="B8392" s="253" t="str">
        <f>IF(AND(A8392&lt;&gt;"",ISNUMBER(A8392)),VLOOKUP(A8392,Studies!A:BR,2,FALSE),"")</f>
        <v>Fleishaker 1994</v>
      </c>
      <c r="C8392" s="254" t="str">
        <f>IF(AND(A8392&lt;&gt;"",ISNUMBER(A8392)),VLOOKUP(A8392,Studies!A:BR,3,FALSE),"")</f>
        <v>https://www.ncbi.nlm.nih.gov/pubmed/8005185</v>
      </c>
      <c r="D8392" s="254" t="str">
        <f>IF(AND(A8392&lt;&gt;"",ISNUMBER(A8392)),VLOOKUP(A8392,Studies!A:BR,4,FALSE),"")</f>
        <v>Alprazolam alone</v>
      </c>
      <c r="E8392" s="254" t="str">
        <f>IF(AND(A8392&lt;&gt;"",ISNUMBER(A8392)),VLOOKUP(A8392,Studies!A:BR,5,FALSE),"")</f>
        <v>Alprazolam</v>
      </c>
      <c r="F8392" s="255" t="str">
        <f>IF(AND(A8392&lt;&gt;"",ISNUMBER(A8392)),VLOOKUP(A8392,Studies!A:BR,6,FALSE),"")</f>
        <v>Plasma</v>
      </c>
      <c r="G8392" s="194">
        <v>78</v>
      </c>
      <c r="H8392" s="50" t="s">
        <v>60</v>
      </c>
      <c r="I8392" s="187">
        <v>43.256830000000001</v>
      </c>
      <c r="J8392" s="41" t="s">
        <v>941</v>
      </c>
      <c r="K8392" s="41" t="s">
        <v>335</v>
      </c>
    </row>
    <row r="8393" spans="1:11" x14ac:dyDescent="0.2">
      <c r="A8393" s="30">
        <v>1103</v>
      </c>
      <c r="B8393" s="253" t="str">
        <f>IF(AND(A8393&lt;&gt;"",ISNUMBER(A8393)),VLOOKUP(A8393,Studies!A:BR,2,FALSE),"")</f>
        <v>Fleishaker 1994</v>
      </c>
      <c r="C8393" s="254" t="str">
        <f>IF(AND(A8393&lt;&gt;"",ISNUMBER(A8393)),VLOOKUP(A8393,Studies!A:BR,3,FALSE),"")</f>
        <v>https://www.ncbi.nlm.nih.gov/pubmed/8005185</v>
      </c>
      <c r="D8393" s="254" t="str">
        <f>IF(AND(A8393&lt;&gt;"",ISNUMBER(A8393)),VLOOKUP(A8393,Studies!A:BR,4,FALSE),"")</f>
        <v>Alprazolam alone</v>
      </c>
      <c r="E8393" s="254" t="str">
        <f>IF(AND(A8393&lt;&gt;"",ISNUMBER(A8393)),VLOOKUP(A8393,Studies!A:BR,5,FALSE),"")</f>
        <v>Alprazolam</v>
      </c>
      <c r="F8393" s="255" t="str">
        <f>IF(AND(A8393&lt;&gt;"",ISNUMBER(A8393)),VLOOKUP(A8393,Studies!A:BR,6,FALSE),"")</f>
        <v>Plasma</v>
      </c>
      <c r="G8393" s="194">
        <v>79</v>
      </c>
      <c r="H8393" s="50" t="s">
        <v>60</v>
      </c>
      <c r="I8393" s="187">
        <v>43.959009999999999</v>
      </c>
      <c r="J8393" s="41" t="s">
        <v>941</v>
      </c>
      <c r="K8393" s="41" t="s">
        <v>335</v>
      </c>
    </row>
    <row r="8394" spans="1:11" x14ac:dyDescent="0.2">
      <c r="A8394" s="30">
        <v>1103</v>
      </c>
      <c r="B8394" s="253" t="str">
        <f>IF(AND(A8394&lt;&gt;"",ISNUMBER(A8394)),VLOOKUP(A8394,Studies!A:BR,2,FALSE),"")</f>
        <v>Fleishaker 1994</v>
      </c>
      <c r="C8394" s="254" t="str">
        <f>IF(AND(A8394&lt;&gt;"",ISNUMBER(A8394)),VLOOKUP(A8394,Studies!A:BR,3,FALSE),"")</f>
        <v>https://www.ncbi.nlm.nih.gov/pubmed/8005185</v>
      </c>
      <c r="D8394" s="254" t="str">
        <f>IF(AND(A8394&lt;&gt;"",ISNUMBER(A8394)),VLOOKUP(A8394,Studies!A:BR,4,FALSE),"")</f>
        <v>Alprazolam alone</v>
      </c>
      <c r="E8394" s="254" t="str">
        <f>IF(AND(A8394&lt;&gt;"",ISNUMBER(A8394)),VLOOKUP(A8394,Studies!A:BR,5,FALSE),"")</f>
        <v>Alprazolam</v>
      </c>
      <c r="F8394" s="255" t="str">
        <f>IF(AND(A8394&lt;&gt;"",ISNUMBER(A8394)),VLOOKUP(A8394,Studies!A:BR,6,FALSE),"")</f>
        <v>Plasma</v>
      </c>
      <c r="G8394" s="194">
        <v>81</v>
      </c>
      <c r="H8394" s="50" t="s">
        <v>60</v>
      </c>
      <c r="I8394" s="187">
        <v>43.719679999999997</v>
      </c>
      <c r="J8394" s="41" t="s">
        <v>941</v>
      </c>
      <c r="K8394" s="41" t="s">
        <v>335</v>
      </c>
    </row>
    <row r="8395" spans="1:11" x14ac:dyDescent="0.2">
      <c r="A8395" s="30">
        <v>1103</v>
      </c>
      <c r="B8395" s="253" t="str">
        <f>IF(AND(A8395&lt;&gt;"",ISNUMBER(A8395)),VLOOKUP(A8395,Studies!A:BR,2,FALSE),"")</f>
        <v>Fleishaker 1994</v>
      </c>
      <c r="C8395" s="254" t="str">
        <f>IF(AND(A8395&lt;&gt;"",ISNUMBER(A8395)),VLOOKUP(A8395,Studies!A:BR,3,FALSE),"")</f>
        <v>https://www.ncbi.nlm.nih.gov/pubmed/8005185</v>
      </c>
      <c r="D8395" s="254" t="str">
        <f>IF(AND(A8395&lt;&gt;"",ISNUMBER(A8395)),VLOOKUP(A8395,Studies!A:BR,4,FALSE),"")</f>
        <v>Alprazolam alone</v>
      </c>
      <c r="E8395" s="254" t="str">
        <f>IF(AND(A8395&lt;&gt;"",ISNUMBER(A8395)),VLOOKUP(A8395,Studies!A:BR,5,FALSE),"")</f>
        <v>Alprazolam</v>
      </c>
      <c r="F8395" s="255" t="str">
        <f>IF(AND(A8395&lt;&gt;"",ISNUMBER(A8395)),VLOOKUP(A8395,Studies!A:BR,6,FALSE),"")</f>
        <v>Plasma</v>
      </c>
      <c r="G8395" s="194">
        <v>82</v>
      </c>
      <c r="H8395" s="50" t="s">
        <v>60</v>
      </c>
      <c r="I8395" s="187">
        <v>40.431249999999999</v>
      </c>
      <c r="J8395" s="41" t="s">
        <v>941</v>
      </c>
      <c r="K8395" s="41" t="s">
        <v>335</v>
      </c>
    </row>
    <row r="8396" spans="1:11" x14ac:dyDescent="0.2">
      <c r="A8396" s="30">
        <v>1103</v>
      </c>
      <c r="B8396" s="253" t="str">
        <f>IF(AND(A8396&lt;&gt;"",ISNUMBER(A8396)),VLOOKUP(A8396,Studies!A:BR,2,FALSE),"")</f>
        <v>Fleishaker 1994</v>
      </c>
      <c r="C8396" s="254" t="str">
        <f>IF(AND(A8396&lt;&gt;"",ISNUMBER(A8396)),VLOOKUP(A8396,Studies!A:BR,3,FALSE),"")</f>
        <v>https://www.ncbi.nlm.nih.gov/pubmed/8005185</v>
      </c>
      <c r="D8396" s="254" t="str">
        <f>IF(AND(A8396&lt;&gt;"",ISNUMBER(A8396)),VLOOKUP(A8396,Studies!A:BR,4,FALSE),"")</f>
        <v>Alprazolam alone</v>
      </c>
      <c r="E8396" s="254" t="str">
        <f>IF(AND(A8396&lt;&gt;"",ISNUMBER(A8396)),VLOOKUP(A8396,Studies!A:BR,5,FALSE),"")</f>
        <v>Alprazolam</v>
      </c>
      <c r="F8396" s="255" t="str">
        <f>IF(AND(A8396&lt;&gt;"",ISNUMBER(A8396)),VLOOKUP(A8396,Studies!A:BR,6,FALSE),"")</f>
        <v>Plasma</v>
      </c>
      <c r="G8396" s="194">
        <v>83</v>
      </c>
      <c r="H8396" s="50" t="s">
        <v>60</v>
      </c>
      <c r="I8396" s="187">
        <v>45.828029999999998</v>
      </c>
      <c r="J8396" s="41" t="s">
        <v>941</v>
      </c>
      <c r="K8396" s="41" t="s">
        <v>335</v>
      </c>
    </row>
    <row r="8397" spans="1:11" x14ac:dyDescent="0.2">
      <c r="A8397" s="30">
        <v>1103</v>
      </c>
      <c r="B8397" s="253" t="str">
        <f>IF(AND(A8397&lt;&gt;"",ISNUMBER(A8397)),VLOOKUP(A8397,Studies!A:BR,2,FALSE),"")</f>
        <v>Fleishaker 1994</v>
      </c>
      <c r="C8397" s="254" t="str">
        <f>IF(AND(A8397&lt;&gt;"",ISNUMBER(A8397)),VLOOKUP(A8397,Studies!A:BR,3,FALSE),"")</f>
        <v>https://www.ncbi.nlm.nih.gov/pubmed/8005185</v>
      </c>
      <c r="D8397" s="254" t="str">
        <f>IF(AND(A8397&lt;&gt;"",ISNUMBER(A8397)),VLOOKUP(A8397,Studies!A:BR,4,FALSE),"")</f>
        <v>Alprazolam alone</v>
      </c>
      <c r="E8397" s="254" t="str">
        <f>IF(AND(A8397&lt;&gt;"",ISNUMBER(A8397)),VLOOKUP(A8397,Studies!A:BR,5,FALSE),"")</f>
        <v>Alprazolam</v>
      </c>
      <c r="F8397" s="255" t="str">
        <f>IF(AND(A8397&lt;&gt;"",ISNUMBER(A8397)),VLOOKUP(A8397,Studies!A:BR,6,FALSE),"")</f>
        <v>Plasma</v>
      </c>
      <c r="G8397" s="194">
        <v>84</v>
      </c>
      <c r="H8397" s="50" t="s">
        <v>60</v>
      </c>
      <c r="I8397" s="187">
        <v>47.234200000000001</v>
      </c>
      <c r="J8397" s="41" t="s">
        <v>941</v>
      </c>
      <c r="K8397" s="41" t="s">
        <v>335</v>
      </c>
    </row>
    <row r="8398" spans="1:11" x14ac:dyDescent="0.2">
      <c r="A8398" s="30">
        <v>1103</v>
      </c>
      <c r="B8398" s="253" t="str">
        <f>IF(AND(A8398&lt;&gt;"",ISNUMBER(A8398)),VLOOKUP(A8398,Studies!A:BR,2,FALSE),"")</f>
        <v>Fleishaker 1994</v>
      </c>
      <c r="C8398" s="254" t="str">
        <f>IF(AND(A8398&lt;&gt;"",ISNUMBER(A8398)),VLOOKUP(A8398,Studies!A:BR,3,FALSE),"")</f>
        <v>https://www.ncbi.nlm.nih.gov/pubmed/8005185</v>
      </c>
      <c r="D8398" s="254" t="str">
        <f>IF(AND(A8398&lt;&gt;"",ISNUMBER(A8398)),VLOOKUP(A8398,Studies!A:BR,4,FALSE),"")</f>
        <v>Alprazolam alone</v>
      </c>
      <c r="E8398" s="254" t="str">
        <f>IF(AND(A8398&lt;&gt;"",ISNUMBER(A8398)),VLOOKUP(A8398,Studies!A:BR,5,FALSE),"")</f>
        <v>Alprazolam</v>
      </c>
      <c r="F8398" s="255" t="str">
        <f>IF(AND(A8398&lt;&gt;"",ISNUMBER(A8398)),VLOOKUP(A8398,Studies!A:BR,6,FALSE),"")</f>
        <v>Plasma</v>
      </c>
      <c r="G8398" s="194">
        <v>86</v>
      </c>
      <c r="H8398" s="50" t="s">
        <v>60</v>
      </c>
      <c r="I8398" s="187">
        <v>44.413209999999999</v>
      </c>
      <c r="J8398" s="41" t="s">
        <v>941</v>
      </c>
      <c r="K8398" s="41" t="s">
        <v>335</v>
      </c>
    </row>
    <row r="8399" spans="1:11" x14ac:dyDescent="0.2">
      <c r="A8399" s="30">
        <v>1103</v>
      </c>
      <c r="B8399" s="253" t="str">
        <f>IF(AND(A8399&lt;&gt;"",ISNUMBER(A8399)),VLOOKUP(A8399,Studies!A:BR,2,FALSE),"")</f>
        <v>Fleishaker 1994</v>
      </c>
      <c r="C8399" s="254" t="str">
        <f>IF(AND(A8399&lt;&gt;"",ISNUMBER(A8399)),VLOOKUP(A8399,Studies!A:BR,3,FALSE),"")</f>
        <v>https://www.ncbi.nlm.nih.gov/pubmed/8005185</v>
      </c>
      <c r="D8399" s="254" t="str">
        <f>IF(AND(A8399&lt;&gt;"",ISNUMBER(A8399)),VLOOKUP(A8399,Studies!A:BR,4,FALSE),"")</f>
        <v>Alprazolam alone</v>
      </c>
      <c r="E8399" s="254" t="str">
        <f>IF(AND(A8399&lt;&gt;"",ISNUMBER(A8399)),VLOOKUP(A8399,Studies!A:BR,5,FALSE),"")</f>
        <v>Alprazolam</v>
      </c>
      <c r="F8399" s="255" t="str">
        <f>IF(AND(A8399&lt;&gt;"",ISNUMBER(A8399)),VLOOKUP(A8399,Studies!A:BR,6,FALSE),"")</f>
        <v>Plasma</v>
      </c>
      <c r="G8399" s="194">
        <v>87</v>
      </c>
      <c r="H8399" s="50" t="s">
        <v>60</v>
      </c>
      <c r="I8399" s="187">
        <v>43.002719999999997</v>
      </c>
      <c r="J8399" s="41" t="s">
        <v>941</v>
      </c>
      <c r="K8399" s="41" t="s">
        <v>335</v>
      </c>
    </row>
    <row r="8400" spans="1:11" x14ac:dyDescent="0.2">
      <c r="A8400" s="30">
        <v>1103</v>
      </c>
      <c r="B8400" s="253" t="str">
        <f>IF(AND(A8400&lt;&gt;"",ISNUMBER(A8400)),VLOOKUP(A8400,Studies!A:BR,2,FALSE),"")</f>
        <v>Fleishaker 1994</v>
      </c>
      <c r="C8400" s="254" t="str">
        <f>IF(AND(A8400&lt;&gt;"",ISNUMBER(A8400)),VLOOKUP(A8400,Studies!A:BR,3,FALSE),"")</f>
        <v>https://www.ncbi.nlm.nih.gov/pubmed/8005185</v>
      </c>
      <c r="D8400" s="254" t="str">
        <f>IF(AND(A8400&lt;&gt;"",ISNUMBER(A8400)),VLOOKUP(A8400,Studies!A:BR,4,FALSE),"")</f>
        <v>Alprazolam alone</v>
      </c>
      <c r="E8400" s="254" t="str">
        <f>IF(AND(A8400&lt;&gt;"",ISNUMBER(A8400)),VLOOKUP(A8400,Studies!A:BR,5,FALSE),"")</f>
        <v>Alprazolam</v>
      </c>
      <c r="F8400" s="255" t="str">
        <f>IF(AND(A8400&lt;&gt;"",ISNUMBER(A8400)),VLOOKUP(A8400,Studies!A:BR,6,FALSE),"")</f>
        <v>Plasma</v>
      </c>
      <c r="G8400" s="194">
        <v>88</v>
      </c>
      <c r="H8400" s="50" t="s">
        <v>60</v>
      </c>
      <c r="I8400" s="187">
        <v>50.277439999999999</v>
      </c>
      <c r="J8400" s="41" t="s">
        <v>941</v>
      </c>
      <c r="K8400" s="41" t="s">
        <v>335</v>
      </c>
    </row>
    <row r="8401" spans="1:16" x14ac:dyDescent="0.2">
      <c r="A8401" s="30">
        <v>1103</v>
      </c>
      <c r="B8401" s="253" t="str">
        <f>IF(AND(A8401&lt;&gt;"",ISNUMBER(A8401)),VLOOKUP(A8401,Studies!A:BR,2,FALSE),"")</f>
        <v>Fleishaker 1994</v>
      </c>
      <c r="C8401" s="254" t="str">
        <f>IF(AND(A8401&lt;&gt;"",ISNUMBER(A8401)),VLOOKUP(A8401,Studies!A:BR,3,FALSE),"")</f>
        <v>https://www.ncbi.nlm.nih.gov/pubmed/8005185</v>
      </c>
      <c r="D8401" s="254" t="str">
        <f>IF(AND(A8401&lt;&gt;"",ISNUMBER(A8401)),VLOOKUP(A8401,Studies!A:BR,4,FALSE),"")</f>
        <v>Alprazolam alone</v>
      </c>
      <c r="E8401" s="254" t="str">
        <f>IF(AND(A8401&lt;&gt;"",ISNUMBER(A8401)),VLOOKUP(A8401,Studies!A:BR,5,FALSE),"")</f>
        <v>Alprazolam</v>
      </c>
      <c r="F8401" s="255" t="str">
        <f>IF(AND(A8401&lt;&gt;"",ISNUMBER(A8401)),VLOOKUP(A8401,Studies!A:BR,6,FALSE),"")</f>
        <v>Plasma</v>
      </c>
      <c r="G8401" s="194">
        <v>89</v>
      </c>
      <c r="H8401" s="50" t="s">
        <v>60</v>
      </c>
      <c r="I8401" s="187">
        <v>50.979370000000003</v>
      </c>
      <c r="J8401" s="41" t="s">
        <v>941</v>
      </c>
      <c r="K8401" s="41" t="s">
        <v>335</v>
      </c>
    </row>
    <row r="8402" spans="1:16" x14ac:dyDescent="0.2">
      <c r="A8402" s="30">
        <v>1103</v>
      </c>
      <c r="B8402" s="253" t="str">
        <f>IF(AND(A8402&lt;&gt;"",ISNUMBER(A8402)),VLOOKUP(A8402,Studies!A:BR,2,FALSE),"")</f>
        <v>Fleishaker 1994</v>
      </c>
      <c r="C8402" s="254" t="str">
        <f>IF(AND(A8402&lt;&gt;"",ISNUMBER(A8402)),VLOOKUP(A8402,Studies!A:BR,3,FALSE),"")</f>
        <v>https://www.ncbi.nlm.nih.gov/pubmed/8005185</v>
      </c>
      <c r="D8402" s="254" t="str">
        <f>IF(AND(A8402&lt;&gt;"",ISNUMBER(A8402)),VLOOKUP(A8402,Studies!A:BR,4,FALSE),"")</f>
        <v>Alprazolam alone</v>
      </c>
      <c r="E8402" s="254" t="str">
        <f>IF(AND(A8402&lt;&gt;"",ISNUMBER(A8402)),VLOOKUP(A8402,Studies!A:BR,5,FALSE),"")</f>
        <v>Alprazolam</v>
      </c>
      <c r="F8402" s="255" t="str">
        <f>IF(AND(A8402&lt;&gt;"",ISNUMBER(A8402)),VLOOKUP(A8402,Studies!A:BR,6,FALSE),"")</f>
        <v>Plasma</v>
      </c>
      <c r="G8402" s="194">
        <v>91</v>
      </c>
      <c r="H8402" s="50" t="s">
        <v>60</v>
      </c>
      <c r="I8402" s="187">
        <v>47.219410000000003</v>
      </c>
      <c r="J8402" s="41" t="s">
        <v>941</v>
      </c>
      <c r="K8402" s="41" t="s">
        <v>335</v>
      </c>
    </row>
    <row r="8403" spans="1:16" x14ac:dyDescent="0.2">
      <c r="A8403" s="30">
        <v>1103</v>
      </c>
      <c r="B8403" s="253" t="str">
        <f>IF(AND(A8403&lt;&gt;"",ISNUMBER(A8403)),VLOOKUP(A8403,Studies!A:BR,2,FALSE),"")</f>
        <v>Fleishaker 1994</v>
      </c>
      <c r="C8403" s="254" t="str">
        <f>IF(AND(A8403&lt;&gt;"",ISNUMBER(A8403)),VLOOKUP(A8403,Studies!A:BR,3,FALSE),"")</f>
        <v>https://www.ncbi.nlm.nih.gov/pubmed/8005185</v>
      </c>
      <c r="D8403" s="254" t="str">
        <f>IF(AND(A8403&lt;&gt;"",ISNUMBER(A8403)),VLOOKUP(A8403,Studies!A:BR,4,FALSE),"")</f>
        <v>Alprazolam alone</v>
      </c>
      <c r="E8403" s="254" t="str">
        <f>IF(AND(A8403&lt;&gt;"",ISNUMBER(A8403)),VLOOKUP(A8403,Studies!A:BR,5,FALSE),"")</f>
        <v>Alprazolam</v>
      </c>
      <c r="F8403" s="255" t="str">
        <f>IF(AND(A8403&lt;&gt;"",ISNUMBER(A8403)),VLOOKUP(A8403,Studies!A:BR,6,FALSE),"")</f>
        <v>Plasma</v>
      </c>
      <c r="G8403" s="194">
        <v>93</v>
      </c>
      <c r="H8403" s="50" t="s">
        <v>60</v>
      </c>
      <c r="I8403" s="187">
        <v>43.458950000000002</v>
      </c>
      <c r="J8403" s="41" t="s">
        <v>941</v>
      </c>
      <c r="K8403" s="41" t="s">
        <v>335</v>
      </c>
    </row>
    <row r="8404" spans="1:16" x14ac:dyDescent="0.2">
      <c r="A8404" s="30">
        <v>1103</v>
      </c>
      <c r="B8404" s="253" t="str">
        <f>IF(AND(A8404&lt;&gt;"",ISNUMBER(A8404)),VLOOKUP(A8404,Studies!A:BR,2,FALSE),"")</f>
        <v>Fleishaker 1994</v>
      </c>
      <c r="C8404" s="254" t="str">
        <f>IF(AND(A8404&lt;&gt;"",ISNUMBER(A8404)),VLOOKUP(A8404,Studies!A:BR,3,FALSE),"")</f>
        <v>https://www.ncbi.nlm.nih.gov/pubmed/8005185</v>
      </c>
      <c r="D8404" s="254" t="str">
        <f>IF(AND(A8404&lt;&gt;"",ISNUMBER(A8404)),VLOOKUP(A8404,Studies!A:BR,4,FALSE),"")</f>
        <v>Alprazolam alone</v>
      </c>
      <c r="E8404" s="254" t="str">
        <f>IF(AND(A8404&lt;&gt;"",ISNUMBER(A8404)),VLOOKUP(A8404,Studies!A:BR,5,FALSE),"")</f>
        <v>Alprazolam</v>
      </c>
      <c r="F8404" s="255" t="str">
        <f>IF(AND(A8404&lt;&gt;"",ISNUMBER(A8404)),VLOOKUP(A8404,Studies!A:BR,6,FALSE),"")</f>
        <v>Plasma</v>
      </c>
      <c r="G8404" s="194">
        <v>96</v>
      </c>
      <c r="H8404" s="50" t="s">
        <v>60</v>
      </c>
      <c r="I8404" s="187">
        <v>40.166179999999997</v>
      </c>
      <c r="J8404" s="41" t="s">
        <v>941</v>
      </c>
      <c r="K8404" s="41" t="s">
        <v>335</v>
      </c>
    </row>
    <row r="8405" spans="1:16" x14ac:dyDescent="0.2">
      <c r="A8405" s="30">
        <v>1103</v>
      </c>
      <c r="B8405" s="253" t="str">
        <f>IF(AND(A8405&lt;&gt;"",ISNUMBER(A8405)),VLOOKUP(A8405,Studies!A:BR,2,FALSE),"")</f>
        <v>Fleishaker 1994</v>
      </c>
      <c r="C8405" s="254" t="str">
        <f>IF(AND(A8405&lt;&gt;"",ISNUMBER(A8405)),VLOOKUP(A8405,Studies!A:BR,3,FALSE),"")</f>
        <v>https://www.ncbi.nlm.nih.gov/pubmed/8005185</v>
      </c>
      <c r="D8405" s="254" t="str">
        <f>IF(AND(A8405&lt;&gt;"",ISNUMBER(A8405)),VLOOKUP(A8405,Studies!A:BR,4,FALSE),"")</f>
        <v>Alprazolam alone</v>
      </c>
      <c r="E8405" s="254" t="str">
        <f>IF(AND(A8405&lt;&gt;"",ISNUMBER(A8405)),VLOOKUP(A8405,Studies!A:BR,5,FALSE),"")</f>
        <v>Alprazolam</v>
      </c>
      <c r="F8405" s="255" t="str">
        <f>IF(AND(A8405&lt;&gt;"",ISNUMBER(A8405)),VLOOKUP(A8405,Studies!A:BR,6,FALSE),"")</f>
        <v>Plasma</v>
      </c>
      <c r="G8405" s="194">
        <v>101</v>
      </c>
      <c r="H8405" s="50" t="s">
        <v>60</v>
      </c>
      <c r="I8405" s="187">
        <v>31.939240000000002</v>
      </c>
      <c r="J8405" s="41" t="s">
        <v>941</v>
      </c>
      <c r="K8405" s="41" t="s">
        <v>335</v>
      </c>
    </row>
    <row r="8406" spans="1:16" x14ac:dyDescent="0.2">
      <c r="A8406" s="30">
        <v>1103</v>
      </c>
      <c r="B8406" s="253" t="str">
        <f>IF(AND(A8406&lt;&gt;"",ISNUMBER(A8406)),VLOOKUP(A8406,Studies!A:BR,2,FALSE),"")</f>
        <v>Fleishaker 1994</v>
      </c>
      <c r="C8406" s="254" t="str">
        <f>IF(AND(A8406&lt;&gt;"",ISNUMBER(A8406)),VLOOKUP(A8406,Studies!A:BR,3,FALSE),"")</f>
        <v>https://www.ncbi.nlm.nih.gov/pubmed/8005185</v>
      </c>
      <c r="D8406" s="254" t="str">
        <f>IF(AND(A8406&lt;&gt;"",ISNUMBER(A8406)),VLOOKUP(A8406,Studies!A:BR,4,FALSE),"")</f>
        <v>Alprazolam alone</v>
      </c>
      <c r="E8406" s="254" t="str">
        <f>IF(AND(A8406&lt;&gt;"",ISNUMBER(A8406)),VLOOKUP(A8406,Studies!A:BR,5,FALSE),"")</f>
        <v>Alprazolam</v>
      </c>
      <c r="F8406" s="255" t="str">
        <f>IF(AND(A8406&lt;&gt;"",ISNUMBER(A8406)),VLOOKUP(A8406,Studies!A:BR,6,FALSE),"")</f>
        <v>Plasma</v>
      </c>
      <c r="G8406" s="194">
        <v>108</v>
      </c>
      <c r="H8406" s="50" t="s">
        <v>60</v>
      </c>
      <c r="I8406" s="187">
        <v>29.107289999999999</v>
      </c>
      <c r="J8406" s="41" t="s">
        <v>941</v>
      </c>
      <c r="K8406" s="41" t="s">
        <v>335</v>
      </c>
    </row>
    <row r="8407" spans="1:16" x14ac:dyDescent="0.2">
      <c r="A8407" s="30">
        <v>1104</v>
      </c>
      <c r="B8407" s="253" t="str">
        <f>IF(AND(A8407&lt;&gt;"",ISNUMBER(A8407)),VLOOKUP(A8407,Studies!A:BR,2,FALSE),"")</f>
        <v>Fleishaker 1994</v>
      </c>
      <c r="C8407" s="254" t="str">
        <f>IF(AND(A8407&lt;&gt;"",ISNUMBER(A8407)),VLOOKUP(A8407,Studies!A:BR,3,FALSE),"")</f>
        <v>https://www.ncbi.nlm.nih.gov/pubmed/8005185</v>
      </c>
      <c r="D8407" s="254" t="str">
        <f>IF(AND(A8407&lt;&gt;"",ISNUMBER(A8407)),VLOOKUP(A8407,Studies!A:BR,4,FALSE),"")</f>
        <v>Alprazolam + fluvoxamine</v>
      </c>
      <c r="E8407" s="254" t="str">
        <f>IF(AND(A8407&lt;&gt;"",ISNUMBER(A8407)),VLOOKUP(A8407,Studies!A:BR,5,FALSE),"")</f>
        <v>Alprazolam</v>
      </c>
      <c r="F8407" s="255" t="str">
        <f>IF(AND(A8407&lt;&gt;"",ISNUMBER(A8407)),VLOOKUP(A8407,Studies!A:BR,6,FALSE),"")</f>
        <v>Plasma</v>
      </c>
      <c r="G8407" s="194">
        <v>144</v>
      </c>
      <c r="H8407" s="50" t="s">
        <v>60</v>
      </c>
      <c r="I8407" s="187">
        <v>0.46897499999999998</v>
      </c>
      <c r="J8407" s="41" t="s">
        <v>941</v>
      </c>
      <c r="K8407" s="41" t="s">
        <v>335</v>
      </c>
      <c r="P8407" s="42" t="s">
        <v>2662</v>
      </c>
    </row>
    <row r="8408" spans="1:16" x14ac:dyDescent="0.2">
      <c r="A8408" s="30">
        <v>1104</v>
      </c>
      <c r="B8408" s="253" t="str">
        <f>IF(AND(A8408&lt;&gt;"",ISNUMBER(A8408)),VLOOKUP(A8408,Studies!A:BR,2,FALSE),"")</f>
        <v>Fleishaker 1994</v>
      </c>
      <c r="C8408" s="254" t="str">
        <f>IF(AND(A8408&lt;&gt;"",ISNUMBER(A8408)),VLOOKUP(A8408,Studies!A:BR,3,FALSE),"")</f>
        <v>https://www.ncbi.nlm.nih.gov/pubmed/8005185</v>
      </c>
      <c r="D8408" s="254" t="str">
        <f>IF(AND(A8408&lt;&gt;"",ISNUMBER(A8408)),VLOOKUP(A8408,Studies!A:BR,4,FALSE),"")</f>
        <v>Alprazolam + fluvoxamine</v>
      </c>
      <c r="E8408" s="254" t="str">
        <f>IF(AND(A8408&lt;&gt;"",ISNUMBER(A8408)),VLOOKUP(A8408,Studies!A:BR,5,FALSE),"")</f>
        <v>Alprazolam</v>
      </c>
      <c r="F8408" s="255" t="str">
        <f>IF(AND(A8408&lt;&gt;"",ISNUMBER(A8408)),VLOOKUP(A8408,Studies!A:BR,6,FALSE),"")</f>
        <v>Plasma</v>
      </c>
      <c r="G8408" s="194">
        <v>145</v>
      </c>
      <c r="H8408" s="50" t="s">
        <v>60</v>
      </c>
      <c r="I8408" s="187">
        <v>12.204050000000001</v>
      </c>
      <c r="J8408" s="41" t="s">
        <v>941</v>
      </c>
      <c r="K8408" s="41" t="s">
        <v>335</v>
      </c>
    </row>
    <row r="8409" spans="1:16" x14ac:dyDescent="0.2">
      <c r="A8409" s="30">
        <v>1104</v>
      </c>
      <c r="B8409" s="253" t="str">
        <f>IF(AND(A8409&lt;&gt;"",ISNUMBER(A8409)),VLOOKUP(A8409,Studies!A:BR,2,FALSE),"")</f>
        <v>Fleishaker 1994</v>
      </c>
      <c r="C8409" s="254" t="str">
        <f>IF(AND(A8409&lt;&gt;"",ISNUMBER(A8409)),VLOOKUP(A8409,Studies!A:BR,3,FALSE),"")</f>
        <v>https://www.ncbi.nlm.nih.gov/pubmed/8005185</v>
      </c>
      <c r="D8409" s="254" t="str">
        <f>IF(AND(A8409&lt;&gt;"",ISNUMBER(A8409)),VLOOKUP(A8409,Studies!A:BR,4,FALSE),"")</f>
        <v>Alprazolam + fluvoxamine</v>
      </c>
      <c r="E8409" s="254" t="str">
        <f>IF(AND(A8409&lt;&gt;"",ISNUMBER(A8409)),VLOOKUP(A8409,Studies!A:BR,5,FALSE),"")</f>
        <v>Alprazolam</v>
      </c>
      <c r="F8409" s="255" t="str">
        <f>IF(AND(A8409&lt;&gt;"",ISNUMBER(A8409)),VLOOKUP(A8409,Studies!A:BR,6,FALSE),"")</f>
        <v>Plasma</v>
      </c>
      <c r="G8409" s="194">
        <v>146</v>
      </c>
      <c r="H8409" s="50" t="s">
        <v>60</v>
      </c>
      <c r="I8409" s="187">
        <v>14.31419</v>
      </c>
      <c r="J8409" s="41" t="s">
        <v>941</v>
      </c>
      <c r="K8409" s="41" t="s">
        <v>335</v>
      </c>
    </row>
    <row r="8410" spans="1:16" x14ac:dyDescent="0.2">
      <c r="A8410" s="30">
        <v>1104</v>
      </c>
      <c r="B8410" s="253" t="str">
        <f>IF(AND(A8410&lt;&gt;"",ISNUMBER(A8410)),VLOOKUP(A8410,Studies!A:BR,2,FALSE),"")</f>
        <v>Fleishaker 1994</v>
      </c>
      <c r="C8410" s="254" t="str">
        <f>IF(AND(A8410&lt;&gt;"",ISNUMBER(A8410)),VLOOKUP(A8410,Studies!A:BR,3,FALSE),"")</f>
        <v>https://www.ncbi.nlm.nih.gov/pubmed/8005185</v>
      </c>
      <c r="D8410" s="254" t="str">
        <f>IF(AND(A8410&lt;&gt;"",ISNUMBER(A8410)),VLOOKUP(A8410,Studies!A:BR,4,FALSE),"")</f>
        <v>Alprazolam + fluvoxamine</v>
      </c>
      <c r="E8410" s="254" t="str">
        <f>IF(AND(A8410&lt;&gt;"",ISNUMBER(A8410)),VLOOKUP(A8410,Studies!A:BR,5,FALSE),"")</f>
        <v>Alprazolam</v>
      </c>
      <c r="F8410" s="255" t="str">
        <f>IF(AND(A8410&lt;&gt;"",ISNUMBER(A8410)),VLOOKUP(A8410,Studies!A:BR,6,FALSE),"")</f>
        <v>Plasma</v>
      </c>
      <c r="G8410" s="194">
        <v>148</v>
      </c>
      <c r="H8410" s="50" t="s">
        <v>60</v>
      </c>
      <c r="I8410" s="187">
        <v>14.544600000000001</v>
      </c>
      <c r="J8410" s="41" t="s">
        <v>941</v>
      </c>
      <c r="K8410" s="41" t="s">
        <v>335</v>
      </c>
    </row>
    <row r="8411" spans="1:16" x14ac:dyDescent="0.2">
      <c r="A8411" s="30">
        <v>1104</v>
      </c>
      <c r="B8411" s="253" t="str">
        <f>IF(AND(A8411&lt;&gt;"",ISNUMBER(A8411)),VLOOKUP(A8411,Studies!A:BR,2,FALSE),"")</f>
        <v>Fleishaker 1994</v>
      </c>
      <c r="C8411" s="254" t="str">
        <f>IF(AND(A8411&lt;&gt;"",ISNUMBER(A8411)),VLOOKUP(A8411,Studies!A:BR,3,FALSE),"")</f>
        <v>https://www.ncbi.nlm.nih.gov/pubmed/8005185</v>
      </c>
      <c r="D8411" s="254" t="str">
        <f>IF(AND(A8411&lt;&gt;"",ISNUMBER(A8411)),VLOOKUP(A8411,Studies!A:BR,4,FALSE),"")</f>
        <v>Alprazolam + fluvoxamine</v>
      </c>
      <c r="E8411" s="254" t="str">
        <f>IF(AND(A8411&lt;&gt;"",ISNUMBER(A8411)),VLOOKUP(A8411,Studies!A:BR,5,FALSE),"")</f>
        <v>Alprazolam</v>
      </c>
      <c r="F8411" s="255" t="str">
        <f>IF(AND(A8411&lt;&gt;"",ISNUMBER(A8411)),VLOOKUP(A8411,Studies!A:BR,6,FALSE),"")</f>
        <v>Plasma</v>
      </c>
      <c r="G8411" s="194">
        <v>149</v>
      </c>
      <c r="H8411" s="50" t="s">
        <v>60</v>
      </c>
      <c r="I8411" s="187">
        <v>13.603590000000001</v>
      </c>
      <c r="J8411" s="41" t="s">
        <v>941</v>
      </c>
      <c r="K8411" s="41" t="s">
        <v>335</v>
      </c>
    </row>
    <row r="8412" spans="1:16" x14ac:dyDescent="0.2">
      <c r="A8412" s="30">
        <v>1104</v>
      </c>
      <c r="B8412" s="253" t="str">
        <f>IF(AND(A8412&lt;&gt;"",ISNUMBER(A8412)),VLOOKUP(A8412,Studies!A:BR,2,FALSE),"")</f>
        <v>Fleishaker 1994</v>
      </c>
      <c r="C8412" s="254" t="str">
        <f>IF(AND(A8412&lt;&gt;"",ISNUMBER(A8412)),VLOOKUP(A8412,Studies!A:BR,3,FALSE),"")</f>
        <v>https://www.ncbi.nlm.nih.gov/pubmed/8005185</v>
      </c>
      <c r="D8412" s="254" t="str">
        <f>IF(AND(A8412&lt;&gt;"",ISNUMBER(A8412)),VLOOKUP(A8412,Studies!A:BR,4,FALSE),"")</f>
        <v>Alprazolam + fluvoxamine</v>
      </c>
      <c r="E8412" s="254" t="str">
        <f>IF(AND(A8412&lt;&gt;"",ISNUMBER(A8412)),VLOOKUP(A8412,Studies!A:BR,5,FALSE),"")</f>
        <v>Alprazolam</v>
      </c>
      <c r="F8412" s="255" t="str">
        <f>IF(AND(A8412&lt;&gt;"",ISNUMBER(A8412)),VLOOKUP(A8412,Studies!A:BR,6,FALSE),"")</f>
        <v>Plasma</v>
      </c>
      <c r="G8412" s="194">
        <v>150</v>
      </c>
      <c r="H8412" s="50" t="s">
        <v>60</v>
      </c>
      <c r="I8412" s="187">
        <v>18.061399999999999</v>
      </c>
      <c r="J8412" s="41" t="s">
        <v>941</v>
      </c>
      <c r="K8412" s="41" t="s">
        <v>335</v>
      </c>
    </row>
    <row r="8413" spans="1:16" x14ac:dyDescent="0.2">
      <c r="A8413" s="30">
        <v>1104</v>
      </c>
      <c r="B8413" s="253" t="str">
        <f>IF(AND(A8413&lt;&gt;"",ISNUMBER(A8413)),VLOOKUP(A8413,Studies!A:BR,2,FALSE),"")</f>
        <v>Fleishaker 1994</v>
      </c>
      <c r="C8413" s="254" t="str">
        <f>IF(AND(A8413&lt;&gt;"",ISNUMBER(A8413)),VLOOKUP(A8413,Studies!A:BR,3,FALSE),"")</f>
        <v>https://www.ncbi.nlm.nih.gov/pubmed/8005185</v>
      </c>
      <c r="D8413" s="254" t="str">
        <f>IF(AND(A8413&lt;&gt;"",ISNUMBER(A8413)),VLOOKUP(A8413,Studies!A:BR,4,FALSE),"")</f>
        <v>Alprazolam + fluvoxamine</v>
      </c>
      <c r="E8413" s="254" t="str">
        <f>IF(AND(A8413&lt;&gt;"",ISNUMBER(A8413)),VLOOKUP(A8413,Studies!A:BR,5,FALSE),"")</f>
        <v>Alprazolam</v>
      </c>
      <c r="F8413" s="255" t="str">
        <f>IF(AND(A8413&lt;&gt;"",ISNUMBER(A8413)),VLOOKUP(A8413,Studies!A:BR,6,FALSE),"")</f>
        <v>Plasma</v>
      </c>
      <c r="G8413" s="194">
        <v>151</v>
      </c>
      <c r="H8413" s="50" t="s">
        <v>60</v>
      </c>
      <c r="I8413" s="187">
        <v>21.580500000000001</v>
      </c>
      <c r="J8413" s="41" t="s">
        <v>941</v>
      </c>
      <c r="K8413" s="41" t="s">
        <v>335</v>
      </c>
    </row>
    <row r="8414" spans="1:16" x14ac:dyDescent="0.2">
      <c r="A8414" s="30">
        <v>1104</v>
      </c>
      <c r="B8414" s="253" t="str">
        <f>IF(AND(A8414&lt;&gt;"",ISNUMBER(A8414)),VLOOKUP(A8414,Studies!A:BR,2,FALSE),"")</f>
        <v>Fleishaker 1994</v>
      </c>
      <c r="C8414" s="254" t="str">
        <f>IF(AND(A8414&lt;&gt;"",ISNUMBER(A8414)),VLOOKUP(A8414,Studies!A:BR,3,FALSE),"")</f>
        <v>https://www.ncbi.nlm.nih.gov/pubmed/8005185</v>
      </c>
      <c r="D8414" s="254" t="str">
        <f>IF(AND(A8414&lt;&gt;"",ISNUMBER(A8414)),VLOOKUP(A8414,Studies!A:BR,4,FALSE),"")</f>
        <v>Alprazolam + fluvoxamine</v>
      </c>
      <c r="E8414" s="254" t="str">
        <f>IF(AND(A8414&lt;&gt;"",ISNUMBER(A8414)),VLOOKUP(A8414,Studies!A:BR,5,FALSE),"")</f>
        <v>Alprazolam</v>
      </c>
      <c r="F8414" s="255" t="str">
        <f>IF(AND(A8414&lt;&gt;"",ISNUMBER(A8414)),VLOOKUP(A8414,Studies!A:BR,6,FALSE),"")</f>
        <v>Plasma</v>
      </c>
      <c r="G8414" s="194">
        <v>153</v>
      </c>
      <c r="H8414" s="50" t="s">
        <v>60</v>
      </c>
      <c r="I8414" s="187">
        <v>23.4541</v>
      </c>
      <c r="J8414" s="41" t="s">
        <v>941</v>
      </c>
      <c r="K8414" s="41" t="s">
        <v>335</v>
      </c>
    </row>
    <row r="8415" spans="1:16" x14ac:dyDescent="0.2">
      <c r="A8415" s="30">
        <v>1104</v>
      </c>
      <c r="B8415" s="253" t="str">
        <f>IF(AND(A8415&lt;&gt;"",ISNUMBER(A8415)),VLOOKUP(A8415,Studies!A:BR,2,FALSE),"")</f>
        <v>Fleishaker 1994</v>
      </c>
      <c r="C8415" s="254" t="str">
        <f>IF(AND(A8415&lt;&gt;"",ISNUMBER(A8415)),VLOOKUP(A8415,Studies!A:BR,3,FALSE),"")</f>
        <v>https://www.ncbi.nlm.nih.gov/pubmed/8005185</v>
      </c>
      <c r="D8415" s="254" t="str">
        <f>IF(AND(A8415&lt;&gt;"",ISNUMBER(A8415)),VLOOKUP(A8415,Studies!A:BR,4,FALSE),"")</f>
        <v>Alprazolam + fluvoxamine</v>
      </c>
      <c r="E8415" s="254" t="str">
        <f>IF(AND(A8415&lt;&gt;"",ISNUMBER(A8415)),VLOOKUP(A8415,Studies!A:BR,5,FALSE),"")</f>
        <v>Alprazolam</v>
      </c>
      <c r="F8415" s="255" t="str">
        <f>IF(AND(A8415&lt;&gt;"",ISNUMBER(A8415)),VLOOKUP(A8415,Studies!A:BR,6,FALSE),"")</f>
        <v>Plasma</v>
      </c>
      <c r="G8415" s="194">
        <v>154</v>
      </c>
      <c r="H8415" s="50" t="s">
        <v>60</v>
      </c>
      <c r="I8415" s="187">
        <v>23.92155</v>
      </c>
      <c r="J8415" s="41" t="s">
        <v>941</v>
      </c>
      <c r="K8415" s="41" t="s">
        <v>335</v>
      </c>
    </row>
    <row r="8416" spans="1:16" x14ac:dyDescent="0.2">
      <c r="A8416" s="30">
        <v>1104</v>
      </c>
      <c r="B8416" s="253" t="str">
        <f>IF(AND(A8416&lt;&gt;"",ISNUMBER(A8416)),VLOOKUP(A8416,Studies!A:BR,2,FALSE),"")</f>
        <v>Fleishaker 1994</v>
      </c>
      <c r="C8416" s="254" t="str">
        <f>IF(AND(A8416&lt;&gt;"",ISNUMBER(A8416)),VLOOKUP(A8416,Studies!A:BR,3,FALSE),"")</f>
        <v>https://www.ncbi.nlm.nih.gov/pubmed/8005185</v>
      </c>
      <c r="D8416" s="254" t="str">
        <f>IF(AND(A8416&lt;&gt;"",ISNUMBER(A8416)),VLOOKUP(A8416,Studies!A:BR,4,FALSE),"")</f>
        <v>Alprazolam + fluvoxamine</v>
      </c>
      <c r="E8416" s="254" t="str">
        <f>IF(AND(A8416&lt;&gt;"",ISNUMBER(A8416)),VLOOKUP(A8416,Studies!A:BR,5,FALSE),"")</f>
        <v>Alprazolam</v>
      </c>
      <c r="F8416" s="255" t="str">
        <f>IF(AND(A8416&lt;&gt;"",ISNUMBER(A8416)),VLOOKUP(A8416,Studies!A:BR,6,FALSE),"")</f>
        <v>Plasma</v>
      </c>
      <c r="G8416" s="194">
        <v>155</v>
      </c>
      <c r="H8416" s="50" t="s">
        <v>60</v>
      </c>
      <c r="I8416" s="187">
        <v>29.083839999999999</v>
      </c>
      <c r="J8416" s="41" t="s">
        <v>941</v>
      </c>
      <c r="K8416" s="41" t="s">
        <v>335</v>
      </c>
    </row>
    <row r="8417" spans="1:11" x14ac:dyDescent="0.2">
      <c r="A8417" s="30">
        <v>1104</v>
      </c>
      <c r="B8417" s="253" t="str">
        <f>IF(AND(A8417&lt;&gt;"",ISNUMBER(A8417)),VLOOKUP(A8417,Studies!A:BR,2,FALSE),"")</f>
        <v>Fleishaker 1994</v>
      </c>
      <c r="C8417" s="254" t="str">
        <f>IF(AND(A8417&lt;&gt;"",ISNUMBER(A8417)),VLOOKUP(A8417,Studies!A:BR,3,FALSE),"")</f>
        <v>https://www.ncbi.nlm.nih.gov/pubmed/8005185</v>
      </c>
      <c r="D8417" s="254" t="str">
        <f>IF(AND(A8417&lt;&gt;"",ISNUMBER(A8417)),VLOOKUP(A8417,Studies!A:BR,4,FALSE),"")</f>
        <v>Alprazolam + fluvoxamine</v>
      </c>
      <c r="E8417" s="254" t="str">
        <f>IF(AND(A8417&lt;&gt;"",ISNUMBER(A8417)),VLOOKUP(A8417,Studies!A:BR,5,FALSE),"")</f>
        <v>Alprazolam</v>
      </c>
      <c r="F8417" s="255" t="str">
        <f>IF(AND(A8417&lt;&gt;"",ISNUMBER(A8417)),VLOOKUP(A8417,Studies!A:BR,6,FALSE),"")</f>
        <v>Plasma</v>
      </c>
      <c r="G8417" s="194">
        <v>156</v>
      </c>
      <c r="H8417" s="50" t="s">
        <v>60</v>
      </c>
      <c r="I8417" s="187">
        <v>32.602429999999998</v>
      </c>
      <c r="J8417" s="41" t="s">
        <v>941</v>
      </c>
      <c r="K8417" s="41" t="s">
        <v>335</v>
      </c>
    </row>
    <row r="8418" spans="1:11" x14ac:dyDescent="0.2">
      <c r="A8418" s="30">
        <v>1104</v>
      </c>
      <c r="B8418" s="253" t="str">
        <f>IF(AND(A8418&lt;&gt;"",ISNUMBER(A8418)),VLOOKUP(A8418,Studies!A:BR,2,FALSE),"")</f>
        <v>Fleishaker 1994</v>
      </c>
      <c r="C8418" s="254" t="str">
        <f>IF(AND(A8418&lt;&gt;"",ISNUMBER(A8418)),VLOOKUP(A8418,Studies!A:BR,3,FALSE),"")</f>
        <v>https://www.ncbi.nlm.nih.gov/pubmed/8005185</v>
      </c>
      <c r="D8418" s="254" t="str">
        <f>IF(AND(A8418&lt;&gt;"",ISNUMBER(A8418)),VLOOKUP(A8418,Studies!A:BR,4,FALSE),"")</f>
        <v>Alprazolam + fluvoxamine</v>
      </c>
      <c r="E8418" s="254" t="str">
        <f>IF(AND(A8418&lt;&gt;"",ISNUMBER(A8418)),VLOOKUP(A8418,Studies!A:BR,5,FALSE),"")</f>
        <v>Alprazolam</v>
      </c>
      <c r="F8418" s="255" t="str">
        <f>IF(AND(A8418&lt;&gt;"",ISNUMBER(A8418)),VLOOKUP(A8418,Studies!A:BR,6,FALSE),"")</f>
        <v>Plasma</v>
      </c>
      <c r="G8418" s="194">
        <v>158</v>
      </c>
      <c r="H8418" s="50" t="s">
        <v>60</v>
      </c>
      <c r="I8418" s="187">
        <v>33.302320000000002</v>
      </c>
      <c r="J8418" s="41" t="s">
        <v>941</v>
      </c>
      <c r="K8418" s="41" t="s">
        <v>335</v>
      </c>
    </row>
    <row r="8419" spans="1:11" x14ac:dyDescent="0.2">
      <c r="A8419" s="30">
        <v>1104</v>
      </c>
      <c r="B8419" s="253" t="str">
        <f>IF(AND(A8419&lt;&gt;"",ISNUMBER(A8419)),VLOOKUP(A8419,Studies!A:BR,2,FALSE),"")</f>
        <v>Fleishaker 1994</v>
      </c>
      <c r="C8419" s="254" t="str">
        <f>IF(AND(A8419&lt;&gt;"",ISNUMBER(A8419)),VLOOKUP(A8419,Studies!A:BR,3,FALSE),"")</f>
        <v>https://www.ncbi.nlm.nih.gov/pubmed/8005185</v>
      </c>
      <c r="D8419" s="254" t="str">
        <f>IF(AND(A8419&lt;&gt;"",ISNUMBER(A8419)),VLOOKUP(A8419,Studies!A:BR,4,FALSE),"")</f>
        <v>Alprazolam + fluvoxamine</v>
      </c>
      <c r="E8419" s="254" t="str">
        <f>IF(AND(A8419&lt;&gt;"",ISNUMBER(A8419)),VLOOKUP(A8419,Studies!A:BR,5,FALSE),"")</f>
        <v>Alprazolam</v>
      </c>
      <c r="F8419" s="255" t="str">
        <f>IF(AND(A8419&lt;&gt;"",ISNUMBER(A8419)),VLOOKUP(A8419,Studies!A:BR,6,FALSE),"")</f>
        <v>Plasma</v>
      </c>
      <c r="G8419" s="194">
        <v>159</v>
      </c>
      <c r="H8419" s="50" t="s">
        <v>60</v>
      </c>
      <c r="I8419" s="187">
        <v>33.299770000000002</v>
      </c>
      <c r="J8419" s="41" t="s">
        <v>941</v>
      </c>
      <c r="K8419" s="41" t="s">
        <v>335</v>
      </c>
    </row>
    <row r="8420" spans="1:11" x14ac:dyDescent="0.2">
      <c r="A8420" s="30">
        <v>1104</v>
      </c>
      <c r="B8420" s="253" t="str">
        <f>IF(AND(A8420&lt;&gt;"",ISNUMBER(A8420)),VLOOKUP(A8420,Studies!A:BR,2,FALSE),"")</f>
        <v>Fleishaker 1994</v>
      </c>
      <c r="C8420" s="254" t="str">
        <f>IF(AND(A8420&lt;&gt;"",ISNUMBER(A8420)),VLOOKUP(A8420,Studies!A:BR,3,FALSE),"")</f>
        <v>https://www.ncbi.nlm.nih.gov/pubmed/8005185</v>
      </c>
      <c r="D8420" s="254" t="str">
        <f>IF(AND(A8420&lt;&gt;"",ISNUMBER(A8420)),VLOOKUP(A8420,Studies!A:BR,4,FALSE),"")</f>
        <v>Alprazolam + fluvoxamine</v>
      </c>
      <c r="E8420" s="254" t="str">
        <f>IF(AND(A8420&lt;&gt;"",ISNUMBER(A8420)),VLOOKUP(A8420,Studies!A:BR,5,FALSE),"")</f>
        <v>Alprazolam</v>
      </c>
      <c r="F8420" s="255" t="str">
        <f>IF(AND(A8420&lt;&gt;"",ISNUMBER(A8420)),VLOOKUP(A8420,Studies!A:BR,6,FALSE),"")</f>
        <v>Plasma</v>
      </c>
      <c r="G8420" s="194">
        <v>164</v>
      </c>
      <c r="H8420" s="50" t="s">
        <v>60</v>
      </c>
      <c r="I8420" s="187">
        <v>38.21866</v>
      </c>
      <c r="J8420" s="41" t="s">
        <v>941</v>
      </c>
      <c r="K8420" s="41" t="s">
        <v>335</v>
      </c>
    </row>
    <row r="8421" spans="1:11" x14ac:dyDescent="0.2">
      <c r="A8421" s="30">
        <v>1104</v>
      </c>
      <c r="B8421" s="253" t="str">
        <f>IF(AND(A8421&lt;&gt;"",ISNUMBER(A8421)),VLOOKUP(A8421,Studies!A:BR,2,FALSE),"")</f>
        <v>Fleishaker 1994</v>
      </c>
      <c r="C8421" s="254" t="str">
        <f>IF(AND(A8421&lt;&gt;"",ISNUMBER(A8421)),VLOOKUP(A8421,Studies!A:BR,3,FALSE),"")</f>
        <v>https://www.ncbi.nlm.nih.gov/pubmed/8005185</v>
      </c>
      <c r="D8421" s="254" t="str">
        <f>IF(AND(A8421&lt;&gt;"",ISNUMBER(A8421)),VLOOKUP(A8421,Studies!A:BR,4,FALSE),"")</f>
        <v>Alprazolam + fluvoxamine</v>
      </c>
      <c r="E8421" s="254" t="str">
        <f>IF(AND(A8421&lt;&gt;"",ISNUMBER(A8421)),VLOOKUP(A8421,Studies!A:BR,5,FALSE),"")</f>
        <v>Alprazolam</v>
      </c>
      <c r="F8421" s="255" t="str">
        <f>IF(AND(A8421&lt;&gt;"",ISNUMBER(A8421)),VLOOKUP(A8421,Studies!A:BR,6,FALSE),"")</f>
        <v>Plasma</v>
      </c>
      <c r="G8421" s="194">
        <v>168</v>
      </c>
      <c r="H8421" s="50" t="s">
        <v>60</v>
      </c>
      <c r="I8421" s="187">
        <v>43.374580000000002</v>
      </c>
      <c r="J8421" s="41" t="s">
        <v>941</v>
      </c>
      <c r="K8421" s="41" t="s">
        <v>335</v>
      </c>
    </row>
    <row r="8422" spans="1:11" x14ac:dyDescent="0.2">
      <c r="A8422" s="30">
        <v>1104</v>
      </c>
      <c r="B8422" s="253" t="str">
        <f>IF(AND(A8422&lt;&gt;"",ISNUMBER(A8422)),VLOOKUP(A8422,Studies!A:BR,2,FALSE),"")</f>
        <v>Fleishaker 1994</v>
      </c>
      <c r="C8422" s="254" t="str">
        <f>IF(AND(A8422&lt;&gt;"",ISNUMBER(A8422)),VLOOKUP(A8422,Studies!A:BR,3,FALSE),"")</f>
        <v>https://www.ncbi.nlm.nih.gov/pubmed/8005185</v>
      </c>
      <c r="D8422" s="254" t="str">
        <f>IF(AND(A8422&lt;&gt;"",ISNUMBER(A8422)),VLOOKUP(A8422,Studies!A:BR,4,FALSE),"")</f>
        <v>Alprazolam + fluvoxamine</v>
      </c>
      <c r="E8422" s="254" t="str">
        <f>IF(AND(A8422&lt;&gt;"",ISNUMBER(A8422)),VLOOKUP(A8422,Studies!A:BR,5,FALSE),"")</f>
        <v>Alprazolam</v>
      </c>
      <c r="F8422" s="255" t="str">
        <f>IF(AND(A8422&lt;&gt;"",ISNUMBER(A8422)),VLOOKUP(A8422,Studies!A:BR,6,FALSE),"")</f>
        <v>Plasma</v>
      </c>
      <c r="G8422" s="194">
        <v>192</v>
      </c>
      <c r="H8422" s="50" t="s">
        <v>60</v>
      </c>
      <c r="I8422" s="187">
        <v>65.622600000000006</v>
      </c>
      <c r="J8422" s="41" t="s">
        <v>941</v>
      </c>
      <c r="K8422" s="41" t="s">
        <v>335</v>
      </c>
    </row>
    <row r="8423" spans="1:11" x14ac:dyDescent="0.2">
      <c r="A8423" s="30">
        <v>1104</v>
      </c>
      <c r="B8423" s="253" t="str">
        <f>IF(AND(A8423&lt;&gt;"",ISNUMBER(A8423)),VLOOKUP(A8423,Studies!A:BR,2,FALSE),"")</f>
        <v>Fleishaker 1994</v>
      </c>
      <c r="C8423" s="254" t="str">
        <f>IF(AND(A8423&lt;&gt;"",ISNUMBER(A8423)),VLOOKUP(A8423,Studies!A:BR,3,FALSE),"")</f>
        <v>https://www.ncbi.nlm.nih.gov/pubmed/8005185</v>
      </c>
      <c r="D8423" s="254" t="str">
        <f>IF(AND(A8423&lt;&gt;"",ISNUMBER(A8423)),VLOOKUP(A8423,Studies!A:BR,4,FALSE),"")</f>
        <v>Alprazolam + fluvoxamine</v>
      </c>
      <c r="E8423" s="254" t="str">
        <f>IF(AND(A8423&lt;&gt;"",ISNUMBER(A8423)),VLOOKUP(A8423,Studies!A:BR,5,FALSE),"")</f>
        <v>Alprazolam</v>
      </c>
      <c r="F8423" s="255" t="str">
        <f>IF(AND(A8423&lt;&gt;"",ISNUMBER(A8423)),VLOOKUP(A8423,Studies!A:BR,6,FALSE),"")</f>
        <v>Plasma</v>
      </c>
      <c r="G8423" s="194">
        <v>216</v>
      </c>
      <c r="H8423" s="50" t="s">
        <v>60</v>
      </c>
      <c r="I8423" s="187">
        <v>79.420150000000007</v>
      </c>
      <c r="J8423" s="41" t="s">
        <v>941</v>
      </c>
      <c r="K8423" s="41" t="s">
        <v>335</v>
      </c>
    </row>
    <row r="8424" spans="1:11" x14ac:dyDescent="0.2">
      <c r="A8424" s="30">
        <v>1104</v>
      </c>
      <c r="B8424" s="253" t="str">
        <f>IF(AND(A8424&lt;&gt;"",ISNUMBER(A8424)),VLOOKUP(A8424,Studies!A:BR,2,FALSE),"")</f>
        <v>Fleishaker 1994</v>
      </c>
      <c r="C8424" s="254" t="str">
        <f>IF(AND(A8424&lt;&gt;"",ISNUMBER(A8424)),VLOOKUP(A8424,Studies!A:BR,3,FALSE),"")</f>
        <v>https://www.ncbi.nlm.nih.gov/pubmed/8005185</v>
      </c>
      <c r="D8424" s="254" t="str">
        <f>IF(AND(A8424&lt;&gt;"",ISNUMBER(A8424)),VLOOKUP(A8424,Studies!A:BR,4,FALSE),"")</f>
        <v>Alprazolam + fluvoxamine</v>
      </c>
      <c r="E8424" s="254" t="str">
        <f>IF(AND(A8424&lt;&gt;"",ISNUMBER(A8424)),VLOOKUP(A8424,Studies!A:BR,5,FALSE),"")</f>
        <v>Alprazolam</v>
      </c>
      <c r="F8424" s="255" t="str">
        <f>IF(AND(A8424&lt;&gt;"",ISNUMBER(A8424)),VLOOKUP(A8424,Studies!A:BR,6,FALSE),"")</f>
        <v>Plasma</v>
      </c>
      <c r="G8424" s="194">
        <v>217</v>
      </c>
      <c r="H8424" s="50" t="s">
        <v>60</v>
      </c>
      <c r="I8424" s="187">
        <v>83.408739999999995</v>
      </c>
      <c r="J8424" s="41" t="s">
        <v>941</v>
      </c>
      <c r="K8424" s="41" t="s">
        <v>335</v>
      </c>
    </row>
    <row r="8425" spans="1:11" x14ac:dyDescent="0.2">
      <c r="A8425" s="30">
        <v>1104</v>
      </c>
      <c r="B8425" s="253" t="str">
        <f>IF(AND(A8425&lt;&gt;"",ISNUMBER(A8425)),VLOOKUP(A8425,Studies!A:BR,2,FALSE),"")</f>
        <v>Fleishaker 1994</v>
      </c>
      <c r="C8425" s="254" t="str">
        <f>IF(AND(A8425&lt;&gt;"",ISNUMBER(A8425)),VLOOKUP(A8425,Studies!A:BR,3,FALSE),"")</f>
        <v>https://www.ncbi.nlm.nih.gov/pubmed/8005185</v>
      </c>
      <c r="D8425" s="254" t="str">
        <f>IF(AND(A8425&lt;&gt;"",ISNUMBER(A8425)),VLOOKUP(A8425,Studies!A:BR,4,FALSE),"")</f>
        <v>Alprazolam + fluvoxamine</v>
      </c>
      <c r="E8425" s="254" t="str">
        <f>IF(AND(A8425&lt;&gt;"",ISNUMBER(A8425)),VLOOKUP(A8425,Studies!A:BR,5,FALSE),"")</f>
        <v>Alprazolam</v>
      </c>
      <c r="F8425" s="255" t="str">
        <f>IF(AND(A8425&lt;&gt;"",ISNUMBER(A8425)),VLOOKUP(A8425,Studies!A:BR,6,FALSE),"")</f>
        <v>Plasma</v>
      </c>
      <c r="G8425" s="194">
        <v>218</v>
      </c>
      <c r="H8425" s="50" t="s">
        <v>60</v>
      </c>
      <c r="I8425" s="187">
        <v>85.049390000000002</v>
      </c>
      <c r="J8425" s="41" t="s">
        <v>941</v>
      </c>
      <c r="K8425" s="41" t="s">
        <v>335</v>
      </c>
    </row>
    <row r="8426" spans="1:11" x14ac:dyDescent="0.2">
      <c r="A8426" s="30">
        <v>1104</v>
      </c>
      <c r="B8426" s="253" t="str">
        <f>IF(AND(A8426&lt;&gt;"",ISNUMBER(A8426)),VLOOKUP(A8426,Studies!A:BR,2,FALSE),"")</f>
        <v>Fleishaker 1994</v>
      </c>
      <c r="C8426" s="254" t="str">
        <f>IF(AND(A8426&lt;&gt;"",ISNUMBER(A8426)),VLOOKUP(A8426,Studies!A:BR,3,FALSE),"")</f>
        <v>https://www.ncbi.nlm.nih.gov/pubmed/8005185</v>
      </c>
      <c r="D8426" s="254" t="str">
        <f>IF(AND(A8426&lt;&gt;"",ISNUMBER(A8426)),VLOOKUP(A8426,Studies!A:BR,4,FALSE),"")</f>
        <v>Alprazolam + fluvoxamine</v>
      </c>
      <c r="E8426" s="254" t="str">
        <f>IF(AND(A8426&lt;&gt;"",ISNUMBER(A8426)),VLOOKUP(A8426,Studies!A:BR,5,FALSE),"")</f>
        <v>Alprazolam</v>
      </c>
      <c r="F8426" s="255" t="str">
        <f>IF(AND(A8426&lt;&gt;"",ISNUMBER(A8426)),VLOOKUP(A8426,Studies!A:BR,6,FALSE),"")</f>
        <v>Plasma</v>
      </c>
      <c r="G8426" s="194">
        <v>220</v>
      </c>
      <c r="H8426" s="50" t="s">
        <v>60</v>
      </c>
      <c r="I8426" s="187">
        <v>81.758660000000006</v>
      </c>
      <c r="J8426" s="41" t="s">
        <v>941</v>
      </c>
      <c r="K8426" s="41" t="s">
        <v>335</v>
      </c>
    </row>
    <row r="8427" spans="1:11" x14ac:dyDescent="0.2">
      <c r="A8427" s="30">
        <v>1104</v>
      </c>
      <c r="B8427" s="253" t="str">
        <f>IF(AND(A8427&lt;&gt;"",ISNUMBER(A8427)),VLOOKUP(A8427,Studies!A:BR,2,FALSE),"")</f>
        <v>Fleishaker 1994</v>
      </c>
      <c r="C8427" s="254" t="str">
        <f>IF(AND(A8427&lt;&gt;"",ISNUMBER(A8427)),VLOOKUP(A8427,Studies!A:BR,3,FALSE),"")</f>
        <v>https://www.ncbi.nlm.nih.gov/pubmed/8005185</v>
      </c>
      <c r="D8427" s="254" t="str">
        <f>IF(AND(A8427&lt;&gt;"",ISNUMBER(A8427)),VLOOKUP(A8427,Studies!A:BR,4,FALSE),"")</f>
        <v>Alprazolam + fluvoxamine</v>
      </c>
      <c r="E8427" s="254" t="str">
        <f>IF(AND(A8427&lt;&gt;"",ISNUMBER(A8427)),VLOOKUP(A8427,Studies!A:BR,5,FALSE),"")</f>
        <v>Alprazolam</v>
      </c>
      <c r="F8427" s="255" t="str">
        <f>IF(AND(A8427&lt;&gt;"",ISNUMBER(A8427)),VLOOKUP(A8427,Studies!A:BR,6,FALSE),"")</f>
        <v>Plasma</v>
      </c>
      <c r="G8427" s="194">
        <v>221</v>
      </c>
      <c r="H8427" s="50" t="s">
        <v>60</v>
      </c>
      <c r="I8427" s="187">
        <v>82.460849999999994</v>
      </c>
      <c r="J8427" s="41" t="s">
        <v>941</v>
      </c>
      <c r="K8427" s="41" t="s">
        <v>335</v>
      </c>
    </row>
    <row r="8428" spans="1:11" x14ac:dyDescent="0.2">
      <c r="A8428" s="30">
        <v>1104</v>
      </c>
      <c r="B8428" s="253" t="str">
        <f>IF(AND(A8428&lt;&gt;"",ISNUMBER(A8428)),VLOOKUP(A8428,Studies!A:BR,2,FALSE),"")</f>
        <v>Fleishaker 1994</v>
      </c>
      <c r="C8428" s="254" t="str">
        <f>IF(AND(A8428&lt;&gt;"",ISNUMBER(A8428)),VLOOKUP(A8428,Studies!A:BR,3,FALSE),"")</f>
        <v>https://www.ncbi.nlm.nih.gov/pubmed/8005185</v>
      </c>
      <c r="D8428" s="254" t="str">
        <f>IF(AND(A8428&lt;&gt;"",ISNUMBER(A8428)),VLOOKUP(A8428,Studies!A:BR,4,FALSE),"")</f>
        <v>Alprazolam + fluvoxamine</v>
      </c>
      <c r="E8428" s="254" t="str">
        <f>IF(AND(A8428&lt;&gt;"",ISNUMBER(A8428)),VLOOKUP(A8428,Studies!A:BR,5,FALSE),"")</f>
        <v>Alprazolam</v>
      </c>
      <c r="F8428" s="255" t="str">
        <f>IF(AND(A8428&lt;&gt;"",ISNUMBER(A8428)),VLOOKUP(A8428,Studies!A:BR,6,FALSE),"")</f>
        <v>Plasma</v>
      </c>
      <c r="G8428" s="194">
        <v>222</v>
      </c>
      <c r="H8428" s="50" t="s">
        <v>60</v>
      </c>
      <c r="I8428" s="187">
        <v>83.632509999999996</v>
      </c>
      <c r="J8428" s="41" t="s">
        <v>941</v>
      </c>
      <c r="K8428" s="41" t="s">
        <v>335</v>
      </c>
    </row>
    <row r="8429" spans="1:11" x14ac:dyDescent="0.2">
      <c r="A8429" s="30">
        <v>1104</v>
      </c>
      <c r="B8429" s="253" t="str">
        <f>IF(AND(A8429&lt;&gt;"",ISNUMBER(A8429)),VLOOKUP(A8429,Studies!A:BR,2,FALSE),"")</f>
        <v>Fleishaker 1994</v>
      </c>
      <c r="C8429" s="254" t="str">
        <f>IF(AND(A8429&lt;&gt;"",ISNUMBER(A8429)),VLOOKUP(A8429,Studies!A:BR,3,FALSE),"")</f>
        <v>https://www.ncbi.nlm.nih.gov/pubmed/8005185</v>
      </c>
      <c r="D8429" s="254" t="str">
        <f>IF(AND(A8429&lt;&gt;"",ISNUMBER(A8429)),VLOOKUP(A8429,Studies!A:BR,4,FALSE),"")</f>
        <v>Alprazolam + fluvoxamine</v>
      </c>
      <c r="E8429" s="254" t="str">
        <f>IF(AND(A8429&lt;&gt;"",ISNUMBER(A8429)),VLOOKUP(A8429,Studies!A:BR,5,FALSE),"")</f>
        <v>Alprazolam</v>
      </c>
      <c r="F8429" s="255" t="str">
        <f>IF(AND(A8429&lt;&gt;"",ISNUMBER(A8429)),VLOOKUP(A8429,Studies!A:BR,6,FALSE),"")</f>
        <v>Plasma</v>
      </c>
      <c r="G8429" s="194">
        <v>223</v>
      </c>
      <c r="H8429" s="50" t="s">
        <v>60</v>
      </c>
      <c r="I8429" s="187">
        <v>84.334450000000004</v>
      </c>
      <c r="J8429" s="41" t="s">
        <v>941</v>
      </c>
      <c r="K8429" s="41" t="s">
        <v>335</v>
      </c>
    </row>
    <row r="8430" spans="1:11" x14ac:dyDescent="0.2">
      <c r="A8430" s="30">
        <v>1104</v>
      </c>
      <c r="B8430" s="253" t="str">
        <f>IF(AND(A8430&lt;&gt;"",ISNUMBER(A8430)),VLOOKUP(A8430,Studies!A:BR,2,FALSE),"")</f>
        <v>Fleishaker 1994</v>
      </c>
      <c r="C8430" s="254" t="str">
        <f>IF(AND(A8430&lt;&gt;"",ISNUMBER(A8430)),VLOOKUP(A8430,Studies!A:BR,3,FALSE),"")</f>
        <v>https://www.ncbi.nlm.nih.gov/pubmed/8005185</v>
      </c>
      <c r="D8430" s="254" t="str">
        <f>IF(AND(A8430&lt;&gt;"",ISNUMBER(A8430)),VLOOKUP(A8430,Studies!A:BR,4,FALSE),"")</f>
        <v>Alprazolam + fluvoxamine</v>
      </c>
      <c r="E8430" s="254" t="str">
        <f>IF(AND(A8430&lt;&gt;"",ISNUMBER(A8430)),VLOOKUP(A8430,Studies!A:BR,5,FALSE),"")</f>
        <v>Alprazolam</v>
      </c>
      <c r="F8430" s="255" t="str">
        <f>IF(AND(A8430&lt;&gt;"",ISNUMBER(A8430)),VLOOKUP(A8430,Studies!A:BR,6,FALSE),"")</f>
        <v>Plasma</v>
      </c>
      <c r="G8430" s="194">
        <v>225</v>
      </c>
      <c r="H8430" s="50" t="s">
        <v>60</v>
      </c>
      <c r="I8430" s="187">
        <v>87.616510000000005</v>
      </c>
      <c r="J8430" s="41" t="s">
        <v>941</v>
      </c>
      <c r="K8430" s="41" t="s">
        <v>335</v>
      </c>
    </row>
    <row r="8431" spans="1:11" x14ac:dyDescent="0.2">
      <c r="A8431" s="30">
        <v>1104</v>
      </c>
      <c r="B8431" s="253" t="str">
        <f>IF(AND(A8431&lt;&gt;"",ISNUMBER(A8431)),VLOOKUP(A8431,Studies!A:BR,2,FALSE),"")</f>
        <v>Fleishaker 1994</v>
      </c>
      <c r="C8431" s="254" t="str">
        <f>IF(AND(A8431&lt;&gt;"",ISNUMBER(A8431)),VLOOKUP(A8431,Studies!A:BR,3,FALSE),"")</f>
        <v>https://www.ncbi.nlm.nih.gov/pubmed/8005185</v>
      </c>
      <c r="D8431" s="254" t="str">
        <f>IF(AND(A8431&lt;&gt;"",ISNUMBER(A8431)),VLOOKUP(A8431,Studies!A:BR,4,FALSE),"")</f>
        <v>Alprazolam + fluvoxamine</v>
      </c>
      <c r="E8431" s="254" t="str">
        <f>IF(AND(A8431&lt;&gt;"",ISNUMBER(A8431)),VLOOKUP(A8431,Studies!A:BR,5,FALSE),"")</f>
        <v>Alprazolam</v>
      </c>
      <c r="F8431" s="255" t="str">
        <f>IF(AND(A8431&lt;&gt;"",ISNUMBER(A8431)),VLOOKUP(A8431,Studies!A:BR,6,FALSE),"")</f>
        <v>Plasma</v>
      </c>
      <c r="G8431" s="194">
        <v>226</v>
      </c>
      <c r="H8431" s="50" t="s">
        <v>60</v>
      </c>
      <c r="I8431" s="187">
        <v>82.919619999999995</v>
      </c>
      <c r="J8431" s="41" t="s">
        <v>941</v>
      </c>
      <c r="K8431" s="41" t="s">
        <v>335</v>
      </c>
    </row>
    <row r="8432" spans="1:11" x14ac:dyDescent="0.2">
      <c r="A8432" s="30">
        <v>1104</v>
      </c>
      <c r="B8432" s="253" t="str">
        <f>IF(AND(A8432&lt;&gt;"",ISNUMBER(A8432)),VLOOKUP(A8432,Studies!A:BR,2,FALSE),"")</f>
        <v>Fleishaker 1994</v>
      </c>
      <c r="C8432" s="254" t="str">
        <f>IF(AND(A8432&lt;&gt;"",ISNUMBER(A8432)),VLOOKUP(A8432,Studies!A:BR,3,FALSE),"")</f>
        <v>https://www.ncbi.nlm.nih.gov/pubmed/8005185</v>
      </c>
      <c r="D8432" s="254" t="str">
        <f>IF(AND(A8432&lt;&gt;"",ISNUMBER(A8432)),VLOOKUP(A8432,Studies!A:BR,4,FALSE),"")</f>
        <v>Alprazolam + fluvoxamine</v>
      </c>
      <c r="E8432" s="254" t="str">
        <f>IF(AND(A8432&lt;&gt;"",ISNUMBER(A8432)),VLOOKUP(A8432,Studies!A:BR,5,FALSE),"")</f>
        <v>Alprazolam</v>
      </c>
      <c r="F8432" s="255" t="str">
        <f>IF(AND(A8432&lt;&gt;"",ISNUMBER(A8432)),VLOOKUP(A8432,Studies!A:BR,6,FALSE),"")</f>
        <v>Plasma</v>
      </c>
      <c r="G8432" s="194">
        <v>227</v>
      </c>
      <c r="H8432" s="50" t="s">
        <v>60</v>
      </c>
      <c r="I8432" s="187">
        <v>89.490120000000005</v>
      </c>
      <c r="J8432" s="41" t="s">
        <v>941</v>
      </c>
      <c r="K8432" s="41" t="s">
        <v>335</v>
      </c>
    </row>
    <row r="8433" spans="1:16" x14ac:dyDescent="0.2">
      <c r="A8433" s="30">
        <v>1104</v>
      </c>
      <c r="B8433" s="253" t="str">
        <f>IF(AND(A8433&lt;&gt;"",ISNUMBER(A8433)),VLOOKUP(A8433,Studies!A:BR,2,FALSE),"")</f>
        <v>Fleishaker 1994</v>
      </c>
      <c r="C8433" s="254" t="str">
        <f>IF(AND(A8433&lt;&gt;"",ISNUMBER(A8433)),VLOOKUP(A8433,Studies!A:BR,3,FALSE),"")</f>
        <v>https://www.ncbi.nlm.nih.gov/pubmed/8005185</v>
      </c>
      <c r="D8433" s="254" t="str">
        <f>IF(AND(A8433&lt;&gt;"",ISNUMBER(A8433)),VLOOKUP(A8433,Studies!A:BR,4,FALSE),"")</f>
        <v>Alprazolam + fluvoxamine</v>
      </c>
      <c r="E8433" s="254" t="str">
        <f>IF(AND(A8433&lt;&gt;"",ISNUMBER(A8433)),VLOOKUP(A8433,Studies!A:BR,5,FALSE),"")</f>
        <v>Alprazolam</v>
      </c>
      <c r="F8433" s="255" t="str">
        <f>IF(AND(A8433&lt;&gt;"",ISNUMBER(A8433)),VLOOKUP(A8433,Studies!A:BR,6,FALSE),"")</f>
        <v>Plasma</v>
      </c>
      <c r="G8433" s="194">
        <v>228</v>
      </c>
      <c r="H8433" s="50" t="s">
        <v>60</v>
      </c>
      <c r="I8433" s="187">
        <v>90.661540000000002</v>
      </c>
      <c r="J8433" s="41" t="s">
        <v>941</v>
      </c>
      <c r="K8433" s="41" t="s">
        <v>335</v>
      </c>
    </row>
    <row r="8434" spans="1:16" x14ac:dyDescent="0.2">
      <c r="A8434" s="30">
        <v>1104</v>
      </c>
      <c r="B8434" s="253" t="str">
        <f>IF(AND(A8434&lt;&gt;"",ISNUMBER(A8434)),VLOOKUP(A8434,Studies!A:BR,2,FALSE),"")</f>
        <v>Fleishaker 1994</v>
      </c>
      <c r="C8434" s="254" t="str">
        <f>IF(AND(A8434&lt;&gt;"",ISNUMBER(A8434)),VLOOKUP(A8434,Studies!A:BR,3,FALSE),"")</f>
        <v>https://www.ncbi.nlm.nih.gov/pubmed/8005185</v>
      </c>
      <c r="D8434" s="254" t="str">
        <f>IF(AND(A8434&lt;&gt;"",ISNUMBER(A8434)),VLOOKUP(A8434,Studies!A:BR,4,FALSE),"")</f>
        <v>Alprazolam + fluvoxamine</v>
      </c>
      <c r="E8434" s="254" t="str">
        <f>IF(AND(A8434&lt;&gt;"",ISNUMBER(A8434)),VLOOKUP(A8434,Studies!A:BR,5,FALSE),"")</f>
        <v>Alprazolam</v>
      </c>
      <c r="F8434" s="255" t="str">
        <f>IF(AND(A8434&lt;&gt;"",ISNUMBER(A8434)),VLOOKUP(A8434,Studies!A:BR,6,FALSE),"")</f>
        <v>Plasma</v>
      </c>
      <c r="G8434" s="194">
        <v>230</v>
      </c>
      <c r="H8434" s="50" t="s">
        <v>60</v>
      </c>
      <c r="I8434" s="187">
        <v>86.666330000000002</v>
      </c>
      <c r="J8434" s="41" t="s">
        <v>941</v>
      </c>
      <c r="K8434" s="41" t="s">
        <v>335</v>
      </c>
    </row>
    <row r="8435" spans="1:16" x14ac:dyDescent="0.2">
      <c r="A8435" s="30">
        <v>1104</v>
      </c>
      <c r="B8435" s="253" t="str">
        <f>IF(AND(A8435&lt;&gt;"",ISNUMBER(A8435)),VLOOKUP(A8435,Studies!A:BR,2,FALSE),"")</f>
        <v>Fleishaker 1994</v>
      </c>
      <c r="C8435" s="254" t="str">
        <f>IF(AND(A8435&lt;&gt;"",ISNUMBER(A8435)),VLOOKUP(A8435,Studies!A:BR,3,FALSE),"")</f>
        <v>https://www.ncbi.nlm.nih.gov/pubmed/8005185</v>
      </c>
      <c r="D8435" s="254" t="str">
        <f>IF(AND(A8435&lt;&gt;"",ISNUMBER(A8435)),VLOOKUP(A8435,Studies!A:BR,4,FALSE),"")</f>
        <v>Alprazolam + fluvoxamine</v>
      </c>
      <c r="E8435" s="254" t="str">
        <f>IF(AND(A8435&lt;&gt;"",ISNUMBER(A8435)),VLOOKUP(A8435,Studies!A:BR,5,FALSE),"")</f>
        <v>Alprazolam</v>
      </c>
      <c r="F8435" s="255" t="str">
        <f>IF(AND(A8435&lt;&gt;"",ISNUMBER(A8435)),VLOOKUP(A8435,Studies!A:BR,6,FALSE),"")</f>
        <v>Plasma</v>
      </c>
      <c r="G8435" s="194">
        <v>231</v>
      </c>
      <c r="H8435" s="50" t="s">
        <v>60</v>
      </c>
      <c r="I8435" s="187">
        <v>84.082369999999997</v>
      </c>
      <c r="J8435" s="41" t="s">
        <v>941</v>
      </c>
      <c r="K8435" s="41" t="s">
        <v>335</v>
      </c>
    </row>
    <row r="8436" spans="1:16" x14ac:dyDescent="0.2">
      <c r="A8436" s="30">
        <v>1104</v>
      </c>
      <c r="B8436" s="253" t="str">
        <f>IF(AND(A8436&lt;&gt;"",ISNUMBER(A8436)),VLOOKUP(A8436,Studies!A:BR,2,FALSE),"")</f>
        <v>Fleishaker 1994</v>
      </c>
      <c r="C8436" s="254" t="str">
        <f>IF(AND(A8436&lt;&gt;"",ISNUMBER(A8436)),VLOOKUP(A8436,Studies!A:BR,3,FALSE),"")</f>
        <v>https://www.ncbi.nlm.nih.gov/pubmed/8005185</v>
      </c>
      <c r="D8436" s="254" t="str">
        <f>IF(AND(A8436&lt;&gt;"",ISNUMBER(A8436)),VLOOKUP(A8436,Studies!A:BR,4,FALSE),"")</f>
        <v>Alprazolam + fluvoxamine</v>
      </c>
      <c r="E8436" s="254" t="str">
        <f>IF(AND(A8436&lt;&gt;"",ISNUMBER(A8436)),VLOOKUP(A8436,Studies!A:BR,5,FALSE),"")</f>
        <v>Alprazolam</v>
      </c>
      <c r="F8436" s="255" t="str">
        <f>IF(AND(A8436&lt;&gt;"",ISNUMBER(A8436)),VLOOKUP(A8436,Studies!A:BR,6,FALSE),"")</f>
        <v>Plasma</v>
      </c>
      <c r="G8436" s="194">
        <v>232</v>
      </c>
      <c r="H8436" s="50" t="s">
        <v>60</v>
      </c>
      <c r="I8436" s="187">
        <v>91.591840000000005</v>
      </c>
      <c r="J8436" s="41" t="s">
        <v>941</v>
      </c>
      <c r="K8436" s="41" t="s">
        <v>335</v>
      </c>
    </row>
    <row r="8437" spans="1:16" x14ac:dyDescent="0.2">
      <c r="A8437" s="30">
        <v>1104</v>
      </c>
      <c r="B8437" s="253" t="str">
        <f>IF(AND(A8437&lt;&gt;"",ISNUMBER(A8437)),VLOOKUP(A8437,Studies!A:BR,2,FALSE),"")</f>
        <v>Fleishaker 1994</v>
      </c>
      <c r="C8437" s="254" t="str">
        <f>IF(AND(A8437&lt;&gt;"",ISNUMBER(A8437)),VLOOKUP(A8437,Studies!A:BR,3,FALSE),"")</f>
        <v>https://www.ncbi.nlm.nih.gov/pubmed/8005185</v>
      </c>
      <c r="D8437" s="254" t="str">
        <f>IF(AND(A8437&lt;&gt;"",ISNUMBER(A8437)),VLOOKUP(A8437,Studies!A:BR,4,FALSE),"")</f>
        <v>Alprazolam + fluvoxamine</v>
      </c>
      <c r="E8437" s="254" t="str">
        <f>IF(AND(A8437&lt;&gt;"",ISNUMBER(A8437)),VLOOKUP(A8437,Studies!A:BR,5,FALSE),"")</f>
        <v>Alprazolam</v>
      </c>
      <c r="F8437" s="255" t="str">
        <f>IF(AND(A8437&lt;&gt;"",ISNUMBER(A8437)),VLOOKUP(A8437,Studies!A:BR,6,FALSE),"")</f>
        <v>Plasma</v>
      </c>
      <c r="G8437" s="194">
        <v>233</v>
      </c>
      <c r="H8437" s="50" t="s">
        <v>60</v>
      </c>
      <c r="I8437" s="187">
        <v>92.294030000000006</v>
      </c>
      <c r="J8437" s="41" t="s">
        <v>941</v>
      </c>
      <c r="K8437" s="41" t="s">
        <v>335</v>
      </c>
    </row>
    <row r="8438" spans="1:16" x14ac:dyDescent="0.2">
      <c r="A8438" s="30">
        <v>1104</v>
      </c>
      <c r="B8438" s="253" t="str">
        <f>IF(AND(A8438&lt;&gt;"",ISNUMBER(A8438)),VLOOKUP(A8438,Studies!A:BR,2,FALSE),"")</f>
        <v>Fleishaker 1994</v>
      </c>
      <c r="C8438" s="254" t="str">
        <f>IF(AND(A8438&lt;&gt;"",ISNUMBER(A8438)),VLOOKUP(A8438,Studies!A:BR,3,FALSE),"")</f>
        <v>https://www.ncbi.nlm.nih.gov/pubmed/8005185</v>
      </c>
      <c r="D8438" s="254" t="str">
        <f>IF(AND(A8438&lt;&gt;"",ISNUMBER(A8438)),VLOOKUP(A8438,Studies!A:BR,4,FALSE),"")</f>
        <v>Alprazolam + fluvoxamine</v>
      </c>
      <c r="E8438" s="254" t="str">
        <f>IF(AND(A8438&lt;&gt;"",ISNUMBER(A8438)),VLOOKUP(A8438,Studies!A:BR,5,FALSE),"")</f>
        <v>Alprazolam</v>
      </c>
      <c r="F8438" s="255" t="str">
        <f>IF(AND(A8438&lt;&gt;"",ISNUMBER(A8438)),VLOOKUP(A8438,Studies!A:BR,6,FALSE),"")</f>
        <v>Plasma</v>
      </c>
      <c r="G8438" s="194">
        <v>235</v>
      </c>
      <c r="H8438" s="50" t="s">
        <v>60</v>
      </c>
      <c r="I8438" s="187">
        <v>91.82047</v>
      </c>
      <c r="J8438" s="41" t="s">
        <v>941</v>
      </c>
      <c r="K8438" s="41" t="s">
        <v>335</v>
      </c>
    </row>
    <row r="8439" spans="1:16" x14ac:dyDescent="0.2">
      <c r="A8439" s="30">
        <v>1104</v>
      </c>
      <c r="B8439" s="253" t="str">
        <f>IF(AND(A8439&lt;&gt;"",ISNUMBER(A8439)),VLOOKUP(A8439,Studies!A:BR,2,FALSE),"")</f>
        <v>Fleishaker 1994</v>
      </c>
      <c r="C8439" s="254" t="str">
        <f>IF(AND(A8439&lt;&gt;"",ISNUMBER(A8439)),VLOOKUP(A8439,Studies!A:BR,3,FALSE),"")</f>
        <v>https://www.ncbi.nlm.nih.gov/pubmed/8005185</v>
      </c>
      <c r="D8439" s="254" t="str">
        <f>IF(AND(A8439&lt;&gt;"",ISNUMBER(A8439)),VLOOKUP(A8439,Studies!A:BR,4,FALSE),"")</f>
        <v>Alprazolam + fluvoxamine</v>
      </c>
      <c r="E8439" s="254" t="str">
        <f>IF(AND(A8439&lt;&gt;"",ISNUMBER(A8439)),VLOOKUP(A8439,Studies!A:BR,5,FALSE),"")</f>
        <v>Alprazolam</v>
      </c>
      <c r="F8439" s="255" t="str">
        <f>IF(AND(A8439&lt;&gt;"",ISNUMBER(A8439)),VLOOKUP(A8439,Studies!A:BR,6,FALSE),"")</f>
        <v>Plasma</v>
      </c>
      <c r="G8439" s="194">
        <v>237</v>
      </c>
      <c r="H8439" s="50" t="s">
        <v>60</v>
      </c>
      <c r="I8439" s="187">
        <v>86.416550000000001</v>
      </c>
      <c r="J8439" s="41" t="s">
        <v>941</v>
      </c>
      <c r="K8439" s="41" t="s">
        <v>335</v>
      </c>
    </row>
    <row r="8440" spans="1:16" x14ac:dyDescent="0.2">
      <c r="A8440" s="30">
        <v>1104</v>
      </c>
      <c r="B8440" s="253" t="str">
        <f>IF(AND(A8440&lt;&gt;"",ISNUMBER(A8440)),VLOOKUP(A8440,Studies!A:BR,2,FALSE),"")</f>
        <v>Fleishaker 1994</v>
      </c>
      <c r="C8440" s="254" t="str">
        <f>IF(AND(A8440&lt;&gt;"",ISNUMBER(A8440)),VLOOKUP(A8440,Studies!A:BR,3,FALSE),"")</f>
        <v>https://www.ncbi.nlm.nih.gov/pubmed/8005185</v>
      </c>
      <c r="D8440" s="254" t="str">
        <f>IF(AND(A8440&lt;&gt;"",ISNUMBER(A8440)),VLOOKUP(A8440,Studies!A:BR,4,FALSE),"")</f>
        <v>Alprazolam + fluvoxamine</v>
      </c>
      <c r="E8440" s="254" t="str">
        <f>IF(AND(A8440&lt;&gt;"",ISNUMBER(A8440)),VLOOKUP(A8440,Studies!A:BR,5,FALSE),"")</f>
        <v>Alprazolam</v>
      </c>
      <c r="F8440" s="255" t="str">
        <f>IF(AND(A8440&lt;&gt;"",ISNUMBER(A8440)),VLOOKUP(A8440,Studies!A:BR,6,FALSE),"")</f>
        <v>Plasma</v>
      </c>
      <c r="G8440" s="194">
        <v>240</v>
      </c>
      <c r="H8440" s="50" t="s">
        <v>60</v>
      </c>
      <c r="I8440" s="187">
        <v>86.410169999999994</v>
      </c>
      <c r="J8440" s="41" t="s">
        <v>941</v>
      </c>
      <c r="K8440" s="41" t="s">
        <v>335</v>
      </c>
    </row>
    <row r="8441" spans="1:16" x14ac:dyDescent="0.2">
      <c r="A8441" s="30">
        <v>1104</v>
      </c>
      <c r="B8441" s="253" t="str">
        <f>IF(AND(A8441&lt;&gt;"",ISNUMBER(A8441)),VLOOKUP(A8441,Studies!A:BR,2,FALSE),"")</f>
        <v>Fleishaker 1994</v>
      </c>
      <c r="C8441" s="254" t="str">
        <f>IF(AND(A8441&lt;&gt;"",ISNUMBER(A8441)),VLOOKUP(A8441,Studies!A:BR,3,FALSE),"")</f>
        <v>https://www.ncbi.nlm.nih.gov/pubmed/8005185</v>
      </c>
      <c r="D8441" s="254" t="str">
        <f>IF(AND(A8441&lt;&gt;"",ISNUMBER(A8441)),VLOOKUP(A8441,Studies!A:BR,4,FALSE),"")</f>
        <v>Alprazolam + fluvoxamine</v>
      </c>
      <c r="E8441" s="254" t="str">
        <f>IF(AND(A8441&lt;&gt;"",ISNUMBER(A8441)),VLOOKUP(A8441,Studies!A:BR,5,FALSE),"")</f>
        <v>Alprazolam</v>
      </c>
      <c r="F8441" s="255" t="str">
        <f>IF(AND(A8441&lt;&gt;"",ISNUMBER(A8441)),VLOOKUP(A8441,Studies!A:BR,6,FALSE),"")</f>
        <v>Plasma</v>
      </c>
      <c r="G8441" s="194">
        <v>245</v>
      </c>
      <c r="H8441" s="50" t="s">
        <v>60</v>
      </c>
      <c r="I8441" s="187">
        <v>77.948490000000007</v>
      </c>
      <c r="J8441" s="41" t="s">
        <v>941</v>
      </c>
      <c r="K8441" s="41" t="s">
        <v>335</v>
      </c>
    </row>
    <row r="8442" spans="1:16" x14ac:dyDescent="0.2">
      <c r="A8442" s="30">
        <v>1104</v>
      </c>
      <c r="B8442" s="253" t="str">
        <f>IF(AND(A8442&lt;&gt;"",ISNUMBER(A8442)),VLOOKUP(A8442,Studies!A:BR,2,FALSE),"")</f>
        <v>Fleishaker 1994</v>
      </c>
      <c r="C8442" s="254" t="str">
        <f>IF(AND(A8442&lt;&gt;"",ISNUMBER(A8442)),VLOOKUP(A8442,Studies!A:BR,3,FALSE),"")</f>
        <v>https://www.ncbi.nlm.nih.gov/pubmed/8005185</v>
      </c>
      <c r="D8442" s="254" t="str">
        <f>IF(AND(A8442&lt;&gt;"",ISNUMBER(A8442)),VLOOKUP(A8442,Studies!A:BR,4,FALSE),"")</f>
        <v>Alprazolam + fluvoxamine</v>
      </c>
      <c r="E8442" s="254" t="str">
        <f>IF(AND(A8442&lt;&gt;"",ISNUMBER(A8442)),VLOOKUP(A8442,Studies!A:BR,5,FALSE),"")</f>
        <v>Alprazolam</v>
      </c>
      <c r="F8442" s="255" t="str">
        <f>IF(AND(A8442&lt;&gt;"",ISNUMBER(A8442)),VLOOKUP(A8442,Studies!A:BR,6,FALSE),"")</f>
        <v>Plasma</v>
      </c>
      <c r="G8442" s="194">
        <v>252</v>
      </c>
      <c r="H8442" s="50" t="s">
        <v>60</v>
      </c>
      <c r="I8442" s="187">
        <v>68.309010000000001</v>
      </c>
      <c r="J8442" s="41" t="s">
        <v>941</v>
      </c>
      <c r="K8442" s="41" t="s">
        <v>335</v>
      </c>
    </row>
    <row r="8443" spans="1:16" x14ac:dyDescent="0.2">
      <c r="A8443" s="30">
        <v>1093</v>
      </c>
      <c r="B8443" s="253" t="str">
        <f>IF(AND(A8443&lt;&gt;"",ISNUMBER(A8443)),VLOOKUP(A8443,Studies!A:BR,2,FALSE),"")</f>
        <v>Shin 2016</v>
      </c>
      <c r="C8443" s="254" t="str">
        <f>IF(AND(A8443&lt;&gt;"",ISNUMBER(A8443)),VLOOKUP(A8443,Studies!A:BR,3,FALSE),"")</f>
        <v>https://www.ncbi.nlm.nih.gov/pubmed/27317471</v>
      </c>
      <c r="D8443" s="254" t="str">
        <f>IF(AND(A8443&lt;&gt;"",ISNUMBER(A8443)),VLOOKUP(A8443,Studies!A:BR,4,FALSE),"")</f>
        <v>Midazolam alone</v>
      </c>
      <c r="E8443" s="254" t="str">
        <f>IF(AND(A8443&lt;&gt;"",ISNUMBER(A8443)),VLOOKUP(A8443,Studies!A:BR,5,FALSE),"")</f>
        <v>Midazolam</v>
      </c>
      <c r="F8443" s="255" t="str">
        <f>IF(AND(A8443&lt;&gt;"",ISNUMBER(A8443)),VLOOKUP(A8443,Studies!A:BR,6,FALSE),"")</f>
        <v>Plasma</v>
      </c>
      <c r="G8443" s="194">
        <v>0.17</v>
      </c>
      <c r="H8443" s="50" t="s">
        <v>60</v>
      </c>
      <c r="I8443" s="187">
        <v>27.32583</v>
      </c>
      <c r="J8443" s="41" t="s">
        <v>941</v>
      </c>
      <c r="K8443" s="41" t="s">
        <v>335</v>
      </c>
      <c r="L8443" s="195">
        <v>3.2152539999999998</v>
      </c>
      <c r="M8443" s="52" t="s">
        <v>941</v>
      </c>
      <c r="N8443" s="52" t="s">
        <v>117</v>
      </c>
      <c r="O8443" s="59" t="s">
        <v>2657</v>
      </c>
      <c r="P8443" s="42" t="s">
        <v>2644</v>
      </c>
    </row>
    <row r="8444" spans="1:16" x14ac:dyDescent="0.2">
      <c r="A8444" s="30">
        <v>1093</v>
      </c>
      <c r="B8444" s="253" t="str">
        <f>IF(AND(A8444&lt;&gt;"",ISNUMBER(A8444)),VLOOKUP(A8444,Studies!A:BR,2,FALSE),"")</f>
        <v>Shin 2016</v>
      </c>
      <c r="C8444" s="254" t="str">
        <f>IF(AND(A8444&lt;&gt;"",ISNUMBER(A8444)),VLOOKUP(A8444,Studies!A:BR,3,FALSE),"")</f>
        <v>https://www.ncbi.nlm.nih.gov/pubmed/27317471</v>
      </c>
      <c r="D8444" s="254" t="str">
        <f>IF(AND(A8444&lt;&gt;"",ISNUMBER(A8444)),VLOOKUP(A8444,Studies!A:BR,4,FALSE),"")</f>
        <v>Midazolam alone</v>
      </c>
      <c r="E8444" s="254" t="str">
        <f>IF(AND(A8444&lt;&gt;"",ISNUMBER(A8444)),VLOOKUP(A8444,Studies!A:BR,5,FALSE),"")</f>
        <v>Midazolam</v>
      </c>
      <c r="F8444" s="255" t="str">
        <f>IF(AND(A8444&lt;&gt;"",ISNUMBER(A8444)),VLOOKUP(A8444,Studies!A:BR,6,FALSE),"")</f>
        <v>Plasma</v>
      </c>
      <c r="G8444" s="194">
        <v>0.33</v>
      </c>
      <c r="H8444" s="50" t="s">
        <v>60</v>
      </c>
      <c r="I8444" s="187">
        <v>20.09695</v>
      </c>
      <c r="J8444" s="41" t="s">
        <v>941</v>
      </c>
      <c r="K8444" s="41" t="s">
        <v>335</v>
      </c>
      <c r="L8444" s="195">
        <v>2.3646769999999999</v>
      </c>
      <c r="M8444" s="52" t="s">
        <v>941</v>
      </c>
      <c r="N8444" s="52" t="s">
        <v>117</v>
      </c>
      <c r="O8444" s="59" t="s">
        <v>2657</v>
      </c>
    </row>
    <row r="8445" spans="1:16" x14ac:dyDescent="0.2">
      <c r="A8445" s="30">
        <v>1093</v>
      </c>
      <c r="B8445" s="253" t="str">
        <f>IF(AND(A8445&lt;&gt;"",ISNUMBER(A8445)),VLOOKUP(A8445,Studies!A:BR,2,FALSE),"")</f>
        <v>Shin 2016</v>
      </c>
      <c r="C8445" s="254" t="str">
        <f>IF(AND(A8445&lt;&gt;"",ISNUMBER(A8445)),VLOOKUP(A8445,Studies!A:BR,3,FALSE),"")</f>
        <v>https://www.ncbi.nlm.nih.gov/pubmed/27317471</v>
      </c>
      <c r="D8445" s="254" t="str">
        <f>IF(AND(A8445&lt;&gt;"",ISNUMBER(A8445)),VLOOKUP(A8445,Studies!A:BR,4,FALSE),"")</f>
        <v>Midazolam alone</v>
      </c>
      <c r="E8445" s="254" t="str">
        <f>IF(AND(A8445&lt;&gt;"",ISNUMBER(A8445)),VLOOKUP(A8445,Studies!A:BR,5,FALSE),"")</f>
        <v>Midazolam</v>
      </c>
      <c r="F8445" s="255" t="str">
        <f>IF(AND(A8445&lt;&gt;"",ISNUMBER(A8445)),VLOOKUP(A8445,Studies!A:BR,6,FALSE),"")</f>
        <v>Plasma</v>
      </c>
      <c r="G8445" s="194">
        <v>0.5</v>
      </c>
      <c r="H8445" s="50" t="s">
        <v>60</v>
      </c>
      <c r="I8445" s="187">
        <v>15.64583</v>
      </c>
      <c r="J8445" s="41" t="s">
        <v>941</v>
      </c>
      <c r="K8445" s="41" t="s">
        <v>335</v>
      </c>
      <c r="L8445" s="195">
        <v>1.84094</v>
      </c>
      <c r="M8445" s="52" t="s">
        <v>941</v>
      </c>
      <c r="N8445" s="52" t="s">
        <v>117</v>
      </c>
      <c r="O8445" s="59" t="s">
        <v>2657</v>
      </c>
    </row>
    <row r="8446" spans="1:16" x14ac:dyDescent="0.2">
      <c r="A8446" s="30">
        <v>1093</v>
      </c>
      <c r="B8446" s="253" t="str">
        <f>IF(AND(A8446&lt;&gt;"",ISNUMBER(A8446)),VLOOKUP(A8446,Studies!A:BR,2,FALSE),"")</f>
        <v>Shin 2016</v>
      </c>
      <c r="C8446" s="254" t="str">
        <f>IF(AND(A8446&lt;&gt;"",ISNUMBER(A8446)),VLOOKUP(A8446,Studies!A:BR,3,FALSE),"")</f>
        <v>https://www.ncbi.nlm.nih.gov/pubmed/27317471</v>
      </c>
      <c r="D8446" s="254" t="str">
        <f>IF(AND(A8446&lt;&gt;"",ISNUMBER(A8446)),VLOOKUP(A8446,Studies!A:BR,4,FALSE),"")</f>
        <v>Midazolam alone</v>
      </c>
      <c r="E8446" s="254" t="str">
        <f>IF(AND(A8446&lt;&gt;"",ISNUMBER(A8446)),VLOOKUP(A8446,Studies!A:BR,5,FALSE),"")</f>
        <v>Midazolam</v>
      </c>
      <c r="F8446" s="255" t="str">
        <f>IF(AND(A8446&lt;&gt;"",ISNUMBER(A8446)),VLOOKUP(A8446,Studies!A:BR,6,FALSE),"")</f>
        <v>Plasma</v>
      </c>
      <c r="G8446" s="194">
        <v>0.75</v>
      </c>
      <c r="H8446" s="50" t="s">
        <v>60</v>
      </c>
      <c r="I8446" s="187">
        <v>12.18056</v>
      </c>
      <c r="J8446" s="41" t="s">
        <v>941</v>
      </c>
      <c r="K8446" s="41" t="s">
        <v>335</v>
      </c>
      <c r="L8446" s="195">
        <v>1.554821</v>
      </c>
      <c r="M8446" s="52" t="s">
        <v>941</v>
      </c>
      <c r="N8446" s="52" t="s">
        <v>117</v>
      </c>
      <c r="O8446" s="59" t="s">
        <v>2657</v>
      </c>
    </row>
    <row r="8447" spans="1:16" x14ac:dyDescent="0.2">
      <c r="A8447" s="30">
        <v>1093</v>
      </c>
      <c r="B8447" s="253" t="str">
        <f>IF(AND(A8447&lt;&gt;"",ISNUMBER(A8447)),VLOOKUP(A8447,Studies!A:BR,2,FALSE),"")</f>
        <v>Shin 2016</v>
      </c>
      <c r="C8447" s="254" t="str">
        <f>IF(AND(A8447&lt;&gt;"",ISNUMBER(A8447)),VLOOKUP(A8447,Studies!A:BR,3,FALSE),"")</f>
        <v>https://www.ncbi.nlm.nih.gov/pubmed/27317471</v>
      </c>
      <c r="D8447" s="254" t="str">
        <f>IF(AND(A8447&lt;&gt;"",ISNUMBER(A8447)),VLOOKUP(A8447,Studies!A:BR,4,FALSE),"")</f>
        <v>Midazolam alone</v>
      </c>
      <c r="E8447" s="254" t="str">
        <f>IF(AND(A8447&lt;&gt;"",ISNUMBER(A8447)),VLOOKUP(A8447,Studies!A:BR,5,FALSE),"")</f>
        <v>Midazolam</v>
      </c>
      <c r="F8447" s="255" t="str">
        <f>IF(AND(A8447&lt;&gt;"",ISNUMBER(A8447)),VLOOKUP(A8447,Studies!A:BR,6,FALSE),"")</f>
        <v>Plasma</v>
      </c>
      <c r="G8447" s="194">
        <v>1</v>
      </c>
      <c r="H8447" s="50" t="s">
        <v>60</v>
      </c>
      <c r="I8447" s="187">
        <v>9.9244190000000003</v>
      </c>
      <c r="J8447" s="41" t="s">
        <v>941</v>
      </c>
      <c r="K8447" s="41" t="s">
        <v>335</v>
      </c>
      <c r="L8447" s="195">
        <v>1.652093</v>
      </c>
      <c r="M8447" s="52" t="s">
        <v>941</v>
      </c>
      <c r="N8447" s="52" t="s">
        <v>117</v>
      </c>
      <c r="O8447" s="59" t="s">
        <v>2657</v>
      </c>
    </row>
    <row r="8448" spans="1:16" x14ac:dyDescent="0.2">
      <c r="A8448" s="30">
        <v>1093</v>
      </c>
      <c r="B8448" s="253" t="str">
        <f>IF(AND(A8448&lt;&gt;"",ISNUMBER(A8448)),VLOOKUP(A8448,Studies!A:BR,2,FALSE),"")</f>
        <v>Shin 2016</v>
      </c>
      <c r="C8448" s="254" t="str">
        <f>IF(AND(A8448&lt;&gt;"",ISNUMBER(A8448)),VLOOKUP(A8448,Studies!A:BR,3,FALSE),"")</f>
        <v>https://www.ncbi.nlm.nih.gov/pubmed/27317471</v>
      </c>
      <c r="D8448" s="254" t="str">
        <f>IF(AND(A8448&lt;&gt;"",ISNUMBER(A8448)),VLOOKUP(A8448,Studies!A:BR,4,FALSE),"")</f>
        <v>Midazolam alone</v>
      </c>
      <c r="E8448" s="254" t="str">
        <f>IF(AND(A8448&lt;&gt;"",ISNUMBER(A8448)),VLOOKUP(A8448,Studies!A:BR,5,FALSE),"")</f>
        <v>Midazolam</v>
      </c>
      <c r="F8448" s="255" t="str">
        <f>IF(AND(A8448&lt;&gt;"",ISNUMBER(A8448)),VLOOKUP(A8448,Studies!A:BR,6,FALSE),"")</f>
        <v>Plasma</v>
      </c>
      <c r="G8448" s="194">
        <v>2</v>
      </c>
      <c r="H8448" s="50" t="s">
        <v>60</v>
      </c>
      <c r="I8448" s="187">
        <v>5.307334</v>
      </c>
      <c r="J8448" s="41" t="s">
        <v>941</v>
      </c>
      <c r="K8448" s="41" t="s">
        <v>335</v>
      </c>
      <c r="L8448" s="195">
        <v>1.12819</v>
      </c>
      <c r="M8448" s="52" t="s">
        <v>941</v>
      </c>
      <c r="N8448" s="52" t="s">
        <v>117</v>
      </c>
      <c r="O8448" s="59" t="s">
        <v>2657</v>
      </c>
    </row>
    <row r="8449" spans="1:16" x14ac:dyDescent="0.2">
      <c r="A8449" s="30">
        <v>1093</v>
      </c>
      <c r="B8449" s="253" t="str">
        <f>IF(AND(A8449&lt;&gt;"",ISNUMBER(A8449)),VLOOKUP(A8449,Studies!A:BR,2,FALSE),"")</f>
        <v>Shin 2016</v>
      </c>
      <c r="C8449" s="254" t="str">
        <f>IF(AND(A8449&lt;&gt;"",ISNUMBER(A8449)),VLOOKUP(A8449,Studies!A:BR,3,FALSE),"")</f>
        <v>https://www.ncbi.nlm.nih.gov/pubmed/27317471</v>
      </c>
      <c r="D8449" s="254" t="str">
        <f>IF(AND(A8449&lt;&gt;"",ISNUMBER(A8449)),VLOOKUP(A8449,Studies!A:BR,4,FALSE),"")</f>
        <v>Midazolam alone</v>
      </c>
      <c r="E8449" s="254" t="str">
        <f>IF(AND(A8449&lt;&gt;"",ISNUMBER(A8449)),VLOOKUP(A8449,Studies!A:BR,5,FALSE),"")</f>
        <v>Midazolam</v>
      </c>
      <c r="F8449" s="255" t="str">
        <f>IF(AND(A8449&lt;&gt;"",ISNUMBER(A8449)),VLOOKUP(A8449,Studies!A:BR,6,FALSE),"")</f>
        <v>Plasma</v>
      </c>
      <c r="G8449" s="194">
        <v>3</v>
      </c>
      <c r="H8449" s="50" t="s">
        <v>60</v>
      </c>
      <c r="I8449" s="187">
        <v>3.6044330000000002</v>
      </c>
      <c r="J8449" s="41" t="s">
        <v>941</v>
      </c>
      <c r="K8449" s="41" t="s">
        <v>335</v>
      </c>
      <c r="L8449" s="195">
        <v>0.86146500000000004</v>
      </c>
      <c r="M8449" s="52" t="s">
        <v>941</v>
      </c>
      <c r="N8449" s="52" t="s">
        <v>117</v>
      </c>
      <c r="O8449" s="59" t="s">
        <v>2657</v>
      </c>
    </row>
    <row r="8450" spans="1:16" x14ac:dyDescent="0.2">
      <c r="A8450" s="30">
        <v>1093</v>
      </c>
      <c r="B8450" s="253" t="str">
        <f>IF(AND(A8450&lt;&gt;"",ISNUMBER(A8450)),VLOOKUP(A8450,Studies!A:BR,2,FALSE),"")</f>
        <v>Shin 2016</v>
      </c>
      <c r="C8450" s="254" t="str">
        <f>IF(AND(A8450&lt;&gt;"",ISNUMBER(A8450)),VLOOKUP(A8450,Studies!A:BR,3,FALSE),"")</f>
        <v>https://www.ncbi.nlm.nih.gov/pubmed/27317471</v>
      </c>
      <c r="D8450" s="254" t="str">
        <f>IF(AND(A8450&lt;&gt;"",ISNUMBER(A8450)),VLOOKUP(A8450,Studies!A:BR,4,FALSE),"")</f>
        <v>Midazolam alone</v>
      </c>
      <c r="E8450" s="254" t="str">
        <f>IF(AND(A8450&lt;&gt;"",ISNUMBER(A8450)),VLOOKUP(A8450,Studies!A:BR,5,FALSE),"")</f>
        <v>Midazolam</v>
      </c>
      <c r="F8450" s="255" t="str">
        <f>IF(AND(A8450&lt;&gt;"",ISNUMBER(A8450)),VLOOKUP(A8450,Studies!A:BR,6,FALSE),"")</f>
        <v>Plasma</v>
      </c>
      <c r="G8450" s="194">
        <v>4</v>
      </c>
      <c r="H8450" s="50" t="s">
        <v>60</v>
      </c>
      <c r="I8450" s="187">
        <v>2.7119300000000002</v>
      </c>
      <c r="J8450" s="41" t="s">
        <v>941</v>
      </c>
      <c r="K8450" s="41" t="s">
        <v>335</v>
      </c>
      <c r="L8450" s="195">
        <v>0.57648060000000001</v>
      </c>
      <c r="M8450" s="52" t="s">
        <v>941</v>
      </c>
      <c r="N8450" s="52" t="s">
        <v>117</v>
      </c>
      <c r="O8450" s="59" t="s">
        <v>2657</v>
      </c>
    </row>
    <row r="8451" spans="1:16" x14ac:dyDescent="0.2">
      <c r="A8451" s="30">
        <v>1093</v>
      </c>
      <c r="B8451" s="253" t="str">
        <f>IF(AND(A8451&lt;&gt;"",ISNUMBER(A8451)),VLOOKUP(A8451,Studies!A:BR,2,FALSE),"")</f>
        <v>Shin 2016</v>
      </c>
      <c r="C8451" s="254" t="str">
        <f>IF(AND(A8451&lt;&gt;"",ISNUMBER(A8451)),VLOOKUP(A8451,Studies!A:BR,3,FALSE),"")</f>
        <v>https://www.ncbi.nlm.nih.gov/pubmed/27317471</v>
      </c>
      <c r="D8451" s="254" t="str">
        <f>IF(AND(A8451&lt;&gt;"",ISNUMBER(A8451)),VLOOKUP(A8451,Studies!A:BR,4,FALSE),"")</f>
        <v>Midazolam alone</v>
      </c>
      <c r="E8451" s="254" t="str">
        <f>IF(AND(A8451&lt;&gt;"",ISNUMBER(A8451)),VLOOKUP(A8451,Studies!A:BR,5,FALSE),"")</f>
        <v>Midazolam</v>
      </c>
      <c r="F8451" s="255" t="str">
        <f>IF(AND(A8451&lt;&gt;"",ISNUMBER(A8451)),VLOOKUP(A8451,Studies!A:BR,6,FALSE),"")</f>
        <v>Plasma</v>
      </c>
      <c r="G8451" s="194">
        <v>6</v>
      </c>
      <c r="H8451" s="50" t="s">
        <v>60</v>
      </c>
      <c r="I8451" s="187">
        <v>1.417637</v>
      </c>
      <c r="J8451" s="41" t="s">
        <v>941</v>
      </c>
      <c r="K8451" s="41" t="s">
        <v>335</v>
      </c>
      <c r="L8451" s="195">
        <v>0.39848899999999998</v>
      </c>
      <c r="M8451" s="52" t="s">
        <v>941</v>
      </c>
      <c r="N8451" s="52" t="s">
        <v>117</v>
      </c>
      <c r="O8451" s="59" t="s">
        <v>2657</v>
      </c>
    </row>
    <row r="8452" spans="1:16" x14ac:dyDescent="0.2">
      <c r="A8452" s="30">
        <v>1093</v>
      </c>
      <c r="B8452" s="253" t="str">
        <f>IF(AND(A8452&lt;&gt;"",ISNUMBER(A8452)),VLOOKUP(A8452,Studies!A:BR,2,FALSE),"")</f>
        <v>Shin 2016</v>
      </c>
      <c r="C8452" s="254" t="str">
        <f>IF(AND(A8452&lt;&gt;"",ISNUMBER(A8452)),VLOOKUP(A8452,Studies!A:BR,3,FALSE),"")</f>
        <v>https://www.ncbi.nlm.nih.gov/pubmed/27317471</v>
      </c>
      <c r="D8452" s="254" t="str">
        <f>IF(AND(A8452&lt;&gt;"",ISNUMBER(A8452)),VLOOKUP(A8452,Studies!A:BR,4,FALSE),"")</f>
        <v>Midazolam alone</v>
      </c>
      <c r="E8452" s="254" t="str">
        <f>IF(AND(A8452&lt;&gt;"",ISNUMBER(A8452)),VLOOKUP(A8452,Studies!A:BR,5,FALSE),"")</f>
        <v>Midazolam</v>
      </c>
      <c r="F8452" s="255" t="str">
        <f>IF(AND(A8452&lt;&gt;"",ISNUMBER(A8452)),VLOOKUP(A8452,Studies!A:BR,6,FALSE),"")</f>
        <v>Plasma</v>
      </c>
      <c r="G8452" s="194">
        <v>8</v>
      </c>
      <c r="H8452" s="50" t="s">
        <v>60</v>
      </c>
      <c r="I8452" s="187">
        <v>1.111866</v>
      </c>
      <c r="J8452" s="41" t="s">
        <v>941</v>
      </c>
      <c r="K8452" s="41" t="s">
        <v>335</v>
      </c>
      <c r="L8452" s="195">
        <v>0.37083169999999999</v>
      </c>
      <c r="M8452" s="52" t="s">
        <v>941</v>
      </c>
      <c r="N8452" s="52" t="s">
        <v>117</v>
      </c>
      <c r="O8452" s="59" t="s">
        <v>2657</v>
      </c>
    </row>
    <row r="8453" spans="1:16" x14ac:dyDescent="0.2">
      <c r="A8453" s="30">
        <v>1093</v>
      </c>
      <c r="B8453" s="253" t="str">
        <f>IF(AND(A8453&lt;&gt;"",ISNUMBER(A8453)),VLOOKUP(A8453,Studies!A:BR,2,FALSE),"")</f>
        <v>Shin 2016</v>
      </c>
      <c r="C8453" s="254" t="str">
        <f>IF(AND(A8453&lt;&gt;"",ISNUMBER(A8453)),VLOOKUP(A8453,Studies!A:BR,3,FALSE),"")</f>
        <v>https://www.ncbi.nlm.nih.gov/pubmed/27317471</v>
      </c>
      <c r="D8453" s="254" t="str">
        <f>IF(AND(A8453&lt;&gt;"",ISNUMBER(A8453)),VLOOKUP(A8453,Studies!A:BR,4,FALSE),"")</f>
        <v>Midazolam alone</v>
      </c>
      <c r="E8453" s="254" t="str">
        <f>IF(AND(A8453&lt;&gt;"",ISNUMBER(A8453)),VLOOKUP(A8453,Studies!A:BR,5,FALSE),"")</f>
        <v>Midazolam</v>
      </c>
      <c r="F8453" s="255" t="str">
        <f>IF(AND(A8453&lt;&gt;"",ISNUMBER(A8453)),VLOOKUP(A8453,Studies!A:BR,6,FALSE),"")</f>
        <v>Plasma</v>
      </c>
      <c r="G8453" s="194">
        <v>12</v>
      </c>
      <c r="H8453" s="50" t="s">
        <v>60</v>
      </c>
      <c r="I8453" s="187">
        <v>0.54555949999999998</v>
      </c>
      <c r="J8453" s="41" t="s">
        <v>941</v>
      </c>
      <c r="K8453" s="41" t="s">
        <v>335</v>
      </c>
      <c r="L8453" s="195">
        <v>0.20433470000000001</v>
      </c>
      <c r="M8453" s="52" t="s">
        <v>941</v>
      </c>
      <c r="N8453" s="52" t="s">
        <v>117</v>
      </c>
      <c r="O8453" s="59" t="s">
        <v>2657</v>
      </c>
    </row>
    <row r="8454" spans="1:16" x14ac:dyDescent="0.2">
      <c r="A8454" s="30">
        <v>1093</v>
      </c>
      <c r="B8454" s="253" t="str">
        <f>IF(AND(A8454&lt;&gt;"",ISNUMBER(A8454)),VLOOKUP(A8454,Studies!A:BR,2,FALSE),"")</f>
        <v>Shin 2016</v>
      </c>
      <c r="C8454" s="254" t="str">
        <f>IF(AND(A8454&lt;&gt;"",ISNUMBER(A8454)),VLOOKUP(A8454,Studies!A:BR,3,FALSE),"")</f>
        <v>https://www.ncbi.nlm.nih.gov/pubmed/27317471</v>
      </c>
      <c r="D8454" s="254" t="str">
        <f>IF(AND(A8454&lt;&gt;"",ISNUMBER(A8454)),VLOOKUP(A8454,Studies!A:BR,4,FALSE),"")</f>
        <v>Midazolam alone</v>
      </c>
      <c r="E8454" s="254" t="str">
        <f>IF(AND(A8454&lt;&gt;"",ISNUMBER(A8454)),VLOOKUP(A8454,Studies!A:BR,5,FALSE),"")</f>
        <v>Midazolam</v>
      </c>
      <c r="F8454" s="255" t="str">
        <f>IF(AND(A8454&lt;&gt;"",ISNUMBER(A8454)),VLOOKUP(A8454,Studies!A:BR,6,FALSE),"")</f>
        <v>Plasma</v>
      </c>
      <c r="G8454" s="194">
        <v>24</v>
      </c>
      <c r="H8454" s="50" t="s">
        <v>60</v>
      </c>
      <c r="I8454" s="187">
        <v>0.13955229999999999</v>
      </c>
      <c r="J8454" s="41" t="s">
        <v>941</v>
      </c>
      <c r="K8454" s="41" t="s">
        <v>335</v>
      </c>
      <c r="L8454" s="195">
        <v>4.0989999999999999E-2</v>
      </c>
      <c r="M8454" s="52" t="s">
        <v>941</v>
      </c>
      <c r="N8454" s="52" t="s">
        <v>117</v>
      </c>
      <c r="O8454" s="59" t="s">
        <v>2657</v>
      </c>
    </row>
    <row r="8455" spans="1:16" x14ac:dyDescent="0.2">
      <c r="A8455" s="30">
        <v>1094</v>
      </c>
      <c r="B8455" s="253" t="str">
        <f>IF(AND(A8455&lt;&gt;"",ISNUMBER(A8455)),VLOOKUP(A8455,Studies!A:BR,2,FALSE),"")</f>
        <v>Shin 2016</v>
      </c>
      <c r="C8455" s="254" t="str">
        <f>IF(AND(A8455&lt;&gt;"",ISNUMBER(A8455)),VLOOKUP(A8455,Studies!A:BR,3,FALSE),"")</f>
        <v>https://www.ncbi.nlm.nih.gov/pubmed/27317471</v>
      </c>
      <c r="D8455" s="254" t="str">
        <f>IF(AND(A8455&lt;&gt;"",ISNUMBER(A8455)),VLOOKUP(A8455,Studies!A:BR,4,FALSE),"")</f>
        <v>Midazolam + ketoconazole</v>
      </c>
      <c r="E8455" s="254" t="str">
        <f>IF(AND(A8455&lt;&gt;"",ISNUMBER(A8455)),VLOOKUP(A8455,Studies!A:BR,5,FALSE),"")</f>
        <v>Midazolam</v>
      </c>
      <c r="F8455" s="255" t="str">
        <f>IF(AND(A8455&lt;&gt;"",ISNUMBER(A8455)),VLOOKUP(A8455,Studies!A:BR,6,FALSE),"")</f>
        <v>Plasma</v>
      </c>
      <c r="G8455" s="194">
        <v>73.17</v>
      </c>
      <c r="H8455" s="50" t="s">
        <v>60</v>
      </c>
      <c r="I8455" s="187">
        <v>40.69632</v>
      </c>
      <c r="J8455" s="41" t="s">
        <v>941</v>
      </c>
      <c r="K8455" s="41" t="s">
        <v>335</v>
      </c>
      <c r="L8455" s="195">
        <v>3.8789440000000002</v>
      </c>
      <c r="M8455" s="52" t="s">
        <v>941</v>
      </c>
      <c r="N8455" s="52" t="s">
        <v>117</v>
      </c>
      <c r="O8455" s="59" t="s">
        <v>2657</v>
      </c>
      <c r="P8455" s="42" t="s">
        <v>2644</v>
      </c>
    </row>
    <row r="8456" spans="1:16" x14ac:dyDescent="0.2">
      <c r="A8456" s="30">
        <v>1094</v>
      </c>
      <c r="B8456" s="253" t="str">
        <f>IF(AND(A8456&lt;&gt;"",ISNUMBER(A8456)),VLOOKUP(A8456,Studies!A:BR,2,FALSE),"")</f>
        <v>Shin 2016</v>
      </c>
      <c r="C8456" s="254" t="str">
        <f>IF(AND(A8456&lt;&gt;"",ISNUMBER(A8456)),VLOOKUP(A8456,Studies!A:BR,3,FALSE),"")</f>
        <v>https://www.ncbi.nlm.nih.gov/pubmed/27317471</v>
      </c>
      <c r="D8456" s="254" t="str">
        <f>IF(AND(A8456&lt;&gt;"",ISNUMBER(A8456)),VLOOKUP(A8456,Studies!A:BR,4,FALSE),"")</f>
        <v>Midazolam + ketoconazole</v>
      </c>
      <c r="E8456" s="254" t="str">
        <f>IF(AND(A8456&lt;&gt;"",ISNUMBER(A8456)),VLOOKUP(A8456,Studies!A:BR,5,FALSE),"")</f>
        <v>Midazolam</v>
      </c>
      <c r="F8456" s="255" t="str">
        <f>IF(AND(A8456&lt;&gt;"",ISNUMBER(A8456)),VLOOKUP(A8456,Studies!A:BR,6,FALSE),"")</f>
        <v>Plasma</v>
      </c>
      <c r="G8456" s="194">
        <v>73.33</v>
      </c>
      <c r="H8456" s="50" t="s">
        <v>60</v>
      </c>
      <c r="I8456" s="187">
        <v>34.309950000000001</v>
      </c>
      <c r="J8456" s="41" t="s">
        <v>941</v>
      </c>
      <c r="K8456" s="41" t="s">
        <v>335</v>
      </c>
      <c r="L8456" s="195">
        <v>3.7003360000000001</v>
      </c>
      <c r="M8456" s="52" t="s">
        <v>941</v>
      </c>
      <c r="N8456" s="52" t="s">
        <v>117</v>
      </c>
      <c r="O8456" s="59" t="s">
        <v>2657</v>
      </c>
    </row>
    <row r="8457" spans="1:16" x14ac:dyDescent="0.2">
      <c r="A8457" s="30">
        <v>1094</v>
      </c>
      <c r="B8457" s="253" t="str">
        <f>IF(AND(A8457&lt;&gt;"",ISNUMBER(A8457)),VLOOKUP(A8457,Studies!A:BR,2,FALSE),"")</f>
        <v>Shin 2016</v>
      </c>
      <c r="C8457" s="254" t="str">
        <f>IF(AND(A8457&lt;&gt;"",ISNUMBER(A8457)),VLOOKUP(A8457,Studies!A:BR,3,FALSE),"")</f>
        <v>https://www.ncbi.nlm.nih.gov/pubmed/27317471</v>
      </c>
      <c r="D8457" s="254" t="str">
        <f>IF(AND(A8457&lt;&gt;"",ISNUMBER(A8457)),VLOOKUP(A8457,Studies!A:BR,4,FALSE),"")</f>
        <v>Midazolam + ketoconazole</v>
      </c>
      <c r="E8457" s="254" t="str">
        <f>IF(AND(A8457&lt;&gt;"",ISNUMBER(A8457)),VLOOKUP(A8457,Studies!A:BR,5,FALSE),"")</f>
        <v>Midazolam</v>
      </c>
      <c r="F8457" s="255" t="str">
        <f>IF(AND(A8457&lt;&gt;"",ISNUMBER(A8457)),VLOOKUP(A8457,Studies!A:BR,6,FALSE),"")</f>
        <v>Plasma</v>
      </c>
      <c r="G8457" s="194">
        <v>73.5</v>
      </c>
      <c r="H8457" s="50" t="s">
        <v>60</v>
      </c>
      <c r="I8457" s="187">
        <v>29.25684</v>
      </c>
      <c r="J8457" s="41" t="s">
        <v>941</v>
      </c>
      <c r="K8457" s="41" t="s">
        <v>335</v>
      </c>
      <c r="L8457" s="195">
        <v>2.788586</v>
      </c>
      <c r="M8457" s="52" t="s">
        <v>941</v>
      </c>
      <c r="N8457" s="52" t="s">
        <v>117</v>
      </c>
      <c r="O8457" s="59" t="s">
        <v>2657</v>
      </c>
    </row>
    <row r="8458" spans="1:16" x14ac:dyDescent="0.2">
      <c r="A8458" s="30">
        <v>1094</v>
      </c>
      <c r="B8458" s="253" t="str">
        <f>IF(AND(A8458&lt;&gt;"",ISNUMBER(A8458)),VLOOKUP(A8458,Studies!A:BR,2,FALSE),"")</f>
        <v>Shin 2016</v>
      </c>
      <c r="C8458" s="254" t="str">
        <f>IF(AND(A8458&lt;&gt;"",ISNUMBER(A8458)),VLOOKUP(A8458,Studies!A:BR,3,FALSE),"")</f>
        <v>https://www.ncbi.nlm.nih.gov/pubmed/27317471</v>
      </c>
      <c r="D8458" s="254" t="str">
        <f>IF(AND(A8458&lt;&gt;"",ISNUMBER(A8458)),VLOOKUP(A8458,Studies!A:BR,4,FALSE),"")</f>
        <v>Midazolam + ketoconazole</v>
      </c>
      <c r="E8458" s="254" t="str">
        <f>IF(AND(A8458&lt;&gt;"",ISNUMBER(A8458)),VLOOKUP(A8458,Studies!A:BR,5,FALSE),"")</f>
        <v>Midazolam</v>
      </c>
      <c r="F8458" s="255" t="str">
        <f>IF(AND(A8458&lt;&gt;"",ISNUMBER(A8458)),VLOOKUP(A8458,Studies!A:BR,6,FALSE),"")</f>
        <v>Plasma</v>
      </c>
      <c r="G8458" s="194">
        <v>73.75</v>
      </c>
      <c r="H8458" s="50" t="s">
        <v>60</v>
      </c>
      <c r="I8458" s="187">
        <v>25.522269999999999</v>
      </c>
      <c r="J8458" s="41" t="s">
        <v>941</v>
      </c>
      <c r="K8458" s="41" t="s">
        <v>335</v>
      </c>
      <c r="L8458" s="195">
        <v>2.4326319999999999</v>
      </c>
      <c r="M8458" s="52" t="s">
        <v>941</v>
      </c>
      <c r="N8458" s="52" t="s">
        <v>117</v>
      </c>
      <c r="O8458" s="59" t="s">
        <v>2657</v>
      </c>
    </row>
    <row r="8459" spans="1:16" x14ac:dyDescent="0.2">
      <c r="A8459" s="30">
        <v>1094</v>
      </c>
      <c r="B8459" s="253" t="str">
        <f>IF(AND(A8459&lt;&gt;"",ISNUMBER(A8459)),VLOOKUP(A8459,Studies!A:BR,2,FALSE),"")</f>
        <v>Shin 2016</v>
      </c>
      <c r="C8459" s="254" t="str">
        <f>IF(AND(A8459&lt;&gt;"",ISNUMBER(A8459)),VLOOKUP(A8459,Studies!A:BR,3,FALSE),"")</f>
        <v>https://www.ncbi.nlm.nih.gov/pubmed/27317471</v>
      </c>
      <c r="D8459" s="254" t="str">
        <f>IF(AND(A8459&lt;&gt;"",ISNUMBER(A8459)),VLOOKUP(A8459,Studies!A:BR,4,FALSE),"")</f>
        <v>Midazolam + ketoconazole</v>
      </c>
      <c r="E8459" s="254" t="str">
        <f>IF(AND(A8459&lt;&gt;"",ISNUMBER(A8459)),VLOOKUP(A8459,Studies!A:BR,5,FALSE),"")</f>
        <v>Midazolam</v>
      </c>
      <c r="F8459" s="255" t="str">
        <f>IF(AND(A8459&lt;&gt;"",ISNUMBER(A8459)),VLOOKUP(A8459,Studies!A:BR,6,FALSE),"")</f>
        <v>Plasma</v>
      </c>
      <c r="G8459" s="194">
        <v>74</v>
      </c>
      <c r="H8459" s="50" t="s">
        <v>60</v>
      </c>
      <c r="I8459" s="187">
        <v>22.51923</v>
      </c>
      <c r="J8459" s="41" t="s">
        <v>941</v>
      </c>
      <c r="K8459" s="41" t="s">
        <v>335</v>
      </c>
      <c r="L8459" s="195">
        <v>2.4287049999999999</v>
      </c>
      <c r="M8459" s="52" t="s">
        <v>941</v>
      </c>
      <c r="N8459" s="52" t="s">
        <v>117</v>
      </c>
      <c r="O8459" s="59" t="s">
        <v>2657</v>
      </c>
    </row>
    <row r="8460" spans="1:16" x14ac:dyDescent="0.2">
      <c r="A8460" s="30">
        <v>1094</v>
      </c>
      <c r="B8460" s="253" t="str">
        <f>IF(AND(A8460&lt;&gt;"",ISNUMBER(A8460)),VLOOKUP(A8460,Studies!A:BR,2,FALSE),"")</f>
        <v>Shin 2016</v>
      </c>
      <c r="C8460" s="254" t="str">
        <f>IF(AND(A8460&lt;&gt;"",ISNUMBER(A8460)),VLOOKUP(A8460,Studies!A:BR,3,FALSE),"")</f>
        <v>https://www.ncbi.nlm.nih.gov/pubmed/27317471</v>
      </c>
      <c r="D8460" s="254" t="str">
        <f>IF(AND(A8460&lt;&gt;"",ISNUMBER(A8460)),VLOOKUP(A8460,Studies!A:BR,4,FALSE),"")</f>
        <v>Midazolam + ketoconazole</v>
      </c>
      <c r="E8460" s="254" t="str">
        <f>IF(AND(A8460&lt;&gt;"",ISNUMBER(A8460)),VLOOKUP(A8460,Studies!A:BR,5,FALSE),"")</f>
        <v>Midazolam</v>
      </c>
      <c r="F8460" s="255" t="str">
        <f>IF(AND(A8460&lt;&gt;"",ISNUMBER(A8460)),VLOOKUP(A8460,Studies!A:BR,6,FALSE),"")</f>
        <v>Plasma</v>
      </c>
      <c r="G8460" s="194">
        <v>75</v>
      </c>
      <c r="H8460" s="50" t="s">
        <v>60</v>
      </c>
      <c r="I8460" s="187">
        <v>16.751460000000002</v>
      </c>
      <c r="J8460" s="41" t="s">
        <v>941</v>
      </c>
      <c r="K8460" s="41" t="s">
        <v>335</v>
      </c>
      <c r="L8460" s="195">
        <v>2.019053</v>
      </c>
      <c r="M8460" s="52" t="s">
        <v>941</v>
      </c>
      <c r="N8460" s="52" t="s">
        <v>117</v>
      </c>
      <c r="O8460" s="59" t="s">
        <v>2657</v>
      </c>
    </row>
    <row r="8461" spans="1:16" x14ac:dyDescent="0.2">
      <c r="A8461" s="30">
        <v>1094</v>
      </c>
      <c r="B8461" s="253" t="str">
        <f>IF(AND(A8461&lt;&gt;"",ISNUMBER(A8461)),VLOOKUP(A8461,Studies!A:BR,2,FALSE),"")</f>
        <v>Shin 2016</v>
      </c>
      <c r="C8461" s="254" t="str">
        <f>IF(AND(A8461&lt;&gt;"",ISNUMBER(A8461)),VLOOKUP(A8461,Studies!A:BR,3,FALSE),"")</f>
        <v>https://www.ncbi.nlm.nih.gov/pubmed/27317471</v>
      </c>
      <c r="D8461" s="254" t="str">
        <f>IF(AND(A8461&lt;&gt;"",ISNUMBER(A8461)),VLOOKUP(A8461,Studies!A:BR,4,FALSE),"")</f>
        <v>Midazolam + ketoconazole</v>
      </c>
      <c r="E8461" s="254" t="str">
        <f>IF(AND(A8461&lt;&gt;"",ISNUMBER(A8461)),VLOOKUP(A8461,Studies!A:BR,5,FALSE),"")</f>
        <v>Midazolam</v>
      </c>
      <c r="F8461" s="255" t="str">
        <f>IF(AND(A8461&lt;&gt;"",ISNUMBER(A8461)),VLOOKUP(A8461,Studies!A:BR,6,FALSE),"")</f>
        <v>Plasma</v>
      </c>
      <c r="G8461" s="194">
        <v>76</v>
      </c>
      <c r="H8461" s="50" t="s">
        <v>60</v>
      </c>
      <c r="I8461" s="187">
        <v>13.80489</v>
      </c>
      <c r="J8461" s="41" t="s">
        <v>941</v>
      </c>
      <c r="K8461" s="41" t="s">
        <v>335</v>
      </c>
      <c r="L8461" s="195">
        <v>1.6638999999999999</v>
      </c>
      <c r="M8461" s="52" t="s">
        <v>941</v>
      </c>
      <c r="N8461" s="52" t="s">
        <v>117</v>
      </c>
      <c r="O8461" s="59" t="s">
        <v>2657</v>
      </c>
    </row>
    <row r="8462" spans="1:16" x14ac:dyDescent="0.2">
      <c r="A8462" s="30">
        <v>1094</v>
      </c>
      <c r="B8462" s="253" t="str">
        <f>IF(AND(A8462&lt;&gt;"",ISNUMBER(A8462)),VLOOKUP(A8462,Studies!A:BR,2,FALSE),"")</f>
        <v>Shin 2016</v>
      </c>
      <c r="C8462" s="254" t="str">
        <f>IF(AND(A8462&lt;&gt;"",ISNUMBER(A8462)),VLOOKUP(A8462,Studies!A:BR,3,FALSE),"")</f>
        <v>https://www.ncbi.nlm.nih.gov/pubmed/27317471</v>
      </c>
      <c r="D8462" s="254" t="str">
        <f>IF(AND(A8462&lt;&gt;"",ISNUMBER(A8462)),VLOOKUP(A8462,Studies!A:BR,4,FALSE),"")</f>
        <v>Midazolam + ketoconazole</v>
      </c>
      <c r="E8462" s="254" t="str">
        <f>IF(AND(A8462&lt;&gt;"",ISNUMBER(A8462)),VLOOKUP(A8462,Studies!A:BR,5,FALSE),"")</f>
        <v>Midazolam</v>
      </c>
      <c r="F8462" s="255" t="str">
        <f>IF(AND(A8462&lt;&gt;"",ISNUMBER(A8462)),VLOOKUP(A8462,Studies!A:BR,6,FALSE),"")</f>
        <v>Plasma</v>
      </c>
      <c r="G8462" s="194">
        <v>77</v>
      </c>
      <c r="H8462" s="50" t="s">
        <v>60</v>
      </c>
      <c r="I8462" s="187">
        <v>12.18056</v>
      </c>
      <c r="J8462" s="41" t="s">
        <v>941</v>
      </c>
      <c r="K8462" s="41" t="s">
        <v>335</v>
      </c>
      <c r="L8462" s="195">
        <v>1.468119</v>
      </c>
      <c r="M8462" s="52" t="s">
        <v>941</v>
      </c>
      <c r="N8462" s="52" t="s">
        <v>117</v>
      </c>
      <c r="O8462" s="59" t="s">
        <v>2657</v>
      </c>
    </row>
    <row r="8463" spans="1:16" x14ac:dyDescent="0.2">
      <c r="A8463" s="30">
        <v>1094</v>
      </c>
      <c r="B8463" s="253" t="str">
        <f>IF(AND(A8463&lt;&gt;"",ISNUMBER(A8463)),VLOOKUP(A8463,Studies!A:BR,2,FALSE),"")</f>
        <v>Shin 2016</v>
      </c>
      <c r="C8463" s="254" t="str">
        <f>IF(AND(A8463&lt;&gt;"",ISNUMBER(A8463)),VLOOKUP(A8463,Studies!A:BR,3,FALSE),"")</f>
        <v>https://www.ncbi.nlm.nih.gov/pubmed/27317471</v>
      </c>
      <c r="D8463" s="254" t="str">
        <f>IF(AND(A8463&lt;&gt;"",ISNUMBER(A8463)),VLOOKUP(A8463,Studies!A:BR,4,FALSE),"")</f>
        <v>Midazolam + ketoconazole</v>
      </c>
      <c r="E8463" s="254" t="str">
        <f>IF(AND(A8463&lt;&gt;"",ISNUMBER(A8463)),VLOOKUP(A8463,Studies!A:BR,5,FALSE),"")</f>
        <v>Midazolam</v>
      </c>
      <c r="F8463" s="255" t="str">
        <f>IF(AND(A8463&lt;&gt;"",ISNUMBER(A8463)),VLOOKUP(A8463,Studies!A:BR,6,FALSE),"")</f>
        <v>Plasma</v>
      </c>
      <c r="G8463" s="194">
        <v>79</v>
      </c>
      <c r="H8463" s="50" t="s">
        <v>60</v>
      </c>
      <c r="I8463" s="187">
        <v>8.3670039999999997</v>
      </c>
      <c r="J8463" s="41" t="s">
        <v>941</v>
      </c>
      <c r="K8463" s="41" t="s">
        <v>335</v>
      </c>
      <c r="L8463" s="195">
        <v>1.2243090000000001</v>
      </c>
      <c r="M8463" s="52" t="s">
        <v>941</v>
      </c>
      <c r="N8463" s="52" t="s">
        <v>117</v>
      </c>
      <c r="O8463" s="59" t="s">
        <v>2657</v>
      </c>
    </row>
    <row r="8464" spans="1:16" x14ac:dyDescent="0.2">
      <c r="A8464" s="30">
        <v>1094</v>
      </c>
      <c r="B8464" s="253" t="str">
        <f>IF(AND(A8464&lt;&gt;"",ISNUMBER(A8464)),VLOOKUP(A8464,Studies!A:BR,2,FALSE),"")</f>
        <v>Shin 2016</v>
      </c>
      <c r="C8464" s="254" t="str">
        <f>IF(AND(A8464&lt;&gt;"",ISNUMBER(A8464)),VLOOKUP(A8464,Studies!A:BR,3,FALSE),"")</f>
        <v>https://www.ncbi.nlm.nih.gov/pubmed/27317471</v>
      </c>
      <c r="D8464" s="254" t="str">
        <f>IF(AND(A8464&lt;&gt;"",ISNUMBER(A8464)),VLOOKUP(A8464,Studies!A:BR,4,FALSE),"")</f>
        <v>Midazolam + ketoconazole</v>
      </c>
      <c r="E8464" s="254" t="str">
        <f>IF(AND(A8464&lt;&gt;"",ISNUMBER(A8464)),VLOOKUP(A8464,Studies!A:BR,5,FALSE),"")</f>
        <v>Midazolam</v>
      </c>
      <c r="F8464" s="255" t="str">
        <f>IF(AND(A8464&lt;&gt;"",ISNUMBER(A8464)),VLOOKUP(A8464,Studies!A:BR,6,FALSE),"")</f>
        <v>Plasma</v>
      </c>
      <c r="G8464" s="194">
        <v>81</v>
      </c>
      <c r="H8464" s="50" t="s">
        <v>60</v>
      </c>
      <c r="I8464" s="187">
        <v>7.3861999999999997</v>
      </c>
      <c r="J8464" s="41" t="s">
        <v>941</v>
      </c>
      <c r="K8464" s="41" t="s">
        <v>335</v>
      </c>
      <c r="L8464" s="195">
        <v>1.339283</v>
      </c>
      <c r="M8464" s="52" t="s">
        <v>941</v>
      </c>
      <c r="N8464" s="52" t="s">
        <v>117</v>
      </c>
      <c r="O8464" s="59" t="s">
        <v>2657</v>
      </c>
    </row>
    <row r="8465" spans="1:16" x14ac:dyDescent="0.2">
      <c r="A8465" s="30">
        <v>1094</v>
      </c>
      <c r="B8465" s="253" t="str">
        <f>IF(AND(A8465&lt;&gt;"",ISNUMBER(A8465)),VLOOKUP(A8465,Studies!A:BR,2,FALSE),"")</f>
        <v>Shin 2016</v>
      </c>
      <c r="C8465" s="254" t="str">
        <f>IF(AND(A8465&lt;&gt;"",ISNUMBER(A8465)),VLOOKUP(A8465,Studies!A:BR,3,FALSE),"")</f>
        <v>https://www.ncbi.nlm.nih.gov/pubmed/27317471</v>
      </c>
      <c r="D8465" s="254" t="str">
        <f>IF(AND(A8465&lt;&gt;"",ISNUMBER(A8465)),VLOOKUP(A8465,Studies!A:BR,4,FALSE),"")</f>
        <v>Midazolam + ketoconazole</v>
      </c>
      <c r="E8465" s="254" t="str">
        <f>IF(AND(A8465&lt;&gt;"",ISNUMBER(A8465)),VLOOKUP(A8465,Studies!A:BR,5,FALSE),"")</f>
        <v>Midazolam</v>
      </c>
      <c r="F8465" s="255" t="str">
        <f>IF(AND(A8465&lt;&gt;"",ISNUMBER(A8465)),VLOOKUP(A8465,Studies!A:BR,6,FALSE),"")</f>
        <v>Plasma</v>
      </c>
      <c r="G8465" s="194">
        <v>85</v>
      </c>
      <c r="H8465" s="50" t="s">
        <v>60</v>
      </c>
      <c r="I8465" s="187">
        <v>5.5388679999999999</v>
      </c>
      <c r="J8465" s="41" t="s">
        <v>941</v>
      </c>
      <c r="K8465" s="41" t="s">
        <v>335</v>
      </c>
      <c r="L8465" s="195">
        <v>1.3085420000000001</v>
      </c>
      <c r="M8465" s="52" t="s">
        <v>941</v>
      </c>
      <c r="N8465" s="52" t="s">
        <v>117</v>
      </c>
      <c r="O8465" s="59" t="s">
        <v>2657</v>
      </c>
    </row>
    <row r="8466" spans="1:16" x14ac:dyDescent="0.2">
      <c r="A8466" s="30">
        <v>1094</v>
      </c>
      <c r="B8466" s="253" t="str">
        <f>IF(AND(A8466&lt;&gt;"",ISNUMBER(A8466)),VLOOKUP(A8466,Studies!A:BR,2,FALSE),"")</f>
        <v>Shin 2016</v>
      </c>
      <c r="C8466" s="254" t="str">
        <f>IF(AND(A8466&lt;&gt;"",ISNUMBER(A8466)),VLOOKUP(A8466,Studies!A:BR,3,FALSE),"")</f>
        <v>https://www.ncbi.nlm.nih.gov/pubmed/27317471</v>
      </c>
      <c r="D8466" s="254" t="str">
        <f>IF(AND(A8466&lt;&gt;"",ISNUMBER(A8466)),VLOOKUP(A8466,Studies!A:BR,4,FALSE),"")</f>
        <v>Midazolam + ketoconazole</v>
      </c>
      <c r="E8466" s="254" t="str">
        <f>IF(AND(A8466&lt;&gt;"",ISNUMBER(A8466)),VLOOKUP(A8466,Studies!A:BR,5,FALSE),"")</f>
        <v>Midazolam</v>
      </c>
      <c r="F8466" s="255" t="str">
        <f>IF(AND(A8466&lt;&gt;"",ISNUMBER(A8466)),VLOOKUP(A8466,Studies!A:BR,6,FALSE),"")</f>
        <v>Plasma</v>
      </c>
      <c r="G8466" s="194">
        <v>97</v>
      </c>
      <c r="H8466" s="50" t="s">
        <v>60</v>
      </c>
      <c r="I8466" s="187">
        <v>2.6366510000000001</v>
      </c>
      <c r="J8466" s="41" t="s">
        <v>941</v>
      </c>
      <c r="K8466" s="41" t="s">
        <v>335</v>
      </c>
      <c r="L8466" s="195">
        <v>1.0428550000000001</v>
      </c>
      <c r="M8466" s="52" t="s">
        <v>941</v>
      </c>
      <c r="N8466" s="52" t="s">
        <v>117</v>
      </c>
      <c r="O8466" s="59" t="s">
        <v>2657</v>
      </c>
    </row>
    <row r="8467" spans="1:16" x14ac:dyDescent="0.2">
      <c r="A8467" s="30">
        <v>1094</v>
      </c>
      <c r="B8467" s="253" t="str">
        <f>IF(AND(A8467&lt;&gt;"",ISNUMBER(A8467)),VLOOKUP(A8467,Studies!A:BR,2,FALSE),"")</f>
        <v>Shin 2016</v>
      </c>
      <c r="C8467" s="254" t="str">
        <f>IF(AND(A8467&lt;&gt;"",ISNUMBER(A8467)),VLOOKUP(A8467,Studies!A:BR,3,FALSE),"")</f>
        <v>https://www.ncbi.nlm.nih.gov/pubmed/27317471</v>
      </c>
      <c r="D8467" s="254" t="str">
        <f>IF(AND(A8467&lt;&gt;"",ISNUMBER(A8467)),VLOOKUP(A8467,Studies!A:BR,4,FALSE),"")</f>
        <v>Midazolam + ketoconazole</v>
      </c>
      <c r="E8467" s="254" t="str">
        <f>IF(AND(A8467&lt;&gt;"",ISNUMBER(A8467)),VLOOKUP(A8467,Studies!A:BR,5,FALSE),"")</f>
        <v>Midazolam</v>
      </c>
      <c r="F8467" s="255" t="str">
        <f>IF(AND(A8467&lt;&gt;"",ISNUMBER(A8467)),VLOOKUP(A8467,Studies!A:BR,6,FALSE),"")</f>
        <v>Plasma</v>
      </c>
      <c r="G8467" s="194">
        <v>121</v>
      </c>
      <c r="H8467" s="50" t="s">
        <v>60</v>
      </c>
      <c r="I8467" s="187">
        <v>0.31147350000000001</v>
      </c>
      <c r="J8467" s="41" t="s">
        <v>941</v>
      </c>
      <c r="K8467" s="41" t="s">
        <v>335</v>
      </c>
      <c r="L8467" s="195">
        <v>0.16455349999999999</v>
      </c>
      <c r="M8467" s="52" t="s">
        <v>941</v>
      </c>
      <c r="N8467" s="52" t="s">
        <v>117</v>
      </c>
      <c r="O8467" s="59" t="s">
        <v>2657</v>
      </c>
    </row>
    <row r="8468" spans="1:16" x14ac:dyDescent="0.2">
      <c r="A8468" s="30">
        <v>1095</v>
      </c>
      <c r="B8468" s="253" t="str">
        <f>IF(AND(A8468&lt;&gt;"",ISNUMBER(A8468)),VLOOKUP(A8468,Studies!A:BR,2,FALSE),"")</f>
        <v>Shin 2016</v>
      </c>
      <c r="C8468" s="254" t="str">
        <f>IF(AND(A8468&lt;&gt;"",ISNUMBER(A8468)),VLOOKUP(A8468,Studies!A:BR,3,FALSE),"")</f>
        <v>https://www.ncbi.nlm.nih.gov/pubmed/27317471</v>
      </c>
      <c r="D8468" s="254" t="str">
        <f>IF(AND(A8468&lt;&gt;"",ISNUMBER(A8468)),VLOOKUP(A8468,Studies!A:BR,4,FALSE),"")</f>
        <v>Midazolam + rifampicin</v>
      </c>
      <c r="E8468" s="254" t="str">
        <f>IF(AND(A8468&lt;&gt;"",ISNUMBER(A8468)),VLOOKUP(A8468,Studies!A:BR,5,FALSE),"")</f>
        <v>Midazolam</v>
      </c>
      <c r="F8468" s="255" t="str">
        <f>IF(AND(A8468&lt;&gt;"",ISNUMBER(A8468)),VLOOKUP(A8468,Studies!A:BR,6,FALSE),"")</f>
        <v>Plasma</v>
      </c>
      <c r="G8468" s="194">
        <v>216.17</v>
      </c>
      <c r="H8468" s="50" t="s">
        <v>60</v>
      </c>
      <c r="I8468" s="187">
        <v>51.097769999999997</v>
      </c>
      <c r="J8468" s="41" t="s">
        <v>941</v>
      </c>
      <c r="K8468" s="41" t="s">
        <v>335</v>
      </c>
      <c r="L8468" s="195">
        <v>8.1473239999999993</v>
      </c>
      <c r="M8468" s="52" t="s">
        <v>941</v>
      </c>
      <c r="N8468" s="52" t="s">
        <v>117</v>
      </c>
      <c r="O8468" s="59" t="s">
        <v>2657</v>
      </c>
      <c r="P8468" s="42" t="s">
        <v>2663</v>
      </c>
    </row>
    <row r="8469" spans="1:16" x14ac:dyDescent="0.2">
      <c r="A8469" s="30">
        <v>1095</v>
      </c>
      <c r="B8469" s="253" t="str">
        <f>IF(AND(A8469&lt;&gt;"",ISNUMBER(A8469)),VLOOKUP(A8469,Studies!A:BR,2,FALSE),"")</f>
        <v>Shin 2016</v>
      </c>
      <c r="C8469" s="254" t="str">
        <f>IF(AND(A8469&lt;&gt;"",ISNUMBER(A8469)),VLOOKUP(A8469,Studies!A:BR,3,FALSE),"")</f>
        <v>https://www.ncbi.nlm.nih.gov/pubmed/27317471</v>
      </c>
      <c r="D8469" s="254" t="str">
        <f>IF(AND(A8469&lt;&gt;"",ISNUMBER(A8469)),VLOOKUP(A8469,Studies!A:BR,4,FALSE),"")</f>
        <v>Midazolam + rifampicin</v>
      </c>
      <c r="E8469" s="254" t="str">
        <f>IF(AND(A8469&lt;&gt;"",ISNUMBER(A8469)),VLOOKUP(A8469,Studies!A:BR,5,FALSE),"")</f>
        <v>Midazolam</v>
      </c>
      <c r="F8469" s="255" t="str">
        <f>IF(AND(A8469&lt;&gt;"",ISNUMBER(A8469)),VLOOKUP(A8469,Studies!A:BR,6,FALSE),"")</f>
        <v>Plasma</v>
      </c>
      <c r="G8469" s="194">
        <v>216.33</v>
      </c>
      <c r="H8469" s="50" t="s">
        <v>60</v>
      </c>
      <c r="I8469" s="187">
        <v>32.045430000000003</v>
      </c>
      <c r="J8469" s="41" t="s">
        <v>941</v>
      </c>
      <c r="K8469" s="41" t="s">
        <v>335</v>
      </c>
      <c r="L8469" s="195">
        <v>5.1095050000000004</v>
      </c>
      <c r="M8469" s="52" t="s">
        <v>941</v>
      </c>
      <c r="N8469" s="52" t="s">
        <v>117</v>
      </c>
      <c r="O8469" s="59" t="s">
        <v>2657</v>
      </c>
    </row>
    <row r="8470" spans="1:16" x14ac:dyDescent="0.2">
      <c r="A8470" s="30">
        <v>1095</v>
      </c>
      <c r="B8470" s="253" t="str">
        <f>IF(AND(A8470&lt;&gt;"",ISNUMBER(A8470)),VLOOKUP(A8470,Studies!A:BR,2,FALSE),"")</f>
        <v>Shin 2016</v>
      </c>
      <c r="C8470" s="254" t="str">
        <f>IF(AND(A8470&lt;&gt;"",ISNUMBER(A8470)),VLOOKUP(A8470,Studies!A:BR,3,FALSE),"")</f>
        <v>https://www.ncbi.nlm.nih.gov/pubmed/27317471</v>
      </c>
      <c r="D8470" s="254" t="str">
        <f>IF(AND(A8470&lt;&gt;"",ISNUMBER(A8470)),VLOOKUP(A8470,Studies!A:BR,4,FALSE),"")</f>
        <v>Midazolam + rifampicin</v>
      </c>
      <c r="E8470" s="254" t="str">
        <f>IF(AND(A8470&lt;&gt;"",ISNUMBER(A8470)),VLOOKUP(A8470,Studies!A:BR,5,FALSE),"")</f>
        <v>Midazolam</v>
      </c>
      <c r="F8470" s="255" t="str">
        <f>IF(AND(A8470&lt;&gt;"",ISNUMBER(A8470)),VLOOKUP(A8470,Studies!A:BR,6,FALSE),"")</f>
        <v>Plasma</v>
      </c>
      <c r="G8470" s="194">
        <v>216.5</v>
      </c>
      <c r="H8470" s="50" t="s">
        <v>60</v>
      </c>
      <c r="I8470" s="187">
        <v>24.66563</v>
      </c>
      <c r="J8470" s="41" t="s">
        <v>941</v>
      </c>
      <c r="K8470" s="41" t="s">
        <v>335</v>
      </c>
      <c r="L8470" s="195">
        <v>3.9328310000000002</v>
      </c>
      <c r="M8470" s="52" t="s">
        <v>941</v>
      </c>
      <c r="N8470" s="52" t="s">
        <v>117</v>
      </c>
      <c r="O8470" s="59" t="s">
        <v>2657</v>
      </c>
    </row>
    <row r="8471" spans="1:16" x14ac:dyDescent="0.2">
      <c r="A8471" s="30">
        <v>1095</v>
      </c>
      <c r="B8471" s="253" t="str">
        <f>IF(AND(A8471&lt;&gt;"",ISNUMBER(A8471)),VLOOKUP(A8471,Studies!A:BR,2,FALSE),"")</f>
        <v>Shin 2016</v>
      </c>
      <c r="C8471" s="254" t="str">
        <f>IF(AND(A8471&lt;&gt;"",ISNUMBER(A8471)),VLOOKUP(A8471,Studies!A:BR,3,FALSE),"")</f>
        <v>https://www.ncbi.nlm.nih.gov/pubmed/27317471</v>
      </c>
      <c r="D8471" s="254" t="str">
        <f>IF(AND(A8471&lt;&gt;"",ISNUMBER(A8471)),VLOOKUP(A8471,Studies!A:BR,4,FALSE),"")</f>
        <v>Midazolam + rifampicin</v>
      </c>
      <c r="E8471" s="254" t="str">
        <f>IF(AND(A8471&lt;&gt;"",ISNUMBER(A8471)),VLOOKUP(A8471,Studies!A:BR,5,FALSE),"")</f>
        <v>Midazolam</v>
      </c>
      <c r="F8471" s="255" t="str">
        <f>IF(AND(A8471&lt;&gt;"",ISNUMBER(A8471)),VLOOKUP(A8471,Studies!A:BR,6,FALSE),"")</f>
        <v>Plasma</v>
      </c>
      <c r="G8471" s="194">
        <v>216.75</v>
      </c>
      <c r="H8471" s="50" t="s">
        <v>60</v>
      </c>
      <c r="I8471" s="187">
        <v>18.558109999999999</v>
      </c>
      <c r="J8471" s="41" t="s">
        <v>941</v>
      </c>
      <c r="K8471" s="41" t="s">
        <v>335</v>
      </c>
      <c r="L8471" s="195">
        <v>4.2188569999999999</v>
      </c>
      <c r="M8471" s="52" t="s">
        <v>941</v>
      </c>
      <c r="N8471" s="52" t="s">
        <v>117</v>
      </c>
      <c r="O8471" s="59" t="s">
        <v>2657</v>
      </c>
    </row>
    <row r="8472" spans="1:16" x14ac:dyDescent="0.2">
      <c r="A8472" s="30">
        <v>1095</v>
      </c>
      <c r="B8472" s="253" t="str">
        <f>IF(AND(A8472&lt;&gt;"",ISNUMBER(A8472)),VLOOKUP(A8472,Studies!A:BR,2,FALSE),"")</f>
        <v>Shin 2016</v>
      </c>
      <c r="C8472" s="254" t="str">
        <f>IF(AND(A8472&lt;&gt;"",ISNUMBER(A8472)),VLOOKUP(A8472,Studies!A:BR,3,FALSE),"")</f>
        <v>https://www.ncbi.nlm.nih.gov/pubmed/27317471</v>
      </c>
      <c r="D8472" s="254" t="str">
        <f>IF(AND(A8472&lt;&gt;"",ISNUMBER(A8472)),VLOOKUP(A8472,Studies!A:BR,4,FALSE),"")</f>
        <v>Midazolam + rifampicin</v>
      </c>
      <c r="E8472" s="254" t="str">
        <f>IF(AND(A8472&lt;&gt;"",ISNUMBER(A8472)),VLOOKUP(A8472,Studies!A:BR,5,FALSE),"")</f>
        <v>Midazolam</v>
      </c>
      <c r="F8472" s="255" t="str">
        <f>IF(AND(A8472&lt;&gt;"",ISNUMBER(A8472)),VLOOKUP(A8472,Studies!A:BR,6,FALSE),"")</f>
        <v>Plasma</v>
      </c>
      <c r="G8472" s="194">
        <v>217</v>
      </c>
      <c r="H8472" s="50" t="s">
        <v>60</v>
      </c>
      <c r="I8472" s="187">
        <v>13.96289</v>
      </c>
      <c r="J8472" s="41" t="s">
        <v>941</v>
      </c>
      <c r="K8472" s="41" t="s">
        <v>335</v>
      </c>
      <c r="L8472" s="195">
        <v>3.1742119999999998</v>
      </c>
      <c r="M8472" s="52" t="s">
        <v>941</v>
      </c>
      <c r="N8472" s="52" t="s">
        <v>117</v>
      </c>
      <c r="O8472" s="59" t="s">
        <v>2657</v>
      </c>
    </row>
    <row r="8473" spans="1:16" x14ac:dyDescent="0.2">
      <c r="A8473" s="30">
        <v>1095</v>
      </c>
      <c r="B8473" s="253" t="str">
        <f>IF(AND(A8473&lt;&gt;"",ISNUMBER(A8473)),VLOOKUP(A8473,Studies!A:BR,2,FALSE),"")</f>
        <v>Shin 2016</v>
      </c>
      <c r="C8473" s="254" t="str">
        <f>IF(AND(A8473&lt;&gt;"",ISNUMBER(A8473)),VLOOKUP(A8473,Studies!A:BR,3,FALSE),"")</f>
        <v>https://www.ncbi.nlm.nih.gov/pubmed/27317471</v>
      </c>
      <c r="D8473" s="254" t="str">
        <f>IF(AND(A8473&lt;&gt;"",ISNUMBER(A8473)),VLOOKUP(A8473,Studies!A:BR,4,FALSE),"")</f>
        <v>Midazolam + rifampicin</v>
      </c>
      <c r="E8473" s="254" t="str">
        <f>IF(AND(A8473&lt;&gt;"",ISNUMBER(A8473)),VLOOKUP(A8473,Studies!A:BR,5,FALSE),"")</f>
        <v>Midazolam</v>
      </c>
      <c r="F8473" s="255" t="str">
        <f>IF(AND(A8473&lt;&gt;"",ISNUMBER(A8473)),VLOOKUP(A8473,Studies!A:BR,6,FALSE),"")</f>
        <v>Plasma</v>
      </c>
      <c r="G8473" s="194">
        <v>218</v>
      </c>
      <c r="H8473" s="50" t="s">
        <v>60</v>
      </c>
      <c r="I8473" s="187">
        <v>6.5884140000000002</v>
      </c>
      <c r="J8473" s="41" t="s">
        <v>941</v>
      </c>
      <c r="K8473" s="41" t="s">
        <v>335</v>
      </c>
      <c r="L8473" s="195">
        <v>1.315793</v>
      </c>
      <c r="M8473" s="52" t="s">
        <v>941</v>
      </c>
      <c r="N8473" s="52" t="s">
        <v>117</v>
      </c>
      <c r="O8473" s="59" t="s">
        <v>2657</v>
      </c>
    </row>
    <row r="8474" spans="1:16" x14ac:dyDescent="0.2">
      <c r="A8474" s="30">
        <v>1095</v>
      </c>
      <c r="B8474" s="253" t="str">
        <f>IF(AND(A8474&lt;&gt;"",ISNUMBER(A8474)),VLOOKUP(A8474,Studies!A:BR,2,FALSE),"")</f>
        <v>Shin 2016</v>
      </c>
      <c r="C8474" s="254" t="str">
        <f>IF(AND(A8474&lt;&gt;"",ISNUMBER(A8474)),VLOOKUP(A8474,Studies!A:BR,3,FALSE),"")</f>
        <v>https://www.ncbi.nlm.nih.gov/pubmed/27317471</v>
      </c>
      <c r="D8474" s="254" t="str">
        <f>IF(AND(A8474&lt;&gt;"",ISNUMBER(A8474)),VLOOKUP(A8474,Studies!A:BR,4,FALSE),"")</f>
        <v>Midazolam + rifampicin</v>
      </c>
      <c r="E8474" s="254" t="str">
        <f>IF(AND(A8474&lt;&gt;"",ISNUMBER(A8474)),VLOOKUP(A8474,Studies!A:BR,5,FALSE),"")</f>
        <v>Midazolam</v>
      </c>
      <c r="F8474" s="255" t="str">
        <f>IF(AND(A8474&lt;&gt;"",ISNUMBER(A8474)),VLOOKUP(A8474,Studies!A:BR,6,FALSE),"")</f>
        <v>Plasma</v>
      </c>
      <c r="G8474" s="194">
        <v>219</v>
      </c>
      <c r="H8474" s="50" t="s">
        <v>60</v>
      </c>
      <c r="I8474" s="187">
        <v>3.9931709999999998</v>
      </c>
      <c r="J8474" s="41" t="s">
        <v>941</v>
      </c>
      <c r="K8474" s="41" t="s">
        <v>335</v>
      </c>
      <c r="L8474" s="195">
        <v>0.74328019999999995</v>
      </c>
      <c r="M8474" s="52" t="s">
        <v>941</v>
      </c>
      <c r="N8474" s="52" t="s">
        <v>117</v>
      </c>
      <c r="O8474" s="59" t="s">
        <v>2657</v>
      </c>
    </row>
    <row r="8475" spans="1:16" x14ac:dyDescent="0.2">
      <c r="A8475" s="30">
        <v>1095</v>
      </c>
      <c r="B8475" s="253" t="str">
        <f>IF(AND(A8475&lt;&gt;"",ISNUMBER(A8475)),VLOOKUP(A8475,Studies!A:BR,2,FALSE),"")</f>
        <v>Shin 2016</v>
      </c>
      <c r="C8475" s="254" t="str">
        <f>IF(AND(A8475&lt;&gt;"",ISNUMBER(A8475)),VLOOKUP(A8475,Studies!A:BR,3,FALSE),"")</f>
        <v>https://www.ncbi.nlm.nih.gov/pubmed/27317471</v>
      </c>
      <c r="D8475" s="254" t="str">
        <f>IF(AND(A8475&lt;&gt;"",ISNUMBER(A8475)),VLOOKUP(A8475,Studies!A:BR,4,FALSE),"")</f>
        <v>Midazolam + rifampicin</v>
      </c>
      <c r="E8475" s="254" t="str">
        <f>IF(AND(A8475&lt;&gt;"",ISNUMBER(A8475)),VLOOKUP(A8475,Studies!A:BR,5,FALSE),"")</f>
        <v>Midazolam</v>
      </c>
      <c r="F8475" s="255" t="str">
        <f>IF(AND(A8475&lt;&gt;"",ISNUMBER(A8475)),VLOOKUP(A8475,Studies!A:BR,6,FALSE),"")</f>
        <v>Plasma</v>
      </c>
      <c r="G8475" s="194">
        <v>220</v>
      </c>
      <c r="H8475" s="50" t="s">
        <v>60</v>
      </c>
      <c r="I8475" s="187">
        <v>3.0735769999999998</v>
      </c>
      <c r="J8475" s="41" t="s">
        <v>941</v>
      </c>
      <c r="K8475" s="41" t="s">
        <v>335</v>
      </c>
      <c r="L8475" s="195">
        <v>0.78556680000000001</v>
      </c>
      <c r="M8475" s="52" t="s">
        <v>941</v>
      </c>
      <c r="N8475" s="52" t="s">
        <v>117</v>
      </c>
      <c r="O8475" s="59" t="s">
        <v>2657</v>
      </c>
    </row>
    <row r="8476" spans="1:16" x14ac:dyDescent="0.2">
      <c r="A8476" s="30">
        <v>1095</v>
      </c>
      <c r="B8476" s="253" t="str">
        <f>IF(AND(A8476&lt;&gt;"",ISNUMBER(A8476)),VLOOKUP(A8476,Studies!A:BR,2,FALSE),"")</f>
        <v>Shin 2016</v>
      </c>
      <c r="C8476" s="254" t="str">
        <f>IF(AND(A8476&lt;&gt;"",ISNUMBER(A8476)),VLOOKUP(A8476,Studies!A:BR,3,FALSE),"")</f>
        <v>https://www.ncbi.nlm.nih.gov/pubmed/27317471</v>
      </c>
      <c r="D8476" s="254" t="str">
        <f>IF(AND(A8476&lt;&gt;"",ISNUMBER(A8476)),VLOOKUP(A8476,Studies!A:BR,4,FALSE),"")</f>
        <v>Midazolam + rifampicin</v>
      </c>
      <c r="E8476" s="254" t="str">
        <f>IF(AND(A8476&lt;&gt;"",ISNUMBER(A8476)),VLOOKUP(A8476,Studies!A:BR,5,FALSE),"")</f>
        <v>Midazolam</v>
      </c>
      <c r="F8476" s="255" t="str">
        <f>IF(AND(A8476&lt;&gt;"",ISNUMBER(A8476)),VLOOKUP(A8476,Studies!A:BR,6,FALSE),"")</f>
        <v>Plasma</v>
      </c>
      <c r="G8476" s="194">
        <v>222</v>
      </c>
      <c r="H8476" s="50" t="s">
        <v>60</v>
      </c>
      <c r="I8476" s="187">
        <v>1.195171</v>
      </c>
      <c r="J8476" s="41" t="s">
        <v>941</v>
      </c>
      <c r="K8476" s="41" t="s">
        <v>335</v>
      </c>
      <c r="L8476" s="195">
        <v>0.39333360000000001</v>
      </c>
      <c r="M8476" s="52" t="s">
        <v>941</v>
      </c>
      <c r="N8476" s="52" t="s">
        <v>117</v>
      </c>
      <c r="O8476" s="59" t="s">
        <v>2657</v>
      </c>
    </row>
    <row r="8477" spans="1:16" x14ac:dyDescent="0.2">
      <c r="A8477" s="30">
        <v>1095</v>
      </c>
      <c r="B8477" s="253" t="str">
        <f>IF(AND(A8477&lt;&gt;"",ISNUMBER(A8477)),VLOOKUP(A8477,Studies!A:BR,2,FALSE),"")</f>
        <v>Shin 2016</v>
      </c>
      <c r="C8477" s="254" t="str">
        <f>IF(AND(A8477&lt;&gt;"",ISNUMBER(A8477)),VLOOKUP(A8477,Studies!A:BR,3,FALSE),"")</f>
        <v>https://www.ncbi.nlm.nih.gov/pubmed/27317471</v>
      </c>
      <c r="D8477" s="254" t="str">
        <f>IF(AND(A8477&lt;&gt;"",ISNUMBER(A8477)),VLOOKUP(A8477,Studies!A:BR,4,FALSE),"")</f>
        <v>Midazolam + rifampicin</v>
      </c>
      <c r="E8477" s="254" t="str">
        <f>IF(AND(A8477&lt;&gt;"",ISNUMBER(A8477)),VLOOKUP(A8477,Studies!A:BR,5,FALSE),"")</f>
        <v>Midazolam</v>
      </c>
      <c r="F8477" s="255" t="str">
        <f>IF(AND(A8477&lt;&gt;"",ISNUMBER(A8477)),VLOOKUP(A8477,Studies!A:BR,6,FALSE),"")</f>
        <v>Plasma</v>
      </c>
      <c r="G8477" s="194">
        <v>224</v>
      </c>
      <c r="H8477" s="50" t="s">
        <v>60</v>
      </c>
      <c r="I8477" s="187">
        <v>0.95557139999999996</v>
      </c>
      <c r="J8477" s="41" t="s">
        <v>941</v>
      </c>
      <c r="K8477" s="41" t="s">
        <v>335</v>
      </c>
      <c r="L8477" s="195">
        <v>0.26208939999999997</v>
      </c>
      <c r="M8477" s="52" t="s">
        <v>941</v>
      </c>
      <c r="N8477" s="52" t="s">
        <v>117</v>
      </c>
      <c r="O8477" s="59" t="s">
        <v>2657</v>
      </c>
    </row>
    <row r="8478" spans="1:16" x14ac:dyDescent="0.2">
      <c r="A8478" s="30">
        <v>1095</v>
      </c>
      <c r="B8478" s="253" t="str">
        <f>IF(AND(A8478&lt;&gt;"",ISNUMBER(A8478)),VLOOKUP(A8478,Studies!A:BR,2,FALSE),"")</f>
        <v>Shin 2016</v>
      </c>
      <c r="C8478" s="254" t="str">
        <f>IF(AND(A8478&lt;&gt;"",ISNUMBER(A8478)),VLOOKUP(A8478,Studies!A:BR,3,FALSE),"")</f>
        <v>https://www.ncbi.nlm.nih.gov/pubmed/27317471</v>
      </c>
      <c r="D8478" s="254" t="str">
        <f>IF(AND(A8478&lt;&gt;"",ISNUMBER(A8478)),VLOOKUP(A8478,Studies!A:BR,4,FALSE),"")</f>
        <v>Midazolam + rifampicin</v>
      </c>
      <c r="E8478" s="254" t="str">
        <f>IF(AND(A8478&lt;&gt;"",ISNUMBER(A8478)),VLOOKUP(A8478,Studies!A:BR,5,FALSE),"")</f>
        <v>Midazolam</v>
      </c>
      <c r="F8478" s="255" t="str">
        <f>IF(AND(A8478&lt;&gt;"",ISNUMBER(A8478)),VLOOKUP(A8478,Studies!A:BR,6,FALSE),"")</f>
        <v>Plasma</v>
      </c>
      <c r="G8478" s="194">
        <v>228</v>
      </c>
      <c r="H8478" s="50" t="s">
        <v>60</v>
      </c>
      <c r="I8478" s="187">
        <v>0.36795060000000002</v>
      </c>
      <c r="J8478" s="41" t="s">
        <v>941</v>
      </c>
      <c r="K8478" s="41" t="s">
        <v>335</v>
      </c>
      <c r="L8478" s="195">
        <v>0.13781280000000001</v>
      </c>
      <c r="M8478" s="52" t="s">
        <v>941</v>
      </c>
      <c r="N8478" s="52" t="s">
        <v>117</v>
      </c>
      <c r="O8478" s="59" t="s">
        <v>2657</v>
      </c>
    </row>
    <row r="8479" spans="1:16" x14ac:dyDescent="0.2">
      <c r="A8479" s="30">
        <v>1000</v>
      </c>
      <c r="B8479" s="253" t="str">
        <f>IF(AND(A8479&lt;&gt;"",ISNUMBER(A8479)),VLOOKUP(A8479,Studies!A:BR,2,FALSE),"")</f>
        <v>Schmider 1999</v>
      </c>
      <c r="C8479" s="254" t="str">
        <f>IF(AND(A8479&lt;&gt;"",ISNUMBER(A8479)),VLOOKUP(A8479,Studies!A:BR,3,FALSE),"")</f>
        <v>https://www.ncbi.nlm.nih.gov/pubmed/10634135</v>
      </c>
      <c r="D8479" s="254" t="str">
        <f>IF(AND(A8479&lt;&gt;"",ISNUMBER(A8479)),VLOOKUP(A8479,Studies!A:BR,4,FALSE),"")</f>
        <v>Alprazolam</v>
      </c>
      <c r="E8479" s="254" t="str">
        <f>IF(AND(A8479&lt;&gt;"",ISNUMBER(A8479)),VLOOKUP(A8479,Studies!A:BR,5,FALSE),"")</f>
        <v>Alprazolam</v>
      </c>
      <c r="F8479" s="255" t="str">
        <f>IF(AND(A8479&lt;&gt;"",ISNUMBER(A8479)),VLOOKUP(A8479,Studies!A:BR,6,FALSE),"")</f>
        <v>Plasma</v>
      </c>
      <c r="G8479" s="194">
        <v>0</v>
      </c>
      <c r="H8479" s="50" t="s">
        <v>60</v>
      </c>
      <c r="I8479" s="187" t="s">
        <v>2664</v>
      </c>
      <c r="J8479" s="41" t="s">
        <v>968</v>
      </c>
      <c r="K8479" s="41" t="s">
        <v>335</v>
      </c>
      <c r="O8479" s="59" t="s">
        <v>2665</v>
      </c>
    </row>
    <row r="8480" spans="1:16" x14ac:dyDescent="0.2">
      <c r="A8480" s="30">
        <v>1000</v>
      </c>
      <c r="B8480" s="253" t="str">
        <f>IF(AND(A8480&lt;&gt;"",ISNUMBER(A8480)),VLOOKUP(A8480,Studies!A:BR,2,FALSE),"")</f>
        <v>Schmider 1999</v>
      </c>
      <c r="C8480" s="254" t="str">
        <f>IF(AND(A8480&lt;&gt;"",ISNUMBER(A8480)),VLOOKUP(A8480,Studies!A:BR,3,FALSE),"")</f>
        <v>https://www.ncbi.nlm.nih.gov/pubmed/10634135</v>
      </c>
      <c r="D8480" s="254" t="str">
        <f>IF(AND(A8480&lt;&gt;"",ISNUMBER(A8480)),VLOOKUP(A8480,Studies!A:BR,4,FALSE),"")</f>
        <v>Alprazolam</v>
      </c>
      <c r="E8480" s="254" t="str">
        <f>IF(AND(A8480&lt;&gt;"",ISNUMBER(A8480)),VLOOKUP(A8480,Studies!A:BR,5,FALSE),"")</f>
        <v>Alprazolam</v>
      </c>
      <c r="F8480" s="255" t="str">
        <f>IF(AND(A8480&lt;&gt;"",ISNUMBER(A8480)),VLOOKUP(A8480,Studies!A:BR,6,FALSE),"")</f>
        <v>Plasma</v>
      </c>
      <c r="G8480" s="194">
        <v>0.5</v>
      </c>
      <c r="H8480" s="50" t="s">
        <v>60</v>
      </c>
      <c r="I8480" s="187">
        <v>11.98296</v>
      </c>
      <c r="J8480" s="41" t="s">
        <v>968</v>
      </c>
      <c r="K8480" s="41" t="s">
        <v>335</v>
      </c>
      <c r="O8480" s="59" t="s">
        <v>2665</v>
      </c>
    </row>
    <row r="8481" spans="1:15" x14ac:dyDescent="0.2">
      <c r="A8481" s="30">
        <v>1000</v>
      </c>
      <c r="B8481" s="253" t="str">
        <f>IF(AND(A8481&lt;&gt;"",ISNUMBER(A8481)),VLOOKUP(A8481,Studies!A:BR,2,FALSE),"")</f>
        <v>Schmider 1999</v>
      </c>
      <c r="C8481" s="254" t="str">
        <f>IF(AND(A8481&lt;&gt;"",ISNUMBER(A8481)),VLOOKUP(A8481,Studies!A:BR,3,FALSE),"")</f>
        <v>https://www.ncbi.nlm.nih.gov/pubmed/10634135</v>
      </c>
      <c r="D8481" s="254" t="str">
        <f>IF(AND(A8481&lt;&gt;"",ISNUMBER(A8481)),VLOOKUP(A8481,Studies!A:BR,4,FALSE),"")</f>
        <v>Alprazolam</v>
      </c>
      <c r="E8481" s="254" t="str">
        <f>IF(AND(A8481&lt;&gt;"",ISNUMBER(A8481)),VLOOKUP(A8481,Studies!A:BR,5,FALSE),"")</f>
        <v>Alprazolam</v>
      </c>
      <c r="F8481" s="255" t="str">
        <f>IF(AND(A8481&lt;&gt;"",ISNUMBER(A8481)),VLOOKUP(A8481,Studies!A:BR,6,FALSE),"")</f>
        <v>Plasma</v>
      </c>
      <c r="G8481" s="194">
        <v>1</v>
      </c>
      <c r="H8481" s="50" t="s">
        <v>60</v>
      </c>
      <c r="I8481" s="187">
        <v>12.32544</v>
      </c>
      <c r="J8481" s="41" t="s">
        <v>968</v>
      </c>
      <c r="K8481" s="41" t="s">
        <v>335</v>
      </c>
      <c r="O8481" s="59" t="s">
        <v>2665</v>
      </c>
    </row>
    <row r="8482" spans="1:15" x14ac:dyDescent="0.2">
      <c r="A8482" s="30">
        <v>1000</v>
      </c>
      <c r="B8482" s="253" t="str">
        <f>IF(AND(A8482&lt;&gt;"",ISNUMBER(A8482)),VLOOKUP(A8482,Studies!A:BR,2,FALSE),"")</f>
        <v>Schmider 1999</v>
      </c>
      <c r="C8482" s="254" t="str">
        <f>IF(AND(A8482&lt;&gt;"",ISNUMBER(A8482)),VLOOKUP(A8482,Studies!A:BR,3,FALSE),"")</f>
        <v>https://www.ncbi.nlm.nih.gov/pubmed/10634135</v>
      </c>
      <c r="D8482" s="254" t="str">
        <f>IF(AND(A8482&lt;&gt;"",ISNUMBER(A8482)),VLOOKUP(A8482,Studies!A:BR,4,FALSE),"")</f>
        <v>Alprazolam</v>
      </c>
      <c r="E8482" s="254" t="str">
        <f>IF(AND(A8482&lt;&gt;"",ISNUMBER(A8482)),VLOOKUP(A8482,Studies!A:BR,5,FALSE),"")</f>
        <v>Alprazolam</v>
      </c>
      <c r="F8482" s="255" t="str">
        <f>IF(AND(A8482&lt;&gt;"",ISNUMBER(A8482)),VLOOKUP(A8482,Studies!A:BR,6,FALSE),"")</f>
        <v>Plasma</v>
      </c>
      <c r="G8482" s="194">
        <v>2</v>
      </c>
      <c r="H8482" s="50" t="s">
        <v>60</v>
      </c>
      <c r="I8482" s="187">
        <v>12.186959999999999</v>
      </c>
      <c r="J8482" s="41" t="s">
        <v>968</v>
      </c>
      <c r="K8482" s="41" t="s">
        <v>335</v>
      </c>
      <c r="O8482" s="59" t="s">
        <v>2665</v>
      </c>
    </row>
    <row r="8483" spans="1:15" x14ac:dyDescent="0.2">
      <c r="A8483" s="30">
        <v>1000</v>
      </c>
      <c r="B8483" s="253" t="str">
        <f>IF(AND(A8483&lt;&gt;"",ISNUMBER(A8483)),VLOOKUP(A8483,Studies!A:BR,2,FALSE),"")</f>
        <v>Schmider 1999</v>
      </c>
      <c r="C8483" s="254" t="str">
        <f>IF(AND(A8483&lt;&gt;"",ISNUMBER(A8483)),VLOOKUP(A8483,Studies!A:BR,3,FALSE),"")</f>
        <v>https://www.ncbi.nlm.nih.gov/pubmed/10634135</v>
      </c>
      <c r="D8483" s="254" t="str">
        <f>IF(AND(A8483&lt;&gt;"",ISNUMBER(A8483)),VLOOKUP(A8483,Studies!A:BR,4,FALSE),"")</f>
        <v>Alprazolam</v>
      </c>
      <c r="E8483" s="254" t="str">
        <f>IF(AND(A8483&lt;&gt;"",ISNUMBER(A8483)),VLOOKUP(A8483,Studies!A:BR,5,FALSE),"")</f>
        <v>Alprazolam</v>
      </c>
      <c r="F8483" s="255" t="str">
        <f>IF(AND(A8483&lt;&gt;"",ISNUMBER(A8483)),VLOOKUP(A8483,Studies!A:BR,6,FALSE),"")</f>
        <v>Plasma</v>
      </c>
      <c r="G8483" s="194">
        <v>3</v>
      </c>
      <c r="H8483" s="50" t="s">
        <v>60</v>
      </c>
      <c r="I8483" s="187">
        <v>11.253550000000001</v>
      </c>
      <c r="J8483" s="41" t="s">
        <v>968</v>
      </c>
      <c r="K8483" s="41" t="s">
        <v>335</v>
      </c>
      <c r="O8483" s="59" t="s">
        <v>2665</v>
      </c>
    </row>
    <row r="8484" spans="1:15" x14ac:dyDescent="0.2">
      <c r="A8484" s="30">
        <v>1000</v>
      </c>
      <c r="B8484" s="253" t="str">
        <f>IF(AND(A8484&lt;&gt;"",ISNUMBER(A8484)),VLOOKUP(A8484,Studies!A:BR,2,FALSE),"")</f>
        <v>Schmider 1999</v>
      </c>
      <c r="C8484" s="254" t="str">
        <f>IF(AND(A8484&lt;&gt;"",ISNUMBER(A8484)),VLOOKUP(A8484,Studies!A:BR,3,FALSE),"")</f>
        <v>https://www.ncbi.nlm.nih.gov/pubmed/10634135</v>
      </c>
      <c r="D8484" s="254" t="str">
        <f>IF(AND(A8484&lt;&gt;"",ISNUMBER(A8484)),VLOOKUP(A8484,Studies!A:BR,4,FALSE),"")</f>
        <v>Alprazolam</v>
      </c>
      <c r="E8484" s="254" t="str">
        <f>IF(AND(A8484&lt;&gt;"",ISNUMBER(A8484)),VLOOKUP(A8484,Studies!A:BR,5,FALSE),"")</f>
        <v>Alprazolam</v>
      </c>
      <c r="F8484" s="255" t="str">
        <f>IF(AND(A8484&lt;&gt;"",ISNUMBER(A8484)),VLOOKUP(A8484,Studies!A:BR,6,FALSE),"")</f>
        <v>Plasma</v>
      </c>
      <c r="G8484" s="194">
        <v>4</v>
      </c>
      <c r="H8484" s="50" t="s">
        <v>60</v>
      </c>
      <c r="I8484" s="187">
        <v>10.632429999999999</v>
      </c>
      <c r="J8484" s="41" t="s">
        <v>968</v>
      </c>
      <c r="K8484" s="41" t="s">
        <v>335</v>
      </c>
      <c r="O8484" s="59" t="s">
        <v>2665</v>
      </c>
    </row>
    <row r="8485" spans="1:15" x14ac:dyDescent="0.2">
      <c r="A8485" s="30">
        <v>1000</v>
      </c>
      <c r="B8485" s="253" t="str">
        <f>IF(AND(A8485&lt;&gt;"",ISNUMBER(A8485)),VLOOKUP(A8485,Studies!A:BR,2,FALSE),"")</f>
        <v>Schmider 1999</v>
      </c>
      <c r="C8485" s="254" t="str">
        <f>IF(AND(A8485&lt;&gt;"",ISNUMBER(A8485)),VLOOKUP(A8485,Studies!A:BR,3,FALSE),"")</f>
        <v>https://www.ncbi.nlm.nih.gov/pubmed/10634135</v>
      </c>
      <c r="D8485" s="254" t="str">
        <f>IF(AND(A8485&lt;&gt;"",ISNUMBER(A8485)),VLOOKUP(A8485,Studies!A:BR,4,FALSE),"")</f>
        <v>Alprazolam</v>
      </c>
      <c r="E8485" s="254" t="str">
        <f>IF(AND(A8485&lt;&gt;"",ISNUMBER(A8485)),VLOOKUP(A8485,Studies!A:BR,5,FALSE),"")</f>
        <v>Alprazolam</v>
      </c>
      <c r="F8485" s="255" t="str">
        <f>IF(AND(A8485&lt;&gt;"",ISNUMBER(A8485)),VLOOKUP(A8485,Studies!A:BR,6,FALSE),"")</f>
        <v>Plasma</v>
      </c>
      <c r="G8485" s="194">
        <v>6</v>
      </c>
      <c r="H8485" s="50" t="s">
        <v>60</v>
      </c>
      <c r="I8485" s="187">
        <v>8.3966770000000004</v>
      </c>
      <c r="J8485" s="41" t="s">
        <v>968</v>
      </c>
      <c r="K8485" s="41" t="s">
        <v>335</v>
      </c>
      <c r="O8485" s="59" t="s">
        <v>2665</v>
      </c>
    </row>
    <row r="8486" spans="1:15" x14ac:dyDescent="0.2">
      <c r="A8486" s="30">
        <v>1000</v>
      </c>
      <c r="B8486" s="253" t="str">
        <f>IF(AND(A8486&lt;&gt;"",ISNUMBER(A8486)),VLOOKUP(A8486,Studies!A:BR,2,FALSE),"")</f>
        <v>Schmider 1999</v>
      </c>
      <c r="C8486" s="254" t="str">
        <f>IF(AND(A8486&lt;&gt;"",ISNUMBER(A8486)),VLOOKUP(A8486,Studies!A:BR,3,FALSE),"")</f>
        <v>https://www.ncbi.nlm.nih.gov/pubmed/10634135</v>
      </c>
      <c r="D8486" s="254" t="str">
        <f>IF(AND(A8486&lt;&gt;"",ISNUMBER(A8486)),VLOOKUP(A8486,Studies!A:BR,4,FALSE),"")</f>
        <v>Alprazolam</v>
      </c>
      <c r="E8486" s="254" t="str">
        <f>IF(AND(A8486&lt;&gt;"",ISNUMBER(A8486)),VLOOKUP(A8486,Studies!A:BR,5,FALSE),"")</f>
        <v>Alprazolam</v>
      </c>
      <c r="F8486" s="255" t="str">
        <f>IF(AND(A8486&lt;&gt;"",ISNUMBER(A8486)),VLOOKUP(A8486,Studies!A:BR,6,FALSE),"")</f>
        <v>Plasma</v>
      </c>
      <c r="G8486" s="194">
        <v>8</v>
      </c>
      <c r="H8486" s="50" t="s">
        <v>60</v>
      </c>
      <c r="I8486" s="187">
        <v>7.2681370000000003</v>
      </c>
      <c r="J8486" s="41" t="s">
        <v>968</v>
      </c>
      <c r="K8486" s="41" t="s">
        <v>335</v>
      </c>
      <c r="O8486" s="59" t="s">
        <v>2665</v>
      </c>
    </row>
    <row r="8487" spans="1:15" x14ac:dyDescent="0.2">
      <c r="A8487" s="30">
        <v>1000</v>
      </c>
      <c r="B8487" s="253" t="str">
        <f>IF(AND(A8487&lt;&gt;"",ISNUMBER(A8487)),VLOOKUP(A8487,Studies!A:BR,2,FALSE),"")</f>
        <v>Schmider 1999</v>
      </c>
      <c r="C8487" s="254" t="str">
        <f>IF(AND(A8487&lt;&gt;"",ISNUMBER(A8487)),VLOOKUP(A8487,Studies!A:BR,3,FALSE),"")</f>
        <v>https://www.ncbi.nlm.nih.gov/pubmed/10634135</v>
      </c>
      <c r="D8487" s="254" t="str">
        <f>IF(AND(A8487&lt;&gt;"",ISNUMBER(A8487)),VLOOKUP(A8487,Studies!A:BR,4,FALSE),"")</f>
        <v>Alprazolam</v>
      </c>
      <c r="E8487" s="254" t="str">
        <f>IF(AND(A8487&lt;&gt;"",ISNUMBER(A8487)),VLOOKUP(A8487,Studies!A:BR,5,FALSE),"")</f>
        <v>Alprazolam</v>
      </c>
      <c r="F8487" s="255" t="str">
        <f>IF(AND(A8487&lt;&gt;"",ISNUMBER(A8487)),VLOOKUP(A8487,Studies!A:BR,6,FALSE),"")</f>
        <v>Plasma</v>
      </c>
      <c r="G8487" s="194">
        <v>10</v>
      </c>
      <c r="H8487" s="50" t="s">
        <v>60</v>
      </c>
      <c r="I8487" s="187">
        <v>6.9914290000000001</v>
      </c>
      <c r="J8487" s="41" t="s">
        <v>968</v>
      </c>
      <c r="K8487" s="41" t="s">
        <v>335</v>
      </c>
      <c r="O8487" s="59" t="s">
        <v>2665</v>
      </c>
    </row>
    <row r="8488" spans="1:15" x14ac:dyDescent="0.2">
      <c r="A8488" s="30">
        <v>1000</v>
      </c>
      <c r="B8488" s="253" t="str">
        <f>IF(AND(A8488&lt;&gt;"",ISNUMBER(A8488)),VLOOKUP(A8488,Studies!A:BR,2,FALSE),"")</f>
        <v>Schmider 1999</v>
      </c>
      <c r="C8488" s="254" t="str">
        <f>IF(AND(A8488&lt;&gt;"",ISNUMBER(A8488)),VLOOKUP(A8488,Studies!A:BR,3,FALSE),"")</f>
        <v>https://www.ncbi.nlm.nih.gov/pubmed/10634135</v>
      </c>
      <c r="D8488" s="254" t="str">
        <f>IF(AND(A8488&lt;&gt;"",ISNUMBER(A8488)),VLOOKUP(A8488,Studies!A:BR,4,FALSE),"")</f>
        <v>Alprazolam</v>
      </c>
      <c r="E8488" s="254" t="str">
        <f>IF(AND(A8488&lt;&gt;"",ISNUMBER(A8488)),VLOOKUP(A8488,Studies!A:BR,5,FALSE),"")</f>
        <v>Alprazolam</v>
      </c>
      <c r="F8488" s="255" t="str">
        <f>IF(AND(A8488&lt;&gt;"",ISNUMBER(A8488)),VLOOKUP(A8488,Studies!A:BR,6,FALSE),"")</f>
        <v>Plasma</v>
      </c>
      <c r="G8488" s="194">
        <v>24</v>
      </c>
      <c r="H8488" s="50" t="s">
        <v>60</v>
      </c>
      <c r="I8488" s="187">
        <v>3.435209</v>
      </c>
      <c r="J8488" s="41" t="s">
        <v>968</v>
      </c>
      <c r="K8488" s="41" t="s">
        <v>335</v>
      </c>
      <c r="O8488" s="59" t="s">
        <v>2665</v>
      </c>
    </row>
    <row r="8489" spans="1:15" x14ac:dyDescent="0.2">
      <c r="A8489" s="30">
        <v>1001</v>
      </c>
      <c r="B8489" s="253" t="str">
        <f>IF(AND(A8489&lt;&gt;"",ISNUMBER(A8489)),VLOOKUP(A8489,Studies!A:BR,2,FALSE),"")</f>
        <v>Schmider 1999</v>
      </c>
      <c r="C8489" s="254" t="str">
        <f>IF(AND(A8489&lt;&gt;"",ISNUMBER(A8489)),VLOOKUP(A8489,Studies!A:BR,3,FALSE),"")</f>
        <v>https://www.ncbi.nlm.nih.gov/pubmed/10634135</v>
      </c>
      <c r="D8489" s="254" t="str">
        <f>IF(AND(A8489&lt;&gt;"",ISNUMBER(A8489)),VLOOKUP(A8489,Studies!A:BR,4,FALSE),"")</f>
        <v>Alprazolam + Rifampin</v>
      </c>
      <c r="E8489" s="254" t="str">
        <f>IF(AND(A8489&lt;&gt;"",ISNUMBER(A8489)),VLOOKUP(A8489,Studies!A:BR,5,FALSE),"")</f>
        <v>Alprazolam</v>
      </c>
      <c r="F8489" s="255" t="str">
        <f>IF(AND(A8489&lt;&gt;"",ISNUMBER(A8489)),VLOOKUP(A8489,Studies!A:BR,6,FALSE),"")</f>
        <v>Plasma</v>
      </c>
      <c r="G8489" s="194">
        <v>0</v>
      </c>
      <c r="H8489" s="50" t="s">
        <v>60</v>
      </c>
      <c r="I8489" s="187" t="s">
        <v>2664</v>
      </c>
      <c r="J8489" s="41" t="s">
        <v>968</v>
      </c>
      <c r="K8489" s="41" t="s">
        <v>335</v>
      </c>
      <c r="O8489" s="59" t="s">
        <v>2665</v>
      </c>
    </row>
    <row r="8490" spans="1:15" x14ac:dyDescent="0.2">
      <c r="A8490" s="30">
        <v>1001</v>
      </c>
      <c r="B8490" s="253" t="str">
        <f>IF(AND(A8490&lt;&gt;"",ISNUMBER(A8490)),VLOOKUP(A8490,Studies!A:BR,2,FALSE),"")</f>
        <v>Schmider 1999</v>
      </c>
      <c r="C8490" s="254" t="str">
        <f>IF(AND(A8490&lt;&gt;"",ISNUMBER(A8490)),VLOOKUP(A8490,Studies!A:BR,3,FALSE),"")</f>
        <v>https://www.ncbi.nlm.nih.gov/pubmed/10634135</v>
      </c>
      <c r="D8490" s="254" t="str">
        <f>IF(AND(A8490&lt;&gt;"",ISNUMBER(A8490)),VLOOKUP(A8490,Studies!A:BR,4,FALSE),"")</f>
        <v>Alprazolam + Rifampin</v>
      </c>
      <c r="E8490" s="254" t="str">
        <f>IF(AND(A8490&lt;&gt;"",ISNUMBER(A8490)),VLOOKUP(A8490,Studies!A:BR,5,FALSE),"")</f>
        <v>Alprazolam</v>
      </c>
      <c r="F8490" s="255" t="str">
        <f>IF(AND(A8490&lt;&gt;"",ISNUMBER(A8490)),VLOOKUP(A8490,Studies!A:BR,6,FALSE),"")</f>
        <v>Plasma</v>
      </c>
      <c r="G8490" s="194">
        <v>0.5</v>
      </c>
      <c r="H8490" s="50" t="s">
        <v>60</v>
      </c>
      <c r="I8490" s="187">
        <v>8.1501579999999993</v>
      </c>
      <c r="J8490" s="41" t="s">
        <v>968</v>
      </c>
      <c r="K8490" s="41" t="s">
        <v>335</v>
      </c>
      <c r="O8490" s="59" t="s">
        <v>2665</v>
      </c>
    </row>
    <row r="8491" spans="1:15" x14ac:dyDescent="0.2">
      <c r="A8491" s="30">
        <v>1001</v>
      </c>
      <c r="B8491" s="253" t="str">
        <f>IF(AND(A8491&lt;&gt;"",ISNUMBER(A8491)),VLOOKUP(A8491,Studies!A:BR,2,FALSE),"")</f>
        <v>Schmider 1999</v>
      </c>
      <c r="C8491" s="254" t="str">
        <f>IF(AND(A8491&lt;&gt;"",ISNUMBER(A8491)),VLOOKUP(A8491,Studies!A:BR,3,FALSE),"")</f>
        <v>https://www.ncbi.nlm.nih.gov/pubmed/10634135</v>
      </c>
      <c r="D8491" s="254" t="str">
        <f>IF(AND(A8491&lt;&gt;"",ISNUMBER(A8491)),VLOOKUP(A8491,Studies!A:BR,4,FALSE),"")</f>
        <v>Alprazolam + Rifampin</v>
      </c>
      <c r="E8491" s="254" t="str">
        <f>IF(AND(A8491&lt;&gt;"",ISNUMBER(A8491)),VLOOKUP(A8491,Studies!A:BR,5,FALSE),"")</f>
        <v>Alprazolam</v>
      </c>
      <c r="F8491" s="255" t="str">
        <f>IF(AND(A8491&lt;&gt;"",ISNUMBER(A8491)),VLOOKUP(A8491,Studies!A:BR,6,FALSE),"")</f>
        <v>Plasma</v>
      </c>
      <c r="G8491" s="194">
        <v>1</v>
      </c>
      <c r="H8491" s="50" t="s">
        <v>60</v>
      </c>
      <c r="I8491" s="187">
        <v>6.9595700000000003</v>
      </c>
      <c r="J8491" s="41" t="s">
        <v>968</v>
      </c>
      <c r="K8491" s="41" t="s">
        <v>335</v>
      </c>
      <c r="O8491" s="59" t="s">
        <v>2665</v>
      </c>
    </row>
    <row r="8492" spans="1:15" x14ac:dyDescent="0.2">
      <c r="A8492" s="30">
        <v>1001</v>
      </c>
      <c r="B8492" s="253" t="str">
        <f>IF(AND(A8492&lt;&gt;"",ISNUMBER(A8492)),VLOOKUP(A8492,Studies!A:BR,2,FALSE),"")</f>
        <v>Schmider 1999</v>
      </c>
      <c r="C8492" s="254" t="str">
        <f>IF(AND(A8492&lt;&gt;"",ISNUMBER(A8492)),VLOOKUP(A8492,Studies!A:BR,3,FALSE),"")</f>
        <v>https://www.ncbi.nlm.nih.gov/pubmed/10634135</v>
      </c>
      <c r="D8492" s="254" t="str">
        <f>IF(AND(A8492&lt;&gt;"",ISNUMBER(A8492)),VLOOKUP(A8492,Studies!A:BR,4,FALSE),"")</f>
        <v>Alprazolam + Rifampin</v>
      </c>
      <c r="E8492" s="254" t="str">
        <f>IF(AND(A8492&lt;&gt;"",ISNUMBER(A8492)),VLOOKUP(A8492,Studies!A:BR,5,FALSE),"")</f>
        <v>Alprazolam</v>
      </c>
      <c r="F8492" s="255" t="str">
        <f>IF(AND(A8492&lt;&gt;"",ISNUMBER(A8492)),VLOOKUP(A8492,Studies!A:BR,6,FALSE),"")</f>
        <v>Plasma</v>
      </c>
      <c r="G8492" s="194">
        <v>2</v>
      </c>
      <c r="H8492" s="50" t="s">
        <v>60</v>
      </c>
      <c r="I8492" s="187">
        <v>4.1238950000000001</v>
      </c>
      <c r="J8492" s="41" t="s">
        <v>968</v>
      </c>
      <c r="K8492" s="41" t="s">
        <v>335</v>
      </c>
      <c r="O8492" s="59" t="s">
        <v>2665</v>
      </c>
    </row>
    <row r="8493" spans="1:15" x14ac:dyDescent="0.2">
      <c r="A8493" s="30">
        <v>1001</v>
      </c>
      <c r="B8493" s="253" t="str">
        <f>IF(AND(A8493&lt;&gt;"",ISNUMBER(A8493)),VLOOKUP(A8493,Studies!A:BR,2,FALSE),"")</f>
        <v>Schmider 1999</v>
      </c>
      <c r="C8493" s="254" t="str">
        <f>IF(AND(A8493&lt;&gt;"",ISNUMBER(A8493)),VLOOKUP(A8493,Studies!A:BR,3,FALSE),"")</f>
        <v>https://www.ncbi.nlm.nih.gov/pubmed/10634135</v>
      </c>
      <c r="D8493" s="254" t="str">
        <f>IF(AND(A8493&lt;&gt;"",ISNUMBER(A8493)),VLOOKUP(A8493,Studies!A:BR,4,FALSE),"")</f>
        <v>Alprazolam + Rifampin</v>
      </c>
      <c r="E8493" s="254" t="str">
        <f>IF(AND(A8493&lt;&gt;"",ISNUMBER(A8493)),VLOOKUP(A8493,Studies!A:BR,5,FALSE),"")</f>
        <v>Alprazolam</v>
      </c>
      <c r="F8493" s="255" t="str">
        <f>IF(AND(A8493&lt;&gt;"",ISNUMBER(A8493)),VLOOKUP(A8493,Studies!A:BR,6,FALSE),"")</f>
        <v>Plasma</v>
      </c>
      <c r="G8493" s="194">
        <v>3</v>
      </c>
      <c r="H8493" s="50" t="s">
        <v>60</v>
      </c>
      <c r="I8493" s="187">
        <v>3.4458709999999999</v>
      </c>
      <c r="J8493" s="41" t="s">
        <v>968</v>
      </c>
      <c r="K8493" s="41" t="s">
        <v>335</v>
      </c>
      <c r="O8493" s="59" t="s">
        <v>2665</v>
      </c>
    </row>
    <row r="8494" spans="1:15" x14ac:dyDescent="0.2">
      <c r="A8494" s="30">
        <v>1001</v>
      </c>
      <c r="B8494" s="253" t="str">
        <f>IF(AND(A8494&lt;&gt;"",ISNUMBER(A8494)),VLOOKUP(A8494,Studies!A:BR,2,FALSE),"")</f>
        <v>Schmider 1999</v>
      </c>
      <c r="C8494" s="254" t="str">
        <f>IF(AND(A8494&lt;&gt;"",ISNUMBER(A8494)),VLOOKUP(A8494,Studies!A:BR,3,FALSE),"")</f>
        <v>https://www.ncbi.nlm.nih.gov/pubmed/10634135</v>
      </c>
      <c r="D8494" s="254" t="str">
        <f>IF(AND(A8494&lt;&gt;"",ISNUMBER(A8494)),VLOOKUP(A8494,Studies!A:BR,4,FALSE),"")</f>
        <v>Alprazolam + Rifampin</v>
      </c>
      <c r="E8494" s="254" t="str">
        <f>IF(AND(A8494&lt;&gt;"",ISNUMBER(A8494)),VLOOKUP(A8494,Studies!A:BR,5,FALSE),"")</f>
        <v>Alprazolam</v>
      </c>
      <c r="F8494" s="255" t="str">
        <f>IF(AND(A8494&lt;&gt;"",ISNUMBER(A8494)),VLOOKUP(A8494,Studies!A:BR,6,FALSE),"")</f>
        <v>Plasma</v>
      </c>
      <c r="G8494" s="194">
        <v>4</v>
      </c>
      <c r="H8494" s="50" t="s">
        <v>60</v>
      </c>
      <c r="I8494" s="187">
        <v>2.654544</v>
      </c>
      <c r="J8494" s="41" t="s">
        <v>968</v>
      </c>
      <c r="K8494" s="41" t="s">
        <v>335</v>
      </c>
      <c r="O8494" s="59" t="s">
        <v>2665</v>
      </c>
    </row>
    <row r="8495" spans="1:15" x14ac:dyDescent="0.2">
      <c r="A8495" s="30">
        <v>1001</v>
      </c>
      <c r="B8495" s="253" t="str">
        <f>IF(AND(A8495&lt;&gt;"",ISNUMBER(A8495)),VLOOKUP(A8495,Studies!A:BR,2,FALSE),"")</f>
        <v>Schmider 1999</v>
      </c>
      <c r="C8495" s="254" t="str">
        <f>IF(AND(A8495&lt;&gt;"",ISNUMBER(A8495)),VLOOKUP(A8495,Studies!A:BR,3,FALSE),"")</f>
        <v>https://www.ncbi.nlm.nih.gov/pubmed/10634135</v>
      </c>
      <c r="D8495" s="254" t="str">
        <f>IF(AND(A8495&lt;&gt;"",ISNUMBER(A8495)),VLOOKUP(A8495,Studies!A:BR,4,FALSE),"")</f>
        <v>Alprazolam + Rifampin</v>
      </c>
      <c r="E8495" s="254" t="str">
        <f>IF(AND(A8495&lt;&gt;"",ISNUMBER(A8495)),VLOOKUP(A8495,Studies!A:BR,5,FALSE),"")</f>
        <v>Alprazolam</v>
      </c>
      <c r="F8495" s="255" t="str">
        <f>IF(AND(A8495&lt;&gt;"",ISNUMBER(A8495)),VLOOKUP(A8495,Studies!A:BR,6,FALSE),"")</f>
        <v>Plasma</v>
      </c>
      <c r="G8495" s="194">
        <v>6</v>
      </c>
      <c r="H8495" s="50" t="s">
        <v>60</v>
      </c>
      <c r="I8495" s="187">
        <v>1.4690939999999999</v>
      </c>
      <c r="J8495" s="41" t="s">
        <v>968</v>
      </c>
      <c r="K8495" s="41" t="s">
        <v>335</v>
      </c>
      <c r="O8495" s="59" t="s">
        <v>2665</v>
      </c>
    </row>
    <row r="8496" spans="1:15" x14ac:dyDescent="0.2">
      <c r="A8496" s="30">
        <v>1001</v>
      </c>
      <c r="B8496" s="253" t="str">
        <f>IF(AND(A8496&lt;&gt;"",ISNUMBER(A8496)),VLOOKUP(A8496,Studies!A:BR,2,FALSE),"")</f>
        <v>Schmider 1999</v>
      </c>
      <c r="C8496" s="254" t="str">
        <f>IF(AND(A8496&lt;&gt;"",ISNUMBER(A8496)),VLOOKUP(A8496,Studies!A:BR,3,FALSE),"")</f>
        <v>https://www.ncbi.nlm.nih.gov/pubmed/10634135</v>
      </c>
      <c r="D8496" s="254" t="str">
        <f>IF(AND(A8496&lt;&gt;"",ISNUMBER(A8496)),VLOOKUP(A8496,Studies!A:BR,4,FALSE),"")</f>
        <v>Alprazolam + Rifampin</v>
      </c>
      <c r="E8496" s="254" t="str">
        <f>IF(AND(A8496&lt;&gt;"",ISNUMBER(A8496)),VLOOKUP(A8496,Studies!A:BR,5,FALSE),"")</f>
        <v>Alprazolam</v>
      </c>
      <c r="F8496" s="255" t="str">
        <f>IF(AND(A8496&lt;&gt;"",ISNUMBER(A8496)),VLOOKUP(A8496,Studies!A:BR,6,FALSE),"")</f>
        <v>Plasma</v>
      </c>
      <c r="G8496" s="194">
        <v>8</v>
      </c>
      <c r="H8496" s="50" t="s">
        <v>60</v>
      </c>
      <c r="I8496" s="187">
        <v>0.93687509999999996</v>
      </c>
      <c r="J8496" s="41" t="s">
        <v>968</v>
      </c>
      <c r="K8496" s="41" t="s">
        <v>335</v>
      </c>
      <c r="O8496" s="59" t="s">
        <v>2665</v>
      </c>
    </row>
    <row r="8497" spans="1:15" x14ac:dyDescent="0.2">
      <c r="A8497" s="30">
        <v>1001</v>
      </c>
      <c r="B8497" s="253" t="str">
        <f>IF(AND(A8497&lt;&gt;"",ISNUMBER(A8497)),VLOOKUP(A8497,Studies!A:BR,2,FALSE),"")</f>
        <v>Schmider 1999</v>
      </c>
      <c r="C8497" s="254" t="str">
        <f>IF(AND(A8497&lt;&gt;"",ISNUMBER(A8497)),VLOOKUP(A8497,Studies!A:BR,3,FALSE),"")</f>
        <v>https://www.ncbi.nlm.nih.gov/pubmed/10634135</v>
      </c>
      <c r="D8497" s="254" t="str">
        <f>IF(AND(A8497&lt;&gt;"",ISNUMBER(A8497)),VLOOKUP(A8497,Studies!A:BR,4,FALSE),"")</f>
        <v>Alprazolam + Rifampin</v>
      </c>
      <c r="E8497" s="254" t="str">
        <f>IF(AND(A8497&lt;&gt;"",ISNUMBER(A8497)),VLOOKUP(A8497,Studies!A:BR,5,FALSE),"")</f>
        <v>Alprazolam</v>
      </c>
      <c r="F8497" s="255" t="str">
        <f>IF(AND(A8497&lt;&gt;"",ISNUMBER(A8497)),VLOOKUP(A8497,Studies!A:BR,6,FALSE),"")</f>
        <v>Plasma</v>
      </c>
      <c r="G8497" s="194">
        <v>10</v>
      </c>
      <c r="H8497" s="50" t="s">
        <v>60</v>
      </c>
      <c r="I8497" s="187">
        <v>0.54660679999999995</v>
      </c>
      <c r="J8497" s="41" t="s">
        <v>968</v>
      </c>
      <c r="K8497" s="41" t="s">
        <v>335</v>
      </c>
      <c r="O8497" s="59" t="s">
        <v>2665</v>
      </c>
    </row>
    <row r="8498" spans="1:15" x14ac:dyDescent="0.2">
      <c r="A8498" s="30">
        <v>1001</v>
      </c>
      <c r="B8498" s="253" t="str">
        <f>IF(AND(A8498&lt;&gt;"",ISNUMBER(A8498)),VLOOKUP(A8498,Studies!A:BR,2,FALSE),"")</f>
        <v>Schmider 1999</v>
      </c>
      <c r="C8498" s="254" t="str">
        <f>IF(AND(A8498&lt;&gt;"",ISNUMBER(A8498)),VLOOKUP(A8498,Studies!A:BR,3,FALSE),"")</f>
        <v>https://www.ncbi.nlm.nih.gov/pubmed/10634135</v>
      </c>
      <c r="D8498" s="254" t="str">
        <f>IF(AND(A8498&lt;&gt;"",ISNUMBER(A8498)),VLOOKUP(A8498,Studies!A:BR,4,FALSE),"")</f>
        <v>Alprazolam + Rifampin</v>
      </c>
      <c r="E8498" s="254" t="str">
        <f>IF(AND(A8498&lt;&gt;"",ISNUMBER(A8498)),VLOOKUP(A8498,Studies!A:BR,5,FALSE),"")</f>
        <v>Alprazolam</v>
      </c>
      <c r="F8498" s="255" t="str">
        <f>IF(AND(A8498&lt;&gt;"",ISNUMBER(A8498)),VLOOKUP(A8498,Studies!A:BR,6,FALSE),"")</f>
        <v>Plasma</v>
      </c>
      <c r="G8498" s="194">
        <v>24</v>
      </c>
      <c r="H8498" s="50" t="s">
        <v>60</v>
      </c>
      <c r="I8498" s="187">
        <v>2.8390149999999999E-2</v>
      </c>
      <c r="J8498" s="41" t="s">
        <v>968</v>
      </c>
      <c r="K8498" s="41" t="s">
        <v>335</v>
      </c>
      <c r="O8498" s="59" t="s">
        <v>2665</v>
      </c>
    </row>
    <row r="8499" spans="1:15" x14ac:dyDescent="0.2">
      <c r="A8499" s="30">
        <v>1002</v>
      </c>
      <c r="B8499" s="253" t="str">
        <f>IF(AND(A8499&lt;&gt;"",ISNUMBER(A8499)),VLOOKUP(A8499,Studies!A:BR,2,FALSE),"")</f>
        <v>Schmider 1999</v>
      </c>
      <c r="C8499" s="254" t="str">
        <f>IF(AND(A8499&lt;&gt;"",ISNUMBER(A8499)),VLOOKUP(A8499,Studies!A:BR,3,FALSE),"")</f>
        <v>https://www.ncbi.nlm.nih.gov/pubmed/10634135</v>
      </c>
      <c r="D8499" s="254" t="str">
        <f>IF(AND(A8499&lt;&gt;"",ISNUMBER(A8499)),VLOOKUP(A8499,Studies!A:BR,4,FALSE),"")</f>
        <v>Alprazolam + Ketoconazole</v>
      </c>
      <c r="E8499" s="254" t="str">
        <f>IF(AND(A8499&lt;&gt;"",ISNUMBER(A8499)),VLOOKUP(A8499,Studies!A:BR,5,FALSE),"")</f>
        <v>Alprazolam</v>
      </c>
      <c r="F8499" s="255" t="str">
        <f>IF(AND(A8499&lt;&gt;"",ISNUMBER(A8499)),VLOOKUP(A8499,Studies!A:BR,6,FALSE),"")</f>
        <v>Plasma</v>
      </c>
      <c r="G8499" s="194">
        <v>0</v>
      </c>
      <c r="H8499" s="50" t="s">
        <v>60</v>
      </c>
      <c r="I8499" s="187" t="s">
        <v>2664</v>
      </c>
      <c r="J8499" s="41" t="s">
        <v>968</v>
      </c>
      <c r="K8499" s="41" t="s">
        <v>335</v>
      </c>
      <c r="O8499" s="59" t="s">
        <v>2665</v>
      </c>
    </row>
    <row r="8500" spans="1:15" x14ac:dyDescent="0.2">
      <c r="A8500" s="30">
        <v>1002</v>
      </c>
      <c r="B8500" s="253" t="str">
        <f>IF(AND(A8500&lt;&gt;"",ISNUMBER(A8500)),VLOOKUP(A8500,Studies!A:BR,2,FALSE),"")</f>
        <v>Schmider 1999</v>
      </c>
      <c r="C8500" s="254" t="str">
        <f>IF(AND(A8500&lt;&gt;"",ISNUMBER(A8500)),VLOOKUP(A8500,Studies!A:BR,3,FALSE),"")</f>
        <v>https://www.ncbi.nlm.nih.gov/pubmed/10634135</v>
      </c>
      <c r="D8500" s="254" t="str">
        <f>IF(AND(A8500&lt;&gt;"",ISNUMBER(A8500)),VLOOKUP(A8500,Studies!A:BR,4,FALSE),"")</f>
        <v>Alprazolam + Ketoconazole</v>
      </c>
      <c r="E8500" s="254" t="str">
        <f>IF(AND(A8500&lt;&gt;"",ISNUMBER(A8500)),VLOOKUP(A8500,Studies!A:BR,5,FALSE),"")</f>
        <v>Alprazolam</v>
      </c>
      <c r="F8500" s="255" t="str">
        <f>IF(AND(A8500&lt;&gt;"",ISNUMBER(A8500)),VLOOKUP(A8500,Studies!A:BR,6,FALSE),"")</f>
        <v>Plasma</v>
      </c>
      <c r="G8500" s="194">
        <v>0.5</v>
      </c>
      <c r="H8500" s="50" t="s">
        <v>60</v>
      </c>
      <c r="I8500" s="187">
        <v>13.601330000000001</v>
      </c>
      <c r="J8500" s="41" t="s">
        <v>968</v>
      </c>
      <c r="K8500" s="41" t="s">
        <v>335</v>
      </c>
      <c r="O8500" s="59" t="s">
        <v>2665</v>
      </c>
    </row>
    <row r="8501" spans="1:15" x14ac:dyDescent="0.2">
      <c r="A8501" s="30">
        <v>1002</v>
      </c>
      <c r="B8501" s="253" t="str">
        <f>IF(AND(A8501&lt;&gt;"",ISNUMBER(A8501)),VLOOKUP(A8501,Studies!A:BR,2,FALSE),"")</f>
        <v>Schmider 1999</v>
      </c>
      <c r="C8501" s="254" t="str">
        <f>IF(AND(A8501&lt;&gt;"",ISNUMBER(A8501)),VLOOKUP(A8501,Studies!A:BR,3,FALSE),"")</f>
        <v>https://www.ncbi.nlm.nih.gov/pubmed/10634135</v>
      </c>
      <c r="D8501" s="254" t="str">
        <f>IF(AND(A8501&lt;&gt;"",ISNUMBER(A8501)),VLOOKUP(A8501,Studies!A:BR,4,FALSE),"")</f>
        <v>Alprazolam + Ketoconazole</v>
      </c>
      <c r="E8501" s="254" t="str">
        <f>IF(AND(A8501&lt;&gt;"",ISNUMBER(A8501)),VLOOKUP(A8501,Studies!A:BR,5,FALSE),"")</f>
        <v>Alprazolam</v>
      </c>
      <c r="F8501" s="255" t="str">
        <f>IF(AND(A8501&lt;&gt;"",ISNUMBER(A8501)),VLOOKUP(A8501,Studies!A:BR,6,FALSE),"")</f>
        <v>Plasma</v>
      </c>
      <c r="G8501" s="194">
        <v>1</v>
      </c>
      <c r="H8501" s="50" t="s">
        <v>60</v>
      </c>
      <c r="I8501" s="187">
        <v>13.830120000000001</v>
      </c>
      <c r="J8501" s="41" t="s">
        <v>968</v>
      </c>
      <c r="K8501" s="41" t="s">
        <v>335</v>
      </c>
      <c r="O8501" s="59" t="s">
        <v>2665</v>
      </c>
    </row>
    <row r="8502" spans="1:15" x14ac:dyDescent="0.2">
      <c r="A8502" s="30">
        <v>1002</v>
      </c>
      <c r="B8502" s="253" t="str">
        <f>IF(AND(A8502&lt;&gt;"",ISNUMBER(A8502)),VLOOKUP(A8502,Studies!A:BR,2,FALSE),"")</f>
        <v>Schmider 1999</v>
      </c>
      <c r="C8502" s="254" t="str">
        <f>IF(AND(A8502&lt;&gt;"",ISNUMBER(A8502)),VLOOKUP(A8502,Studies!A:BR,3,FALSE),"")</f>
        <v>https://www.ncbi.nlm.nih.gov/pubmed/10634135</v>
      </c>
      <c r="D8502" s="254" t="str">
        <f>IF(AND(A8502&lt;&gt;"",ISNUMBER(A8502)),VLOOKUP(A8502,Studies!A:BR,4,FALSE),"")</f>
        <v>Alprazolam + Ketoconazole</v>
      </c>
      <c r="E8502" s="254" t="str">
        <f>IF(AND(A8502&lt;&gt;"",ISNUMBER(A8502)),VLOOKUP(A8502,Studies!A:BR,5,FALSE),"")</f>
        <v>Alprazolam</v>
      </c>
      <c r="F8502" s="255" t="str">
        <f>IF(AND(A8502&lt;&gt;"",ISNUMBER(A8502)),VLOOKUP(A8502,Studies!A:BR,6,FALSE),"")</f>
        <v>Plasma</v>
      </c>
      <c r="G8502" s="194">
        <v>2</v>
      </c>
      <c r="H8502" s="50" t="s">
        <v>60</v>
      </c>
      <c r="I8502" s="187">
        <v>12.15869</v>
      </c>
      <c r="J8502" s="41" t="s">
        <v>968</v>
      </c>
      <c r="K8502" s="41" t="s">
        <v>335</v>
      </c>
      <c r="O8502" s="59" t="s">
        <v>2665</v>
      </c>
    </row>
    <row r="8503" spans="1:15" x14ac:dyDescent="0.2">
      <c r="A8503" s="30">
        <v>1002</v>
      </c>
      <c r="B8503" s="253" t="str">
        <f>IF(AND(A8503&lt;&gt;"",ISNUMBER(A8503)),VLOOKUP(A8503,Studies!A:BR,2,FALSE),"")</f>
        <v>Schmider 1999</v>
      </c>
      <c r="C8503" s="254" t="str">
        <f>IF(AND(A8503&lt;&gt;"",ISNUMBER(A8503)),VLOOKUP(A8503,Studies!A:BR,3,FALSE),"")</f>
        <v>https://www.ncbi.nlm.nih.gov/pubmed/10634135</v>
      </c>
      <c r="D8503" s="254" t="str">
        <f>IF(AND(A8503&lt;&gt;"",ISNUMBER(A8503)),VLOOKUP(A8503,Studies!A:BR,4,FALSE),"")</f>
        <v>Alprazolam + Ketoconazole</v>
      </c>
      <c r="E8503" s="254" t="str">
        <f>IF(AND(A8503&lt;&gt;"",ISNUMBER(A8503)),VLOOKUP(A8503,Studies!A:BR,5,FALSE),"")</f>
        <v>Alprazolam</v>
      </c>
      <c r="F8503" s="255" t="str">
        <f>IF(AND(A8503&lt;&gt;"",ISNUMBER(A8503)),VLOOKUP(A8503,Studies!A:BR,6,FALSE),"")</f>
        <v>Plasma</v>
      </c>
      <c r="G8503" s="194">
        <v>3</v>
      </c>
      <c r="H8503" s="50" t="s">
        <v>60</v>
      </c>
      <c r="I8503" s="187">
        <v>12.19042</v>
      </c>
      <c r="J8503" s="41" t="s">
        <v>968</v>
      </c>
      <c r="K8503" s="41" t="s">
        <v>335</v>
      </c>
      <c r="O8503" s="59" t="s">
        <v>2665</v>
      </c>
    </row>
    <row r="8504" spans="1:15" x14ac:dyDescent="0.2">
      <c r="A8504" s="30">
        <v>1002</v>
      </c>
      <c r="B8504" s="253" t="str">
        <f>IF(AND(A8504&lt;&gt;"",ISNUMBER(A8504)),VLOOKUP(A8504,Studies!A:BR,2,FALSE),"")</f>
        <v>Schmider 1999</v>
      </c>
      <c r="C8504" s="254" t="str">
        <f>IF(AND(A8504&lt;&gt;"",ISNUMBER(A8504)),VLOOKUP(A8504,Studies!A:BR,3,FALSE),"")</f>
        <v>https://www.ncbi.nlm.nih.gov/pubmed/10634135</v>
      </c>
      <c r="D8504" s="254" t="str">
        <f>IF(AND(A8504&lt;&gt;"",ISNUMBER(A8504)),VLOOKUP(A8504,Studies!A:BR,4,FALSE),"")</f>
        <v>Alprazolam + Ketoconazole</v>
      </c>
      <c r="E8504" s="254" t="str">
        <f>IF(AND(A8504&lt;&gt;"",ISNUMBER(A8504)),VLOOKUP(A8504,Studies!A:BR,5,FALSE),"")</f>
        <v>Alprazolam</v>
      </c>
      <c r="F8504" s="255" t="str">
        <f>IF(AND(A8504&lt;&gt;"",ISNUMBER(A8504)),VLOOKUP(A8504,Studies!A:BR,6,FALSE),"")</f>
        <v>Plasma</v>
      </c>
      <c r="G8504" s="194">
        <v>4</v>
      </c>
      <c r="H8504" s="50" t="s">
        <v>60</v>
      </c>
      <c r="I8504" s="187">
        <v>12.477790000000001</v>
      </c>
      <c r="J8504" s="41" t="s">
        <v>968</v>
      </c>
      <c r="K8504" s="41" t="s">
        <v>335</v>
      </c>
      <c r="O8504" s="59" t="s">
        <v>2665</v>
      </c>
    </row>
    <row r="8505" spans="1:15" x14ac:dyDescent="0.2">
      <c r="A8505" s="30">
        <v>1002</v>
      </c>
      <c r="B8505" s="253" t="str">
        <f>IF(AND(A8505&lt;&gt;"",ISNUMBER(A8505)),VLOOKUP(A8505,Studies!A:BR,2,FALSE),"")</f>
        <v>Schmider 1999</v>
      </c>
      <c r="C8505" s="254" t="str">
        <f>IF(AND(A8505&lt;&gt;"",ISNUMBER(A8505)),VLOOKUP(A8505,Studies!A:BR,3,FALSE),"")</f>
        <v>https://www.ncbi.nlm.nih.gov/pubmed/10634135</v>
      </c>
      <c r="D8505" s="254" t="str">
        <f>IF(AND(A8505&lt;&gt;"",ISNUMBER(A8505)),VLOOKUP(A8505,Studies!A:BR,4,FALSE),"")</f>
        <v>Alprazolam + Ketoconazole</v>
      </c>
      <c r="E8505" s="254" t="str">
        <f>IF(AND(A8505&lt;&gt;"",ISNUMBER(A8505)),VLOOKUP(A8505,Studies!A:BR,5,FALSE),"")</f>
        <v>Alprazolam</v>
      </c>
      <c r="F8505" s="255" t="str">
        <f>IF(AND(A8505&lt;&gt;"",ISNUMBER(A8505)),VLOOKUP(A8505,Studies!A:BR,6,FALSE),"")</f>
        <v>Plasma</v>
      </c>
      <c r="G8505" s="194">
        <v>6</v>
      </c>
      <c r="H8505" s="50" t="s">
        <v>60</v>
      </c>
      <c r="I8505" s="187">
        <v>11.23569</v>
      </c>
      <c r="J8505" s="41" t="s">
        <v>968</v>
      </c>
      <c r="K8505" s="41" t="s">
        <v>335</v>
      </c>
      <c r="O8505" s="59" t="s">
        <v>2665</v>
      </c>
    </row>
    <row r="8506" spans="1:15" x14ac:dyDescent="0.2">
      <c r="A8506" s="30">
        <v>1002</v>
      </c>
      <c r="B8506" s="253" t="str">
        <f>IF(AND(A8506&lt;&gt;"",ISNUMBER(A8506)),VLOOKUP(A8506,Studies!A:BR,2,FALSE),"")</f>
        <v>Schmider 1999</v>
      </c>
      <c r="C8506" s="254" t="str">
        <f>IF(AND(A8506&lt;&gt;"",ISNUMBER(A8506)),VLOOKUP(A8506,Studies!A:BR,3,FALSE),"")</f>
        <v>https://www.ncbi.nlm.nih.gov/pubmed/10634135</v>
      </c>
      <c r="D8506" s="254" t="str">
        <f>IF(AND(A8506&lt;&gt;"",ISNUMBER(A8506)),VLOOKUP(A8506,Studies!A:BR,4,FALSE),"")</f>
        <v>Alprazolam + Ketoconazole</v>
      </c>
      <c r="E8506" s="254" t="str">
        <f>IF(AND(A8506&lt;&gt;"",ISNUMBER(A8506)),VLOOKUP(A8506,Studies!A:BR,5,FALSE),"")</f>
        <v>Alprazolam</v>
      </c>
      <c r="F8506" s="255" t="str">
        <f>IF(AND(A8506&lt;&gt;"",ISNUMBER(A8506)),VLOOKUP(A8506,Studies!A:BR,6,FALSE),"")</f>
        <v>Plasma</v>
      </c>
      <c r="G8506" s="194">
        <v>8</v>
      </c>
      <c r="H8506" s="50" t="s">
        <v>60</v>
      </c>
      <c r="I8506" s="187">
        <v>10.845549999999999</v>
      </c>
      <c r="J8506" s="41" t="s">
        <v>968</v>
      </c>
      <c r="K8506" s="41" t="s">
        <v>335</v>
      </c>
      <c r="O8506" s="59" t="s">
        <v>2665</v>
      </c>
    </row>
    <row r="8507" spans="1:15" x14ac:dyDescent="0.2">
      <c r="A8507" s="30">
        <v>1002</v>
      </c>
      <c r="B8507" s="253" t="str">
        <f>IF(AND(A8507&lt;&gt;"",ISNUMBER(A8507)),VLOOKUP(A8507,Studies!A:BR,2,FALSE),"")</f>
        <v>Schmider 1999</v>
      </c>
      <c r="C8507" s="254" t="str">
        <f>IF(AND(A8507&lt;&gt;"",ISNUMBER(A8507)),VLOOKUP(A8507,Studies!A:BR,3,FALSE),"")</f>
        <v>https://www.ncbi.nlm.nih.gov/pubmed/10634135</v>
      </c>
      <c r="D8507" s="254" t="str">
        <f>IF(AND(A8507&lt;&gt;"",ISNUMBER(A8507)),VLOOKUP(A8507,Studies!A:BR,4,FALSE),"")</f>
        <v>Alprazolam + Ketoconazole</v>
      </c>
      <c r="E8507" s="254" t="str">
        <f>IF(AND(A8507&lt;&gt;"",ISNUMBER(A8507)),VLOOKUP(A8507,Studies!A:BR,5,FALSE),"")</f>
        <v>Alprazolam</v>
      </c>
      <c r="F8507" s="255" t="str">
        <f>IF(AND(A8507&lt;&gt;"",ISNUMBER(A8507)),VLOOKUP(A8507,Studies!A:BR,6,FALSE),"")</f>
        <v>Plasma</v>
      </c>
      <c r="G8507" s="194">
        <v>10</v>
      </c>
      <c r="H8507" s="50" t="s">
        <v>60</v>
      </c>
      <c r="I8507" s="187">
        <v>10.597110000000001</v>
      </c>
      <c r="J8507" s="41" t="s">
        <v>968</v>
      </c>
      <c r="K8507" s="41" t="s">
        <v>335</v>
      </c>
      <c r="O8507" s="59" t="s">
        <v>2665</v>
      </c>
    </row>
    <row r="8508" spans="1:15" x14ac:dyDescent="0.2">
      <c r="A8508" s="30">
        <v>1002</v>
      </c>
      <c r="B8508" s="253" t="str">
        <f>IF(AND(A8508&lt;&gt;"",ISNUMBER(A8508)),VLOOKUP(A8508,Studies!A:BR,2,FALSE),"")</f>
        <v>Schmider 1999</v>
      </c>
      <c r="C8508" s="254" t="str">
        <f>IF(AND(A8508&lt;&gt;"",ISNUMBER(A8508)),VLOOKUP(A8508,Studies!A:BR,3,FALSE),"")</f>
        <v>https://www.ncbi.nlm.nih.gov/pubmed/10634135</v>
      </c>
      <c r="D8508" s="254" t="str">
        <f>IF(AND(A8508&lt;&gt;"",ISNUMBER(A8508)),VLOOKUP(A8508,Studies!A:BR,4,FALSE),"")</f>
        <v>Alprazolam + Ketoconazole</v>
      </c>
      <c r="E8508" s="254" t="str">
        <f>IF(AND(A8508&lt;&gt;"",ISNUMBER(A8508)),VLOOKUP(A8508,Studies!A:BR,5,FALSE),"")</f>
        <v>Alprazolam</v>
      </c>
      <c r="F8508" s="255" t="str">
        <f>IF(AND(A8508&lt;&gt;"",ISNUMBER(A8508)),VLOOKUP(A8508,Studies!A:BR,6,FALSE),"")</f>
        <v>Plasma</v>
      </c>
      <c r="G8508" s="194">
        <v>24</v>
      </c>
      <c r="H8508" s="50" t="s">
        <v>60</v>
      </c>
      <c r="I8508" s="187">
        <v>6.3596519999999996</v>
      </c>
      <c r="J8508" s="41" t="s">
        <v>968</v>
      </c>
      <c r="K8508" s="41" t="s">
        <v>335</v>
      </c>
      <c r="O8508" s="59" t="s">
        <v>2665</v>
      </c>
    </row>
    <row r="8509" spans="1:15" x14ac:dyDescent="0.2">
      <c r="A8509" s="30">
        <v>1107</v>
      </c>
      <c r="B8509" s="253" t="str">
        <f>IF(AND(A8509&lt;&gt;"",ISNUMBER(A8509)),VLOOKUP(A8509,Studies!A:BR,2,FALSE),"")</f>
        <v>Backman 1994</v>
      </c>
      <c r="C8509" s="254" t="str">
        <f>IF(AND(A8509&lt;&gt;"",ISNUMBER(A8509)),VLOOKUP(A8509,Studies!A:BR,3,FALSE),"")</f>
        <v>https://www.ncbi.nlm.nih.gov/pubmed/8198928</v>
      </c>
      <c r="D8509" s="254" t="str">
        <f>IF(AND(A8509&lt;&gt;"",ISNUMBER(A8509)),VLOOKUP(A8509,Studies!A:BR,4,FALSE),"")</f>
        <v>Midazolam with placebo</v>
      </c>
      <c r="E8509" s="254" t="str">
        <f>IF(AND(A8509&lt;&gt;"",ISNUMBER(A8509)),VLOOKUP(A8509,Studies!A:BR,5,FALSE),"")</f>
        <v>Midazolam</v>
      </c>
      <c r="F8509" s="255" t="str">
        <f>IF(AND(A8509&lt;&gt;"",ISNUMBER(A8509)),VLOOKUP(A8509,Studies!A:BR,6,FALSE),"")</f>
        <v>Plasma</v>
      </c>
      <c r="G8509" s="194">
        <v>0.5</v>
      </c>
      <c r="H8509" s="50" t="s">
        <v>60</v>
      </c>
      <c r="I8509" s="187">
        <v>49.970860000000002</v>
      </c>
      <c r="J8509" s="41" t="s">
        <v>941</v>
      </c>
      <c r="K8509" s="41" t="s">
        <v>335</v>
      </c>
      <c r="O8509" s="59">
        <v>1</v>
      </c>
    </row>
    <row r="8510" spans="1:15" x14ac:dyDescent="0.2">
      <c r="A8510" s="30">
        <v>1107</v>
      </c>
      <c r="B8510" s="253" t="str">
        <f>IF(AND(A8510&lt;&gt;"",ISNUMBER(A8510)),VLOOKUP(A8510,Studies!A:BR,2,FALSE),"")</f>
        <v>Backman 1994</v>
      </c>
      <c r="C8510" s="254" t="str">
        <f>IF(AND(A8510&lt;&gt;"",ISNUMBER(A8510)),VLOOKUP(A8510,Studies!A:BR,3,FALSE),"")</f>
        <v>https://www.ncbi.nlm.nih.gov/pubmed/8198928</v>
      </c>
      <c r="D8510" s="254" t="str">
        <f>IF(AND(A8510&lt;&gt;"",ISNUMBER(A8510)),VLOOKUP(A8510,Studies!A:BR,4,FALSE),"")</f>
        <v>Midazolam with placebo</v>
      </c>
      <c r="E8510" s="254" t="str">
        <f>IF(AND(A8510&lt;&gt;"",ISNUMBER(A8510)),VLOOKUP(A8510,Studies!A:BR,5,FALSE),"")</f>
        <v>Midazolam</v>
      </c>
      <c r="F8510" s="255" t="str">
        <f>IF(AND(A8510&lt;&gt;"",ISNUMBER(A8510)),VLOOKUP(A8510,Studies!A:BR,6,FALSE),"")</f>
        <v>Plasma</v>
      </c>
      <c r="G8510" s="194">
        <v>1</v>
      </c>
      <c r="H8510" s="50" t="s">
        <v>60</v>
      </c>
      <c r="I8510" s="187">
        <v>42.854790000000001</v>
      </c>
      <c r="J8510" s="41" t="s">
        <v>941</v>
      </c>
      <c r="K8510" s="41" t="s">
        <v>335</v>
      </c>
      <c r="O8510" s="59">
        <v>1</v>
      </c>
    </row>
    <row r="8511" spans="1:15" x14ac:dyDescent="0.2">
      <c r="A8511" s="30">
        <v>1107</v>
      </c>
      <c r="B8511" s="253" t="str">
        <f>IF(AND(A8511&lt;&gt;"",ISNUMBER(A8511)),VLOOKUP(A8511,Studies!A:BR,2,FALSE),"")</f>
        <v>Backman 1994</v>
      </c>
      <c r="C8511" s="254" t="str">
        <f>IF(AND(A8511&lt;&gt;"",ISNUMBER(A8511)),VLOOKUP(A8511,Studies!A:BR,3,FALSE),"")</f>
        <v>https://www.ncbi.nlm.nih.gov/pubmed/8198928</v>
      </c>
      <c r="D8511" s="254" t="str">
        <f>IF(AND(A8511&lt;&gt;"",ISNUMBER(A8511)),VLOOKUP(A8511,Studies!A:BR,4,FALSE),"")</f>
        <v>Midazolam with placebo</v>
      </c>
      <c r="E8511" s="254" t="str">
        <f>IF(AND(A8511&lt;&gt;"",ISNUMBER(A8511)),VLOOKUP(A8511,Studies!A:BR,5,FALSE),"")</f>
        <v>Midazolam</v>
      </c>
      <c r="F8511" s="255" t="str">
        <f>IF(AND(A8511&lt;&gt;"",ISNUMBER(A8511)),VLOOKUP(A8511,Studies!A:BR,6,FALSE),"")</f>
        <v>Plasma</v>
      </c>
      <c r="G8511" s="194">
        <v>1.5</v>
      </c>
      <c r="H8511" s="50" t="s">
        <v>60</v>
      </c>
      <c r="I8511" s="187">
        <v>38.79804</v>
      </c>
      <c r="J8511" s="41" t="s">
        <v>941</v>
      </c>
      <c r="K8511" s="41" t="s">
        <v>335</v>
      </c>
      <c r="O8511" s="59">
        <v>1</v>
      </c>
    </row>
    <row r="8512" spans="1:15" x14ac:dyDescent="0.2">
      <c r="A8512" s="30">
        <v>1107</v>
      </c>
      <c r="B8512" s="253" t="str">
        <f>IF(AND(A8512&lt;&gt;"",ISNUMBER(A8512)),VLOOKUP(A8512,Studies!A:BR,2,FALSE),"")</f>
        <v>Backman 1994</v>
      </c>
      <c r="C8512" s="254" t="str">
        <f>IF(AND(A8512&lt;&gt;"",ISNUMBER(A8512)),VLOOKUP(A8512,Studies!A:BR,3,FALSE),"")</f>
        <v>https://www.ncbi.nlm.nih.gov/pubmed/8198928</v>
      </c>
      <c r="D8512" s="254" t="str">
        <f>IF(AND(A8512&lt;&gt;"",ISNUMBER(A8512)),VLOOKUP(A8512,Studies!A:BR,4,FALSE),"")</f>
        <v>Midazolam with placebo</v>
      </c>
      <c r="E8512" s="254" t="str">
        <f>IF(AND(A8512&lt;&gt;"",ISNUMBER(A8512)),VLOOKUP(A8512,Studies!A:BR,5,FALSE),"")</f>
        <v>Midazolam</v>
      </c>
      <c r="F8512" s="255" t="str">
        <f>IF(AND(A8512&lt;&gt;"",ISNUMBER(A8512)),VLOOKUP(A8512,Studies!A:BR,6,FALSE),"")</f>
        <v>Plasma</v>
      </c>
      <c r="G8512" s="194">
        <v>2</v>
      </c>
      <c r="H8512" s="50" t="s">
        <v>60</v>
      </c>
      <c r="I8512" s="187">
        <v>33.380989999999997</v>
      </c>
      <c r="J8512" s="41" t="s">
        <v>941</v>
      </c>
      <c r="K8512" s="41" t="s">
        <v>335</v>
      </c>
      <c r="O8512" s="59">
        <v>1</v>
      </c>
    </row>
    <row r="8513" spans="1:15" x14ac:dyDescent="0.2">
      <c r="A8513" s="30">
        <v>1107</v>
      </c>
      <c r="B8513" s="253" t="str">
        <f>IF(AND(A8513&lt;&gt;"",ISNUMBER(A8513)),VLOOKUP(A8513,Studies!A:BR,2,FALSE),"")</f>
        <v>Backman 1994</v>
      </c>
      <c r="C8513" s="254" t="str">
        <f>IF(AND(A8513&lt;&gt;"",ISNUMBER(A8513)),VLOOKUP(A8513,Studies!A:BR,3,FALSE),"")</f>
        <v>https://www.ncbi.nlm.nih.gov/pubmed/8198928</v>
      </c>
      <c r="D8513" s="254" t="str">
        <f>IF(AND(A8513&lt;&gt;"",ISNUMBER(A8513)),VLOOKUP(A8513,Studies!A:BR,4,FALSE),"")</f>
        <v>Midazolam with placebo</v>
      </c>
      <c r="E8513" s="254" t="str">
        <f>IF(AND(A8513&lt;&gt;"",ISNUMBER(A8513)),VLOOKUP(A8513,Studies!A:BR,5,FALSE),"")</f>
        <v>Midazolam</v>
      </c>
      <c r="F8513" s="255" t="str">
        <f>IF(AND(A8513&lt;&gt;"",ISNUMBER(A8513)),VLOOKUP(A8513,Studies!A:BR,6,FALSE),"")</f>
        <v>Plasma</v>
      </c>
      <c r="G8513" s="194">
        <v>3</v>
      </c>
      <c r="H8513" s="50" t="s">
        <v>60</v>
      </c>
      <c r="I8513" s="187">
        <v>23.566279999999999</v>
      </c>
      <c r="J8513" s="41" t="s">
        <v>941</v>
      </c>
      <c r="K8513" s="41" t="s">
        <v>335</v>
      </c>
      <c r="O8513" s="59">
        <v>1</v>
      </c>
    </row>
    <row r="8514" spans="1:15" x14ac:dyDescent="0.2">
      <c r="A8514" s="30">
        <v>1107</v>
      </c>
      <c r="B8514" s="253" t="str">
        <f>IF(AND(A8514&lt;&gt;"",ISNUMBER(A8514)),VLOOKUP(A8514,Studies!A:BR,2,FALSE),"")</f>
        <v>Backman 1994</v>
      </c>
      <c r="C8514" s="254" t="str">
        <f>IF(AND(A8514&lt;&gt;"",ISNUMBER(A8514)),VLOOKUP(A8514,Studies!A:BR,3,FALSE),"")</f>
        <v>https://www.ncbi.nlm.nih.gov/pubmed/8198928</v>
      </c>
      <c r="D8514" s="254" t="str">
        <f>IF(AND(A8514&lt;&gt;"",ISNUMBER(A8514)),VLOOKUP(A8514,Studies!A:BR,4,FALSE),"")</f>
        <v>Midazolam with placebo</v>
      </c>
      <c r="E8514" s="254" t="str">
        <f>IF(AND(A8514&lt;&gt;"",ISNUMBER(A8514)),VLOOKUP(A8514,Studies!A:BR,5,FALSE),"")</f>
        <v>Midazolam</v>
      </c>
      <c r="F8514" s="255" t="str">
        <f>IF(AND(A8514&lt;&gt;"",ISNUMBER(A8514)),VLOOKUP(A8514,Studies!A:BR,6,FALSE),"")</f>
        <v>Plasma</v>
      </c>
      <c r="G8514" s="194">
        <v>4</v>
      </c>
      <c r="H8514" s="50" t="s">
        <v>60</v>
      </c>
      <c r="I8514" s="187">
        <v>15.451700000000001</v>
      </c>
      <c r="J8514" s="41" t="s">
        <v>941</v>
      </c>
      <c r="K8514" s="41" t="s">
        <v>335</v>
      </c>
      <c r="O8514" s="59">
        <v>1</v>
      </c>
    </row>
    <row r="8515" spans="1:15" x14ac:dyDescent="0.2">
      <c r="A8515" s="30">
        <v>1107</v>
      </c>
      <c r="B8515" s="253" t="str">
        <f>IF(AND(A8515&lt;&gt;"",ISNUMBER(A8515)),VLOOKUP(A8515,Studies!A:BR,2,FALSE),"")</f>
        <v>Backman 1994</v>
      </c>
      <c r="C8515" s="254" t="str">
        <f>IF(AND(A8515&lt;&gt;"",ISNUMBER(A8515)),VLOOKUP(A8515,Studies!A:BR,3,FALSE),"")</f>
        <v>https://www.ncbi.nlm.nih.gov/pubmed/8198928</v>
      </c>
      <c r="D8515" s="254" t="str">
        <f>IF(AND(A8515&lt;&gt;"",ISNUMBER(A8515)),VLOOKUP(A8515,Studies!A:BR,4,FALSE),"")</f>
        <v>Midazolam with placebo</v>
      </c>
      <c r="E8515" s="254" t="str">
        <f>IF(AND(A8515&lt;&gt;"",ISNUMBER(A8515)),VLOOKUP(A8515,Studies!A:BR,5,FALSE),"")</f>
        <v>Midazolam</v>
      </c>
      <c r="F8515" s="255" t="str">
        <f>IF(AND(A8515&lt;&gt;"",ISNUMBER(A8515)),VLOOKUP(A8515,Studies!A:BR,6,FALSE),"")</f>
        <v>Plasma</v>
      </c>
      <c r="G8515" s="194">
        <v>5</v>
      </c>
      <c r="H8515" s="50" t="s">
        <v>60</v>
      </c>
      <c r="I8515" s="187">
        <v>10.735139999999999</v>
      </c>
      <c r="J8515" s="41" t="s">
        <v>941</v>
      </c>
      <c r="K8515" s="41" t="s">
        <v>335</v>
      </c>
      <c r="O8515" s="59">
        <v>1</v>
      </c>
    </row>
    <row r="8516" spans="1:15" x14ac:dyDescent="0.2">
      <c r="A8516" s="30">
        <v>1107</v>
      </c>
      <c r="B8516" s="253" t="str">
        <f>IF(AND(A8516&lt;&gt;"",ISNUMBER(A8516)),VLOOKUP(A8516,Studies!A:BR,2,FALSE),"")</f>
        <v>Backman 1994</v>
      </c>
      <c r="C8516" s="254" t="str">
        <f>IF(AND(A8516&lt;&gt;"",ISNUMBER(A8516)),VLOOKUP(A8516,Studies!A:BR,3,FALSE),"")</f>
        <v>https://www.ncbi.nlm.nih.gov/pubmed/8198928</v>
      </c>
      <c r="D8516" s="254" t="str">
        <f>IF(AND(A8516&lt;&gt;"",ISNUMBER(A8516)),VLOOKUP(A8516,Studies!A:BR,4,FALSE),"")</f>
        <v>Midazolam with placebo</v>
      </c>
      <c r="E8516" s="254" t="str">
        <f>IF(AND(A8516&lt;&gt;"",ISNUMBER(A8516)),VLOOKUP(A8516,Studies!A:BR,5,FALSE),"")</f>
        <v>Midazolam</v>
      </c>
      <c r="F8516" s="255" t="str">
        <f>IF(AND(A8516&lt;&gt;"",ISNUMBER(A8516)),VLOOKUP(A8516,Studies!A:BR,6,FALSE),"")</f>
        <v>Plasma</v>
      </c>
      <c r="G8516" s="194">
        <v>6</v>
      </c>
      <c r="H8516" s="50" t="s">
        <v>60</v>
      </c>
      <c r="I8516" s="187">
        <v>9.0746140000000004</v>
      </c>
      <c r="J8516" s="41" t="s">
        <v>941</v>
      </c>
      <c r="K8516" s="41" t="s">
        <v>335</v>
      </c>
      <c r="O8516" s="59">
        <v>1</v>
      </c>
    </row>
    <row r="8517" spans="1:15" x14ac:dyDescent="0.2">
      <c r="A8517" s="30">
        <v>1107</v>
      </c>
      <c r="B8517" s="253" t="str">
        <f>IF(AND(A8517&lt;&gt;"",ISNUMBER(A8517)),VLOOKUP(A8517,Studies!A:BR,2,FALSE),"")</f>
        <v>Backman 1994</v>
      </c>
      <c r="C8517" s="254" t="str">
        <f>IF(AND(A8517&lt;&gt;"",ISNUMBER(A8517)),VLOOKUP(A8517,Studies!A:BR,3,FALSE),"")</f>
        <v>https://www.ncbi.nlm.nih.gov/pubmed/8198928</v>
      </c>
      <c r="D8517" s="254" t="str">
        <f>IF(AND(A8517&lt;&gt;"",ISNUMBER(A8517)),VLOOKUP(A8517,Studies!A:BR,4,FALSE),"")</f>
        <v>Midazolam with placebo</v>
      </c>
      <c r="E8517" s="254" t="str">
        <f>IF(AND(A8517&lt;&gt;"",ISNUMBER(A8517)),VLOOKUP(A8517,Studies!A:BR,5,FALSE),"")</f>
        <v>Midazolam</v>
      </c>
      <c r="F8517" s="255" t="str">
        <f>IF(AND(A8517&lt;&gt;"",ISNUMBER(A8517)),VLOOKUP(A8517,Studies!A:BR,6,FALSE),"")</f>
        <v>Plasma</v>
      </c>
      <c r="G8517" s="194">
        <v>7</v>
      </c>
      <c r="H8517" s="50" t="s">
        <v>60</v>
      </c>
      <c r="I8517" s="187">
        <v>7.4162860000000004</v>
      </c>
      <c r="J8517" s="41" t="s">
        <v>941</v>
      </c>
      <c r="K8517" s="41" t="s">
        <v>335</v>
      </c>
      <c r="O8517" s="59">
        <v>1</v>
      </c>
    </row>
    <row r="8518" spans="1:15" x14ac:dyDescent="0.2">
      <c r="A8518" s="30">
        <v>1107</v>
      </c>
      <c r="B8518" s="253" t="str">
        <f>IF(AND(A8518&lt;&gt;"",ISNUMBER(A8518)),VLOOKUP(A8518,Studies!A:BR,2,FALSE),"")</f>
        <v>Backman 1994</v>
      </c>
      <c r="C8518" s="254" t="str">
        <f>IF(AND(A8518&lt;&gt;"",ISNUMBER(A8518)),VLOOKUP(A8518,Studies!A:BR,3,FALSE),"")</f>
        <v>https://www.ncbi.nlm.nih.gov/pubmed/8198928</v>
      </c>
      <c r="D8518" s="254" t="str">
        <f>IF(AND(A8518&lt;&gt;"",ISNUMBER(A8518)),VLOOKUP(A8518,Studies!A:BR,4,FALSE),"")</f>
        <v>Midazolam with placebo</v>
      </c>
      <c r="E8518" s="254" t="str">
        <f>IF(AND(A8518&lt;&gt;"",ISNUMBER(A8518)),VLOOKUP(A8518,Studies!A:BR,5,FALSE),"")</f>
        <v>Midazolam</v>
      </c>
      <c r="F8518" s="255" t="str">
        <f>IF(AND(A8518&lt;&gt;"",ISNUMBER(A8518)),VLOOKUP(A8518,Studies!A:BR,6,FALSE),"")</f>
        <v>Plasma</v>
      </c>
      <c r="G8518" s="194">
        <v>17</v>
      </c>
      <c r="H8518" s="50" t="s">
        <v>60</v>
      </c>
      <c r="I8518" s="187">
        <v>2.0377190000000001</v>
      </c>
      <c r="J8518" s="41" t="s">
        <v>941</v>
      </c>
      <c r="K8518" s="41" t="s">
        <v>335</v>
      </c>
      <c r="O8518" s="59">
        <v>1</v>
      </c>
    </row>
    <row r="8519" spans="1:15" x14ac:dyDescent="0.2">
      <c r="A8519" s="30">
        <v>1108</v>
      </c>
      <c r="B8519" s="253" t="str">
        <f>IF(AND(A8519&lt;&gt;"",ISNUMBER(A8519)),VLOOKUP(A8519,Studies!A:BR,2,FALSE),"")</f>
        <v>Backman 1994</v>
      </c>
      <c r="C8519" s="254" t="str">
        <f>IF(AND(A8519&lt;&gt;"",ISNUMBER(A8519)),VLOOKUP(A8519,Studies!A:BR,3,FALSE),"")</f>
        <v>https://www.ncbi.nlm.nih.gov/pubmed/8198928</v>
      </c>
      <c r="D8519" s="254" t="str">
        <f>IF(AND(A8519&lt;&gt;"",ISNUMBER(A8519)),VLOOKUP(A8519,Studies!A:BR,4,FALSE),"")</f>
        <v>Midazolam with verapamil</v>
      </c>
      <c r="E8519" s="254" t="str">
        <f>IF(AND(A8519&lt;&gt;"",ISNUMBER(A8519)),VLOOKUP(A8519,Studies!A:BR,5,FALSE),"")</f>
        <v>Midazolam</v>
      </c>
      <c r="F8519" s="255" t="str">
        <f>IF(AND(A8519&lt;&gt;"",ISNUMBER(A8519)),VLOOKUP(A8519,Studies!A:BR,6,FALSE),"")</f>
        <v>Plasma</v>
      </c>
      <c r="G8519" s="194">
        <v>25</v>
      </c>
      <c r="H8519" s="50" t="s">
        <v>60</v>
      </c>
      <c r="I8519" s="187">
        <v>0.5</v>
      </c>
      <c r="J8519" s="41" t="s">
        <v>941</v>
      </c>
      <c r="K8519" s="41" t="s">
        <v>335</v>
      </c>
      <c r="O8519" s="59">
        <v>1</v>
      </c>
    </row>
    <row r="8520" spans="1:15" x14ac:dyDescent="0.2">
      <c r="A8520" s="30">
        <v>1108</v>
      </c>
      <c r="B8520" s="253" t="str">
        <f>IF(AND(A8520&lt;&gt;"",ISNUMBER(A8520)),VLOOKUP(A8520,Studies!A:BR,2,FALSE),"")</f>
        <v>Backman 1994</v>
      </c>
      <c r="C8520" s="254" t="str">
        <f>IF(AND(A8520&lt;&gt;"",ISNUMBER(A8520)),VLOOKUP(A8520,Studies!A:BR,3,FALSE),"")</f>
        <v>https://www.ncbi.nlm.nih.gov/pubmed/8198928</v>
      </c>
      <c r="D8520" s="254" t="str">
        <f>IF(AND(A8520&lt;&gt;"",ISNUMBER(A8520)),VLOOKUP(A8520,Studies!A:BR,4,FALSE),"")</f>
        <v>Midazolam with verapamil</v>
      </c>
      <c r="E8520" s="254" t="str">
        <f>IF(AND(A8520&lt;&gt;"",ISNUMBER(A8520)),VLOOKUP(A8520,Studies!A:BR,5,FALSE),"")</f>
        <v>Midazolam</v>
      </c>
      <c r="F8520" s="255" t="str">
        <f>IF(AND(A8520&lt;&gt;"",ISNUMBER(A8520)),VLOOKUP(A8520,Studies!A:BR,6,FALSE),"")</f>
        <v>Plasma</v>
      </c>
      <c r="G8520" s="194">
        <v>25.5</v>
      </c>
      <c r="H8520" s="50" t="s">
        <v>60</v>
      </c>
      <c r="I8520" s="187">
        <v>102.30159999999999</v>
      </c>
      <c r="J8520" s="41" t="s">
        <v>941</v>
      </c>
      <c r="K8520" s="41" t="s">
        <v>335</v>
      </c>
      <c r="O8520" s="59">
        <v>1</v>
      </c>
    </row>
    <row r="8521" spans="1:15" x14ac:dyDescent="0.2">
      <c r="A8521" s="30">
        <v>1108</v>
      </c>
      <c r="B8521" s="253" t="str">
        <f>IF(AND(A8521&lt;&gt;"",ISNUMBER(A8521)),VLOOKUP(A8521,Studies!A:BR,2,FALSE),"")</f>
        <v>Backman 1994</v>
      </c>
      <c r="C8521" s="254" t="str">
        <f>IF(AND(A8521&lt;&gt;"",ISNUMBER(A8521)),VLOOKUP(A8521,Studies!A:BR,3,FALSE),"")</f>
        <v>https://www.ncbi.nlm.nih.gov/pubmed/8198928</v>
      </c>
      <c r="D8521" s="254" t="str">
        <f>IF(AND(A8521&lt;&gt;"",ISNUMBER(A8521)),VLOOKUP(A8521,Studies!A:BR,4,FALSE),"")</f>
        <v>Midazolam with verapamil</v>
      </c>
      <c r="E8521" s="254" t="str">
        <f>IF(AND(A8521&lt;&gt;"",ISNUMBER(A8521)),VLOOKUP(A8521,Studies!A:BR,5,FALSE),"")</f>
        <v>Midazolam</v>
      </c>
      <c r="F8521" s="255" t="str">
        <f>IF(AND(A8521&lt;&gt;"",ISNUMBER(A8521)),VLOOKUP(A8521,Studies!A:BR,6,FALSE),"")</f>
        <v>Plasma</v>
      </c>
      <c r="G8521" s="194">
        <v>26</v>
      </c>
      <c r="H8521" s="50" t="s">
        <v>60</v>
      </c>
      <c r="I8521" s="187">
        <v>105.38079999999999</v>
      </c>
      <c r="J8521" s="41" t="s">
        <v>941</v>
      </c>
      <c r="K8521" s="41" t="s">
        <v>335</v>
      </c>
      <c r="O8521" s="59">
        <v>1</v>
      </c>
    </row>
    <row r="8522" spans="1:15" x14ac:dyDescent="0.2">
      <c r="A8522" s="30">
        <v>1108</v>
      </c>
      <c r="B8522" s="253" t="str">
        <f>IF(AND(A8522&lt;&gt;"",ISNUMBER(A8522)),VLOOKUP(A8522,Studies!A:BR,2,FALSE),"")</f>
        <v>Backman 1994</v>
      </c>
      <c r="C8522" s="254" t="str">
        <f>IF(AND(A8522&lt;&gt;"",ISNUMBER(A8522)),VLOOKUP(A8522,Studies!A:BR,3,FALSE),"")</f>
        <v>https://www.ncbi.nlm.nih.gov/pubmed/8198928</v>
      </c>
      <c r="D8522" s="254" t="str">
        <f>IF(AND(A8522&lt;&gt;"",ISNUMBER(A8522)),VLOOKUP(A8522,Studies!A:BR,4,FALSE),"")</f>
        <v>Midazolam with verapamil</v>
      </c>
      <c r="E8522" s="254" t="str">
        <f>IF(AND(A8522&lt;&gt;"",ISNUMBER(A8522)),VLOOKUP(A8522,Studies!A:BR,5,FALSE),"")</f>
        <v>Midazolam</v>
      </c>
      <c r="F8522" s="255" t="str">
        <f>IF(AND(A8522&lt;&gt;"",ISNUMBER(A8522)),VLOOKUP(A8522,Studies!A:BR,6,FALSE),"")</f>
        <v>Plasma</v>
      </c>
      <c r="G8522" s="194">
        <v>26.5</v>
      </c>
      <c r="H8522" s="50" t="s">
        <v>60</v>
      </c>
      <c r="I8522" s="187">
        <v>78.894810000000007</v>
      </c>
      <c r="J8522" s="41" t="s">
        <v>941</v>
      </c>
      <c r="K8522" s="41" t="s">
        <v>335</v>
      </c>
      <c r="O8522" s="59">
        <v>1</v>
      </c>
    </row>
    <row r="8523" spans="1:15" x14ac:dyDescent="0.2">
      <c r="A8523" s="30">
        <v>1108</v>
      </c>
      <c r="B8523" s="253" t="str">
        <f>IF(AND(A8523&lt;&gt;"",ISNUMBER(A8523)),VLOOKUP(A8523,Studies!A:BR,2,FALSE),"")</f>
        <v>Backman 1994</v>
      </c>
      <c r="C8523" s="254" t="str">
        <f>IF(AND(A8523&lt;&gt;"",ISNUMBER(A8523)),VLOOKUP(A8523,Studies!A:BR,3,FALSE),"")</f>
        <v>https://www.ncbi.nlm.nih.gov/pubmed/8198928</v>
      </c>
      <c r="D8523" s="254" t="str">
        <f>IF(AND(A8523&lt;&gt;"",ISNUMBER(A8523)),VLOOKUP(A8523,Studies!A:BR,4,FALSE),"")</f>
        <v>Midazolam with verapamil</v>
      </c>
      <c r="E8523" s="254" t="str">
        <f>IF(AND(A8523&lt;&gt;"",ISNUMBER(A8523)),VLOOKUP(A8523,Studies!A:BR,5,FALSE),"")</f>
        <v>Midazolam</v>
      </c>
      <c r="F8523" s="255" t="str">
        <f>IF(AND(A8523&lt;&gt;"",ISNUMBER(A8523)),VLOOKUP(A8523,Studies!A:BR,6,FALSE),"")</f>
        <v>Plasma</v>
      </c>
      <c r="G8523" s="194">
        <v>27</v>
      </c>
      <c r="H8523" s="50" t="s">
        <v>60</v>
      </c>
      <c r="I8523" s="187">
        <v>69.060320000000004</v>
      </c>
      <c r="J8523" s="41" t="s">
        <v>941</v>
      </c>
      <c r="K8523" s="41" t="s">
        <v>335</v>
      </c>
      <c r="O8523" s="59">
        <v>1</v>
      </c>
    </row>
    <row r="8524" spans="1:15" x14ac:dyDescent="0.2">
      <c r="A8524" s="30">
        <v>1108</v>
      </c>
      <c r="B8524" s="253" t="str">
        <f>IF(AND(A8524&lt;&gt;"",ISNUMBER(A8524)),VLOOKUP(A8524,Studies!A:BR,2,FALSE),"")</f>
        <v>Backman 1994</v>
      </c>
      <c r="C8524" s="254" t="str">
        <f>IF(AND(A8524&lt;&gt;"",ISNUMBER(A8524)),VLOOKUP(A8524,Studies!A:BR,3,FALSE),"")</f>
        <v>https://www.ncbi.nlm.nih.gov/pubmed/8198928</v>
      </c>
      <c r="D8524" s="254" t="str">
        <f>IF(AND(A8524&lt;&gt;"",ISNUMBER(A8524)),VLOOKUP(A8524,Studies!A:BR,4,FALSE),"")</f>
        <v>Midazolam with verapamil</v>
      </c>
      <c r="E8524" s="254" t="str">
        <f>IF(AND(A8524&lt;&gt;"",ISNUMBER(A8524)),VLOOKUP(A8524,Studies!A:BR,5,FALSE),"")</f>
        <v>Midazolam</v>
      </c>
      <c r="F8524" s="255" t="str">
        <f>IF(AND(A8524&lt;&gt;"",ISNUMBER(A8524)),VLOOKUP(A8524,Studies!A:BR,6,FALSE),"")</f>
        <v>Plasma</v>
      </c>
      <c r="G8524" s="194">
        <v>28</v>
      </c>
      <c r="H8524" s="50" t="s">
        <v>60</v>
      </c>
      <c r="I8524" s="187">
        <v>53.808770000000003</v>
      </c>
      <c r="J8524" s="41" t="s">
        <v>941</v>
      </c>
      <c r="K8524" s="41" t="s">
        <v>335</v>
      </c>
      <c r="O8524" s="59">
        <v>1</v>
      </c>
    </row>
    <row r="8525" spans="1:15" x14ac:dyDescent="0.2">
      <c r="A8525" s="30">
        <v>1108</v>
      </c>
      <c r="B8525" s="253" t="str">
        <f>IF(AND(A8525&lt;&gt;"",ISNUMBER(A8525)),VLOOKUP(A8525,Studies!A:BR,2,FALSE),"")</f>
        <v>Backman 1994</v>
      </c>
      <c r="C8525" s="254" t="str">
        <f>IF(AND(A8525&lt;&gt;"",ISNUMBER(A8525)),VLOOKUP(A8525,Studies!A:BR,3,FALSE),"")</f>
        <v>https://www.ncbi.nlm.nih.gov/pubmed/8198928</v>
      </c>
      <c r="D8525" s="254" t="str">
        <f>IF(AND(A8525&lt;&gt;"",ISNUMBER(A8525)),VLOOKUP(A8525,Studies!A:BR,4,FALSE),"")</f>
        <v>Midazolam with verapamil</v>
      </c>
      <c r="E8525" s="254" t="str">
        <f>IF(AND(A8525&lt;&gt;"",ISNUMBER(A8525)),VLOOKUP(A8525,Studies!A:BR,5,FALSE),"")</f>
        <v>Midazolam</v>
      </c>
      <c r="F8525" s="255" t="str">
        <f>IF(AND(A8525&lt;&gt;"",ISNUMBER(A8525)),VLOOKUP(A8525,Studies!A:BR,6,FALSE),"")</f>
        <v>Plasma</v>
      </c>
      <c r="G8525" s="194">
        <v>29</v>
      </c>
      <c r="H8525" s="50" t="s">
        <v>60</v>
      </c>
      <c r="I8525" s="187">
        <v>43.995159999999998</v>
      </c>
      <c r="J8525" s="41" t="s">
        <v>941</v>
      </c>
      <c r="K8525" s="41" t="s">
        <v>335</v>
      </c>
      <c r="O8525" s="59">
        <v>1</v>
      </c>
    </row>
    <row r="8526" spans="1:15" x14ac:dyDescent="0.2">
      <c r="A8526" s="30">
        <v>1108</v>
      </c>
      <c r="B8526" s="253" t="str">
        <f>IF(AND(A8526&lt;&gt;"",ISNUMBER(A8526)),VLOOKUP(A8526,Studies!A:BR,2,FALSE),"")</f>
        <v>Backman 1994</v>
      </c>
      <c r="C8526" s="254" t="str">
        <f>IF(AND(A8526&lt;&gt;"",ISNUMBER(A8526)),VLOOKUP(A8526,Studies!A:BR,3,FALSE),"")</f>
        <v>https://www.ncbi.nlm.nih.gov/pubmed/8198928</v>
      </c>
      <c r="D8526" s="254" t="str">
        <f>IF(AND(A8526&lt;&gt;"",ISNUMBER(A8526)),VLOOKUP(A8526,Studies!A:BR,4,FALSE),"")</f>
        <v>Midazolam with verapamil</v>
      </c>
      <c r="E8526" s="254" t="str">
        <f>IF(AND(A8526&lt;&gt;"",ISNUMBER(A8526)),VLOOKUP(A8526,Studies!A:BR,5,FALSE),"")</f>
        <v>Midazolam</v>
      </c>
      <c r="F8526" s="255" t="str">
        <f>IF(AND(A8526&lt;&gt;"",ISNUMBER(A8526)),VLOOKUP(A8526,Studies!A:BR,6,FALSE),"")</f>
        <v>Plasma</v>
      </c>
      <c r="G8526" s="194">
        <v>30</v>
      </c>
      <c r="H8526" s="50" t="s">
        <v>60</v>
      </c>
      <c r="I8526" s="187">
        <v>31.122229999999998</v>
      </c>
      <c r="J8526" s="41" t="s">
        <v>941</v>
      </c>
      <c r="K8526" s="41" t="s">
        <v>335</v>
      </c>
      <c r="O8526" s="59">
        <v>1</v>
      </c>
    </row>
    <row r="8527" spans="1:15" x14ac:dyDescent="0.2">
      <c r="A8527" s="30">
        <v>1108</v>
      </c>
      <c r="B8527" s="253" t="str">
        <f>IF(AND(A8527&lt;&gt;"",ISNUMBER(A8527)),VLOOKUP(A8527,Studies!A:BR,2,FALSE),"")</f>
        <v>Backman 1994</v>
      </c>
      <c r="C8527" s="254" t="str">
        <f>IF(AND(A8527&lt;&gt;"",ISNUMBER(A8527)),VLOOKUP(A8527,Studies!A:BR,3,FALSE),"")</f>
        <v>https://www.ncbi.nlm.nih.gov/pubmed/8198928</v>
      </c>
      <c r="D8527" s="254" t="str">
        <f>IF(AND(A8527&lt;&gt;"",ISNUMBER(A8527)),VLOOKUP(A8527,Studies!A:BR,4,FALSE),"")</f>
        <v>Midazolam with verapamil</v>
      </c>
      <c r="E8527" s="254" t="str">
        <f>IF(AND(A8527&lt;&gt;"",ISNUMBER(A8527)),VLOOKUP(A8527,Studies!A:BR,5,FALSE),"")</f>
        <v>Midazolam</v>
      </c>
      <c r="F8527" s="255" t="str">
        <f>IF(AND(A8527&lt;&gt;"",ISNUMBER(A8527)),VLOOKUP(A8527,Studies!A:BR,6,FALSE),"")</f>
        <v>Plasma</v>
      </c>
      <c r="G8527" s="194">
        <v>31</v>
      </c>
      <c r="H8527" s="50" t="s">
        <v>60</v>
      </c>
      <c r="I8527" s="187">
        <v>24.364660000000001</v>
      </c>
      <c r="J8527" s="41" t="s">
        <v>941</v>
      </c>
      <c r="K8527" s="41" t="s">
        <v>335</v>
      </c>
      <c r="O8527" s="59">
        <v>1</v>
      </c>
    </row>
    <row r="8528" spans="1:15" x14ac:dyDescent="0.2">
      <c r="A8528" s="30">
        <v>1108</v>
      </c>
      <c r="B8528" s="253" t="str">
        <f>IF(AND(A8528&lt;&gt;"",ISNUMBER(A8528)),VLOOKUP(A8528,Studies!A:BR,2,FALSE),"")</f>
        <v>Backman 1994</v>
      </c>
      <c r="C8528" s="254" t="str">
        <f>IF(AND(A8528&lt;&gt;"",ISNUMBER(A8528)),VLOOKUP(A8528,Studies!A:BR,3,FALSE),"")</f>
        <v>https://www.ncbi.nlm.nih.gov/pubmed/8198928</v>
      </c>
      <c r="D8528" s="254" t="str">
        <f>IF(AND(A8528&lt;&gt;"",ISNUMBER(A8528)),VLOOKUP(A8528,Studies!A:BR,4,FALSE),"")</f>
        <v>Midazolam with verapamil</v>
      </c>
      <c r="E8528" s="254" t="str">
        <f>IF(AND(A8528&lt;&gt;"",ISNUMBER(A8528)),VLOOKUP(A8528,Studies!A:BR,5,FALSE),"")</f>
        <v>Midazolam</v>
      </c>
      <c r="F8528" s="255" t="str">
        <f>IF(AND(A8528&lt;&gt;"",ISNUMBER(A8528)),VLOOKUP(A8528,Studies!A:BR,6,FALSE),"")</f>
        <v>Plasma</v>
      </c>
      <c r="G8528" s="194">
        <v>32</v>
      </c>
      <c r="H8528" s="50" t="s">
        <v>60</v>
      </c>
      <c r="I8528" s="187">
        <v>20.668610000000001</v>
      </c>
      <c r="J8528" s="41" t="s">
        <v>941</v>
      </c>
      <c r="K8528" s="41" t="s">
        <v>335</v>
      </c>
      <c r="O8528" s="59">
        <v>1</v>
      </c>
    </row>
    <row r="8529" spans="1:16" x14ac:dyDescent="0.2">
      <c r="A8529" s="30">
        <v>1108</v>
      </c>
      <c r="B8529" s="253" t="str">
        <f>IF(AND(A8529&lt;&gt;"",ISNUMBER(A8529)),VLOOKUP(A8529,Studies!A:BR,2,FALSE),"")</f>
        <v>Backman 1994</v>
      </c>
      <c r="C8529" s="254" t="str">
        <f>IF(AND(A8529&lt;&gt;"",ISNUMBER(A8529)),VLOOKUP(A8529,Studies!A:BR,3,FALSE),"")</f>
        <v>https://www.ncbi.nlm.nih.gov/pubmed/8198928</v>
      </c>
      <c r="D8529" s="254" t="str">
        <f>IF(AND(A8529&lt;&gt;"",ISNUMBER(A8529)),VLOOKUP(A8529,Studies!A:BR,4,FALSE),"")</f>
        <v>Midazolam with verapamil</v>
      </c>
      <c r="E8529" s="254" t="str">
        <f>IF(AND(A8529&lt;&gt;"",ISNUMBER(A8529)),VLOOKUP(A8529,Studies!A:BR,5,FALSE),"")</f>
        <v>Midazolam</v>
      </c>
      <c r="F8529" s="255" t="str">
        <f>IF(AND(A8529&lt;&gt;"",ISNUMBER(A8529)),VLOOKUP(A8529,Studies!A:BR,6,FALSE),"")</f>
        <v>Plasma</v>
      </c>
      <c r="G8529" s="194">
        <v>42</v>
      </c>
      <c r="H8529" s="50" t="s">
        <v>60</v>
      </c>
      <c r="I8529" s="187">
        <v>8.1552749999999996</v>
      </c>
      <c r="J8529" s="41" t="s">
        <v>941</v>
      </c>
      <c r="K8529" s="41" t="s">
        <v>335</v>
      </c>
      <c r="O8529" s="59">
        <v>1</v>
      </c>
    </row>
    <row r="8530" spans="1:16" x14ac:dyDescent="0.2">
      <c r="A8530" s="30">
        <v>1109</v>
      </c>
      <c r="B8530" s="253" t="str">
        <f>IF(AND(A8530&lt;&gt;"",ISNUMBER(A8530)),VLOOKUP(A8530,Studies!A:BR,2,FALSE),"")</f>
        <v>Backman 1994</v>
      </c>
      <c r="C8530" s="254" t="str">
        <f>IF(AND(A8530&lt;&gt;"",ISNUMBER(A8530)),VLOOKUP(A8530,Studies!A:BR,3,FALSE),"")</f>
        <v>https://www.ncbi.nlm.nih.gov/pubmed/8198928</v>
      </c>
      <c r="D8530" s="254" t="str">
        <f>IF(AND(A8530&lt;&gt;"",ISNUMBER(A8530)),VLOOKUP(A8530,Studies!A:BR,4,FALSE),"")</f>
        <v>Verapamil</v>
      </c>
      <c r="E8530" s="254" t="str">
        <f>IF(AND(A8530&lt;&gt;"",ISNUMBER(A8530)),VLOOKUP(A8530,Studies!A:BR,5,FALSE),"")</f>
        <v>Verapamil</v>
      </c>
      <c r="F8530" s="255" t="str">
        <f>IF(AND(A8530&lt;&gt;"",ISNUMBER(A8530)),VLOOKUP(A8530,Studies!A:BR,6,FALSE),"")</f>
        <v>Plasma</v>
      </c>
      <c r="G8530" s="194">
        <v>0</v>
      </c>
      <c r="H8530" s="50" t="s">
        <v>60</v>
      </c>
      <c r="I8530" s="187">
        <v>54.501040000000003</v>
      </c>
      <c r="J8530" s="41" t="s">
        <v>941</v>
      </c>
      <c r="K8530" s="41" t="s">
        <v>335</v>
      </c>
    </row>
    <row r="8531" spans="1:16" x14ac:dyDescent="0.2">
      <c r="A8531" s="30">
        <v>1109</v>
      </c>
      <c r="B8531" s="253" t="str">
        <f>IF(AND(A8531&lt;&gt;"",ISNUMBER(A8531)),VLOOKUP(A8531,Studies!A:BR,2,FALSE),"")</f>
        <v>Backman 1994</v>
      </c>
      <c r="C8531" s="254" t="str">
        <f>IF(AND(A8531&lt;&gt;"",ISNUMBER(A8531)),VLOOKUP(A8531,Studies!A:BR,3,FALSE),"")</f>
        <v>https://www.ncbi.nlm.nih.gov/pubmed/8198928</v>
      </c>
      <c r="D8531" s="254" t="str">
        <f>IF(AND(A8531&lt;&gt;"",ISNUMBER(A8531)),VLOOKUP(A8531,Studies!A:BR,4,FALSE),"")</f>
        <v>Verapamil</v>
      </c>
      <c r="E8531" s="254" t="str">
        <f>IF(AND(A8531&lt;&gt;"",ISNUMBER(A8531)),VLOOKUP(A8531,Studies!A:BR,5,FALSE),"")</f>
        <v>Verapamil</v>
      </c>
      <c r="F8531" s="255" t="str">
        <f>IF(AND(A8531&lt;&gt;"",ISNUMBER(A8531)),VLOOKUP(A8531,Studies!A:BR,6,FALSE),"")</f>
        <v>Plasma</v>
      </c>
      <c r="G8531" s="194">
        <v>0.5</v>
      </c>
      <c r="H8531" s="50" t="s">
        <v>60</v>
      </c>
      <c r="I8531" s="187">
        <v>85.150220000000004</v>
      </c>
      <c r="J8531" s="41" t="s">
        <v>941</v>
      </c>
      <c r="K8531" s="41" t="s">
        <v>335</v>
      </c>
    </row>
    <row r="8532" spans="1:16" x14ac:dyDescent="0.2">
      <c r="A8532" s="30">
        <v>1109</v>
      </c>
      <c r="B8532" s="253" t="str">
        <f>IF(AND(A8532&lt;&gt;"",ISNUMBER(A8532)),VLOOKUP(A8532,Studies!A:BR,2,FALSE),"")</f>
        <v>Backman 1994</v>
      </c>
      <c r="C8532" s="254" t="str">
        <f>IF(AND(A8532&lt;&gt;"",ISNUMBER(A8532)),VLOOKUP(A8532,Studies!A:BR,3,FALSE),"")</f>
        <v>https://www.ncbi.nlm.nih.gov/pubmed/8198928</v>
      </c>
      <c r="D8532" s="254" t="str">
        <f>IF(AND(A8532&lt;&gt;"",ISNUMBER(A8532)),VLOOKUP(A8532,Studies!A:BR,4,FALSE),"")</f>
        <v>Verapamil</v>
      </c>
      <c r="E8532" s="254" t="str">
        <f>IF(AND(A8532&lt;&gt;"",ISNUMBER(A8532)),VLOOKUP(A8532,Studies!A:BR,5,FALSE),"")</f>
        <v>Verapamil</v>
      </c>
      <c r="F8532" s="255" t="str">
        <f>IF(AND(A8532&lt;&gt;"",ISNUMBER(A8532)),VLOOKUP(A8532,Studies!A:BR,6,FALSE),"")</f>
        <v>Plasma</v>
      </c>
      <c r="G8532" s="194">
        <v>1</v>
      </c>
      <c r="H8532" s="50" t="s">
        <v>60</v>
      </c>
      <c r="I8532" s="187">
        <v>74.924509999999998</v>
      </c>
      <c r="J8532" s="41" t="s">
        <v>941</v>
      </c>
      <c r="K8532" s="41" t="s">
        <v>335</v>
      </c>
    </row>
    <row r="8533" spans="1:16" x14ac:dyDescent="0.2">
      <c r="A8533" s="30">
        <v>1109</v>
      </c>
      <c r="B8533" s="253" t="str">
        <f>IF(AND(A8533&lt;&gt;"",ISNUMBER(A8533)),VLOOKUP(A8533,Studies!A:BR,2,FALSE),"")</f>
        <v>Backman 1994</v>
      </c>
      <c r="C8533" s="254" t="str">
        <f>IF(AND(A8533&lt;&gt;"",ISNUMBER(A8533)),VLOOKUP(A8533,Studies!A:BR,3,FALSE),"")</f>
        <v>https://www.ncbi.nlm.nih.gov/pubmed/8198928</v>
      </c>
      <c r="D8533" s="254" t="str">
        <f>IF(AND(A8533&lt;&gt;"",ISNUMBER(A8533)),VLOOKUP(A8533,Studies!A:BR,4,FALSE),"")</f>
        <v>Verapamil</v>
      </c>
      <c r="E8533" s="254" t="str">
        <f>IF(AND(A8533&lt;&gt;"",ISNUMBER(A8533)),VLOOKUP(A8533,Studies!A:BR,5,FALSE),"")</f>
        <v>Verapamil</v>
      </c>
      <c r="F8533" s="255" t="str">
        <f>IF(AND(A8533&lt;&gt;"",ISNUMBER(A8533)),VLOOKUP(A8533,Studies!A:BR,6,FALSE),"")</f>
        <v>Plasma</v>
      </c>
      <c r="G8533" s="194">
        <v>1.5</v>
      </c>
      <c r="H8533" s="50" t="s">
        <v>60</v>
      </c>
      <c r="I8533" s="187">
        <v>67.374420000000001</v>
      </c>
      <c r="J8533" s="41" t="s">
        <v>941</v>
      </c>
      <c r="K8533" s="41" t="s">
        <v>335</v>
      </c>
    </row>
    <row r="8534" spans="1:16" x14ac:dyDescent="0.2">
      <c r="A8534" s="30">
        <v>1109</v>
      </c>
      <c r="B8534" s="253" t="str">
        <f>IF(AND(A8534&lt;&gt;"",ISNUMBER(A8534)),VLOOKUP(A8534,Studies!A:BR,2,FALSE),"")</f>
        <v>Backman 1994</v>
      </c>
      <c r="C8534" s="254" t="str">
        <f>IF(AND(A8534&lt;&gt;"",ISNUMBER(A8534)),VLOOKUP(A8534,Studies!A:BR,3,FALSE),"")</f>
        <v>https://www.ncbi.nlm.nih.gov/pubmed/8198928</v>
      </c>
      <c r="D8534" s="254" t="str">
        <f>IF(AND(A8534&lt;&gt;"",ISNUMBER(A8534)),VLOOKUP(A8534,Studies!A:BR,4,FALSE),"")</f>
        <v>Verapamil</v>
      </c>
      <c r="E8534" s="254" t="str">
        <f>IF(AND(A8534&lt;&gt;"",ISNUMBER(A8534)),VLOOKUP(A8534,Studies!A:BR,5,FALSE),"")</f>
        <v>Verapamil</v>
      </c>
      <c r="F8534" s="255" t="str">
        <f>IF(AND(A8534&lt;&gt;"",ISNUMBER(A8534)),VLOOKUP(A8534,Studies!A:BR,6,FALSE),"")</f>
        <v>Plasma</v>
      </c>
      <c r="G8534" s="194">
        <v>2</v>
      </c>
      <c r="H8534" s="50" t="s">
        <v>60</v>
      </c>
      <c r="I8534" s="187">
        <v>60.554650000000002</v>
      </c>
      <c r="J8534" s="41" t="s">
        <v>941</v>
      </c>
      <c r="K8534" s="41" t="s">
        <v>335</v>
      </c>
    </row>
    <row r="8535" spans="1:16" x14ac:dyDescent="0.2">
      <c r="A8535" s="30">
        <v>1109</v>
      </c>
      <c r="B8535" s="253" t="str">
        <f>IF(AND(A8535&lt;&gt;"",ISNUMBER(A8535)),VLOOKUP(A8535,Studies!A:BR,2,FALSE),"")</f>
        <v>Backman 1994</v>
      </c>
      <c r="C8535" s="254" t="str">
        <f>IF(AND(A8535&lt;&gt;"",ISNUMBER(A8535)),VLOOKUP(A8535,Studies!A:BR,3,FALSE),"")</f>
        <v>https://www.ncbi.nlm.nih.gov/pubmed/8198928</v>
      </c>
      <c r="D8535" s="254" t="str">
        <f>IF(AND(A8535&lt;&gt;"",ISNUMBER(A8535)),VLOOKUP(A8535,Studies!A:BR,4,FALSE),"")</f>
        <v>Verapamil</v>
      </c>
      <c r="E8535" s="254" t="str">
        <f>IF(AND(A8535&lt;&gt;"",ISNUMBER(A8535)),VLOOKUP(A8535,Studies!A:BR,5,FALSE),"")</f>
        <v>Verapamil</v>
      </c>
      <c r="F8535" s="255" t="str">
        <f>IF(AND(A8535&lt;&gt;"",ISNUMBER(A8535)),VLOOKUP(A8535,Studies!A:BR,6,FALSE),"")</f>
        <v>Plasma</v>
      </c>
      <c r="G8535" s="194">
        <v>3</v>
      </c>
      <c r="H8535" s="50" t="s">
        <v>60</v>
      </c>
      <c r="I8535" s="187">
        <v>51.294310000000003</v>
      </c>
      <c r="J8535" s="41" t="s">
        <v>941</v>
      </c>
      <c r="K8535" s="41" t="s">
        <v>335</v>
      </c>
    </row>
    <row r="8536" spans="1:16" x14ac:dyDescent="0.2">
      <c r="A8536" s="30">
        <v>1109</v>
      </c>
      <c r="B8536" s="253" t="str">
        <f>IF(AND(A8536&lt;&gt;"",ISNUMBER(A8536)),VLOOKUP(A8536,Studies!A:BR,2,FALSE),"")</f>
        <v>Backman 1994</v>
      </c>
      <c r="C8536" s="254" t="str">
        <f>IF(AND(A8536&lt;&gt;"",ISNUMBER(A8536)),VLOOKUP(A8536,Studies!A:BR,3,FALSE),"")</f>
        <v>https://www.ncbi.nlm.nih.gov/pubmed/8198928</v>
      </c>
      <c r="D8536" s="254" t="str">
        <f>IF(AND(A8536&lt;&gt;"",ISNUMBER(A8536)),VLOOKUP(A8536,Studies!A:BR,4,FALSE),"")</f>
        <v>Verapamil</v>
      </c>
      <c r="E8536" s="254" t="str">
        <f>IF(AND(A8536&lt;&gt;"",ISNUMBER(A8536)),VLOOKUP(A8536,Studies!A:BR,5,FALSE),"")</f>
        <v>Verapamil</v>
      </c>
      <c r="F8536" s="255" t="str">
        <f>IF(AND(A8536&lt;&gt;"",ISNUMBER(A8536)),VLOOKUP(A8536,Studies!A:BR,6,FALSE),"")</f>
        <v>Plasma</v>
      </c>
      <c r="G8536" s="194">
        <v>4</v>
      </c>
      <c r="H8536" s="50" t="s">
        <v>60</v>
      </c>
      <c r="I8536" s="187">
        <v>41.791049999999998</v>
      </c>
      <c r="J8536" s="41" t="s">
        <v>941</v>
      </c>
      <c r="K8536" s="41" t="s">
        <v>335</v>
      </c>
    </row>
    <row r="8537" spans="1:16" x14ac:dyDescent="0.2">
      <c r="A8537" s="30">
        <v>1109</v>
      </c>
      <c r="B8537" s="253" t="str">
        <f>IF(AND(A8537&lt;&gt;"",ISNUMBER(A8537)),VLOOKUP(A8537,Studies!A:BR,2,FALSE),"")</f>
        <v>Backman 1994</v>
      </c>
      <c r="C8537" s="254" t="str">
        <f>IF(AND(A8537&lt;&gt;"",ISNUMBER(A8537)),VLOOKUP(A8537,Studies!A:BR,3,FALSE),"")</f>
        <v>https://www.ncbi.nlm.nih.gov/pubmed/8198928</v>
      </c>
      <c r="D8537" s="254" t="str">
        <f>IF(AND(A8537&lt;&gt;"",ISNUMBER(A8537)),VLOOKUP(A8537,Studies!A:BR,4,FALSE),"")</f>
        <v>Verapamil</v>
      </c>
      <c r="E8537" s="254" t="str">
        <f>IF(AND(A8537&lt;&gt;"",ISNUMBER(A8537)),VLOOKUP(A8537,Studies!A:BR,5,FALSE),"")</f>
        <v>Verapamil</v>
      </c>
      <c r="F8537" s="255" t="str">
        <f>IF(AND(A8537&lt;&gt;"",ISNUMBER(A8537)),VLOOKUP(A8537,Studies!A:BR,6,FALSE),"")</f>
        <v>Plasma</v>
      </c>
      <c r="G8537" s="194">
        <v>5</v>
      </c>
      <c r="H8537" s="50" t="s">
        <v>60</v>
      </c>
      <c r="I8537" s="187">
        <v>35.694119999999998</v>
      </c>
      <c r="J8537" s="41" t="s">
        <v>941</v>
      </c>
      <c r="K8537" s="41" t="s">
        <v>335</v>
      </c>
    </row>
    <row r="8538" spans="1:16" x14ac:dyDescent="0.2">
      <c r="A8538" s="30">
        <v>1109</v>
      </c>
      <c r="B8538" s="253" t="str">
        <f>IF(AND(A8538&lt;&gt;"",ISNUMBER(A8538)),VLOOKUP(A8538,Studies!A:BR,2,FALSE),"")</f>
        <v>Backman 1994</v>
      </c>
      <c r="C8538" s="254" t="str">
        <f>IF(AND(A8538&lt;&gt;"",ISNUMBER(A8538)),VLOOKUP(A8538,Studies!A:BR,3,FALSE),"")</f>
        <v>https://www.ncbi.nlm.nih.gov/pubmed/8198928</v>
      </c>
      <c r="D8538" s="254" t="str">
        <f>IF(AND(A8538&lt;&gt;"",ISNUMBER(A8538)),VLOOKUP(A8538,Studies!A:BR,4,FALSE),"")</f>
        <v>Verapamil</v>
      </c>
      <c r="E8538" s="254" t="str">
        <f>IF(AND(A8538&lt;&gt;"",ISNUMBER(A8538)),VLOOKUP(A8538,Studies!A:BR,5,FALSE),"")</f>
        <v>Verapamil</v>
      </c>
      <c r="F8538" s="255" t="str">
        <f>IF(AND(A8538&lt;&gt;"",ISNUMBER(A8538)),VLOOKUP(A8538,Studies!A:BR,6,FALSE),"")</f>
        <v>Plasma</v>
      </c>
      <c r="G8538" s="194">
        <v>6</v>
      </c>
      <c r="H8538" s="50" t="s">
        <v>60</v>
      </c>
      <c r="I8538" s="187">
        <v>29.597200000000001</v>
      </c>
      <c r="J8538" s="41" t="s">
        <v>941</v>
      </c>
      <c r="K8538" s="41" t="s">
        <v>335</v>
      </c>
    </row>
    <row r="8539" spans="1:16" x14ac:dyDescent="0.2">
      <c r="A8539" s="30">
        <v>1109</v>
      </c>
      <c r="B8539" s="253" t="str">
        <f>IF(AND(A8539&lt;&gt;"",ISNUMBER(A8539)),VLOOKUP(A8539,Studies!A:BR,2,FALSE),"")</f>
        <v>Backman 1994</v>
      </c>
      <c r="C8539" s="254" t="str">
        <f>IF(AND(A8539&lt;&gt;"",ISNUMBER(A8539)),VLOOKUP(A8539,Studies!A:BR,3,FALSE),"")</f>
        <v>https://www.ncbi.nlm.nih.gov/pubmed/8198928</v>
      </c>
      <c r="D8539" s="254" t="str">
        <f>IF(AND(A8539&lt;&gt;"",ISNUMBER(A8539)),VLOOKUP(A8539,Studies!A:BR,4,FALSE),"")</f>
        <v>Verapamil</v>
      </c>
      <c r="E8539" s="254" t="str">
        <f>IF(AND(A8539&lt;&gt;"",ISNUMBER(A8539)),VLOOKUP(A8539,Studies!A:BR,5,FALSE),"")</f>
        <v>Verapamil</v>
      </c>
      <c r="F8539" s="255" t="str">
        <f>IF(AND(A8539&lt;&gt;"",ISNUMBER(A8539)),VLOOKUP(A8539,Studies!A:BR,6,FALSE),"")</f>
        <v>Plasma</v>
      </c>
      <c r="G8539" s="194">
        <v>7</v>
      </c>
      <c r="H8539" s="50" t="s">
        <v>60</v>
      </c>
      <c r="I8539" s="187">
        <v>26.419599999999999</v>
      </c>
      <c r="J8539" s="41" t="s">
        <v>941</v>
      </c>
      <c r="K8539" s="41" t="s">
        <v>335</v>
      </c>
    </row>
    <row r="8540" spans="1:16" x14ac:dyDescent="0.2">
      <c r="A8540" s="30">
        <v>1109</v>
      </c>
      <c r="B8540" s="253" t="str">
        <f>IF(AND(A8540&lt;&gt;"",ISNUMBER(A8540)),VLOOKUP(A8540,Studies!A:BR,2,FALSE),"")</f>
        <v>Backman 1994</v>
      </c>
      <c r="C8540" s="254" t="str">
        <f>IF(AND(A8540&lt;&gt;"",ISNUMBER(A8540)),VLOOKUP(A8540,Studies!A:BR,3,FALSE),"")</f>
        <v>https://www.ncbi.nlm.nih.gov/pubmed/8198928</v>
      </c>
      <c r="D8540" s="254" t="str">
        <f>IF(AND(A8540&lt;&gt;"",ISNUMBER(A8540)),VLOOKUP(A8540,Studies!A:BR,4,FALSE),"")</f>
        <v>Verapamil</v>
      </c>
      <c r="E8540" s="254" t="str">
        <f>IF(AND(A8540&lt;&gt;"",ISNUMBER(A8540)),VLOOKUP(A8540,Studies!A:BR,5,FALSE),"")</f>
        <v>Verapamil</v>
      </c>
      <c r="F8540" s="255" t="str">
        <f>IF(AND(A8540&lt;&gt;"",ISNUMBER(A8540)),VLOOKUP(A8540,Studies!A:BR,6,FALSE),"")</f>
        <v>Plasma</v>
      </c>
      <c r="G8540" s="194">
        <v>17</v>
      </c>
      <c r="H8540" s="50" t="s">
        <v>60</v>
      </c>
      <c r="I8540" s="187">
        <v>28.953099999999999</v>
      </c>
      <c r="J8540" s="41" t="s">
        <v>941</v>
      </c>
      <c r="K8540" s="41" t="s">
        <v>335</v>
      </c>
    </row>
    <row r="8541" spans="1:16" x14ac:dyDescent="0.2">
      <c r="A8541" s="30">
        <v>1100</v>
      </c>
      <c r="B8541" s="253" t="str">
        <f>IF(AND(A8541&lt;&gt;"",ISNUMBER(A8541)),VLOOKUP(A8541,Studies!A:BR,2,FALSE),"")</f>
        <v>Greenblatt 1998</v>
      </c>
      <c r="C8541" s="254" t="str">
        <f>IF(AND(A8541&lt;&gt;"",ISNUMBER(A8541)),VLOOKUP(A8541,Studies!A:BR,3,FALSE),"")</f>
        <v>https://www.ncbi.nlm.nih.gov/pubmed/9757151</v>
      </c>
      <c r="D8541" s="254" t="str">
        <f>IF(AND(A8541&lt;&gt;"",ISNUMBER(A8541)),VLOOKUP(A8541,Studies!A:BR,4,FALSE),"")</f>
        <v>Trial B Triazolam + Placebo</v>
      </c>
      <c r="E8541" s="254" t="str">
        <f>IF(AND(A8541&lt;&gt;"",ISNUMBER(A8541)),VLOOKUP(A8541,Studies!A:BR,5,FALSE),"")</f>
        <v>Triazolam</v>
      </c>
      <c r="F8541" s="255" t="str">
        <f>IF(AND(A8541&lt;&gt;"",ISNUMBER(A8541)),VLOOKUP(A8541,Studies!A:BR,6,FALSE),"")</f>
        <v>Plasma</v>
      </c>
      <c r="G8541" s="194">
        <v>0</v>
      </c>
      <c r="H8541" s="50" t="s">
        <v>60</v>
      </c>
      <c r="I8541" s="187" t="s">
        <v>2642</v>
      </c>
      <c r="J8541" s="41" t="s">
        <v>941</v>
      </c>
      <c r="K8541" s="41" t="s">
        <v>2666</v>
      </c>
      <c r="O8541" s="59" t="s">
        <v>2667</v>
      </c>
      <c r="P8541" s="42" t="s">
        <v>2668</v>
      </c>
    </row>
    <row r="8542" spans="1:16" x14ac:dyDescent="0.2">
      <c r="A8542" s="30">
        <v>1100</v>
      </c>
      <c r="B8542" s="253" t="str">
        <f>IF(AND(A8542&lt;&gt;"",ISNUMBER(A8542)),VLOOKUP(A8542,Studies!A:BR,2,FALSE),"")</f>
        <v>Greenblatt 1998</v>
      </c>
      <c r="C8542" s="254" t="str">
        <f>IF(AND(A8542&lt;&gt;"",ISNUMBER(A8542)),VLOOKUP(A8542,Studies!A:BR,3,FALSE),"")</f>
        <v>https://www.ncbi.nlm.nih.gov/pubmed/9757151</v>
      </c>
      <c r="D8542" s="254" t="str">
        <f>IF(AND(A8542&lt;&gt;"",ISNUMBER(A8542)),VLOOKUP(A8542,Studies!A:BR,4,FALSE),"")</f>
        <v>Trial B Triazolam + Placebo</v>
      </c>
      <c r="E8542" s="254" t="str">
        <f>IF(AND(A8542&lt;&gt;"",ISNUMBER(A8542)),VLOOKUP(A8542,Studies!A:BR,5,FALSE),"")</f>
        <v>Triazolam</v>
      </c>
      <c r="F8542" s="255" t="str">
        <f>IF(AND(A8542&lt;&gt;"",ISNUMBER(A8542)),VLOOKUP(A8542,Studies!A:BR,6,FALSE),"")</f>
        <v>Plasma</v>
      </c>
      <c r="G8542" s="194">
        <v>0.5</v>
      </c>
      <c r="H8542" s="50" t="s">
        <v>60</v>
      </c>
      <c r="I8542" s="187">
        <v>0.54572560000000003</v>
      </c>
      <c r="J8542" s="41" t="s">
        <v>941</v>
      </c>
      <c r="K8542" s="41" t="s">
        <v>2666</v>
      </c>
      <c r="O8542" s="59" t="s">
        <v>2667</v>
      </c>
    </row>
    <row r="8543" spans="1:16" x14ac:dyDescent="0.2">
      <c r="A8543" s="30">
        <v>1100</v>
      </c>
      <c r="B8543" s="253" t="str">
        <f>IF(AND(A8543&lt;&gt;"",ISNUMBER(A8543)),VLOOKUP(A8543,Studies!A:BR,2,FALSE),"")</f>
        <v>Greenblatt 1998</v>
      </c>
      <c r="C8543" s="254" t="str">
        <f>IF(AND(A8543&lt;&gt;"",ISNUMBER(A8543)),VLOOKUP(A8543,Studies!A:BR,3,FALSE),"")</f>
        <v>https://www.ncbi.nlm.nih.gov/pubmed/9757151</v>
      </c>
      <c r="D8543" s="254" t="str">
        <f>IF(AND(A8543&lt;&gt;"",ISNUMBER(A8543)),VLOOKUP(A8543,Studies!A:BR,4,FALSE),"")</f>
        <v>Trial B Triazolam + Placebo</v>
      </c>
      <c r="E8543" s="254" t="str">
        <f>IF(AND(A8543&lt;&gt;"",ISNUMBER(A8543)),VLOOKUP(A8543,Studies!A:BR,5,FALSE),"")</f>
        <v>Triazolam</v>
      </c>
      <c r="F8543" s="255" t="str">
        <f>IF(AND(A8543&lt;&gt;"",ISNUMBER(A8543)),VLOOKUP(A8543,Studies!A:BR,6,FALSE),"")</f>
        <v>Plasma</v>
      </c>
      <c r="G8543" s="194">
        <v>1</v>
      </c>
      <c r="H8543" s="50" t="s">
        <v>60</v>
      </c>
      <c r="I8543" s="187">
        <v>1.1585490000000001</v>
      </c>
      <c r="J8543" s="41" t="s">
        <v>941</v>
      </c>
      <c r="K8543" s="41" t="s">
        <v>2666</v>
      </c>
      <c r="O8543" s="59" t="s">
        <v>2667</v>
      </c>
    </row>
    <row r="8544" spans="1:16" x14ac:dyDescent="0.2">
      <c r="A8544" s="30">
        <v>1100</v>
      </c>
      <c r="B8544" s="253" t="str">
        <f>IF(AND(A8544&lt;&gt;"",ISNUMBER(A8544)),VLOOKUP(A8544,Studies!A:BR,2,FALSE),"")</f>
        <v>Greenblatt 1998</v>
      </c>
      <c r="C8544" s="254" t="str">
        <f>IF(AND(A8544&lt;&gt;"",ISNUMBER(A8544)),VLOOKUP(A8544,Studies!A:BR,3,FALSE),"")</f>
        <v>https://www.ncbi.nlm.nih.gov/pubmed/9757151</v>
      </c>
      <c r="D8544" s="254" t="str">
        <f>IF(AND(A8544&lt;&gt;"",ISNUMBER(A8544)),VLOOKUP(A8544,Studies!A:BR,4,FALSE),"")</f>
        <v>Trial B Triazolam + Placebo</v>
      </c>
      <c r="E8544" s="254" t="str">
        <f>IF(AND(A8544&lt;&gt;"",ISNUMBER(A8544)),VLOOKUP(A8544,Studies!A:BR,5,FALSE),"")</f>
        <v>Triazolam</v>
      </c>
      <c r="F8544" s="255" t="str">
        <f>IF(AND(A8544&lt;&gt;"",ISNUMBER(A8544)),VLOOKUP(A8544,Studies!A:BR,6,FALSE),"")</f>
        <v>Plasma</v>
      </c>
      <c r="G8544" s="194">
        <v>1.5</v>
      </c>
      <c r="H8544" s="50" t="s">
        <v>60</v>
      </c>
      <c r="I8544" s="187">
        <v>1.0825050000000001</v>
      </c>
      <c r="J8544" s="41" t="s">
        <v>941</v>
      </c>
      <c r="K8544" s="41" t="s">
        <v>2666</v>
      </c>
      <c r="O8544" s="59" t="s">
        <v>2667</v>
      </c>
    </row>
    <row r="8545" spans="1:15" x14ac:dyDescent="0.2">
      <c r="A8545" s="30">
        <v>1100</v>
      </c>
      <c r="B8545" s="253" t="str">
        <f>IF(AND(A8545&lt;&gt;"",ISNUMBER(A8545)),VLOOKUP(A8545,Studies!A:BR,2,FALSE),"")</f>
        <v>Greenblatt 1998</v>
      </c>
      <c r="C8545" s="254" t="str">
        <f>IF(AND(A8545&lt;&gt;"",ISNUMBER(A8545)),VLOOKUP(A8545,Studies!A:BR,3,FALSE),"")</f>
        <v>https://www.ncbi.nlm.nih.gov/pubmed/9757151</v>
      </c>
      <c r="D8545" s="254" t="str">
        <f>IF(AND(A8545&lt;&gt;"",ISNUMBER(A8545)),VLOOKUP(A8545,Studies!A:BR,4,FALSE),"")</f>
        <v>Trial B Triazolam + Placebo</v>
      </c>
      <c r="E8545" s="254" t="str">
        <f>IF(AND(A8545&lt;&gt;"",ISNUMBER(A8545)),VLOOKUP(A8545,Studies!A:BR,5,FALSE),"")</f>
        <v>Triazolam</v>
      </c>
      <c r="F8545" s="255" t="str">
        <f>IF(AND(A8545&lt;&gt;"",ISNUMBER(A8545)),VLOOKUP(A8545,Studies!A:BR,6,FALSE),"")</f>
        <v>Plasma</v>
      </c>
      <c r="G8545" s="194">
        <v>2</v>
      </c>
      <c r="H8545" s="50" t="s">
        <v>60</v>
      </c>
      <c r="I8545" s="187">
        <v>0.9796222</v>
      </c>
      <c r="J8545" s="41" t="s">
        <v>941</v>
      </c>
      <c r="K8545" s="41" t="s">
        <v>2666</v>
      </c>
      <c r="O8545" s="59" t="s">
        <v>2667</v>
      </c>
    </row>
    <row r="8546" spans="1:15" x14ac:dyDescent="0.2">
      <c r="A8546" s="30">
        <v>1100</v>
      </c>
      <c r="B8546" s="253" t="str">
        <f>IF(AND(A8546&lt;&gt;"",ISNUMBER(A8546)),VLOOKUP(A8546,Studies!A:BR,2,FALSE),"")</f>
        <v>Greenblatt 1998</v>
      </c>
      <c r="C8546" s="254" t="str">
        <f>IF(AND(A8546&lt;&gt;"",ISNUMBER(A8546)),VLOOKUP(A8546,Studies!A:BR,3,FALSE),"")</f>
        <v>https://www.ncbi.nlm.nih.gov/pubmed/9757151</v>
      </c>
      <c r="D8546" s="254" t="str">
        <f>IF(AND(A8546&lt;&gt;"",ISNUMBER(A8546)),VLOOKUP(A8546,Studies!A:BR,4,FALSE),"")</f>
        <v>Trial B Triazolam + Placebo</v>
      </c>
      <c r="E8546" s="254" t="str">
        <f>IF(AND(A8546&lt;&gt;"",ISNUMBER(A8546)),VLOOKUP(A8546,Studies!A:BR,5,FALSE),"")</f>
        <v>Triazolam</v>
      </c>
      <c r="F8546" s="255" t="str">
        <f>IF(AND(A8546&lt;&gt;"",ISNUMBER(A8546)),VLOOKUP(A8546,Studies!A:BR,6,FALSE),"")</f>
        <v>Plasma</v>
      </c>
      <c r="G8546" s="194">
        <v>2.5</v>
      </c>
      <c r="H8546" s="50" t="s">
        <v>60</v>
      </c>
      <c r="I8546" s="187">
        <v>0.84095430000000004</v>
      </c>
      <c r="J8546" s="41" t="s">
        <v>941</v>
      </c>
      <c r="K8546" s="41" t="s">
        <v>2666</v>
      </c>
      <c r="O8546" s="59" t="s">
        <v>2667</v>
      </c>
    </row>
    <row r="8547" spans="1:15" x14ac:dyDescent="0.2">
      <c r="A8547" s="30">
        <v>1100</v>
      </c>
      <c r="B8547" s="253" t="str">
        <f>IF(AND(A8547&lt;&gt;"",ISNUMBER(A8547)),VLOOKUP(A8547,Studies!A:BR,2,FALSE),"")</f>
        <v>Greenblatt 1998</v>
      </c>
      <c r="C8547" s="254" t="str">
        <f>IF(AND(A8547&lt;&gt;"",ISNUMBER(A8547)),VLOOKUP(A8547,Studies!A:BR,3,FALSE),"")</f>
        <v>https://www.ncbi.nlm.nih.gov/pubmed/9757151</v>
      </c>
      <c r="D8547" s="254" t="str">
        <f>IF(AND(A8547&lt;&gt;"",ISNUMBER(A8547)),VLOOKUP(A8547,Studies!A:BR,4,FALSE),"")</f>
        <v>Trial B Triazolam + Placebo</v>
      </c>
      <c r="E8547" s="254" t="str">
        <f>IF(AND(A8547&lt;&gt;"",ISNUMBER(A8547)),VLOOKUP(A8547,Studies!A:BR,5,FALSE),"")</f>
        <v>Triazolam</v>
      </c>
      <c r="F8547" s="255" t="str">
        <f>IF(AND(A8547&lt;&gt;"",ISNUMBER(A8547)),VLOOKUP(A8547,Studies!A:BR,6,FALSE),"")</f>
        <v>Plasma</v>
      </c>
      <c r="G8547" s="194">
        <v>3</v>
      </c>
      <c r="H8547" s="50" t="s">
        <v>60</v>
      </c>
      <c r="I8547" s="187">
        <v>0.76043740000000004</v>
      </c>
      <c r="J8547" s="41" t="s">
        <v>941</v>
      </c>
      <c r="K8547" s="41" t="s">
        <v>2666</v>
      </c>
      <c r="O8547" s="59" t="s">
        <v>2667</v>
      </c>
    </row>
    <row r="8548" spans="1:15" x14ac:dyDescent="0.2">
      <c r="A8548" s="30">
        <v>1100</v>
      </c>
      <c r="B8548" s="253" t="str">
        <f>IF(AND(A8548&lt;&gt;"",ISNUMBER(A8548)),VLOOKUP(A8548,Studies!A:BR,2,FALSE),"")</f>
        <v>Greenblatt 1998</v>
      </c>
      <c r="C8548" s="254" t="str">
        <f>IF(AND(A8548&lt;&gt;"",ISNUMBER(A8548)),VLOOKUP(A8548,Studies!A:BR,3,FALSE),"")</f>
        <v>https://www.ncbi.nlm.nih.gov/pubmed/9757151</v>
      </c>
      <c r="D8548" s="254" t="str">
        <f>IF(AND(A8548&lt;&gt;"",ISNUMBER(A8548)),VLOOKUP(A8548,Studies!A:BR,4,FALSE),"")</f>
        <v>Trial B Triazolam + Placebo</v>
      </c>
      <c r="E8548" s="254" t="str">
        <f>IF(AND(A8548&lt;&gt;"",ISNUMBER(A8548)),VLOOKUP(A8548,Studies!A:BR,5,FALSE),"")</f>
        <v>Triazolam</v>
      </c>
      <c r="F8548" s="255" t="str">
        <f>IF(AND(A8548&lt;&gt;"",ISNUMBER(A8548)),VLOOKUP(A8548,Studies!A:BR,6,FALSE),"")</f>
        <v>Plasma</v>
      </c>
      <c r="G8548" s="194">
        <v>4</v>
      </c>
      <c r="H8548" s="50" t="s">
        <v>60</v>
      </c>
      <c r="I8548" s="187">
        <v>0.57703780000000005</v>
      </c>
      <c r="J8548" s="41" t="s">
        <v>941</v>
      </c>
      <c r="K8548" s="41" t="s">
        <v>2666</v>
      </c>
      <c r="O8548" s="59" t="s">
        <v>2667</v>
      </c>
    </row>
    <row r="8549" spans="1:15" x14ac:dyDescent="0.2">
      <c r="A8549" s="30">
        <v>1100</v>
      </c>
      <c r="B8549" s="253" t="str">
        <f>IF(AND(A8549&lt;&gt;"",ISNUMBER(A8549)),VLOOKUP(A8549,Studies!A:BR,2,FALSE),"")</f>
        <v>Greenblatt 1998</v>
      </c>
      <c r="C8549" s="254" t="str">
        <f>IF(AND(A8549&lt;&gt;"",ISNUMBER(A8549)),VLOOKUP(A8549,Studies!A:BR,3,FALSE),"")</f>
        <v>https://www.ncbi.nlm.nih.gov/pubmed/9757151</v>
      </c>
      <c r="D8549" s="254" t="str">
        <f>IF(AND(A8549&lt;&gt;"",ISNUMBER(A8549)),VLOOKUP(A8549,Studies!A:BR,4,FALSE),"")</f>
        <v>Trial B Triazolam + Placebo</v>
      </c>
      <c r="E8549" s="254" t="str">
        <f>IF(AND(A8549&lt;&gt;"",ISNUMBER(A8549)),VLOOKUP(A8549,Studies!A:BR,5,FALSE),"")</f>
        <v>Triazolam</v>
      </c>
      <c r="F8549" s="255" t="str">
        <f>IF(AND(A8549&lt;&gt;"",ISNUMBER(A8549)),VLOOKUP(A8549,Studies!A:BR,6,FALSE),"")</f>
        <v>Plasma</v>
      </c>
      <c r="G8549" s="194">
        <v>5</v>
      </c>
      <c r="H8549" s="50" t="s">
        <v>60</v>
      </c>
      <c r="I8549" s="187">
        <v>0.41153079999999997</v>
      </c>
      <c r="J8549" s="41" t="s">
        <v>941</v>
      </c>
      <c r="K8549" s="41" t="s">
        <v>2666</v>
      </c>
      <c r="O8549" s="59" t="s">
        <v>2667</v>
      </c>
    </row>
    <row r="8550" spans="1:15" x14ac:dyDescent="0.2">
      <c r="A8550" s="30">
        <v>1100</v>
      </c>
      <c r="B8550" s="253" t="str">
        <f>IF(AND(A8550&lt;&gt;"",ISNUMBER(A8550)),VLOOKUP(A8550,Studies!A:BR,2,FALSE),"")</f>
        <v>Greenblatt 1998</v>
      </c>
      <c r="C8550" s="254" t="str">
        <f>IF(AND(A8550&lt;&gt;"",ISNUMBER(A8550)),VLOOKUP(A8550,Studies!A:BR,3,FALSE),"")</f>
        <v>https://www.ncbi.nlm.nih.gov/pubmed/9757151</v>
      </c>
      <c r="D8550" s="254" t="str">
        <f>IF(AND(A8550&lt;&gt;"",ISNUMBER(A8550)),VLOOKUP(A8550,Studies!A:BR,4,FALSE),"")</f>
        <v>Trial B Triazolam + Placebo</v>
      </c>
      <c r="E8550" s="254" t="str">
        <f>IF(AND(A8550&lt;&gt;"",ISNUMBER(A8550)),VLOOKUP(A8550,Studies!A:BR,5,FALSE),"")</f>
        <v>Triazolam</v>
      </c>
      <c r="F8550" s="255" t="str">
        <f>IF(AND(A8550&lt;&gt;"",ISNUMBER(A8550)),VLOOKUP(A8550,Studies!A:BR,6,FALSE),"")</f>
        <v>Plasma</v>
      </c>
      <c r="G8550" s="194">
        <v>6</v>
      </c>
      <c r="H8550" s="50" t="s">
        <v>60</v>
      </c>
      <c r="I8550" s="187">
        <v>0.32206760000000001</v>
      </c>
      <c r="J8550" s="41" t="s">
        <v>941</v>
      </c>
      <c r="K8550" s="41" t="s">
        <v>2666</v>
      </c>
      <c r="O8550" s="59" t="s">
        <v>2667</v>
      </c>
    </row>
    <row r="8551" spans="1:15" x14ac:dyDescent="0.2">
      <c r="A8551" s="30">
        <v>1100</v>
      </c>
      <c r="B8551" s="253" t="str">
        <f>IF(AND(A8551&lt;&gt;"",ISNUMBER(A8551)),VLOOKUP(A8551,Studies!A:BR,2,FALSE),"")</f>
        <v>Greenblatt 1998</v>
      </c>
      <c r="C8551" s="254" t="str">
        <f>IF(AND(A8551&lt;&gt;"",ISNUMBER(A8551)),VLOOKUP(A8551,Studies!A:BR,3,FALSE),"")</f>
        <v>https://www.ncbi.nlm.nih.gov/pubmed/9757151</v>
      </c>
      <c r="D8551" s="254" t="str">
        <f>IF(AND(A8551&lt;&gt;"",ISNUMBER(A8551)),VLOOKUP(A8551,Studies!A:BR,4,FALSE),"")</f>
        <v>Trial B Triazolam + Placebo</v>
      </c>
      <c r="E8551" s="254" t="str">
        <f>IF(AND(A8551&lt;&gt;"",ISNUMBER(A8551)),VLOOKUP(A8551,Studies!A:BR,5,FALSE),"")</f>
        <v>Triazolam</v>
      </c>
      <c r="F8551" s="255" t="str">
        <f>IF(AND(A8551&lt;&gt;"",ISNUMBER(A8551)),VLOOKUP(A8551,Studies!A:BR,6,FALSE),"")</f>
        <v>Plasma</v>
      </c>
      <c r="G8551" s="194">
        <v>8</v>
      </c>
      <c r="H8551" s="50" t="s">
        <v>60</v>
      </c>
      <c r="I8551" s="187">
        <v>0.1968191</v>
      </c>
      <c r="J8551" s="41" t="s">
        <v>941</v>
      </c>
      <c r="K8551" s="41" t="s">
        <v>2666</v>
      </c>
      <c r="O8551" s="59" t="s">
        <v>2667</v>
      </c>
    </row>
    <row r="8552" spans="1:15" x14ac:dyDescent="0.2">
      <c r="A8552" s="30">
        <v>1101</v>
      </c>
      <c r="B8552" s="253" t="str">
        <f>IF(AND(A8552&lt;&gt;"",ISNUMBER(A8552)),VLOOKUP(A8552,Studies!A:BR,2,FALSE),"")</f>
        <v>Greenblatt 1998</v>
      </c>
      <c r="C8552" s="254" t="str">
        <f>IF(AND(A8552&lt;&gt;"",ISNUMBER(A8552)),VLOOKUP(A8552,Studies!A:BR,3,FALSE),"")</f>
        <v>https://www.ncbi.nlm.nih.gov/pubmed/9757151</v>
      </c>
      <c r="D8552" s="254" t="str">
        <f>IF(AND(A8552&lt;&gt;"",ISNUMBER(A8552)),VLOOKUP(A8552,Studies!A:BR,4,FALSE),"")</f>
        <v>Trial D Triazolam + Erythromycin</v>
      </c>
      <c r="E8552" s="254" t="str">
        <f>IF(AND(A8552&lt;&gt;"",ISNUMBER(A8552)),VLOOKUP(A8552,Studies!A:BR,5,FALSE),"")</f>
        <v>Triazolam</v>
      </c>
      <c r="F8552" s="255" t="str">
        <f>IF(AND(A8552&lt;&gt;"",ISNUMBER(A8552)),VLOOKUP(A8552,Studies!A:BR,6,FALSE),"")</f>
        <v>Plasma</v>
      </c>
      <c r="G8552" s="194">
        <v>25</v>
      </c>
      <c r="H8552" s="50" t="s">
        <v>60</v>
      </c>
      <c r="I8552" s="187" t="s">
        <v>2642</v>
      </c>
      <c r="J8552" s="41" t="s">
        <v>941</v>
      </c>
      <c r="K8552" s="41" t="s">
        <v>2666</v>
      </c>
      <c r="O8552" s="59" t="s">
        <v>2667</v>
      </c>
    </row>
    <row r="8553" spans="1:15" x14ac:dyDescent="0.2">
      <c r="A8553" s="30">
        <v>1101</v>
      </c>
      <c r="B8553" s="253" t="str">
        <f>IF(AND(A8553&lt;&gt;"",ISNUMBER(A8553)),VLOOKUP(A8553,Studies!A:BR,2,FALSE),"")</f>
        <v>Greenblatt 1998</v>
      </c>
      <c r="C8553" s="254" t="str">
        <f>IF(AND(A8553&lt;&gt;"",ISNUMBER(A8553)),VLOOKUP(A8553,Studies!A:BR,3,FALSE),"")</f>
        <v>https://www.ncbi.nlm.nih.gov/pubmed/9757151</v>
      </c>
      <c r="D8553" s="254" t="str">
        <f>IF(AND(A8553&lt;&gt;"",ISNUMBER(A8553)),VLOOKUP(A8553,Studies!A:BR,4,FALSE),"")</f>
        <v>Trial D Triazolam + Erythromycin</v>
      </c>
      <c r="E8553" s="254" t="str">
        <f>IF(AND(A8553&lt;&gt;"",ISNUMBER(A8553)),VLOOKUP(A8553,Studies!A:BR,5,FALSE),"")</f>
        <v>Triazolam</v>
      </c>
      <c r="F8553" s="255" t="str">
        <f>IF(AND(A8553&lt;&gt;"",ISNUMBER(A8553)),VLOOKUP(A8553,Studies!A:BR,6,FALSE),"")</f>
        <v>Plasma</v>
      </c>
      <c r="G8553" s="194">
        <v>25.5</v>
      </c>
      <c r="H8553" s="50" t="s">
        <v>60</v>
      </c>
      <c r="I8553" s="187">
        <v>1.1585490000000001</v>
      </c>
      <c r="J8553" s="41" t="s">
        <v>941</v>
      </c>
      <c r="K8553" s="41" t="s">
        <v>2666</v>
      </c>
      <c r="O8553" s="59" t="s">
        <v>2667</v>
      </c>
    </row>
    <row r="8554" spans="1:15" x14ac:dyDescent="0.2">
      <c r="A8554" s="30">
        <v>1101</v>
      </c>
      <c r="B8554" s="253" t="str">
        <f>IF(AND(A8554&lt;&gt;"",ISNUMBER(A8554)),VLOOKUP(A8554,Studies!A:BR,2,FALSE),"")</f>
        <v>Greenblatt 1998</v>
      </c>
      <c r="C8554" s="254" t="str">
        <f>IF(AND(A8554&lt;&gt;"",ISNUMBER(A8554)),VLOOKUP(A8554,Studies!A:BR,3,FALSE),"")</f>
        <v>https://www.ncbi.nlm.nih.gov/pubmed/9757151</v>
      </c>
      <c r="D8554" s="254" t="str">
        <f>IF(AND(A8554&lt;&gt;"",ISNUMBER(A8554)),VLOOKUP(A8554,Studies!A:BR,4,FALSE),"")</f>
        <v>Trial D Triazolam + Erythromycin</v>
      </c>
      <c r="E8554" s="254" t="str">
        <f>IF(AND(A8554&lt;&gt;"",ISNUMBER(A8554)),VLOOKUP(A8554,Studies!A:BR,5,FALSE),"")</f>
        <v>Triazolam</v>
      </c>
      <c r="F8554" s="255" t="str">
        <f>IF(AND(A8554&lt;&gt;"",ISNUMBER(A8554)),VLOOKUP(A8554,Studies!A:BR,6,FALSE),"")</f>
        <v>Plasma</v>
      </c>
      <c r="G8554" s="194">
        <v>26</v>
      </c>
      <c r="H8554" s="50" t="s">
        <v>60</v>
      </c>
      <c r="I8554" s="187">
        <v>1.986084</v>
      </c>
      <c r="J8554" s="41" t="s">
        <v>941</v>
      </c>
      <c r="K8554" s="41" t="s">
        <v>2666</v>
      </c>
      <c r="O8554" s="59" t="s">
        <v>2667</v>
      </c>
    </row>
    <row r="8555" spans="1:15" x14ac:dyDescent="0.2">
      <c r="A8555" s="30">
        <v>1101</v>
      </c>
      <c r="B8555" s="253" t="str">
        <f>IF(AND(A8555&lt;&gt;"",ISNUMBER(A8555)),VLOOKUP(A8555,Studies!A:BR,2,FALSE),"")</f>
        <v>Greenblatt 1998</v>
      </c>
      <c r="C8555" s="254" t="str">
        <f>IF(AND(A8555&lt;&gt;"",ISNUMBER(A8555)),VLOOKUP(A8555,Studies!A:BR,3,FALSE),"")</f>
        <v>https://www.ncbi.nlm.nih.gov/pubmed/9757151</v>
      </c>
      <c r="D8555" s="254" t="str">
        <f>IF(AND(A8555&lt;&gt;"",ISNUMBER(A8555)),VLOOKUP(A8555,Studies!A:BR,4,FALSE),"")</f>
        <v>Trial D Triazolam + Erythromycin</v>
      </c>
      <c r="E8555" s="254" t="str">
        <f>IF(AND(A8555&lt;&gt;"",ISNUMBER(A8555)),VLOOKUP(A8555,Studies!A:BR,5,FALSE),"")</f>
        <v>Triazolam</v>
      </c>
      <c r="F8555" s="255" t="str">
        <f>IF(AND(A8555&lt;&gt;"",ISNUMBER(A8555)),VLOOKUP(A8555,Studies!A:BR,6,FALSE),"")</f>
        <v>Plasma</v>
      </c>
      <c r="G8555" s="194">
        <v>26.5</v>
      </c>
      <c r="H8555" s="50" t="s">
        <v>60</v>
      </c>
      <c r="I8555" s="187">
        <v>2.0084490000000002</v>
      </c>
      <c r="J8555" s="41" t="s">
        <v>941</v>
      </c>
      <c r="K8555" s="41" t="s">
        <v>2666</v>
      </c>
      <c r="O8555" s="59" t="s">
        <v>2667</v>
      </c>
    </row>
    <row r="8556" spans="1:15" x14ac:dyDescent="0.2">
      <c r="A8556" s="30">
        <v>1101</v>
      </c>
      <c r="B8556" s="253" t="str">
        <f>IF(AND(A8556&lt;&gt;"",ISNUMBER(A8556)),VLOOKUP(A8556,Studies!A:BR,2,FALSE),"")</f>
        <v>Greenblatt 1998</v>
      </c>
      <c r="C8556" s="254" t="str">
        <f>IF(AND(A8556&lt;&gt;"",ISNUMBER(A8556)),VLOOKUP(A8556,Studies!A:BR,3,FALSE),"")</f>
        <v>https://www.ncbi.nlm.nih.gov/pubmed/9757151</v>
      </c>
      <c r="D8556" s="254" t="str">
        <f>IF(AND(A8556&lt;&gt;"",ISNUMBER(A8556)),VLOOKUP(A8556,Studies!A:BR,4,FALSE),"")</f>
        <v>Trial D Triazolam + Erythromycin</v>
      </c>
      <c r="E8556" s="254" t="str">
        <f>IF(AND(A8556&lt;&gt;"",ISNUMBER(A8556)),VLOOKUP(A8556,Studies!A:BR,5,FALSE),"")</f>
        <v>Triazolam</v>
      </c>
      <c r="F8556" s="255" t="str">
        <f>IF(AND(A8556&lt;&gt;"",ISNUMBER(A8556)),VLOOKUP(A8556,Studies!A:BR,6,FALSE),"")</f>
        <v>Plasma</v>
      </c>
      <c r="G8556" s="194">
        <v>27</v>
      </c>
      <c r="H8556" s="50" t="s">
        <v>60</v>
      </c>
      <c r="I8556" s="187">
        <v>1.8876740000000001</v>
      </c>
      <c r="J8556" s="41" t="s">
        <v>941</v>
      </c>
      <c r="K8556" s="41" t="s">
        <v>2666</v>
      </c>
      <c r="O8556" s="59" t="s">
        <v>2667</v>
      </c>
    </row>
    <row r="8557" spans="1:15" x14ac:dyDescent="0.2">
      <c r="A8557" s="30">
        <v>1101</v>
      </c>
      <c r="B8557" s="253" t="str">
        <f>IF(AND(A8557&lt;&gt;"",ISNUMBER(A8557)),VLOOKUP(A8557,Studies!A:BR,2,FALSE),"")</f>
        <v>Greenblatt 1998</v>
      </c>
      <c r="C8557" s="254" t="str">
        <f>IF(AND(A8557&lt;&gt;"",ISNUMBER(A8557)),VLOOKUP(A8557,Studies!A:BR,3,FALSE),"")</f>
        <v>https://www.ncbi.nlm.nih.gov/pubmed/9757151</v>
      </c>
      <c r="D8557" s="254" t="str">
        <f>IF(AND(A8557&lt;&gt;"",ISNUMBER(A8557)),VLOOKUP(A8557,Studies!A:BR,4,FALSE),"")</f>
        <v>Trial D Triazolam + Erythromycin</v>
      </c>
      <c r="E8557" s="254" t="str">
        <f>IF(AND(A8557&lt;&gt;"",ISNUMBER(A8557)),VLOOKUP(A8557,Studies!A:BR,5,FALSE),"")</f>
        <v>Triazolam</v>
      </c>
      <c r="F8557" s="255" t="str">
        <f>IF(AND(A8557&lt;&gt;"",ISNUMBER(A8557)),VLOOKUP(A8557,Studies!A:BR,6,FALSE),"")</f>
        <v>Plasma</v>
      </c>
      <c r="G8557" s="194">
        <v>27.5</v>
      </c>
      <c r="H8557" s="50" t="s">
        <v>60</v>
      </c>
      <c r="I8557" s="187">
        <v>1.7803180000000001</v>
      </c>
      <c r="J8557" s="41" t="s">
        <v>941</v>
      </c>
      <c r="K8557" s="41" t="s">
        <v>2666</v>
      </c>
      <c r="O8557" s="59" t="s">
        <v>2667</v>
      </c>
    </row>
    <row r="8558" spans="1:15" x14ac:dyDescent="0.2">
      <c r="A8558" s="30">
        <v>1101</v>
      </c>
      <c r="B8558" s="253" t="str">
        <f>IF(AND(A8558&lt;&gt;"",ISNUMBER(A8558)),VLOOKUP(A8558,Studies!A:BR,2,FALSE),"")</f>
        <v>Greenblatt 1998</v>
      </c>
      <c r="C8558" s="254" t="str">
        <f>IF(AND(A8558&lt;&gt;"",ISNUMBER(A8558)),VLOOKUP(A8558,Studies!A:BR,3,FALSE),"")</f>
        <v>https://www.ncbi.nlm.nih.gov/pubmed/9757151</v>
      </c>
      <c r="D8558" s="254" t="str">
        <f>IF(AND(A8558&lt;&gt;"",ISNUMBER(A8558)),VLOOKUP(A8558,Studies!A:BR,4,FALSE),"")</f>
        <v>Trial D Triazolam + Erythromycin</v>
      </c>
      <c r="E8558" s="254" t="str">
        <f>IF(AND(A8558&lt;&gt;"",ISNUMBER(A8558)),VLOOKUP(A8558,Studies!A:BR,5,FALSE),"")</f>
        <v>Triazolam</v>
      </c>
      <c r="F8558" s="255" t="str">
        <f>IF(AND(A8558&lt;&gt;"",ISNUMBER(A8558)),VLOOKUP(A8558,Studies!A:BR,6,FALSE),"")</f>
        <v>Plasma</v>
      </c>
      <c r="G8558" s="194">
        <v>28</v>
      </c>
      <c r="H8558" s="50" t="s">
        <v>60</v>
      </c>
      <c r="I8558" s="187">
        <v>1.6729620000000001</v>
      </c>
      <c r="J8558" s="41" t="s">
        <v>941</v>
      </c>
      <c r="K8558" s="41" t="s">
        <v>2666</v>
      </c>
      <c r="O8558" s="59" t="s">
        <v>2667</v>
      </c>
    </row>
    <row r="8559" spans="1:15" x14ac:dyDescent="0.2">
      <c r="A8559" s="30">
        <v>1101</v>
      </c>
      <c r="B8559" s="253" t="str">
        <f>IF(AND(A8559&lt;&gt;"",ISNUMBER(A8559)),VLOOKUP(A8559,Studies!A:BR,2,FALSE),"")</f>
        <v>Greenblatt 1998</v>
      </c>
      <c r="C8559" s="254" t="str">
        <f>IF(AND(A8559&lt;&gt;"",ISNUMBER(A8559)),VLOOKUP(A8559,Studies!A:BR,3,FALSE),"")</f>
        <v>https://www.ncbi.nlm.nih.gov/pubmed/9757151</v>
      </c>
      <c r="D8559" s="254" t="str">
        <f>IF(AND(A8559&lt;&gt;"",ISNUMBER(A8559)),VLOOKUP(A8559,Studies!A:BR,4,FALSE),"")</f>
        <v>Trial D Triazolam + Erythromycin</v>
      </c>
      <c r="E8559" s="254" t="str">
        <f>IF(AND(A8559&lt;&gt;"",ISNUMBER(A8559)),VLOOKUP(A8559,Studies!A:BR,5,FALSE),"")</f>
        <v>Triazolam</v>
      </c>
      <c r="F8559" s="255" t="str">
        <f>IF(AND(A8559&lt;&gt;"",ISNUMBER(A8559)),VLOOKUP(A8559,Studies!A:BR,6,FALSE),"")</f>
        <v>Plasma</v>
      </c>
      <c r="G8559" s="194">
        <v>29</v>
      </c>
      <c r="H8559" s="50" t="s">
        <v>60</v>
      </c>
      <c r="I8559" s="187">
        <v>1.400099</v>
      </c>
      <c r="J8559" s="41" t="s">
        <v>941</v>
      </c>
      <c r="K8559" s="41" t="s">
        <v>2666</v>
      </c>
      <c r="O8559" s="59" t="s">
        <v>2667</v>
      </c>
    </row>
    <row r="8560" spans="1:15" x14ac:dyDescent="0.2">
      <c r="A8560" s="30">
        <v>1101</v>
      </c>
      <c r="B8560" s="253" t="str">
        <f>IF(AND(A8560&lt;&gt;"",ISNUMBER(A8560)),VLOOKUP(A8560,Studies!A:BR,2,FALSE),"")</f>
        <v>Greenblatt 1998</v>
      </c>
      <c r="C8560" s="254" t="str">
        <f>IF(AND(A8560&lt;&gt;"",ISNUMBER(A8560)),VLOOKUP(A8560,Studies!A:BR,3,FALSE),"")</f>
        <v>https://www.ncbi.nlm.nih.gov/pubmed/9757151</v>
      </c>
      <c r="D8560" s="254" t="str">
        <f>IF(AND(A8560&lt;&gt;"",ISNUMBER(A8560)),VLOOKUP(A8560,Studies!A:BR,4,FALSE),"")</f>
        <v>Trial D Triazolam + Erythromycin</v>
      </c>
      <c r="E8560" s="254" t="str">
        <f>IF(AND(A8560&lt;&gt;"",ISNUMBER(A8560)),VLOOKUP(A8560,Studies!A:BR,5,FALSE),"")</f>
        <v>Triazolam</v>
      </c>
      <c r="F8560" s="255" t="str">
        <f>IF(AND(A8560&lt;&gt;"",ISNUMBER(A8560)),VLOOKUP(A8560,Studies!A:BR,6,FALSE),"")</f>
        <v>Plasma</v>
      </c>
      <c r="G8560" s="194">
        <v>30</v>
      </c>
      <c r="H8560" s="50" t="s">
        <v>60</v>
      </c>
      <c r="I8560" s="187">
        <v>1.261431</v>
      </c>
      <c r="J8560" s="41" t="s">
        <v>941</v>
      </c>
      <c r="K8560" s="41" t="s">
        <v>2666</v>
      </c>
      <c r="O8560" s="59" t="s">
        <v>2667</v>
      </c>
    </row>
    <row r="8561" spans="1:16" x14ac:dyDescent="0.2">
      <c r="A8561" s="30">
        <v>1101</v>
      </c>
      <c r="B8561" s="253" t="str">
        <f>IF(AND(A8561&lt;&gt;"",ISNUMBER(A8561)),VLOOKUP(A8561,Studies!A:BR,2,FALSE),"")</f>
        <v>Greenblatt 1998</v>
      </c>
      <c r="C8561" s="254" t="str">
        <f>IF(AND(A8561&lt;&gt;"",ISNUMBER(A8561)),VLOOKUP(A8561,Studies!A:BR,3,FALSE),"")</f>
        <v>https://www.ncbi.nlm.nih.gov/pubmed/9757151</v>
      </c>
      <c r="D8561" s="254" t="str">
        <f>IF(AND(A8561&lt;&gt;"",ISNUMBER(A8561)),VLOOKUP(A8561,Studies!A:BR,4,FALSE),"")</f>
        <v>Trial D Triazolam + Erythromycin</v>
      </c>
      <c r="E8561" s="254" t="str">
        <f>IF(AND(A8561&lt;&gt;"",ISNUMBER(A8561)),VLOOKUP(A8561,Studies!A:BR,5,FALSE),"")</f>
        <v>Triazolam</v>
      </c>
      <c r="F8561" s="255" t="str">
        <f>IF(AND(A8561&lt;&gt;"",ISNUMBER(A8561)),VLOOKUP(A8561,Studies!A:BR,6,FALSE),"")</f>
        <v>Plasma</v>
      </c>
      <c r="G8561" s="194">
        <v>31</v>
      </c>
      <c r="H8561" s="50" t="s">
        <v>60</v>
      </c>
      <c r="I8561" s="187">
        <v>1.1361829999999999</v>
      </c>
      <c r="J8561" s="41" t="s">
        <v>941</v>
      </c>
      <c r="K8561" s="41" t="s">
        <v>2666</v>
      </c>
      <c r="O8561" s="59" t="s">
        <v>2667</v>
      </c>
    </row>
    <row r="8562" spans="1:16" x14ac:dyDescent="0.2">
      <c r="A8562" s="30">
        <v>1101</v>
      </c>
      <c r="B8562" s="253" t="str">
        <f>IF(AND(A8562&lt;&gt;"",ISNUMBER(A8562)),VLOOKUP(A8562,Studies!A:BR,2,FALSE),"")</f>
        <v>Greenblatt 1998</v>
      </c>
      <c r="C8562" s="254" t="str">
        <f>IF(AND(A8562&lt;&gt;"",ISNUMBER(A8562)),VLOOKUP(A8562,Studies!A:BR,3,FALSE),"")</f>
        <v>https://www.ncbi.nlm.nih.gov/pubmed/9757151</v>
      </c>
      <c r="D8562" s="254" t="str">
        <f>IF(AND(A8562&lt;&gt;"",ISNUMBER(A8562)),VLOOKUP(A8562,Studies!A:BR,4,FALSE),"")</f>
        <v>Trial D Triazolam + Erythromycin</v>
      </c>
      <c r="E8562" s="254" t="str">
        <f>IF(AND(A8562&lt;&gt;"",ISNUMBER(A8562)),VLOOKUP(A8562,Studies!A:BR,5,FALSE),"")</f>
        <v>Triazolam</v>
      </c>
      <c r="F8562" s="255" t="str">
        <f>IF(AND(A8562&lt;&gt;"",ISNUMBER(A8562)),VLOOKUP(A8562,Studies!A:BR,6,FALSE),"")</f>
        <v>Plasma</v>
      </c>
      <c r="G8562" s="194">
        <v>33</v>
      </c>
      <c r="H8562" s="50" t="s">
        <v>60</v>
      </c>
      <c r="I8562" s="187">
        <v>0.92147120000000005</v>
      </c>
      <c r="J8562" s="41" t="s">
        <v>941</v>
      </c>
      <c r="K8562" s="41" t="s">
        <v>2666</v>
      </c>
      <c r="O8562" s="59" t="s">
        <v>2667</v>
      </c>
    </row>
    <row r="8563" spans="1:16" x14ac:dyDescent="0.2">
      <c r="A8563" s="30">
        <v>1101</v>
      </c>
      <c r="B8563" s="253" t="str">
        <f>IF(AND(A8563&lt;&gt;"",ISNUMBER(A8563)),VLOOKUP(A8563,Studies!A:BR,2,FALSE),"")</f>
        <v>Greenblatt 1998</v>
      </c>
      <c r="C8563" s="254" t="str">
        <f>IF(AND(A8563&lt;&gt;"",ISNUMBER(A8563)),VLOOKUP(A8563,Studies!A:BR,3,FALSE),"")</f>
        <v>https://www.ncbi.nlm.nih.gov/pubmed/9757151</v>
      </c>
      <c r="D8563" s="254" t="str">
        <f>IF(AND(A8563&lt;&gt;"",ISNUMBER(A8563)),VLOOKUP(A8563,Studies!A:BR,4,FALSE),"")</f>
        <v>Trial D Triazolam + Erythromycin</v>
      </c>
      <c r="E8563" s="254" t="str">
        <f>IF(AND(A8563&lt;&gt;"",ISNUMBER(A8563)),VLOOKUP(A8563,Studies!A:BR,5,FALSE),"")</f>
        <v>Triazolam</v>
      </c>
      <c r="F8563" s="255" t="str">
        <f>IF(AND(A8563&lt;&gt;"",ISNUMBER(A8563)),VLOOKUP(A8563,Studies!A:BR,6,FALSE),"")</f>
        <v>Plasma</v>
      </c>
      <c r="G8563" s="194">
        <v>49</v>
      </c>
      <c r="H8563" s="50" t="s">
        <v>60</v>
      </c>
      <c r="I8563" s="187">
        <v>0.15176809999999999</v>
      </c>
      <c r="J8563" s="41" t="s">
        <v>941</v>
      </c>
      <c r="K8563" s="41" t="s">
        <v>2666</v>
      </c>
      <c r="O8563" s="59" t="s">
        <v>2667</v>
      </c>
    </row>
    <row r="8564" spans="1:16" x14ac:dyDescent="0.2">
      <c r="A8564" s="30">
        <v>1102</v>
      </c>
      <c r="B8564" s="253" t="str">
        <f>IF(AND(A8564&lt;&gt;"",ISNUMBER(A8564)),VLOOKUP(A8564,Studies!A:BR,2,FALSE),"")</f>
        <v>Greenblatt 1998</v>
      </c>
      <c r="C8564" s="254" t="str">
        <f>IF(AND(A8564&lt;&gt;"",ISNUMBER(A8564)),VLOOKUP(A8564,Studies!A:BR,3,FALSE),"")</f>
        <v>https://www.ncbi.nlm.nih.gov/pubmed/9757151</v>
      </c>
      <c r="D8564" s="254" t="str">
        <f>IF(AND(A8564&lt;&gt;"",ISNUMBER(A8564)),VLOOKUP(A8564,Studies!A:BR,4,FALSE),"")</f>
        <v>Trial E Triazolam + Clarithromycin</v>
      </c>
      <c r="E8564" s="254" t="str">
        <f>IF(AND(A8564&lt;&gt;"",ISNUMBER(A8564)),VLOOKUP(A8564,Studies!A:BR,5,FALSE),"")</f>
        <v>Triazolam</v>
      </c>
      <c r="F8564" s="255" t="str">
        <f>IF(AND(A8564&lt;&gt;"",ISNUMBER(A8564)),VLOOKUP(A8564,Studies!A:BR,6,FALSE),"")</f>
        <v>Plasma</v>
      </c>
      <c r="G8564" s="194">
        <v>25</v>
      </c>
      <c r="H8564" s="50" t="s">
        <v>60</v>
      </c>
      <c r="I8564" s="187" t="s">
        <v>2642</v>
      </c>
      <c r="J8564" s="41" t="s">
        <v>941</v>
      </c>
      <c r="K8564" s="41" t="s">
        <v>2666</v>
      </c>
      <c r="O8564" s="59" t="s">
        <v>2667</v>
      </c>
    </row>
    <row r="8565" spans="1:16" x14ac:dyDescent="0.2">
      <c r="A8565" s="30">
        <v>1102</v>
      </c>
      <c r="B8565" s="253" t="str">
        <f>IF(AND(A8565&lt;&gt;"",ISNUMBER(A8565)),VLOOKUP(A8565,Studies!A:BR,2,FALSE),"")</f>
        <v>Greenblatt 1998</v>
      </c>
      <c r="C8565" s="254" t="str">
        <f>IF(AND(A8565&lt;&gt;"",ISNUMBER(A8565)),VLOOKUP(A8565,Studies!A:BR,3,FALSE),"")</f>
        <v>https://www.ncbi.nlm.nih.gov/pubmed/9757151</v>
      </c>
      <c r="D8565" s="254" t="str">
        <f>IF(AND(A8565&lt;&gt;"",ISNUMBER(A8565)),VLOOKUP(A8565,Studies!A:BR,4,FALSE),"")</f>
        <v>Trial E Triazolam + Clarithromycin</v>
      </c>
      <c r="E8565" s="254" t="str">
        <f>IF(AND(A8565&lt;&gt;"",ISNUMBER(A8565)),VLOOKUP(A8565,Studies!A:BR,5,FALSE),"")</f>
        <v>Triazolam</v>
      </c>
      <c r="F8565" s="255" t="str">
        <f>IF(AND(A8565&lt;&gt;"",ISNUMBER(A8565)),VLOOKUP(A8565,Studies!A:BR,6,FALSE),"")</f>
        <v>Plasma</v>
      </c>
      <c r="G8565" s="194">
        <v>25.5</v>
      </c>
      <c r="H8565" s="50" t="s">
        <v>60</v>
      </c>
      <c r="I8565" s="187">
        <v>1.2480119999999999</v>
      </c>
      <c r="J8565" s="41" t="s">
        <v>941</v>
      </c>
      <c r="K8565" s="41" t="s">
        <v>2666</v>
      </c>
      <c r="O8565" s="59" t="s">
        <v>2667</v>
      </c>
    </row>
    <row r="8566" spans="1:16" x14ac:dyDescent="0.2">
      <c r="A8566" s="30">
        <v>1102</v>
      </c>
      <c r="B8566" s="253" t="str">
        <f>IF(AND(A8566&lt;&gt;"",ISNUMBER(A8566)),VLOOKUP(A8566,Studies!A:BR,2,FALSE),"")</f>
        <v>Greenblatt 1998</v>
      </c>
      <c r="C8566" s="254" t="str">
        <f>IF(AND(A8566&lt;&gt;"",ISNUMBER(A8566)),VLOOKUP(A8566,Studies!A:BR,3,FALSE),"")</f>
        <v>https://www.ncbi.nlm.nih.gov/pubmed/9757151</v>
      </c>
      <c r="D8566" s="254" t="str">
        <f>IF(AND(A8566&lt;&gt;"",ISNUMBER(A8566)),VLOOKUP(A8566,Studies!A:BR,4,FALSE),"")</f>
        <v>Trial E Triazolam + Clarithromycin</v>
      </c>
      <c r="E8566" s="254" t="str">
        <f>IF(AND(A8566&lt;&gt;"",ISNUMBER(A8566)),VLOOKUP(A8566,Studies!A:BR,5,FALSE),"")</f>
        <v>Triazolam</v>
      </c>
      <c r="F8566" s="255" t="str">
        <f>IF(AND(A8566&lt;&gt;"",ISNUMBER(A8566)),VLOOKUP(A8566,Studies!A:BR,6,FALSE),"")</f>
        <v>Plasma</v>
      </c>
      <c r="G8566" s="194">
        <v>26</v>
      </c>
      <c r="H8566" s="50" t="s">
        <v>60</v>
      </c>
      <c r="I8566" s="187">
        <v>2.0173960000000002</v>
      </c>
      <c r="J8566" s="41" t="s">
        <v>941</v>
      </c>
      <c r="K8566" s="41" t="s">
        <v>2666</v>
      </c>
      <c r="O8566" s="59" t="s">
        <v>2667</v>
      </c>
    </row>
    <row r="8567" spans="1:16" x14ac:dyDescent="0.2">
      <c r="A8567" s="30">
        <v>1102</v>
      </c>
      <c r="B8567" s="253" t="str">
        <f>IF(AND(A8567&lt;&gt;"",ISNUMBER(A8567)),VLOOKUP(A8567,Studies!A:BR,2,FALSE),"")</f>
        <v>Greenblatt 1998</v>
      </c>
      <c r="C8567" s="254" t="str">
        <f>IF(AND(A8567&lt;&gt;"",ISNUMBER(A8567)),VLOOKUP(A8567,Studies!A:BR,3,FALSE),"")</f>
        <v>https://www.ncbi.nlm.nih.gov/pubmed/9757151</v>
      </c>
      <c r="D8567" s="254" t="str">
        <f>IF(AND(A8567&lt;&gt;"",ISNUMBER(A8567)),VLOOKUP(A8567,Studies!A:BR,4,FALSE),"")</f>
        <v>Trial E Triazolam + Clarithromycin</v>
      </c>
      <c r="E8567" s="254" t="str">
        <f>IF(AND(A8567&lt;&gt;"",ISNUMBER(A8567)),VLOOKUP(A8567,Studies!A:BR,5,FALSE),"")</f>
        <v>Triazolam</v>
      </c>
      <c r="F8567" s="255" t="str">
        <f>IF(AND(A8567&lt;&gt;"",ISNUMBER(A8567)),VLOOKUP(A8567,Studies!A:BR,6,FALSE),"")</f>
        <v>Plasma</v>
      </c>
      <c r="G8567" s="194">
        <v>26.5</v>
      </c>
      <c r="H8567" s="50" t="s">
        <v>60</v>
      </c>
      <c r="I8567" s="187">
        <v>2.1426440000000002</v>
      </c>
      <c r="J8567" s="41" t="s">
        <v>941</v>
      </c>
      <c r="K8567" s="41" t="s">
        <v>2666</v>
      </c>
      <c r="O8567" s="59" t="s">
        <v>2667</v>
      </c>
    </row>
    <row r="8568" spans="1:16" x14ac:dyDescent="0.2">
      <c r="A8568" s="30">
        <v>1102</v>
      </c>
      <c r="B8568" s="253" t="str">
        <f>IF(AND(A8568&lt;&gt;"",ISNUMBER(A8568)),VLOOKUP(A8568,Studies!A:BR,2,FALSE),"")</f>
        <v>Greenblatt 1998</v>
      </c>
      <c r="C8568" s="254" t="str">
        <f>IF(AND(A8568&lt;&gt;"",ISNUMBER(A8568)),VLOOKUP(A8568,Studies!A:BR,3,FALSE),"")</f>
        <v>https://www.ncbi.nlm.nih.gov/pubmed/9757151</v>
      </c>
      <c r="D8568" s="254" t="str">
        <f>IF(AND(A8568&lt;&gt;"",ISNUMBER(A8568)),VLOOKUP(A8568,Studies!A:BR,4,FALSE),"")</f>
        <v>Trial E Triazolam + Clarithromycin</v>
      </c>
      <c r="E8568" s="254" t="str">
        <f>IF(AND(A8568&lt;&gt;"",ISNUMBER(A8568)),VLOOKUP(A8568,Studies!A:BR,5,FALSE),"")</f>
        <v>Triazolam</v>
      </c>
      <c r="F8568" s="255" t="str">
        <f>IF(AND(A8568&lt;&gt;"",ISNUMBER(A8568)),VLOOKUP(A8568,Studies!A:BR,6,FALSE),"")</f>
        <v>Plasma</v>
      </c>
      <c r="G8568" s="194">
        <v>27</v>
      </c>
      <c r="H8568" s="50" t="s">
        <v>60</v>
      </c>
      <c r="I8568" s="187">
        <v>2.0263420000000001</v>
      </c>
      <c r="J8568" s="41" t="s">
        <v>941</v>
      </c>
      <c r="K8568" s="41" t="s">
        <v>2666</v>
      </c>
      <c r="O8568" s="59" t="s">
        <v>2667</v>
      </c>
    </row>
    <row r="8569" spans="1:16" x14ac:dyDescent="0.2">
      <c r="A8569" s="30">
        <v>1102</v>
      </c>
      <c r="B8569" s="253" t="str">
        <f>IF(AND(A8569&lt;&gt;"",ISNUMBER(A8569)),VLOOKUP(A8569,Studies!A:BR,2,FALSE),"")</f>
        <v>Greenblatt 1998</v>
      </c>
      <c r="C8569" s="254" t="str">
        <f>IF(AND(A8569&lt;&gt;"",ISNUMBER(A8569)),VLOOKUP(A8569,Studies!A:BR,3,FALSE),"")</f>
        <v>https://www.ncbi.nlm.nih.gov/pubmed/9757151</v>
      </c>
      <c r="D8569" s="254" t="str">
        <f>IF(AND(A8569&lt;&gt;"",ISNUMBER(A8569)),VLOOKUP(A8569,Studies!A:BR,4,FALSE),"")</f>
        <v>Trial E Triazolam + Clarithromycin</v>
      </c>
      <c r="E8569" s="254" t="str">
        <f>IF(AND(A8569&lt;&gt;"",ISNUMBER(A8569)),VLOOKUP(A8569,Studies!A:BR,5,FALSE),"")</f>
        <v>Triazolam</v>
      </c>
      <c r="F8569" s="255" t="str">
        <f>IF(AND(A8569&lt;&gt;"",ISNUMBER(A8569)),VLOOKUP(A8569,Studies!A:BR,6,FALSE),"")</f>
        <v>Plasma</v>
      </c>
      <c r="G8569" s="194">
        <v>27.5</v>
      </c>
      <c r="H8569" s="50" t="s">
        <v>60</v>
      </c>
      <c r="I8569" s="187">
        <v>1.9771369999999999</v>
      </c>
      <c r="J8569" s="41" t="s">
        <v>941</v>
      </c>
      <c r="K8569" s="41" t="s">
        <v>2666</v>
      </c>
      <c r="O8569" s="59" t="s">
        <v>2667</v>
      </c>
    </row>
    <row r="8570" spans="1:16" x14ac:dyDescent="0.2">
      <c r="A8570" s="30">
        <v>1102</v>
      </c>
      <c r="B8570" s="253" t="str">
        <f>IF(AND(A8570&lt;&gt;"",ISNUMBER(A8570)),VLOOKUP(A8570,Studies!A:BR,2,FALSE),"")</f>
        <v>Greenblatt 1998</v>
      </c>
      <c r="C8570" s="254" t="str">
        <f>IF(AND(A8570&lt;&gt;"",ISNUMBER(A8570)),VLOOKUP(A8570,Studies!A:BR,3,FALSE),"")</f>
        <v>https://www.ncbi.nlm.nih.gov/pubmed/9757151</v>
      </c>
      <c r="D8570" s="254" t="str">
        <f>IF(AND(A8570&lt;&gt;"",ISNUMBER(A8570)),VLOOKUP(A8570,Studies!A:BR,4,FALSE),"")</f>
        <v>Trial E Triazolam + Clarithromycin</v>
      </c>
      <c r="E8570" s="254" t="str">
        <f>IF(AND(A8570&lt;&gt;"",ISNUMBER(A8570)),VLOOKUP(A8570,Studies!A:BR,5,FALSE),"")</f>
        <v>Triazolam</v>
      </c>
      <c r="F8570" s="255" t="str">
        <f>IF(AND(A8570&lt;&gt;"",ISNUMBER(A8570)),VLOOKUP(A8570,Studies!A:BR,6,FALSE),"")</f>
        <v>Plasma</v>
      </c>
      <c r="G8570" s="194">
        <v>28</v>
      </c>
      <c r="H8570" s="50" t="s">
        <v>60</v>
      </c>
      <c r="I8570" s="187">
        <v>1.8429420000000001</v>
      </c>
      <c r="J8570" s="41" t="s">
        <v>941</v>
      </c>
      <c r="K8570" s="41" t="s">
        <v>2666</v>
      </c>
      <c r="O8570" s="59" t="s">
        <v>2667</v>
      </c>
    </row>
    <row r="8571" spans="1:16" x14ac:dyDescent="0.2">
      <c r="A8571" s="30">
        <v>1102</v>
      </c>
      <c r="B8571" s="253" t="str">
        <f>IF(AND(A8571&lt;&gt;"",ISNUMBER(A8571)),VLOOKUP(A8571,Studies!A:BR,2,FALSE),"")</f>
        <v>Greenblatt 1998</v>
      </c>
      <c r="C8571" s="254" t="str">
        <f>IF(AND(A8571&lt;&gt;"",ISNUMBER(A8571)),VLOOKUP(A8571,Studies!A:BR,3,FALSE),"")</f>
        <v>https://www.ncbi.nlm.nih.gov/pubmed/9757151</v>
      </c>
      <c r="D8571" s="254" t="str">
        <f>IF(AND(A8571&lt;&gt;"",ISNUMBER(A8571)),VLOOKUP(A8571,Studies!A:BR,4,FALSE),"")</f>
        <v>Trial E Triazolam + Clarithromycin</v>
      </c>
      <c r="E8571" s="254" t="str">
        <f>IF(AND(A8571&lt;&gt;"",ISNUMBER(A8571)),VLOOKUP(A8571,Studies!A:BR,5,FALSE),"")</f>
        <v>Triazolam</v>
      </c>
      <c r="F8571" s="255" t="str">
        <f>IF(AND(A8571&lt;&gt;"",ISNUMBER(A8571)),VLOOKUP(A8571,Studies!A:BR,6,FALSE),"")</f>
        <v>Plasma</v>
      </c>
      <c r="G8571" s="194">
        <v>29</v>
      </c>
      <c r="H8571" s="50" t="s">
        <v>60</v>
      </c>
      <c r="I8571" s="187">
        <v>1.6416500000000001</v>
      </c>
      <c r="J8571" s="41" t="s">
        <v>941</v>
      </c>
      <c r="K8571" s="41" t="s">
        <v>2666</v>
      </c>
      <c r="O8571" s="59" t="s">
        <v>2667</v>
      </c>
    </row>
    <row r="8572" spans="1:16" x14ac:dyDescent="0.2">
      <c r="A8572" s="30">
        <v>1102</v>
      </c>
      <c r="B8572" s="253" t="str">
        <f>IF(AND(A8572&lt;&gt;"",ISNUMBER(A8572)),VLOOKUP(A8572,Studies!A:BR,2,FALSE),"")</f>
        <v>Greenblatt 1998</v>
      </c>
      <c r="C8572" s="254" t="str">
        <f>IF(AND(A8572&lt;&gt;"",ISNUMBER(A8572)),VLOOKUP(A8572,Studies!A:BR,3,FALSE),"")</f>
        <v>https://www.ncbi.nlm.nih.gov/pubmed/9757151</v>
      </c>
      <c r="D8572" s="254" t="str">
        <f>IF(AND(A8572&lt;&gt;"",ISNUMBER(A8572)),VLOOKUP(A8572,Studies!A:BR,4,FALSE),"")</f>
        <v>Trial E Triazolam + Clarithromycin</v>
      </c>
      <c r="E8572" s="254" t="str">
        <f>IF(AND(A8572&lt;&gt;"",ISNUMBER(A8572)),VLOOKUP(A8572,Studies!A:BR,5,FALSE),"")</f>
        <v>Triazolam</v>
      </c>
      <c r="F8572" s="255" t="str">
        <f>IF(AND(A8572&lt;&gt;"",ISNUMBER(A8572)),VLOOKUP(A8572,Studies!A:BR,6,FALSE),"")</f>
        <v>Plasma</v>
      </c>
      <c r="G8572" s="194">
        <v>30</v>
      </c>
      <c r="H8572" s="50" t="s">
        <v>60</v>
      </c>
      <c r="I8572" s="187">
        <v>1.5298210000000001</v>
      </c>
      <c r="J8572" s="41" t="s">
        <v>941</v>
      </c>
      <c r="K8572" s="41" t="s">
        <v>2666</v>
      </c>
      <c r="O8572" s="59" t="s">
        <v>2667</v>
      </c>
    </row>
    <row r="8573" spans="1:16" x14ac:dyDescent="0.2">
      <c r="A8573" s="30">
        <v>1102</v>
      </c>
      <c r="B8573" s="253" t="str">
        <f>IF(AND(A8573&lt;&gt;"",ISNUMBER(A8573)),VLOOKUP(A8573,Studies!A:BR,2,FALSE),"")</f>
        <v>Greenblatt 1998</v>
      </c>
      <c r="C8573" s="254" t="str">
        <f>IF(AND(A8573&lt;&gt;"",ISNUMBER(A8573)),VLOOKUP(A8573,Studies!A:BR,3,FALSE),"")</f>
        <v>https://www.ncbi.nlm.nih.gov/pubmed/9757151</v>
      </c>
      <c r="D8573" s="254" t="str">
        <f>IF(AND(A8573&lt;&gt;"",ISNUMBER(A8573)),VLOOKUP(A8573,Studies!A:BR,4,FALSE),"")</f>
        <v>Trial E Triazolam + Clarithromycin</v>
      </c>
      <c r="E8573" s="254" t="str">
        <f>IF(AND(A8573&lt;&gt;"",ISNUMBER(A8573)),VLOOKUP(A8573,Studies!A:BR,5,FALSE),"")</f>
        <v>Triazolam</v>
      </c>
      <c r="F8573" s="255" t="str">
        <f>IF(AND(A8573&lt;&gt;"",ISNUMBER(A8573)),VLOOKUP(A8573,Studies!A:BR,6,FALSE),"")</f>
        <v>Plasma</v>
      </c>
      <c r="G8573" s="194">
        <v>31</v>
      </c>
      <c r="H8573" s="50" t="s">
        <v>60</v>
      </c>
      <c r="I8573" s="187">
        <v>1.440358</v>
      </c>
      <c r="J8573" s="41" t="s">
        <v>941</v>
      </c>
      <c r="K8573" s="41" t="s">
        <v>2666</v>
      </c>
      <c r="O8573" s="59" t="s">
        <v>2667</v>
      </c>
    </row>
    <row r="8574" spans="1:16" x14ac:dyDescent="0.2">
      <c r="A8574" s="30">
        <v>1102</v>
      </c>
      <c r="B8574" s="253" t="str">
        <f>IF(AND(A8574&lt;&gt;"",ISNUMBER(A8574)),VLOOKUP(A8574,Studies!A:BR,2,FALSE),"")</f>
        <v>Greenblatt 1998</v>
      </c>
      <c r="C8574" s="254" t="str">
        <f>IF(AND(A8574&lt;&gt;"",ISNUMBER(A8574)),VLOOKUP(A8574,Studies!A:BR,3,FALSE),"")</f>
        <v>https://www.ncbi.nlm.nih.gov/pubmed/9757151</v>
      </c>
      <c r="D8574" s="254" t="str">
        <f>IF(AND(A8574&lt;&gt;"",ISNUMBER(A8574)),VLOOKUP(A8574,Studies!A:BR,4,FALSE),"")</f>
        <v>Trial E Triazolam + Clarithromycin</v>
      </c>
      <c r="E8574" s="254" t="str">
        <f>IF(AND(A8574&lt;&gt;"",ISNUMBER(A8574)),VLOOKUP(A8574,Studies!A:BR,5,FALSE),"")</f>
        <v>Triazolam</v>
      </c>
      <c r="F8574" s="255" t="str">
        <f>IF(AND(A8574&lt;&gt;"",ISNUMBER(A8574)),VLOOKUP(A8574,Studies!A:BR,6,FALSE),"")</f>
        <v>Plasma</v>
      </c>
      <c r="G8574" s="194">
        <v>33</v>
      </c>
      <c r="H8574" s="50" t="s">
        <v>60</v>
      </c>
      <c r="I8574" s="187">
        <v>1.225646</v>
      </c>
      <c r="J8574" s="41" t="s">
        <v>941</v>
      </c>
      <c r="K8574" s="41" t="s">
        <v>2666</v>
      </c>
      <c r="O8574" s="59" t="s">
        <v>2667</v>
      </c>
    </row>
    <row r="8575" spans="1:16" x14ac:dyDescent="0.2">
      <c r="A8575" s="30">
        <v>1102</v>
      </c>
      <c r="B8575" s="253" t="str">
        <f>IF(AND(A8575&lt;&gt;"",ISNUMBER(A8575)),VLOOKUP(A8575,Studies!A:BR,2,FALSE),"")</f>
        <v>Greenblatt 1998</v>
      </c>
      <c r="C8575" s="254" t="str">
        <f>IF(AND(A8575&lt;&gt;"",ISNUMBER(A8575)),VLOOKUP(A8575,Studies!A:BR,3,FALSE),"")</f>
        <v>https://www.ncbi.nlm.nih.gov/pubmed/9757151</v>
      </c>
      <c r="D8575" s="254" t="str">
        <f>IF(AND(A8575&lt;&gt;"",ISNUMBER(A8575)),VLOOKUP(A8575,Studies!A:BR,4,FALSE),"")</f>
        <v>Trial E Triazolam + Clarithromycin</v>
      </c>
      <c r="E8575" s="254" t="str">
        <f>IF(AND(A8575&lt;&gt;"",ISNUMBER(A8575)),VLOOKUP(A8575,Studies!A:BR,5,FALSE),"")</f>
        <v>Triazolam</v>
      </c>
      <c r="F8575" s="255" t="str">
        <f>IF(AND(A8575&lt;&gt;"",ISNUMBER(A8575)),VLOOKUP(A8575,Studies!A:BR,6,FALSE),"")</f>
        <v>Plasma</v>
      </c>
      <c r="G8575" s="194">
        <v>49</v>
      </c>
      <c r="H8575" s="50" t="s">
        <v>60</v>
      </c>
      <c r="I8575" s="187">
        <v>0.2678373</v>
      </c>
      <c r="J8575" s="41" t="s">
        <v>941</v>
      </c>
      <c r="K8575" s="41" t="s">
        <v>2666</v>
      </c>
      <c r="O8575" s="59" t="s">
        <v>2667</v>
      </c>
    </row>
    <row r="8576" spans="1:16" x14ac:dyDescent="0.2">
      <c r="A8576" s="30">
        <v>1096</v>
      </c>
      <c r="B8576" s="253" t="str">
        <f>IF(AND(A8576&lt;&gt;"",ISNUMBER(A8576)),VLOOKUP(A8576,Studies!A:BR,2,FALSE),"")</f>
        <v>Prueksaritanont 2017</v>
      </c>
      <c r="C8576" s="254" t="str">
        <f>IF(AND(A8576&lt;&gt;"",ISNUMBER(A8576)),VLOOKUP(A8576,Studies!A:BR,3,FALSE),"")</f>
        <v>https://www.ncbi.nlm.nih.gov/pubmed/27943276</v>
      </c>
      <c r="D8576" s="254" t="str">
        <f>IF(AND(A8576&lt;&gt;"",ISNUMBER(A8576)),VLOOKUP(A8576,Studies!A:BR,4,FALSE),"")</f>
        <v>Midazolam in microdosecocktail alone</v>
      </c>
      <c r="E8576" s="254" t="str">
        <f>IF(AND(A8576&lt;&gt;"",ISNUMBER(A8576)),VLOOKUP(A8576,Studies!A:BR,5,FALSE),"")</f>
        <v>Midazolam</v>
      </c>
      <c r="F8576" s="255" t="str">
        <f>IF(AND(A8576&lt;&gt;"",ISNUMBER(A8576)),VLOOKUP(A8576,Studies!A:BR,6,FALSE),"")</f>
        <v>Plasma</v>
      </c>
      <c r="G8576" s="194">
        <v>0</v>
      </c>
      <c r="H8576" s="50" t="s">
        <v>60</v>
      </c>
      <c r="I8576" s="187">
        <v>51.794750000000001</v>
      </c>
      <c r="J8576" s="41" t="s">
        <v>946</v>
      </c>
      <c r="K8576" s="41" t="s">
        <v>335</v>
      </c>
      <c r="L8576" s="195">
        <v>1.0539700000000001</v>
      </c>
      <c r="M8576" s="52" t="s">
        <v>946</v>
      </c>
      <c r="N8576" s="52" t="s">
        <v>117</v>
      </c>
      <c r="O8576" s="59">
        <v>0.5</v>
      </c>
      <c r="P8576" s="42" t="s">
        <v>2669</v>
      </c>
    </row>
    <row r="8577" spans="1:16" x14ac:dyDescent="0.2">
      <c r="A8577" s="30">
        <v>1096</v>
      </c>
      <c r="B8577" s="253" t="str">
        <f>IF(AND(A8577&lt;&gt;"",ISNUMBER(A8577)),VLOOKUP(A8577,Studies!A:BR,2,FALSE),"")</f>
        <v>Prueksaritanont 2017</v>
      </c>
      <c r="C8577" s="254" t="str">
        <f>IF(AND(A8577&lt;&gt;"",ISNUMBER(A8577)),VLOOKUP(A8577,Studies!A:BR,3,FALSE),"")</f>
        <v>https://www.ncbi.nlm.nih.gov/pubmed/27943276</v>
      </c>
      <c r="D8577" s="254" t="str">
        <f>IF(AND(A8577&lt;&gt;"",ISNUMBER(A8577)),VLOOKUP(A8577,Studies!A:BR,4,FALSE),"")</f>
        <v>Midazolam in microdosecocktail alone</v>
      </c>
      <c r="E8577" s="254" t="str">
        <f>IF(AND(A8577&lt;&gt;"",ISNUMBER(A8577)),VLOOKUP(A8577,Studies!A:BR,5,FALSE),"")</f>
        <v>Midazolam</v>
      </c>
      <c r="F8577" s="255" t="str">
        <f>IF(AND(A8577&lt;&gt;"",ISNUMBER(A8577)),VLOOKUP(A8577,Studies!A:BR,6,FALSE),"")</f>
        <v>Plasma</v>
      </c>
      <c r="G8577" s="194">
        <v>1.5</v>
      </c>
      <c r="H8577" s="50" t="s">
        <v>60</v>
      </c>
      <c r="I8577" s="187">
        <v>40.4709</v>
      </c>
      <c r="J8577" s="41" t="s">
        <v>946</v>
      </c>
      <c r="K8577" s="41" t="s">
        <v>335</v>
      </c>
      <c r="O8577" s="59">
        <v>0.5</v>
      </c>
      <c r="P8577" s="42" t="s">
        <v>2670</v>
      </c>
    </row>
    <row r="8578" spans="1:16" x14ac:dyDescent="0.2">
      <c r="A8578" s="30">
        <v>1096</v>
      </c>
      <c r="B8578" s="253" t="str">
        <f>IF(AND(A8578&lt;&gt;"",ISNUMBER(A8578)),VLOOKUP(A8578,Studies!A:BR,2,FALSE),"")</f>
        <v>Prueksaritanont 2017</v>
      </c>
      <c r="C8578" s="254" t="str">
        <f>IF(AND(A8578&lt;&gt;"",ISNUMBER(A8578)),VLOOKUP(A8578,Studies!A:BR,3,FALSE),"")</f>
        <v>https://www.ncbi.nlm.nih.gov/pubmed/27943276</v>
      </c>
      <c r="D8578" s="254" t="str">
        <f>IF(AND(A8578&lt;&gt;"",ISNUMBER(A8578)),VLOOKUP(A8578,Studies!A:BR,4,FALSE),"")</f>
        <v>Midazolam in microdosecocktail alone</v>
      </c>
      <c r="E8578" s="254" t="str">
        <f>IF(AND(A8578&lt;&gt;"",ISNUMBER(A8578)),VLOOKUP(A8578,Studies!A:BR,5,FALSE),"")</f>
        <v>Midazolam</v>
      </c>
      <c r="F8578" s="255" t="str">
        <f>IF(AND(A8578&lt;&gt;"",ISNUMBER(A8578)),VLOOKUP(A8578,Studies!A:BR,6,FALSE),"")</f>
        <v>Plasma</v>
      </c>
      <c r="G8578" s="194">
        <v>2</v>
      </c>
      <c r="H8578" s="50" t="s">
        <v>60</v>
      </c>
      <c r="I8578" s="187">
        <v>29.126329999999999</v>
      </c>
      <c r="J8578" s="41" t="s">
        <v>946</v>
      </c>
      <c r="K8578" s="41" t="s">
        <v>335</v>
      </c>
      <c r="O8578" s="59">
        <v>0.5</v>
      </c>
      <c r="P8578" s="42" t="s">
        <v>2670</v>
      </c>
    </row>
    <row r="8579" spans="1:16" x14ac:dyDescent="0.2">
      <c r="A8579" s="30">
        <v>1096</v>
      </c>
      <c r="B8579" s="253" t="str">
        <f>IF(AND(A8579&lt;&gt;"",ISNUMBER(A8579)),VLOOKUP(A8579,Studies!A:BR,2,FALSE),"")</f>
        <v>Prueksaritanont 2017</v>
      </c>
      <c r="C8579" s="254" t="str">
        <f>IF(AND(A8579&lt;&gt;"",ISNUMBER(A8579)),VLOOKUP(A8579,Studies!A:BR,3,FALSE),"")</f>
        <v>https://www.ncbi.nlm.nih.gov/pubmed/27943276</v>
      </c>
      <c r="D8579" s="254" t="str">
        <f>IF(AND(A8579&lt;&gt;"",ISNUMBER(A8579)),VLOOKUP(A8579,Studies!A:BR,4,FALSE),"")</f>
        <v>Midazolam in microdosecocktail alone</v>
      </c>
      <c r="E8579" s="254" t="str">
        <f>IF(AND(A8579&lt;&gt;"",ISNUMBER(A8579)),VLOOKUP(A8579,Studies!A:BR,5,FALSE),"")</f>
        <v>Midazolam</v>
      </c>
      <c r="F8579" s="255" t="str">
        <f>IF(AND(A8579&lt;&gt;"",ISNUMBER(A8579)),VLOOKUP(A8579,Studies!A:BR,6,FALSE),"")</f>
        <v>Plasma</v>
      </c>
      <c r="G8579" s="194">
        <v>3</v>
      </c>
      <c r="H8579" s="50" t="s">
        <v>60</v>
      </c>
      <c r="I8579" s="187">
        <v>18.914100000000001</v>
      </c>
      <c r="J8579" s="41" t="s">
        <v>946</v>
      </c>
      <c r="K8579" s="41" t="s">
        <v>335</v>
      </c>
      <c r="L8579" s="195">
        <v>0.3848801</v>
      </c>
      <c r="M8579" s="52" t="s">
        <v>946</v>
      </c>
      <c r="N8579" s="52" t="s">
        <v>117</v>
      </c>
      <c r="O8579" s="59">
        <v>0.5</v>
      </c>
    </row>
    <row r="8580" spans="1:16" x14ac:dyDescent="0.2">
      <c r="A8580" s="30">
        <v>1096</v>
      </c>
      <c r="B8580" s="253" t="str">
        <f>IF(AND(A8580&lt;&gt;"",ISNUMBER(A8580)),VLOOKUP(A8580,Studies!A:BR,2,FALSE),"")</f>
        <v>Prueksaritanont 2017</v>
      </c>
      <c r="C8580" s="254" t="str">
        <f>IF(AND(A8580&lt;&gt;"",ISNUMBER(A8580)),VLOOKUP(A8580,Studies!A:BR,3,FALSE),"")</f>
        <v>https://www.ncbi.nlm.nih.gov/pubmed/27943276</v>
      </c>
      <c r="D8580" s="254" t="str">
        <f>IF(AND(A8580&lt;&gt;"",ISNUMBER(A8580)),VLOOKUP(A8580,Studies!A:BR,4,FALSE),"")</f>
        <v>Midazolam in microdosecocktail alone</v>
      </c>
      <c r="E8580" s="254" t="str">
        <f>IF(AND(A8580&lt;&gt;"",ISNUMBER(A8580)),VLOOKUP(A8580,Studies!A:BR,5,FALSE),"")</f>
        <v>Midazolam</v>
      </c>
      <c r="F8580" s="255" t="str">
        <f>IF(AND(A8580&lt;&gt;"",ISNUMBER(A8580)),VLOOKUP(A8580,Studies!A:BR,6,FALSE),"")</f>
        <v>Plasma</v>
      </c>
      <c r="G8580" s="194">
        <v>4</v>
      </c>
      <c r="H8580" s="50" t="s">
        <v>60</v>
      </c>
      <c r="I8580" s="187">
        <v>12.798019999999999</v>
      </c>
      <c r="J8580" s="41" t="s">
        <v>946</v>
      </c>
      <c r="K8580" s="41" t="s">
        <v>335</v>
      </c>
      <c r="L8580" s="195">
        <v>6.3042040000000004</v>
      </c>
      <c r="M8580" s="52" t="s">
        <v>946</v>
      </c>
      <c r="N8580" s="52" t="s">
        <v>117</v>
      </c>
      <c r="O8580" s="59">
        <v>0.5</v>
      </c>
    </row>
    <row r="8581" spans="1:16" x14ac:dyDescent="0.2">
      <c r="A8581" s="30">
        <v>1096</v>
      </c>
      <c r="B8581" s="253" t="str">
        <f>IF(AND(A8581&lt;&gt;"",ISNUMBER(A8581)),VLOOKUP(A8581,Studies!A:BR,2,FALSE),"")</f>
        <v>Prueksaritanont 2017</v>
      </c>
      <c r="C8581" s="254" t="str">
        <f>IF(AND(A8581&lt;&gt;"",ISNUMBER(A8581)),VLOOKUP(A8581,Studies!A:BR,3,FALSE),"")</f>
        <v>https://www.ncbi.nlm.nih.gov/pubmed/27943276</v>
      </c>
      <c r="D8581" s="254" t="str">
        <f>IF(AND(A8581&lt;&gt;"",ISNUMBER(A8581)),VLOOKUP(A8581,Studies!A:BR,4,FALSE),"")</f>
        <v>Midazolam in microdosecocktail alone</v>
      </c>
      <c r="E8581" s="254" t="str">
        <f>IF(AND(A8581&lt;&gt;"",ISNUMBER(A8581)),VLOOKUP(A8581,Studies!A:BR,5,FALSE),"")</f>
        <v>Midazolam</v>
      </c>
      <c r="F8581" s="255" t="str">
        <f>IF(AND(A8581&lt;&gt;"",ISNUMBER(A8581)),VLOOKUP(A8581,Studies!A:BR,6,FALSE),"")</f>
        <v>Plasma</v>
      </c>
      <c r="G8581" s="194">
        <v>6</v>
      </c>
      <c r="H8581" s="50" t="s">
        <v>60</v>
      </c>
      <c r="I8581" s="187">
        <v>5.2870609999999996</v>
      </c>
      <c r="J8581" s="41" t="s">
        <v>946</v>
      </c>
      <c r="K8581" s="41" t="s">
        <v>335</v>
      </c>
      <c r="L8581" s="195">
        <v>1.7096290000000001</v>
      </c>
      <c r="M8581" s="52" t="s">
        <v>946</v>
      </c>
      <c r="N8581" s="52" t="s">
        <v>117</v>
      </c>
      <c r="O8581" s="59">
        <v>0.5</v>
      </c>
    </row>
    <row r="8582" spans="1:16" x14ac:dyDescent="0.2">
      <c r="A8582" s="30">
        <v>1096</v>
      </c>
      <c r="B8582" s="253" t="str">
        <f>IF(AND(A8582&lt;&gt;"",ISNUMBER(A8582)),VLOOKUP(A8582,Studies!A:BR,2,FALSE),"")</f>
        <v>Prueksaritanont 2017</v>
      </c>
      <c r="C8582" s="254" t="str">
        <f>IF(AND(A8582&lt;&gt;"",ISNUMBER(A8582)),VLOOKUP(A8582,Studies!A:BR,3,FALSE),"")</f>
        <v>https://www.ncbi.nlm.nih.gov/pubmed/27943276</v>
      </c>
      <c r="D8582" s="254" t="str">
        <f>IF(AND(A8582&lt;&gt;"",ISNUMBER(A8582)),VLOOKUP(A8582,Studies!A:BR,4,FALSE),"")</f>
        <v>Midazolam in microdosecocktail alone</v>
      </c>
      <c r="E8582" s="254" t="str">
        <f>IF(AND(A8582&lt;&gt;"",ISNUMBER(A8582)),VLOOKUP(A8582,Studies!A:BR,5,FALSE),"")</f>
        <v>Midazolam</v>
      </c>
      <c r="F8582" s="255" t="str">
        <f>IF(AND(A8582&lt;&gt;"",ISNUMBER(A8582)),VLOOKUP(A8582,Studies!A:BR,6,FALSE),"")</f>
        <v>Plasma</v>
      </c>
      <c r="G8582" s="194">
        <v>8</v>
      </c>
      <c r="H8582" s="50" t="s">
        <v>60</v>
      </c>
      <c r="I8582" s="187">
        <v>3.9647359999999998</v>
      </c>
      <c r="J8582" s="41" t="s">
        <v>946</v>
      </c>
      <c r="K8582" s="41" t="s">
        <v>335</v>
      </c>
      <c r="L8582" s="195">
        <v>1.68889</v>
      </c>
      <c r="M8582" s="52" t="s">
        <v>946</v>
      </c>
      <c r="N8582" s="52" t="s">
        <v>117</v>
      </c>
      <c r="O8582" s="59">
        <v>0.5</v>
      </c>
    </row>
    <row r="8583" spans="1:16" x14ac:dyDescent="0.2">
      <c r="A8583" s="30">
        <v>1096</v>
      </c>
      <c r="B8583" s="253" t="str">
        <f>IF(AND(A8583&lt;&gt;"",ISNUMBER(A8583)),VLOOKUP(A8583,Studies!A:BR,2,FALSE),"")</f>
        <v>Prueksaritanont 2017</v>
      </c>
      <c r="C8583" s="254" t="str">
        <f>IF(AND(A8583&lt;&gt;"",ISNUMBER(A8583)),VLOOKUP(A8583,Studies!A:BR,3,FALSE),"")</f>
        <v>https://www.ncbi.nlm.nih.gov/pubmed/27943276</v>
      </c>
      <c r="D8583" s="254" t="str">
        <f>IF(AND(A8583&lt;&gt;"",ISNUMBER(A8583)),VLOOKUP(A8583,Studies!A:BR,4,FALSE),"")</f>
        <v>Midazolam in microdosecocktail alone</v>
      </c>
      <c r="E8583" s="254" t="str">
        <f>IF(AND(A8583&lt;&gt;"",ISNUMBER(A8583)),VLOOKUP(A8583,Studies!A:BR,5,FALSE),"")</f>
        <v>Midazolam</v>
      </c>
      <c r="F8583" s="255" t="str">
        <f>IF(AND(A8583&lt;&gt;"",ISNUMBER(A8583)),VLOOKUP(A8583,Studies!A:BR,6,FALSE),"")</f>
        <v>Plasma</v>
      </c>
      <c r="G8583" s="194">
        <v>12</v>
      </c>
      <c r="H8583" s="50" t="s">
        <v>60</v>
      </c>
      <c r="I8583" s="187">
        <v>2.1841659999999998</v>
      </c>
      <c r="J8583" s="41" t="s">
        <v>946</v>
      </c>
      <c r="K8583" s="41" t="s">
        <v>335</v>
      </c>
      <c r="L8583" s="195">
        <v>1.58605</v>
      </c>
      <c r="M8583" s="52" t="s">
        <v>946</v>
      </c>
      <c r="N8583" s="52" t="s">
        <v>117</v>
      </c>
      <c r="O8583" s="59">
        <v>0.5</v>
      </c>
    </row>
    <row r="8584" spans="1:16" x14ac:dyDescent="0.2">
      <c r="A8584" s="30">
        <v>1096</v>
      </c>
      <c r="B8584" s="253" t="str">
        <f>IF(AND(A8584&lt;&gt;"",ISNUMBER(A8584)),VLOOKUP(A8584,Studies!A:BR,2,FALSE),"")</f>
        <v>Prueksaritanont 2017</v>
      </c>
      <c r="C8584" s="254" t="str">
        <f>IF(AND(A8584&lt;&gt;"",ISNUMBER(A8584)),VLOOKUP(A8584,Studies!A:BR,3,FALSE),"")</f>
        <v>https://www.ncbi.nlm.nih.gov/pubmed/27943276</v>
      </c>
      <c r="D8584" s="254" t="str">
        <f>IF(AND(A8584&lt;&gt;"",ISNUMBER(A8584)),VLOOKUP(A8584,Studies!A:BR,4,FALSE),"")</f>
        <v>Midazolam in microdosecocktail alone</v>
      </c>
      <c r="E8584" s="254" t="str">
        <f>IF(AND(A8584&lt;&gt;"",ISNUMBER(A8584)),VLOOKUP(A8584,Studies!A:BR,5,FALSE),"")</f>
        <v>Midazolam</v>
      </c>
      <c r="F8584" s="255" t="str">
        <f>IF(AND(A8584&lt;&gt;"",ISNUMBER(A8584)),VLOOKUP(A8584,Studies!A:BR,6,FALSE),"")</f>
        <v>Plasma</v>
      </c>
      <c r="G8584" s="194">
        <v>16</v>
      </c>
      <c r="H8584" s="50" t="s">
        <v>60</v>
      </c>
      <c r="I8584" s="187">
        <v>3.1622780000000001</v>
      </c>
      <c r="J8584" s="41" t="s">
        <v>946</v>
      </c>
      <c r="K8584" s="41" t="s">
        <v>335</v>
      </c>
      <c r="L8584" s="195">
        <v>5.6772390000000001</v>
      </c>
      <c r="M8584" s="52" t="s">
        <v>946</v>
      </c>
      <c r="N8584" s="52" t="s">
        <v>117</v>
      </c>
      <c r="O8584" s="59">
        <v>0.5</v>
      </c>
    </row>
    <row r="8585" spans="1:16" x14ac:dyDescent="0.2">
      <c r="A8585" s="30">
        <v>1096</v>
      </c>
      <c r="B8585" s="253" t="str">
        <f>IF(AND(A8585&lt;&gt;"",ISNUMBER(A8585)),VLOOKUP(A8585,Studies!A:BR,2,FALSE),"")</f>
        <v>Prueksaritanont 2017</v>
      </c>
      <c r="C8585" s="254" t="str">
        <f>IF(AND(A8585&lt;&gt;"",ISNUMBER(A8585)),VLOOKUP(A8585,Studies!A:BR,3,FALSE),"")</f>
        <v>https://www.ncbi.nlm.nih.gov/pubmed/27943276</v>
      </c>
      <c r="D8585" s="254" t="str">
        <f>IF(AND(A8585&lt;&gt;"",ISNUMBER(A8585)),VLOOKUP(A8585,Studies!A:BR,4,FALSE),"")</f>
        <v>Midazolam in microdosecocktail alone</v>
      </c>
      <c r="E8585" s="254" t="str">
        <f>IF(AND(A8585&lt;&gt;"",ISNUMBER(A8585)),VLOOKUP(A8585,Studies!A:BR,5,FALSE),"")</f>
        <v>Midazolam</v>
      </c>
      <c r="F8585" s="255" t="str">
        <f>IF(AND(A8585&lt;&gt;"",ISNUMBER(A8585)),VLOOKUP(A8585,Studies!A:BR,6,FALSE),"")</f>
        <v>Plasma</v>
      </c>
      <c r="G8585" s="194">
        <v>24</v>
      </c>
      <c r="H8585" s="50" t="s">
        <v>60</v>
      </c>
      <c r="I8585" s="187">
        <v>2.912633</v>
      </c>
      <c r="J8585" s="41" t="s">
        <v>946</v>
      </c>
      <c r="K8585" s="41" t="s">
        <v>335</v>
      </c>
      <c r="L8585" s="195">
        <v>7.295083</v>
      </c>
      <c r="M8585" s="52" t="s">
        <v>946</v>
      </c>
      <c r="N8585" s="52" t="s">
        <v>117</v>
      </c>
      <c r="O8585" s="59">
        <v>0.5</v>
      </c>
    </row>
    <row r="8586" spans="1:16" x14ac:dyDescent="0.2">
      <c r="A8586" s="30">
        <v>1097</v>
      </c>
      <c r="B8586" s="253" t="str">
        <f>IF(AND(A8586&lt;&gt;"",ISNUMBER(A8586)),VLOOKUP(A8586,Studies!A:BR,2,FALSE),"")</f>
        <v>Prueksaritanont 2017</v>
      </c>
      <c r="C8586" s="254" t="str">
        <f>IF(AND(A8586&lt;&gt;"",ISNUMBER(A8586)),VLOOKUP(A8586,Studies!A:BR,3,FALSE),"")</f>
        <v>https://www.ncbi.nlm.nih.gov/pubmed/27943276</v>
      </c>
      <c r="D8586" s="254" t="str">
        <f>IF(AND(A8586&lt;&gt;"",ISNUMBER(A8586)),VLOOKUP(A8586,Studies!A:BR,4,FALSE),"")</f>
        <v>Midazolam in microdosecocktail + Itraconazole</v>
      </c>
      <c r="E8586" s="254" t="str">
        <f>IF(AND(A8586&lt;&gt;"",ISNUMBER(A8586)),VLOOKUP(A8586,Studies!A:BR,5,FALSE),"")</f>
        <v>Midazolam</v>
      </c>
      <c r="F8586" s="255" t="str">
        <f>IF(AND(A8586&lt;&gt;"",ISNUMBER(A8586)),VLOOKUP(A8586,Studies!A:BR,6,FALSE),"")</f>
        <v>Plasma</v>
      </c>
      <c r="G8586" s="194">
        <v>72</v>
      </c>
      <c r="H8586" s="50" t="s">
        <v>60</v>
      </c>
      <c r="I8586" s="187">
        <v>0.40470899999999999</v>
      </c>
      <c r="J8586" s="41" t="s">
        <v>946</v>
      </c>
      <c r="K8586" s="41" t="s">
        <v>335</v>
      </c>
      <c r="L8586" s="195">
        <v>1.1998549999999999</v>
      </c>
      <c r="M8586" s="52" t="s">
        <v>946</v>
      </c>
      <c r="N8586" s="52" t="s">
        <v>117</v>
      </c>
      <c r="O8586" s="59">
        <v>0.5</v>
      </c>
      <c r="P8586" s="42" t="s">
        <v>2671</v>
      </c>
    </row>
    <row r="8587" spans="1:16" x14ac:dyDescent="0.2">
      <c r="A8587" s="30">
        <v>1097</v>
      </c>
      <c r="B8587" s="253" t="str">
        <f>IF(AND(A8587&lt;&gt;"",ISNUMBER(A8587)),VLOOKUP(A8587,Studies!A:BR,2,FALSE),"")</f>
        <v>Prueksaritanont 2017</v>
      </c>
      <c r="C8587" s="254" t="str">
        <f>IF(AND(A8587&lt;&gt;"",ISNUMBER(A8587)),VLOOKUP(A8587,Studies!A:BR,3,FALSE),"")</f>
        <v>https://www.ncbi.nlm.nih.gov/pubmed/27943276</v>
      </c>
      <c r="D8587" s="254" t="str">
        <f>IF(AND(A8587&lt;&gt;"",ISNUMBER(A8587)),VLOOKUP(A8587,Studies!A:BR,4,FALSE),"")</f>
        <v>Midazolam in microdosecocktail + Itraconazole</v>
      </c>
      <c r="E8587" s="254" t="str">
        <f>IF(AND(A8587&lt;&gt;"",ISNUMBER(A8587)),VLOOKUP(A8587,Studies!A:BR,5,FALSE),"")</f>
        <v>Midazolam</v>
      </c>
      <c r="F8587" s="255" t="str">
        <f>IF(AND(A8587&lt;&gt;"",ISNUMBER(A8587)),VLOOKUP(A8587,Studies!A:BR,6,FALSE),"")</f>
        <v>Plasma</v>
      </c>
      <c r="G8587" s="194">
        <v>72.25</v>
      </c>
      <c r="H8587" s="50" t="s">
        <v>60</v>
      </c>
      <c r="I8587" s="187">
        <v>24.709109999999999</v>
      </c>
      <c r="J8587" s="41" t="s">
        <v>946</v>
      </c>
      <c r="K8587" s="41" t="s">
        <v>335</v>
      </c>
      <c r="L8587" s="195">
        <v>16.398309999999999</v>
      </c>
      <c r="M8587" s="52" t="s">
        <v>946</v>
      </c>
      <c r="N8587" s="52" t="s">
        <v>117</v>
      </c>
      <c r="O8587" s="59">
        <v>0.5</v>
      </c>
    </row>
    <row r="8588" spans="1:16" x14ac:dyDescent="0.2">
      <c r="A8588" s="30">
        <v>1097</v>
      </c>
      <c r="B8588" s="253" t="str">
        <f>IF(AND(A8588&lt;&gt;"",ISNUMBER(A8588)),VLOOKUP(A8588,Studies!A:BR,2,FALSE),"")</f>
        <v>Prueksaritanont 2017</v>
      </c>
      <c r="C8588" s="254" t="str">
        <f>IF(AND(A8588&lt;&gt;"",ISNUMBER(A8588)),VLOOKUP(A8588,Studies!A:BR,3,FALSE),"")</f>
        <v>https://www.ncbi.nlm.nih.gov/pubmed/27943276</v>
      </c>
      <c r="D8588" s="254" t="str">
        <f>IF(AND(A8588&lt;&gt;"",ISNUMBER(A8588)),VLOOKUP(A8588,Studies!A:BR,4,FALSE),"")</f>
        <v>Midazolam in microdosecocktail + Itraconazole</v>
      </c>
      <c r="E8588" s="254" t="str">
        <f>IF(AND(A8588&lt;&gt;"",ISNUMBER(A8588)),VLOOKUP(A8588,Studies!A:BR,5,FALSE),"")</f>
        <v>Midazolam</v>
      </c>
      <c r="F8588" s="255" t="str">
        <f>IF(AND(A8588&lt;&gt;"",ISNUMBER(A8588)),VLOOKUP(A8588,Studies!A:BR,6,FALSE),"")</f>
        <v>Plasma</v>
      </c>
      <c r="G8588" s="194">
        <v>72.5</v>
      </c>
      <c r="H8588" s="50" t="s">
        <v>60</v>
      </c>
      <c r="I8588" s="187">
        <v>104.19750000000001</v>
      </c>
      <c r="J8588" s="41" t="s">
        <v>946</v>
      </c>
      <c r="K8588" s="41" t="s">
        <v>335</v>
      </c>
      <c r="O8588" s="59">
        <v>0.5</v>
      </c>
      <c r="P8588" s="42" t="s">
        <v>2670</v>
      </c>
    </row>
    <row r="8589" spans="1:16" x14ac:dyDescent="0.2">
      <c r="A8589" s="30">
        <v>1097</v>
      </c>
      <c r="B8589" s="253" t="str">
        <f>IF(AND(A8589&lt;&gt;"",ISNUMBER(A8589)),VLOOKUP(A8589,Studies!A:BR,2,FALSE),"")</f>
        <v>Prueksaritanont 2017</v>
      </c>
      <c r="C8589" s="254" t="str">
        <f>IF(AND(A8589&lt;&gt;"",ISNUMBER(A8589)),VLOOKUP(A8589,Studies!A:BR,3,FALSE),"")</f>
        <v>https://www.ncbi.nlm.nih.gov/pubmed/27943276</v>
      </c>
      <c r="D8589" s="254" t="str">
        <f>IF(AND(A8589&lt;&gt;"",ISNUMBER(A8589)),VLOOKUP(A8589,Studies!A:BR,4,FALSE),"")</f>
        <v>Midazolam in microdosecocktail + Itraconazole</v>
      </c>
      <c r="E8589" s="254" t="str">
        <f>IF(AND(A8589&lt;&gt;"",ISNUMBER(A8589)),VLOOKUP(A8589,Studies!A:BR,5,FALSE),"")</f>
        <v>Midazolam</v>
      </c>
      <c r="F8589" s="255" t="str">
        <f>IF(AND(A8589&lt;&gt;"",ISNUMBER(A8589)),VLOOKUP(A8589,Studies!A:BR,6,FALSE),"")</f>
        <v>Plasma</v>
      </c>
      <c r="G8589" s="194">
        <v>73</v>
      </c>
      <c r="H8589" s="50" t="s">
        <v>60</v>
      </c>
      <c r="I8589" s="187">
        <v>193.06979999999999</v>
      </c>
      <c r="J8589" s="41" t="s">
        <v>946</v>
      </c>
      <c r="K8589" s="41" t="s">
        <v>335</v>
      </c>
      <c r="L8589" s="195">
        <v>86.460300000000004</v>
      </c>
      <c r="M8589" s="52" t="s">
        <v>946</v>
      </c>
      <c r="N8589" s="52" t="s">
        <v>117</v>
      </c>
      <c r="O8589" s="59">
        <v>0.5</v>
      </c>
    </row>
    <row r="8590" spans="1:16" x14ac:dyDescent="0.2">
      <c r="A8590" s="30">
        <v>1097</v>
      </c>
      <c r="B8590" s="253" t="str">
        <f>IF(AND(A8590&lt;&gt;"",ISNUMBER(A8590)),VLOOKUP(A8590,Studies!A:BR,2,FALSE),"")</f>
        <v>Prueksaritanont 2017</v>
      </c>
      <c r="C8590" s="254" t="str">
        <f>IF(AND(A8590&lt;&gt;"",ISNUMBER(A8590)),VLOOKUP(A8590,Studies!A:BR,3,FALSE),"")</f>
        <v>https://www.ncbi.nlm.nih.gov/pubmed/27943276</v>
      </c>
      <c r="D8590" s="254" t="str">
        <f>IF(AND(A8590&lt;&gt;"",ISNUMBER(A8590)),VLOOKUP(A8590,Studies!A:BR,4,FALSE),"")</f>
        <v>Midazolam in microdosecocktail + Itraconazole</v>
      </c>
      <c r="E8590" s="254" t="str">
        <f>IF(AND(A8590&lt;&gt;"",ISNUMBER(A8590)),VLOOKUP(A8590,Studies!A:BR,5,FALSE),"")</f>
        <v>Midazolam</v>
      </c>
      <c r="F8590" s="255" t="str">
        <f>IF(AND(A8590&lt;&gt;"",ISNUMBER(A8590)),VLOOKUP(A8590,Studies!A:BR,6,FALSE),"")</f>
        <v>Plasma</v>
      </c>
      <c r="G8590" s="194">
        <v>73.5</v>
      </c>
      <c r="H8590" s="50" t="s">
        <v>60</v>
      </c>
      <c r="I8590" s="187">
        <v>170.6644</v>
      </c>
      <c r="J8590" s="41" t="s">
        <v>946</v>
      </c>
      <c r="K8590" s="41" t="s">
        <v>335</v>
      </c>
      <c r="L8590" s="195">
        <v>71.398700000000005</v>
      </c>
      <c r="M8590" s="52" t="s">
        <v>946</v>
      </c>
      <c r="N8590" s="52" t="s">
        <v>117</v>
      </c>
      <c r="O8590" s="59">
        <v>0.5</v>
      </c>
    </row>
    <row r="8591" spans="1:16" x14ac:dyDescent="0.2">
      <c r="A8591" s="30">
        <v>1097</v>
      </c>
      <c r="B8591" s="253" t="str">
        <f>IF(AND(A8591&lt;&gt;"",ISNUMBER(A8591)),VLOOKUP(A8591,Studies!A:BR,2,FALSE),"")</f>
        <v>Prueksaritanont 2017</v>
      </c>
      <c r="C8591" s="254" t="str">
        <f>IF(AND(A8591&lt;&gt;"",ISNUMBER(A8591)),VLOOKUP(A8591,Studies!A:BR,3,FALSE),"")</f>
        <v>https://www.ncbi.nlm.nih.gov/pubmed/27943276</v>
      </c>
      <c r="D8591" s="254" t="str">
        <f>IF(AND(A8591&lt;&gt;"",ISNUMBER(A8591)),VLOOKUP(A8591,Studies!A:BR,4,FALSE),"")</f>
        <v>Midazolam in microdosecocktail + Itraconazole</v>
      </c>
      <c r="E8591" s="254" t="str">
        <f>IF(AND(A8591&lt;&gt;"",ISNUMBER(A8591)),VLOOKUP(A8591,Studies!A:BR,5,FALSE),"")</f>
        <v>Midazolam</v>
      </c>
      <c r="F8591" s="255" t="str">
        <f>IF(AND(A8591&lt;&gt;"",ISNUMBER(A8591)),VLOOKUP(A8591,Studies!A:BR,6,FALSE),"")</f>
        <v>Plasma</v>
      </c>
      <c r="G8591" s="194">
        <v>74</v>
      </c>
      <c r="H8591" s="50" t="s">
        <v>60</v>
      </c>
      <c r="I8591" s="187">
        <v>141.83580000000001</v>
      </c>
      <c r="J8591" s="41" t="s">
        <v>946</v>
      </c>
      <c r="K8591" s="41" t="s">
        <v>335</v>
      </c>
      <c r="L8591" s="195">
        <v>47.305219999999998</v>
      </c>
      <c r="M8591" s="52" t="s">
        <v>946</v>
      </c>
      <c r="N8591" s="52" t="s">
        <v>117</v>
      </c>
      <c r="O8591" s="59">
        <v>0.5</v>
      </c>
    </row>
    <row r="8592" spans="1:16" x14ac:dyDescent="0.2">
      <c r="A8592" s="30">
        <v>1097</v>
      </c>
      <c r="B8592" s="253" t="str">
        <f>IF(AND(A8592&lt;&gt;"",ISNUMBER(A8592)),VLOOKUP(A8592,Studies!A:BR,2,FALSE),"")</f>
        <v>Prueksaritanont 2017</v>
      </c>
      <c r="C8592" s="254" t="str">
        <f>IF(AND(A8592&lt;&gt;"",ISNUMBER(A8592)),VLOOKUP(A8592,Studies!A:BR,3,FALSE),"")</f>
        <v>https://www.ncbi.nlm.nih.gov/pubmed/27943276</v>
      </c>
      <c r="D8592" s="254" t="str">
        <f>IF(AND(A8592&lt;&gt;"",ISNUMBER(A8592)),VLOOKUP(A8592,Studies!A:BR,4,FALSE),"")</f>
        <v>Midazolam in microdosecocktail + Itraconazole</v>
      </c>
      <c r="E8592" s="254" t="str">
        <f>IF(AND(A8592&lt;&gt;"",ISNUMBER(A8592)),VLOOKUP(A8592,Studies!A:BR,5,FALSE),"")</f>
        <v>Midazolam</v>
      </c>
      <c r="F8592" s="255" t="str">
        <f>IF(AND(A8592&lt;&gt;"",ISNUMBER(A8592)),VLOOKUP(A8592,Studies!A:BR,6,FALSE),"")</f>
        <v>Plasma</v>
      </c>
      <c r="G8592" s="194">
        <v>75</v>
      </c>
      <c r="H8592" s="50" t="s">
        <v>60</v>
      </c>
      <c r="I8592" s="187">
        <v>108.5711</v>
      </c>
      <c r="J8592" s="41" t="s">
        <v>946</v>
      </c>
      <c r="K8592" s="41" t="s">
        <v>335</v>
      </c>
      <c r="L8592" s="195">
        <v>45.421559999999999</v>
      </c>
      <c r="M8592" s="52" t="s">
        <v>946</v>
      </c>
      <c r="N8592" s="52" t="s">
        <v>117</v>
      </c>
      <c r="O8592" s="59">
        <v>0.5</v>
      </c>
    </row>
    <row r="8593" spans="1:16" x14ac:dyDescent="0.2">
      <c r="A8593" s="30">
        <v>1097</v>
      </c>
      <c r="B8593" s="253" t="str">
        <f>IF(AND(A8593&lt;&gt;"",ISNUMBER(A8593)),VLOOKUP(A8593,Studies!A:BR,2,FALSE),"")</f>
        <v>Prueksaritanont 2017</v>
      </c>
      <c r="C8593" s="254" t="str">
        <f>IF(AND(A8593&lt;&gt;"",ISNUMBER(A8593)),VLOOKUP(A8593,Studies!A:BR,3,FALSE),"")</f>
        <v>https://www.ncbi.nlm.nih.gov/pubmed/27943276</v>
      </c>
      <c r="D8593" s="254" t="str">
        <f>IF(AND(A8593&lt;&gt;"",ISNUMBER(A8593)),VLOOKUP(A8593,Studies!A:BR,4,FALSE),"")</f>
        <v>Midazolam in microdosecocktail + Itraconazole</v>
      </c>
      <c r="E8593" s="254" t="str">
        <f>IF(AND(A8593&lt;&gt;"",ISNUMBER(A8593)),VLOOKUP(A8593,Studies!A:BR,5,FALSE),"")</f>
        <v>Midazolam</v>
      </c>
      <c r="F8593" s="255" t="str">
        <f>IF(AND(A8593&lt;&gt;"",ISNUMBER(A8593)),VLOOKUP(A8593,Studies!A:BR,6,FALSE),"")</f>
        <v>Plasma</v>
      </c>
      <c r="G8593" s="194">
        <v>76</v>
      </c>
      <c r="H8593" s="50" t="s">
        <v>60</v>
      </c>
      <c r="I8593" s="187">
        <v>86.596440000000001</v>
      </c>
      <c r="J8593" s="41" t="s">
        <v>946</v>
      </c>
      <c r="K8593" s="41" t="s">
        <v>335</v>
      </c>
      <c r="L8593" s="195">
        <v>41.383780000000002</v>
      </c>
      <c r="M8593" s="52" t="s">
        <v>946</v>
      </c>
      <c r="N8593" s="52" t="s">
        <v>117</v>
      </c>
      <c r="O8593" s="59">
        <v>0.5</v>
      </c>
    </row>
    <row r="8594" spans="1:16" x14ac:dyDescent="0.2">
      <c r="A8594" s="30">
        <v>1097</v>
      </c>
      <c r="B8594" s="253" t="str">
        <f>IF(AND(A8594&lt;&gt;"",ISNUMBER(A8594)),VLOOKUP(A8594,Studies!A:BR,2,FALSE),"")</f>
        <v>Prueksaritanont 2017</v>
      </c>
      <c r="C8594" s="254" t="str">
        <f>IF(AND(A8594&lt;&gt;"",ISNUMBER(A8594)),VLOOKUP(A8594,Studies!A:BR,3,FALSE),"")</f>
        <v>https://www.ncbi.nlm.nih.gov/pubmed/27943276</v>
      </c>
      <c r="D8594" s="254" t="str">
        <f>IF(AND(A8594&lt;&gt;"",ISNUMBER(A8594)),VLOOKUP(A8594,Studies!A:BR,4,FALSE),"")</f>
        <v>Midazolam in microdosecocktail + Itraconazole</v>
      </c>
      <c r="E8594" s="254" t="str">
        <f>IF(AND(A8594&lt;&gt;"",ISNUMBER(A8594)),VLOOKUP(A8594,Studies!A:BR,5,FALSE),"")</f>
        <v>Midazolam</v>
      </c>
      <c r="F8594" s="255" t="str">
        <f>IF(AND(A8594&lt;&gt;"",ISNUMBER(A8594)),VLOOKUP(A8594,Studies!A:BR,6,FALSE),"")</f>
        <v>Plasma</v>
      </c>
      <c r="G8594" s="194">
        <v>78</v>
      </c>
      <c r="H8594" s="50" t="s">
        <v>60</v>
      </c>
      <c r="I8594" s="187">
        <v>58.594540000000002</v>
      </c>
      <c r="J8594" s="41" t="s">
        <v>946</v>
      </c>
      <c r="K8594" s="41" t="s">
        <v>335</v>
      </c>
      <c r="L8594" s="195">
        <v>28.001899999999999</v>
      </c>
      <c r="M8594" s="52" t="s">
        <v>946</v>
      </c>
      <c r="N8594" s="52" t="s">
        <v>117</v>
      </c>
      <c r="O8594" s="59">
        <v>0.5</v>
      </c>
    </row>
    <row r="8595" spans="1:16" x14ac:dyDescent="0.2">
      <c r="A8595" s="30">
        <v>1097</v>
      </c>
      <c r="B8595" s="253" t="str">
        <f>IF(AND(A8595&lt;&gt;"",ISNUMBER(A8595)),VLOOKUP(A8595,Studies!A:BR,2,FALSE),"")</f>
        <v>Prueksaritanont 2017</v>
      </c>
      <c r="C8595" s="254" t="str">
        <f>IF(AND(A8595&lt;&gt;"",ISNUMBER(A8595)),VLOOKUP(A8595,Studies!A:BR,3,FALSE),"")</f>
        <v>https://www.ncbi.nlm.nih.gov/pubmed/27943276</v>
      </c>
      <c r="D8595" s="254" t="str">
        <f>IF(AND(A8595&lt;&gt;"",ISNUMBER(A8595)),VLOOKUP(A8595,Studies!A:BR,4,FALSE),"")</f>
        <v>Midazolam in microdosecocktail + Itraconazole</v>
      </c>
      <c r="E8595" s="254" t="str">
        <f>IF(AND(A8595&lt;&gt;"",ISNUMBER(A8595)),VLOOKUP(A8595,Studies!A:BR,5,FALSE),"")</f>
        <v>Midazolam</v>
      </c>
      <c r="F8595" s="255" t="str">
        <f>IF(AND(A8595&lt;&gt;"",ISNUMBER(A8595)),VLOOKUP(A8595,Studies!A:BR,6,FALSE),"")</f>
        <v>Plasma</v>
      </c>
      <c r="G8595" s="194">
        <v>80</v>
      </c>
      <c r="H8595" s="50" t="s">
        <v>60</v>
      </c>
      <c r="I8595" s="187">
        <v>46.73507</v>
      </c>
      <c r="J8595" s="41" t="s">
        <v>946</v>
      </c>
      <c r="K8595" s="41" t="s">
        <v>335</v>
      </c>
      <c r="L8595" s="195">
        <v>22.334340000000001</v>
      </c>
      <c r="M8595" s="52" t="s">
        <v>946</v>
      </c>
      <c r="N8595" s="52" t="s">
        <v>117</v>
      </c>
      <c r="O8595" s="59">
        <v>0.5</v>
      </c>
    </row>
    <row r="8596" spans="1:16" x14ac:dyDescent="0.2">
      <c r="A8596" s="30">
        <v>1097</v>
      </c>
      <c r="B8596" s="253" t="str">
        <f>IF(AND(A8596&lt;&gt;"",ISNUMBER(A8596)),VLOOKUP(A8596,Studies!A:BR,2,FALSE),"")</f>
        <v>Prueksaritanont 2017</v>
      </c>
      <c r="C8596" s="254" t="str">
        <f>IF(AND(A8596&lt;&gt;"",ISNUMBER(A8596)),VLOOKUP(A8596,Studies!A:BR,3,FALSE),"")</f>
        <v>https://www.ncbi.nlm.nih.gov/pubmed/27943276</v>
      </c>
      <c r="D8596" s="254" t="str">
        <f>IF(AND(A8596&lt;&gt;"",ISNUMBER(A8596)),VLOOKUP(A8596,Studies!A:BR,4,FALSE),"")</f>
        <v>Midazolam in microdosecocktail + Itraconazole</v>
      </c>
      <c r="E8596" s="254" t="str">
        <f>IF(AND(A8596&lt;&gt;"",ISNUMBER(A8596)),VLOOKUP(A8596,Studies!A:BR,5,FALSE),"")</f>
        <v>Midazolam</v>
      </c>
      <c r="F8596" s="255" t="str">
        <f>IF(AND(A8596&lt;&gt;"",ISNUMBER(A8596)),VLOOKUP(A8596,Studies!A:BR,6,FALSE),"")</f>
        <v>Plasma</v>
      </c>
      <c r="G8596" s="194">
        <v>84</v>
      </c>
      <c r="H8596" s="50" t="s">
        <v>60</v>
      </c>
      <c r="I8596" s="187">
        <v>32.950130000000001</v>
      </c>
      <c r="J8596" s="41" t="s">
        <v>946</v>
      </c>
      <c r="K8596" s="41" t="s">
        <v>335</v>
      </c>
      <c r="L8596" s="195">
        <v>15.74662</v>
      </c>
      <c r="M8596" s="52" t="s">
        <v>946</v>
      </c>
      <c r="N8596" s="52" t="s">
        <v>117</v>
      </c>
      <c r="O8596" s="59">
        <v>0.5</v>
      </c>
    </row>
    <row r="8597" spans="1:16" x14ac:dyDescent="0.2">
      <c r="A8597" s="30">
        <v>1097</v>
      </c>
      <c r="B8597" s="253" t="str">
        <f>IF(AND(A8597&lt;&gt;"",ISNUMBER(A8597)),VLOOKUP(A8597,Studies!A:BR,2,FALSE),"")</f>
        <v>Prueksaritanont 2017</v>
      </c>
      <c r="C8597" s="254" t="str">
        <f>IF(AND(A8597&lt;&gt;"",ISNUMBER(A8597)),VLOOKUP(A8597,Studies!A:BR,3,FALSE),"")</f>
        <v>https://www.ncbi.nlm.nih.gov/pubmed/27943276</v>
      </c>
      <c r="D8597" s="254" t="str">
        <f>IF(AND(A8597&lt;&gt;"",ISNUMBER(A8597)),VLOOKUP(A8597,Studies!A:BR,4,FALSE),"")</f>
        <v>Midazolam in microdosecocktail + Itraconazole</v>
      </c>
      <c r="E8597" s="254" t="str">
        <f>IF(AND(A8597&lt;&gt;"",ISNUMBER(A8597)),VLOOKUP(A8597,Studies!A:BR,5,FALSE),"")</f>
        <v>Midazolam</v>
      </c>
      <c r="F8597" s="255" t="str">
        <f>IF(AND(A8597&lt;&gt;"",ISNUMBER(A8597)),VLOOKUP(A8597,Studies!A:BR,6,FALSE),"")</f>
        <v>Plasma</v>
      </c>
      <c r="G8597" s="194">
        <v>88</v>
      </c>
      <c r="H8597" s="50" t="s">
        <v>60</v>
      </c>
      <c r="I8597" s="187">
        <v>23.231190000000002</v>
      </c>
      <c r="J8597" s="41" t="s">
        <v>946</v>
      </c>
      <c r="K8597" s="41" t="s">
        <v>335</v>
      </c>
      <c r="L8597" s="195">
        <v>14.044750000000001</v>
      </c>
      <c r="M8597" s="52" t="s">
        <v>946</v>
      </c>
      <c r="N8597" s="52" t="s">
        <v>117</v>
      </c>
      <c r="O8597" s="59">
        <v>0.5</v>
      </c>
    </row>
    <row r="8598" spans="1:16" x14ac:dyDescent="0.2">
      <c r="A8598" s="30">
        <v>1097</v>
      </c>
      <c r="B8598" s="253" t="str">
        <f>IF(AND(A8598&lt;&gt;"",ISNUMBER(A8598)),VLOOKUP(A8598,Studies!A:BR,2,FALSE),"")</f>
        <v>Prueksaritanont 2017</v>
      </c>
      <c r="C8598" s="254" t="str">
        <f>IF(AND(A8598&lt;&gt;"",ISNUMBER(A8598)),VLOOKUP(A8598,Studies!A:BR,3,FALSE),"")</f>
        <v>https://www.ncbi.nlm.nih.gov/pubmed/27943276</v>
      </c>
      <c r="D8598" s="254" t="str">
        <f>IF(AND(A8598&lt;&gt;"",ISNUMBER(A8598)),VLOOKUP(A8598,Studies!A:BR,4,FALSE),"")</f>
        <v>Midazolam in microdosecocktail + Itraconazole</v>
      </c>
      <c r="E8598" s="254" t="str">
        <f>IF(AND(A8598&lt;&gt;"",ISNUMBER(A8598)),VLOOKUP(A8598,Studies!A:BR,5,FALSE),"")</f>
        <v>Midazolam</v>
      </c>
      <c r="F8598" s="255" t="str">
        <f>IF(AND(A8598&lt;&gt;"",ISNUMBER(A8598)),VLOOKUP(A8598,Studies!A:BR,6,FALSE),"")</f>
        <v>Plasma</v>
      </c>
      <c r="G8598" s="194">
        <v>96</v>
      </c>
      <c r="H8598" s="50" t="s">
        <v>60</v>
      </c>
      <c r="I8598" s="187">
        <v>17.420929999999998</v>
      </c>
      <c r="J8598" s="41" t="s">
        <v>946</v>
      </c>
      <c r="K8598" s="41" t="s">
        <v>335</v>
      </c>
      <c r="L8598" s="195">
        <v>12.3104</v>
      </c>
      <c r="M8598" s="52" t="s">
        <v>946</v>
      </c>
      <c r="N8598" s="52" t="s">
        <v>117</v>
      </c>
      <c r="O8598" s="59">
        <v>0.5</v>
      </c>
    </row>
    <row r="8599" spans="1:16" x14ac:dyDescent="0.2">
      <c r="A8599" s="30">
        <v>1097</v>
      </c>
      <c r="B8599" s="253" t="str">
        <f>IF(AND(A8599&lt;&gt;"",ISNUMBER(A8599)),VLOOKUP(A8599,Studies!A:BR,2,FALSE),"")</f>
        <v>Prueksaritanont 2017</v>
      </c>
      <c r="C8599" s="254" t="str">
        <f>IF(AND(A8599&lt;&gt;"",ISNUMBER(A8599)),VLOOKUP(A8599,Studies!A:BR,3,FALSE),"")</f>
        <v>https://www.ncbi.nlm.nih.gov/pubmed/27943276</v>
      </c>
      <c r="D8599" s="254" t="str">
        <f>IF(AND(A8599&lt;&gt;"",ISNUMBER(A8599)),VLOOKUP(A8599,Studies!A:BR,4,FALSE),"")</f>
        <v>Midazolam in microdosecocktail + Itraconazole</v>
      </c>
      <c r="E8599" s="254" t="str">
        <f>IF(AND(A8599&lt;&gt;"",ISNUMBER(A8599)),VLOOKUP(A8599,Studies!A:BR,5,FALSE),"")</f>
        <v>Midazolam</v>
      </c>
      <c r="F8599" s="255" t="str">
        <f>IF(AND(A8599&lt;&gt;"",ISNUMBER(A8599)),VLOOKUP(A8599,Studies!A:BR,6,FALSE),"")</f>
        <v>Plasma</v>
      </c>
      <c r="G8599" s="194">
        <v>104</v>
      </c>
      <c r="H8599" s="50" t="s">
        <v>60</v>
      </c>
      <c r="I8599" s="187">
        <v>15.71913</v>
      </c>
      <c r="J8599" s="41" t="s">
        <v>946</v>
      </c>
      <c r="K8599" s="41" t="s">
        <v>335</v>
      </c>
      <c r="L8599" s="195">
        <v>14.629759999999999</v>
      </c>
      <c r="M8599" s="52" t="s">
        <v>946</v>
      </c>
      <c r="N8599" s="52" t="s">
        <v>117</v>
      </c>
      <c r="O8599" s="59">
        <v>0.5</v>
      </c>
    </row>
    <row r="8600" spans="1:16" x14ac:dyDescent="0.2">
      <c r="A8600" s="30">
        <v>1097</v>
      </c>
      <c r="B8600" s="253" t="str">
        <f>IF(AND(A8600&lt;&gt;"",ISNUMBER(A8600)),VLOOKUP(A8600,Studies!A:BR,2,FALSE),"")</f>
        <v>Prueksaritanont 2017</v>
      </c>
      <c r="C8600" s="254" t="str">
        <f>IF(AND(A8600&lt;&gt;"",ISNUMBER(A8600)),VLOOKUP(A8600,Studies!A:BR,3,FALSE),"")</f>
        <v>https://www.ncbi.nlm.nih.gov/pubmed/27943276</v>
      </c>
      <c r="D8600" s="254" t="str">
        <f>IF(AND(A8600&lt;&gt;"",ISNUMBER(A8600)),VLOOKUP(A8600,Studies!A:BR,4,FALSE),"")</f>
        <v>Midazolam in microdosecocktail + Itraconazole</v>
      </c>
      <c r="E8600" s="254" t="str">
        <f>IF(AND(A8600&lt;&gt;"",ISNUMBER(A8600)),VLOOKUP(A8600,Studies!A:BR,5,FALSE),"")</f>
        <v>Midazolam</v>
      </c>
      <c r="F8600" s="255" t="str">
        <f>IF(AND(A8600&lt;&gt;"",ISNUMBER(A8600)),VLOOKUP(A8600,Studies!A:BR,6,FALSE),"")</f>
        <v>Plasma</v>
      </c>
      <c r="G8600" s="194">
        <v>120</v>
      </c>
      <c r="H8600" s="50" t="s">
        <v>60</v>
      </c>
      <c r="I8600" s="187">
        <v>5.1794750000000001</v>
      </c>
      <c r="J8600" s="41" t="s">
        <v>946</v>
      </c>
      <c r="K8600" s="41" t="s">
        <v>335</v>
      </c>
      <c r="L8600" s="195">
        <v>4.4176880000000001</v>
      </c>
      <c r="M8600" s="52" t="s">
        <v>946</v>
      </c>
      <c r="N8600" s="52" t="s">
        <v>117</v>
      </c>
      <c r="O8600" s="59">
        <v>0.5</v>
      </c>
    </row>
    <row r="8601" spans="1:16" x14ac:dyDescent="0.2">
      <c r="A8601" s="30">
        <v>1097</v>
      </c>
      <c r="B8601" s="253" t="str">
        <f>IF(AND(A8601&lt;&gt;"",ISNUMBER(A8601)),VLOOKUP(A8601,Studies!A:BR,2,FALSE),"")</f>
        <v>Prueksaritanont 2017</v>
      </c>
      <c r="C8601" s="254" t="str">
        <f>IF(AND(A8601&lt;&gt;"",ISNUMBER(A8601)),VLOOKUP(A8601,Studies!A:BR,3,FALSE),"")</f>
        <v>https://www.ncbi.nlm.nih.gov/pubmed/27943276</v>
      </c>
      <c r="D8601" s="254" t="str">
        <f>IF(AND(A8601&lt;&gt;"",ISNUMBER(A8601)),VLOOKUP(A8601,Studies!A:BR,4,FALSE),"")</f>
        <v>Midazolam in microdosecocktail + Itraconazole</v>
      </c>
      <c r="E8601" s="254" t="str">
        <f>IF(AND(A8601&lt;&gt;"",ISNUMBER(A8601)),VLOOKUP(A8601,Studies!A:BR,5,FALSE),"")</f>
        <v>Midazolam</v>
      </c>
      <c r="F8601" s="255" t="str">
        <f>IF(AND(A8601&lt;&gt;"",ISNUMBER(A8601)),VLOOKUP(A8601,Studies!A:BR,6,FALSE),"")</f>
        <v>Plasma</v>
      </c>
      <c r="G8601" s="194">
        <v>144</v>
      </c>
      <c r="H8601" s="50" t="s">
        <v>60</v>
      </c>
      <c r="I8601" s="187">
        <v>1.8152170000000001</v>
      </c>
      <c r="J8601" s="41" t="s">
        <v>946</v>
      </c>
      <c r="K8601" s="41" t="s">
        <v>335</v>
      </c>
      <c r="L8601" s="195">
        <v>1.912377</v>
      </c>
      <c r="M8601" s="52" t="s">
        <v>946</v>
      </c>
      <c r="N8601" s="52" t="s">
        <v>117</v>
      </c>
      <c r="O8601" s="59">
        <v>0.5</v>
      </c>
    </row>
    <row r="8602" spans="1:16" x14ac:dyDescent="0.2">
      <c r="A8602" s="30">
        <v>1098</v>
      </c>
      <c r="B8602" s="253" t="str">
        <f>IF(AND(A8602&lt;&gt;"",ISNUMBER(A8602)),VLOOKUP(A8602,Studies!A:BR,2,FALSE),"")</f>
        <v>Prueksaritanont 2017</v>
      </c>
      <c r="C8602" s="254" t="str">
        <f>IF(AND(A8602&lt;&gt;"",ISNUMBER(A8602)),VLOOKUP(A8602,Studies!A:BR,3,FALSE),"")</f>
        <v>https://www.ncbi.nlm.nih.gov/pubmed/27943276</v>
      </c>
      <c r="D8602" s="254" t="str">
        <f>IF(AND(A8602&lt;&gt;"",ISNUMBER(A8602)),VLOOKUP(A8602,Studies!A:BR,4,FALSE),"")</f>
        <v>Midazolam in microdosecocktail + Rifampin</v>
      </c>
      <c r="E8602" s="254" t="str">
        <f>IF(AND(A8602&lt;&gt;"",ISNUMBER(A8602)),VLOOKUP(A8602,Studies!A:BR,5,FALSE),"")</f>
        <v>Midazolam</v>
      </c>
      <c r="F8602" s="255" t="str">
        <f>IF(AND(A8602&lt;&gt;"",ISNUMBER(A8602)),VLOOKUP(A8602,Studies!A:BR,6,FALSE),"")</f>
        <v>Plasma</v>
      </c>
      <c r="G8602" s="194">
        <v>0</v>
      </c>
      <c r="H8602" s="50" t="s">
        <v>60</v>
      </c>
      <c r="I8602" s="187">
        <v>17.06644</v>
      </c>
      <c r="J8602" s="41" t="s">
        <v>946</v>
      </c>
      <c r="K8602" s="41" t="s">
        <v>335</v>
      </c>
      <c r="L8602" s="195">
        <v>10.016030000000001</v>
      </c>
      <c r="M8602" s="52" t="s">
        <v>946</v>
      </c>
      <c r="N8602" s="52" t="s">
        <v>117</v>
      </c>
      <c r="O8602" s="59">
        <v>0.5</v>
      </c>
      <c r="P8602" s="42" t="s">
        <v>2672</v>
      </c>
    </row>
    <row r="8603" spans="1:16" x14ac:dyDescent="0.2">
      <c r="A8603" s="30">
        <v>1098</v>
      </c>
      <c r="B8603" s="253" t="str">
        <f>IF(AND(A8603&lt;&gt;"",ISNUMBER(A8603)),VLOOKUP(A8603,Studies!A:BR,2,FALSE),"")</f>
        <v>Prueksaritanont 2017</v>
      </c>
      <c r="C8603" s="254" t="str">
        <f>IF(AND(A8603&lt;&gt;"",ISNUMBER(A8603)),VLOOKUP(A8603,Studies!A:BR,3,FALSE),"")</f>
        <v>https://www.ncbi.nlm.nih.gov/pubmed/27943276</v>
      </c>
      <c r="D8603" s="254" t="str">
        <f>IF(AND(A8603&lt;&gt;"",ISNUMBER(A8603)),VLOOKUP(A8603,Studies!A:BR,4,FALSE),"")</f>
        <v>Midazolam in microdosecocktail + Rifampin</v>
      </c>
      <c r="E8603" s="254" t="str">
        <f>IF(AND(A8603&lt;&gt;"",ISNUMBER(A8603)),VLOOKUP(A8603,Studies!A:BR,5,FALSE),"")</f>
        <v>Midazolam</v>
      </c>
      <c r="F8603" s="255" t="str">
        <f>IF(AND(A8603&lt;&gt;"",ISNUMBER(A8603)),VLOOKUP(A8603,Studies!A:BR,6,FALSE),"")</f>
        <v>Plasma</v>
      </c>
      <c r="G8603" s="194">
        <v>0.5</v>
      </c>
      <c r="H8603" s="50" t="s">
        <v>60</v>
      </c>
      <c r="I8603" s="187">
        <v>48.696750000000002</v>
      </c>
      <c r="J8603" s="41" t="s">
        <v>946</v>
      </c>
      <c r="K8603" s="41" t="s">
        <v>335</v>
      </c>
      <c r="L8603" s="195">
        <v>18.965420000000002</v>
      </c>
      <c r="M8603" s="52" t="s">
        <v>946</v>
      </c>
      <c r="N8603" s="52" t="s">
        <v>117</v>
      </c>
      <c r="O8603" s="59">
        <v>0.5</v>
      </c>
    </row>
    <row r="8604" spans="1:16" x14ac:dyDescent="0.2">
      <c r="A8604" s="30">
        <v>1098</v>
      </c>
      <c r="B8604" s="253" t="str">
        <f>IF(AND(A8604&lt;&gt;"",ISNUMBER(A8604)),VLOOKUP(A8604,Studies!A:BR,2,FALSE),"")</f>
        <v>Prueksaritanont 2017</v>
      </c>
      <c r="C8604" s="254" t="str">
        <f>IF(AND(A8604&lt;&gt;"",ISNUMBER(A8604)),VLOOKUP(A8604,Studies!A:BR,3,FALSE),"")</f>
        <v>https://www.ncbi.nlm.nih.gov/pubmed/27943276</v>
      </c>
      <c r="D8604" s="254" t="str">
        <f>IF(AND(A8604&lt;&gt;"",ISNUMBER(A8604)),VLOOKUP(A8604,Studies!A:BR,4,FALSE),"")</f>
        <v>Midazolam in microdosecocktail + Rifampin</v>
      </c>
      <c r="E8604" s="254" t="str">
        <f>IF(AND(A8604&lt;&gt;"",ISNUMBER(A8604)),VLOOKUP(A8604,Studies!A:BR,5,FALSE),"")</f>
        <v>Midazolam</v>
      </c>
      <c r="F8604" s="255" t="str">
        <f>IF(AND(A8604&lt;&gt;"",ISNUMBER(A8604)),VLOOKUP(A8604,Studies!A:BR,6,FALSE),"")</f>
        <v>Plasma</v>
      </c>
      <c r="G8604" s="194">
        <v>1</v>
      </c>
      <c r="H8604" s="50" t="s">
        <v>60</v>
      </c>
      <c r="I8604" s="187">
        <v>63.61674</v>
      </c>
      <c r="J8604" s="41" t="s">
        <v>946</v>
      </c>
      <c r="K8604" s="41" t="s">
        <v>335</v>
      </c>
      <c r="O8604" s="59">
        <v>0.5</v>
      </c>
      <c r="P8604" s="42" t="s">
        <v>2670</v>
      </c>
    </row>
    <row r="8605" spans="1:16" x14ac:dyDescent="0.2">
      <c r="A8605" s="30">
        <v>1098</v>
      </c>
      <c r="B8605" s="253" t="str">
        <f>IF(AND(A8605&lt;&gt;"",ISNUMBER(A8605)),VLOOKUP(A8605,Studies!A:BR,2,FALSE),"")</f>
        <v>Prueksaritanont 2017</v>
      </c>
      <c r="C8605" s="254" t="str">
        <f>IF(AND(A8605&lt;&gt;"",ISNUMBER(A8605)),VLOOKUP(A8605,Studies!A:BR,3,FALSE),"")</f>
        <v>https://www.ncbi.nlm.nih.gov/pubmed/27943276</v>
      </c>
      <c r="D8605" s="254" t="str">
        <f>IF(AND(A8605&lt;&gt;"",ISNUMBER(A8605)),VLOOKUP(A8605,Studies!A:BR,4,FALSE),"")</f>
        <v>Midazolam in microdosecocktail + Rifampin</v>
      </c>
      <c r="E8605" s="254" t="str">
        <f>IF(AND(A8605&lt;&gt;"",ISNUMBER(A8605)),VLOOKUP(A8605,Studies!A:BR,5,FALSE),"")</f>
        <v>Midazolam</v>
      </c>
      <c r="F8605" s="255" t="str">
        <f>IF(AND(A8605&lt;&gt;"",ISNUMBER(A8605)),VLOOKUP(A8605,Studies!A:BR,6,FALSE),"")</f>
        <v>Plasma</v>
      </c>
      <c r="G8605" s="194">
        <v>1.5</v>
      </c>
      <c r="H8605" s="50" t="s">
        <v>60</v>
      </c>
      <c r="I8605" s="187">
        <v>46.73507</v>
      </c>
      <c r="J8605" s="41" t="s">
        <v>946</v>
      </c>
      <c r="K8605" s="41" t="s">
        <v>335</v>
      </c>
      <c r="O8605" s="59">
        <v>0.5</v>
      </c>
      <c r="P8605" s="42" t="s">
        <v>2670</v>
      </c>
    </row>
    <row r="8606" spans="1:16" x14ac:dyDescent="0.2">
      <c r="A8606" s="30">
        <v>1098</v>
      </c>
      <c r="B8606" s="253" t="str">
        <f>IF(AND(A8606&lt;&gt;"",ISNUMBER(A8606)),VLOOKUP(A8606,Studies!A:BR,2,FALSE),"")</f>
        <v>Prueksaritanont 2017</v>
      </c>
      <c r="C8606" s="254" t="str">
        <f>IF(AND(A8606&lt;&gt;"",ISNUMBER(A8606)),VLOOKUP(A8606,Studies!A:BR,3,FALSE),"")</f>
        <v>https://www.ncbi.nlm.nih.gov/pubmed/27943276</v>
      </c>
      <c r="D8606" s="254" t="str">
        <f>IF(AND(A8606&lt;&gt;"",ISNUMBER(A8606)),VLOOKUP(A8606,Studies!A:BR,4,FALSE),"")</f>
        <v>Midazolam in microdosecocktail + Rifampin</v>
      </c>
      <c r="E8606" s="254" t="str">
        <f>IF(AND(A8606&lt;&gt;"",ISNUMBER(A8606)),VLOOKUP(A8606,Studies!A:BR,5,FALSE),"")</f>
        <v>Midazolam</v>
      </c>
      <c r="F8606" s="255" t="str">
        <f>IF(AND(A8606&lt;&gt;"",ISNUMBER(A8606)),VLOOKUP(A8606,Studies!A:BR,6,FALSE),"")</f>
        <v>Plasma</v>
      </c>
      <c r="G8606" s="194">
        <v>2</v>
      </c>
      <c r="H8606" s="50" t="s">
        <v>60</v>
      </c>
      <c r="I8606" s="187">
        <v>35.774320000000003</v>
      </c>
      <c r="J8606" s="41" t="s">
        <v>946</v>
      </c>
      <c r="K8606" s="41" t="s">
        <v>335</v>
      </c>
      <c r="O8606" s="59">
        <v>0.5</v>
      </c>
      <c r="P8606" s="42" t="s">
        <v>2670</v>
      </c>
    </row>
    <row r="8607" spans="1:16" x14ac:dyDescent="0.2">
      <c r="A8607" s="30">
        <v>1098</v>
      </c>
      <c r="B8607" s="253" t="str">
        <f>IF(AND(A8607&lt;&gt;"",ISNUMBER(A8607)),VLOOKUP(A8607,Studies!A:BR,2,FALSE),"")</f>
        <v>Prueksaritanont 2017</v>
      </c>
      <c r="C8607" s="254" t="str">
        <f>IF(AND(A8607&lt;&gt;"",ISNUMBER(A8607)),VLOOKUP(A8607,Studies!A:BR,3,FALSE),"")</f>
        <v>https://www.ncbi.nlm.nih.gov/pubmed/27943276</v>
      </c>
      <c r="D8607" s="254" t="str">
        <f>IF(AND(A8607&lt;&gt;"",ISNUMBER(A8607)),VLOOKUP(A8607,Studies!A:BR,4,FALSE),"")</f>
        <v>Midazolam in microdosecocktail + Rifampin</v>
      </c>
      <c r="E8607" s="254" t="str">
        <f>IF(AND(A8607&lt;&gt;"",ISNUMBER(A8607)),VLOOKUP(A8607,Studies!A:BR,5,FALSE),"")</f>
        <v>Midazolam</v>
      </c>
      <c r="F8607" s="255" t="str">
        <f>IF(AND(A8607&lt;&gt;"",ISNUMBER(A8607)),VLOOKUP(A8607,Studies!A:BR,6,FALSE),"")</f>
        <v>Plasma</v>
      </c>
      <c r="G8607" s="194">
        <v>3</v>
      </c>
      <c r="H8607" s="50" t="s">
        <v>60</v>
      </c>
      <c r="I8607" s="187">
        <v>21.397210000000001</v>
      </c>
      <c r="J8607" s="41" t="s">
        <v>946</v>
      </c>
      <c r="K8607" s="41" t="s">
        <v>335</v>
      </c>
      <c r="L8607" s="195">
        <v>10.314579999999999</v>
      </c>
      <c r="M8607" s="52" t="s">
        <v>946</v>
      </c>
      <c r="N8607" s="52" t="s">
        <v>117</v>
      </c>
      <c r="O8607" s="59">
        <v>0.5</v>
      </c>
    </row>
    <row r="8608" spans="1:16" x14ac:dyDescent="0.2">
      <c r="A8608" s="30">
        <v>1098</v>
      </c>
      <c r="B8608" s="253" t="str">
        <f>IF(AND(A8608&lt;&gt;"",ISNUMBER(A8608)),VLOOKUP(A8608,Studies!A:BR,2,FALSE),"")</f>
        <v>Prueksaritanont 2017</v>
      </c>
      <c r="C8608" s="254" t="str">
        <f>IF(AND(A8608&lt;&gt;"",ISNUMBER(A8608)),VLOOKUP(A8608,Studies!A:BR,3,FALSE),"")</f>
        <v>https://www.ncbi.nlm.nih.gov/pubmed/27943276</v>
      </c>
      <c r="D8608" s="254" t="str">
        <f>IF(AND(A8608&lt;&gt;"",ISNUMBER(A8608)),VLOOKUP(A8608,Studies!A:BR,4,FALSE),"")</f>
        <v>Midazolam in microdosecocktail + Rifampin</v>
      </c>
      <c r="E8608" s="254" t="str">
        <f>IF(AND(A8608&lt;&gt;"",ISNUMBER(A8608)),VLOOKUP(A8608,Studies!A:BR,5,FALSE),"")</f>
        <v>Midazolam</v>
      </c>
      <c r="F8608" s="255" t="str">
        <f>IF(AND(A8608&lt;&gt;"",ISNUMBER(A8608)),VLOOKUP(A8608,Studies!A:BR,6,FALSE),"")</f>
        <v>Plasma</v>
      </c>
      <c r="G8608" s="194">
        <v>4</v>
      </c>
      <c r="H8608" s="50" t="s">
        <v>60</v>
      </c>
      <c r="I8608" s="187">
        <v>14.183579999999999</v>
      </c>
      <c r="J8608" s="41" t="s">
        <v>946</v>
      </c>
      <c r="K8608" s="41" t="s">
        <v>335</v>
      </c>
      <c r="L8608" s="195">
        <v>3.5474000000000001</v>
      </c>
      <c r="M8608" s="52" t="s">
        <v>946</v>
      </c>
      <c r="N8608" s="52" t="s">
        <v>117</v>
      </c>
      <c r="O8608" s="59">
        <v>0.5</v>
      </c>
    </row>
    <row r="8609" spans="1:16" x14ac:dyDescent="0.2">
      <c r="A8609" s="30">
        <v>1098</v>
      </c>
      <c r="B8609" s="253" t="str">
        <f>IF(AND(A8609&lt;&gt;"",ISNUMBER(A8609)),VLOOKUP(A8609,Studies!A:BR,2,FALSE),"")</f>
        <v>Prueksaritanont 2017</v>
      </c>
      <c r="C8609" s="254" t="str">
        <f>IF(AND(A8609&lt;&gt;"",ISNUMBER(A8609)),VLOOKUP(A8609,Studies!A:BR,3,FALSE),"")</f>
        <v>https://www.ncbi.nlm.nih.gov/pubmed/27943276</v>
      </c>
      <c r="D8609" s="254" t="str">
        <f>IF(AND(A8609&lt;&gt;"",ISNUMBER(A8609)),VLOOKUP(A8609,Studies!A:BR,4,FALSE),"")</f>
        <v>Midazolam in microdosecocktail + Rifampin</v>
      </c>
      <c r="E8609" s="254" t="str">
        <f>IF(AND(A8609&lt;&gt;"",ISNUMBER(A8609)),VLOOKUP(A8609,Studies!A:BR,5,FALSE),"")</f>
        <v>Midazolam</v>
      </c>
      <c r="F8609" s="255" t="str">
        <f>IF(AND(A8609&lt;&gt;"",ISNUMBER(A8609)),VLOOKUP(A8609,Studies!A:BR,6,FALSE),"")</f>
        <v>Plasma</v>
      </c>
      <c r="G8609" s="194">
        <v>6</v>
      </c>
      <c r="H8609" s="50" t="s">
        <v>60</v>
      </c>
      <c r="I8609" s="187">
        <v>7.9760099999999996</v>
      </c>
      <c r="J8609" s="41" t="s">
        <v>946</v>
      </c>
      <c r="K8609" s="41" t="s">
        <v>335</v>
      </c>
      <c r="L8609" s="195">
        <v>3.811677</v>
      </c>
      <c r="M8609" s="52" t="s">
        <v>946</v>
      </c>
      <c r="N8609" s="52" t="s">
        <v>117</v>
      </c>
      <c r="O8609" s="59">
        <v>0.5</v>
      </c>
    </row>
    <row r="8610" spans="1:16" x14ac:dyDescent="0.2">
      <c r="A8610" s="30">
        <v>1098</v>
      </c>
      <c r="B8610" s="253" t="str">
        <f>IF(AND(A8610&lt;&gt;"",ISNUMBER(A8610)),VLOOKUP(A8610,Studies!A:BR,2,FALSE),"")</f>
        <v>Prueksaritanont 2017</v>
      </c>
      <c r="C8610" s="254" t="str">
        <f>IF(AND(A8610&lt;&gt;"",ISNUMBER(A8610)),VLOOKUP(A8610,Studies!A:BR,3,FALSE),"")</f>
        <v>https://www.ncbi.nlm.nih.gov/pubmed/27943276</v>
      </c>
      <c r="D8610" s="254" t="str">
        <f>IF(AND(A8610&lt;&gt;"",ISNUMBER(A8610)),VLOOKUP(A8610,Studies!A:BR,4,FALSE),"")</f>
        <v>Midazolam in microdosecocktail + Rifampin</v>
      </c>
      <c r="E8610" s="254" t="str">
        <f>IF(AND(A8610&lt;&gt;"",ISNUMBER(A8610)),VLOOKUP(A8610,Studies!A:BR,5,FALSE),"")</f>
        <v>Midazolam</v>
      </c>
      <c r="F8610" s="255" t="str">
        <f>IF(AND(A8610&lt;&gt;"",ISNUMBER(A8610)),VLOOKUP(A8610,Studies!A:BR,6,FALSE),"")</f>
        <v>Plasma</v>
      </c>
      <c r="G8610" s="194">
        <v>8</v>
      </c>
      <c r="H8610" s="50" t="s">
        <v>60</v>
      </c>
      <c r="I8610" s="187">
        <v>5.2870609999999996</v>
      </c>
      <c r="J8610" s="41" t="s">
        <v>946</v>
      </c>
      <c r="K8610" s="41" t="s">
        <v>335</v>
      </c>
      <c r="L8610" s="195">
        <v>3.372582</v>
      </c>
      <c r="M8610" s="52" t="s">
        <v>946</v>
      </c>
      <c r="N8610" s="52" t="s">
        <v>117</v>
      </c>
      <c r="O8610" s="59">
        <v>0.5</v>
      </c>
    </row>
    <row r="8611" spans="1:16" x14ac:dyDescent="0.2">
      <c r="A8611" s="30">
        <v>1098</v>
      </c>
      <c r="B8611" s="253" t="str">
        <f>IF(AND(A8611&lt;&gt;"",ISNUMBER(A8611)),VLOOKUP(A8611,Studies!A:BR,2,FALSE),"")</f>
        <v>Prueksaritanont 2017</v>
      </c>
      <c r="C8611" s="254" t="str">
        <f>IF(AND(A8611&lt;&gt;"",ISNUMBER(A8611)),VLOOKUP(A8611,Studies!A:BR,3,FALSE),"")</f>
        <v>https://www.ncbi.nlm.nih.gov/pubmed/27943276</v>
      </c>
      <c r="D8611" s="254" t="str">
        <f>IF(AND(A8611&lt;&gt;"",ISNUMBER(A8611)),VLOOKUP(A8611,Studies!A:BR,4,FALSE),"")</f>
        <v>Midazolam in microdosecocktail + Rifampin</v>
      </c>
      <c r="E8611" s="254" t="str">
        <f>IF(AND(A8611&lt;&gt;"",ISNUMBER(A8611)),VLOOKUP(A8611,Studies!A:BR,5,FALSE),"")</f>
        <v>Midazolam</v>
      </c>
      <c r="F8611" s="255" t="str">
        <f>IF(AND(A8611&lt;&gt;"",ISNUMBER(A8611)),VLOOKUP(A8611,Studies!A:BR,6,FALSE),"")</f>
        <v>Plasma</v>
      </c>
      <c r="G8611" s="194">
        <v>12</v>
      </c>
      <c r="H8611" s="50" t="s">
        <v>60</v>
      </c>
      <c r="I8611" s="187">
        <v>2.3231190000000002</v>
      </c>
      <c r="J8611" s="41" t="s">
        <v>946</v>
      </c>
      <c r="K8611" s="41" t="s">
        <v>335</v>
      </c>
      <c r="L8611" s="195">
        <v>1.6034330000000001</v>
      </c>
      <c r="M8611" s="52" t="s">
        <v>946</v>
      </c>
      <c r="N8611" s="52" t="s">
        <v>117</v>
      </c>
      <c r="O8611" s="59">
        <v>0.5</v>
      </c>
    </row>
    <row r="8612" spans="1:16" x14ac:dyDescent="0.2">
      <c r="A8612" s="30">
        <v>1098</v>
      </c>
      <c r="B8612" s="253" t="str">
        <f>IF(AND(A8612&lt;&gt;"",ISNUMBER(A8612)),VLOOKUP(A8612,Studies!A:BR,2,FALSE),"")</f>
        <v>Prueksaritanont 2017</v>
      </c>
      <c r="C8612" s="254" t="str">
        <f>IF(AND(A8612&lt;&gt;"",ISNUMBER(A8612)),VLOOKUP(A8612,Studies!A:BR,3,FALSE),"")</f>
        <v>https://www.ncbi.nlm.nih.gov/pubmed/27943276</v>
      </c>
      <c r="D8612" s="254" t="str">
        <f>IF(AND(A8612&lt;&gt;"",ISNUMBER(A8612)),VLOOKUP(A8612,Studies!A:BR,4,FALSE),"")</f>
        <v>Midazolam in microdosecocktail + Rifampin</v>
      </c>
      <c r="E8612" s="254" t="str">
        <f>IF(AND(A8612&lt;&gt;"",ISNUMBER(A8612)),VLOOKUP(A8612,Studies!A:BR,5,FALSE),"")</f>
        <v>Midazolam</v>
      </c>
      <c r="F8612" s="255" t="str">
        <f>IF(AND(A8612&lt;&gt;"",ISNUMBER(A8612)),VLOOKUP(A8612,Studies!A:BR,6,FALSE),"")</f>
        <v>Plasma</v>
      </c>
      <c r="G8612" s="194">
        <v>16</v>
      </c>
      <c r="H8612" s="50" t="s">
        <v>60</v>
      </c>
      <c r="I8612" s="187">
        <v>0.9796511</v>
      </c>
      <c r="J8612" s="41" t="s">
        <v>946</v>
      </c>
      <c r="K8612" s="41" t="s">
        <v>335</v>
      </c>
      <c r="L8612" s="195">
        <v>0.95868929999999997</v>
      </c>
      <c r="M8612" s="52" t="s">
        <v>946</v>
      </c>
      <c r="N8612" s="52" t="s">
        <v>117</v>
      </c>
      <c r="O8612" s="59">
        <v>0.5</v>
      </c>
    </row>
    <row r="8613" spans="1:16" x14ac:dyDescent="0.2">
      <c r="A8613" s="30">
        <v>1099</v>
      </c>
      <c r="B8613" s="253" t="str">
        <f>IF(AND(A8613&lt;&gt;"",ISNUMBER(A8613)),VLOOKUP(A8613,Studies!A:BR,2,FALSE),"")</f>
        <v>Prueksaritanont 2017</v>
      </c>
      <c r="C8613" s="254" t="str">
        <f>IF(AND(A8613&lt;&gt;"",ISNUMBER(A8613)),VLOOKUP(A8613,Studies!A:BR,3,FALSE),"")</f>
        <v>https://www.ncbi.nlm.nih.gov/pubmed/27943276</v>
      </c>
      <c r="D8613" s="254" t="str">
        <f>IF(AND(A8613&lt;&gt;"",ISNUMBER(A8613)),VLOOKUP(A8613,Studies!A:BR,4,FALSE),"")</f>
        <v>Midazolam in microdosecocktail + Clarithromycin</v>
      </c>
      <c r="E8613" s="254" t="str">
        <f>IF(AND(A8613&lt;&gt;"",ISNUMBER(A8613)),VLOOKUP(A8613,Studies!A:BR,5,FALSE),"")</f>
        <v>Midazolam</v>
      </c>
      <c r="F8613" s="255" t="str">
        <f>IF(AND(A8613&lt;&gt;"",ISNUMBER(A8613)),VLOOKUP(A8613,Studies!A:BR,6,FALSE),"")</f>
        <v>Plasma</v>
      </c>
      <c r="G8613" s="194">
        <v>72</v>
      </c>
      <c r="H8613" s="50" t="s">
        <v>60</v>
      </c>
      <c r="I8613" s="187">
        <v>0.21841659999999999</v>
      </c>
      <c r="J8613" s="41" t="s">
        <v>946</v>
      </c>
      <c r="K8613" s="41" t="s">
        <v>335</v>
      </c>
      <c r="L8613" s="195">
        <v>0.66553519999999999</v>
      </c>
      <c r="M8613" s="52" t="s">
        <v>946</v>
      </c>
      <c r="N8613" s="52" t="s">
        <v>117</v>
      </c>
      <c r="O8613" s="59">
        <v>0.5</v>
      </c>
      <c r="P8613" s="42" t="s">
        <v>2673</v>
      </c>
    </row>
    <row r="8614" spans="1:16" x14ac:dyDescent="0.2">
      <c r="A8614" s="30">
        <v>1099</v>
      </c>
      <c r="B8614" s="253" t="str">
        <f>IF(AND(A8614&lt;&gt;"",ISNUMBER(A8614)),VLOOKUP(A8614,Studies!A:BR,2,FALSE),"")</f>
        <v>Prueksaritanont 2017</v>
      </c>
      <c r="C8614" s="254" t="str">
        <f>IF(AND(A8614&lt;&gt;"",ISNUMBER(A8614)),VLOOKUP(A8614,Studies!A:BR,3,FALSE),"")</f>
        <v>https://www.ncbi.nlm.nih.gov/pubmed/27943276</v>
      </c>
      <c r="D8614" s="254" t="str">
        <f>IF(AND(A8614&lt;&gt;"",ISNUMBER(A8614)),VLOOKUP(A8614,Studies!A:BR,4,FALSE),"")</f>
        <v>Midazolam in microdosecocktail + Clarithromycin</v>
      </c>
      <c r="E8614" s="254" t="str">
        <f>IF(AND(A8614&lt;&gt;"",ISNUMBER(A8614)),VLOOKUP(A8614,Studies!A:BR,5,FALSE),"")</f>
        <v>Midazolam</v>
      </c>
      <c r="F8614" s="255" t="str">
        <f>IF(AND(A8614&lt;&gt;"",ISNUMBER(A8614)),VLOOKUP(A8614,Studies!A:BR,6,FALSE),"")</f>
        <v>Plasma</v>
      </c>
      <c r="G8614" s="194">
        <v>72.25</v>
      </c>
      <c r="H8614" s="50" t="s">
        <v>60</v>
      </c>
      <c r="I8614" s="187">
        <v>16.719149999999999</v>
      </c>
      <c r="J8614" s="41" t="s">
        <v>946</v>
      </c>
      <c r="K8614" s="41" t="s">
        <v>335</v>
      </c>
      <c r="L8614" s="195">
        <v>7.1219869999999998</v>
      </c>
      <c r="M8614" s="52" t="s">
        <v>946</v>
      </c>
      <c r="N8614" s="52" t="s">
        <v>117</v>
      </c>
      <c r="O8614" s="59">
        <v>0.5</v>
      </c>
    </row>
    <row r="8615" spans="1:16" x14ac:dyDescent="0.2">
      <c r="A8615" s="30">
        <v>1099</v>
      </c>
      <c r="B8615" s="253" t="str">
        <f>IF(AND(A8615&lt;&gt;"",ISNUMBER(A8615)),VLOOKUP(A8615,Studies!A:BR,2,FALSE),"")</f>
        <v>Prueksaritanont 2017</v>
      </c>
      <c r="C8615" s="254" t="str">
        <f>IF(AND(A8615&lt;&gt;"",ISNUMBER(A8615)),VLOOKUP(A8615,Studies!A:BR,3,FALSE),"")</f>
        <v>https://www.ncbi.nlm.nih.gov/pubmed/27943276</v>
      </c>
      <c r="D8615" s="254" t="str">
        <f>IF(AND(A8615&lt;&gt;"",ISNUMBER(A8615)),VLOOKUP(A8615,Studies!A:BR,4,FALSE),"")</f>
        <v>Midazolam in microdosecocktail + Clarithromycin</v>
      </c>
      <c r="E8615" s="254" t="str">
        <f>IF(AND(A8615&lt;&gt;"",ISNUMBER(A8615)),VLOOKUP(A8615,Studies!A:BR,5,FALSE),"")</f>
        <v>Midazolam</v>
      </c>
      <c r="F8615" s="255" t="str">
        <f>IF(AND(A8615&lt;&gt;"",ISNUMBER(A8615)),VLOOKUP(A8615,Studies!A:BR,6,FALSE),"")</f>
        <v>Plasma</v>
      </c>
      <c r="G8615" s="194">
        <v>72.5</v>
      </c>
      <c r="H8615" s="50" t="s">
        <v>60</v>
      </c>
      <c r="I8615" s="187">
        <v>64.938159999999996</v>
      </c>
      <c r="J8615" s="41" t="s">
        <v>946</v>
      </c>
      <c r="K8615" s="41" t="s">
        <v>335</v>
      </c>
      <c r="O8615" s="59">
        <v>0.5</v>
      </c>
      <c r="P8615" s="42" t="s">
        <v>2670</v>
      </c>
    </row>
    <row r="8616" spans="1:16" x14ac:dyDescent="0.2">
      <c r="A8616" s="30">
        <v>1099</v>
      </c>
      <c r="B8616" s="253" t="str">
        <f>IF(AND(A8616&lt;&gt;"",ISNUMBER(A8616)),VLOOKUP(A8616,Studies!A:BR,2,FALSE),"")</f>
        <v>Prueksaritanont 2017</v>
      </c>
      <c r="C8616" s="254" t="str">
        <f>IF(AND(A8616&lt;&gt;"",ISNUMBER(A8616)),VLOOKUP(A8616,Studies!A:BR,3,FALSE),"")</f>
        <v>https://www.ncbi.nlm.nih.gov/pubmed/27943276</v>
      </c>
      <c r="D8616" s="254" t="str">
        <f>IF(AND(A8616&lt;&gt;"",ISNUMBER(A8616)),VLOOKUP(A8616,Studies!A:BR,4,FALSE),"")</f>
        <v>Midazolam in microdosecocktail + Clarithromycin</v>
      </c>
      <c r="E8616" s="254" t="str">
        <f>IF(AND(A8616&lt;&gt;"",ISNUMBER(A8616)),VLOOKUP(A8616,Studies!A:BR,5,FALSE),"")</f>
        <v>Midazolam</v>
      </c>
      <c r="F8616" s="255" t="str">
        <f>IF(AND(A8616&lt;&gt;"",ISNUMBER(A8616)),VLOOKUP(A8616,Studies!A:BR,6,FALSE),"")</f>
        <v>Plasma</v>
      </c>
      <c r="G8616" s="194">
        <v>73</v>
      </c>
      <c r="H8616" s="50" t="s">
        <v>60</v>
      </c>
      <c r="I8616" s="187">
        <v>125.376</v>
      </c>
      <c r="J8616" s="41" t="s">
        <v>946</v>
      </c>
      <c r="K8616" s="41" t="s">
        <v>335</v>
      </c>
      <c r="O8616" s="59">
        <v>0.5</v>
      </c>
      <c r="P8616" s="42" t="s">
        <v>2670</v>
      </c>
    </row>
    <row r="8617" spans="1:16" x14ac:dyDescent="0.2">
      <c r="A8617" s="30">
        <v>1099</v>
      </c>
      <c r="B8617" s="253" t="str">
        <f>IF(AND(A8617&lt;&gt;"",ISNUMBER(A8617)),VLOOKUP(A8617,Studies!A:BR,2,FALSE),"")</f>
        <v>Prueksaritanont 2017</v>
      </c>
      <c r="C8617" s="254" t="str">
        <f>IF(AND(A8617&lt;&gt;"",ISNUMBER(A8617)),VLOOKUP(A8617,Studies!A:BR,3,FALSE),"")</f>
        <v>https://www.ncbi.nlm.nih.gov/pubmed/27943276</v>
      </c>
      <c r="D8617" s="254" t="str">
        <f>IF(AND(A8617&lt;&gt;"",ISNUMBER(A8617)),VLOOKUP(A8617,Studies!A:BR,4,FALSE),"")</f>
        <v>Midazolam in microdosecocktail + Clarithromycin</v>
      </c>
      <c r="E8617" s="254" t="str">
        <f>IF(AND(A8617&lt;&gt;"",ISNUMBER(A8617)),VLOOKUP(A8617,Studies!A:BR,5,FALSE),"")</f>
        <v>Midazolam</v>
      </c>
      <c r="F8617" s="255" t="str">
        <f>IF(AND(A8617&lt;&gt;"",ISNUMBER(A8617)),VLOOKUP(A8617,Studies!A:BR,6,FALSE),"")</f>
        <v>Plasma</v>
      </c>
      <c r="G8617" s="194">
        <v>74</v>
      </c>
      <c r="H8617" s="50" t="s">
        <v>60</v>
      </c>
      <c r="I8617" s="187">
        <v>100</v>
      </c>
      <c r="J8617" s="41" t="s">
        <v>946</v>
      </c>
      <c r="K8617" s="41" t="s">
        <v>335</v>
      </c>
      <c r="O8617" s="59">
        <v>0.5</v>
      </c>
      <c r="P8617" s="42" t="s">
        <v>2670</v>
      </c>
    </row>
    <row r="8618" spans="1:16" x14ac:dyDescent="0.2">
      <c r="A8618" s="30">
        <v>1099</v>
      </c>
      <c r="B8618" s="253" t="str">
        <f>IF(AND(A8618&lt;&gt;"",ISNUMBER(A8618)),VLOOKUP(A8618,Studies!A:BR,2,FALSE),"")</f>
        <v>Prueksaritanont 2017</v>
      </c>
      <c r="C8618" s="254" t="str">
        <f>IF(AND(A8618&lt;&gt;"",ISNUMBER(A8618)),VLOOKUP(A8618,Studies!A:BR,3,FALSE),"")</f>
        <v>https://www.ncbi.nlm.nih.gov/pubmed/27943276</v>
      </c>
      <c r="D8618" s="254" t="str">
        <f>IF(AND(A8618&lt;&gt;"",ISNUMBER(A8618)),VLOOKUP(A8618,Studies!A:BR,4,FALSE),"")</f>
        <v>Midazolam in microdosecocktail + Clarithromycin</v>
      </c>
      <c r="E8618" s="254" t="str">
        <f>IF(AND(A8618&lt;&gt;"",ISNUMBER(A8618)),VLOOKUP(A8618,Studies!A:BR,5,FALSE),"")</f>
        <v>Midazolam</v>
      </c>
      <c r="F8618" s="255" t="str">
        <f>IF(AND(A8618&lt;&gt;"",ISNUMBER(A8618)),VLOOKUP(A8618,Studies!A:BR,6,FALSE),"")</f>
        <v>Plasma</v>
      </c>
      <c r="G8618" s="194">
        <v>75</v>
      </c>
      <c r="H8618" s="50" t="s">
        <v>60</v>
      </c>
      <c r="I8618" s="187">
        <v>81.416849999999997</v>
      </c>
      <c r="J8618" s="41" t="s">
        <v>946</v>
      </c>
      <c r="K8618" s="41" t="s">
        <v>335</v>
      </c>
      <c r="O8618" s="59">
        <v>0.5</v>
      </c>
      <c r="P8618" s="42" t="s">
        <v>2670</v>
      </c>
    </row>
    <row r="8619" spans="1:16" x14ac:dyDescent="0.2">
      <c r="A8619" s="30">
        <v>1099</v>
      </c>
      <c r="B8619" s="253" t="str">
        <f>IF(AND(A8619&lt;&gt;"",ISNUMBER(A8619)),VLOOKUP(A8619,Studies!A:BR,2,FALSE),"")</f>
        <v>Prueksaritanont 2017</v>
      </c>
      <c r="C8619" s="254" t="str">
        <f>IF(AND(A8619&lt;&gt;"",ISNUMBER(A8619)),VLOOKUP(A8619,Studies!A:BR,3,FALSE),"")</f>
        <v>https://www.ncbi.nlm.nih.gov/pubmed/27943276</v>
      </c>
      <c r="D8619" s="254" t="str">
        <f>IF(AND(A8619&lt;&gt;"",ISNUMBER(A8619)),VLOOKUP(A8619,Studies!A:BR,4,FALSE),"")</f>
        <v>Midazolam in microdosecocktail + Clarithromycin</v>
      </c>
      <c r="E8619" s="254" t="str">
        <f>IF(AND(A8619&lt;&gt;"",ISNUMBER(A8619)),VLOOKUP(A8619,Studies!A:BR,5,FALSE),"")</f>
        <v>Midazolam</v>
      </c>
      <c r="F8619" s="255" t="str">
        <f>IF(AND(A8619&lt;&gt;"",ISNUMBER(A8619)),VLOOKUP(A8619,Studies!A:BR,6,FALSE),"")</f>
        <v>Plasma</v>
      </c>
      <c r="G8619" s="194">
        <v>76</v>
      </c>
      <c r="H8619" s="50" t="s">
        <v>60</v>
      </c>
      <c r="I8619" s="187">
        <v>62.322209999999998</v>
      </c>
      <c r="J8619" s="41" t="s">
        <v>946</v>
      </c>
      <c r="K8619" s="41" t="s">
        <v>335</v>
      </c>
      <c r="L8619" s="195">
        <v>21.851310000000002</v>
      </c>
      <c r="M8619" s="52" t="s">
        <v>946</v>
      </c>
      <c r="N8619" s="52" t="s">
        <v>117</v>
      </c>
      <c r="O8619" s="59">
        <v>0.5</v>
      </c>
    </row>
    <row r="8620" spans="1:16" x14ac:dyDescent="0.2">
      <c r="A8620" s="30">
        <v>1099</v>
      </c>
      <c r="B8620" s="253" t="str">
        <f>IF(AND(A8620&lt;&gt;"",ISNUMBER(A8620)),VLOOKUP(A8620,Studies!A:BR,2,FALSE),"")</f>
        <v>Prueksaritanont 2017</v>
      </c>
      <c r="C8620" s="254" t="str">
        <f>IF(AND(A8620&lt;&gt;"",ISNUMBER(A8620)),VLOOKUP(A8620,Studies!A:BR,3,FALSE),"")</f>
        <v>https://www.ncbi.nlm.nih.gov/pubmed/27943276</v>
      </c>
      <c r="D8620" s="254" t="str">
        <f>IF(AND(A8620&lt;&gt;"",ISNUMBER(A8620)),VLOOKUP(A8620,Studies!A:BR,4,FALSE),"")</f>
        <v>Midazolam in microdosecocktail + Clarithromycin</v>
      </c>
      <c r="E8620" s="254" t="str">
        <f>IF(AND(A8620&lt;&gt;"",ISNUMBER(A8620)),VLOOKUP(A8620,Studies!A:BR,5,FALSE),"")</f>
        <v>Midazolam</v>
      </c>
      <c r="F8620" s="255" t="str">
        <f>IF(AND(A8620&lt;&gt;"",ISNUMBER(A8620)),VLOOKUP(A8620,Studies!A:BR,6,FALSE),"")</f>
        <v>Plasma</v>
      </c>
      <c r="G8620" s="194">
        <v>78</v>
      </c>
      <c r="H8620" s="50" t="s">
        <v>60</v>
      </c>
      <c r="I8620" s="187">
        <v>35.774320000000003</v>
      </c>
      <c r="J8620" s="41" t="s">
        <v>946</v>
      </c>
      <c r="K8620" s="41" t="s">
        <v>335</v>
      </c>
      <c r="L8620" s="195">
        <v>14.37711</v>
      </c>
      <c r="M8620" s="52" t="s">
        <v>946</v>
      </c>
      <c r="N8620" s="52" t="s">
        <v>117</v>
      </c>
      <c r="O8620" s="59">
        <v>0.5</v>
      </c>
    </row>
    <row r="8621" spans="1:16" x14ac:dyDescent="0.2">
      <c r="A8621" s="30">
        <v>1099</v>
      </c>
      <c r="B8621" s="253" t="str">
        <f>IF(AND(A8621&lt;&gt;"",ISNUMBER(A8621)),VLOOKUP(A8621,Studies!A:BR,2,FALSE),"")</f>
        <v>Prueksaritanont 2017</v>
      </c>
      <c r="C8621" s="254" t="str">
        <f>IF(AND(A8621&lt;&gt;"",ISNUMBER(A8621)),VLOOKUP(A8621,Studies!A:BR,3,FALSE),"")</f>
        <v>https://www.ncbi.nlm.nih.gov/pubmed/27943276</v>
      </c>
      <c r="D8621" s="254" t="str">
        <f>IF(AND(A8621&lt;&gt;"",ISNUMBER(A8621)),VLOOKUP(A8621,Studies!A:BR,4,FALSE),"")</f>
        <v>Midazolam in microdosecocktail + Clarithromycin</v>
      </c>
      <c r="E8621" s="254" t="str">
        <f>IF(AND(A8621&lt;&gt;"",ISNUMBER(A8621)),VLOOKUP(A8621,Studies!A:BR,5,FALSE),"")</f>
        <v>Midazolam</v>
      </c>
      <c r="F8621" s="255" t="str">
        <f>IF(AND(A8621&lt;&gt;"",ISNUMBER(A8621)),VLOOKUP(A8621,Studies!A:BR,6,FALSE),"")</f>
        <v>Plasma</v>
      </c>
      <c r="G8621" s="194">
        <v>80</v>
      </c>
      <c r="H8621" s="50" t="s">
        <v>60</v>
      </c>
      <c r="I8621" s="187">
        <v>28.533639999999998</v>
      </c>
      <c r="J8621" s="41" t="s">
        <v>946</v>
      </c>
      <c r="K8621" s="41" t="s">
        <v>335</v>
      </c>
      <c r="L8621" s="195">
        <v>12.1547</v>
      </c>
      <c r="M8621" s="52" t="s">
        <v>946</v>
      </c>
      <c r="N8621" s="52" t="s">
        <v>117</v>
      </c>
      <c r="O8621" s="59">
        <v>0.5</v>
      </c>
    </row>
    <row r="8622" spans="1:16" x14ac:dyDescent="0.2">
      <c r="A8622" s="30">
        <v>1099</v>
      </c>
      <c r="B8622" s="253" t="str">
        <f>IF(AND(A8622&lt;&gt;"",ISNUMBER(A8622)),VLOOKUP(A8622,Studies!A:BR,2,FALSE),"")</f>
        <v>Prueksaritanont 2017</v>
      </c>
      <c r="C8622" s="254" t="str">
        <f>IF(AND(A8622&lt;&gt;"",ISNUMBER(A8622)),VLOOKUP(A8622,Studies!A:BR,3,FALSE),"")</f>
        <v>https://www.ncbi.nlm.nih.gov/pubmed/27943276</v>
      </c>
      <c r="D8622" s="254" t="str">
        <f>IF(AND(A8622&lt;&gt;"",ISNUMBER(A8622)),VLOOKUP(A8622,Studies!A:BR,4,FALSE),"")</f>
        <v>Midazolam in microdosecocktail + Clarithromycin</v>
      </c>
      <c r="E8622" s="254" t="str">
        <f>IF(AND(A8622&lt;&gt;"",ISNUMBER(A8622)),VLOOKUP(A8622,Studies!A:BR,5,FALSE),"")</f>
        <v>Midazolam</v>
      </c>
      <c r="F8622" s="255" t="str">
        <f>IF(AND(A8622&lt;&gt;"",ISNUMBER(A8622)),VLOOKUP(A8622,Studies!A:BR,6,FALSE),"")</f>
        <v>Plasma</v>
      </c>
      <c r="G8622" s="194">
        <v>84</v>
      </c>
      <c r="H8622" s="50" t="s">
        <v>60</v>
      </c>
      <c r="I8622" s="187">
        <v>20.117380000000001</v>
      </c>
      <c r="J8622" s="41" t="s">
        <v>946</v>
      </c>
      <c r="K8622" s="41" t="s">
        <v>335</v>
      </c>
      <c r="L8622" s="195">
        <v>10.71551</v>
      </c>
      <c r="M8622" s="52" t="s">
        <v>946</v>
      </c>
      <c r="N8622" s="52" t="s">
        <v>117</v>
      </c>
      <c r="O8622" s="59">
        <v>0.5</v>
      </c>
    </row>
    <row r="8623" spans="1:16" x14ac:dyDescent="0.2">
      <c r="A8623" s="30">
        <v>1099</v>
      </c>
      <c r="B8623" s="253" t="str">
        <f>IF(AND(A8623&lt;&gt;"",ISNUMBER(A8623)),VLOOKUP(A8623,Studies!A:BR,2,FALSE),"")</f>
        <v>Prueksaritanont 2017</v>
      </c>
      <c r="C8623" s="254" t="str">
        <f>IF(AND(A8623&lt;&gt;"",ISNUMBER(A8623)),VLOOKUP(A8623,Studies!A:BR,3,FALSE),"")</f>
        <v>https://www.ncbi.nlm.nih.gov/pubmed/27943276</v>
      </c>
      <c r="D8623" s="254" t="str">
        <f>IF(AND(A8623&lt;&gt;"",ISNUMBER(A8623)),VLOOKUP(A8623,Studies!A:BR,4,FALSE),"")</f>
        <v>Midazolam in microdosecocktail + Clarithromycin</v>
      </c>
      <c r="E8623" s="254" t="str">
        <f>IF(AND(A8623&lt;&gt;"",ISNUMBER(A8623)),VLOOKUP(A8623,Studies!A:BR,5,FALSE),"")</f>
        <v>Midazolam</v>
      </c>
      <c r="F8623" s="255" t="str">
        <f>IF(AND(A8623&lt;&gt;"",ISNUMBER(A8623)),VLOOKUP(A8623,Studies!A:BR,6,FALSE),"")</f>
        <v>Plasma</v>
      </c>
      <c r="G8623" s="194">
        <v>88</v>
      </c>
      <c r="H8623" s="50" t="s">
        <v>60</v>
      </c>
      <c r="I8623" s="187">
        <v>16.045639999999999</v>
      </c>
      <c r="J8623" s="41" t="s">
        <v>946</v>
      </c>
      <c r="K8623" s="41" t="s">
        <v>335</v>
      </c>
      <c r="L8623" s="195">
        <v>9.940239</v>
      </c>
      <c r="M8623" s="52" t="s">
        <v>946</v>
      </c>
      <c r="N8623" s="52" t="s">
        <v>117</v>
      </c>
      <c r="O8623" s="59">
        <v>0.5</v>
      </c>
    </row>
    <row r="8624" spans="1:16" x14ac:dyDescent="0.2">
      <c r="A8624" s="30">
        <v>1099</v>
      </c>
      <c r="B8624" s="253" t="str">
        <f>IF(AND(A8624&lt;&gt;"",ISNUMBER(A8624)),VLOOKUP(A8624,Studies!A:BR,2,FALSE),"")</f>
        <v>Prueksaritanont 2017</v>
      </c>
      <c r="C8624" s="254" t="str">
        <f>IF(AND(A8624&lt;&gt;"",ISNUMBER(A8624)),VLOOKUP(A8624,Studies!A:BR,3,FALSE),"")</f>
        <v>https://www.ncbi.nlm.nih.gov/pubmed/27943276</v>
      </c>
      <c r="D8624" s="254" t="str">
        <f>IF(AND(A8624&lt;&gt;"",ISNUMBER(A8624)),VLOOKUP(A8624,Studies!A:BR,4,FALSE),"")</f>
        <v>Midazolam in microdosecocktail + Clarithromycin</v>
      </c>
      <c r="E8624" s="254" t="str">
        <f>IF(AND(A8624&lt;&gt;"",ISNUMBER(A8624)),VLOOKUP(A8624,Studies!A:BR,5,FALSE),"")</f>
        <v>Midazolam</v>
      </c>
      <c r="F8624" s="255" t="str">
        <f>IF(AND(A8624&lt;&gt;"",ISNUMBER(A8624)),VLOOKUP(A8624,Studies!A:BR,6,FALSE),"")</f>
        <v>Plasma</v>
      </c>
      <c r="G8624" s="194">
        <v>96</v>
      </c>
      <c r="H8624" s="50" t="s">
        <v>60</v>
      </c>
      <c r="I8624" s="187">
        <v>11.78769</v>
      </c>
      <c r="J8624" s="41" t="s">
        <v>946</v>
      </c>
      <c r="K8624" s="41" t="s">
        <v>335</v>
      </c>
      <c r="L8624" s="195">
        <v>8.2830539999999999</v>
      </c>
      <c r="M8624" s="52" t="s">
        <v>946</v>
      </c>
      <c r="N8624" s="52" t="s">
        <v>117</v>
      </c>
      <c r="O8624" s="59">
        <v>0.5</v>
      </c>
    </row>
    <row r="8625" spans="1:15" x14ac:dyDescent="0.2">
      <c r="A8625" s="30">
        <v>1099</v>
      </c>
      <c r="B8625" s="253" t="str">
        <f>IF(AND(A8625&lt;&gt;"",ISNUMBER(A8625)),VLOOKUP(A8625,Studies!A:BR,2,FALSE),"")</f>
        <v>Prueksaritanont 2017</v>
      </c>
      <c r="C8625" s="254" t="str">
        <f>IF(AND(A8625&lt;&gt;"",ISNUMBER(A8625)),VLOOKUP(A8625,Studies!A:BR,3,FALSE),"")</f>
        <v>https://www.ncbi.nlm.nih.gov/pubmed/27943276</v>
      </c>
      <c r="D8625" s="254" t="str">
        <f>IF(AND(A8625&lt;&gt;"",ISNUMBER(A8625)),VLOOKUP(A8625,Studies!A:BR,4,FALSE),"")</f>
        <v>Midazolam in microdosecocktail + Clarithromycin</v>
      </c>
      <c r="E8625" s="254" t="str">
        <f>IF(AND(A8625&lt;&gt;"",ISNUMBER(A8625)),VLOOKUP(A8625,Studies!A:BR,5,FALSE),"")</f>
        <v>Midazolam</v>
      </c>
      <c r="F8625" s="255" t="str">
        <f>IF(AND(A8625&lt;&gt;"",ISNUMBER(A8625)),VLOOKUP(A8625,Studies!A:BR,6,FALSE),"")</f>
        <v>Plasma</v>
      </c>
      <c r="G8625" s="194">
        <v>104</v>
      </c>
      <c r="H8625" s="50" t="s">
        <v>60</v>
      </c>
      <c r="I8625" s="187">
        <v>6.9069399999999996</v>
      </c>
      <c r="J8625" s="41" t="s">
        <v>946</v>
      </c>
      <c r="K8625" s="41" t="s">
        <v>335</v>
      </c>
      <c r="L8625" s="195">
        <v>5.5457190000000001</v>
      </c>
      <c r="M8625" s="52" t="s">
        <v>946</v>
      </c>
      <c r="N8625" s="52" t="s">
        <v>117</v>
      </c>
      <c r="O8625" s="59">
        <v>0.5</v>
      </c>
    </row>
    <row r="8626" spans="1:15" x14ac:dyDescent="0.2">
      <c r="A8626" s="30">
        <v>1099</v>
      </c>
      <c r="B8626" s="253" t="str">
        <f>IF(AND(A8626&lt;&gt;"",ISNUMBER(A8626)),VLOOKUP(A8626,Studies!A:BR,2,FALSE),"")</f>
        <v>Prueksaritanont 2017</v>
      </c>
      <c r="C8626" s="254" t="str">
        <f>IF(AND(A8626&lt;&gt;"",ISNUMBER(A8626)),VLOOKUP(A8626,Studies!A:BR,3,FALSE),"")</f>
        <v>https://www.ncbi.nlm.nih.gov/pubmed/27943276</v>
      </c>
      <c r="D8626" s="254" t="str">
        <f>IF(AND(A8626&lt;&gt;"",ISNUMBER(A8626)),VLOOKUP(A8626,Studies!A:BR,4,FALSE),"")</f>
        <v>Midazolam in microdosecocktail + Clarithromycin</v>
      </c>
      <c r="E8626" s="254" t="str">
        <f>IF(AND(A8626&lt;&gt;"",ISNUMBER(A8626)),VLOOKUP(A8626,Studies!A:BR,5,FALSE),"")</f>
        <v>Midazolam</v>
      </c>
      <c r="F8626" s="255" t="str">
        <f>IF(AND(A8626&lt;&gt;"",ISNUMBER(A8626)),VLOOKUP(A8626,Studies!A:BR,6,FALSE),"")</f>
        <v>Plasma</v>
      </c>
      <c r="G8626" s="194">
        <v>120</v>
      </c>
      <c r="H8626" s="50" t="s">
        <v>60</v>
      </c>
      <c r="I8626" s="187">
        <v>3.295013</v>
      </c>
      <c r="J8626" s="41" t="s">
        <v>946</v>
      </c>
      <c r="K8626" s="41" t="s">
        <v>335</v>
      </c>
      <c r="L8626" s="195">
        <v>3.7553960000000002</v>
      </c>
      <c r="M8626" s="52" t="s">
        <v>946</v>
      </c>
      <c r="N8626" s="52" t="s">
        <v>117</v>
      </c>
      <c r="O8626" s="59">
        <v>0.5</v>
      </c>
    </row>
    <row r="8627" spans="1:15" x14ac:dyDescent="0.2">
      <c r="A8627" s="30">
        <v>1027</v>
      </c>
      <c r="B8627" s="253" t="str">
        <f>IF(AND(A8627&lt;&gt;"",ISNUMBER(A8627)),VLOOKUP(A8627,Studies!A:BR,2,FALSE),"")</f>
        <v>Varhe 1994</v>
      </c>
      <c r="C8627" s="254" t="str">
        <f>IF(AND(A8627&lt;&gt;"",ISNUMBER(A8627)),VLOOKUP(A8627,Studies!A:BR,3,FALSE),"")</f>
        <v>https://www.ncbi.nlm.nih.gov/pubmed/7995001</v>
      </c>
      <c r="D8627" s="254" t="str">
        <f>IF(AND(A8627&lt;&gt;"",ISNUMBER(A8627)),VLOOKUP(A8627,Studies!A:BR,4,FALSE),"")</f>
        <v>Triazolam with placebo</v>
      </c>
      <c r="E8627" s="254" t="str">
        <f>IF(AND(A8627&lt;&gt;"",ISNUMBER(A8627)),VLOOKUP(A8627,Studies!A:BR,5,FALSE),"")</f>
        <v>Triazolam</v>
      </c>
      <c r="F8627" s="255" t="str">
        <f>IF(AND(A8627&lt;&gt;"",ISNUMBER(A8627)),VLOOKUP(A8627,Studies!A:BR,6,FALSE),"")</f>
        <v>Plasma</v>
      </c>
      <c r="G8627" s="194">
        <v>0</v>
      </c>
      <c r="H8627" s="50" t="s">
        <v>60</v>
      </c>
      <c r="I8627" s="187">
        <v>0</v>
      </c>
      <c r="J8627" s="41" t="s">
        <v>941</v>
      </c>
      <c r="K8627" s="41" t="s">
        <v>335</v>
      </c>
      <c r="O8627" s="59" t="s">
        <v>2674</v>
      </c>
    </row>
    <row r="8628" spans="1:15" x14ac:dyDescent="0.2">
      <c r="A8628" s="30">
        <v>1027</v>
      </c>
      <c r="B8628" s="253" t="str">
        <f>IF(AND(A8628&lt;&gt;"",ISNUMBER(A8628)),VLOOKUP(A8628,Studies!A:BR,2,FALSE),"")</f>
        <v>Varhe 1994</v>
      </c>
      <c r="C8628" s="254" t="str">
        <f>IF(AND(A8628&lt;&gt;"",ISNUMBER(A8628)),VLOOKUP(A8628,Studies!A:BR,3,FALSE),"")</f>
        <v>https://www.ncbi.nlm.nih.gov/pubmed/7995001</v>
      </c>
      <c r="D8628" s="254" t="str">
        <f>IF(AND(A8628&lt;&gt;"",ISNUMBER(A8628)),VLOOKUP(A8628,Studies!A:BR,4,FALSE),"")</f>
        <v>Triazolam with placebo</v>
      </c>
      <c r="E8628" s="254" t="str">
        <f>IF(AND(A8628&lt;&gt;"",ISNUMBER(A8628)),VLOOKUP(A8628,Studies!A:BR,5,FALSE),"")</f>
        <v>Triazolam</v>
      </c>
      <c r="F8628" s="255" t="str">
        <f>IF(AND(A8628&lt;&gt;"",ISNUMBER(A8628)),VLOOKUP(A8628,Studies!A:BR,6,FALSE),"")</f>
        <v>Plasma</v>
      </c>
      <c r="G8628" s="194">
        <v>0.33</v>
      </c>
      <c r="H8628" s="50" t="s">
        <v>60</v>
      </c>
      <c r="I8628" s="187">
        <v>0.1382639</v>
      </c>
      <c r="J8628" s="41" t="s">
        <v>941</v>
      </c>
      <c r="K8628" s="41" t="s">
        <v>335</v>
      </c>
      <c r="O8628" s="59" t="s">
        <v>2674</v>
      </c>
    </row>
    <row r="8629" spans="1:15" x14ac:dyDescent="0.2">
      <c r="A8629" s="30">
        <v>1027</v>
      </c>
      <c r="B8629" s="253" t="str">
        <f>IF(AND(A8629&lt;&gt;"",ISNUMBER(A8629)),VLOOKUP(A8629,Studies!A:BR,2,FALSE),"")</f>
        <v>Varhe 1994</v>
      </c>
      <c r="C8629" s="254" t="str">
        <f>IF(AND(A8629&lt;&gt;"",ISNUMBER(A8629)),VLOOKUP(A8629,Studies!A:BR,3,FALSE),"")</f>
        <v>https://www.ncbi.nlm.nih.gov/pubmed/7995001</v>
      </c>
      <c r="D8629" s="254" t="str">
        <f>IF(AND(A8629&lt;&gt;"",ISNUMBER(A8629)),VLOOKUP(A8629,Studies!A:BR,4,FALSE),"")</f>
        <v>Triazolam with placebo</v>
      </c>
      <c r="E8629" s="254" t="str">
        <f>IF(AND(A8629&lt;&gt;"",ISNUMBER(A8629)),VLOOKUP(A8629,Studies!A:BR,5,FALSE),"")</f>
        <v>Triazolam</v>
      </c>
      <c r="F8629" s="255" t="str">
        <f>IF(AND(A8629&lt;&gt;"",ISNUMBER(A8629)),VLOOKUP(A8629,Studies!A:BR,6,FALSE),"")</f>
        <v>Plasma</v>
      </c>
      <c r="G8629" s="194">
        <v>0.67</v>
      </c>
      <c r="H8629" s="50" t="s">
        <v>60</v>
      </c>
      <c r="I8629" s="187">
        <v>0.79377120000000001</v>
      </c>
      <c r="J8629" s="41" t="s">
        <v>941</v>
      </c>
      <c r="K8629" s="41" t="s">
        <v>335</v>
      </c>
      <c r="O8629" s="59" t="s">
        <v>2674</v>
      </c>
    </row>
    <row r="8630" spans="1:15" x14ac:dyDescent="0.2">
      <c r="A8630" s="30">
        <v>1027</v>
      </c>
      <c r="B8630" s="253" t="str">
        <f>IF(AND(A8630&lt;&gt;"",ISNUMBER(A8630)),VLOOKUP(A8630,Studies!A:BR,2,FALSE),"")</f>
        <v>Varhe 1994</v>
      </c>
      <c r="C8630" s="254" t="str">
        <f>IF(AND(A8630&lt;&gt;"",ISNUMBER(A8630)),VLOOKUP(A8630,Studies!A:BR,3,FALSE),"")</f>
        <v>https://www.ncbi.nlm.nih.gov/pubmed/7995001</v>
      </c>
      <c r="D8630" s="254" t="str">
        <f>IF(AND(A8630&lt;&gt;"",ISNUMBER(A8630)),VLOOKUP(A8630,Studies!A:BR,4,FALSE),"")</f>
        <v>Triazolam with placebo</v>
      </c>
      <c r="E8630" s="254" t="str">
        <f>IF(AND(A8630&lt;&gt;"",ISNUMBER(A8630)),VLOOKUP(A8630,Studies!A:BR,5,FALSE),"")</f>
        <v>Triazolam</v>
      </c>
      <c r="F8630" s="255" t="str">
        <f>IF(AND(A8630&lt;&gt;"",ISNUMBER(A8630)),VLOOKUP(A8630,Studies!A:BR,6,FALSE),"")</f>
        <v>Plasma</v>
      </c>
      <c r="G8630" s="194">
        <v>1</v>
      </c>
      <c r="H8630" s="50" t="s">
        <v>60</v>
      </c>
      <c r="I8630" s="187">
        <v>1.164814</v>
      </c>
      <c r="J8630" s="41" t="s">
        <v>941</v>
      </c>
      <c r="K8630" s="41" t="s">
        <v>335</v>
      </c>
      <c r="O8630" s="59" t="s">
        <v>2674</v>
      </c>
    </row>
    <row r="8631" spans="1:15" x14ac:dyDescent="0.2">
      <c r="A8631" s="30">
        <v>1027</v>
      </c>
      <c r="B8631" s="253" t="str">
        <f>IF(AND(A8631&lt;&gt;"",ISNUMBER(A8631)),VLOOKUP(A8631,Studies!A:BR,2,FALSE),"")</f>
        <v>Varhe 1994</v>
      </c>
      <c r="C8631" s="254" t="str">
        <f>IF(AND(A8631&lt;&gt;"",ISNUMBER(A8631)),VLOOKUP(A8631,Studies!A:BR,3,FALSE),"")</f>
        <v>https://www.ncbi.nlm.nih.gov/pubmed/7995001</v>
      </c>
      <c r="D8631" s="254" t="str">
        <f>IF(AND(A8631&lt;&gt;"",ISNUMBER(A8631)),VLOOKUP(A8631,Studies!A:BR,4,FALSE),"")</f>
        <v>Triazolam with placebo</v>
      </c>
      <c r="E8631" s="254" t="str">
        <f>IF(AND(A8631&lt;&gt;"",ISNUMBER(A8631)),VLOOKUP(A8631,Studies!A:BR,5,FALSE),"")</f>
        <v>Triazolam</v>
      </c>
      <c r="F8631" s="255" t="str">
        <f>IF(AND(A8631&lt;&gt;"",ISNUMBER(A8631)),VLOOKUP(A8631,Studies!A:BR,6,FALSE),"")</f>
        <v>Plasma</v>
      </c>
      <c r="G8631" s="194">
        <v>1.5</v>
      </c>
      <c r="H8631" s="50" t="s">
        <v>60</v>
      </c>
      <c r="I8631" s="187">
        <v>1.3549979999999999</v>
      </c>
      <c r="J8631" s="41" t="s">
        <v>941</v>
      </c>
      <c r="K8631" s="41" t="s">
        <v>335</v>
      </c>
      <c r="O8631" s="59" t="s">
        <v>2674</v>
      </c>
    </row>
    <row r="8632" spans="1:15" x14ac:dyDescent="0.2">
      <c r="A8632" s="30">
        <v>1027</v>
      </c>
      <c r="B8632" s="253" t="str">
        <f>IF(AND(A8632&lt;&gt;"",ISNUMBER(A8632)),VLOOKUP(A8632,Studies!A:BR,2,FALSE),"")</f>
        <v>Varhe 1994</v>
      </c>
      <c r="C8632" s="254" t="str">
        <f>IF(AND(A8632&lt;&gt;"",ISNUMBER(A8632)),VLOOKUP(A8632,Studies!A:BR,3,FALSE),"")</f>
        <v>https://www.ncbi.nlm.nih.gov/pubmed/7995001</v>
      </c>
      <c r="D8632" s="254" t="str">
        <f>IF(AND(A8632&lt;&gt;"",ISNUMBER(A8632)),VLOOKUP(A8632,Studies!A:BR,4,FALSE),"")</f>
        <v>Triazolam with placebo</v>
      </c>
      <c r="E8632" s="254" t="str">
        <f>IF(AND(A8632&lt;&gt;"",ISNUMBER(A8632)),VLOOKUP(A8632,Studies!A:BR,5,FALSE),"")</f>
        <v>Triazolam</v>
      </c>
      <c r="F8632" s="255" t="str">
        <f>IF(AND(A8632&lt;&gt;"",ISNUMBER(A8632)),VLOOKUP(A8632,Studies!A:BR,6,FALSE),"")</f>
        <v>Plasma</v>
      </c>
      <c r="G8632" s="194">
        <v>2</v>
      </c>
      <c r="H8632" s="50" t="s">
        <v>60</v>
      </c>
      <c r="I8632" s="187">
        <v>1.3210040000000001</v>
      </c>
      <c r="J8632" s="41" t="s">
        <v>941</v>
      </c>
      <c r="K8632" s="41" t="s">
        <v>335</v>
      </c>
      <c r="O8632" s="59" t="s">
        <v>2674</v>
      </c>
    </row>
    <row r="8633" spans="1:15" x14ac:dyDescent="0.2">
      <c r="A8633" s="30">
        <v>1027</v>
      </c>
      <c r="B8633" s="253" t="str">
        <f>IF(AND(A8633&lt;&gt;"",ISNUMBER(A8633)),VLOOKUP(A8633,Studies!A:BR,2,FALSE),"")</f>
        <v>Varhe 1994</v>
      </c>
      <c r="C8633" s="254" t="str">
        <f>IF(AND(A8633&lt;&gt;"",ISNUMBER(A8633)),VLOOKUP(A8633,Studies!A:BR,3,FALSE),"")</f>
        <v>https://www.ncbi.nlm.nih.gov/pubmed/7995001</v>
      </c>
      <c r="D8633" s="254" t="str">
        <f>IF(AND(A8633&lt;&gt;"",ISNUMBER(A8633)),VLOOKUP(A8633,Studies!A:BR,4,FALSE),"")</f>
        <v>Triazolam with placebo</v>
      </c>
      <c r="E8633" s="254" t="str">
        <f>IF(AND(A8633&lt;&gt;"",ISNUMBER(A8633)),VLOOKUP(A8633,Studies!A:BR,5,FALSE),"")</f>
        <v>Triazolam</v>
      </c>
      <c r="F8633" s="255" t="str">
        <f>IF(AND(A8633&lt;&gt;"",ISNUMBER(A8633)),VLOOKUP(A8633,Studies!A:BR,6,FALSE),"")</f>
        <v>Plasma</v>
      </c>
      <c r="G8633" s="194">
        <v>2.5</v>
      </c>
      <c r="H8633" s="50" t="s">
        <v>60</v>
      </c>
      <c r="I8633" s="187">
        <v>1.2008220000000001</v>
      </c>
      <c r="J8633" s="41" t="s">
        <v>941</v>
      </c>
      <c r="K8633" s="41" t="s">
        <v>335</v>
      </c>
      <c r="O8633" s="59" t="s">
        <v>2674</v>
      </c>
    </row>
    <row r="8634" spans="1:15" x14ac:dyDescent="0.2">
      <c r="A8634" s="30">
        <v>1027</v>
      </c>
      <c r="B8634" s="253" t="str">
        <f>IF(AND(A8634&lt;&gt;"",ISNUMBER(A8634)),VLOOKUP(A8634,Studies!A:BR,2,FALSE),"")</f>
        <v>Varhe 1994</v>
      </c>
      <c r="C8634" s="254" t="str">
        <f>IF(AND(A8634&lt;&gt;"",ISNUMBER(A8634)),VLOOKUP(A8634,Studies!A:BR,3,FALSE),"")</f>
        <v>https://www.ncbi.nlm.nih.gov/pubmed/7995001</v>
      </c>
      <c r="D8634" s="254" t="str">
        <f>IF(AND(A8634&lt;&gt;"",ISNUMBER(A8634)),VLOOKUP(A8634,Studies!A:BR,4,FALSE),"")</f>
        <v>Triazolam with placebo</v>
      </c>
      <c r="E8634" s="254" t="str">
        <f>IF(AND(A8634&lt;&gt;"",ISNUMBER(A8634)),VLOOKUP(A8634,Studies!A:BR,5,FALSE),"")</f>
        <v>Triazolam</v>
      </c>
      <c r="F8634" s="255" t="str">
        <f>IF(AND(A8634&lt;&gt;"",ISNUMBER(A8634)),VLOOKUP(A8634,Studies!A:BR,6,FALSE),"")</f>
        <v>Plasma</v>
      </c>
      <c r="G8634" s="194">
        <v>3</v>
      </c>
      <c r="H8634" s="50" t="s">
        <v>60</v>
      </c>
      <c r="I8634" s="187">
        <v>1.1237630000000001</v>
      </c>
      <c r="J8634" s="41" t="s">
        <v>941</v>
      </c>
      <c r="K8634" s="41" t="s">
        <v>335</v>
      </c>
      <c r="O8634" s="59" t="s">
        <v>2674</v>
      </c>
    </row>
    <row r="8635" spans="1:15" x14ac:dyDescent="0.2">
      <c r="A8635" s="30">
        <v>1027</v>
      </c>
      <c r="B8635" s="253" t="str">
        <f>IF(AND(A8635&lt;&gt;"",ISNUMBER(A8635)),VLOOKUP(A8635,Studies!A:BR,2,FALSE),"")</f>
        <v>Varhe 1994</v>
      </c>
      <c r="C8635" s="254" t="str">
        <f>IF(AND(A8635&lt;&gt;"",ISNUMBER(A8635)),VLOOKUP(A8635,Studies!A:BR,3,FALSE),"")</f>
        <v>https://www.ncbi.nlm.nih.gov/pubmed/7995001</v>
      </c>
      <c r="D8635" s="254" t="str">
        <f>IF(AND(A8635&lt;&gt;"",ISNUMBER(A8635)),VLOOKUP(A8635,Studies!A:BR,4,FALSE),"")</f>
        <v>Triazolam with placebo</v>
      </c>
      <c r="E8635" s="254" t="str">
        <f>IF(AND(A8635&lt;&gt;"",ISNUMBER(A8635)),VLOOKUP(A8635,Studies!A:BR,5,FALSE),"")</f>
        <v>Triazolam</v>
      </c>
      <c r="F8635" s="255" t="str">
        <f>IF(AND(A8635&lt;&gt;"",ISNUMBER(A8635)),VLOOKUP(A8635,Studies!A:BR,6,FALSE),"")</f>
        <v>Plasma</v>
      </c>
      <c r="G8635" s="194">
        <v>4</v>
      </c>
      <c r="H8635" s="50" t="s">
        <v>60</v>
      </c>
      <c r="I8635" s="187">
        <v>0.90064080000000002</v>
      </c>
      <c r="J8635" s="41" t="s">
        <v>941</v>
      </c>
      <c r="K8635" s="41" t="s">
        <v>335</v>
      </c>
      <c r="O8635" s="59" t="s">
        <v>2674</v>
      </c>
    </row>
    <row r="8636" spans="1:15" x14ac:dyDescent="0.2">
      <c r="A8636" s="30">
        <v>1027</v>
      </c>
      <c r="B8636" s="253" t="str">
        <f>IF(AND(A8636&lt;&gt;"",ISNUMBER(A8636)),VLOOKUP(A8636,Studies!A:BR,2,FALSE),"")</f>
        <v>Varhe 1994</v>
      </c>
      <c r="C8636" s="254" t="str">
        <f>IF(AND(A8636&lt;&gt;"",ISNUMBER(A8636)),VLOOKUP(A8636,Studies!A:BR,3,FALSE),"")</f>
        <v>https://www.ncbi.nlm.nih.gov/pubmed/7995001</v>
      </c>
      <c r="D8636" s="254" t="str">
        <f>IF(AND(A8636&lt;&gt;"",ISNUMBER(A8636)),VLOOKUP(A8636,Studies!A:BR,4,FALSE),"")</f>
        <v>Triazolam with placebo</v>
      </c>
      <c r="E8636" s="254" t="str">
        <f>IF(AND(A8636&lt;&gt;"",ISNUMBER(A8636)),VLOOKUP(A8636,Studies!A:BR,5,FALSE),"")</f>
        <v>Triazolam</v>
      </c>
      <c r="F8636" s="255" t="str">
        <f>IF(AND(A8636&lt;&gt;"",ISNUMBER(A8636)),VLOOKUP(A8636,Studies!A:BR,6,FALSE),"")</f>
        <v>Plasma</v>
      </c>
      <c r="G8636" s="194">
        <v>5</v>
      </c>
      <c r="H8636" s="50" t="s">
        <v>60</v>
      </c>
      <c r="I8636" s="187">
        <v>0.66889770000000004</v>
      </c>
      <c r="J8636" s="41" t="s">
        <v>941</v>
      </c>
      <c r="K8636" s="41" t="s">
        <v>335</v>
      </c>
      <c r="O8636" s="59" t="s">
        <v>2674</v>
      </c>
    </row>
    <row r="8637" spans="1:15" x14ac:dyDescent="0.2">
      <c r="A8637" s="30">
        <v>1027</v>
      </c>
      <c r="B8637" s="253" t="str">
        <f>IF(AND(A8637&lt;&gt;"",ISNUMBER(A8637)),VLOOKUP(A8637,Studies!A:BR,2,FALSE),"")</f>
        <v>Varhe 1994</v>
      </c>
      <c r="C8637" s="254" t="str">
        <f>IF(AND(A8637&lt;&gt;"",ISNUMBER(A8637)),VLOOKUP(A8637,Studies!A:BR,3,FALSE),"")</f>
        <v>https://www.ncbi.nlm.nih.gov/pubmed/7995001</v>
      </c>
      <c r="D8637" s="254" t="str">
        <f>IF(AND(A8637&lt;&gt;"",ISNUMBER(A8637)),VLOOKUP(A8637,Studies!A:BR,4,FALSE),"")</f>
        <v>Triazolam with placebo</v>
      </c>
      <c r="E8637" s="254" t="str">
        <f>IF(AND(A8637&lt;&gt;"",ISNUMBER(A8637)),VLOOKUP(A8637,Studies!A:BR,5,FALSE),"")</f>
        <v>Triazolam</v>
      </c>
      <c r="F8637" s="255" t="str">
        <f>IF(AND(A8637&lt;&gt;"",ISNUMBER(A8637)),VLOOKUP(A8637,Studies!A:BR,6,FALSE),"")</f>
        <v>Plasma</v>
      </c>
      <c r="G8637" s="194">
        <v>6</v>
      </c>
      <c r="H8637" s="50" t="s">
        <v>60</v>
      </c>
      <c r="I8637" s="187">
        <v>0.57508630000000005</v>
      </c>
      <c r="J8637" s="41" t="s">
        <v>941</v>
      </c>
      <c r="K8637" s="41" t="s">
        <v>335</v>
      </c>
      <c r="O8637" s="59" t="s">
        <v>2674</v>
      </c>
    </row>
    <row r="8638" spans="1:15" x14ac:dyDescent="0.2">
      <c r="A8638" s="30">
        <v>1027</v>
      </c>
      <c r="B8638" s="253" t="str">
        <f>IF(AND(A8638&lt;&gt;"",ISNUMBER(A8638)),VLOOKUP(A8638,Studies!A:BR,2,FALSE),"")</f>
        <v>Varhe 1994</v>
      </c>
      <c r="C8638" s="254" t="str">
        <f>IF(AND(A8638&lt;&gt;"",ISNUMBER(A8638)),VLOOKUP(A8638,Studies!A:BR,3,FALSE),"")</f>
        <v>https://www.ncbi.nlm.nih.gov/pubmed/7995001</v>
      </c>
      <c r="D8638" s="254" t="str">
        <f>IF(AND(A8638&lt;&gt;"",ISNUMBER(A8638)),VLOOKUP(A8638,Studies!A:BR,4,FALSE),"")</f>
        <v>Triazolam with placebo</v>
      </c>
      <c r="E8638" s="254" t="str">
        <f>IF(AND(A8638&lt;&gt;"",ISNUMBER(A8638)),VLOOKUP(A8638,Studies!A:BR,5,FALSE),"")</f>
        <v>Triazolam</v>
      </c>
      <c r="F8638" s="255" t="str">
        <f>IF(AND(A8638&lt;&gt;"",ISNUMBER(A8638)),VLOOKUP(A8638,Studies!A:BR,6,FALSE),"")</f>
        <v>Plasma</v>
      </c>
      <c r="G8638" s="194">
        <v>7</v>
      </c>
      <c r="H8638" s="50" t="s">
        <v>60</v>
      </c>
      <c r="I8638" s="187">
        <v>0.37780659999999999</v>
      </c>
      <c r="J8638" s="41" t="s">
        <v>941</v>
      </c>
      <c r="K8638" s="41" t="s">
        <v>335</v>
      </c>
      <c r="O8638" s="59" t="s">
        <v>2674</v>
      </c>
    </row>
    <row r="8639" spans="1:15" x14ac:dyDescent="0.2">
      <c r="A8639" s="30">
        <v>1027</v>
      </c>
      <c r="B8639" s="253" t="str">
        <f>IF(AND(A8639&lt;&gt;"",ISNUMBER(A8639)),VLOOKUP(A8639,Studies!A:BR,2,FALSE),"")</f>
        <v>Varhe 1994</v>
      </c>
      <c r="C8639" s="254" t="str">
        <f>IF(AND(A8639&lt;&gt;"",ISNUMBER(A8639)),VLOOKUP(A8639,Studies!A:BR,3,FALSE),"")</f>
        <v>https://www.ncbi.nlm.nih.gov/pubmed/7995001</v>
      </c>
      <c r="D8639" s="254" t="str">
        <f>IF(AND(A8639&lt;&gt;"",ISNUMBER(A8639)),VLOOKUP(A8639,Studies!A:BR,4,FALSE),"")</f>
        <v>Triazolam with placebo</v>
      </c>
      <c r="E8639" s="254" t="str">
        <f>IF(AND(A8639&lt;&gt;"",ISNUMBER(A8639)),VLOOKUP(A8639,Studies!A:BR,5,FALSE),"")</f>
        <v>Triazolam</v>
      </c>
      <c r="F8639" s="255" t="str">
        <f>IF(AND(A8639&lt;&gt;"",ISNUMBER(A8639)),VLOOKUP(A8639,Studies!A:BR,6,FALSE),"")</f>
        <v>Plasma</v>
      </c>
      <c r="G8639" s="194">
        <v>17</v>
      </c>
      <c r="H8639" s="50" t="s">
        <v>60</v>
      </c>
      <c r="I8639" s="187">
        <v>-8.8817839999999996E-16</v>
      </c>
      <c r="J8639" s="41" t="s">
        <v>941</v>
      </c>
      <c r="K8639" s="41" t="s">
        <v>335</v>
      </c>
      <c r="O8639" s="59" t="s">
        <v>2674</v>
      </c>
    </row>
    <row r="8640" spans="1:15" x14ac:dyDescent="0.2">
      <c r="A8640" s="30">
        <v>1028</v>
      </c>
      <c r="B8640" s="253" t="str">
        <f>IF(AND(A8640&lt;&gt;"",ISNUMBER(A8640)),VLOOKUP(A8640,Studies!A:BR,2,FALSE),"")</f>
        <v>Varhe 1994</v>
      </c>
      <c r="C8640" s="254" t="str">
        <f>IF(AND(A8640&lt;&gt;"",ISNUMBER(A8640)),VLOOKUP(A8640,Studies!A:BR,3,FALSE),"")</f>
        <v>https://www.ncbi.nlm.nih.gov/pubmed/7995001</v>
      </c>
      <c r="D8640" s="254" t="str">
        <f>IF(AND(A8640&lt;&gt;"",ISNUMBER(A8640)),VLOOKUP(A8640,Studies!A:BR,4,FALSE),"")</f>
        <v>Triazolam with ketoconazole</v>
      </c>
      <c r="E8640" s="254" t="str">
        <f>IF(AND(A8640&lt;&gt;"",ISNUMBER(A8640)),VLOOKUP(A8640,Studies!A:BR,5,FALSE),"")</f>
        <v>Triazolam</v>
      </c>
      <c r="F8640" s="255" t="str">
        <f>IF(AND(A8640&lt;&gt;"",ISNUMBER(A8640)),VLOOKUP(A8640,Studies!A:BR,6,FALSE),"")</f>
        <v>Plasma</v>
      </c>
      <c r="G8640" s="194">
        <v>73</v>
      </c>
      <c r="H8640" s="50" t="s">
        <v>60</v>
      </c>
      <c r="I8640" s="187">
        <v>0</v>
      </c>
      <c r="J8640" s="41" t="s">
        <v>941</v>
      </c>
      <c r="K8640" s="41" t="s">
        <v>335</v>
      </c>
      <c r="O8640" s="59" t="s">
        <v>2674</v>
      </c>
    </row>
    <row r="8641" spans="1:15" x14ac:dyDescent="0.2">
      <c r="A8641" s="30">
        <v>1028</v>
      </c>
      <c r="B8641" s="253" t="str">
        <f>IF(AND(A8641&lt;&gt;"",ISNUMBER(A8641)),VLOOKUP(A8641,Studies!A:BR,2,FALSE),"")</f>
        <v>Varhe 1994</v>
      </c>
      <c r="C8641" s="254" t="str">
        <f>IF(AND(A8641&lt;&gt;"",ISNUMBER(A8641)),VLOOKUP(A8641,Studies!A:BR,3,FALSE),"")</f>
        <v>https://www.ncbi.nlm.nih.gov/pubmed/7995001</v>
      </c>
      <c r="D8641" s="254" t="str">
        <f>IF(AND(A8641&lt;&gt;"",ISNUMBER(A8641)),VLOOKUP(A8641,Studies!A:BR,4,FALSE),"")</f>
        <v>Triazolam with ketoconazole</v>
      </c>
      <c r="E8641" s="254" t="str">
        <f>IF(AND(A8641&lt;&gt;"",ISNUMBER(A8641)),VLOOKUP(A8641,Studies!A:BR,5,FALSE),"")</f>
        <v>Triazolam</v>
      </c>
      <c r="F8641" s="255" t="str">
        <f>IF(AND(A8641&lt;&gt;"",ISNUMBER(A8641)),VLOOKUP(A8641,Studies!A:BR,6,FALSE),"")</f>
        <v>Plasma</v>
      </c>
      <c r="G8641" s="194">
        <v>73.33</v>
      </c>
      <c r="H8641" s="50" t="s">
        <v>60</v>
      </c>
      <c r="I8641" s="187">
        <v>0.1382639</v>
      </c>
      <c r="J8641" s="41" t="s">
        <v>941</v>
      </c>
      <c r="K8641" s="41" t="s">
        <v>335</v>
      </c>
      <c r="O8641" s="59" t="s">
        <v>2674</v>
      </c>
    </row>
    <row r="8642" spans="1:15" x14ac:dyDescent="0.2">
      <c r="A8642" s="30">
        <v>1028</v>
      </c>
      <c r="B8642" s="253" t="str">
        <f>IF(AND(A8642&lt;&gt;"",ISNUMBER(A8642)),VLOOKUP(A8642,Studies!A:BR,2,FALSE),"")</f>
        <v>Varhe 1994</v>
      </c>
      <c r="C8642" s="254" t="str">
        <f>IF(AND(A8642&lt;&gt;"",ISNUMBER(A8642)),VLOOKUP(A8642,Studies!A:BR,3,FALSE),"")</f>
        <v>https://www.ncbi.nlm.nih.gov/pubmed/7995001</v>
      </c>
      <c r="D8642" s="254" t="str">
        <f>IF(AND(A8642&lt;&gt;"",ISNUMBER(A8642)),VLOOKUP(A8642,Studies!A:BR,4,FALSE),"")</f>
        <v>Triazolam with ketoconazole</v>
      </c>
      <c r="E8642" s="254" t="str">
        <f>IF(AND(A8642&lt;&gt;"",ISNUMBER(A8642)),VLOOKUP(A8642,Studies!A:BR,5,FALSE),"")</f>
        <v>Triazolam</v>
      </c>
      <c r="F8642" s="255" t="str">
        <f>IF(AND(A8642&lt;&gt;"",ISNUMBER(A8642)),VLOOKUP(A8642,Studies!A:BR,6,FALSE),"")</f>
        <v>Plasma</v>
      </c>
      <c r="G8642" s="194">
        <v>73.67</v>
      </c>
      <c r="H8642" s="50" t="s">
        <v>60</v>
      </c>
      <c r="I8642" s="187">
        <v>1.362778</v>
      </c>
      <c r="J8642" s="41" t="s">
        <v>941</v>
      </c>
      <c r="K8642" s="41" t="s">
        <v>335</v>
      </c>
      <c r="O8642" s="59" t="s">
        <v>2674</v>
      </c>
    </row>
    <row r="8643" spans="1:15" x14ac:dyDescent="0.2">
      <c r="A8643" s="30">
        <v>1028</v>
      </c>
      <c r="B8643" s="253" t="str">
        <f>IF(AND(A8643&lt;&gt;"",ISNUMBER(A8643)),VLOOKUP(A8643,Studies!A:BR,2,FALSE),"")</f>
        <v>Varhe 1994</v>
      </c>
      <c r="C8643" s="254" t="str">
        <f>IF(AND(A8643&lt;&gt;"",ISNUMBER(A8643)),VLOOKUP(A8643,Studies!A:BR,3,FALSE),"")</f>
        <v>https://www.ncbi.nlm.nih.gov/pubmed/7995001</v>
      </c>
      <c r="D8643" s="254" t="str">
        <f>IF(AND(A8643&lt;&gt;"",ISNUMBER(A8643)),VLOOKUP(A8643,Studies!A:BR,4,FALSE),"")</f>
        <v>Triazolam with ketoconazole</v>
      </c>
      <c r="E8643" s="254" t="str">
        <f>IF(AND(A8643&lt;&gt;"",ISNUMBER(A8643)),VLOOKUP(A8643,Studies!A:BR,5,FALSE),"")</f>
        <v>Triazolam</v>
      </c>
      <c r="F8643" s="255" t="str">
        <f>IF(AND(A8643&lt;&gt;"",ISNUMBER(A8643)),VLOOKUP(A8643,Studies!A:BR,6,FALSE),"")</f>
        <v>Plasma</v>
      </c>
      <c r="G8643" s="194">
        <v>74</v>
      </c>
      <c r="H8643" s="50" t="s">
        <v>60</v>
      </c>
      <c r="I8643" s="187">
        <v>2.259646</v>
      </c>
      <c r="J8643" s="41" t="s">
        <v>941</v>
      </c>
      <c r="K8643" s="41" t="s">
        <v>335</v>
      </c>
      <c r="O8643" s="59" t="s">
        <v>2674</v>
      </c>
    </row>
    <row r="8644" spans="1:15" x14ac:dyDescent="0.2">
      <c r="A8644" s="30">
        <v>1028</v>
      </c>
      <c r="B8644" s="253" t="str">
        <f>IF(AND(A8644&lt;&gt;"",ISNUMBER(A8644)),VLOOKUP(A8644,Studies!A:BR,2,FALSE),"")</f>
        <v>Varhe 1994</v>
      </c>
      <c r="C8644" s="254" t="str">
        <f>IF(AND(A8644&lt;&gt;"",ISNUMBER(A8644)),VLOOKUP(A8644,Studies!A:BR,3,FALSE),"")</f>
        <v>https://www.ncbi.nlm.nih.gov/pubmed/7995001</v>
      </c>
      <c r="D8644" s="254" t="str">
        <f>IF(AND(A8644&lt;&gt;"",ISNUMBER(A8644)),VLOOKUP(A8644,Studies!A:BR,4,FALSE),"")</f>
        <v>Triazolam with ketoconazole</v>
      </c>
      <c r="E8644" s="254" t="str">
        <f>IF(AND(A8644&lt;&gt;"",ISNUMBER(A8644)),VLOOKUP(A8644,Studies!A:BR,5,FALSE),"")</f>
        <v>Triazolam</v>
      </c>
      <c r="F8644" s="255" t="str">
        <f>IF(AND(A8644&lt;&gt;"",ISNUMBER(A8644)),VLOOKUP(A8644,Studies!A:BR,6,FALSE),"")</f>
        <v>Plasma</v>
      </c>
      <c r="G8644" s="194">
        <v>74.5</v>
      </c>
      <c r="H8644" s="50" t="s">
        <v>60</v>
      </c>
      <c r="I8644" s="187">
        <v>2.7774169999999998</v>
      </c>
      <c r="J8644" s="41" t="s">
        <v>941</v>
      </c>
      <c r="K8644" s="41" t="s">
        <v>335</v>
      </c>
      <c r="O8644" s="59" t="s">
        <v>2674</v>
      </c>
    </row>
    <row r="8645" spans="1:15" x14ac:dyDescent="0.2">
      <c r="A8645" s="30">
        <v>1028</v>
      </c>
      <c r="B8645" s="253" t="str">
        <f>IF(AND(A8645&lt;&gt;"",ISNUMBER(A8645)),VLOOKUP(A8645,Studies!A:BR,2,FALSE),"")</f>
        <v>Varhe 1994</v>
      </c>
      <c r="C8645" s="254" t="str">
        <f>IF(AND(A8645&lt;&gt;"",ISNUMBER(A8645)),VLOOKUP(A8645,Studies!A:BR,3,FALSE),"")</f>
        <v>https://www.ncbi.nlm.nih.gov/pubmed/7995001</v>
      </c>
      <c r="D8645" s="254" t="str">
        <f>IF(AND(A8645&lt;&gt;"",ISNUMBER(A8645)),VLOOKUP(A8645,Studies!A:BR,4,FALSE),"")</f>
        <v>Triazolam with ketoconazole</v>
      </c>
      <c r="E8645" s="254" t="str">
        <f>IF(AND(A8645&lt;&gt;"",ISNUMBER(A8645)),VLOOKUP(A8645,Studies!A:BR,5,FALSE),"")</f>
        <v>Triazolam</v>
      </c>
      <c r="F8645" s="255" t="str">
        <f>IF(AND(A8645&lt;&gt;"",ISNUMBER(A8645)),VLOOKUP(A8645,Studies!A:BR,6,FALSE),"")</f>
        <v>Plasma</v>
      </c>
      <c r="G8645" s="194">
        <v>75</v>
      </c>
      <c r="H8645" s="50" t="s">
        <v>60</v>
      </c>
      <c r="I8645" s="187">
        <v>3.4158789999999999</v>
      </c>
      <c r="J8645" s="41" t="s">
        <v>941</v>
      </c>
      <c r="K8645" s="41" t="s">
        <v>335</v>
      </c>
      <c r="O8645" s="59" t="s">
        <v>2674</v>
      </c>
    </row>
    <row r="8646" spans="1:15" x14ac:dyDescent="0.2">
      <c r="A8646" s="30">
        <v>1028</v>
      </c>
      <c r="B8646" s="253" t="str">
        <f>IF(AND(A8646&lt;&gt;"",ISNUMBER(A8646)),VLOOKUP(A8646,Studies!A:BR,2,FALSE),"")</f>
        <v>Varhe 1994</v>
      </c>
      <c r="C8646" s="254" t="str">
        <f>IF(AND(A8646&lt;&gt;"",ISNUMBER(A8646)),VLOOKUP(A8646,Studies!A:BR,3,FALSE),"")</f>
        <v>https://www.ncbi.nlm.nih.gov/pubmed/7995001</v>
      </c>
      <c r="D8646" s="254" t="str">
        <f>IF(AND(A8646&lt;&gt;"",ISNUMBER(A8646)),VLOOKUP(A8646,Studies!A:BR,4,FALSE),"")</f>
        <v>Triazolam with ketoconazole</v>
      </c>
      <c r="E8646" s="254" t="str">
        <f>IF(AND(A8646&lt;&gt;"",ISNUMBER(A8646)),VLOOKUP(A8646,Studies!A:BR,5,FALSE),"")</f>
        <v>Triazolam</v>
      </c>
      <c r="F8646" s="255" t="str">
        <f>IF(AND(A8646&lt;&gt;"",ISNUMBER(A8646)),VLOOKUP(A8646,Studies!A:BR,6,FALSE),"")</f>
        <v>Plasma</v>
      </c>
      <c r="G8646" s="194">
        <v>75.5</v>
      </c>
      <c r="H8646" s="50" t="s">
        <v>60</v>
      </c>
      <c r="I8646" s="187">
        <v>3.5111949999999998</v>
      </c>
      <c r="J8646" s="41" t="s">
        <v>941</v>
      </c>
      <c r="K8646" s="41" t="s">
        <v>335</v>
      </c>
      <c r="O8646" s="59" t="s">
        <v>2674</v>
      </c>
    </row>
    <row r="8647" spans="1:15" x14ac:dyDescent="0.2">
      <c r="A8647" s="30">
        <v>1028</v>
      </c>
      <c r="B8647" s="253" t="str">
        <f>IF(AND(A8647&lt;&gt;"",ISNUMBER(A8647)),VLOOKUP(A8647,Studies!A:BR,2,FALSE),"")</f>
        <v>Varhe 1994</v>
      </c>
      <c r="C8647" s="254" t="str">
        <f>IF(AND(A8647&lt;&gt;"",ISNUMBER(A8647)),VLOOKUP(A8647,Studies!A:BR,3,FALSE),"")</f>
        <v>https://www.ncbi.nlm.nih.gov/pubmed/7995001</v>
      </c>
      <c r="D8647" s="254" t="str">
        <f>IF(AND(A8647&lt;&gt;"",ISNUMBER(A8647)),VLOOKUP(A8647,Studies!A:BR,4,FALSE),"")</f>
        <v>Triazolam with ketoconazole</v>
      </c>
      <c r="E8647" s="254" t="str">
        <f>IF(AND(A8647&lt;&gt;"",ISNUMBER(A8647)),VLOOKUP(A8647,Studies!A:BR,5,FALSE),"")</f>
        <v>Triazolam</v>
      </c>
      <c r="F8647" s="255" t="str">
        <f>IF(AND(A8647&lt;&gt;"",ISNUMBER(A8647)),VLOOKUP(A8647,Studies!A:BR,6,FALSE),"")</f>
        <v>Plasma</v>
      </c>
      <c r="G8647" s="194">
        <v>76</v>
      </c>
      <c r="H8647" s="50" t="s">
        <v>60</v>
      </c>
      <c r="I8647" s="187">
        <v>3.054805</v>
      </c>
      <c r="J8647" s="41" t="s">
        <v>941</v>
      </c>
      <c r="K8647" s="41" t="s">
        <v>335</v>
      </c>
      <c r="O8647" s="59" t="s">
        <v>2674</v>
      </c>
    </row>
    <row r="8648" spans="1:15" x14ac:dyDescent="0.2">
      <c r="A8648" s="30">
        <v>1028</v>
      </c>
      <c r="B8648" s="253" t="str">
        <f>IF(AND(A8648&lt;&gt;"",ISNUMBER(A8648)),VLOOKUP(A8648,Studies!A:BR,2,FALSE),"")</f>
        <v>Varhe 1994</v>
      </c>
      <c r="C8648" s="254" t="str">
        <f>IF(AND(A8648&lt;&gt;"",ISNUMBER(A8648)),VLOOKUP(A8648,Studies!A:BR,3,FALSE),"")</f>
        <v>https://www.ncbi.nlm.nih.gov/pubmed/7995001</v>
      </c>
      <c r="D8648" s="254" t="str">
        <f>IF(AND(A8648&lt;&gt;"",ISNUMBER(A8648)),VLOOKUP(A8648,Studies!A:BR,4,FALSE),"")</f>
        <v>Triazolam with ketoconazole</v>
      </c>
      <c r="E8648" s="254" t="str">
        <f>IF(AND(A8648&lt;&gt;"",ISNUMBER(A8648)),VLOOKUP(A8648,Studies!A:BR,5,FALSE),"")</f>
        <v>Triazolam</v>
      </c>
      <c r="F8648" s="255" t="str">
        <f>IF(AND(A8648&lt;&gt;"",ISNUMBER(A8648)),VLOOKUP(A8648,Studies!A:BR,6,FALSE),"")</f>
        <v>Plasma</v>
      </c>
      <c r="G8648" s="194">
        <v>77</v>
      </c>
      <c r="H8648" s="50" t="s">
        <v>60</v>
      </c>
      <c r="I8648" s="187">
        <v>3.3144429999999998</v>
      </c>
      <c r="J8648" s="41" t="s">
        <v>941</v>
      </c>
      <c r="K8648" s="41" t="s">
        <v>335</v>
      </c>
      <c r="O8648" s="59" t="s">
        <v>2674</v>
      </c>
    </row>
    <row r="8649" spans="1:15" x14ac:dyDescent="0.2">
      <c r="A8649" s="30">
        <v>1028</v>
      </c>
      <c r="B8649" s="253" t="str">
        <f>IF(AND(A8649&lt;&gt;"",ISNUMBER(A8649)),VLOOKUP(A8649,Studies!A:BR,2,FALSE),"")</f>
        <v>Varhe 1994</v>
      </c>
      <c r="C8649" s="254" t="str">
        <f>IF(AND(A8649&lt;&gt;"",ISNUMBER(A8649)),VLOOKUP(A8649,Studies!A:BR,3,FALSE),"")</f>
        <v>https://www.ncbi.nlm.nih.gov/pubmed/7995001</v>
      </c>
      <c r="D8649" s="254" t="str">
        <f>IF(AND(A8649&lt;&gt;"",ISNUMBER(A8649)),VLOOKUP(A8649,Studies!A:BR,4,FALSE),"")</f>
        <v>Triazolam with ketoconazole</v>
      </c>
      <c r="E8649" s="254" t="str">
        <f>IF(AND(A8649&lt;&gt;"",ISNUMBER(A8649)),VLOOKUP(A8649,Studies!A:BR,5,FALSE),"")</f>
        <v>Triazolam</v>
      </c>
      <c r="F8649" s="255" t="str">
        <f>IF(AND(A8649&lt;&gt;"",ISNUMBER(A8649)),VLOOKUP(A8649,Studies!A:BR,6,FALSE),"")</f>
        <v>Plasma</v>
      </c>
      <c r="G8649" s="194">
        <v>78</v>
      </c>
      <c r="H8649" s="50" t="s">
        <v>60</v>
      </c>
      <c r="I8649" s="187">
        <v>3.5741010000000002</v>
      </c>
      <c r="J8649" s="41" t="s">
        <v>941</v>
      </c>
      <c r="K8649" s="41" t="s">
        <v>335</v>
      </c>
      <c r="O8649" s="59" t="s">
        <v>2674</v>
      </c>
    </row>
    <row r="8650" spans="1:15" x14ac:dyDescent="0.2">
      <c r="A8650" s="30">
        <v>1028</v>
      </c>
      <c r="B8650" s="253" t="str">
        <f>IF(AND(A8650&lt;&gt;"",ISNUMBER(A8650)),VLOOKUP(A8650,Studies!A:BR,2,FALSE),"")</f>
        <v>Varhe 1994</v>
      </c>
      <c r="C8650" s="254" t="str">
        <f>IF(AND(A8650&lt;&gt;"",ISNUMBER(A8650)),VLOOKUP(A8650,Studies!A:BR,3,FALSE),"")</f>
        <v>https://www.ncbi.nlm.nih.gov/pubmed/7995001</v>
      </c>
      <c r="D8650" s="254" t="str">
        <f>IF(AND(A8650&lt;&gt;"",ISNUMBER(A8650)),VLOOKUP(A8650,Studies!A:BR,4,FALSE),"")</f>
        <v>Triazolam with ketoconazole</v>
      </c>
      <c r="E8650" s="254" t="str">
        <f>IF(AND(A8650&lt;&gt;"",ISNUMBER(A8650)),VLOOKUP(A8650,Studies!A:BR,5,FALSE),"")</f>
        <v>Triazolam</v>
      </c>
      <c r="F8650" s="255" t="str">
        <f>IF(AND(A8650&lt;&gt;"",ISNUMBER(A8650)),VLOOKUP(A8650,Studies!A:BR,6,FALSE),"")</f>
        <v>Plasma</v>
      </c>
      <c r="G8650" s="194">
        <v>79</v>
      </c>
      <c r="H8650" s="50" t="s">
        <v>60</v>
      </c>
      <c r="I8650" s="187">
        <v>3.3509980000000001</v>
      </c>
      <c r="J8650" s="41" t="s">
        <v>941</v>
      </c>
      <c r="K8650" s="41" t="s">
        <v>335</v>
      </c>
      <c r="O8650" s="59" t="s">
        <v>2674</v>
      </c>
    </row>
    <row r="8651" spans="1:15" x14ac:dyDescent="0.2">
      <c r="A8651" s="30">
        <v>1028</v>
      </c>
      <c r="B8651" s="253" t="str">
        <f>IF(AND(A8651&lt;&gt;"",ISNUMBER(A8651)),VLOOKUP(A8651,Studies!A:BR,2,FALSE),"")</f>
        <v>Varhe 1994</v>
      </c>
      <c r="C8651" s="254" t="str">
        <f>IF(AND(A8651&lt;&gt;"",ISNUMBER(A8651)),VLOOKUP(A8651,Studies!A:BR,3,FALSE),"")</f>
        <v>https://www.ncbi.nlm.nih.gov/pubmed/7995001</v>
      </c>
      <c r="D8651" s="254" t="str">
        <f>IF(AND(A8651&lt;&gt;"",ISNUMBER(A8651)),VLOOKUP(A8651,Studies!A:BR,4,FALSE),"")</f>
        <v>Triazolam with ketoconazole</v>
      </c>
      <c r="E8651" s="254" t="str">
        <f>IF(AND(A8651&lt;&gt;"",ISNUMBER(A8651)),VLOOKUP(A8651,Studies!A:BR,5,FALSE),"")</f>
        <v>Triazolam</v>
      </c>
      <c r="F8651" s="255" t="str">
        <f>IF(AND(A8651&lt;&gt;"",ISNUMBER(A8651)),VLOOKUP(A8651,Studies!A:BR,6,FALSE),"")</f>
        <v>Plasma</v>
      </c>
      <c r="G8651" s="194">
        <v>80</v>
      </c>
      <c r="H8651" s="50" t="s">
        <v>60</v>
      </c>
      <c r="I8651" s="187">
        <v>3.4640650000000002</v>
      </c>
      <c r="J8651" s="41" t="s">
        <v>941</v>
      </c>
      <c r="K8651" s="41" t="s">
        <v>335</v>
      </c>
      <c r="O8651" s="59" t="s">
        <v>2674</v>
      </c>
    </row>
    <row r="8652" spans="1:15" x14ac:dyDescent="0.2">
      <c r="A8652" s="30">
        <v>1028</v>
      </c>
      <c r="B8652" s="253" t="str">
        <f>IF(AND(A8652&lt;&gt;"",ISNUMBER(A8652)),VLOOKUP(A8652,Studies!A:BR,2,FALSE),"")</f>
        <v>Varhe 1994</v>
      </c>
      <c r="C8652" s="254" t="str">
        <f>IF(AND(A8652&lt;&gt;"",ISNUMBER(A8652)),VLOOKUP(A8652,Studies!A:BR,3,FALSE),"")</f>
        <v>https://www.ncbi.nlm.nih.gov/pubmed/7995001</v>
      </c>
      <c r="D8652" s="254" t="str">
        <f>IF(AND(A8652&lt;&gt;"",ISNUMBER(A8652)),VLOOKUP(A8652,Studies!A:BR,4,FALSE),"")</f>
        <v>Triazolam with ketoconazole</v>
      </c>
      <c r="E8652" s="254" t="str">
        <f>IF(AND(A8652&lt;&gt;"",ISNUMBER(A8652)),VLOOKUP(A8652,Studies!A:BR,5,FALSE),"")</f>
        <v>Triazolam</v>
      </c>
      <c r="F8652" s="255" t="str">
        <f>IF(AND(A8652&lt;&gt;"",ISNUMBER(A8652)),VLOOKUP(A8652,Studies!A:BR,6,FALSE),"")</f>
        <v>Plasma</v>
      </c>
      <c r="G8652" s="194">
        <v>90</v>
      </c>
      <c r="H8652" s="50" t="s">
        <v>60</v>
      </c>
      <c r="I8652" s="187">
        <v>2.2586490000000001</v>
      </c>
      <c r="J8652" s="41" t="s">
        <v>941</v>
      </c>
      <c r="K8652" s="41" t="s">
        <v>335</v>
      </c>
      <c r="O8652" s="59" t="s">
        <v>2674</v>
      </c>
    </row>
    <row r="8653" spans="1:15" x14ac:dyDescent="0.2">
      <c r="A8653" s="30">
        <v>1029</v>
      </c>
      <c r="B8653" s="253" t="str">
        <f>IF(AND(A8653&lt;&gt;"",ISNUMBER(A8653)),VLOOKUP(A8653,Studies!A:BR,2,FALSE),"")</f>
        <v>Varhe 1994</v>
      </c>
      <c r="C8653" s="254" t="str">
        <f>IF(AND(A8653&lt;&gt;"",ISNUMBER(A8653)),VLOOKUP(A8653,Studies!A:BR,3,FALSE),"")</f>
        <v>https://www.ncbi.nlm.nih.gov/pubmed/7995001</v>
      </c>
      <c r="D8653" s="254" t="str">
        <f>IF(AND(A8653&lt;&gt;"",ISNUMBER(A8653)),VLOOKUP(A8653,Studies!A:BR,4,FALSE),"")</f>
        <v>Triazolam with Itraconazole</v>
      </c>
      <c r="E8653" s="254" t="str">
        <f>IF(AND(A8653&lt;&gt;"",ISNUMBER(A8653)),VLOOKUP(A8653,Studies!A:BR,5,FALSE),"")</f>
        <v>Triazolam</v>
      </c>
      <c r="F8653" s="255" t="str">
        <f>IF(AND(A8653&lt;&gt;"",ISNUMBER(A8653)),VLOOKUP(A8653,Studies!A:BR,6,FALSE),"")</f>
        <v>Plasma</v>
      </c>
      <c r="G8653" s="194">
        <v>73</v>
      </c>
      <c r="H8653" s="50" t="s">
        <v>60</v>
      </c>
      <c r="I8653" s="187">
        <v>0</v>
      </c>
      <c r="J8653" s="41" t="s">
        <v>941</v>
      </c>
      <c r="K8653" s="41" t="s">
        <v>335</v>
      </c>
      <c r="O8653" s="59" t="s">
        <v>2674</v>
      </c>
    </row>
    <row r="8654" spans="1:15" x14ac:dyDescent="0.2">
      <c r="A8654" s="30">
        <v>1029</v>
      </c>
      <c r="B8654" s="253" t="str">
        <f>IF(AND(A8654&lt;&gt;"",ISNUMBER(A8654)),VLOOKUP(A8654,Studies!A:BR,2,FALSE),"")</f>
        <v>Varhe 1994</v>
      </c>
      <c r="C8654" s="254" t="str">
        <f>IF(AND(A8654&lt;&gt;"",ISNUMBER(A8654)),VLOOKUP(A8654,Studies!A:BR,3,FALSE),"")</f>
        <v>https://www.ncbi.nlm.nih.gov/pubmed/7995001</v>
      </c>
      <c r="D8654" s="254" t="str">
        <f>IF(AND(A8654&lt;&gt;"",ISNUMBER(A8654)),VLOOKUP(A8654,Studies!A:BR,4,FALSE),"")</f>
        <v>Triazolam with Itraconazole</v>
      </c>
      <c r="E8654" s="254" t="str">
        <f>IF(AND(A8654&lt;&gt;"",ISNUMBER(A8654)),VLOOKUP(A8654,Studies!A:BR,5,FALSE),"")</f>
        <v>Triazolam</v>
      </c>
      <c r="F8654" s="255" t="str">
        <f>IF(AND(A8654&lt;&gt;"",ISNUMBER(A8654)),VLOOKUP(A8654,Studies!A:BR,6,FALSE),"")</f>
        <v>Plasma</v>
      </c>
      <c r="G8654" s="194">
        <v>73.33</v>
      </c>
      <c r="H8654" s="50" t="s">
        <v>60</v>
      </c>
      <c r="I8654" s="187">
        <v>4.3455479999999998E-2</v>
      </c>
      <c r="J8654" s="41" t="s">
        <v>941</v>
      </c>
      <c r="K8654" s="41" t="s">
        <v>335</v>
      </c>
      <c r="O8654" s="59" t="s">
        <v>2674</v>
      </c>
    </row>
    <row r="8655" spans="1:15" x14ac:dyDescent="0.2">
      <c r="A8655" s="30">
        <v>1029</v>
      </c>
      <c r="B8655" s="253" t="str">
        <f>IF(AND(A8655&lt;&gt;"",ISNUMBER(A8655)),VLOOKUP(A8655,Studies!A:BR,2,FALSE),"")</f>
        <v>Varhe 1994</v>
      </c>
      <c r="C8655" s="254" t="str">
        <f>IF(AND(A8655&lt;&gt;"",ISNUMBER(A8655)),VLOOKUP(A8655,Studies!A:BR,3,FALSE),"")</f>
        <v>https://www.ncbi.nlm.nih.gov/pubmed/7995001</v>
      </c>
      <c r="D8655" s="254" t="str">
        <f>IF(AND(A8655&lt;&gt;"",ISNUMBER(A8655)),VLOOKUP(A8655,Studies!A:BR,4,FALSE),"")</f>
        <v>Triazolam with Itraconazole</v>
      </c>
      <c r="E8655" s="254" t="str">
        <f>IF(AND(A8655&lt;&gt;"",ISNUMBER(A8655)),VLOOKUP(A8655,Studies!A:BR,5,FALSE),"")</f>
        <v>Triazolam</v>
      </c>
      <c r="F8655" s="255" t="str">
        <f>IF(AND(A8655&lt;&gt;"",ISNUMBER(A8655)),VLOOKUP(A8655,Studies!A:BR,6,FALSE),"")</f>
        <v>Plasma</v>
      </c>
      <c r="G8655" s="194">
        <v>73.67</v>
      </c>
      <c r="H8655" s="50" t="s">
        <v>60</v>
      </c>
      <c r="I8655" s="187">
        <v>0.96620519999999999</v>
      </c>
      <c r="J8655" s="41" t="s">
        <v>941</v>
      </c>
      <c r="K8655" s="41" t="s">
        <v>335</v>
      </c>
      <c r="O8655" s="59" t="s">
        <v>2674</v>
      </c>
    </row>
    <row r="8656" spans="1:15" x14ac:dyDescent="0.2">
      <c r="A8656" s="30">
        <v>1029</v>
      </c>
      <c r="B8656" s="253" t="str">
        <f>IF(AND(A8656&lt;&gt;"",ISNUMBER(A8656)),VLOOKUP(A8656,Studies!A:BR,2,FALSE),"")</f>
        <v>Varhe 1994</v>
      </c>
      <c r="C8656" s="254" t="str">
        <f>IF(AND(A8656&lt;&gt;"",ISNUMBER(A8656)),VLOOKUP(A8656,Studies!A:BR,3,FALSE),"")</f>
        <v>https://www.ncbi.nlm.nih.gov/pubmed/7995001</v>
      </c>
      <c r="D8656" s="254" t="str">
        <f>IF(AND(A8656&lt;&gt;"",ISNUMBER(A8656)),VLOOKUP(A8656,Studies!A:BR,4,FALSE),"")</f>
        <v>Triazolam with Itraconazole</v>
      </c>
      <c r="E8656" s="254" t="str">
        <f>IF(AND(A8656&lt;&gt;"",ISNUMBER(A8656)),VLOOKUP(A8656,Studies!A:BR,5,FALSE),"")</f>
        <v>Triazolam</v>
      </c>
      <c r="F8656" s="255" t="str">
        <f>IF(AND(A8656&lt;&gt;"",ISNUMBER(A8656)),VLOOKUP(A8656,Studies!A:BR,6,FALSE),"")</f>
        <v>Plasma</v>
      </c>
      <c r="G8656" s="194">
        <v>74</v>
      </c>
      <c r="H8656" s="50" t="s">
        <v>60</v>
      </c>
      <c r="I8656" s="187">
        <v>1.8803540000000001</v>
      </c>
      <c r="J8656" s="41" t="s">
        <v>941</v>
      </c>
      <c r="K8656" s="41" t="s">
        <v>335</v>
      </c>
      <c r="O8656" s="59" t="s">
        <v>2674</v>
      </c>
    </row>
    <row r="8657" spans="1:16" x14ac:dyDescent="0.2">
      <c r="A8657" s="30">
        <v>1029</v>
      </c>
      <c r="B8657" s="253" t="str">
        <f>IF(AND(A8657&lt;&gt;"",ISNUMBER(A8657)),VLOOKUP(A8657,Studies!A:BR,2,FALSE),"")</f>
        <v>Varhe 1994</v>
      </c>
      <c r="C8657" s="254" t="str">
        <f>IF(AND(A8657&lt;&gt;"",ISNUMBER(A8657)),VLOOKUP(A8657,Studies!A:BR,3,FALSE),"")</f>
        <v>https://www.ncbi.nlm.nih.gov/pubmed/7995001</v>
      </c>
      <c r="D8657" s="254" t="str">
        <f>IF(AND(A8657&lt;&gt;"",ISNUMBER(A8657)),VLOOKUP(A8657,Studies!A:BR,4,FALSE),"")</f>
        <v>Triazolam with Itraconazole</v>
      </c>
      <c r="E8657" s="254" t="str">
        <f>IF(AND(A8657&lt;&gt;"",ISNUMBER(A8657)),VLOOKUP(A8657,Studies!A:BR,5,FALSE),"")</f>
        <v>Triazolam</v>
      </c>
      <c r="F8657" s="255" t="str">
        <f>IF(AND(A8657&lt;&gt;"",ISNUMBER(A8657)),VLOOKUP(A8657,Studies!A:BR,6,FALSE),"")</f>
        <v>Plasma</v>
      </c>
      <c r="G8657" s="194">
        <v>74.5</v>
      </c>
      <c r="H8657" s="50" t="s">
        <v>60</v>
      </c>
      <c r="I8657" s="187">
        <v>2.8377620000000001</v>
      </c>
      <c r="J8657" s="41" t="s">
        <v>941</v>
      </c>
      <c r="K8657" s="41" t="s">
        <v>335</v>
      </c>
      <c r="O8657" s="59" t="s">
        <v>2674</v>
      </c>
    </row>
    <row r="8658" spans="1:16" x14ac:dyDescent="0.2">
      <c r="A8658" s="30">
        <v>1029</v>
      </c>
      <c r="B8658" s="253" t="str">
        <f>IF(AND(A8658&lt;&gt;"",ISNUMBER(A8658)),VLOOKUP(A8658,Studies!A:BR,2,FALSE),"")</f>
        <v>Varhe 1994</v>
      </c>
      <c r="C8658" s="254" t="str">
        <f>IF(AND(A8658&lt;&gt;"",ISNUMBER(A8658)),VLOOKUP(A8658,Studies!A:BR,3,FALSE),"")</f>
        <v>https://www.ncbi.nlm.nih.gov/pubmed/7995001</v>
      </c>
      <c r="D8658" s="254" t="str">
        <f>IF(AND(A8658&lt;&gt;"",ISNUMBER(A8658)),VLOOKUP(A8658,Studies!A:BR,4,FALSE),"")</f>
        <v>Triazolam with Itraconazole</v>
      </c>
      <c r="E8658" s="254" t="str">
        <f>IF(AND(A8658&lt;&gt;"",ISNUMBER(A8658)),VLOOKUP(A8658,Studies!A:BR,5,FALSE),"")</f>
        <v>Triazolam</v>
      </c>
      <c r="F8658" s="255" t="str">
        <f>IF(AND(A8658&lt;&gt;"",ISNUMBER(A8658)),VLOOKUP(A8658,Studies!A:BR,6,FALSE),"")</f>
        <v>Plasma</v>
      </c>
      <c r="G8658" s="194">
        <v>75</v>
      </c>
      <c r="H8658" s="50" t="s">
        <v>60</v>
      </c>
      <c r="I8658" s="187">
        <v>3.3210510000000002</v>
      </c>
      <c r="J8658" s="41" t="s">
        <v>941</v>
      </c>
      <c r="K8658" s="41" t="s">
        <v>335</v>
      </c>
      <c r="O8658" s="59" t="s">
        <v>2674</v>
      </c>
    </row>
    <row r="8659" spans="1:16" x14ac:dyDescent="0.2">
      <c r="A8659" s="30">
        <v>1029</v>
      </c>
      <c r="B8659" s="253" t="str">
        <f>IF(AND(A8659&lt;&gt;"",ISNUMBER(A8659)),VLOOKUP(A8659,Studies!A:BR,2,FALSE),"")</f>
        <v>Varhe 1994</v>
      </c>
      <c r="C8659" s="254" t="str">
        <f>IF(AND(A8659&lt;&gt;"",ISNUMBER(A8659)),VLOOKUP(A8659,Studies!A:BR,3,FALSE),"")</f>
        <v>https://www.ncbi.nlm.nih.gov/pubmed/7995001</v>
      </c>
      <c r="D8659" s="254" t="str">
        <f>IF(AND(A8659&lt;&gt;"",ISNUMBER(A8659)),VLOOKUP(A8659,Studies!A:BR,4,FALSE),"")</f>
        <v>Triazolam with Itraconazole</v>
      </c>
      <c r="E8659" s="254" t="str">
        <f>IF(AND(A8659&lt;&gt;"",ISNUMBER(A8659)),VLOOKUP(A8659,Studies!A:BR,5,FALSE),"")</f>
        <v>Triazolam</v>
      </c>
      <c r="F8659" s="255" t="str">
        <f>IF(AND(A8659&lt;&gt;"",ISNUMBER(A8659)),VLOOKUP(A8659,Studies!A:BR,6,FALSE),"")</f>
        <v>Plasma</v>
      </c>
      <c r="G8659" s="194">
        <v>75.5</v>
      </c>
      <c r="H8659" s="50" t="s">
        <v>60</v>
      </c>
      <c r="I8659" s="187">
        <v>3.7439740000000001</v>
      </c>
      <c r="J8659" s="41" t="s">
        <v>941</v>
      </c>
      <c r="K8659" s="41" t="s">
        <v>335</v>
      </c>
      <c r="O8659" s="59" t="s">
        <v>2674</v>
      </c>
    </row>
    <row r="8660" spans="1:16" x14ac:dyDescent="0.2">
      <c r="A8660" s="30">
        <v>1029</v>
      </c>
      <c r="B8660" s="253" t="str">
        <f>IF(AND(A8660&lt;&gt;"",ISNUMBER(A8660)),VLOOKUP(A8660,Studies!A:BR,2,FALSE),"")</f>
        <v>Varhe 1994</v>
      </c>
      <c r="C8660" s="254" t="str">
        <f>IF(AND(A8660&lt;&gt;"",ISNUMBER(A8660)),VLOOKUP(A8660,Studies!A:BR,3,FALSE),"")</f>
        <v>https://www.ncbi.nlm.nih.gov/pubmed/7995001</v>
      </c>
      <c r="D8660" s="254" t="str">
        <f>IF(AND(A8660&lt;&gt;"",ISNUMBER(A8660)),VLOOKUP(A8660,Studies!A:BR,4,FALSE),"")</f>
        <v>Triazolam with Itraconazole</v>
      </c>
      <c r="E8660" s="254" t="str">
        <f>IF(AND(A8660&lt;&gt;"",ISNUMBER(A8660)),VLOOKUP(A8660,Studies!A:BR,5,FALSE),"")</f>
        <v>Triazolam</v>
      </c>
      <c r="F8660" s="255" t="str">
        <f>IF(AND(A8660&lt;&gt;"",ISNUMBER(A8660)),VLOOKUP(A8660,Studies!A:BR,6,FALSE),"")</f>
        <v>Plasma</v>
      </c>
      <c r="G8660" s="194">
        <v>76</v>
      </c>
      <c r="H8660" s="50" t="s">
        <v>60</v>
      </c>
      <c r="I8660" s="187">
        <v>3.847912</v>
      </c>
      <c r="J8660" s="41" t="s">
        <v>941</v>
      </c>
      <c r="K8660" s="41" t="s">
        <v>335</v>
      </c>
      <c r="O8660" s="59" t="s">
        <v>2674</v>
      </c>
    </row>
    <row r="8661" spans="1:16" x14ac:dyDescent="0.2">
      <c r="A8661" s="30">
        <v>1029</v>
      </c>
      <c r="B8661" s="253" t="str">
        <f>IF(AND(A8661&lt;&gt;"",ISNUMBER(A8661)),VLOOKUP(A8661,Studies!A:BR,2,FALSE),"")</f>
        <v>Varhe 1994</v>
      </c>
      <c r="C8661" s="254" t="str">
        <f>IF(AND(A8661&lt;&gt;"",ISNUMBER(A8661)),VLOOKUP(A8661,Studies!A:BR,3,FALSE),"")</f>
        <v>https://www.ncbi.nlm.nih.gov/pubmed/7995001</v>
      </c>
      <c r="D8661" s="254" t="str">
        <f>IF(AND(A8661&lt;&gt;"",ISNUMBER(A8661)),VLOOKUP(A8661,Studies!A:BR,4,FALSE),"")</f>
        <v>Triazolam with Itraconazole</v>
      </c>
      <c r="E8661" s="254" t="str">
        <f>IF(AND(A8661&lt;&gt;"",ISNUMBER(A8661)),VLOOKUP(A8661,Studies!A:BR,5,FALSE),"")</f>
        <v>Triazolam</v>
      </c>
      <c r="F8661" s="255" t="str">
        <f>IF(AND(A8661&lt;&gt;"",ISNUMBER(A8661)),VLOOKUP(A8661,Studies!A:BR,6,FALSE),"")</f>
        <v>Plasma</v>
      </c>
      <c r="G8661" s="194">
        <v>77</v>
      </c>
      <c r="H8661" s="50" t="s">
        <v>60</v>
      </c>
      <c r="I8661" s="187">
        <v>3.9954999999999998</v>
      </c>
      <c r="J8661" s="41" t="s">
        <v>941</v>
      </c>
      <c r="K8661" s="41" t="s">
        <v>335</v>
      </c>
      <c r="O8661" s="59" t="s">
        <v>2674</v>
      </c>
    </row>
    <row r="8662" spans="1:16" x14ac:dyDescent="0.2">
      <c r="A8662" s="30">
        <v>1029</v>
      </c>
      <c r="B8662" s="253" t="str">
        <f>IF(AND(A8662&lt;&gt;"",ISNUMBER(A8662)),VLOOKUP(A8662,Studies!A:BR,2,FALSE),"")</f>
        <v>Varhe 1994</v>
      </c>
      <c r="C8662" s="254" t="str">
        <f>IF(AND(A8662&lt;&gt;"",ISNUMBER(A8662)),VLOOKUP(A8662,Studies!A:BR,3,FALSE),"")</f>
        <v>https://www.ncbi.nlm.nih.gov/pubmed/7995001</v>
      </c>
      <c r="D8662" s="254" t="str">
        <f>IF(AND(A8662&lt;&gt;"",ISNUMBER(A8662)),VLOOKUP(A8662,Studies!A:BR,4,FALSE),"")</f>
        <v>Triazolam with Itraconazole</v>
      </c>
      <c r="E8662" s="254" t="str">
        <f>IF(AND(A8662&lt;&gt;"",ISNUMBER(A8662)),VLOOKUP(A8662,Studies!A:BR,5,FALSE),"")</f>
        <v>Triazolam</v>
      </c>
      <c r="F8662" s="255" t="str">
        <f>IF(AND(A8662&lt;&gt;"",ISNUMBER(A8662)),VLOOKUP(A8662,Studies!A:BR,6,FALSE),"")</f>
        <v>Plasma</v>
      </c>
      <c r="G8662" s="194">
        <v>78</v>
      </c>
      <c r="H8662" s="50" t="s">
        <v>60</v>
      </c>
      <c r="I8662" s="187">
        <v>3.7034120000000001</v>
      </c>
      <c r="J8662" s="41" t="s">
        <v>941</v>
      </c>
      <c r="K8662" s="41" t="s">
        <v>335</v>
      </c>
      <c r="O8662" s="59" t="s">
        <v>2674</v>
      </c>
    </row>
    <row r="8663" spans="1:16" x14ac:dyDescent="0.2">
      <c r="A8663" s="30">
        <v>1029</v>
      </c>
      <c r="B8663" s="253" t="str">
        <f>IF(AND(A8663&lt;&gt;"",ISNUMBER(A8663)),VLOOKUP(A8663,Studies!A:BR,2,FALSE),"")</f>
        <v>Varhe 1994</v>
      </c>
      <c r="C8663" s="254" t="str">
        <f>IF(AND(A8663&lt;&gt;"",ISNUMBER(A8663)),VLOOKUP(A8663,Studies!A:BR,3,FALSE),"")</f>
        <v>https://www.ncbi.nlm.nih.gov/pubmed/7995001</v>
      </c>
      <c r="D8663" s="254" t="str">
        <f>IF(AND(A8663&lt;&gt;"",ISNUMBER(A8663)),VLOOKUP(A8663,Studies!A:BR,4,FALSE),"")</f>
        <v>Triazolam with Itraconazole</v>
      </c>
      <c r="E8663" s="254" t="str">
        <f>IF(AND(A8663&lt;&gt;"",ISNUMBER(A8663)),VLOOKUP(A8663,Studies!A:BR,5,FALSE),"")</f>
        <v>Triazolam</v>
      </c>
      <c r="F8663" s="255" t="str">
        <f>IF(AND(A8663&lt;&gt;"",ISNUMBER(A8663)),VLOOKUP(A8663,Studies!A:BR,6,FALSE),"")</f>
        <v>Plasma</v>
      </c>
      <c r="G8663" s="194">
        <v>79</v>
      </c>
      <c r="H8663" s="50" t="s">
        <v>60</v>
      </c>
      <c r="I8663" s="187">
        <v>3.5750980000000001</v>
      </c>
      <c r="J8663" s="41" t="s">
        <v>941</v>
      </c>
      <c r="K8663" s="41" t="s">
        <v>335</v>
      </c>
      <c r="O8663" s="59" t="s">
        <v>2674</v>
      </c>
    </row>
    <row r="8664" spans="1:16" x14ac:dyDescent="0.2">
      <c r="A8664" s="30">
        <v>1029</v>
      </c>
      <c r="B8664" s="253" t="str">
        <f>IF(AND(A8664&lt;&gt;"",ISNUMBER(A8664)),VLOOKUP(A8664,Studies!A:BR,2,FALSE),"")</f>
        <v>Varhe 1994</v>
      </c>
      <c r="C8664" s="254" t="str">
        <f>IF(AND(A8664&lt;&gt;"",ISNUMBER(A8664)),VLOOKUP(A8664,Studies!A:BR,3,FALSE),"")</f>
        <v>https://www.ncbi.nlm.nih.gov/pubmed/7995001</v>
      </c>
      <c r="D8664" s="254" t="str">
        <f>IF(AND(A8664&lt;&gt;"",ISNUMBER(A8664)),VLOOKUP(A8664,Studies!A:BR,4,FALSE),"")</f>
        <v>Triazolam with Itraconazole</v>
      </c>
      <c r="E8664" s="254" t="str">
        <f>IF(AND(A8664&lt;&gt;"",ISNUMBER(A8664)),VLOOKUP(A8664,Studies!A:BR,5,FALSE),"")</f>
        <v>Triazolam</v>
      </c>
      <c r="F8664" s="255" t="str">
        <f>IF(AND(A8664&lt;&gt;"",ISNUMBER(A8664)),VLOOKUP(A8664,Studies!A:BR,6,FALSE),"")</f>
        <v>Plasma</v>
      </c>
      <c r="G8664" s="194">
        <v>80</v>
      </c>
      <c r="H8664" s="50" t="s">
        <v>60</v>
      </c>
      <c r="I8664" s="187">
        <v>3.4209610000000001</v>
      </c>
      <c r="J8664" s="41" t="s">
        <v>941</v>
      </c>
      <c r="K8664" s="41" t="s">
        <v>335</v>
      </c>
      <c r="O8664" s="59" t="s">
        <v>2674</v>
      </c>
    </row>
    <row r="8665" spans="1:16" x14ac:dyDescent="0.2">
      <c r="A8665" s="30">
        <v>1029</v>
      </c>
      <c r="B8665" s="253" t="str">
        <f>IF(AND(A8665&lt;&gt;"",ISNUMBER(A8665)),VLOOKUP(A8665,Studies!A:BR,2,FALSE),"")</f>
        <v>Varhe 1994</v>
      </c>
      <c r="C8665" s="254" t="str">
        <f>IF(AND(A8665&lt;&gt;"",ISNUMBER(A8665)),VLOOKUP(A8665,Studies!A:BR,3,FALSE),"")</f>
        <v>https://www.ncbi.nlm.nih.gov/pubmed/7995001</v>
      </c>
      <c r="D8665" s="254" t="str">
        <f>IF(AND(A8665&lt;&gt;"",ISNUMBER(A8665)),VLOOKUP(A8665,Studies!A:BR,4,FALSE),"")</f>
        <v>Triazolam with Itraconazole</v>
      </c>
      <c r="E8665" s="254" t="str">
        <f>IF(AND(A8665&lt;&gt;"",ISNUMBER(A8665)),VLOOKUP(A8665,Studies!A:BR,5,FALSE),"")</f>
        <v>Triazolam</v>
      </c>
      <c r="F8665" s="255" t="str">
        <f>IF(AND(A8665&lt;&gt;"",ISNUMBER(A8665)),VLOOKUP(A8665,Studies!A:BR,6,FALSE),"")</f>
        <v>Plasma</v>
      </c>
      <c r="G8665" s="194">
        <v>90</v>
      </c>
      <c r="H8665" s="50" t="s">
        <v>60</v>
      </c>
      <c r="I8665" s="187">
        <v>2.4655459999999998</v>
      </c>
      <c r="J8665" s="41" t="s">
        <v>941</v>
      </c>
      <c r="K8665" s="41" t="s">
        <v>335</v>
      </c>
      <c r="O8665" s="59" t="s">
        <v>2674</v>
      </c>
    </row>
    <row r="8666" spans="1:16" x14ac:dyDescent="0.2">
      <c r="A8666" s="30">
        <v>1030</v>
      </c>
      <c r="B8666" s="253" t="str">
        <f>IF(AND(A8666&lt;&gt;"",ISNUMBER(A8666)),VLOOKUP(A8666,Studies!A:BR,2,FALSE),"")</f>
        <v>Varhe 1994</v>
      </c>
      <c r="C8666" s="254" t="str">
        <f>IF(AND(A8666&lt;&gt;"",ISNUMBER(A8666)),VLOOKUP(A8666,Studies!A:BR,3,FALSE),"")</f>
        <v>https://www.ncbi.nlm.nih.gov/pubmed/7995001</v>
      </c>
      <c r="D8666" s="254" t="str">
        <f>IF(AND(A8666&lt;&gt;"",ISNUMBER(A8666)),VLOOKUP(A8666,Studies!A:BR,4,FALSE),"")</f>
        <v>Ketoconazole on day 4</v>
      </c>
      <c r="E8666" s="254" t="str">
        <f>IF(AND(A8666&lt;&gt;"",ISNUMBER(A8666)),VLOOKUP(A8666,Studies!A:BR,5,FALSE),"")</f>
        <v>Ketoconazole</v>
      </c>
      <c r="F8666" s="255" t="str">
        <f>IF(AND(A8666&lt;&gt;"",ISNUMBER(A8666)),VLOOKUP(A8666,Studies!A:BR,6,FALSE),"")</f>
        <v>Plasma</v>
      </c>
      <c r="G8666" s="194">
        <v>2</v>
      </c>
      <c r="H8666" s="50" t="s">
        <v>60</v>
      </c>
      <c r="I8666" s="187">
        <v>6.2736499999999999</v>
      </c>
      <c r="J8666" s="41" t="s">
        <v>959</v>
      </c>
      <c r="K8666" s="41" t="s">
        <v>335</v>
      </c>
      <c r="O8666" s="59" t="s">
        <v>2674</v>
      </c>
      <c r="P8666" s="42" t="s">
        <v>2675</v>
      </c>
    </row>
    <row r="8667" spans="1:16" x14ac:dyDescent="0.2">
      <c r="A8667" s="30">
        <v>1030</v>
      </c>
      <c r="B8667" s="253" t="str">
        <f>IF(AND(A8667&lt;&gt;"",ISNUMBER(A8667)),VLOOKUP(A8667,Studies!A:BR,2,FALSE),"")</f>
        <v>Varhe 1994</v>
      </c>
      <c r="C8667" s="254" t="str">
        <f>IF(AND(A8667&lt;&gt;"",ISNUMBER(A8667)),VLOOKUP(A8667,Studies!A:BR,3,FALSE),"")</f>
        <v>https://www.ncbi.nlm.nih.gov/pubmed/7995001</v>
      </c>
      <c r="D8667" s="254" t="str">
        <f>IF(AND(A8667&lt;&gt;"",ISNUMBER(A8667)),VLOOKUP(A8667,Studies!A:BR,4,FALSE),"")</f>
        <v>Ketoconazole on day 4</v>
      </c>
      <c r="E8667" s="254" t="str">
        <f>IF(AND(A8667&lt;&gt;"",ISNUMBER(A8667)),VLOOKUP(A8667,Studies!A:BR,5,FALSE),"")</f>
        <v>Ketoconazole</v>
      </c>
      <c r="F8667" s="255" t="str">
        <f>IF(AND(A8667&lt;&gt;"",ISNUMBER(A8667)),VLOOKUP(A8667,Studies!A:BR,6,FALSE),"")</f>
        <v>Plasma</v>
      </c>
      <c r="G8667" s="194">
        <v>3</v>
      </c>
      <c r="H8667" s="50" t="s">
        <v>60</v>
      </c>
      <c r="I8667" s="187">
        <v>6.8952400000000003</v>
      </c>
      <c r="J8667" s="41" t="s">
        <v>959</v>
      </c>
      <c r="K8667" s="41" t="s">
        <v>335</v>
      </c>
      <c r="O8667" s="59" t="s">
        <v>2674</v>
      </c>
      <c r="P8667" s="42" t="s">
        <v>2675</v>
      </c>
    </row>
    <row r="8668" spans="1:16" x14ac:dyDescent="0.2">
      <c r="A8668" s="30">
        <v>1030</v>
      </c>
      <c r="B8668" s="253" t="str">
        <f>IF(AND(A8668&lt;&gt;"",ISNUMBER(A8668)),VLOOKUP(A8668,Studies!A:BR,2,FALSE),"")</f>
        <v>Varhe 1994</v>
      </c>
      <c r="C8668" s="254" t="str">
        <f>IF(AND(A8668&lt;&gt;"",ISNUMBER(A8668)),VLOOKUP(A8668,Studies!A:BR,3,FALSE),"")</f>
        <v>https://www.ncbi.nlm.nih.gov/pubmed/7995001</v>
      </c>
      <c r="D8668" s="254" t="str">
        <f>IF(AND(A8668&lt;&gt;"",ISNUMBER(A8668)),VLOOKUP(A8668,Studies!A:BR,4,FALSE),"")</f>
        <v>Ketoconazole on day 4</v>
      </c>
      <c r="E8668" s="254" t="str">
        <f>IF(AND(A8668&lt;&gt;"",ISNUMBER(A8668)),VLOOKUP(A8668,Studies!A:BR,5,FALSE),"")</f>
        <v>Ketoconazole</v>
      </c>
      <c r="F8668" s="255" t="str">
        <f>IF(AND(A8668&lt;&gt;"",ISNUMBER(A8668)),VLOOKUP(A8668,Studies!A:BR,6,FALSE),"")</f>
        <v>Plasma</v>
      </c>
      <c r="G8668" s="194">
        <v>5</v>
      </c>
      <c r="H8668" s="50" t="s">
        <v>60</v>
      </c>
      <c r="I8668" s="187">
        <v>5.8292900000000003</v>
      </c>
      <c r="J8668" s="41" t="s">
        <v>959</v>
      </c>
      <c r="K8668" s="41" t="s">
        <v>335</v>
      </c>
      <c r="O8668" s="59" t="s">
        <v>2674</v>
      </c>
      <c r="P8668" s="42" t="s">
        <v>2675</v>
      </c>
    </row>
    <row r="8669" spans="1:16" x14ac:dyDescent="0.2">
      <c r="A8669" s="30">
        <v>1030</v>
      </c>
      <c r="B8669" s="253" t="str">
        <f>IF(AND(A8669&lt;&gt;"",ISNUMBER(A8669)),VLOOKUP(A8669,Studies!A:BR,2,FALSE),"")</f>
        <v>Varhe 1994</v>
      </c>
      <c r="C8669" s="254" t="str">
        <f>IF(AND(A8669&lt;&gt;"",ISNUMBER(A8669)),VLOOKUP(A8669,Studies!A:BR,3,FALSE),"")</f>
        <v>https://www.ncbi.nlm.nih.gov/pubmed/7995001</v>
      </c>
      <c r="D8669" s="254" t="str">
        <f>IF(AND(A8669&lt;&gt;"",ISNUMBER(A8669)),VLOOKUP(A8669,Studies!A:BR,4,FALSE),"")</f>
        <v>Ketoconazole on day 4</v>
      </c>
      <c r="E8669" s="254" t="str">
        <f>IF(AND(A8669&lt;&gt;"",ISNUMBER(A8669)),VLOOKUP(A8669,Studies!A:BR,5,FALSE),"")</f>
        <v>Ketoconazole</v>
      </c>
      <c r="F8669" s="255" t="str">
        <f>IF(AND(A8669&lt;&gt;"",ISNUMBER(A8669)),VLOOKUP(A8669,Studies!A:BR,6,FALSE),"")</f>
        <v>Plasma</v>
      </c>
      <c r="G8669" s="194">
        <v>8</v>
      </c>
      <c r="H8669" s="50" t="s">
        <v>60</v>
      </c>
      <c r="I8669" s="187">
        <v>3.1178599999999999</v>
      </c>
      <c r="J8669" s="41" t="s">
        <v>959</v>
      </c>
      <c r="K8669" s="41" t="s">
        <v>335</v>
      </c>
      <c r="O8669" s="59" t="s">
        <v>2674</v>
      </c>
      <c r="P8669" s="42" t="s">
        <v>2675</v>
      </c>
    </row>
    <row r="8670" spans="1:16" x14ac:dyDescent="0.2">
      <c r="A8670" s="30">
        <v>1030</v>
      </c>
      <c r="B8670" s="253" t="str">
        <f>IF(AND(A8670&lt;&gt;"",ISNUMBER(A8670)),VLOOKUP(A8670,Studies!A:BR,2,FALSE),"")</f>
        <v>Varhe 1994</v>
      </c>
      <c r="C8670" s="254" t="str">
        <f>IF(AND(A8670&lt;&gt;"",ISNUMBER(A8670)),VLOOKUP(A8670,Studies!A:BR,3,FALSE),"")</f>
        <v>https://www.ncbi.nlm.nih.gov/pubmed/7995001</v>
      </c>
      <c r="D8670" s="254" t="str">
        <f>IF(AND(A8670&lt;&gt;"",ISNUMBER(A8670)),VLOOKUP(A8670,Studies!A:BR,4,FALSE),"")</f>
        <v>Ketoconazole on day 4</v>
      </c>
      <c r="E8670" s="254" t="str">
        <f>IF(AND(A8670&lt;&gt;"",ISNUMBER(A8670)),VLOOKUP(A8670,Studies!A:BR,5,FALSE),"")</f>
        <v>Ketoconazole</v>
      </c>
      <c r="F8670" s="255" t="str">
        <f>IF(AND(A8670&lt;&gt;"",ISNUMBER(A8670)),VLOOKUP(A8670,Studies!A:BR,6,FALSE),"")</f>
        <v>Plasma</v>
      </c>
      <c r="G8670" s="194">
        <v>18</v>
      </c>
      <c r="H8670" s="50" t="s">
        <v>60</v>
      </c>
      <c r="I8670" s="187">
        <v>0.48984759999999999</v>
      </c>
      <c r="J8670" s="41" t="s">
        <v>959</v>
      </c>
      <c r="K8670" s="41" t="s">
        <v>335</v>
      </c>
      <c r="O8670" s="59" t="s">
        <v>2674</v>
      </c>
      <c r="P8670" s="42" t="s">
        <v>2675</v>
      </c>
    </row>
    <row r="8671" spans="1:16" x14ac:dyDescent="0.2">
      <c r="A8671" s="30">
        <v>1040</v>
      </c>
      <c r="B8671" s="253" t="str">
        <f>IF(AND(A8671&lt;&gt;"",ISNUMBER(A8671)),VLOOKUP(A8671,Studies!A:BR,2,FALSE),"")</f>
        <v>Varhe 1994</v>
      </c>
      <c r="C8671" s="254" t="str">
        <f>IF(AND(A8671&lt;&gt;"",ISNUMBER(A8671)),VLOOKUP(A8671,Studies!A:BR,3,FALSE),"")</f>
        <v>https://www.ncbi.nlm.nih.gov/pubmed/7995001</v>
      </c>
      <c r="D8671" s="254" t="str">
        <f>IF(AND(A8671&lt;&gt;"",ISNUMBER(A8671)),VLOOKUP(A8671,Studies!A:BR,4,FALSE),"")</f>
        <v>Itraconazole on day 4</v>
      </c>
      <c r="E8671" s="254" t="str">
        <f>IF(AND(A8671&lt;&gt;"",ISNUMBER(A8671)),VLOOKUP(A8671,Studies!A:BR,5,FALSE),"")</f>
        <v>Itraconazole</v>
      </c>
      <c r="F8671" s="255" t="str">
        <f>IF(AND(A8671&lt;&gt;"",ISNUMBER(A8671)),VLOOKUP(A8671,Studies!A:BR,6,FALSE),"")</f>
        <v>Plasma</v>
      </c>
      <c r="G8671" s="194">
        <v>2</v>
      </c>
      <c r="H8671" s="50" t="s">
        <v>60</v>
      </c>
      <c r="I8671" s="187">
        <v>0.23412849999999999</v>
      </c>
      <c r="J8671" s="41" t="s">
        <v>959</v>
      </c>
      <c r="K8671" s="41" t="s">
        <v>335</v>
      </c>
      <c r="O8671" s="59" t="s">
        <v>2674</v>
      </c>
      <c r="P8671" s="42" t="s">
        <v>2675</v>
      </c>
    </row>
    <row r="8672" spans="1:16" x14ac:dyDescent="0.2">
      <c r="A8672" s="30">
        <v>1040</v>
      </c>
      <c r="B8672" s="253" t="str">
        <f>IF(AND(A8672&lt;&gt;"",ISNUMBER(A8672)),VLOOKUP(A8672,Studies!A:BR,2,FALSE),"")</f>
        <v>Varhe 1994</v>
      </c>
      <c r="C8672" s="254" t="str">
        <f>IF(AND(A8672&lt;&gt;"",ISNUMBER(A8672)),VLOOKUP(A8672,Studies!A:BR,3,FALSE),"")</f>
        <v>https://www.ncbi.nlm.nih.gov/pubmed/7995001</v>
      </c>
      <c r="D8672" s="254" t="str">
        <f>IF(AND(A8672&lt;&gt;"",ISNUMBER(A8672)),VLOOKUP(A8672,Studies!A:BR,4,FALSE),"")</f>
        <v>Itraconazole on day 4</v>
      </c>
      <c r="E8672" s="254" t="str">
        <f>IF(AND(A8672&lt;&gt;"",ISNUMBER(A8672)),VLOOKUP(A8672,Studies!A:BR,5,FALSE),"")</f>
        <v>Itraconazole</v>
      </c>
      <c r="F8672" s="255" t="str">
        <f>IF(AND(A8672&lt;&gt;"",ISNUMBER(A8672)),VLOOKUP(A8672,Studies!A:BR,6,FALSE),"")</f>
        <v>Plasma</v>
      </c>
      <c r="G8672" s="194">
        <v>3</v>
      </c>
      <c r="H8672" s="50" t="s">
        <v>60</v>
      </c>
      <c r="I8672" s="187">
        <v>0.28493540000000001</v>
      </c>
      <c r="J8672" s="41" t="s">
        <v>959</v>
      </c>
      <c r="K8672" s="41" t="s">
        <v>335</v>
      </c>
      <c r="O8672" s="59" t="s">
        <v>2674</v>
      </c>
      <c r="P8672" s="42" t="s">
        <v>2675</v>
      </c>
    </row>
    <row r="8673" spans="1:16" x14ac:dyDescent="0.2">
      <c r="A8673" s="30">
        <v>1040</v>
      </c>
      <c r="B8673" s="253" t="str">
        <f>IF(AND(A8673&lt;&gt;"",ISNUMBER(A8673)),VLOOKUP(A8673,Studies!A:BR,2,FALSE),"")</f>
        <v>Varhe 1994</v>
      </c>
      <c r="C8673" s="254" t="str">
        <f>IF(AND(A8673&lt;&gt;"",ISNUMBER(A8673)),VLOOKUP(A8673,Studies!A:BR,3,FALSE),"")</f>
        <v>https://www.ncbi.nlm.nih.gov/pubmed/7995001</v>
      </c>
      <c r="D8673" s="254" t="str">
        <f>IF(AND(A8673&lt;&gt;"",ISNUMBER(A8673)),VLOOKUP(A8673,Studies!A:BR,4,FALSE),"")</f>
        <v>Itraconazole on day 4</v>
      </c>
      <c r="E8673" s="254" t="str">
        <f>IF(AND(A8673&lt;&gt;"",ISNUMBER(A8673)),VLOOKUP(A8673,Studies!A:BR,5,FALSE),"")</f>
        <v>Itraconazole</v>
      </c>
      <c r="F8673" s="255" t="str">
        <f>IF(AND(A8673&lt;&gt;"",ISNUMBER(A8673)),VLOOKUP(A8673,Studies!A:BR,6,FALSE),"")</f>
        <v>Plasma</v>
      </c>
      <c r="G8673" s="194">
        <v>5</v>
      </c>
      <c r="H8673" s="50" t="s">
        <v>60</v>
      </c>
      <c r="I8673" s="187">
        <v>0.28551700000000002</v>
      </c>
      <c r="J8673" s="41" t="s">
        <v>959</v>
      </c>
      <c r="K8673" s="41" t="s">
        <v>335</v>
      </c>
      <c r="O8673" s="59" t="s">
        <v>2674</v>
      </c>
      <c r="P8673" s="42" t="s">
        <v>2675</v>
      </c>
    </row>
    <row r="8674" spans="1:16" x14ac:dyDescent="0.2">
      <c r="A8674" s="30">
        <v>1040</v>
      </c>
      <c r="B8674" s="253" t="str">
        <f>IF(AND(A8674&lt;&gt;"",ISNUMBER(A8674)),VLOOKUP(A8674,Studies!A:BR,2,FALSE),"")</f>
        <v>Varhe 1994</v>
      </c>
      <c r="C8674" s="254" t="str">
        <f>IF(AND(A8674&lt;&gt;"",ISNUMBER(A8674)),VLOOKUP(A8674,Studies!A:BR,3,FALSE),"")</f>
        <v>https://www.ncbi.nlm.nih.gov/pubmed/7995001</v>
      </c>
      <c r="D8674" s="254" t="str">
        <f>IF(AND(A8674&lt;&gt;"",ISNUMBER(A8674)),VLOOKUP(A8674,Studies!A:BR,4,FALSE),"")</f>
        <v>Itraconazole on day 4</v>
      </c>
      <c r="E8674" s="254" t="str">
        <f>IF(AND(A8674&lt;&gt;"",ISNUMBER(A8674)),VLOOKUP(A8674,Studies!A:BR,5,FALSE),"")</f>
        <v>Itraconazole</v>
      </c>
      <c r="F8674" s="255" t="str">
        <f>IF(AND(A8674&lt;&gt;"",ISNUMBER(A8674)),VLOOKUP(A8674,Studies!A:BR,6,FALSE),"")</f>
        <v>Plasma</v>
      </c>
      <c r="G8674" s="194">
        <v>8</v>
      </c>
      <c r="H8674" s="50" t="s">
        <v>60</v>
      </c>
      <c r="I8674" s="187">
        <v>0.22006239999999999</v>
      </c>
      <c r="J8674" s="41" t="s">
        <v>959</v>
      </c>
      <c r="K8674" s="41" t="s">
        <v>335</v>
      </c>
      <c r="O8674" s="59" t="s">
        <v>2674</v>
      </c>
      <c r="P8674" s="42" t="s">
        <v>2675</v>
      </c>
    </row>
    <row r="8675" spans="1:16" x14ac:dyDescent="0.2">
      <c r="A8675" s="30">
        <v>1040</v>
      </c>
      <c r="B8675" s="253" t="str">
        <f>IF(AND(A8675&lt;&gt;"",ISNUMBER(A8675)),VLOOKUP(A8675,Studies!A:BR,2,FALSE),"")</f>
        <v>Varhe 1994</v>
      </c>
      <c r="C8675" s="254" t="str">
        <f>IF(AND(A8675&lt;&gt;"",ISNUMBER(A8675)),VLOOKUP(A8675,Studies!A:BR,3,FALSE),"")</f>
        <v>https://www.ncbi.nlm.nih.gov/pubmed/7995001</v>
      </c>
      <c r="D8675" s="254" t="str">
        <f>IF(AND(A8675&lt;&gt;"",ISNUMBER(A8675)),VLOOKUP(A8675,Studies!A:BR,4,FALSE),"")</f>
        <v>Itraconazole on day 4</v>
      </c>
      <c r="E8675" s="254" t="str">
        <f>IF(AND(A8675&lt;&gt;"",ISNUMBER(A8675)),VLOOKUP(A8675,Studies!A:BR,5,FALSE),"")</f>
        <v>Itraconazole</v>
      </c>
      <c r="F8675" s="255" t="str">
        <f>IF(AND(A8675&lt;&gt;"",ISNUMBER(A8675)),VLOOKUP(A8675,Studies!A:BR,6,FALSE),"")</f>
        <v>Plasma</v>
      </c>
      <c r="G8675" s="194">
        <v>18</v>
      </c>
      <c r="H8675" s="50" t="s">
        <v>60</v>
      </c>
      <c r="I8675" s="187">
        <v>0.15293699999999999</v>
      </c>
      <c r="J8675" s="41" t="s">
        <v>959</v>
      </c>
      <c r="K8675" s="41" t="s">
        <v>335</v>
      </c>
      <c r="O8675" s="59" t="s">
        <v>2674</v>
      </c>
      <c r="P8675" s="42" t="s">
        <v>2675</v>
      </c>
    </row>
    <row r="8676" spans="1:16" x14ac:dyDescent="0.2">
      <c r="A8676" s="30">
        <v>1050</v>
      </c>
      <c r="B8676" s="253" t="str">
        <f>IF(AND(A8676&lt;&gt;"",ISNUMBER(A8676)),VLOOKUP(A8676,Studies!A:BR,2,FALSE),"")</f>
        <v>Varhe 1994</v>
      </c>
      <c r="C8676" s="254" t="str">
        <f>IF(AND(A8676&lt;&gt;"",ISNUMBER(A8676)),VLOOKUP(A8676,Studies!A:BR,3,FALSE),"")</f>
        <v>https://www.ncbi.nlm.nih.gov/pubmed/7995001</v>
      </c>
      <c r="D8676" s="254" t="str">
        <f>IF(AND(A8676&lt;&gt;"",ISNUMBER(A8676)),VLOOKUP(A8676,Studies!A:BR,4,FALSE),"")</f>
        <v>Triazolam with placebo Subject 1</v>
      </c>
      <c r="E8676" s="254" t="str">
        <f>IF(AND(A8676&lt;&gt;"",ISNUMBER(A8676)),VLOOKUP(A8676,Studies!A:BR,5,FALSE),"")</f>
        <v>Triazolam</v>
      </c>
      <c r="F8676" s="255" t="str">
        <f>IF(AND(A8676&lt;&gt;"",ISNUMBER(A8676)),VLOOKUP(A8676,Studies!A:BR,6,FALSE),"")</f>
        <v>Plasma</v>
      </c>
      <c r="G8676" s="194">
        <v>0.67</v>
      </c>
      <c r="H8676" s="50" t="s">
        <v>60</v>
      </c>
      <c r="I8676" s="187">
        <v>0.29478339999999997</v>
      </c>
      <c r="J8676" s="41" t="s">
        <v>941</v>
      </c>
      <c r="K8676" s="41" t="s">
        <v>335</v>
      </c>
      <c r="O8676" s="59" t="s">
        <v>2674</v>
      </c>
      <c r="P8676" s="42" t="s">
        <v>2676</v>
      </c>
    </row>
    <row r="8677" spans="1:16" x14ac:dyDescent="0.2">
      <c r="A8677" s="30">
        <v>1050</v>
      </c>
      <c r="B8677" s="253" t="str">
        <f>IF(AND(A8677&lt;&gt;"",ISNUMBER(A8677)),VLOOKUP(A8677,Studies!A:BR,2,FALSE),"")</f>
        <v>Varhe 1994</v>
      </c>
      <c r="C8677" s="254" t="str">
        <f>IF(AND(A8677&lt;&gt;"",ISNUMBER(A8677)),VLOOKUP(A8677,Studies!A:BR,3,FALSE),"")</f>
        <v>https://www.ncbi.nlm.nih.gov/pubmed/7995001</v>
      </c>
      <c r="D8677" s="254" t="str">
        <f>IF(AND(A8677&lt;&gt;"",ISNUMBER(A8677)),VLOOKUP(A8677,Studies!A:BR,4,FALSE),"")</f>
        <v>Triazolam with placebo Subject 1</v>
      </c>
      <c r="E8677" s="254" t="str">
        <f>IF(AND(A8677&lt;&gt;"",ISNUMBER(A8677)),VLOOKUP(A8677,Studies!A:BR,5,FALSE),"")</f>
        <v>Triazolam</v>
      </c>
      <c r="F8677" s="255" t="str">
        <f>IF(AND(A8677&lt;&gt;"",ISNUMBER(A8677)),VLOOKUP(A8677,Studies!A:BR,6,FALSE),"")</f>
        <v>Plasma</v>
      </c>
      <c r="G8677" s="194">
        <v>1</v>
      </c>
      <c r="H8677" s="50" t="s">
        <v>60</v>
      </c>
      <c r="I8677" s="187">
        <v>0.88777569999999995</v>
      </c>
      <c r="J8677" s="41" t="s">
        <v>941</v>
      </c>
      <c r="K8677" s="41" t="s">
        <v>335</v>
      </c>
      <c r="O8677" s="59" t="s">
        <v>2674</v>
      </c>
    </row>
    <row r="8678" spans="1:16" x14ac:dyDescent="0.2">
      <c r="A8678" s="30">
        <v>1050</v>
      </c>
      <c r="B8678" s="253" t="str">
        <f>IF(AND(A8678&lt;&gt;"",ISNUMBER(A8678)),VLOOKUP(A8678,Studies!A:BR,2,FALSE),"")</f>
        <v>Varhe 1994</v>
      </c>
      <c r="C8678" s="254" t="str">
        <f>IF(AND(A8678&lt;&gt;"",ISNUMBER(A8678)),VLOOKUP(A8678,Studies!A:BR,3,FALSE),"")</f>
        <v>https://www.ncbi.nlm.nih.gov/pubmed/7995001</v>
      </c>
      <c r="D8678" s="254" t="str">
        <f>IF(AND(A8678&lt;&gt;"",ISNUMBER(A8678)),VLOOKUP(A8678,Studies!A:BR,4,FALSE),"")</f>
        <v>Triazolam with placebo Subject 1</v>
      </c>
      <c r="E8678" s="254" t="str">
        <f>IF(AND(A8678&lt;&gt;"",ISNUMBER(A8678)),VLOOKUP(A8678,Studies!A:BR,5,FALSE),"")</f>
        <v>Triazolam</v>
      </c>
      <c r="F8678" s="255" t="str">
        <f>IF(AND(A8678&lt;&gt;"",ISNUMBER(A8678)),VLOOKUP(A8678,Studies!A:BR,6,FALSE),"")</f>
        <v>Plasma</v>
      </c>
      <c r="G8678" s="194">
        <v>1.5</v>
      </c>
      <c r="H8678" s="50" t="s">
        <v>60</v>
      </c>
      <c r="I8678" s="187">
        <v>1.076408</v>
      </c>
      <c r="J8678" s="41" t="s">
        <v>941</v>
      </c>
      <c r="K8678" s="41" t="s">
        <v>335</v>
      </c>
      <c r="O8678" s="59" t="s">
        <v>2674</v>
      </c>
    </row>
    <row r="8679" spans="1:16" x14ac:dyDescent="0.2">
      <c r="A8679" s="30">
        <v>1050</v>
      </c>
      <c r="B8679" s="253" t="str">
        <f>IF(AND(A8679&lt;&gt;"",ISNUMBER(A8679)),VLOOKUP(A8679,Studies!A:BR,2,FALSE),"")</f>
        <v>Varhe 1994</v>
      </c>
      <c r="C8679" s="254" t="str">
        <f>IF(AND(A8679&lt;&gt;"",ISNUMBER(A8679)),VLOOKUP(A8679,Studies!A:BR,3,FALSE),"")</f>
        <v>https://www.ncbi.nlm.nih.gov/pubmed/7995001</v>
      </c>
      <c r="D8679" s="254" t="str">
        <f>IF(AND(A8679&lt;&gt;"",ISNUMBER(A8679)),VLOOKUP(A8679,Studies!A:BR,4,FALSE),"")</f>
        <v>Triazolam with placebo Subject 1</v>
      </c>
      <c r="E8679" s="254" t="str">
        <f>IF(AND(A8679&lt;&gt;"",ISNUMBER(A8679)),VLOOKUP(A8679,Studies!A:BR,5,FALSE),"")</f>
        <v>Triazolam</v>
      </c>
      <c r="F8679" s="255" t="str">
        <f>IF(AND(A8679&lt;&gt;"",ISNUMBER(A8679)),VLOOKUP(A8679,Studies!A:BR,6,FALSE),"")</f>
        <v>Plasma</v>
      </c>
      <c r="G8679" s="194">
        <v>2</v>
      </c>
      <c r="H8679" s="50" t="s">
        <v>60</v>
      </c>
      <c r="I8679" s="187">
        <v>1.076408</v>
      </c>
      <c r="J8679" s="41" t="s">
        <v>941</v>
      </c>
      <c r="K8679" s="41" t="s">
        <v>335</v>
      </c>
      <c r="O8679" s="59" t="s">
        <v>2674</v>
      </c>
    </row>
    <row r="8680" spans="1:16" x14ac:dyDescent="0.2">
      <c r="A8680" s="30">
        <v>1050</v>
      </c>
      <c r="B8680" s="253" t="str">
        <f>IF(AND(A8680&lt;&gt;"",ISNUMBER(A8680)),VLOOKUP(A8680,Studies!A:BR,2,FALSE),"")</f>
        <v>Varhe 1994</v>
      </c>
      <c r="C8680" s="254" t="str">
        <f>IF(AND(A8680&lt;&gt;"",ISNUMBER(A8680)),VLOOKUP(A8680,Studies!A:BR,3,FALSE),"")</f>
        <v>https://www.ncbi.nlm.nih.gov/pubmed/7995001</v>
      </c>
      <c r="D8680" s="254" t="str">
        <f>IF(AND(A8680&lt;&gt;"",ISNUMBER(A8680)),VLOOKUP(A8680,Studies!A:BR,4,FALSE),"")</f>
        <v>Triazolam with placebo Subject 1</v>
      </c>
      <c r="E8680" s="254" t="str">
        <f>IF(AND(A8680&lt;&gt;"",ISNUMBER(A8680)),VLOOKUP(A8680,Studies!A:BR,5,FALSE),"")</f>
        <v>Triazolam</v>
      </c>
      <c r="F8680" s="255" t="str">
        <f>IF(AND(A8680&lt;&gt;"",ISNUMBER(A8680)),VLOOKUP(A8680,Studies!A:BR,6,FALSE),"")</f>
        <v>Plasma</v>
      </c>
      <c r="G8680" s="194">
        <v>2.5</v>
      </c>
      <c r="H8680" s="50" t="s">
        <v>60</v>
      </c>
      <c r="I8680" s="187">
        <v>0.94666110000000003</v>
      </c>
      <c r="J8680" s="41" t="s">
        <v>941</v>
      </c>
      <c r="K8680" s="41" t="s">
        <v>335</v>
      </c>
      <c r="O8680" s="59" t="s">
        <v>2674</v>
      </c>
    </row>
    <row r="8681" spans="1:16" x14ac:dyDescent="0.2">
      <c r="A8681" s="30">
        <v>1050</v>
      </c>
      <c r="B8681" s="253" t="str">
        <f>IF(AND(A8681&lt;&gt;"",ISNUMBER(A8681)),VLOOKUP(A8681,Studies!A:BR,2,FALSE),"")</f>
        <v>Varhe 1994</v>
      </c>
      <c r="C8681" s="254" t="str">
        <f>IF(AND(A8681&lt;&gt;"",ISNUMBER(A8681)),VLOOKUP(A8681,Studies!A:BR,3,FALSE),"")</f>
        <v>https://www.ncbi.nlm.nih.gov/pubmed/7995001</v>
      </c>
      <c r="D8681" s="254" t="str">
        <f>IF(AND(A8681&lt;&gt;"",ISNUMBER(A8681)),VLOOKUP(A8681,Studies!A:BR,4,FALSE),"")</f>
        <v>Triazolam with placebo Subject 1</v>
      </c>
      <c r="E8681" s="254" t="str">
        <f>IF(AND(A8681&lt;&gt;"",ISNUMBER(A8681)),VLOOKUP(A8681,Studies!A:BR,5,FALSE),"")</f>
        <v>Triazolam</v>
      </c>
      <c r="F8681" s="255" t="str">
        <f>IF(AND(A8681&lt;&gt;"",ISNUMBER(A8681)),VLOOKUP(A8681,Studies!A:BR,6,FALSE),"")</f>
        <v>Plasma</v>
      </c>
      <c r="G8681" s="194">
        <v>3</v>
      </c>
      <c r="H8681" s="50" t="s">
        <v>60</v>
      </c>
      <c r="I8681" s="187">
        <v>0.85972119999999996</v>
      </c>
      <c r="J8681" s="41" t="s">
        <v>941</v>
      </c>
      <c r="K8681" s="41" t="s">
        <v>335</v>
      </c>
      <c r="O8681" s="59" t="s">
        <v>2674</v>
      </c>
    </row>
    <row r="8682" spans="1:16" x14ac:dyDescent="0.2">
      <c r="A8682" s="30">
        <v>1050</v>
      </c>
      <c r="B8682" s="253" t="str">
        <f>IF(AND(A8682&lt;&gt;"",ISNUMBER(A8682)),VLOOKUP(A8682,Studies!A:BR,2,FALSE),"")</f>
        <v>Varhe 1994</v>
      </c>
      <c r="C8682" s="254" t="str">
        <f>IF(AND(A8682&lt;&gt;"",ISNUMBER(A8682)),VLOOKUP(A8682,Studies!A:BR,3,FALSE),"")</f>
        <v>https://www.ncbi.nlm.nih.gov/pubmed/7995001</v>
      </c>
      <c r="D8682" s="254" t="str">
        <f>IF(AND(A8682&lt;&gt;"",ISNUMBER(A8682)),VLOOKUP(A8682,Studies!A:BR,4,FALSE),"")</f>
        <v>Triazolam with placebo Subject 1</v>
      </c>
      <c r="E8682" s="254" t="str">
        <f>IF(AND(A8682&lt;&gt;"",ISNUMBER(A8682)),VLOOKUP(A8682,Studies!A:BR,5,FALSE),"")</f>
        <v>Triazolam</v>
      </c>
      <c r="F8682" s="255" t="str">
        <f>IF(AND(A8682&lt;&gt;"",ISNUMBER(A8682)),VLOOKUP(A8682,Studies!A:BR,6,FALSE),"")</f>
        <v>Plasma</v>
      </c>
      <c r="G8682" s="194">
        <v>4</v>
      </c>
      <c r="H8682" s="50" t="s">
        <v>60</v>
      </c>
      <c r="I8682" s="187">
        <v>0.59109670000000003</v>
      </c>
      <c r="J8682" s="41" t="s">
        <v>941</v>
      </c>
      <c r="K8682" s="41" t="s">
        <v>335</v>
      </c>
      <c r="O8682" s="59" t="s">
        <v>2674</v>
      </c>
    </row>
    <row r="8683" spans="1:16" x14ac:dyDescent="0.2">
      <c r="A8683" s="30">
        <v>1050</v>
      </c>
      <c r="B8683" s="253" t="str">
        <f>IF(AND(A8683&lt;&gt;"",ISNUMBER(A8683)),VLOOKUP(A8683,Studies!A:BR,2,FALSE),"")</f>
        <v>Varhe 1994</v>
      </c>
      <c r="C8683" s="254" t="str">
        <f>IF(AND(A8683&lt;&gt;"",ISNUMBER(A8683)),VLOOKUP(A8683,Studies!A:BR,3,FALSE),"")</f>
        <v>https://www.ncbi.nlm.nih.gov/pubmed/7995001</v>
      </c>
      <c r="D8683" s="254" t="str">
        <f>IF(AND(A8683&lt;&gt;"",ISNUMBER(A8683)),VLOOKUP(A8683,Studies!A:BR,4,FALSE),"")</f>
        <v>Triazolam with placebo Subject 1</v>
      </c>
      <c r="E8683" s="254" t="str">
        <f>IF(AND(A8683&lt;&gt;"",ISNUMBER(A8683)),VLOOKUP(A8683,Studies!A:BR,5,FALSE),"")</f>
        <v>Triazolam</v>
      </c>
      <c r="F8683" s="255" t="str">
        <f>IF(AND(A8683&lt;&gt;"",ISNUMBER(A8683)),VLOOKUP(A8683,Studies!A:BR,6,FALSE),"")</f>
        <v>Plasma</v>
      </c>
      <c r="G8683" s="194">
        <v>5</v>
      </c>
      <c r="H8683" s="50" t="s">
        <v>60</v>
      </c>
      <c r="I8683" s="187">
        <v>0.29478339999999997</v>
      </c>
      <c r="J8683" s="41" t="s">
        <v>941</v>
      </c>
      <c r="K8683" s="41" t="s">
        <v>335</v>
      </c>
      <c r="O8683" s="59" t="s">
        <v>2674</v>
      </c>
    </row>
    <row r="8684" spans="1:16" x14ac:dyDescent="0.2">
      <c r="A8684" s="30">
        <v>1050</v>
      </c>
      <c r="B8684" s="253" t="str">
        <f>IF(AND(A8684&lt;&gt;"",ISNUMBER(A8684)),VLOOKUP(A8684,Studies!A:BR,2,FALSE),"")</f>
        <v>Varhe 1994</v>
      </c>
      <c r="C8684" s="254" t="str">
        <f>IF(AND(A8684&lt;&gt;"",ISNUMBER(A8684)),VLOOKUP(A8684,Studies!A:BR,3,FALSE),"")</f>
        <v>https://www.ncbi.nlm.nih.gov/pubmed/7995001</v>
      </c>
      <c r="D8684" s="254" t="str">
        <f>IF(AND(A8684&lt;&gt;"",ISNUMBER(A8684)),VLOOKUP(A8684,Studies!A:BR,4,FALSE),"")</f>
        <v>Triazolam with placebo Subject 1</v>
      </c>
      <c r="E8684" s="254" t="str">
        <f>IF(AND(A8684&lt;&gt;"",ISNUMBER(A8684)),VLOOKUP(A8684,Studies!A:BR,5,FALSE),"")</f>
        <v>Triazolam</v>
      </c>
      <c r="F8684" s="255" t="str">
        <f>IF(AND(A8684&lt;&gt;"",ISNUMBER(A8684)),VLOOKUP(A8684,Studies!A:BR,6,FALSE),"")</f>
        <v>Plasma</v>
      </c>
      <c r="G8684" s="194">
        <v>6</v>
      </c>
      <c r="H8684" s="50" t="s">
        <v>60</v>
      </c>
      <c r="I8684" s="187">
        <v>0.29478339999999997</v>
      </c>
      <c r="J8684" s="41" t="s">
        <v>941</v>
      </c>
      <c r="K8684" s="41" t="s">
        <v>335</v>
      </c>
      <c r="O8684" s="59" t="s">
        <v>2674</v>
      </c>
    </row>
    <row r="8685" spans="1:16" x14ac:dyDescent="0.2">
      <c r="A8685" s="30">
        <v>1051</v>
      </c>
      <c r="B8685" s="253" t="str">
        <f>IF(AND(A8685&lt;&gt;"",ISNUMBER(A8685)),VLOOKUP(A8685,Studies!A:BR,2,FALSE),"")</f>
        <v>Varhe 1994</v>
      </c>
      <c r="C8685" s="254" t="str">
        <f>IF(AND(A8685&lt;&gt;"",ISNUMBER(A8685)),VLOOKUP(A8685,Studies!A:BR,3,FALSE),"")</f>
        <v>https://www.ncbi.nlm.nih.gov/pubmed/7995001</v>
      </c>
      <c r="D8685" s="254" t="str">
        <f>IF(AND(A8685&lt;&gt;"",ISNUMBER(A8685)),VLOOKUP(A8685,Studies!A:BR,4,FALSE),"")</f>
        <v>Triazolam with placebo Subject 2</v>
      </c>
      <c r="E8685" s="254" t="str">
        <f>IF(AND(A8685&lt;&gt;"",ISNUMBER(A8685)),VLOOKUP(A8685,Studies!A:BR,5,FALSE),"")</f>
        <v>Triazolam</v>
      </c>
      <c r="F8685" s="255" t="str">
        <f>IF(AND(A8685&lt;&gt;"",ISNUMBER(A8685)),VLOOKUP(A8685,Studies!A:BR,6,FALSE),"")</f>
        <v>Plasma</v>
      </c>
      <c r="G8685" s="194">
        <v>0.33</v>
      </c>
      <c r="H8685" s="50" t="s">
        <v>60</v>
      </c>
      <c r="I8685" s="187">
        <v>1.2584299999999999</v>
      </c>
      <c r="J8685" s="41" t="s">
        <v>941</v>
      </c>
      <c r="K8685" s="41" t="s">
        <v>335</v>
      </c>
      <c r="O8685" s="59" t="s">
        <v>2674</v>
      </c>
      <c r="P8685" s="42" t="s">
        <v>2677</v>
      </c>
    </row>
    <row r="8686" spans="1:16" x14ac:dyDescent="0.2">
      <c r="A8686" s="30">
        <v>1051</v>
      </c>
      <c r="B8686" s="253" t="str">
        <f>IF(AND(A8686&lt;&gt;"",ISNUMBER(A8686)),VLOOKUP(A8686,Studies!A:BR,2,FALSE),"")</f>
        <v>Varhe 1994</v>
      </c>
      <c r="C8686" s="254" t="str">
        <f>IF(AND(A8686&lt;&gt;"",ISNUMBER(A8686)),VLOOKUP(A8686,Studies!A:BR,3,FALSE),"")</f>
        <v>https://www.ncbi.nlm.nih.gov/pubmed/7995001</v>
      </c>
      <c r="D8686" s="254" t="str">
        <f>IF(AND(A8686&lt;&gt;"",ISNUMBER(A8686)),VLOOKUP(A8686,Studies!A:BR,4,FALSE),"")</f>
        <v>Triazolam with placebo Subject 2</v>
      </c>
      <c r="E8686" s="254" t="str">
        <f>IF(AND(A8686&lt;&gt;"",ISNUMBER(A8686)),VLOOKUP(A8686,Studies!A:BR,5,FALSE),"")</f>
        <v>Triazolam</v>
      </c>
      <c r="F8686" s="255" t="str">
        <f>IF(AND(A8686&lt;&gt;"",ISNUMBER(A8686)),VLOOKUP(A8686,Studies!A:BR,6,FALSE),"")</f>
        <v>Plasma</v>
      </c>
      <c r="G8686" s="194">
        <v>0.67</v>
      </c>
      <c r="H8686" s="50" t="s">
        <v>60</v>
      </c>
      <c r="I8686" s="187">
        <v>1.832001</v>
      </c>
      <c r="J8686" s="41" t="s">
        <v>941</v>
      </c>
      <c r="K8686" s="41" t="s">
        <v>335</v>
      </c>
      <c r="O8686" s="59" t="s">
        <v>2674</v>
      </c>
    </row>
    <row r="8687" spans="1:16" x14ac:dyDescent="0.2">
      <c r="A8687" s="30">
        <v>1051</v>
      </c>
      <c r="B8687" s="253" t="str">
        <f>IF(AND(A8687&lt;&gt;"",ISNUMBER(A8687)),VLOOKUP(A8687,Studies!A:BR,2,FALSE),"")</f>
        <v>Varhe 1994</v>
      </c>
      <c r="C8687" s="254" t="str">
        <f>IF(AND(A8687&lt;&gt;"",ISNUMBER(A8687)),VLOOKUP(A8687,Studies!A:BR,3,FALSE),"")</f>
        <v>https://www.ncbi.nlm.nih.gov/pubmed/7995001</v>
      </c>
      <c r="D8687" s="254" t="str">
        <f>IF(AND(A8687&lt;&gt;"",ISNUMBER(A8687)),VLOOKUP(A8687,Studies!A:BR,4,FALSE),"")</f>
        <v>Triazolam with placebo Subject 2</v>
      </c>
      <c r="E8687" s="254" t="str">
        <f>IF(AND(A8687&lt;&gt;"",ISNUMBER(A8687)),VLOOKUP(A8687,Studies!A:BR,5,FALSE),"")</f>
        <v>Triazolam</v>
      </c>
      <c r="F8687" s="255" t="str">
        <f>IF(AND(A8687&lt;&gt;"",ISNUMBER(A8687)),VLOOKUP(A8687,Studies!A:BR,6,FALSE),"")</f>
        <v>Plasma</v>
      </c>
      <c r="G8687" s="194">
        <v>1</v>
      </c>
      <c r="H8687" s="50" t="s">
        <v>60</v>
      </c>
      <c r="I8687" s="187">
        <v>1.649305</v>
      </c>
      <c r="J8687" s="41" t="s">
        <v>941</v>
      </c>
      <c r="K8687" s="41" t="s">
        <v>335</v>
      </c>
      <c r="O8687" s="59" t="s">
        <v>2674</v>
      </c>
    </row>
    <row r="8688" spans="1:16" x14ac:dyDescent="0.2">
      <c r="A8688" s="30">
        <v>1051</v>
      </c>
      <c r="B8688" s="253" t="str">
        <f>IF(AND(A8688&lt;&gt;"",ISNUMBER(A8688)),VLOOKUP(A8688,Studies!A:BR,2,FALSE),"")</f>
        <v>Varhe 1994</v>
      </c>
      <c r="C8688" s="254" t="str">
        <f>IF(AND(A8688&lt;&gt;"",ISNUMBER(A8688)),VLOOKUP(A8688,Studies!A:BR,3,FALSE),"")</f>
        <v>https://www.ncbi.nlm.nih.gov/pubmed/7995001</v>
      </c>
      <c r="D8688" s="254" t="str">
        <f>IF(AND(A8688&lt;&gt;"",ISNUMBER(A8688)),VLOOKUP(A8688,Studies!A:BR,4,FALSE),"")</f>
        <v>Triazolam with placebo Subject 2</v>
      </c>
      <c r="E8688" s="254" t="str">
        <f>IF(AND(A8688&lt;&gt;"",ISNUMBER(A8688)),VLOOKUP(A8688,Studies!A:BR,5,FALSE),"")</f>
        <v>Triazolam</v>
      </c>
      <c r="F8688" s="255" t="str">
        <f>IF(AND(A8688&lt;&gt;"",ISNUMBER(A8688)),VLOOKUP(A8688,Studies!A:BR,6,FALSE),"")</f>
        <v>Plasma</v>
      </c>
      <c r="G8688" s="194">
        <v>1.5</v>
      </c>
      <c r="H8688" s="50" t="s">
        <v>60</v>
      </c>
      <c r="I8688" s="187">
        <v>1.2752619999999999</v>
      </c>
      <c r="J8688" s="41" t="s">
        <v>941</v>
      </c>
      <c r="K8688" s="41" t="s">
        <v>335</v>
      </c>
      <c r="O8688" s="59" t="s">
        <v>2674</v>
      </c>
    </row>
    <row r="8689" spans="1:16" x14ac:dyDescent="0.2">
      <c r="A8689" s="30">
        <v>1051</v>
      </c>
      <c r="B8689" s="253" t="str">
        <f>IF(AND(A8689&lt;&gt;"",ISNUMBER(A8689)),VLOOKUP(A8689,Studies!A:BR,2,FALSE),"")</f>
        <v>Varhe 1994</v>
      </c>
      <c r="C8689" s="254" t="str">
        <f>IF(AND(A8689&lt;&gt;"",ISNUMBER(A8689)),VLOOKUP(A8689,Studies!A:BR,3,FALSE),"")</f>
        <v>https://www.ncbi.nlm.nih.gov/pubmed/7995001</v>
      </c>
      <c r="D8689" s="254" t="str">
        <f>IF(AND(A8689&lt;&gt;"",ISNUMBER(A8689)),VLOOKUP(A8689,Studies!A:BR,4,FALSE),"")</f>
        <v>Triazolam with placebo Subject 2</v>
      </c>
      <c r="E8689" s="254" t="str">
        <f>IF(AND(A8689&lt;&gt;"",ISNUMBER(A8689)),VLOOKUP(A8689,Studies!A:BR,5,FALSE),"")</f>
        <v>Triazolam</v>
      </c>
      <c r="F8689" s="255" t="str">
        <f>IF(AND(A8689&lt;&gt;"",ISNUMBER(A8689)),VLOOKUP(A8689,Studies!A:BR,6,FALSE),"")</f>
        <v>Plasma</v>
      </c>
      <c r="G8689" s="194">
        <v>2</v>
      </c>
      <c r="H8689" s="50" t="s">
        <v>60</v>
      </c>
      <c r="I8689" s="187">
        <v>1.3691610000000001</v>
      </c>
      <c r="J8689" s="41" t="s">
        <v>941</v>
      </c>
      <c r="K8689" s="41" t="s">
        <v>335</v>
      </c>
      <c r="O8689" s="59" t="s">
        <v>2674</v>
      </c>
    </row>
    <row r="8690" spans="1:16" x14ac:dyDescent="0.2">
      <c r="A8690" s="30">
        <v>1051</v>
      </c>
      <c r="B8690" s="253" t="str">
        <f>IF(AND(A8690&lt;&gt;"",ISNUMBER(A8690)),VLOOKUP(A8690,Studies!A:BR,2,FALSE),"")</f>
        <v>Varhe 1994</v>
      </c>
      <c r="C8690" s="254" t="str">
        <f>IF(AND(A8690&lt;&gt;"",ISNUMBER(A8690)),VLOOKUP(A8690,Studies!A:BR,3,FALSE),"")</f>
        <v>https://www.ncbi.nlm.nih.gov/pubmed/7995001</v>
      </c>
      <c r="D8690" s="254" t="str">
        <f>IF(AND(A8690&lt;&gt;"",ISNUMBER(A8690)),VLOOKUP(A8690,Studies!A:BR,4,FALSE),"")</f>
        <v>Triazolam with placebo Subject 2</v>
      </c>
      <c r="E8690" s="254" t="str">
        <f>IF(AND(A8690&lt;&gt;"",ISNUMBER(A8690)),VLOOKUP(A8690,Studies!A:BR,5,FALSE),"")</f>
        <v>Triazolam</v>
      </c>
      <c r="F8690" s="255" t="str">
        <f>IF(AND(A8690&lt;&gt;"",ISNUMBER(A8690)),VLOOKUP(A8690,Studies!A:BR,6,FALSE),"")</f>
        <v>Plasma</v>
      </c>
      <c r="G8690" s="194">
        <v>2.5</v>
      </c>
      <c r="H8690" s="50" t="s">
        <v>60</v>
      </c>
      <c r="I8690" s="187">
        <v>1.190312</v>
      </c>
      <c r="J8690" s="41" t="s">
        <v>941</v>
      </c>
      <c r="K8690" s="41" t="s">
        <v>335</v>
      </c>
      <c r="O8690" s="59" t="s">
        <v>2674</v>
      </c>
    </row>
    <row r="8691" spans="1:16" x14ac:dyDescent="0.2">
      <c r="A8691" s="30">
        <v>1051</v>
      </c>
      <c r="B8691" s="253" t="str">
        <f>IF(AND(A8691&lt;&gt;"",ISNUMBER(A8691)),VLOOKUP(A8691,Studies!A:BR,2,FALSE),"")</f>
        <v>Varhe 1994</v>
      </c>
      <c r="C8691" s="254" t="str">
        <f>IF(AND(A8691&lt;&gt;"",ISNUMBER(A8691)),VLOOKUP(A8691,Studies!A:BR,3,FALSE),"")</f>
        <v>https://www.ncbi.nlm.nih.gov/pubmed/7995001</v>
      </c>
      <c r="D8691" s="254" t="str">
        <f>IF(AND(A8691&lt;&gt;"",ISNUMBER(A8691)),VLOOKUP(A8691,Studies!A:BR,4,FALSE),"")</f>
        <v>Triazolam with placebo Subject 2</v>
      </c>
      <c r="E8691" s="254" t="str">
        <f>IF(AND(A8691&lt;&gt;"",ISNUMBER(A8691)),VLOOKUP(A8691,Studies!A:BR,5,FALSE),"")</f>
        <v>Triazolam</v>
      </c>
      <c r="F8691" s="255" t="str">
        <f>IF(AND(A8691&lt;&gt;"",ISNUMBER(A8691)),VLOOKUP(A8691,Studies!A:BR,6,FALSE),"")</f>
        <v>Plasma</v>
      </c>
      <c r="G8691" s="194">
        <v>3</v>
      </c>
      <c r="H8691" s="50" t="s">
        <v>60</v>
      </c>
      <c r="I8691" s="187">
        <v>0.97588410000000003</v>
      </c>
      <c r="J8691" s="41" t="s">
        <v>941</v>
      </c>
      <c r="K8691" s="41" t="s">
        <v>335</v>
      </c>
      <c r="O8691" s="59" t="s">
        <v>2674</v>
      </c>
    </row>
    <row r="8692" spans="1:16" x14ac:dyDescent="0.2">
      <c r="A8692" s="30">
        <v>1051</v>
      </c>
      <c r="B8692" s="253" t="str">
        <f>IF(AND(A8692&lt;&gt;"",ISNUMBER(A8692)),VLOOKUP(A8692,Studies!A:BR,2,FALSE),"")</f>
        <v>Varhe 1994</v>
      </c>
      <c r="C8692" s="254" t="str">
        <f>IF(AND(A8692&lt;&gt;"",ISNUMBER(A8692)),VLOOKUP(A8692,Studies!A:BR,3,FALSE),"")</f>
        <v>https://www.ncbi.nlm.nih.gov/pubmed/7995001</v>
      </c>
      <c r="D8692" s="254" t="str">
        <f>IF(AND(A8692&lt;&gt;"",ISNUMBER(A8692)),VLOOKUP(A8692,Studies!A:BR,4,FALSE),"")</f>
        <v>Triazolam with placebo Subject 2</v>
      </c>
      <c r="E8692" s="254" t="str">
        <f>IF(AND(A8692&lt;&gt;"",ISNUMBER(A8692)),VLOOKUP(A8692,Studies!A:BR,5,FALSE),"")</f>
        <v>Triazolam</v>
      </c>
      <c r="F8692" s="255" t="str">
        <f>IF(AND(A8692&lt;&gt;"",ISNUMBER(A8692)),VLOOKUP(A8692,Studies!A:BR,6,FALSE),"")</f>
        <v>Plasma</v>
      </c>
      <c r="G8692" s="194">
        <v>4</v>
      </c>
      <c r="H8692" s="50" t="s">
        <v>60</v>
      </c>
      <c r="I8692" s="187">
        <v>0.87943139999999997</v>
      </c>
      <c r="J8692" s="41" t="s">
        <v>941</v>
      </c>
      <c r="K8692" s="41" t="s">
        <v>335</v>
      </c>
      <c r="O8692" s="59" t="s">
        <v>2674</v>
      </c>
    </row>
    <row r="8693" spans="1:16" x14ac:dyDescent="0.2">
      <c r="A8693" s="30">
        <v>1051</v>
      </c>
      <c r="B8693" s="253" t="str">
        <f>IF(AND(A8693&lt;&gt;"",ISNUMBER(A8693)),VLOOKUP(A8693,Studies!A:BR,2,FALSE),"")</f>
        <v>Varhe 1994</v>
      </c>
      <c r="C8693" s="254" t="str">
        <f>IF(AND(A8693&lt;&gt;"",ISNUMBER(A8693)),VLOOKUP(A8693,Studies!A:BR,3,FALSE),"")</f>
        <v>https://www.ncbi.nlm.nih.gov/pubmed/7995001</v>
      </c>
      <c r="D8693" s="254" t="str">
        <f>IF(AND(A8693&lt;&gt;"",ISNUMBER(A8693)),VLOOKUP(A8693,Studies!A:BR,4,FALSE),"")</f>
        <v>Triazolam with placebo Subject 2</v>
      </c>
      <c r="E8693" s="254" t="str">
        <f>IF(AND(A8693&lt;&gt;"",ISNUMBER(A8693)),VLOOKUP(A8693,Studies!A:BR,5,FALSE),"")</f>
        <v>Triazolam</v>
      </c>
      <c r="F8693" s="255" t="str">
        <f>IF(AND(A8693&lt;&gt;"",ISNUMBER(A8693)),VLOOKUP(A8693,Studies!A:BR,6,FALSE),"")</f>
        <v>Plasma</v>
      </c>
      <c r="G8693" s="194">
        <v>5</v>
      </c>
      <c r="H8693" s="50" t="s">
        <v>60</v>
      </c>
      <c r="I8693" s="187">
        <v>0.6268456</v>
      </c>
      <c r="J8693" s="41" t="s">
        <v>941</v>
      </c>
      <c r="K8693" s="41" t="s">
        <v>335</v>
      </c>
      <c r="O8693" s="59" t="s">
        <v>2674</v>
      </c>
    </row>
    <row r="8694" spans="1:16" x14ac:dyDescent="0.2">
      <c r="A8694" s="30">
        <v>1051</v>
      </c>
      <c r="B8694" s="253" t="str">
        <f>IF(AND(A8694&lt;&gt;"",ISNUMBER(A8694)),VLOOKUP(A8694,Studies!A:BR,2,FALSE),"")</f>
        <v>Varhe 1994</v>
      </c>
      <c r="C8694" s="254" t="str">
        <f>IF(AND(A8694&lt;&gt;"",ISNUMBER(A8694)),VLOOKUP(A8694,Studies!A:BR,3,FALSE),"")</f>
        <v>https://www.ncbi.nlm.nih.gov/pubmed/7995001</v>
      </c>
      <c r="D8694" s="254" t="str">
        <f>IF(AND(A8694&lt;&gt;"",ISNUMBER(A8694)),VLOOKUP(A8694,Studies!A:BR,4,FALSE),"")</f>
        <v>Triazolam with placebo Subject 2</v>
      </c>
      <c r="E8694" s="254" t="str">
        <f>IF(AND(A8694&lt;&gt;"",ISNUMBER(A8694)),VLOOKUP(A8694,Studies!A:BR,5,FALSE),"")</f>
        <v>Triazolam</v>
      </c>
      <c r="F8694" s="255" t="str">
        <f>IF(AND(A8694&lt;&gt;"",ISNUMBER(A8694)),VLOOKUP(A8694,Studies!A:BR,6,FALSE),"")</f>
        <v>Plasma</v>
      </c>
      <c r="G8694" s="194">
        <v>6</v>
      </c>
      <c r="H8694" s="50" t="s">
        <v>60</v>
      </c>
      <c r="I8694" s="187">
        <v>0.52648989999999996</v>
      </c>
      <c r="J8694" s="41" t="s">
        <v>941</v>
      </c>
      <c r="K8694" s="41" t="s">
        <v>335</v>
      </c>
      <c r="O8694" s="59" t="s">
        <v>2674</v>
      </c>
    </row>
    <row r="8695" spans="1:16" x14ac:dyDescent="0.2">
      <c r="A8695" s="30">
        <v>1051</v>
      </c>
      <c r="B8695" s="253" t="str">
        <f>IF(AND(A8695&lt;&gt;"",ISNUMBER(A8695)),VLOOKUP(A8695,Studies!A:BR,2,FALSE),"")</f>
        <v>Varhe 1994</v>
      </c>
      <c r="C8695" s="254" t="str">
        <f>IF(AND(A8695&lt;&gt;"",ISNUMBER(A8695)),VLOOKUP(A8695,Studies!A:BR,3,FALSE),"")</f>
        <v>https://www.ncbi.nlm.nih.gov/pubmed/7995001</v>
      </c>
      <c r="D8695" s="254" t="str">
        <f>IF(AND(A8695&lt;&gt;"",ISNUMBER(A8695)),VLOOKUP(A8695,Studies!A:BR,4,FALSE),"")</f>
        <v>Triazolam with placebo Subject 2</v>
      </c>
      <c r="E8695" s="254" t="str">
        <f>IF(AND(A8695&lt;&gt;"",ISNUMBER(A8695)),VLOOKUP(A8695,Studies!A:BR,5,FALSE),"")</f>
        <v>Triazolam</v>
      </c>
      <c r="F8695" s="255" t="str">
        <f>IF(AND(A8695&lt;&gt;"",ISNUMBER(A8695)),VLOOKUP(A8695,Studies!A:BR,6,FALSE),"")</f>
        <v>Plasma</v>
      </c>
      <c r="G8695" s="194">
        <v>7</v>
      </c>
      <c r="H8695" s="50" t="s">
        <v>60</v>
      </c>
      <c r="I8695" s="187">
        <v>0.393289</v>
      </c>
      <c r="J8695" s="41" t="s">
        <v>941</v>
      </c>
      <c r="K8695" s="41" t="s">
        <v>335</v>
      </c>
      <c r="O8695" s="59" t="s">
        <v>2674</v>
      </c>
    </row>
    <row r="8696" spans="1:16" x14ac:dyDescent="0.2">
      <c r="A8696" s="30">
        <v>1052</v>
      </c>
      <c r="B8696" s="253" t="str">
        <f>IF(AND(A8696&lt;&gt;"",ISNUMBER(A8696)),VLOOKUP(A8696,Studies!A:BR,2,FALSE),"")</f>
        <v>Varhe 1994</v>
      </c>
      <c r="C8696" s="254" t="str">
        <f>IF(AND(A8696&lt;&gt;"",ISNUMBER(A8696)),VLOOKUP(A8696,Studies!A:BR,3,FALSE),"")</f>
        <v>https://www.ncbi.nlm.nih.gov/pubmed/7995001</v>
      </c>
      <c r="D8696" s="254" t="str">
        <f>IF(AND(A8696&lt;&gt;"",ISNUMBER(A8696)),VLOOKUP(A8696,Studies!A:BR,4,FALSE),"")</f>
        <v>Triazolam with placebo Subject 3</v>
      </c>
      <c r="E8696" s="254" t="str">
        <f>IF(AND(A8696&lt;&gt;"",ISNUMBER(A8696)),VLOOKUP(A8696,Studies!A:BR,5,FALSE),"")</f>
        <v>Triazolam</v>
      </c>
      <c r="F8696" s="255" t="str">
        <f>IF(AND(A8696&lt;&gt;"",ISNUMBER(A8696)),VLOOKUP(A8696,Studies!A:BR,6,FALSE),"")</f>
        <v>Plasma</v>
      </c>
      <c r="G8696" s="194">
        <v>0.67</v>
      </c>
      <c r="H8696" s="50" t="s">
        <v>60</v>
      </c>
      <c r="I8696" s="187">
        <v>1.6877519999999999</v>
      </c>
      <c r="J8696" s="41" t="s">
        <v>941</v>
      </c>
      <c r="K8696" s="41" t="s">
        <v>335</v>
      </c>
      <c r="O8696" s="59" t="s">
        <v>2674</v>
      </c>
      <c r="P8696" s="42" t="s">
        <v>2678</v>
      </c>
    </row>
    <row r="8697" spans="1:16" x14ac:dyDescent="0.2">
      <c r="A8697" s="30">
        <v>1052</v>
      </c>
      <c r="B8697" s="253" t="str">
        <f>IF(AND(A8697&lt;&gt;"",ISNUMBER(A8697)),VLOOKUP(A8697,Studies!A:BR,2,FALSE),"")</f>
        <v>Varhe 1994</v>
      </c>
      <c r="C8697" s="254" t="str">
        <f>IF(AND(A8697&lt;&gt;"",ISNUMBER(A8697)),VLOOKUP(A8697,Studies!A:BR,3,FALSE),"")</f>
        <v>https://www.ncbi.nlm.nih.gov/pubmed/7995001</v>
      </c>
      <c r="D8697" s="254" t="str">
        <f>IF(AND(A8697&lt;&gt;"",ISNUMBER(A8697)),VLOOKUP(A8697,Studies!A:BR,4,FALSE),"")</f>
        <v>Triazolam with placebo Subject 3</v>
      </c>
      <c r="E8697" s="254" t="str">
        <f>IF(AND(A8697&lt;&gt;"",ISNUMBER(A8697)),VLOOKUP(A8697,Studies!A:BR,5,FALSE),"")</f>
        <v>Triazolam</v>
      </c>
      <c r="F8697" s="255" t="str">
        <f>IF(AND(A8697&lt;&gt;"",ISNUMBER(A8697)),VLOOKUP(A8697,Studies!A:BR,6,FALSE),"")</f>
        <v>Plasma</v>
      </c>
      <c r="G8697" s="194">
        <v>1</v>
      </c>
      <c r="H8697" s="50" t="s">
        <v>60</v>
      </c>
      <c r="I8697" s="187">
        <v>2.1852269999999998</v>
      </c>
      <c r="J8697" s="41" t="s">
        <v>941</v>
      </c>
      <c r="K8697" s="41" t="s">
        <v>335</v>
      </c>
      <c r="O8697" s="59" t="s">
        <v>2674</v>
      </c>
    </row>
    <row r="8698" spans="1:16" x14ac:dyDescent="0.2">
      <c r="A8698" s="30">
        <v>1052</v>
      </c>
      <c r="B8698" s="253" t="str">
        <f>IF(AND(A8698&lt;&gt;"",ISNUMBER(A8698)),VLOOKUP(A8698,Studies!A:BR,2,FALSE),"")</f>
        <v>Varhe 1994</v>
      </c>
      <c r="C8698" s="254" t="str">
        <f>IF(AND(A8698&lt;&gt;"",ISNUMBER(A8698)),VLOOKUP(A8698,Studies!A:BR,3,FALSE),"")</f>
        <v>https://www.ncbi.nlm.nih.gov/pubmed/7995001</v>
      </c>
      <c r="D8698" s="254" t="str">
        <f>IF(AND(A8698&lt;&gt;"",ISNUMBER(A8698)),VLOOKUP(A8698,Studies!A:BR,4,FALSE),"")</f>
        <v>Triazolam with placebo Subject 3</v>
      </c>
      <c r="E8698" s="254" t="str">
        <f>IF(AND(A8698&lt;&gt;"",ISNUMBER(A8698)),VLOOKUP(A8698,Studies!A:BR,5,FALSE),"")</f>
        <v>Triazolam</v>
      </c>
      <c r="F8698" s="255" t="str">
        <f>IF(AND(A8698&lt;&gt;"",ISNUMBER(A8698)),VLOOKUP(A8698,Studies!A:BR,6,FALSE),"")</f>
        <v>Plasma</v>
      </c>
      <c r="G8698" s="194">
        <v>1.5</v>
      </c>
      <c r="H8698" s="50" t="s">
        <v>60</v>
      </c>
      <c r="I8698" s="187">
        <v>2.373694</v>
      </c>
      <c r="J8698" s="41" t="s">
        <v>941</v>
      </c>
      <c r="K8698" s="41" t="s">
        <v>335</v>
      </c>
      <c r="O8698" s="59" t="s">
        <v>2674</v>
      </c>
    </row>
    <row r="8699" spans="1:16" x14ac:dyDescent="0.2">
      <c r="A8699" s="30">
        <v>1052</v>
      </c>
      <c r="B8699" s="253" t="str">
        <f>IF(AND(A8699&lt;&gt;"",ISNUMBER(A8699)),VLOOKUP(A8699,Studies!A:BR,2,FALSE),"")</f>
        <v>Varhe 1994</v>
      </c>
      <c r="C8699" s="254" t="str">
        <f>IF(AND(A8699&lt;&gt;"",ISNUMBER(A8699)),VLOOKUP(A8699,Studies!A:BR,3,FALSE),"")</f>
        <v>https://www.ncbi.nlm.nih.gov/pubmed/7995001</v>
      </c>
      <c r="D8699" s="254" t="str">
        <f>IF(AND(A8699&lt;&gt;"",ISNUMBER(A8699)),VLOOKUP(A8699,Studies!A:BR,4,FALSE),"")</f>
        <v>Triazolam with placebo Subject 3</v>
      </c>
      <c r="E8699" s="254" t="str">
        <f>IF(AND(A8699&lt;&gt;"",ISNUMBER(A8699)),VLOOKUP(A8699,Studies!A:BR,5,FALSE),"")</f>
        <v>Triazolam</v>
      </c>
      <c r="F8699" s="255" t="str">
        <f>IF(AND(A8699&lt;&gt;"",ISNUMBER(A8699)),VLOOKUP(A8699,Studies!A:BR,6,FALSE),"")</f>
        <v>Plasma</v>
      </c>
      <c r="G8699" s="194">
        <v>2</v>
      </c>
      <c r="H8699" s="50" t="s">
        <v>60</v>
      </c>
      <c r="I8699" s="187">
        <v>2.2933699999999999</v>
      </c>
      <c r="J8699" s="41" t="s">
        <v>941</v>
      </c>
      <c r="K8699" s="41" t="s">
        <v>335</v>
      </c>
      <c r="O8699" s="59" t="s">
        <v>2674</v>
      </c>
    </row>
    <row r="8700" spans="1:16" x14ac:dyDescent="0.2">
      <c r="A8700" s="30">
        <v>1052</v>
      </c>
      <c r="B8700" s="253" t="str">
        <f>IF(AND(A8700&lt;&gt;"",ISNUMBER(A8700)),VLOOKUP(A8700,Studies!A:BR,2,FALSE),"")</f>
        <v>Varhe 1994</v>
      </c>
      <c r="C8700" s="254" t="str">
        <f>IF(AND(A8700&lt;&gt;"",ISNUMBER(A8700)),VLOOKUP(A8700,Studies!A:BR,3,FALSE),"")</f>
        <v>https://www.ncbi.nlm.nih.gov/pubmed/7995001</v>
      </c>
      <c r="D8700" s="254" t="str">
        <f>IF(AND(A8700&lt;&gt;"",ISNUMBER(A8700)),VLOOKUP(A8700,Studies!A:BR,4,FALSE),"")</f>
        <v>Triazolam with placebo Subject 3</v>
      </c>
      <c r="E8700" s="254" t="str">
        <f>IF(AND(A8700&lt;&gt;"",ISNUMBER(A8700)),VLOOKUP(A8700,Studies!A:BR,5,FALSE),"")</f>
        <v>Triazolam</v>
      </c>
      <c r="F8700" s="255" t="str">
        <f>IF(AND(A8700&lt;&gt;"",ISNUMBER(A8700)),VLOOKUP(A8700,Studies!A:BR,6,FALSE),"")</f>
        <v>Plasma</v>
      </c>
      <c r="G8700" s="194">
        <v>2.5</v>
      </c>
      <c r="H8700" s="50" t="s">
        <v>60</v>
      </c>
      <c r="I8700" s="187">
        <v>1.9706109999999999</v>
      </c>
      <c r="J8700" s="41" t="s">
        <v>941</v>
      </c>
      <c r="K8700" s="41" t="s">
        <v>335</v>
      </c>
      <c r="O8700" s="59" t="s">
        <v>2674</v>
      </c>
    </row>
    <row r="8701" spans="1:16" x14ac:dyDescent="0.2">
      <c r="A8701" s="30">
        <v>1052</v>
      </c>
      <c r="B8701" s="253" t="str">
        <f>IF(AND(A8701&lt;&gt;"",ISNUMBER(A8701)),VLOOKUP(A8701,Studies!A:BR,2,FALSE),"")</f>
        <v>Varhe 1994</v>
      </c>
      <c r="C8701" s="254" t="str">
        <f>IF(AND(A8701&lt;&gt;"",ISNUMBER(A8701)),VLOOKUP(A8701,Studies!A:BR,3,FALSE),"")</f>
        <v>https://www.ncbi.nlm.nih.gov/pubmed/7995001</v>
      </c>
      <c r="D8701" s="254" t="str">
        <f>IF(AND(A8701&lt;&gt;"",ISNUMBER(A8701)),VLOOKUP(A8701,Studies!A:BR,4,FALSE),"")</f>
        <v>Triazolam with placebo Subject 3</v>
      </c>
      <c r="E8701" s="254" t="str">
        <f>IF(AND(A8701&lt;&gt;"",ISNUMBER(A8701)),VLOOKUP(A8701,Studies!A:BR,5,FALSE),"")</f>
        <v>Triazolam</v>
      </c>
      <c r="F8701" s="255" t="str">
        <f>IF(AND(A8701&lt;&gt;"",ISNUMBER(A8701)),VLOOKUP(A8701,Studies!A:BR,6,FALSE),"")</f>
        <v>Plasma</v>
      </c>
      <c r="G8701" s="194">
        <v>3</v>
      </c>
      <c r="H8701" s="50" t="s">
        <v>60</v>
      </c>
      <c r="I8701" s="187">
        <v>1.859623</v>
      </c>
      <c r="J8701" s="41" t="s">
        <v>941</v>
      </c>
      <c r="K8701" s="41" t="s">
        <v>335</v>
      </c>
      <c r="O8701" s="59" t="s">
        <v>2674</v>
      </c>
    </row>
    <row r="8702" spans="1:16" x14ac:dyDescent="0.2">
      <c r="A8702" s="30">
        <v>1052</v>
      </c>
      <c r="B8702" s="253" t="str">
        <f>IF(AND(A8702&lt;&gt;"",ISNUMBER(A8702)),VLOOKUP(A8702,Studies!A:BR,2,FALSE),"")</f>
        <v>Varhe 1994</v>
      </c>
      <c r="C8702" s="254" t="str">
        <f>IF(AND(A8702&lt;&gt;"",ISNUMBER(A8702)),VLOOKUP(A8702,Studies!A:BR,3,FALSE),"")</f>
        <v>https://www.ncbi.nlm.nih.gov/pubmed/7995001</v>
      </c>
      <c r="D8702" s="254" t="str">
        <f>IF(AND(A8702&lt;&gt;"",ISNUMBER(A8702)),VLOOKUP(A8702,Studies!A:BR,4,FALSE),"")</f>
        <v>Triazolam with placebo Subject 3</v>
      </c>
      <c r="E8702" s="254" t="str">
        <f>IF(AND(A8702&lt;&gt;"",ISNUMBER(A8702)),VLOOKUP(A8702,Studies!A:BR,5,FALSE),"")</f>
        <v>Triazolam</v>
      </c>
      <c r="F8702" s="255" t="str">
        <f>IF(AND(A8702&lt;&gt;"",ISNUMBER(A8702)),VLOOKUP(A8702,Studies!A:BR,6,FALSE),"")</f>
        <v>Plasma</v>
      </c>
      <c r="G8702" s="194">
        <v>4</v>
      </c>
      <c r="H8702" s="50" t="s">
        <v>60</v>
      </c>
      <c r="I8702" s="187">
        <v>1.372932</v>
      </c>
      <c r="J8702" s="41" t="s">
        <v>941</v>
      </c>
      <c r="K8702" s="41" t="s">
        <v>335</v>
      </c>
      <c r="O8702" s="59" t="s">
        <v>2674</v>
      </c>
    </row>
    <row r="8703" spans="1:16" x14ac:dyDescent="0.2">
      <c r="A8703" s="30">
        <v>1052</v>
      </c>
      <c r="B8703" s="253" t="str">
        <f>IF(AND(A8703&lt;&gt;"",ISNUMBER(A8703)),VLOOKUP(A8703,Studies!A:BR,2,FALSE),"")</f>
        <v>Varhe 1994</v>
      </c>
      <c r="C8703" s="254" t="str">
        <f>IF(AND(A8703&lt;&gt;"",ISNUMBER(A8703)),VLOOKUP(A8703,Studies!A:BR,3,FALSE),"")</f>
        <v>https://www.ncbi.nlm.nih.gov/pubmed/7995001</v>
      </c>
      <c r="D8703" s="254" t="str">
        <f>IF(AND(A8703&lt;&gt;"",ISNUMBER(A8703)),VLOOKUP(A8703,Studies!A:BR,4,FALSE),"")</f>
        <v>Triazolam with placebo Subject 3</v>
      </c>
      <c r="E8703" s="254" t="str">
        <f>IF(AND(A8703&lt;&gt;"",ISNUMBER(A8703)),VLOOKUP(A8703,Studies!A:BR,5,FALSE),"")</f>
        <v>Triazolam</v>
      </c>
      <c r="F8703" s="255" t="str">
        <f>IF(AND(A8703&lt;&gt;"",ISNUMBER(A8703)),VLOOKUP(A8703,Studies!A:BR,6,FALSE),"")</f>
        <v>Plasma</v>
      </c>
      <c r="G8703" s="194">
        <v>5</v>
      </c>
      <c r="H8703" s="50" t="s">
        <v>60</v>
      </c>
      <c r="I8703" s="187">
        <v>1.0748709999999999</v>
      </c>
      <c r="J8703" s="41" t="s">
        <v>941</v>
      </c>
      <c r="K8703" s="41" t="s">
        <v>335</v>
      </c>
      <c r="O8703" s="59" t="s">
        <v>2674</v>
      </c>
    </row>
    <row r="8704" spans="1:16" x14ac:dyDescent="0.2">
      <c r="A8704" s="30">
        <v>1052</v>
      </c>
      <c r="B8704" s="253" t="str">
        <f>IF(AND(A8704&lt;&gt;"",ISNUMBER(A8704)),VLOOKUP(A8704,Studies!A:BR,2,FALSE),"")</f>
        <v>Varhe 1994</v>
      </c>
      <c r="C8704" s="254" t="str">
        <f>IF(AND(A8704&lt;&gt;"",ISNUMBER(A8704)),VLOOKUP(A8704,Studies!A:BR,3,FALSE),"")</f>
        <v>https://www.ncbi.nlm.nih.gov/pubmed/7995001</v>
      </c>
      <c r="D8704" s="254" t="str">
        <f>IF(AND(A8704&lt;&gt;"",ISNUMBER(A8704)),VLOOKUP(A8704,Studies!A:BR,4,FALSE),"")</f>
        <v>Triazolam with placebo Subject 3</v>
      </c>
      <c r="E8704" s="254" t="str">
        <f>IF(AND(A8704&lt;&gt;"",ISNUMBER(A8704)),VLOOKUP(A8704,Studies!A:BR,5,FALSE),"")</f>
        <v>Triazolam</v>
      </c>
      <c r="F8704" s="255" t="str">
        <f>IF(AND(A8704&lt;&gt;"",ISNUMBER(A8704)),VLOOKUP(A8704,Studies!A:BR,6,FALSE),"")</f>
        <v>Plasma</v>
      </c>
      <c r="G8704" s="194">
        <v>6</v>
      </c>
      <c r="H8704" s="50" t="s">
        <v>60</v>
      </c>
      <c r="I8704" s="187">
        <v>1.168401</v>
      </c>
      <c r="J8704" s="41" t="s">
        <v>941</v>
      </c>
      <c r="K8704" s="41" t="s">
        <v>335</v>
      </c>
      <c r="O8704" s="59" t="s">
        <v>2674</v>
      </c>
    </row>
    <row r="8705" spans="1:16" x14ac:dyDescent="0.2">
      <c r="A8705" s="30">
        <v>1052</v>
      </c>
      <c r="B8705" s="253" t="str">
        <f>IF(AND(A8705&lt;&gt;"",ISNUMBER(A8705)),VLOOKUP(A8705,Studies!A:BR,2,FALSE),"")</f>
        <v>Varhe 1994</v>
      </c>
      <c r="C8705" s="254" t="str">
        <f>IF(AND(A8705&lt;&gt;"",ISNUMBER(A8705)),VLOOKUP(A8705,Studies!A:BR,3,FALSE),"")</f>
        <v>https://www.ncbi.nlm.nih.gov/pubmed/7995001</v>
      </c>
      <c r="D8705" s="254" t="str">
        <f>IF(AND(A8705&lt;&gt;"",ISNUMBER(A8705)),VLOOKUP(A8705,Studies!A:BR,4,FALSE),"")</f>
        <v>Triazolam with placebo Subject 3</v>
      </c>
      <c r="E8705" s="254" t="str">
        <f>IF(AND(A8705&lt;&gt;"",ISNUMBER(A8705)),VLOOKUP(A8705,Studies!A:BR,5,FALSE),"")</f>
        <v>Triazolam</v>
      </c>
      <c r="F8705" s="255" t="str">
        <f>IF(AND(A8705&lt;&gt;"",ISNUMBER(A8705)),VLOOKUP(A8705,Studies!A:BR,6,FALSE),"")</f>
        <v>Plasma</v>
      </c>
      <c r="G8705" s="194">
        <v>7</v>
      </c>
      <c r="H8705" s="50" t="s">
        <v>60</v>
      </c>
      <c r="I8705" s="187">
        <v>1.0905530000000001</v>
      </c>
      <c r="J8705" s="41" t="s">
        <v>941</v>
      </c>
      <c r="K8705" s="41" t="s">
        <v>335</v>
      </c>
      <c r="O8705" s="59" t="s">
        <v>2674</v>
      </c>
    </row>
    <row r="8706" spans="1:16" x14ac:dyDescent="0.2">
      <c r="A8706" s="30">
        <v>1053</v>
      </c>
      <c r="B8706" s="253" t="str">
        <f>IF(AND(A8706&lt;&gt;"",ISNUMBER(A8706)),VLOOKUP(A8706,Studies!A:BR,2,FALSE),"")</f>
        <v>Varhe 1994</v>
      </c>
      <c r="C8706" s="254" t="str">
        <f>IF(AND(A8706&lt;&gt;"",ISNUMBER(A8706)),VLOOKUP(A8706,Studies!A:BR,3,FALSE),"")</f>
        <v>https://www.ncbi.nlm.nih.gov/pubmed/7995001</v>
      </c>
      <c r="D8706" s="254" t="str">
        <f>IF(AND(A8706&lt;&gt;"",ISNUMBER(A8706)),VLOOKUP(A8706,Studies!A:BR,4,FALSE),"")</f>
        <v>Triazolam with placebo Subject 4</v>
      </c>
      <c r="E8706" s="254" t="str">
        <f>IF(AND(A8706&lt;&gt;"",ISNUMBER(A8706)),VLOOKUP(A8706,Studies!A:BR,5,FALSE),"")</f>
        <v>Triazolam</v>
      </c>
      <c r="F8706" s="255" t="str">
        <f>IF(AND(A8706&lt;&gt;"",ISNUMBER(A8706)),VLOOKUP(A8706,Studies!A:BR,6,FALSE),"")</f>
        <v>Plasma</v>
      </c>
      <c r="G8706" s="194">
        <v>0.67</v>
      </c>
      <c r="H8706" s="50" t="s">
        <v>60</v>
      </c>
      <c r="I8706" s="187">
        <v>0.596445</v>
      </c>
      <c r="J8706" s="41" t="s">
        <v>941</v>
      </c>
      <c r="K8706" s="41" t="s">
        <v>335</v>
      </c>
      <c r="O8706" s="59" t="s">
        <v>2674</v>
      </c>
      <c r="P8706" s="42" t="s">
        <v>2678</v>
      </c>
    </row>
    <row r="8707" spans="1:16" x14ac:dyDescent="0.2">
      <c r="A8707" s="30">
        <v>1053</v>
      </c>
      <c r="B8707" s="253" t="str">
        <f>IF(AND(A8707&lt;&gt;"",ISNUMBER(A8707)),VLOOKUP(A8707,Studies!A:BR,2,FALSE),"")</f>
        <v>Varhe 1994</v>
      </c>
      <c r="C8707" s="254" t="str">
        <f>IF(AND(A8707&lt;&gt;"",ISNUMBER(A8707)),VLOOKUP(A8707,Studies!A:BR,3,FALSE),"")</f>
        <v>https://www.ncbi.nlm.nih.gov/pubmed/7995001</v>
      </c>
      <c r="D8707" s="254" t="str">
        <f>IF(AND(A8707&lt;&gt;"",ISNUMBER(A8707)),VLOOKUP(A8707,Studies!A:BR,4,FALSE),"")</f>
        <v>Triazolam with placebo Subject 4</v>
      </c>
      <c r="E8707" s="254" t="str">
        <f>IF(AND(A8707&lt;&gt;"",ISNUMBER(A8707)),VLOOKUP(A8707,Studies!A:BR,5,FALSE),"")</f>
        <v>Triazolam</v>
      </c>
      <c r="F8707" s="255" t="str">
        <f>IF(AND(A8707&lt;&gt;"",ISNUMBER(A8707)),VLOOKUP(A8707,Studies!A:BR,6,FALSE),"")</f>
        <v>Plasma</v>
      </c>
      <c r="G8707" s="194">
        <v>1</v>
      </c>
      <c r="H8707" s="50" t="s">
        <v>60</v>
      </c>
      <c r="I8707" s="187">
        <v>0.92386979999999996</v>
      </c>
      <c r="J8707" s="41" t="s">
        <v>941</v>
      </c>
      <c r="K8707" s="41" t="s">
        <v>335</v>
      </c>
      <c r="O8707" s="59" t="s">
        <v>2674</v>
      </c>
    </row>
    <row r="8708" spans="1:16" x14ac:dyDescent="0.2">
      <c r="A8708" s="30">
        <v>1053</v>
      </c>
      <c r="B8708" s="253" t="str">
        <f>IF(AND(A8708&lt;&gt;"",ISNUMBER(A8708)),VLOOKUP(A8708,Studies!A:BR,2,FALSE),"")</f>
        <v>Varhe 1994</v>
      </c>
      <c r="C8708" s="254" t="str">
        <f>IF(AND(A8708&lt;&gt;"",ISNUMBER(A8708)),VLOOKUP(A8708,Studies!A:BR,3,FALSE),"")</f>
        <v>https://www.ncbi.nlm.nih.gov/pubmed/7995001</v>
      </c>
      <c r="D8708" s="254" t="str">
        <f>IF(AND(A8708&lt;&gt;"",ISNUMBER(A8708)),VLOOKUP(A8708,Studies!A:BR,4,FALSE),"")</f>
        <v>Triazolam with placebo Subject 4</v>
      </c>
      <c r="E8708" s="254" t="str">
        <f>IF(AND(A8708&lt;&gt;"",ISNUMBER(A8708)),VLOOKUP(A8708,Studies!A:BR,5,FALSE),"")</f>
        <v>Triazolam</v>
      </c>
      <c r="F8708" s="255" t="str">
        <f>IF(AND(A8708&lt;&gt;"",ISNUMBER(A8708)),VLOOKUP(A8708,Studies!A:BR,6,FALSE),"")</f>
        <v>Plasma</v>
      </c>
      <c r="G8708" s="194">
        <v>1.5</v>
      </c>
      <c r="H8708" s="50" t="s">
        <v>60</v>
      </c>
      <c r="I8708" s="187">
        <v>1.3649169999999999</v>
      </c>
      <c r="J8708" s="41" t="s">
        <v>941</v>
      </c>
      <c r="K8708" s="41" t="s">
        <v>335</v>
      </c>
      <c r="O8708" s="59" t="s">
        <v>2674</v>
      </c>
    </row>
    <row r="8709" spans="1:16" x14ac:dyDescent="0.2">
      <c r="A8709" s="30">
        <v>1053</v>
      </c>
      <c r="B8709" s="253" t="str">
        <f>IF(AND(A8709&lt;&gt;"",ISNUMBER(A8709)),VLOOKUP(A8709,Studies!A:BR,2,FALSE),"")</f>
        <v>Varhe 1994</v>
      </c>
      <c r="C8709" s="254" t="str">
        <f>IF(AND(A8709&lt;&gt;"",ISNUMBER(A8709)),VLOOKUP(A8709,Studies!A:BR,3,FALSE),"")</f>
        <v>https://www.ncbi.nlm.nih.gov/pubmed/7995001</v>
      </c>
      <c r="D8709" s="254" t="str">
        <f>IF(AND(A8709&lt;&gt;"",ISNUMBER(A8709)),VLOOKUP(A8709,Studies!A:BR,4,FALSE),"")</f>
        <v>Triazolam with placebo Subject 4</v>
      </c>
      <c r="E8709" s="254" t="str">
        <f>IF(AND(A8709&lt;&gt;"",ISNUMBER(A8709)),VLOOKUP(A8709,Studies!A:BR,5,FALSE),"")</f>
        <v>Triazolam</v>
      </c>
      <c r="F8709" s="255" t="str">
        <f>IF(AND(A8709&lt;&gt;"",ISNUMBER(A8709)),VLOOKUP(A8709,Studies!A:BR,6,FALSE),"")</f>
        <v>Plasma</v>
      </c>
      <c r="G8709" s="194">
        <v>2</v>
      </c>
      <c r="H8709" s="50" t="s">
        <v>60</v>
      </c>
      <c r="I8709" s="187">
        <v>1.27142</v>
      </c>
      <c r="J8709" s="41" t="s">
        <v>941</v>
      </c>
      <c r="K8709" s="41" t="s">
        <v>335</v>
      </c>
      <c r="O8709" s="59" t="s">
        <v>2674</v>
      </c>
    </row>
    <row r="8710" spans="1:16" x14ac:dyDescent="0.2">
      <c r="A8710" s="30">
        <v>1053</v>
      </c>
      <c r="B8710" s="253" t="str">
        <f>IF(AND(A8710&lt;&gt;"",ISNUMBER(A8710)),VLOOKUP(A8710,Studies!A:BR,2,FALSE),"")</f>
        <v>Varhe 1994</v>
      </c>
      <c r="C8710" s="254" t="str">
        <f>IF(AND(A8710&lt;&gt;"",ISNUMBER(A8710)),VLOOKUP(A8710,Studies!A:BR,3,FALSE),"")</f>
        <v>https://www.ncbi.nlm.nih.gov/pubmed/7995001</v>
      </c>
      <c r="D8710" s="254" t="str">
        <f>IF(AND(A8710&lt;&gt;"",ISNUMBER(A8710)),VLOOKUP(A8710,Studies!A:BR,4,FALSE),"")</f>
        <v>Triazolam with placebo Subject 4</v>
      </c>
      <c r="E8710" s="254" t="str">
        <f>IF(AND(A8710&lt;&gt;"",ISNUMBER(A8710)),VLOOKUP(A8710,Studies!A:BR,5,FALSE),"")</f>
        <v>Triazolam</v>
      </c>
      <c r="F8710" s="255" t="str">
        <f>IF(AND(A8710&lt;&gt;"",ISNUMBER(A8710)),VLOOKUP(A8710,Studies!A:BR,6,FALSE),"")</f>
        <v>Plasma</v>
      </c>
      <c r="G8710" s="194">
        <v>2.5</v>
      </c>
      <c r="H8710" s="50" t="s">
        <v>60</v>
      </c>
      <c r="I8710" s="187">
        <v>1.34887</v>
      </c>
      <c r="J8710" s="41" t="s">
        <v>941</v>
      </c>
      <c r="K8710" s="41" t="s">
        <v>335</v>
      </c>
      <c r="O8710" s="59" t="s">
        <v>2674</v>
      </c>
    </row>
    <row r="8711" spans="1:16" x14ac:dyDescent="0.2">
      <c r="A8711" s="30">
        <v>1053</v>
      </c>
      <c r="B8711" s="253" t="str">
        <f>IF(AND(A8711&lt;&gt;"",ISNUMBER(A8711)),VLOOKUP(A8711,Studies!A:BR,2,FALSE),"")</f>
        <v>Varhe 1994</v>
      </c>
      <c r="C8711" s="254" t="str">
        <f>IF(AND(A8711&lt;&gt;"",ISNUMBER(A8711)),VLOOKUP(A8711,Studies!A:BR,3,FALSE),"")</f>
        <v>https://www.ncbi.nlm.nih.gov/pubmed/7995001</v>
      </c>
      <c r="D8711" s="254" t="str">
        <f>IF(AND(A8711&lt;&gt;"",ISNUMBER(A8711)),VLOOKUP(A8711,Studies!A:BR,4,FALSE),"")</f>
        <v>Triazolam with placebo Subject 4</v>
      </c>
      <c r="E8711" s="254" t="str">
        <f>IF(AND(A8711&lt;&gt;"",ISNUMBER(A8711)),VLOOKUP(A8711,Studies!A:BR,5,FALSE),"")</f>
        <v>Triazolam</v>
      </c>
      <c r="F8711" s="255" t="str">
        <f>IF(AND(A8711&lt;&gt;"",ISNUMBER(A8711)),VLOOKUP(A8711,Studies!A:BR,6,FALSE),"")</f>
        <v>Plasma</v>
      </c>
      <c r="G8711" s="194">
        <v>3</v>
      </c>
      <c r="H8711" s="50" t="s">
        <v>60</v>
      </c>
      <c r="I8711" s="187">
        <v>1.34887</v>
      </c>
      <c r="J8711" s="41" t="s">
        <v>941</v>
      </c>
      <c r="K8711" s="41" t="s">
        <v>335</v>
      </c>
      <c r="O8711" s="59" t="s">
        <v>2674</v>
      </c>
    </row>
    <row r="8712" spans="1:16" x14ac:dyDescent="0.2">
      <c r="A8712" s="30">
        <v>1053</v>
      </c>
      <c r="B8712" s="253" t="str">
        <f>IF(AND(A8712&lt;&gt;"",ISNUMBER(A8712)),VLOOKUP(A8712,Studies!A:BR,2,FALSE),"")</f>
        <v>Varhe 1994</v>
      </c>
      <c r="C8712" s="254" t="str">
        <f>IF(AND(A8712&lt;&gt;"",ISNUMBER(A8712)),VLOOKUP(A8712,Studies!A:BR,3,FALSE),"")</f>
        <v>https://www.ncbi.nlm.nih.gov/pubmed/7995001</v>
      </c>
      <c r="D8712" s="254" t="str">
        <f>IF(AND(A8712&lt;&gt;"",ISNUMBER(A8712)),VLOOKUP(A8712,Studies!A:BR,4,FALSE),"")</f>
        <v>Triazolam with placebo Subject 4</v>
      </c>
      <c r="E8712" s="254" t="str">
        <f>IF(AND(A8712&lt;&gt;"",ISNUMBER(A8712)),VLOOKUP(A8712,Studies!A:BR,5,FALSE),"")</f>
        <v>Triazolam</v>
      </c>
      <c r="F8712" s="255" t="str">
        <f>IF(AND(A8712&lt;&gt;"",ISNUMBER(A8712)),VLOOKUP(A8712,Studies!A:BR,6,FALSE),"")</f>
        <v>Plasma</v>
      </c>
      <c r="G8712" s="194">
        <v>4</v>
      </c>
      <c r="H8712" s="50" t="s">
        <v>60</v>
      </c>
      <c r="I8712" s="187">
        <v>1.256472</v>
      </c>
      <c r="J8712" s="41" t="s">
        <v>941</v>
      </c>
      <c r="K8712" s="41" t="s">
        <v>335</v>
      </c>
      <c r="O8712" s="59" t="s">
        <v>2674</v>
      </c>
    </row>
    <row r="8713" spans="1:16" x14ac:dyDescent="0.2">
      <c r="A8713" s="30">
        <v>1053</v>
      </c>
      <c r="B8713" s="253" t="str">
        <f>IF(AND(A8713&lt;&gt;"",ISNUMBER(A8713)),VLOOKUP(A8713,Studies!A:BR,2,FALSE),"")</f>
        <v>Varhe 1994</v>
      </c>
      <c r="C8713" s="254" t="str">
        <f>IF(AND(A8713&lt;&gt;"",ISNUMBER(A8713)),VLOOKUP(A8713,Studies!A:BR,3,FALSE),"")</f>
        <v>https://www.ncbi.nlm.nih.gov/pubmed/7995001</v>
      </c>
      <c r="D8713" s="254" t="str">
        <f>IF(AND(A8713&lt;&gt;"",ISNUMBER(A8713)),VLOOKUP(A8713,Studies!A:BR,4,FALSE),"")</f>
        <v>Triazolam with placebo Subject 4</v>
      </c>
      <c r="E8713" s="254" t="str">
        <f>IF(AND(A8713&lt;&gt;"",ISNUMBER(A8713)),VLOOKUP(A8713,Studies!A:BR,5,FALSE),"")</f>
        <v>Triazolam</v>
      </c>
      <c r="F8713" s="255" t="str">
        <f>IF(AND(A8713&lt;&gt;"",ISNUMBER(A8713)),VLOOKUP(A8713,Studies!A:BR,6,FALSE),"")</f>
        <v>Plasma</v>
      </c>
      <c r="G8713" s="194">
        <v>5</v>
      </c>
      <c r="H8713" s="50" t="s">
        <v>60</v>
      </c>
      <c r="I8713" s="187">
        <v>1.1566419999999999</v>
      </c>
      <c r="J8713" s="41" t="s">
        <v>941</v>
      </c>
      <c r="K8713" s="41" t="s">
        <v>335</v>
      </c>
      <c r="O8713" s="59" t="s">
        <v>2674</v>
      </c>
    </row>
    <row r="8714" spans="1:16" x14ac:dyDescent="0.2">
      <c r="A8714" s="30">
        <v>1053</v>
      </c>
      <c r="B8714" s="253" t="str">
        <f>IF(AND(A8714&lt;&gt;"",ISNUMBER(A8714)),VLOOKUP(A8714,Studies!A:BR,2,FALSE),"")</f>
        <v>Varhe 1994</v>
      </c>
      <c r="C8714" s="254" t="str">
        <f>IF(AND(A8714&lt;&gt;"",ISNUMBER(A8714)),VLOOKUP(A8714,Studies!A:BR,3,FALSE),"")</f>
        <v>https://www.ncbi.nlm.nih.gov/pubmed/7995001</v>
      </c>
      <c r="D8714" s="254" t="str">
        <f>IF(AND(A8714&lt;&gt;"",ISNUMBER(A8714)),VLOOKUP(A8714,Studies!A:BR,4,FALSE),"")</f>
        <v>Triazolam with placebo Subject 4</v>
      </c>
      <c r="E8714" s="254" t="str">
        <f>IF(AND(A8714&lt;&gt;"",ISNUMBER(A8714)),VLOOKUP(A8714,Studies!A:BR,5,FALSE),"")</f>
        <v>Triazolam</v>
      </c>
      <c r="F8714" s="255" t="str">
        <f>IF(AND(A8714&lt;&gt;"",ISNUMBER(A8714)),VLOOKUP(A8714,Studies!A:BR,6,FALSE),"")</f>
        <v>Plasma</v>
      </c>
      <c r="G8714" s="194">
        <v>6</v>
      </c>
      <c r="H8714" s="50" t="s">
        <v>60</v>
      </c>
      <c r="I8714" s="187">
        <v>0.96862510000000002</v>
      </c>
      <c r="J8714" s="41" t="s">
        <v>941</v>
      </c>
      <c r="K8714" s="41" t="s">
        <v>335</v>
      </c>
      <c r="O8714" s="59" t="s">
        <v>2674</v>
      </c>
    </row>
    <row r="8715" spans="1:16" x14ac:dyDescent="0.2">
      <c r="A8715" s="30">
        <v>1053</v>
      </c>
      <c r="B8715" s="253" t="str">
        <f>IF(AND(A8715&lt;&gt;"",ISNUMBER(A8715)),VLOOKUP(A8715,Studies!A:BR,2,FALSE),"")</f>
        <v>Varhe 1994</v>
      </c>
      <c r="C8715" s="254" t="str">
        <f>IF(AND(A8715&lt;&gt;"",ISNUMBER(A8715)),VLOOKUP(A8715,Studies!A:BR,3,FALSE),"")</f>
        <v>https://www.ncbi.nlm.nih.gov/pubmed/7995001</v>
      </c>
      <c r="D8715" s="254" t="str">
        <f>IF(AND(A8715&lt;&gt;"",ISNUMBER(A8715)),VLOOKUP(A8715,Studies!A:BR,4,FALSE),"")</f>
        <v>Triazolam with placebo Subject 4</v>
      </c>
      <c r="E8715" s="254" t="str">
        <f>IF(AND(A8715&lt;&gt;"",ISNUMBER(A8715)),VLOOKUP(A8715,Studies!A:BR,5,FALSE),"")</f>
        <v>Triazolam</v>
      </c>
      <c r="F8715" s="255" t="str">
        <f>IF(AND(A8715&lt;&gt;"",ISNUMBER(A8715)),VLOOKUP(A8715,Studies!A:BR,6,FALSE),"")</f>
        <v>Plasma</v>
      </c>
      <c r="G8715" s="194">
        <v>7</v>
      </c>
      <c r="H8715" s="50" t="s">
        <v>60</v>
      </c>
      <c r="I8715" s="187">
        <v>0.91300800000000004</v>
      </c>
      <c r="J8715" s="41" t="s">
        <v>941</v>
      </c>
      <c r="K8715" s="41" t="s">
        <v>335</v>
      </c>
      <c r="O8715" s="59" t="s">
        <v>2674</v>
      </c>
    </row>
    <row r="8716" spans="1:16" x14ac:dyDescent="0.2">
      <c r="A8716" s="30">
        <v>1054</v>
      </c>
      <c r="B8716" s="253" t="str">
        <f>IF(AND(A8716&lt;&gt;"",ISNUMBER(A8716)),VLOOKUP(A8716,Studies!A:BR,2,FALSE),"")</f>
        <v>Varhe 1994</v>
      </c>
      <c r="C8716" s="254" t="str">
        <f>IF(AND(A8716&lt;&gt;"",ISNUMBER(A8716)),VLOOKUP(A8716,Studies!A:BR,3,FALSE),"")</f>
        <v>https://www.ncbi.nlm.nih.gov/pubmed/7995001</v>
      </c>
      <c r="D8716" s="254" t="str">
        <f>IF(AND(A8716&lt;&gt;"",ISNUMBER(A8716)),VLOOKUP(A8716,Studies!A:BR,4,FALSE),"")</f>
        <v>Triazolam with placebo Subject 5</v>
      </c>
      <c r="E8716" s="254" t="str">
        <f>IF(AND(A8716&lt;&gt;"",ISNUMBER(A8716)),VLOOKUP(A8716,Studies!A:BR,5,FALSE),"")</f>
        <v>Triazolam</v>
      </c>
      <c r="F8716" s="255" t="str">
        <f>IF(AND(A8716&lt;&gt;"",ISNUMBER(A8716)),VLOOKUP(A8716,Studies!A:BR,6,FALSE),"")</f>
        <v>Plasma</v>
      </c>
      <c r="G8716" s="194">
        <v>1</v>
      </c>
      <c r="H8716" s="50" t="s">
        <v>60</v>
      </c>
      <c r="I8716" s="187">
        <v>0.7432704</v>
      </c>
      <c r="J8716" s="41" t="s">
        <v>941</v>
      </c>
      <c r="K8716" s="41" t="s">
        <v>335</v>
      </c>
      <c r="O8716" s="59" t="s">
        <v>2674</v>
      </c>
      <c r="P8716" s="42" t="s">
        <v>2679</v>
      </c>
    </row>
    <row r="8717" spans="1:16" x14ac:dyDescent="0.2">
      <c r="A8717" s="30">
        <v>1054</v>
      </c>
      <c r="B8717" s="253" t="str">
        <f>IF(AND(A8717&lt;&gt;"",ISNUMBER(A8717)),VLOOKUP(A8717,Studies!A:BR,2,FALSE),"")</f>
        <v>Varhe 1994</v>
      </c>
      <c r="C8717" s="254" t="str">
        <f>IF(AND(A8717&lt;&gt;"",ISNUMBER(A8717)),VLOOKUP(A8717,Studies!A:BR,3,FALSE),"")</f>
        <v>https://www.ncbi.nlm.nih.gov/pubmed/7995001</v>
      </c>
      <c r="D8717" s="254" t="str">
        <f>IF(AND(A8717&lt;&gt;"",ISNUMBER(A8717)),VLOOKUP(A8717,Studies!A:BR,4,FALSE),"")</f>
        <v>Triazolam with placebo Subject 5</v>
      </c>
      <c r="E8717" s="254" t="str">
        <f>IF(AND(A8717&lt;&gt;"",ISNUMBER(A8717)),VLOOKUP(A8717,Studies!A:BR,5,FALSE),"")</f>
        <v>Triazolam</v>
      </c>
      <c r="F8717" s="255" t="str">
        <f>IF(AND(A8717&lt;&gt;"",ISNUMBER(A8717)),VLOOKUP(A8717,Studies!A:BR,6,FALSE),"")</f>
        <v>Plasma</v>
      </c>
      <c r="G8717" s="194">
        <v>1.5</v>
      </c>
      <c r="H8717" s="50" t="s">
        <v>60</v>
      </c>
      <c r="I8717" s="187">
        <v>0.98538550000000003</v>
      </c>
      <c r="J8717" s="41" t="s">
        <v>941</v>
      </c>
      <c r="K8717" s="41" t="s">
        <v>335</v>
      </c>
      <c r="O8717" s="59" t="s">
        <v>2674</v>
      </c>
    </row>
    <row r="8718" spans="1:16" x14ac:dyDescent="0.2">
      <c r="A8718" s="30">
        <v>1054</v>
      </c>
      <c r="B8718" s="253" t="str">
        <f>IF(AND(A8718&lt;&gt;"",ISNUMBER(A8718)),VLOOKUP(A8718,Studies!A:BR,2,FALSE),"")</f>
        <v>Varhe 1994</v>
      </c>
      <c r="C8718" s="254" t="str">
        <f>IF(AND(A8718&lt;&gt;"",ISNUMBER(A8718)),VLOOKUP(A8718,Studies!A:BR,3,FALSE),"")</f>
        <v>https://www.ncbi.nlm.nih.gov/pubmed/7995001</v>
      </c>
      <c r="D8718" s="254" t="str">
        <f>IF(AND(A8718&lt;&gt;"",ISNUMBER(A8718)),VLOOKUP(A8718,Studies!A:BR,4,FALSE),"")</f>
        <v>Triazolam with placebo Subject 5</v>
      </c>
      <c r="E8718" s="254" t="str">
        <f>IF(AND(A8718&lt;&gt;"",ISNUMBER(A8718)),VLOOKUP(A8718,Studies!A:BR,5,FALSE),"")</f>
        <v>Triazolam</v>
      </c>
      <c r="F8718" s="255" t="str">
        <f>IF(AND(A8718&lt;&gt;"",ISNUMBER(A8718)),VLOOKUP(A8718,Studies!A:BR,6,FALSE),"")</f>
        <v>Plasma</v>
      </c>
      <c r="G8718" s="194">
        <v>2</v>
      </c>
      <c r="H8718" s="50" t="s">
        <v>60</v>
      </c>
      <c r="I8718" s="187">
        <v>1.261269</v>
      </c>
      <c r="J8718" s="41" t="s">
        <v>941</v>
      </c>
      <c r="K8718" s="41" t="s">
        <v>335</v>
      </c>
      <c r="O8718" s="59" t="s">
        <v>2674</v>
      </c>
    </row>
    <row r="8719" spans="1:16" x14ac:dyDescent="0.2">
      <c r="A8719" s="30">
        <v>1054</v>
      </c>
      <c r="B8719" s="253" t="str">
        <f>IF(AND(A8719&lt;&gt;"",ISNUMBER(A8719)),VLOOKUP(A8719,Studies!A:BR,2,FALSE),"")</f>
        <v>Varhe 1994</v>
      </c>
      <c r="C8719" s="254" t="str">
        <f>IF(AND(A8719&lt;&gt;"",ISNUMBER(A8719)),VLOOKUP(A8719,Studies!A:BR,3,FALSE),"")</f>
        <v>https://www.ncbi.nlm.nih.gov/pubmed/7995001</v>
      </c>
      <c r="D8719" s="254" t="str">
        <f>IF(AND(A8719&lt;&gt;"",ISNUMBER(A8719)),VLOOKUP(A8719,Studies!A:BR,4,FALSE),"")</f>
        <v>Triazolam with placebo Subject 5</v>
      </c>
      <c r="E8719" s="254" t="str">
        <f>IF(AND(A8719&lt;&gt;"",ISNUMBER(A8719)),VLOOKUP(A8719,Studies!A:BR,5,FALSE),"")</f>
        <v>Triazolam</v>
      </c>
      <c r="F8719" s="255" t="str">
        <f>IF(AND(A8719&lt;&gt;"",ISNUMBER(A8719)),VLOOKUP(A8719,Studies!A:BR,6,FALSE),"")</f>
        <v>Plasma</v>
      </c>
      <c r="G8719" s="194">
        <v>2.5</v>
      </c>
      <c r="H8719" s="50" t="s">
        <v>60</v>
      </c>
      <c r="I8719" s="187">
        <v>1.046284</v>
      </c>
      <c r="J8719" s="41" t="s">
        <v>941</v>
      </c>
      <c r="K8719" s="41" t="s">
        <v>335</v>
      </c>
      <c r="O8719" s="59" t="s">
        <v>2674</v>
      </c>
    </row>
    <row r="8720" spans="1:16" x14ac:dyDescent="0.2">
      <c r="A8720" s="30">
        <v>1054</v>
      </c>
      <c r="B8720" s="253" t="str">
        <f>IF(AND(A8720&lt;&gt;"",ISNUMBER(A8720)),VLOOKUP(A8720,Studies!A:BR,2,FALSE),"")</f>
        <v>Varhe 1994</v>
      </c>
      <c r="C8720" s="254" t="str">
        <f>IF(AND(A8720&lt;&gt;"",ISNUMBER(A8720)),VLOOKUP(A8720,Studies!A:BR,3,FALSE),"")</f>
        <v>https://www.ncbi.nlm.nih.gov/pubmed/7995001</v>
      </c>
      <c r="D8720" s="254" t="str">
        <f>IF(AND(A8720&lt;&gt;"",ISNUMBER(A8720)),VLOOKUP(A8720,Studies!A:BR,4,FALSE),"")</f>
        <v>Triazolam with placebo Subject 5</v>
      </c>
      <c r="E8720" s="254" t="str">
        <f>IF(AND(A8720&lt;&gt;"",ISNUMBER(A8720)),VLOOKUP(A8720,Studies!A:BR,5,FALSE),"")</f>
        <v>Triazolam</v>
      </c>
      <c r="F8720" s="255" t="str">
        <f>IF(AND(A8720&lt;&gt;"",ISNUMBER(A8720)),VLOOKUP(A8720,Studies!A:BR,6,FALSE),"")</f>
        <v>Plasma</v>
      </c>
      <c r="G8720" s="194">
        <v>3</v>
      </c>
      <c r="H8720" s="50" t="s">
        <v>60</v>
      </c>
      <c r="I8720" s="187">
        <v>1.084578</v>
      </c>
      <c r="J8720" s="41" t="s">
        <v>941</v>
      </c>
      <c r="K8720" s="41" t="s">
        <v>335</v>
      </c>
      <c r="O8720" s="59" t="s">
        <v>2674</v>
      </c>
    </row>
    <row r="8721" spans="1:16" x14ac:dyDescent="0.2">
      <c r="A8721" s="30">
        <v>1054</v>
      </c>
      <c r="B8721" s="253" t="str">
        <f>IF(AND(A8721&lt;&gt;"",ISNUMBER(A8721)),VLOOKUP(A8721,Studies!A:BR,2,FALSE),"")</f>
        <v>Varhe 1994</v>
      </c>
      <c r="C8721" s="254" t="str">
        <f>IF(AND(A8721&lt;&gt;"",ISNUMBER(A8721)),VLOOKUP(A8721,Studies!A:BR,3,FALSE),"")</f>
        <v>https://www.ncbi.nlm.nih.gov/pubmed/7995001</v>
      </c>
      <c r="D8721" s="254" t="str">
        <f>IF(AND(A8721&lt;&gt;"",ISNUMBER(A8721)),VLOOKUP(A8721,Studies!A:BR,4,FALSE),"")</f>
        <v>Triazolam with placebo Subject 5</v>
      </c>
      <c r="E8721" s="254" t="str">
        <f>IF(AND(A8721&lt;&gt;"",ISNUMBER(A8721)),VLOOKUP(A8721,Studies!A:BR,5,FALSE),"")</f>
        <v>Triazolam</v>
      </c>
      <c r="F8721" s="255" t="str">
        <f>IF(AND(A8721&lt;&gt;"",ISNUMBER(A8721)),VLOOKUP(A8721,Studies!A:BR,6,FALSE),"")</f>
        <v>Plasma</v>
      </c>
      <c r="G8721" s="194">
        <v>4</v>
      </c>
      <c r="H8721" s="50" t="s">
        <v>60</v>
      </c>
      <c r="I8721" s="187">
        <v>0.94350860000000003</v>
      </c>
      <c r="J8721" s="41" t="s">
        <v>941</v>
      </c>
      <c r="K8721" s="41" t="s">
        <v>335</v>
      </c>
      <c r="O8721" s="59" t="s">
        <v>2674</v>
      </c>
    </row>
    <row r="8722" spans="1:16" x14ac:dyDescent="0.2">
      <c r="A8722" s="30">
        <v>1054</v>
      </c>
      <c r="B8722" s="253" t="str">
        <f>IF(AND(A8722&lt;&gt;"",ISNUMBER(A8722)),VLOOKUP(A8722,Studies!A:BR,2,FALSE),"")</f>
        <v>Varhe 1994</v>
      </c>
      <c r="C8722" s="254" t="str">
        <f>IF(AND(A8722&lt;&gt;"",ISNUMBER(A8722)),VLOOKUP(A8722,Studies!A:BR,3,FALSE),"")</f>
        <v>https://www.ncbi.nlm.nih.gov/pubmed/7995001</v>
      </c>
      <c r="D8722" s="254" t="str">
        <f>IF(AND(A8722&lt;&gt;"",ISNUMBER(A8722)),VLOOKUP(A8722,Studies!A:BR,4,FALSE),"")</f>
        <v>Triazolam with placebo Subject 5</v>
      </c>
      <c r="E8722" s="254" t="str">
        <f>IF(AND(A8722&lt;&gt;"",ISNUMBER(A8722)),VLOOKUP(A8722,Studies!A:BR,5,FALSE),"")</f>
        <v>Triazolam</v>
      </c>
      <c r="F8722" s="255" t="str">
        <f>IF(AND(A8722&lt;&gt;"",ISNUMBER(A8722)),VLOOKUP(A8722,Studies!A:BR,6,FALSE),"")</f>
        <v>Plasma</v>
      </c>
      <c r="G8722" s="194">
        <v>5</v>
      </c>
      <c r="H8722" s="50" t="s">
        <v>60</v>
      </c>
      <c r="I8722" s="187">
        <v>0.78321739999999995</v>
      </c>
      <c r="J8722" s="41" t="s">
        <v>941</v>
      </c>
      <c r="K8722" s="41" t="s">
        <v>335</v>
      </c>
      <c r="O8722" s="59" t="s">
        <v>2674</v>
      </c>
    </row>
    <row r="8723" spans="1:16" x14ac:dyDescent="0.2">
      <c r="A8723" s="30">
        <v>1054</v>
      </c>
      <c r="B8723" s="253" t="str">
        <f>IF(AND(A8723&lt;&gt;"",ISNUMBER(A8723)),VLOOKUP(A8723,Studies!A:BR,2,FALSE),"")</f>
        <v>Varhe 1994</v>
      </c>
      <c r="C8723" s="254" t="str">
        <f>IF(AND(A8723&lt;&gt;"",ISNUMBER(A8723)),VLOOKUP(A8723,Studies!A:BR,3,FALSE),"")</f>
        <v>https://www.ncbi.nlm.nih.gov/pubmed/7995001</v>
      </c>
      <c r="D8723" s="254" t="str">
        <f>IF(AND(A8723&lt;&gt;"",ISNUMBER(A8723)),VLOOKUP(A8723,Studies!A:BR,4,FALSE),"")</f>
        <v>Triazolam with placebo Subject 5</v>
      </c>
      <c r="E8723" s="254" t="str">
        <f>IF(AND(A8723&lt;&gt;"",ISNUMBER(A8723)),VLOOKUP(A8723,Studies!A:BR,5,FALSE),"")</f>
        <v>Triazolam</v>
      </c>
      <c r="F8723" s="255" t="str">
        <f>IF(AND(A8723&lt;&gt;"",ISNUMBER(A8723)),VLOOKUP(A8723,Studies!A:BR,6,FALSE),"")</f>
        <v>Plasma</v>
      </c>
      <c r="G8723" s="194">
        <v>6</v>
      </c>
      <c r="H8723" s="50" t="s">
        <v>60</v>
      </c>
      <c r="I8723" s="187">
        <v>0.63509280000000001</v>
      </c>
      <c r="J8723" s="41" t="s">
        <v>941</v>
      </c>
      <c r="K8723" s="41" t="s">
        <v>335</v>
      </c>
      <c r="O8723" s="59" t="s">
        <v>2674</v>
      </c>
    </row>
    <row r="8724" spans="1:16" x14ac:dyDescent="0.2">
      <c r="A8724" s="30">
        <v>1054</v>
      </c>
      <c r="B8724" s="253" t="str">
        <f>IF(AND(A8724&lt;&gt;"",ISNUMBER(A8724)),VLOOKUP(A8724,Studies!A:BR,2,FALSE),"")</f>
        <v>Varhe 1994</v>
      </c>
      <c r="C8724" s="254" t="str">
        <f>IF(AND(A8724&lt;&gt;"",ISNUMBER(A8724)),VLOOKUP(A8724,Studies!A:BR,3,FALSE),"")</f>
        <v>https://www.ncbi.nlm.nih.gov/pubmed/7995001</v>
      </c>
      <c r="D8724" s="254" t="str">
        <f>IF(AND(A8724&lt;&gt;"",ISNUMBER(A8724)),VLOOKUP(A8724,Studies!A:BR,4,FALSE),"")</f>
        <v>Triazolam with placebo Subject 5</v>
      </c>
      <c r="E8724" s="254" t="str">
        <f>IF(AND(A8724&lt;&gt;"",ISNUMBER(A8724)),VLOOKUP(A8724,Studies!A:BR,5,FALSE),"")</f>
        <v>Triazolam</v>
      </c>
      <c r="F8724" s="255" t="str">
        <f>IF(AND(A8724&lt;&gt;"",ISNUMBER(A8724)),VLOOKUP(A8724,Studies!A:BR,6,FALSE),"")</f>
        <v>Plasma</v>
      </c>
      <c r="G8724" s="194">
        <v>7</v>
      </c>
      <c r="H8724" s="50" t="s">
        <v>60</v>
      </c>
      <c r="I8724" s="187">
        <v>0.49139290000000002</v>
      </c>
      <c r="J8724" s="41" t="s">
        <v>941</v>
      </c>
      <c r="K8724" s="41" t="s">
        <v>335</v>
      </c>
      <c r="O8724" s="59" t="s">
        <v>2674</v>
      </c>
    </row>
    <row r="8725" spans="1:16" x14ac:dyDescent="0.2">
      <c r="A8725" s="30">
        <v>1055</v>
      </c>
      <c r="B8725" s="253" t="str">
        <f>IF(AND(A8725&lt;&gt;"",ISNUMBER(A8725)),VLOOKUP(A8725,Studies!A:BR,2,FALSE),"")</f>
        <v>Varhe 1994</v>
      </c>
      <c r="C8725" s="254" t="str">
        <f>IF(AND(A8725&lt;&gt;"",ISNUMBER(A8725)),VLOOKUP(A8725,Studies!A:BR,3,FALSE),"")</f>
        <v>https://www.ncbi.nlm.nih.gov/pubmed/7995001</v>
      </c>
      <c r="D8725" s="254" t="str">
        <f>IF(AND(A8725&lt;&gt;"",ISNUMBER(A8725)),VLOOKUP(A8725,Studies!A:BR,4,FALSE),"")</f>
        <v>Triazolam with placebo Subject 6</v>
      </c>
      <c r="E8725" s="254" t="str">
        <f>IF(AND(A8725&lt;&gt;"",ISNUMBER(A8725)),VLOOKUP(A8725,Studies!A:BR,5,FALSE),"")</f>
        <v>Triazolam</v>
      </c>
      <c r="F8725" s="255" t="str">
        <f>IF(AND(A8725&lt;&gt;"",ISNUMBER(A8725)),VLOOKUP(A8725,Studies!A:BR,6,FALSE),"")</f>
        <v>Plasma</v>
      </c>
      <c r="G8725" s="194">
        <v>0.67</v>
      </c>
      <c r="H8725" s="50" t="s">
        <v>60</v>
      </c>
      <c r="I8725" s="187">
        <v>0.87965559999999998</v>
      </c>
      <c r="J8725" s="41" t="s">
        <v>941</v>
      </c>
      <c r="K8725" s="41" t="s">
        <v>335</v>
      </c>
      <c r="O8725" s="59" t="s">
        <v>2674</v>
      </c>
      <c r="P8725" s="42" t="s">
        <v>2678</v>
      </c>
    </row>
    <row r="8726" spans="1:16" x14ac:dyDescent="0.2">
      <c r="A8726" s="30">
        <v>1055</v>
      </c>
      <c r="B8726" s="253" t="str">
        <f>IF(AND(A8726&lt;&gt;"",ISNUMBER(A8726)),VLOOKUP(A8726,Studies!A:BR,2,FALSE),"")</f>
        <v>Varhe 1994</v>
      </c>
      <c r="C8726" s="254" t="str">
        <f>IF(AND(A8726&lt;&gt;"",ISNUMBER(A8726)),VLOOKUP(A8726,Studies!A:BR,3,FALSE),"")</f>
        <v>https://www.ncbi.nlm.nih.gov/pubmed/7995001</v>
      </c>
      <c r="D8726" s="254" t="str">
        <f>IF(AND(A8726&lt;&gt;"",ISNUMBER(A8726)),VLOOKUP(A8726,Studies!A:BR,4,FALSE),"")</f>
        <v>Triazolam with placebo Subject 6</v>
      </c>
      <c r="E8726" s="254" t="str">
        <f>IF(AND(A8726&lt;&gt;"",ISNUMBER(A8726)),VLOOKUP(A8726,Studies!A:BR,5,FALSE),"")</f>
        <v>Triazolam</v>
      </c>
      <c r="F8726" s="255" t="str">
        <f>IF(AND(A8726&lt;&gt;"",ISNUMBER(A8726)),VLOOKUP(A8726,Studies!A:BR,6,FALSE),"")</f>
        <v>Plasma</v>
      </c>
      <c r="G8726" s="194">
        <v>1</v>
      </c>
      <c r="H8726" s="50" t="s">
        <v>60</v>
      </c>
      <c r="I8726" s="187">
        <v>0.85963429999999996</v>
      </c>
      <c r="J8726" s="41" t="s">
        <v>941</v>
      </c>
      <c r="K8726" s="41" t="s">
        <v>335</v>
      </c>
      <c r="O8726" s="59" t="s">
        <v>2674</v>
      </c>
    </row>
    <row r="8727" spans="1:16" x14ac:dyDescent="0.2">
      <c r="A8727" s="30">
        <v>1055</v>
      </c>
      <c r="B8727" s="253" t="str">
        <f>IF(AND(A8727&lt;&gt;"",ISNUMBER(A8727)),VLOOKUP(A8727,Studies!A:BR,2,FALSE),"")</f>
        <v>Varhe 1994</v>
      </c>
      <c r="C8727" s="254" t="str">
        <f>IF(AND(A8727&lt;&gt;"",ISNUMBER(A8727)),VLOOKUP(A8727,Studies!A:BR,3,FALSE),"")</f>
        <v>https://www.ncbi.nlm.nih.gov/pubmed/7995001</v>
      </c>
      <c r="D8727" s="254" t="str">
        <f>IF(AND(A8727&lt;&gt;"",ISNUMBER(A8727)),VLOOKUP(A8727,Studies!A:BR,4,FALSE),"")</f>
        <v>Triazolam with placebo Subject 6</v>
      </c>
      <c r="E8727" s="254" t="str">
        <f>IF(AND(A8727&lt;&gt;"",ISNUMBER(A8727)),VLOOKUP(A8727,Studies!A:BR,5,FALSE),"")</f>
        <v>Triazolam</v>
      </c>
      <c r="F8727" s="255" t="str">
        <f>IF(AND(A8727&lt;&gt;"",ISNUMBER(A8727)),VLOOKUP(A8727,Studies!A:BR,6,FALSE),"")</f>
        <v>Plasma</v>
      </c>
      <c r="G8727" s="194">
        <v>1.5</v>
      </c>
      <c r="H8727" s="50" t="s">
        <v>60</v>
      </c>
      <c r="I8727" s="187">
        <v>0.97888120000000001</v>
      </c>
      <c r="J8727" s="41" t="s">
        <v>941</v>
      </c>
      <c r="K8727" s="41" t="s">
        <v>335</v>
      </c>
      <c r="O8727" s="59" t="s">
        <v>2674</v>
      </c>
    </row>
    <row r="8728" spans="1:16" x14ac:dyDescent="0.2">
      <c r="A8728" s="30">
        <v>1055</v>
      </c>
      <c r="B8728" s="253" t="str">
        <f>IF(AND(A8728&lt;&gt;"",ISNUMBER(A8728)),VLOOKUP(A8728,Studies!A:BR,2,FALSE),"")</f>
        <v>Varhe 1994</v>
      </c>
      <c r="C8728" s="254" t="str">
        <f>IF(AND(A8728&lt;&gt;"",ISNUMBER(A8728)),VLOOKUP(A8728,Studies!A:BR,3,FALSE),"")</f>
        <v>https://www.ncbi.nlm.nih.gov/pubmed/7995001</v>
      </c>
      <c r="D8728" s="254" t="str">
        <f>IF(AND(A8728&lt;&gt;"",ISNUMBER(A8728)),VLOOKUP(A8728,Studies!A:BR,4,FALSE),"")</f>
        <v>Triazolam with placebo Subject 6</v>
      </c>
      <c r="E8728" s="254" t="str">
        <f>IF(AND(A8728&lt;&gt;"",ISNUMBER(A8728)),VLOOKUP(A8728,Studies!A:BR,5,FALSE),"")</f>
        <v>Triazolam</v>
      </c>
      <c r="F8728" s="255" t="str">
        <f>IF(AND(A8728&lt;&gt;"",ISNUMBER(A8728)),VLOOKUP(A8728,Studies!A:BR,6,FALSE),"")</f>
        <v>Plasma</v>
      </c>
      <c r="G8728" s="194">
        <v>2</v>
      </c>
      <c r="H8728" s="50" t="s">
        <v>60</v>
      </c>
      <c r="I8728" s="187">
        <v>0.76543539999999999</v>
      </c>
      <c r="J8728" s="41" t="s">
        <v>941</v>
      </c>
      <c r="K8728" s="41" t="s">
        <v>335</v>
      </c>
      <c r="O8728" s="59" t="s">
        <v>2674</v>
      </c>
    </row>
    <row r="8729" spans="1:16" x14ac:dyDescent="0.2">
      <c r="A8729" s="30">
        <v>1055</v>
      </c>
      <c r="B8729" s="253" t="str">
        <f>IF(AND(A8729&lt;&gt;"",ISNUMBER(A8729)),VLOOKUP(A8729,Studies!A:BR,2,FALSE),"")</f>
        <v>Varhe 1994</v>
      </c>
      <c r="C8729" s="254" t="str">
        <f>IF(AND(A8729&lt;&gt;"",ISNUMBER(A8729)),VLOOKUP(A8729,Studies!A:BR,3,FALSE),"")</f>
        <v>https://www.ncbi.nlm.nih.gov/pubmed/7995001</v>
      </c>
      <c r="D8729" s="254" t="str">
        <f>IF(AND(A8729&lt;&gt;"",ISNUMBER(A8729)),VLOOKUP(A8729,Studies!A:BR,4,FALSE),"")</f>
        <v>Triazolam with placebo Subject 6</v>
      </c>
      <c r="E8729" s="254" t="str">
        <f>IF(AND(A8729&lt;&gt;"",ISNUMBER(A8729)),VLOOKUP(A8729,Studies!A:BR,5,FALSE),"")</f>
        <v>Triazolam</v>
      </c>
      <c r="F8729" s="255" t="str">
        <f>IF(AND(A8729&lt;&gt;"",ISNUMBER(A8729)),VLOOKUP(A8729,Studies!A:BR,6,FALSE),"")</f>
        <v>Plasma</v>
      </c>
      <c r="G8729" s="194">
        <v>2.5</v>
      </c>
      <c r="H8729" s="50" t="s">
        <v>60</v>
      </c>
      <c r="I8729" s="187">
        <v>0.70546010000000003</v>
      </c>
      <c r="J8729" s="41" t="s">
        <v>941</v>
      </c>
      <c r="K8729" s="41" t="s">
        <v>335</v>
      </c>
      <c r="O8729" s="59" t="s">
        <v>2674</v>
      </c>
    </row>
    <row r="8730" spans="1:16" x14ac:dyDescent="0.2">
      <c r="A8730" s="30">
        <v>1055</v>
      </c>
      <c r="B8730" s="253" t="str">
        <f>IF(AND(A8730&lt;&gt;"",ISNUMBER(A8730)),VLOOKUP(A8730,Studies!A:BR,2,FALSE),"")</f>
        <v>Varhe 1994</v>
      </c>
      <c r="C8730" s="254" t="str">
        <f>IF(AND(A8730&lt;&gt;"",ISNUMBER(A8730)),VLOOKUP(A8730,Studies!A:BR,3,FALSE),"")</f>
        <v>https://www.ncbi.nlm.nih.gov/pubmed/7995001</v>
      </c>
      <c r="D8730" s="254" t="str">
        <f>IF(AND(A8730&lt;&gt;"",ISNUMBER(A8730)),VLOOKUP(A8730,Studies!A:BR,4,FALSE),"")</f>
        <v>Triazolam with placebo Subject 6</v>
      </c>
      <c r="E8730" s="254" t="str">
        <f>IF(AND(A8730&lt;&gt;"",ISNUMBER(A8730)),VLOOKUP(A8730,Studies!A:BR,5,FALSE),"")</f>
        <v>Triazolam</v>
      </c>
      <c r="F8730" s="255" t="str">
        <f>IF(AND(A8730&lt;&gt;"",ISNUMBER(A8730)),VLOOKUP(A8730,Studies!A:BR,6,FALSE),"")</f>
        <v>Plasma</v>
      </c>
      <c r="G8730" s="194">
        <v>3</v>
      </c>
      <c r="H8730" s="50" t="s">
        <v>60</v>
      </c>
      <c r="I8730" s="187">
        <v>0.53249480000000005</v>
      </c>
      <c r="J8730" s="41" t="s">
        <v>941</v>
      </c>
      <c r="K8730" s="41" t="s">
        <v>335</v>
      </c>
      <c r="O8730" s="59" t="s">
        <v>2674</v>
      </c>
    </row>
    <row r="8731" spans="1:16" x14ac:dyDescent="0.2">
      <c r="A8731" s="30">
        <v>1055</v>
      </c>
      <c r="B8731" s="253" t="str">
        <f>IF(AND(A8731&lt;&gt;"",ISNUMBER(A8731)),VLOOKUP(A8731,Studies!A:BR,2,FALSE),"")</f>
        <v>Varhe 1994</v>
      </c>
      <c r="C8731" s="254" t="str">
        <f>IF(AND(A8731&lt;&gt;"",ISNUMBER(A8731)),VLOOKUP(A8731,Studies!A:BR,3,FALSE),"")</f>
        <v>https://www.ncbi.nlm.nih.gov/pubmed/7995001</v>
      </c>
      <c r="D8731" s="254" t="str">
        <f>IF(AND(A8731&lt;&gt;"",ISNUMBER(A8731)),VLOOKUP(A8731,Studies!A:BR,4,FALSE),"")</f>
        <v>Triazolam with placebo Subject 6</v>
      </c>
      <c r="E8731" s="254" t="str">
        <f>IF(AND(A8731&lt;&gt;"",ISNUMBER(A8731)),VLOOKUP(A8731,Studies!A:BR,5,FALSE),"")</f>
        <v>Triazolam</v>
      </c>
      <c r="F8731" s="255" t="str">
        <f>IF(AND(A8731&lt;&gt;"",ISNUMBER(A8731)),VLOOKUP(A8731,Studies!A:BR,6,FALSE),"")</f>
        <v>Plasma</v>
      </c>
      <c r="G8731" s="194">
        <v>4</v>
      </c>
      <c r="H8731" s="50" t="s">
        <v>60</v>
      </c>
      <c r="I8731" s="187">
        <v>0.49111949999999999</v>
      </c>
      <c r="J8731" s="41" t="s">
        <v>941</v>
      </c>
      <c r="K8731" s="41" t="s">
        <v>335</v>
      </c>
      <c r="O8731" s="59" t="s">
        <v>2674</v>
      </c>
    </row>
    <row r="8732" spans="1:16" x14ac:dyDescent="0.2">
      <c r="A8732" s="30">
        <v>1055</v>
      </c>
      <c r="B8732" s="253" t="str">
        <f>IF(AND(A8732&lt;&gt;"",ISNUMBER(A8732)),VLOOKUP(A8732,Studies!A:BR,2,FALSE),"")</f>
        <v>Varhe 1994</v>
      </c>
      <c r="C8732" s="254" t="str">
        <f>IF(AND(A8732&lt;&gt;"",ISNUMBER(A8732)),VLOOKUP(A8732,Studies!A:BR,3,FALSE),"")</f>
        <v>https://www.ncbi.nlm.nih.gov/pubmed/7995001</v>
      </c>
      <c r="D8732" s="254" t="str">
        <f>IF(AND(A8732&lt;&gt;"",ISNUMBER(A8732)),VLOOKUP(A8732,Studies!A:BR,4,FALSE),"")</f>
        <v>Triazolam with placebo Subject 6</v>
      </c>
      <c r="E8732" s="254" t="str">
        <f>IF(AND(A8732&lt;&gt;"",ISNUMBER(A8732)),VLOOKUP(A8732,Studies!A:BR,5,FALSE),"")</f>
        <v>Triazolam</v>
      </c>
      <c r="F8732" s="255" t="str">
        <f>IF(AND(A8732&lt;&gt;"",ISNUMBER(A8732)),VLOOKUP(A8732,Studies!A:BR,6,FALSE),"")</f>
        <v>Plasma</v>
      </c>
      <c r="G8732" s="194">
        <v>5</v>
      </c>
      <c r="H8732" s="50" t="s">
        <v>60</v>
      </c>
      <c r="I8732" s="187">
        <v>0.29675509999999999</v>
      </c>
      <c r="J8732" s="41" t="s">
        <v>941</v>
      </c>
      <c r="K8732" s="41" t="s">
        <v>335</v>
      </c>
      <c r="O8732" s="59" t="s">
        <v>2674</v>
      </c>
    </row>
    <row r="8733" spans="1:16" x14ac:dyDescent="0.2">
      <c r="A8733" s="30">
        <v>1055</v>
      </c>
      <c r="B8733" s="253" t="str">
        <f>IF(AND(A8733&lt;&gt;"",ISNUMBER(A8733)),VLOOKUP(A8733,Studies!A:BR,2,FALSE),"")</f>
        <v>Varhe 1994</v>
      </c>
      <c r="C8733" s="254" t="str">
        <f>IF(AND(A8733&lt;&gt;"",ISNUMBER(A8733)),VLOOKUP(A8733,Studies!A:BR,3,FALSE),"")</f>
        <v>https://www.ncbi.nlm.nih.gov/pubmed/7995001</v>
      </c>
      <c r="D8733" s="254" t="str">
        <f>IF(AND(A8733&lt;&gt;"",ISNUMBER(A8733)),VLOOKUP(A8733,Studies!A:BR,4,FALSE),"")</f>
        <v>Triazolam with placebo Subject 6</v>
      </c>
      <c r="E8733" s="254" t="str">
        <f>IF(AND(A8733&lt;&gt;"",ISNUMBER(A8733)),VLOOKUP(A8733,Studies!A:BR,5,FALSE),"")</f>
        <v>Triazolam</v>
      </c>
      <c r="F8733" s="255" t="str">
        <f>IF(AND(A8733&lt;&gt;"",ISNUMBER(A8733)),VLOOKUP(A8733,Studies!A:BR,6,FALSE),"")</f>
        <v>Plasma</v>
      </c>
      <c r="G8733" s="194">
        <v>6</v>
      </c>
      <c r="H8733" s="50" t="s">
        <v>60</v>
      </c>
      <c r="I8733" s="187">
        <v>0.19698180000000001</v>
      </c>
      <c r="J8733" s="41" t="s">
        <v>941</v>
      </c>
      <c r="K8733" s="41" t="s">
        <v>335</v>
      </c>
      <c r="O8733" s="59" t="s">
        <v>2674</v>
      </c>
    </row>
    <row r="8734" spans="1:16" x14ac:dyDescent="0.2">
      <c r="A8734" s="30">
        <v>1055</v>
      </c>
      <c r="B8734" s="253" t="str">
        <f>IF(AND(A8734&lt;&gt;"",ISNUMBER(A8734)),VLOOKUP(A8734,Studies!A:BR,2,FALSE),"")</f>
        <v>Varhe 1994</v>
      </c>
      <c r="C8734" s="254" t="str">
        <f>IF(AND(A8734&lt;&gt;"",ISNUMBER(A8734)),VLOOKUP(A8734,Studies!A:BR,3,FALSE),"")</f>
        <v>https://www.ncbi.nlm.nih.gov/pubmed/7995001</v>
      </c>
      <c r="D8734" s="254" t="str">
        <f>IF(AND(A8734&lt;&gt;"",ISNUMBER(A8734)),VLOOKUP(A8734,Studies!A:BR,4,FALSE),"")</f>
        <v>Triazolam with placebo Subject 6</v>
      </c>
      <c r="E8734" s="254" t="str">
        <f>IF(AND(A8734&lt;&gt;"",ISNUMBER(A8734)),VLOOKUP(A8734,Studies!A:BR,5,FALSE),"")</f>
        <v>Triazolam</v>
      </c>
      <c r="F8734" s="255" t="str">
        <f>IF(AND(A8734&lt;&gt;"",ISNUMBER(A8734)),VLOOKUP(A8734,Studies!A:BR,6,FALSE),"")</f>
        <v>Plasma</v>
      </c>
      <c r="G8734" s="194">
        <v>7</v>
      </c>
      <c r="H8734" s="50" t="s">
        <v>60</v>
      </c>
      <c r="I8734" s="187">
        <v>0.1972546</v>
      </c>
      <c r="J8734" s="41" t="s">
        <v>941</v>
      </c>
      <c r="K8734" s="41" t="s">
        <v>335</v>
      </c>
      <c r="O8734" s="59" t="s">
        <v>2674</v>
      </c>
    </row>
    <row r="8735" spans="1:16" x14ac:dyDescent="0.2">
      <c r="A8735" s="30">
        <v>1056</v>
      </c>
      <c r="B8735" s="253" t="str">
        <f>IF(AND(A8735&lt;&gt;"",ISNUMBER(A8735)),VLOOKUP(A8735,Studies!A:BR,2,FALSE),"")</f>
        <v>Varhe 1994</v>
      </c>
      <c r="C8735" s="254" t="str">
        <f>IF(AND(A8735&lt;&gt;"",ISNUMBER(A8735)),VLOOKUP(A8735,Studies!A:BR,3,FALSE),"")</f>
        <v>https://www.ncbi.nlm.nih.gov/pubmed/7995001</v>
      </c>
      <c r="D8735" s="254" t="str">
        <f>IF(AND(A8735&lt;&gt;"",ISNUMBER(A8735)),VLOOKUP(A8735,Studies!A:BR,4,FALSE),"")</f>
        <v>Triazolam with placebo Subject 7</v>
      </c>
      <c r="E8735" s="254" t="str">
        <f>IF(AND(A8735&lt;&gt;"",ISNUMBER(A8735)),VLOOKUP(A8735,Studies!A:BR,5,FALSE),"")</f>
        <v>Triazolam</v>
      </c>
      <c r="F8735" s="255" t="str">
        <f>IF(AND(A8735&lt;&gt;"",ISNUMBER(A8735)),VLOOKUP(A8735,Studies!A:BR,6,FALSE),"")</f>
        <v>Plasma</v>
      </c>
      <c r="G8735" s="194">
        <v>0.67</v>
      </c>
      <c r="H8735" s="50" t="s">
        <v>60</v>
      </c>
      <c r="I8735" s="187">
        <v>0.58710839999999997</v>
      </c>
      <c r="J8735" s="41" t="s">
        <v>941</v>
      </c>
      <c r="K8735" s="41" t="s">
        <v>335</v>
      </c>
      <c r="O8735" s="59" t="s">
        <v>2674</v>
      </c>
      <c r="P8735" s="42" t="s">
        <v>2678</v>
      </c>
    </row>
    <row r="8736" spans="1:16" x14ac:dyDescent="0.2">
      <c r="A8736" s="30">
        <v>1056</v>
      </c>
      <c r="B8736" s="253" t="str">
        <f>IF(AND(A8736&lt;&gt;"",ISNUMBER(A8736)),VLOOKUP(A8736,Studies!A:BR,2,FALSE),"")</f>
        <v>Varhe 1994</v>
      </c>
      <c r="C8736" s="254" t="str">
        <f>IF(AND(A8736&lt;&gt;"",ISNUMBER(A8736)),VLOOKUP(A8736,Studies!A:BR,3,FALSE),"")</f>
        <v>https://www.ncbi.nlm.nih.gov/pubmed/7995001</v>
      </c>
      <c r="D8736" s="254" t="str">
        <f>IF(AND(A8736&lt;&gt;"",ISNUMBER(A8736)),VLOOKUP(A8736,Studies!A:BR,4,FALSE),"")</f>
        <v>Triazolam with placebo Subject 7</v>
      </c>
      <c r="E8736" s="254" t="str">
        <f>IF(AND(A8736&lt;&gt;"",ISNUMBER(A8736)),VLOOKUP(A8736,Studies!A:BR,5,FALSE),"")</f>
        <v>Triazolam</v>
      </c>
      <c r="F8736" s="255" t="str">
        <f>IF(AND(A8736&lt;&gt;"",ISNUMBER(A8736)),VLOOKUP(A8736,Studies!A:BR,6,FALSE),"")</f>
        <v>Plasma</v>
      </c>
      <c r="G8736" s="194">
        <v>1</v>
      </c>
      <c r="H8736" s="50" t="s">
        <v>60</v>
      </c>
      <c r="I8736" s="187">
        <v>0.98675409999999997</v>
      </c>
      <c r="J8736" s="41" t="s">
        <v>941</v>
      </c>
      <c r="K8736" s="41" t="s">
        <v>335</v>
      </c>
      <c r="O8736" s="59" t="s">
        <v>2674</v>
      </c>
    </row>
    <row r="8737" spans="1:16" x14ac:dyDescent="0.2">
      <c r="A8737" s="30">
        <v>1056</v>
      </c>
      <c r="B8737" s="253" t="str">
        <f>IF(AND(A8737&lt;&gt;"",ISNUMBER(A8737)),VLOOKUP(A8737,Studies!A:BR,2,FALSE),"")</f>
        <v>Varhe 1994</v>
      </c>
      <c r="C8737" s="254" t="str">
        <f>IF(AND(A8737&lt;&gt;"",ISNUMBER(A8737)),VLOOKUP(A8737,Studies!A:BR,3,FALSE),"")</f>
        <v>https://www.ncbi.nlm.nih.gov/pubmed/7995001</v>
      </c>
      <c r="D8737" s="254" t="str">
        <f>IF(AND(A8737&lt;&gt;"",ISNUMBER(A8737)),VLOOKUP(A8737,Studies!A:BR,4,FALSE),"")</f>
        <v>Triazolam with placebo Subject 7</v>
      </c>
      <c r="E8737" s="254" t="str">
        <f>IF(AND(A8737&lt;&gt;"",ISNUMBER(A8737)),VLOOKUP(A8737,Studies!A:BR,5,FALSE),"")</f>
        <v>Triazolam</v>
      </c>
      <c r="F8737" s="255" t="str">
        <f>IF(AND(A8737&lt;&gt;"",ISNUMBER(A8737)),VLOOKUP(A8737,Studies!A:BR,6,FALSE),"")</f>
        <v>Plasma</v>
      </c>
      <c r="G8737" s="194">
        <v>1.5</v>
      </c>
      <c r="H8737" s="50" t="s">
        <v>60</v>
      </c>
      <c r="I8737" s="187">
        <v>1.373103</v>
      </c>
      <c r="J8737" s="41" t="s">
        <v>941</v>
      </c>
      <c r="K8737" s="41" t="s">
        <v>335</v>
      </c>
      <c r="O8737" s="59" t="s">
        <v>2674</v>
      </c>
    </row>
    <row r="8738" spans="1:16" x14ac:dyDescent="0.2">
      <c r="A8738" s="30">
        <v>1056</v>
      </c>
      <c r="B8738" s="253" t="str">
        <f>IF(AND(A8738&lt;&gt;"",ISNUMBER(A8738)),VLOOKUP(A8738,Studies!A:BR,2,FALSE),"")</f>
        <v>Varhe 1994</v>
      </c>
      <c r="C8738" s="254" t="str">
        <f>IF(AND(A8738&lt;&gt;"",ISNUMBER(A8738)),VLOOKUP(A8738,Studies!A:BR,3,FALSE),"")</f>
        <v>https://www.ncbi.nlm.nih.gov/pubmed/7995001</v>
      </c>
      <c r="D8738" s="254" t="str">
        <f>IF(AND(A8738&lt;&gt;"",ISNUMBER(A8738)),VLOOKUP(A8738,Studies!A:BR,4,FALSE),"")</f>
        <v>Triazolam with placebo Subject 7</v>
      </c>
      <c r="E8738" s="254" t="str">
        <f>IF(AND(A8738&lt;&gt;"",ISNUMBER(A8738)),VLOOKUP(A8738,Studies!A:BR,5,FALSE),"")</f>
        <v>Triazolam</v>
      </c>
      <c r="F8738" s="255" t="str">
        <f>IF(AND(A8738&lt;&gt;"",ISNUMBER(A8738)),VLOOKUP(A8738,Studies!A:BR,6,FALSE),"")</f>
        <v>Plasma</v>
      </c>
      <c r="G8738" s="194">
        <v>2</v>
      </c>
      <c r="H8738" s="50" t="s">
        <v>60</v>
      </c>
      <c r="I8738" s="187">
        <v>1.356995</v>
      </c>
      <c r="J8738" s="41" t="s">
        <v>941</v>
      </c>
      <c r="K8738" s="41" t="s">
        <v>335</v>
      </c>
      <c r="O8738" s="59" t="s">
        <v>2674</v>
      </c>
    </row>
    <row r="8739" spans="1:16" x14ac:dyDescent="0.2">
      <c r="A8739" s="30">
        <v>1056</v>
      </c>
      <c r="B8739" s="253" t="str">
        <f>IF(AND(A8739&lt;&gt;"",ISNUMBER(A8739)),VLOOKUP(A8739,Studies!A:BR,2,FALSE),"")</f>
        <v>Varhe 1994</v>
      </c>
      <c r="C8739" s="254" t="str">
        <f>IF(AND(A8739&lt;&gt;"",ISNUMBER(A8739)),VLOOKUP(A8739,Studies!A:BR,3,FALSE),"")</f>
        <v>https://www.ncbi.nlm.nih.gov/pubmed/7995001</v>
      </c>
      <c r="D8739" s="254" t="str">
        <f>IF(AND(A8739&lt;&gt;"",ISNUMBER(A8739)),VLOOKUP(A8739,Studies!A:BR,4,FALSE),"")</f>
        <v>Triazolam with placebo Subject 7</v>
      </c>
      <c r="E8739" s="254" t="str">
        <f>IF(AND(A8739&lt;&gt;"",ISNUMBER(A8739)),VLOOKUP(A8739,Studies!A:BR,5,FALSE),"")</f>
        <v>Triazolam</v>
      </c>
      <c r="F8739" s="255" t="str">
        <f>IF(AND(A8739&lt;&gt;"",ISNUMBER(A8739)),VLOOKUP(A8739,Studies!A:BR,6,FALSE),"")</f>
        <v>Plasma</v>
      </c>
      <c r="G8739" s="194">
        <v>2.5</v>
      </c>
      <c r="H8739" s="50" t="s">
        <v>60</v>
      </c>
      <c r="I8739" s="187">
        <v>1.084444</v>
      </c>
      <c r="J8739" s="41" t="s">
        <v>941</v>
      </c>
      <c r="K8739" s="41" t="s">
        <v>335</v>
      </c>
      <c r="O8739" s="59" t="s">
        <v>2674</v>
      </c>
    </row>
    <row r="8740" spans="1:16" x14ac:dyDescent="0.2">
      <c r="A8740" s="30">
        <v>1056</v>
      </c>
      <c r="B8740" s="253" t="str">
        <f>IF(AND(A8740&lt;&gt;"",ISNUMBER(A8740)),VLOOKUP(A8740,Studies!A:BR,2,FALSE),"")</f>
        <v>Varhe 1994</v>
      </c>
      <c r="C8740" s="254" t="str">
        <f>IF(AND(A8740&lt;&gt;"",ISNUMBER(A8740)),VLOOKUP(A8740,Studies!A:BR,3,FALSE),"")</f>
        <v>https://www.ncbi.nlm.nih.gov/pubmed/7995001</v>
      </c>
      <c r="D8740" s="254" t="str">
        <f>IF(AND(A8740&lt;&gt;"",ISNUMBER(A8740)),VLOOKUP(A8740,Studies!A:BR,4,FALSE),"")</f>
        <v>Triazolam with placebo Subject 7</v>
      </c>
      <c r="E8740" s="254" t="str">
        <f>IF(AND(A8740&lt;&gt;"",ISNUMBER(A8740)),VLOOKUP(A8740,Studies!A:BR,5,FALSE),"")</f>
        <v>Triazolam</v>
      </c>
      <c r="F8740" s="255" t="str">
        <f>IF(AND(A8740&lt;&gt;"",ISNUMBER(A8740)),VLOOKUP(A8740,Studies!A:BR,6,FALSE),"")</f>
        <v>Plasma</v>
      </c>
      <c r="G8740" s="194">
        <v>3</v>
      </c>
      <c r="H8740" s="50" t="s">
        <v>60</v>
      </c>
      <c r="I8740" s="187">
        <v>1.249409</v>
      </c>
      <c r="J8740" s="41" t="s">
        <v>941</v>
      </c>
      <c r="K8740" s="41" t="s">
        <v>335</v>
      </c>
      <c r="O8740" s="59" t="s">
        <v>2674</v>
      </c>
    </row>
    <row r="8741" spans="1:16" x14ac:dyDescent="0.2">
      <c r="A8741" s="30">
        <v>1056</v>
      </c>
      <c r="B8741" s="253" t="str">
        <f>IF(AND(A8741&lt;&gt;"",ISNUMBER(A8741)),VLOOKUP(A8741,Studies!A:BR,2,FALSE),"")</f>
        <v>Varhe 1994</v>
      </c>
      <c r="C8741" s="254" t="str">
        <f>IF(AND(A8741&lt;&gt;"",ISNUMBER(A8741)),VLOOKUP(A8741,Studies!A:BR,3,FALSE),"")</f>
        <v>https://www.ncbi.nlm.nih.gov/pubmed/7995001</v>
      </c>
      <c r="D8741" s="254" t="str">
        <f>IF(AND(A8741&lt;&gt;"",ISNUMBER(A8741)),VLOOKUP(A8741,Studies!A:BR,4,FALSE),"")</f>
        <v>Triazolam with placebo Subject 7</v>
      </c>
      <c r="E8741" s="254" t="str">
        <f>IF(AND(A8741&lt;&gt;"",ISNUMBER(A8741)),VLOOKUP(A8741,Studies!A:BR,5,FALSE),"")</f>
        <v>Triazolam</v>
      </c>
      <c r="F8741" s="255" t="str">
        <f>IF(AND(A8741&lt;&gt;"",ISNUMBER(A8741)),VLOOKUP(A8741,Studies!A:BR,6,FALSE),"")</f>
        <v>Plasma</v>
      </c>
      <c r="G8741" s="194">
        <v>4</v>
      </c>
      <c r="H8741" s="50" t="s">
        <v>60</v>
      </c>
      <c r="I8741" s="187">
        <v>0.79792620000000003</v>
      </c>
      <c r="J8741" s="41" t="s">
        <v>941</v>
      </c>
      <c r="K8741" s="41" t="s">
        <v>335</v>
      </c>
      <c r="O8741" s="59" t="s">
        <v>2674</v>
      </c>
    </row>
    <row r="8742" spans="1:16" x14ac:dyDescent="0.2">
      <c r="A8742" s="30">
        <v>1056</v>
      </c>
      <c r="B8742" s="253" t="str">
        <f>IF(AND(A8742&lt;&gt;"",ISNUMBER(A8742)),VLOOKUP(A8742,Studies!A:BR,2,FALSE),"")</f>
        <v>Varhe 1994</v>
      </c>
      <c r="C8742" s="254" t="str">
        <f>IF(AND(A8742&lt;&gt;"",ISNUMBER(A8742)),VLOOKUP(A8742,Studies!A:BR,3,FALSE),"")</f>
        <v>https://www.ncbi.nlm.nih.gov/pubmed/7995001</v>
      </c>
      <c r="D8742" s="254" t="str">
        <f>IF(AND(A8742&lt;&gt;"",ISNUMBER(A8742)),VLOOKUP(A8742,Studies!A:BR,4,FALSE),"")</f>
        <v>Triazolam with placebo Subject 7</v>
      </c>
      <c r="E8742" s="254" t="str">
        <f>IF(AND(A8742&lt;&gt;"",ISNUMBER(A8742)),VLOOKUP(A8742,Studies!A:BR,5,FALSE),"")</f>
        <v>Triazolam</v>
      </c>
      <c r="F8742" s="255" t="str">
        <f>IF(AND(A8742&lt;&gt;"",ISNUMBER(A8742)),VLOOKUP(A8742,Studies!A:BR,6,FALSE),"")</f>
        <v>Plasma</v>
      </c>
      <c r="G8742" s="194">
        <v>5</v>
      </c>
      <c r="H8742" s="50" t="s">
        <v>60</v>
      </c>
      <c r="I8742" s="187">
        <v>0.57341450000000005</v>
      </c>
      <c r="J8742" s="41" t="s">
        <v>941</v>
      </c>
      <c r="K8742" s="41" t="s">
        <v>335</v>
      </c>
      <c r="O8742" s="59" t="s">
        <v>2674</v>
      </c>
    </row>
    <row r="8743" spans="1:16" x14ac:dyDescent="0.2">
      <c r="A8743" s="30">
        <v>1056</v>
      </c>
      <c r="B8743" s="253" t="str">
        <f>IF(AND(A8743&lt;&gt;"",ISNUMBER(A8743)),VLOOKUP(A8743,Studies!A:BR,2,FALSE),"")</f>
        <v>Varhe 1994</v>
      </c>
      <c r="C8743" s="254" t="str">
        <f>IF(AND(A8743&lt;&gt;"",ISNUMBER(A8743)),VLOOKUP(A8743,Studies!A:BR,3,FALSE),"")</f>
        <v>https://www.ncbi.nlm.nih.gov/pubmed/7995001</v>
      </c>
      <c r="D8743" s="254" t="str">
        <f>IF(AND(A8743&lt;&gt;"",ISNUMBER(A8743)),VLOOKUP(A8743,Studies!A:BR,4,FALSE),"")</f>
        <v>Triazolam with placebo Subject 7</v>
      </c>
      <c r="E8743" s="254" t="str">
        <f>IF(AND(A8743&lt;&gt;"",ISNUMBER(A8743)),VLOOKUP(A8743,Studies!A:BR,5,FALSE),"")</f>
        <v>Triazolam</v>
      </c>
      <c r="F8743" s="255" t="str">
        <f>IF(AND(A8743&lt;&gt;"",ISNUMBER(A8743)),VLOOKUP(A8743,Studies!A:BR,6,FALSE),"")</f>
        <v>Plasma</v>
      </c>
      <c r="G8743" s="194">
        <v>6</v>
      </c>
      <c r="H8743" s="50" t="s">
        <v>60</v>
      </c>
      <c r="I8743" s="187">
        <v>0.38846389999999997</v>
      </c>
      <c r="J8743" s="41" t="s">
        <v>941</v>
      </c>
      <c r="K8743" s="41" t="s">
        <v>335</v>
      </c>
      <c r="O8743" s="59" t="s">
        <v>2674</v>
      </c>
    </row>
    <row r="8744" spans="1:16" x14ac:dyDescent="0.2">
      <c r="A8744" s="30">
        <v>1056</v>
      </c>
      <c r="B8744" s="253" t="str">
        <f>IF(AND(A8744&lt;&gt;"",ISNUMBER(A8744)),VLOOKUP(A8744,Studies!A:BR,2,FALSE),"")</f>
        <v>Varhe 1994</v>
      </c>
      <c r="C8744" s="254" t="str">
        <f>IF(AND(A8744&lt;&gt;"",ISNUMBER(A8744)),VLOOKUP(A8744,Studies!A:BR,3,FALSE),"")</f>
        <v>https://www.ncbi.nlm.nih.gov/pubmed/7995001</v>
      </c>
      <c r="D8744" s="254" t="str">
        <f>IF(AND(A8744&lt;&gt;"",ISNUMBER(A8744)),VLOOKUP(A8744,Studies!A:BR,4,FALSE),"")</f>
        <v>Triazolam with placebo Subject 7</v>
      </c>
      <c r="E8744" s="254" t="str">
        <f>IF(AND(A8744&lt;&gt;"",ISNUMBER(A8744)),VLOOKUP(A8744,Studies!A:BR,5,FALSE),"")</f>
        <v>Triazolam</v>
      </c>
      <c r="F8744" s="255" t="str">
        <f>IF(AND(A8744&lt;&gt;"",ISNUMBER(A8744)),VLOOKUP(A8744,Studies!A:BR,6,FALSE),"")</f>
        <v>Plasma</v>
      </c>
      <c r="G8744" s="194">
        <v>7</v>
      </c>
      <c r="H8744" s="50" t="s">
        <v>60</v>
      </c>
      <c r="I8744" s="187">
        <v>0.2926549</v>
      </c>
      <c r="J8744" s="41" t="s">
        <v>941</v>
      </c>
      <c r="K8744" s="41" t="s">
        <v>335</v>
      </c>
      <c r="O8744" s="59" t="s">
        <v>2674</v>
      </c>
    </row>
    <row r="8745" spans="1:16" x14ac:dyDescent="0.2">
      <c r="A8745" s="30">
        <v>1057</v>
      </c>
      <c r="B8745" s="253" t="str">
        <f>IF(AND(A8745&lt;&gt;"",ISNUMBER(A8745)),VLOOKUP(A8745,Studies!A:BR,2,FALSE),"")</f>
        <v>Varhe 1994</v>
      </c>
      <c r="C8745" s="254" t="str">
        <f>IF(AND(A8745&lt;&gt;"",ISNUMBER(A8745)),VLOOKUP(A8745,Studies!A:BR,3,FALSE),"")</f>
        <v>https://www.ncbi.nlm.nih.gov/pubmed/7995001</v>
      </c>
      <c r="D8745" s="254" t="str">
        <f>IF(AND(A8745&lt;&gt;"",ISNUMBER(A8745)),VLOOKUP(A8745,Studies!A:BR,4,FALSE),"")</f>
        <v>Triazolam with placebo Subject 8</v>
      </c>
      <c r="E8745" s="254" t="str">
        <f>IF(AND(A8745&lt;&gt;"",ISNUMBER(A8745)),VLOOKUP(A8745,Studies!A:BR,5,FALSE),"")</f>
        <v>Triazolam</v>
      </c>
      <c r="F8745" s="255" t="str">
        <f>IF(AND(A8745&lt;&gt;"",ISNUMBER(A8745)),VLOOKUP(A8745,Studies!A:BR,6,FALSE),"")</f>
        <v>Plasma</v>
      </c>
      <c r="G8745" s="194">
        <v>0.67</v>
      </c>
      <c r="H8745" s="50" t="s">
        <v>60</v>
      </c>
      <c r="I8745" s="187">
        <v>0.78083449999999999</v>
      </c>
      <c r="J8745" s="41" t="s">
        <v>941</v>
      </c>
      <c r="K8745" s="41" t="s">
        <v>335</v>
      </c>
      <c r="O8745" s="59" t="s">
        <v>2674</v>
      </c>
      <c r="P8745" s="42" t="s">
        <v>2676</v>
      </c>
    </row>
    <row r="8746" spans="1:16" x14ac:dyDescent="0.2">
      <c r="A8746" s="30">
        <v>1057</v>
      </c>
      <c r="B8746" s="253" t="str">
        <f>IF(AND(A8746&lt;&gt;"",ISNUMBER(A8746)),VLOOKUP(A8746,Studies!A:BR,2,FALSE),"")</f>
        <v>Varhe 1994</v>
      </c>
      <c r="C8746" s="254" t="str">
        <f>IF(AND(A8746&lt;&gt;"",ISNUMBER(A8746)),VLOOKUP(A8746,Studies!A:BR,3,FALSE),"")</f>
        <v>https://www.ncbi.nlm.nih.gov/pubmed/7995001</v>
      </c>
      <c r="D8746" s="254" t="str">
        <f>IF(AND(A8746&lt;&gt;"",ISNUMBER(A8746)),VLOOKUP(A8746,Studies!A:BR,4,FALSE),"")</f>
        <v>Triazolam with placebo Subject 8</v>
      </c>
      <c r="E8746" s="254" t="str">
        <f>IF(AND(A8746&lt;&gt;"",ISNUMBER(A8746)),VLOOKUP(A8746,Studies!A:BR,5,FALSE),"")</f>
        <v>Triazolam</v>
      </c>
      <c r="F8746" s="255" t="str">
        <f>IF(AND(A8746&lt;&gt;"",ISNUMBER(A8746)),VLOOKUP(A8746,Studies!A:BR,6,FALSE),"")</f>
        <v>Plasma</v>
      </c>
      <c r="G8746" s="194">
        <v>1</v>
      </c>
      <c r="H8746" s="50" t="s">
        <v>60</v>
      </c>
      <c r="I8746" s="187">
        <v>1.3448990000000001</v>
      </c>
      <c r="J8746" s="41" t="s">
        <v>941</v>
      </c>
      <c r="K8746" s="41" t="s">
        <v>335</v>
      </c>
      <c r="O8746" s="59" t="s">
        <v>2674</v>
      </c>
    </row>
    <row r="8747" spans="1:16" x14ac:dyDescent="0.2">
      <c r="A8747" s="30">
        <v>1057</v>
      </c>
      <c r="B8747" s="253" t="str">
        <f>IF(AND(A8747&lt;&gt;"",ISNUMBER(A8747)),VLOOKUP(A8747,Studies!A:BR,2,FALSE),"")</f>
        <v>Varhe 1994</v>
      </c>
      <c r="C8747" s="254" t="str">
        <f>IF(AND(A8747&lt;&gt;"",ISNUMBER(A8747)),VLOOKUP(A8747,Studies!A:BR,3,FALSE),"")</f>
        <v>https://www.ncbi.nlm.nih.gov/pubmed/7995001</v>
      </c>
      <c r="D8747" s="254" t="str">
        <f>IF(AND(A8747&lt;&gt;"",ISNUMBER(A8747)),VLOOKUP(A8747,Studies!A:BR,4,FALSE),"")</f>
        <v>Triazolam with placebo Subject 8</v>
      </c>
      <c r="E8747" s="254" t="str">
        <f>IF(AND(A8747&lt;&gt;"",ISNUMBER(A8747)),VLOOKUP(A8747,Studies!A:BR,5,FALSE),"")</f>
        <v>Triazolam</v>
      </c>
      <c r="F8747" s="255" t="str">
        <f>IF(AND(A8747&lt;&gt;"",ISNUMBER(A8747)),VLOOKUP(A8747,Studies!A:BR,6,FALSE),"")</f>
        <v>Plasma</v>
      </c>
      <c r="G8747" s="194">
        <v>1.5</v>
      </c>
      <c r="H8747" s="50" t="s">
        <v>60</v>
      </c>
      <c r="I8747" s="187">
        <v>1.66557</v>
      </c>
      <c r="J8747" s="41" t="s">
        <v>941</v>
      </c>
      <c r="K8747" s="41" t="s">
        <v>335</v>
      </c>
      <c r="O8747" s="59" t="s">
        <v>2674</v>
      </c>
    </row>
    <row r="8748" spans="1:16" x14ac:dyDescent="0.2">
      <c r="A8748" s="30">
        <v>1057</v>
      </c>
      <c r="B8748" s="253" t="str">
        <f>IF(AND(A8748&lt;&gt;"",ISNUMBER(A8748)),VLOOKUP(A8748,Studies!A:BR,2,FALSE),"")</f>
        <v>Varhe 1994</v>
      </c>
      <c r="C8748" s="254" t="str">
        <f>IF(AND(A8748&lt;&gt;"",ISNUMBER(A8748)),VLOOKUP(A8748,Studies!A:BR,3,FALSE),"")</f>
        <v>https://www.ncbi.nlm.nih.gov/pubmed/7995001</v>
      </c>
      <c r="D8748" s="254" t="str">
        <f>IF(AND(A8748&lt;&gt;"",ISNUMBER(A8748)),VLOOKUP(A8748,Studies!A:BR,4,FALSE),"")</f>
        <v>Triazolam with placebo Subject 8</v>
      </c>
      <c r="E8748" s="254" t="str">
        <f>IF(AND(A8748&lt;&gt;"",ISNUMBER(A8748)),VLOOKUP(A8748,Studies!A:BR,5,FALSE),"")</f>
        <v>Triazolam</v>
      </c>
      <c r="F8748" s="255" t="str">
        <f>IF(AND(A8748&lt;&gt;"",ISNUMBER(A8748)),VLOOKUP(A8748,Studies!A:BR,6,FALSE),"")</f>
        <v>Plasma</v>
      </c>
      <c r="G8748" s="194">
        <v>2</v>
      </c>
      <c r="H8748" s="50" t="s">
        <v>60</v>
      </c>
      <c r="I8748" s="187">
        <v>1.553852</v>
      </c>
      <c r="J8748" s="41" t="s">
        <v>941</v>
      </c>
      <c r="K8748" s="41" t="s">
        <v>335</v>
      </c>
      <c r="O8748" s="59" t="s">
        <v>2674</v>
      </c>
    </row>
    <row r="8749" spans="1:16" x14ac:dyDescent="0.2">
      <c r="A8749" s="30">
        <v>1057</v>
      </c>
      <c r="B8749" s="253" t="str">
        <f>IF(AND(A8749&lt;&gt;"",ISNUMBER(A8749)),VLOOKUP(A8749,Studies!A:BR,2,FALSE),"")</f>
        <v>Varhe 1994</v>
      </c>
      <c r="C8749" s="254" t="str">
        <f>IF(AND(A8749&lt;&gt;"",ISNUMBER(A8749)),VLOOKUP(A8749,Studies!A:BR,3,FALSE),"")</f>
        <v>https://www.ncbi.nlm.nih.gov/pubmed/7995001</v>
      </c>
      <c r="D8749" s="254" t="str">
        <f>IF(AND(A8749&lt;&gt;"",ISNUMBER(A8749)),VLOOKUP(A8749,Studies!A:BR,4,FALSE),"")</f>
        <v>Triazolam with placebo Subject 8</v>
      </c>
      <c r="E8749" s="254" t="str">
        <f>IF(AND(A8749&lt;&gt;"",ISNUMBER(A8749)),VLOOKUP(A8749,Studies!A:BR,5,FALSE),"")</f>
        <v>Triazolam</v>
      </c>
      <c r="F8749" s="255" t="str">
        <f>IF(AND(A8749&lt;&gt;"",ISNUMBER(A8749)),VLOOKUP(A8749,Studies!A:BR,6,FALSE),"")</f>
        <v>Plasma</v>
      </c>
      <c r="G8749" s="194">
        <v>2.5</v>
      </c>
      <c r="H8749" s="50" t="s">
        <v>60</v>
      </c>
      <c r="I8749" s="187">
        <v>1.3666640000000001</v>
      </c>
      <c r="J8749" s="41" t="s">
        <v>941</v>
      </c>
      <c r="K8749" s="41" t="s">
        <v>335</v>
      </c>
      <c r="O8749" s="59" t="s">
        <v>2674</v>
      </c>
    </row>
    <row r="8750" spans="1:16" x14ac:dyDescent="0.2">
      <c r="A8750" s="30">
        <v>1057</v>
      </c>
      <c r="B8750" s="253" t="str">
        <f>IF(AND(A8750&lt;&gt;"",ISNUMBER(A8750)),VLOOKUP(A8750,Studies!A:BR,2,FALSE),"")</f>
        <v>Varhe 1994</v>
      </c>
      <c r="C8750" s="254" t="str">
        <f>IF(AND(A8750&lt;&gt;"",ISNUMBER(A8750)),VLOOKUP(A8750,Studies!A:BR,3,FALSE),"")</f>
        <v>https://www.ncbi.nlm.nih.gov/pubmed/7995001</v>
      </c>
      <c r="D8750" s="254" t="str">
        <f>IF(AND(A8750&lt;&gt;"",ISNUMBER(A8750)),VLOOKUP(A8750,Studies!A:BR,4,FALSE),"")</f>
        <v>Triazolam with placebo Subject 8</v>
      </c>
      <c r="E8750" s="254" t="str">
        <f>IF(AND(A8750&lt;&gt;"",ISNUMBER(A8750)),VLOOKUP(A8750,Studies!A:BR,5,FALSE),"")</f>
        <v>Triazolam</v>
      </c>
      <c r="F8750" s="255" t="str">
        <f>IF(AND(A8750&lt;&gt;"",ISNUMBER(A8750)),VLOOKUP(A8750,Studies!A:BR,6,FALSE),"")</f>
        <v>Plasma</v>
      </c>
      <c r="G8750" s="194">
        <v>3</v>
      </c>
      <c r="H8750" s="50" t="s">
        <v>60</v>
      </c>
      <c r="I8750" s="187">
        <v>1.274821</v>
      </c>
      <c r="J8750" s="41" t="s">
        <v>941</v>
      </c>
      <c r="K8750" s="41" t="s">
        <v>335</v>
      </c>
      <c r="O8750" s="59" t="s">
        <v>2674</v>
      </c>
    </row>
    <row r="8751" spans="1:16" x14ac:dyDescent="0.2">
      <c r="A8751" s="30">
        <v>1057</v>
      </c>
      <c r="B8751" s="253" t="str">
        <f>IF(AND(A8751&lt;&gt;"",ISNUMBER(A8751)),VLOOKUP(A8751,Studies!A:BR,2,FALSE),"")</f>
        <v>Varhe 1994</v>
      </c>
      <c r="C8751" s="254" t="str">
        <f>IF(AND(A8751&lt;&gt;"",ISNUMBER(A8751)),VLOOKUP(A8751,Studies!A:BR,3,FALSE),"")</f>
        <v>https://www.ncbi.nlm.nih.gov/pubmed/7995001</v>
      </c>
      <c r="D8751" s="254" t="str">
        <f>IF(AND(A8751&lt;&gt;"",ISNUMBER(A8751)),VLOOKUP(A8751,Studies!A:BR,4,FALSE),"")</f>
        <v>Triazolam with placebo Subject 8</v>
      </c>
      <c r="E8751" s="254" t="str">
        <f>IF(AND(A8751&lt;&gt;"",ISNUMBER(A8751)),VLOOKUP(A8751,Studies!A:BR,5,FALSE),"")</f>
        <v>Triazolam</v>
      </c>
      <c r="F8751" s="255" t="str">
        <f>IF(AND(A8751&lt;&gt;"",ISNUMBER(A8751)),VLOOKUP(A8751,Studies!A:BR,6,FALSE),"")</f>
        <v>Plasma</v>
      </c>
      <c r="G8751" s="194">
        <v>4</v>
      </c>
      <c r="H8751" s="50" t="s">
        <v>60</v>
      </c>
      <c r="I8751" s="187">
        <v>0.97453849999999997</v>
      </c>
      <c r="J8751" s="41" t="s">
        <v>941</v>
      </c>
      <c r="K8751" s="41" t="s">
        <v>335</v>
      </c>
      <c r="O8751" s="59" t="s">
        <v>2674</v>
      </c>
    </row>
    <row r="8752" spans="1:16" x14ac:dyDescent="0.2">
      <c r="A8752" s="30">
        <v>1057</v>
      </c>
      <c r="B8752" s="253" t="str">
        <f>IF(AND(A8752&lt;&gt;"",ISNUMBER(A8752)),VLOOKUP(A8752,Studies!A:BR,2,FALSE),"")</f>
        <v>Varhe 1994</v>
      </c>
      <c r="C8752" s="254" t="str">
        <f>IF(AND(A8752&lt;&gt;"",ISNUMBER(A8752)),VLOOKUP(A8752,Studies!A:BR,3,FALSE),"")</f>
        <v>https://www.ncbi.nlm.nih.gov/pubmed/7995001</v>
      </c>
      <c r="D8752" s="254" t="str">
        <f>IF(AND(A8752&lt;&gt;"",ISNUMBER(A8752)),VLOOKUP(A8752,Studies!A:BR,4,FALSE),"")</f>
        <v>Triazolam with placebo Subject 8</v>
      </c>
      <c r="E8752" s="254" t="str">
        <f>IF(AND(A8752&lt;&gt;"",ISNUMBER(A8752)),VLOOKUP(A8752,Studies!A:BR,5,FALSE),"")</f>
        <v>Triazolam</v>
      </c>
      <c r="F8752" s="255" t="str">
        <f>IF(AND(A8752&lt;&gt;"",ISNUMBER(A8752)),VLOOKUP(A8752,Studies!A:BR,6,FALSE),"")</f>
        <v>Plasma</v>
      </c>
      <c r="G8752" s="194">
        <v>5</v>
      </c>
      <c r="H8752" s="50" t="s">
        <v>60</v>
      </c>
      <c r="I8752" s="187">
        <v>0.67787580000000003</v>
      </c>
      <c r="J8752" s="41" t="s">
        <v>941</v>
      </c>
      <c r="K8752" s="41" t="s">
        <v>335</v>
      </c>
      <c r="O8752" s="59" t="s">
        <v>2674</v>
      </c>
    </row>
    <row r="8753" spans="1:16" x14ac:dyDescent="0.2">
      <c r="A8753" s="30">
        <v>1057</v>
      </c>
      <c r="B8753" s="253" t="str">
        <f>IF(AND(A8753&lt;&gt;"",ISNUMBER(A8753)),VLOOKUP(A8753,Studies!A:BR,2,FALSE),"")</f>
        <v>Varhe 1994</v>
      </c>
      <c r="C8753" s="254" t="str">
        <f>IF(AND(A8753&lt;&gt;"",ISNUMBER(A8753)),VLOOKUP(A8753,Studies!A:BR,3,FALSE),"")</f>
        <v>https://www.ncbi.nlm.nih.gov/pubmed/7995001</v>
      </c>
      <c r="D8753" s="254" t="str">
        <f>IF(AND(A8753&lt;&gt;"",ISNUMBER(A8753)),VLOOKUP(A8753,Studies!A:BR,4,FALSE),"")</f>
        <v>Triazolam with placebo Subject 8</v>
      </c>
      <c r="E8753" s="254" t="str">
        <f>IF(AND(A8753&lt;&gt;"",ISNUMBER(A8753)),VLOOKUP(A8753,Studies!A:BR,5,FALSE),"")</f>
        <v>Triazolam</v>
      </c>
      <c r="F8753" s="255" t="str">
        <f>IF(AND(A8753&lt;&gt;"",ISNUMBER(A8753)),VLOOKUP(A8753,Studies!A:BR,6,FALSE),"")</f>
        <v>Plasma</v>
      </c>
      <c r="G8753" s="194">
        <v>6</v>
      </c>
      <c r="H8753" s="50" t="s">
        <v>60</v>
      </c>
      <c r="I8753" s="187">
        <v>0.60403709999999999</v>
      </c>
      <c r="J8753" s="41" t="s">
        <v>941</v>
      </c>
      <c r="K8753" s="41" t="s">
        <v>335</v>
      </c>
      <c r="O8753" s="59" t="s">
        <v>2674</v>
      </c>
    </row>
    <row r="8754" spans="1:16" x14ac:dyDescent="0.2">
      <c r="A8754" s="30">
        <v>1058</v>
      </c>
      <c r="B8754" s="253" t="str">
        <f>IF(AND(A8754&lt;&gt;"",ISNUMBER(A8754)),VLOOKUP(A8754,Studies!A:BR,2,FALSE),"")</f>
        <v>Varhe 1994</v>
      </c>
      <c r="C8754" s="254" t="str">
        <f>IF(AND(A8754&lt;&gt;"",ISNUMBER(A8754)),VLOOKUP(A8754,Studies!A:BR,3,FALSE),"")</f>
        <v>https://www.ncbi.nlm.nih.gov/pubmed/7995001</v>
      </c>
      <c r="D8754" s="254" t="str">
        <f>IF(AND(A8754&lt;&gt;"",ISNUMBER(A8754)),VLOOKUP(A8754,Studies!A:BR,4,FALSE),"")</f>
        <v>Triazolam with placebo Subject 9</v>
      </c>
      <c r="E8754" s="254" t="str">
        <f>IF(AND(A8754&lt;&gt;"",ISNUMBER(A8754)),VLOOKUP(A8754,Studies!A:BR,5,FALSE),"")</f>
        <v>Triazolam</v>
      </c>
      <c r="F8754" s="255" t="str">
        <f>IF(AND(A8754&lt;&gt;"",ISNUMBER(A8754)),VLOOKUP(A8754,Studies!A:BR,6,FALSE),"")</f>
        <v>Plasma</v>
      </c>
      <c r="G8754" s="194">
        <v>0.67</v>
      </c>
      <c r="H8754" s="50" t="s">
        <v>60</v>
      </c>
      <c r="I8754" s="187">
        <v>0.48908960000000001</v>
      </c>
      <c r="J8754" s="41" t="s">
        <v>941</v>
      </c>
      <c r="K8754" s="41" t="s">
        <v>335</v>
      </c>
      <c r="O8754" s="59" t="s">
        <v>2674</v>
      </c>
      <c r="P8754" s="42" t="s">
        <v>2680</v>
      </c>
    </row>
    <row r="8755" spans="1:16" x14ac:dyDescent="0.2">
      <c r="A8755" s="30">
        <v>1058</v>
      </c>
      <c r="B8755" s="253" t="str">
        <f>IF(AND(A8755&lt;&gt;"",ISNUMBER(A8755)),VLOOKUP(A8755,Studies!A:BR,2,FALSE),"")</f>
        <v>Varhe 1994</v>
      </c>
      <c r="C8755" s="254" t="str">
        <f>IF(AND(A8755&lt;&gt;"",ISNUMBER(A8755)),VLOOKUP(A8755,Studies!A:BR,3,FALSE),"")</f>
        <v>https://www.ncbi.nlm.nih.gov/pubmed/7995001</v>
      </c>
      <c r="D8755" s="254" t="str">
        <f>IF(AND(A8755&lt;&gt;"",ISNUMBER(A8755)),VLOOKUP(A8755,Studies!A:BR,4,FALSE),"")</f>
        <v>Triazolam with placebo Subject 9</v>
      </c>
      <c r="E8755" s="254" t="str">
        <f>IF(AND(A8755&lt;&gt;"",ISNUMBER(A8755)),VLOOKUP(A8755,Studies!A:BR,5,FALSE),"")</f>
        <v>Triazolam</v>
      </c>
      <c r="F8755" s="255" t="str">
        <f>IF(AND(A8755&lt;&gt;"",ISNUMBER(A8755)),VLOOKUP(A8755,Studies!A:BR,6,FALSE),"")</f>
        <v>Plasma</v>
      </c>
      <c r="G8755" s="194">
        <v>1</v>
      </c>
      <c r="H8755" s="50" t="s">
        <v>60</v>
      </c>
      <c r="I8755" s="187">
        <v>0.84025559999999999</v>
      </c>
      <c r="J8755" s="41" t="s">
        <v>941</v>
      </c>
      <c r="K8755" s="41" t="s">
        <v>335</v>
      </c>
      <c r="O8755" s="59" t="s">
        <v>2674</v>
      </c>
    </row>
    <row r="8756" spans="1:16" x14ac:dyDescent="0.2">
      <c r="A8756" s="30">
        <v>1058</v>
      </c>
      <c r="B8756" s="253" t="str">
        <f>IF(AND(A8756&lt;&gt;"",ISNUMBER(A8756)),VLOOKUP(A8756,Studies!A:BR,2,FALSE),"")</f>
        <v>Varhe 1994</v>
      </c>
      <c r="C8756" s="254" t="str">
        <f>IF(AND(A8756&lt;&gt;"",ISNUMBER(A8756)),VLOOKUP(A8756,Studies!A:BR,3,FALSE),"")</f>
        <v>https://www.ncbi.nlm.nih.gov/pubmed/7995001</v>
      </c>
      <c r="D8756" s="254" t="str">
        <f>IF(AND(A8756&lt;&gt;"",ISNUMBER(A8756)),VLOOKUP(A8756,Studies!A:BR,4,FALSE),"")</f>
        <v>Triazolam with placebo Subject 9</v>
      </c>
      <c r="E8756" s="254" t="str">
        <f>IF(AND(A8756&lt;&gt;"",ISNUMBER(A8756)),VLOOKUP(A8756,Studies!A:BR,5,FALSE),"")</f>
        <v>Triazolam</v>
      </c>
      <c r="F8756" s="255" t="str">
        <f>IF(AND(A8756&lt;&gt;"",ISNUMBER(A8756)),VLOOKUP(A8756,Studies!A:BR,6,FALSE),"")</f>
        <v>Plasma</v>
      </c>
      <c r="G8756" s="194">
        <v>1.5</v>
      </c>
      <c r="H8756" s="50" t="s">
        <v>60</v>
      </c>
      <c r="I8756" s="187">
        <v>0.99147110000000005</v>
      </c>
      <c r="J8756" s="41" t="s">
        <v>941</v>
      </c>
      <c r="K8756" s="41" t="s">
        <v>335</v>
      </c>
      <c r="O8756" s="59" t="s">
        <v>2674</v>
      </c>
    </row>
    <row r="8757" spans="1:16" x14ac:dyDescent="0.2">
      <c r="A8757" s="30">
        <v>1058</v>
      </c>
      <c r="B8757" s="253" t="str">
        <f>IF(AND(A8757&lt;&gt;"",ISNUMBER(A8757)),VLOOKUP(A8757,Studies!A:BR,2,FALSE),"")</f>
        <v>Varhe 1994</v>
      </c>
      <c r="C8757" s="254" t="str">
        <f>IF(AND(A8757&lt;&gt;"",ISNUMBER(A8757)),VLOOKUP(A8757,Studies!A:BR,3,FALSE),"")</f>
        <v>https://www.ncbi.nlm.nih.gov/pubmed/7995001</v>
      </c>
      <c r="D8757" s="254" t="str">
        <f>IF(AND(A8757&lt;&gt;"",ISNUMBER(A8757)),VLOOKUP(A8757,Studies!A:BR,4,FALSE),"")</f>
        <v>Triazolam with placebo Subject 9</v>
      </c>
      <c r="E8757" s="254" t="str">
        <f>IF(AND(A8757&lt;&gt;"",ISNUMBER(A8757)),VLOOKUP(A8757,Studies!A:BR,5,FALSE),"")</f>
        <v>Triazolam</v>
      </c>
      <c r="F8757" s="255" t="str">
        <f>IF(AND(A8757&lt;&gt;"",ISNUMBER(A8757)),VLOOKUP(A8757,Studies!A:BR,6,FALSE),"")</f>
        <v>Plasma</v>
      </c>
      <c r="G8757" s="194">
        <v>2</v>
      </c>
      <c r="H8757" s="50" t="s">
        <v>60</v>
      </c>
      <c r="I8757" s="187">
        <v>0.85191119999999998</v>
      </c>
      <c r="J8757" s="41" t="s">
        <v>941</v>
      </c>
      <c r="K8757" s="41" t="s">
        <v>335</v>
      </c>
      <c r="O8757" s="59" t="s">
        <v>2674</v>
      </c>
    </row>
    <row r="8758" spans="1:16" x14ac:dyDescent="0.2">
      <c r="A8758" s="30">
        <v>1058</v>
      </c>
      <c r="B8758" s="253" t="str">
        <f>IF(AND(A8758&lt;&gt;"",ISNUMBER(A8758)),VLOOKUP(A8758,Studies!A:BR,2,FALSE),"")</f>
        <v>Varhe 1994</v>
      </c>
      <c r="C8758" s="254" t="str">
        <f>IF(AND(A8758&lt;&gt;"",ISNUMBER(A8758)),VLOOKUP(A8758,Studies!A:BR,3,FALSE),"")</f>
        <v>https://www.ncbi.nlm.nih.gov/pubmed/7995001</v>
      </c>
      <c r="D8758" s="254" t="str">
        <f>IF(AND(A8758&lt;&gt;"",ISNUMBER(A8758)),VLOOKUP(A8758,Studies!A:BR,4,FALSE),"")</f>
        <v>Triazolam with placebo Subject 9</v>
      </c>
      <c r="E8758" s="254" t="str">
        <f>IF(AND(A8758&lt;&gt;"",ISNUMBER(A8758)),VLOOKUP(A8758,Studies!A:BR,5,FALSE),"")</f>
        <v>Triazolam</v>
      </c>
      <c r="F8758" s="255" t="str">
        <f>IF(AND(A8758&lt;&gt;"",ISNUMBER(A8758)),VLOOKUP(A8758,Studies!A:BR,6,FALSE),"")</f>
        <v>Plasma</v>
      </c>
      <c r="G8758" s="194">
        <v>2.5</v>
      </c>
      <c r="H8758" s="50" t="s">
        <v>60</v>
      </c>
      <c r="I8758" s="187">
        <v>0.97046290000000002</v>
      </c>
      <c r="J8758" s="41" t="s">
        <v>941</v>
      </c>
      <c r="K8758" s="41" t="s">
        <v>335</v>
      </c>
      <c r="O8758" s="59" t="s">
        <v>2674</v>
      </c>
    </row>
    <row r="8759" spans="1:16" x14ac:dyDescent="0.2">
      <c r="A8759" s="30">
        <v>1058</v>
      </c>
      <c r="B8759" s="253" t="str">
        <f>IF(AND(A8759&lt;&gt;"",ISNUMBER(A8759)),VLOOKUP(A8759,Studies!A:BR,2,FALSE),"")</f>
        <v>Varhe 1994</v>
      </c>
      <c r="C8759" s="254" t="str">
        <f>IF(AND(A8759&lt;&gt;"",ISNUMBER(A8759)),VLOOKUP(A8759,Studies!A:BR,3,FALSE),"")</f>
        <v>https://www.ncbi.nlm.nih.gov/pubmed/7995001</v>
      </c>
      <c r="D8759" s="254" t="str">
        <f>IF(AND(A8759&lt;&gt;"",ISNUMBER(A8759)),VLOOKUP(A8759,Studies!A:BR,4,FALSE),"")</f>
        <v>Triazolam with placebo Subject 9</v>
      </c>
      <c r="E8759" s="254" t="str">
        <f>IF(AND(A8759&lt;&gt;"",ISNUMBER(A8759)),VLOOKUP(A8759,Studies!A:BR,5,FALSE),"")</f>
        <v>Triazolam</v>
      </c>
      <c r="F8759" s="255" t="str">
        <f>IF(AND(A8759&lt;&gt;"",ISNUMBER(A8759)),VLOOKUP(A8759,Studies!A:BR,6,FALSE),"")</f>
        <v>Plasma</v>
      </c>
      <c r="G8759" s="194">
        <v>3</v>
      </c>
      <c r="H8759" s="50" t="s">
        <v>60</v>
      </c>
      <c r="I8759" s="187">
        <v>0.82412149999999995</v>
      </c>
      <c r="J8759" s="41" t="s">
        <v>941</v>
      </c>
      <c r="K8759" s="41" t="s">
        <v>335</v>
      </c>
      <c r="O8759" s="59" t="s">
        <v>2674</v>
      </c>
    </row>
    <row r="8760" spans="1:16" x14ac:dyDescent="0.2">
      <c r="A8760" s="30">
        <v>1058</v>
      </c>
      <c r="B8760" s="253" t="str">
        <f>IF(AND(A8760&lt;&gt;"",ISNUMBER(A8760)),VLOOKUP(A8760,Studies!A:BR,2,FALSE),"")</f>
        <v>Varhe 1994</v>
      </c>
      <c r="C8760" s="254" t="str">
        <f>IF(AND(A8760&lt;&gt;"",ISNUMBER(A8760)),VLOOKUP(A8760,Studies!A:BR,3,FALSE),"")</f>
        <v>https://www.ncbi.nlm.nih.gov/pubmed/7995001</v>
      </c>
      <c r="D8760" s="254" t="str">
        <f>IF(AND(A8760&lt;&gt;"",ISNUMBER(A8760)),VLOOKUP(A8760,Studies!A:BR,4,FALSE),"")</f>
        <v>Triazolam with placebo Subject 9</v>
      </c>
      <c r="E8760" s="254" t="str">
        <f>IF(AND(A8760&lt;&gt;"",ISNUMBER(A8760)),VLOOKUP(A8760,Studies!A:BR,5,FALSE),"")</f>
        <v>Triazolam</v>
      </c>
      <c r="F8760" s="255" t="str">
        <f>IF(AND(A8760&lt;&gt;"",ISNUMBER(A8760)),VLOOKUP(A8760,Studies!A:BR,6,FALSE),"")</f>
        <v>Plasma</v>
      </c>
      <c r="G8760" s="194">
        <v>4</v>
      </c>
      <c r="H8760" s="50" t="s">
        <v>60</v>
      </c>
      <c r="I8760" s="187">
        <v>0.74297820000000003</v>
      </c>
      <c r="J8760" s="41" t="s">
        <v>941</v>
      </c>
      <c r="K8760" s="41" t="s">
        <v>335</v>
      </c>
      <c r="O8760" s="59" t="s">
        <v>2674</v>
      </c>
    </row>
    <row r="8761" spans="1:16" x14ac:dyDescent="0.2">
      <c r="A8761" s="30">
        <v>1058</v>
      </c>
      <c r="B8761" s="253" t="str">
        <f>IF(AND(A8761&lt;&gt;"",ISNUMBER(A8761)),VLOOKUP(A8761,Studies!A:BR,2,FALSE),"")</f>
        <v>Varhe 1994</v>
      </c>
      <c r="C8761" s="254" t="str">
        <f>IF(AND(A8761&lt;&gt;"",ISNUMBER(A8761)),VLOOKUP(A8761,Studies!A:BR,3,FALSE),"")</f>
        <v>https://www.ncbi.nlm.nih.gov/pubmed/7995001</v>
      </c>
      <c r="D8761" s="254" t="str">
        <f>IF(AND(A8761&lt;&gt;"",ISNUMBER(A8761)),VLOOKUP(A8761,Studies!A:BR,4,FALSE),"")</f>
        <v>Triazolam with placebo Subject 9</v>
      </c>
      <c r="E8761" s="254" t="str">
        <f>IF(AND(A8761&lt;&gt;"",ISNUMBER(A8761)),VLOOKUP(A8761,Studies!A:BR,5,FALSE),"")</f>
        <v>Triazolam</v>
      </c>
      <c r="F8761" s="255" t="str">
        <f>IF(AND(A8761&lt;&gt;"",ISNUMBER(A8761)),VLOOKUP(A8761,Studies!A:BR,6,FALSE),"")</f>
        <v>Plasma</v>
      </c>
      <c r="G8761" s="194">
        <v>5</v>
      </c>
      <c r="H8761" s="50" t="s">
        <v>60</v>
      </c>
      <c r="I8761" s="187">
        <v>0.48201490000000002</v>
      </c>
      <c r="J8761" s="41" t="s">
        <v>941</v>
      </c>
      <c r="K8761" s="41" t="s">
        <v>335</v>
      </c>
      <c r="O8761" s="59" t="s">
        <v>2674</v>
      </c>
    </row>
    <row r="8762" spans="1:16" x14ac:dyDescent="0.2">
      <c r="A8762" s="30">
        <v>1058</v>
      </c>
      <c r="B8762" s="253" t="str">
        <f>IF(AND(A8762&lt;&gt;"",ISNUMBER(A8762)),VLOOKUP(A8762,Studies!A:BR,2,FALSE),"")</f>
        <v>Varhe 1994</v>
      </c>
      <c r="C8762" s="254" t="str">
        <f>IF(AND(A8762&lt;&gt;"",ISNUMBER(A8762)),VLOOKUP(A8762,Studies!A:BR,3,FALSE),"")</f>
        <v>https://www.ncbi.nlm.nih.gov/pubmed/7995001</v>
      </c>
      <c r="D8762" s="254" t="str">
        <f>IF(AND(A8762&lt;&gt;"",ISNUMBER(A8762)),VLOOKUP(A8762,Studies!A:BR,4,FALSE),"")</f>
        <v>Triazolam with placebo Subject 9</v>
      </c>
      <c r="E8762" s="254" t="str">
        <f>IF(AND(A8762&lt;&gt;"",ISNUMBER(A8762)),VLOOKUP(A8762,Studies!A:BR,5,FALSE),"")</f>
        <v>Triazolam</v>
      </c>
      <c r="F8762" s="255" t="str">
        <f>IF(AND(A8762&lt;&gt;"",ISNUMBER(A8762)),VLOOKUP(A8762,Studies!A:BR,6,FALSE),"")</f>
        <v>Plasma</v>
      </c>
      <c r="G8762" s="194">
        <v>6</v>
      </c>
      <c r="H8762" s="50" t="s">
        <v>60</v>
      </c>
      <c r="I8762" s="187">
        <v>0.39097520000000002</v>
      </c>
      <c r="J8762" s="41" t="s">
        <v>941</v>
      </c>
      <c r="K8762" s="41" t="s">
        <v>335</v>
      </c>
      <c r="O8762" s="59" t="s">
        <v>2674</v>
      </c>
    </row>
    <row r="8763" spans="1:16" x14ac:dyDescent="0.2">
      <c r="A8763" s="30">
        <v>1059</v>
      </c>
      <c r="B8763" s="253" t="str">
        <f>IF(AND(A8763&lt;&gt;"",ISNUMBER(A8763)),VLOOKUP(A8763,Studies!A:BR,2,FALSE),"")</f>
        <v>Varhe 1994</v>
      </c>
      <c r="C8763" s="254" t="str">
        <f>IF(AND(A8763&lt;&gt;"",ISNUMBER(A8763)),VLOOKUP(A8763,Studies!A:BR,3,FALSE),"")</f>
        <v>https://www.ncbi.nlm.nih.gov/pubmed/7995001</v>
      </c>
      <c r="D8763" s="254" t="str">
        <f>IF(AND(A8763&lt;&gt;"",ISNUMBER(A8763)),VLOOKUP(A8763,Studies!A:BR,4,FALSE),"")</f>
        <v>Triazolam with ketoconazole Subject 1</v>
      </c>
      <c r="E8763" s="254" t="str">
        <f>IF(AND(A8763&lt;&gt;"",ISNUMBER(A8763)),VLOOKUP(A8763,Studies!A:BR,5,FALSE),"")</f>
        <v>Triazolam</v>
      </c>
      <c r="F8763" s="255" t="str">
        <f>IF(AND(A8763&lt;&gt;"",ISNUMBER(A8763)),VLOOKUP(A8763,Studies!A:BR,6,FALSE),"")</f>
        <v>Plasma</v>
      </c>
      <c r="G8763" s="194">
        <v>73.33</v>
      </c>
      <c r="H8763" s="50" t="s">
        <v>60</v>
      </c>
      <c r="I8763" s="187">
        <v>0.30116199999999999</v>
      </c>
      <c r="J8763" s="41" t="s">
        <v>941</v>
      </c>
      <c r="K8763" s="41" t="s">
        <v>335</v>
      </c>
      <c r="O8763" s="59" t="s">
        <v>2674</v>
      </c>
      <c r="P8763" s="42" t="s">
        <v>2681</v>
      </c>
    </row>
    <row r="8764" spans="1:16" x14ac:dyDescent="0.2">
      <c r="A8764" s="30">
        <v>1059</v>
      </c>
      <c r="B8764" s="253" t="str">
        <f>IF(AND(A8764&lt;&gt;"",ISNUMBER(A8764)),VLOOKUP(A8764,Studies!A:BR,2,FALSE),"")</f>
        <v>Varhe 1994</v>
      </c>
      <c r="C8764" s="254" t="str">
        <f>IF(AND(A8764&lt;&gt;"",ISNUMBER(A8764)),VLOOKUP(A8764,Studies!A:BR,3,FALSE),"")</f>
        <v>https://www.ncbi.nlm.nih.gov/pubmed/7995001</v>
      </c>
      <c r="D8764" s="254" t="str">
        <f>IF(AND(A8764&lt;&gt;"",ISNUMBER(A8764)),VLOOKUP(A8764,Studies!A:BR,4,FALSE),"")</f>
        <v>Triazolam with ketoconazole Subject 1</v>
      </c>
      <c r="E8764" s="254" t="str">
        <f>IF(AND(A8764&lt;&gt;"",ISNUMBER(A8764)),VLOOKUP(A8764,Studies!A:BR,5,FALSE),"")</f>
        <v>Triazolam</v>
      </c>
      <c r="F8764" s="255" t="str">
        <f>IF(AND(A8764&lt;&gt;"",ISNUMBER(A8764)),VLOOKUP(A8764,Studies!A:BR,6,FALSE),"")</f>
        <v>Plasma</v>
      </c>
      <c r="G8764" s="194">
        <v>73.67</v>
      </c>
      <c r="H8764" s="50" t="s">
        <v>60</v>
      </c>
      <c r="I8764" s="187">
        <v>1.6166720000000001</v>
      </c>
      <c r="J8764" s="41" t="s">
        <v>941</v>
      </c>
      <c r="K8764" s="41" t="s">
        <v>335</v>
      </c>
      <c r="O8764" s="59" t="s">
        <v>2674</v>
      </c>
    </row>
    <row r="8765" spans="1:16" x14ac:dyDescent="0.2">
      <c r="A8765" s="30">
        <v>1059</v>
      </c>
      <c r="B8765" s="253" t="str">
        <f>IF(AND(A8765&lt;&gt;"",ISNUMBER(A8765)),VLOOKUP(A8765,Studies!A:BR,2,FALSE),"")</f>
        <v>Varhe 1994</v>
      </c>
      <c r="C8765" s="254" t="str">
        <f>IF(AND(A8765&lt;&gt;"",ISNUMBER(A8765)),VLOOKUP(A8765,Studies!A:BR,3,FALSE),"")</f>
        <v>https://www.ncbi.nlm.nih.gov/pubmed/7995001</v>
      </c>
      <c r="D8765" s="254" t="str">
        <f>IF(AND(A8765&lt;&gt;"",ISNUMBER(A8765)),VLOOKUP(A8765,Studies!A:BR,4,FALSE),"")</f>
        <v>Triazolam with ketoconazole Subject 1</v>
      </c>
      <c r="E8765" s="254" t="str">
        <f>IF(AND(A8765&lt;&gt;"",ISNUMBER(A8765)),VLOOKUP(A8765,Studies!A:BR,5,FALSE),"")</f>
        <v>Triazolam</v>
      </c>
      <c r="F8765" s="255" t="str">
        <f>IF(AND(A8765&lt;&gt;"",ISNUMBER(A8765)),VLOOKUP(A8765,Studies!A:BR,6,FALSE),"")</f>
        <v>Plasma</v>
      </c>
      <c r="G8765" s="194">
        <v>74</v>
      </c>
      <c r="H8765" s="50" t="s">
        <v>60</v>
      </c>
      <c r="I8765" s="187">
        <v>1.9393089999999999</v>
      </c>
      <c r="J8765" s="41" t="s">
        <v>941</v>
      </c>
      <c r="K8765" s="41" t="s">
        <v>335</v>
      </c>
      <c r="O8765" s="59" t="s">
        <v>2674</v>
      </c>
    </row>
    <row r="8766" spans="1:16" x14ac:dyDescent="0.2">
      <c r="A8766" s="30">
        <v>1059</v>
      </c>
      <c r="B8766" s="253" t="str">
        <f>IF(AND(A8766&lt;&gt;"",ISNUMBER(A8766)),VLOOKUP(A8766,Studies!A:BR,2,FALSE),"")</f>
        <v>Varhe 1994</v>
      </c>
      <c r="C8766" s="254" t="str">
        <f>IF(AND(A8766&lt;&gt;"",ISNUMBER(A8766)),VLOOKUP(A8766,Studies!A:BR,3,FALSE),"")</f>
        <v>https://www.ncbi.nlm.nih.gov/pubmed/7995001</v>
      </c>
      <c r="D8766" s="254" t="str">
        <f>IF(AND(A8766&lt;&gt;"",ISNUMBER(A8766)),VLOOKUP(A8766,Studies!A:BR,4,FALSE),"")</f>
        <v>Triazolam with ketoconazole Subject 1</v>
      </c>
      <c r="E8766" s="254" t="str">
        <f>IF(AND(A8766&lt;&gt;"",ISNUMBER(A8766)),VLOOKUP(A8766,Studies!A:BR,5,FALSE),"")</f>
        <v>Triazolam</v>
      </c>
      <c r="F8766" s="255" t="str">
        <f>IF(AND(A8766&lt;&gt;"",ISNUMBER(A8766)),VLOOKUP(A8766,Studies!A:BR,6,FALSE),"")</f>
        <v>Plasma</v>
      </c>
      <c r="G8766" s="194">
        <v>74.5</v>
      </c>
      <c r="H8766" s="50" t="s">
        <v>60</v>
      </c>
      <c r="I8766" s="187">
        <v>2.3263349999999998</v>
      </c>
      <c r="J8766" s="41" t="s">
        <v>941</v>
      </c>
      <c r="K8766" s="41" t="s">
        <v>335</v>
      </c>
      <c r="O8766" s="59" t="s">
        <v>2674</v>
      </c>
    </row>
    <row r="8767" spans="1:16" x14ac:dyDescent="0.2">
      <c r="A8767" s="30">
        <v>1059</v>
      </c>
      <c r="B8767" s="253" t="str">
        <f>IF(AND(A8767&lt;&gt;"",ISNUMBER(A8767)),VLOOKUP(A8767,Studies!A:BR,2,FALSE),"")</f>
        <v>Varhe 1994</v>
      </c>
      <c r="C8767" s="254" t="str">
        <f>IF(AND(A8767&lt;&gt;"",ISNUMBER(A8767)),VLOOKUP(A8767,Studies!A:BR,3,FALSE),"")</f>
        <v>https://www.ncbi.nlm.nih.gov/pubmed/7995001</v>
      </c>
      <c r="D8767" s="254" t="str">
        <f>IF(AND(A8767&lt;&gt;"",ISNUMBER(A8767)),VLOOKUP(A8767,Studies!A:BR,4,FALSE),"")</f>
        <v>Triazolam with ketoconazole Subject 1</v>
      </c>
      <c r="E8767" s="254" t="str">
        <f>IF(AND(A8767&lt;&gt;"",ISNUMBER(A8767)),VLOOKUP(A8767,Studies!A:BR,5,FALSE),"")</f>
        <v>Triazolam</v>
      </c>
      <c r="F8767" s="255" t="str">
        <f>IF(AND(A8767&lt;&gt;"",ISNUMBER(A8767)),VLOOKUP(A8767,Studies!A:BR,6,FALSE),"")</f>
        <v>Plasma</v>
      </c>
      <c r="G8767" s="194">
        <v>75</v>
      </c>
      <c r="H8767" s="50" t="s">
        <v>60</v>
      </c>
      <c r="I8767" s="187">
        <v>2.2288359999999998</v>
      </c>
      <c r="J8767" s="41" t="s">
        <v>941</v>
      </c>
      <c r="K8767" s="41" t="s">
        <v>335</v>
      </c>
      <c r="O8767" s="59" t="s">
        <v>2674</v>
      </c>
    </row>
    <row r="8768" spans="1:16" x14ac:dyDescent="0.2">
      <c r="A8768" s="30">
        <v>1059</v>
      </c>
      <c r="B8768" s="253" t="str">
        <f>IF(AND(A8768&lt;&gt;"",ISNUMBER(A8768)),VLOOKUP(A8768,Studies!A:BR,2,FALSE),"")</f>
        <v>Varhe 1994</v>
      </c>
      <c r="C8768" s="254" t="str">
        <f>IF(AND(A8768&lt;&gt;"",ISNUMBER(A8768)),VLOOKUP(A8768,Studies!A:BR,3,FALSE),"")</f>
        <v>https://www.ncbi.nlm.nih.gov/pubmed/7995001</v>
      </c>
      <c r="D8768" s="254" t="str">
        <f>IF(AND(A8768&lt;&gt;"",ISNUMBER(A8768)),VLOOKUP(A8768,Studies!A:BR,4,FALSE),"")</f>
        <v>Triazolam with ketoconazole Subject 1</v>
      </c>
      <c r="E8768" s="254" t="str">
        <f>IF(AND(A8768&lt;&gt;"",ISNUMBER(A8768)),VLOOKUP(A8768,Studies!A:BR,5,FALSE),"")</f>
        <v>Triazolam</v>
      </c>
      <c r="F8768" s="255" t="str">
        <f>IF(AND(A8768&lt;&gt;"",ISNUMBER(A8768)),VLOOKUP(A8768,Studies!A:BR,6,FALSE),"")</f>
        <v>Plasma</v>
      </c>
      <c r="G8768" s="194">
        <v>75.5</v>
      </c>
      <c r="H8768" s="50" t="s">
        <v>60</v>
      </c>
      <c r="I8768" s="187">
        <v>2.4022489999999999</v>
      </c>
      <c r="J8768" s="41" t="s">
        <v>941</v>
      </c>
      <c r="K8768" s="41" t="s">
        <v>335</v>
      </c>
      <c r="O8768" s="59" t="s">
        <v>2674</v>
      </c>
    </row>
    <row r="8769" spans="1:16" x14ac:dyDescent="0.2">
      <c r="A8769" s="30">
        <v>1059</v>
      </c>
      <c r="B8769" s="253" t="str">
        <f>IF(AND(A8769&lt;&gt;"",ISNUMBER(A8769)),VLOOKUP(A8769,Studies!A:BR,2,FALSE),"")</f>
        <v>Varhe 1994</v>
      </c>
      <c r="C8769" s="254" t="str">
        <f>IF(AND(A8769&lt;&gt;"",ISNUMBER(A8769)),VLOOKUP(A8769,Studies!A:BR,3,FALSE),"")</f>
        <v>https://www.ncbi.nlm.nih.gov/pubmed/7995001</v>
      </c>
      <c r="D8769" s="254" t="str">
        <f>IF(AND(A8769&lt;&gt;"",ISNUMBER(A8769)),VLOOKUP(A8769,Studies!A:BR,4,FALSE),"")</f>
        <v>Triazolam with ketoconazole Subject 1</v>
      </c>
      <c r="E8769" s="254" t="str">
        <f>IF(AND(A8769&lt;&gt;"",ISNUMBER(A8769)),VLOOKUP(A8769,Studies!A:BR,5,FALSE),"")</f>
        <v>Triazolam</v>
      </c>
      <c r="F8769" s="255" t="str">
        <f>IF(AND(A8769&lt;&gt;"",ISNUMBER(A8769)),VLOOKUP(A8769,Studies!A:BR,6,FALSE),"")</f>
        <v>Plasma</v>
      </c>
      <c r="G8769" s="194">
        <v>76</v>
      </c>
      <c r="H8769" s="50" t="s">
        <v>60</v>
      </c>
      <c r="I8769" s="187">
        <v>2.617016</v>
      </c>
      <c r="J8769" s="41" t="s">
        <v>941</v>
      </c>
      <c r="K8769" s="41" t="s">
        <v>335</v>
      </c>
      <c r="O8769" s="59" t="s">
        <v>2674</v>
      </c>
    </row>
    <row r="8770" spans="1:16" x14ac:dyDescent="0.2">
      <c r="A8770" s="30">
        <v>1059</v>
      </c>
      <c r="B8770" s="253" t="str">
        <f>IF(AND(A8770&lt;&gt;"",ISNUMBER(A8770)),VLOOKUP(A8770,Studies!A:BR,2,FALSE),"")</f>
        <v>Varhe 1994</v>
      </c>
      <c r="C8770" s="254" t="str">
        <f>IF(AND(A8770&lt;&gt;"",ISNUMBER(A8770)),VLOOKUP(A8770,Studies!A:BR,3,FALSE),"")</f>
        <v>https://www.ncbi.nlm.nih.gov/pubmed/7995001</v>
      </c>
      <c r="D8770" s="254" t="str">
        <f>IF(AND(A8770&lt;&gt;"",ISNUMBER(A8770)),VLOOKUP(A8770,Studies!A:BR,4,FALSE),"")</f>
        <v>Triazolam with ketoconazole Subject 1</v>
      </c>
      <c r="E8770" s="254" t="str">
        <f>IF(AND(A8770&lt;&gt;"",ISNUMBER(A8770)),VLOOKUP(A8770,Studies!A:BR,5,FALSE),"")</f>
        <v>Triazolam</v>
      </c>
      <c r="F8770" s="255" t="str">
        <f>IF(AND(A8770&lt;&gt;"",ISNUMBER(A8770)),VLOOKUP(A8770,Studies!A:BR,6,FALSE),"")</f>
        <v>Plasma</v>
      </c>
      <c r="G8770" s="194">
        <v>77</v>
      </c>
      <c r="H8770" s="50" t="s">
        <v>60</v>
      </c>
      <c r="I8770" s="187">
        <v>3.4199519999999999</v>
      </c>
      <c r="J8770" s="41" t="s">
        <v>941</v>
      </c>
      <c r="K8770" s="41" t="s">
        <v>335</v>
      </c>
      <c r="O8770" s="59" t="s">
        <v>2674</v>
      </c>
    </row>
    <row r="8771" spans="1:16" x14ac:dyDescent="0.2">
      <c r="A8771" s="30">
        <v>1059</v>
      </c>
      <c r="B8771" s="253" t="str">
        <f>IF(AND(A8771&lt;&gt;"",ISNUMBER(A8771)),VLOOKUP(A8771,Studies!A:BR,2,FALSE),"")</f>
        <v>Varhe 1994</v>
      </c>
      <c r="C8771" s="254" t="str">
        <f>IF(AND(A8771&lt;&gt;"",ISNUMBER(A8771)),VLOOKUP(A8771,Studies!A:BR,3,FALSE),"")</f>
        <v>https://www.ncbi.nlm.nih.gov/pubmed/7995001</v>
      </c>
      <c r="D8771" s="254" t="str">
        <f>IF(AND(A8771&lt;&gt;"",ISNUMBER(A8771)),VLOOKUP(A8771,Studies!A:BR,4,FALSE),"")</f>
        <v>Triazolam with ketoconazole Subject 1</v>
      </c>
      <c r="E8771" s="254" t="str">
        <f>IF(AND(A8771&lt;&gt;"",ISNUMBER(A8771)),VLOOKUP(A8771,Studies!A:BR,5,FALSE),"")</f>
        <v>Triazolam</v>
      </c>
      <c r="F8771" s="255" t="str">
        <f>IF(AND(A8771&lt;&gt;"",ISNUMBER(A8771)),VLOOKUP(A8771,Studies!A:BR,6,FALSE),"")</f>
        <v>Plasma</v>
      </c>
      <c r="G8771" s="194">
        <v>78</v>
      </c>
      <c r="H8771" s="50" t="s">
        <v>60</v>
      </c>
      <c r="I8771" s="187">
        <v>4.517334</v>
      </c>
      <c r="J8771" s="41" t="s">
        <v>941</v>
      </c>
      <c r="K8771" s="41" t="s">
        <v>335</v>
      </c>
      <c r="O8771" s="59" t="s">
        <v>2674</v>
      </c>
    </row>
    <row r="8772" spans="1:16" x14ac:dyDescent="0.2">
      <c r="A8772" s="30">
        <v>1059</v>
      </c>
      <c r="B8772" s="253" t="str">
        <f>IF(AND(A8772&lt;&gt;"",ISNUMBER(A8772)),VLOOKUP(A8772,Studies!A:BR,2,FALSE),"")</f>
        <v>Varhe 1994</v>
      </c>
      <c r="C8772" s="254" t="str">
        <f>IF(AND(A8772&lt;&gt;"",ISNUMBER(A8772)),VLOOKUP(A8772,Studies!A:BR,3,FALSE),"")</f>
        <v>https://www.ncbi.nlm.nih.gov/pubmed/7995001</v>
      </c>
      <c r="D8772" s="254" t="str">
        <f>IF(AND(A8772&lt;&gt;"",ISNUMBER(A8772)),VLOOKUP(A8772,Studies!A:BR,4,FALSE),"")</f>
        <v>Triazolam with ketoconazole Subject 1</v>
      </c>
      <c r="E8772" s="254" t="str">
        <f>IF(AND(A8772&lt;&gt;"",ISNUMBER(A8772)),VLOOKUP(A8772,Studies!A:BR,5,FALSE),"")</f>
        <v>Triazolam</v>
      </c>
      <c r="F8772" s="255" t="str">
        <f>IF(AND(A8772&lt;&gt;"",ISNUMBER(A8772)),VLOOKUP(A8772,Studies!A:BR,6,FALSE),"")</f>
        <v>Plasma</v>
      </c>
      <c r="G8772" s="194">
        <v>79</v>
      </c>
      <c r="H8772" s="50" t="s">
        <v>60</v>
      </c>
      <c r="I8772" s="187">
        <v>4.4216569999999997</v>
      </c>
      <c r="J8772" s="41" t="s">
        <v>941</v>
      </c>
      <c r="K8772" s="41" t="s">
        <v>335</v>
      </c>
      <c r="O8772" s="59" t="s">
        <v>2674</v>
      </c>
    </row>
    <row r="8773" spans="1:16" x14ac:dyDescent="0.2">
      <c r="A8773" s="30">
        <v>1059</v>
      </c>
      <c r="B8773" s="253" t="str">
        <f>IF(AND(A8773&lt;&gt;"",ISNUMBER(A8773)),VLOOKUP(A8773,Studies!A:BR,2,FALSE),"")</f>
        <v>Varhe 1994</v>
      </c>
      <c r="C8773" s="254" t="str">
        <f>IF(AND(A8773&lt;&gt;"",ISNUMBER(A8773)),VLOOKUP(A8773,Studies!A:BR,3,FALSE),"")</f>
        <v>https://www.ncbi.nlm.nih.gov/pubmed/7995001</v>
      </c>
      <c r="D8773" s="254" t="str">
        <f>IF(AND(A8773&lt;&gt;"",ISNUMBER(A8773)),VLOOKUP(A8773,Studies!A:BR,4,FALSE),"")</f>
        <v>Triazolam with ketoconazole Subject 1</v>
      </c>
      <c r="E8773" s="254" t="str">
        <f>IF(AND(A8773&lt;&gt;"",ISNUMBER(A8773)),VLOOKUP(A8773,Studies!A:BR,5,FALSE),"")</f>
        <v>Triazolam</v>
      </c>
      <c r="F8773" s="255" t="str">
        <f>IF(AND(A8773&lt;&gt;"",ISNUMBER(A8773)),VLOOKUP(A8773,Studies!A:BR,6,FALSE),"")</f>
        <v>Plasma</v>
      </c>
      <c r="G8773" s="194">
        <v>80</v>
      </c>
      <c r="H8773" s="50" t="s">
        <v>60</v>
      </c>
      <c r="I8773" s="187">
        <v>4.8688010000000004</v>
      </c>
      <c r="J8773" s="41" t="s">
        <v>941</v>
      </c>
      <c r="K8773" s="41" t="s">
        <v>335</v>
      </c>
      <c r="O8773" s="59" t="s">
        <v>2674</v>
      </c>
    </row>
    <row r="8774" spans="1:16" x14ac:dyDescent="0.2">
      <c r="A8774" s="30">
        <v>1059</v>
      </c>
      <c r="B8774" s="253" t="str">
        <f>IF(AND(A8774&lt;&gt;"",ISNUMBER(A8774)),VLOOKUP(A8774,Studies!A:BR,2,FALSE),"")</f>
        <v>Varhe 1994</v>
      </c>
      <c r="C8774" s="254" t="str">
        <f>IF(AND(A8774&lt;&gt;"",ISNUMBER(A8774)),VLOOKUP(A8774,Studies!A:BR,3,FALSE),"")</f>
        <v>https://www.ncbi.nlm.nih.gov/pubmed/7995001</v>
      </c>
      <c r="D8774" s="254" t="str">
        <f>IF(AND(A8774&lt;&gt;"",ISNUMBER(A8774)),VLOOKUP(A8774,Studies!A:BR,4,FALSE),"")</f>
        <v>Triazolam with ketoconazole Subject 1</v>
      </c>
      <c r="E8774" s="254" t="str">
        <f>IF(AND(A8774&lt;&gt;"",ISNUMBER(A8774)),VLOOKUP(A8774,Studies!A:BR,5,FALSE),"")</f>
        <v>Triazolam</v>
      </c>
      <c r="F8774" s="255" t="str">
        <f>IF(AND(A8774&lt;&gt;"",ISNUMBER(A8774)),VLOOKUP(A8774,Studies!A:BR,6,FALSE),"")</f>
        <v>Plasma</v>
      </c>
      <c r="G8774" s="194">
        <v>90</v>
      </c>
      <c r="H8774" s="50" t="s">
        <v>60</v>
      </c>
      <c r="I8774" s="187">
        <v>3.7257039999999999</v>
      </c>
      <c r="J8774" s="41" t="s">
        <v>941</v>
      </c>
      <c r="K8774" s="41" t="s">
        <v>335</v>
      </c>
      <c r="O8774" s="59" t="s">
        <v>2674</v>
      </c>
    </row>
    <row r="8775" spans="1:16" x14ac:dyDescent="0.2">
      <c r="A8775" s="30">
        <v>1060</v>
      </c>
      <c r="B8775" s="253" t="str">
        <f>IF(AND(A8775&lt;&gt;"",ISNUMBER(A8775)),VLOOKUP(A8775,Studies!A:BR,2,FALSE),"")</f>
        <v>Varhe 1994</v>
      </c>
      <c r="C8775" s="254" t="str">
        <f>IF(AND(A8775&lt;&gt;"",ISNUMBER(A8775)),VLOOKUP(A8775,Studies!A:BR,3,FALSE),"")</f>
        <v>https://www.ncbi.nlm.nih.gov/pubmed/7995001</v>
      </c>
      <c r="D8775" s="254" t="str">
        <f>IF(AND(A8775&lt;&gt;"",ISNUMBER(A8775)),VLOOKUP(A8775,Studies!A:BR,4,FALSE),"")</f>
        <v>Triazolam with ketoconazole Subject 2</v>
      </c>
      <c r="E8775" s="254" t="str">
        <f>IF(AND(A8775&lt;&gt;"",ISNUMBER(A8775)),VLOOKUP(A8775,Studies!A:BR,5,FALSE),"")</f>
        <v>Triazolam</v>
      </c>
      <c r="F8775" s="255" t="str">
        <f>IF(AND(A8775&lt;&gt;"",ISNUMBER(A8775)),VLOOKUP(A8775,Studies!A:BR,6,FALSE),"")</f>
        <v>Plasma</v>
      </c>
      <c r="G8775" s="194">
        <v>74</v>
      </c>
      <c r="H8775" s="50" t="s">
        <v>60</v>
      </c>
      <c r="I8775" s="187">
        <v>2.134509</v>
      </c>
      <c r="J8775" s="41" t="s">
        <v>941</v>
      </c>
      <c r="K8775" s="41" t="s">
        <v>335</v>
      </c>
      <c r="O8775" s="59" t="s">
        <v>2674</v>
      </c>
      <c r="P8775" s="42" t="s">
        <v>2682</v>
      </c>
    </row>
    <row r="8776" spans="1:16" x14ac:dyDescent="0.2">
      <c r="A8776" s="30">
        <v>1060</v>
      </c>
      <c r="B8776" s="253" t="str">
        <f>IF(AND(A8776&lt;&gt;"",ISNUMBER(A8776)),VLOOKUP(A8776,Studies!A:BR,2,FALSE),"")</f>
        <v>Varhe 1994</v>
      </c>
      <c r="C8776" s="254" t="str">
        <f>IF(AND(A8776&lt;&gt;"",ISNUMBER(A8776)),VLOOKUP(A8776,Studies!A:BR,3,FALSE),"")</f>
        <v>https://www.ncbi.nlm.nih.gov/pubmed/7995001</v>
      </c>
      <c r="D8776" s="254" t="str">
        <f>IF(AND(A8776&lt;&gt;"",ISNUMBER(A8776)),VLOOKUP(A8776,Studies!A:BR,4,FALSE),"")</f>
        <v>Triazolam with ketoconazole Subject 2</v>
      </c>
      <c r="E8776" s="254" t="str">
        <f>IF(AND(A8776&lt;&gt;"",ISNUMBER(A8776)),VLOOKUP(A8776,Studies!A:BR,5,FALSE),"")</f>
        <v>Triazolam</v>
      </c>
      <c r="F8776" s="255" t="str">
        <f>IF(AND(A8776&lt;&gt;"",ISNUMBER(A8776)),VLOOKUP(A8776,Studies!A:BR,6,FALSE),"")</f>
        <v>Plasma</v>
      </c>
      <c r="G8776" s="194">
        <v>74.5</v>
      </c>
      <c r="H8776" s="50" t="s">
        <v>60</v>
      </c>
      <c r="I8776" s="187">
        <v>3.929287</v>
      </c>
      <c r="J8776" s="41" t="s">
        <v>941</v>
      </c>
      <c r="K8776" s="41" t="s">
        <v>335</v>
      </c>
      <c r="O8776" s="59" t="s">
        <v>2674</v>
      </c>
    </row>
    <row r="8777" spans="1:16" x14ac:dyDescent="0.2">
      <c r="A8777" s="30">
        <v>1060</v>
      </c>
      <c r="B8777" s="253" t="str">
        <f>IF(AND(A8777&lt;&gt;"",ISNUMBER(A8777)),VLOOKUP(A8777,Studies!A:BR,2,FALSE),"")</f>
        <v>Varhe 1994</v>
      </c>
      <c r="C8777" s="254" t="str">
        <f>IF(AND(A8777&lt;&gt;"",ISNUMBER(A8777)),VLOOKUP(A8777,Studies!A:BR,3,FALSE),"")</f>
        <v>https://www.ncbi.nlm.nih.gov/pubmed/7995001</v>
      </c>
      <c r="D8777" s="254" t="str">
        <f>IF(AND(A8777&lt;&gt;"",ISNUMBER(A8777)),VLOOKUP(A8777,Studies!A:BR,4,FALSE),"")</f>
        <v>Triazolam with ketoconazole Subject 2</v>
      </c>
      <c r="E8777" s="254" t="str">
        <f>IF(AND(A8777&lt;&gt;"",ISNUMBER(A8777)),VLOOKUP(A8777,Studies!A:BR,5,FALSE),"")</f>
        <v>Triazolam</v>
      </c>
      <c r="F8777" s="255" t="str">
        <f>IF(AND(A8777&lt;&gt;"",ISNUMBER(A8777)),VLOOKUP(A8777,Studies!A:BR,6,FALSE),"")</f>
        <v>Plasma</v>
      </c>
      <c r="G8777" s="194">
        <v>75</v>
      </c>
      <c r="H8777" s="50" t="s">
        <v>60</v>
      </c>
      <c r="I8777" s="187">
        <v>7.9443029999999997</v>
      </c>
      <c r="J8777" s="41" t="s">
        <v>941</v>
      </c>
      <c r="K8777" s="41" t="s">
        <v>335</v>
      </c>
      <c r="O8777" s="59" t="s">
        <v>2674</v>
      </c>
    </row>
    <row r="8778" spans="1:16" x14ac:dyDescent="0.2">
      <c r="A8778" s="30">
        <v>1060</v>
      </c>
      <c r="B8778" s="253" t="str">
        <f>IF(AND(A8778&lt;&gt;"",ISNUMBER(A8778)),VLOOKUP(A8778,Studies!A:BR,2,FALSE),"")</f>
        <v>Varhe 1994</v>
      </c>
      <c r="C8778" s="254" t="str">
        <f>IF(AND(A8778&lt;&gt;"",ISNUMBER(A8778)),VLOOKUP(A8778,Studies!A:BR,3,FALSE),"")</f>
        <v>https://www.ncbi.nlm.nih.gov/pubmed/7995001</v>
      </c>
      <c r="D8778" s="254" t="str">
        <f>IF(AND(A8778&lt;&gt;"",ISNUMBER(A8778)),VLOOKUP(A8778,Studies!A:BR,4,FALSE),"")</f>
        <v>Triazolam with ketoconazole Subject 2</v>
      </c>
      <c r="E8778" s="254" t="str">
        <f>IF(AND(A8778&lt;&gt;"",ISNUMBER(A8778)),VLOOKUP(A8778,Studies!A:BR,5,FALSE),"")</f>
        <v>Triazolam</v>
      </c>
      <c r="F8778" s="255" t="str">
        <f>IF(AND(A8778&lt;&gt;"",ISNUMBER(A8778)),VLOOKUP(A8778,Studies!A:BR,6,FALSE),"")</f>
        <v>Plasma</v>
      </c>
      <c r="G8778" s="194">
        <v>75.5</v>
      </c>
      <c r="H8778" s="50" t="s">
        <v>60</v>
      </c>
      <c r="I8778" s="187">
        <v>6.5136279999999998</v>
      </c>
      <c r="J8778" s="41" t="s">
        <v>941</v>
      </c>
      <c r="K8778" s="41" t="s">
        <v>335</v>
      </c>
      <c r="O8778" s="59" t="s">
        <v>2674</v>
      </c>
    </row>
    <row r="8779" spans="1:16" x14ac:dyDescent="0.2">
      <c r="A8779" s="30">
        <v>1060</v>
      </c>
      <c r="B8779" s="253" t="str">
        <f>IF(AND(A8779&lt;&gt;"",ISNUMBER(A8779)),VLOOKUP(A8779,Studies!A:BR,2,FALSE),"")</f>
        <v>Varhe 1994</v>
      </c>
      <c r="C8779" s="254" t="str">
        <f>IF(AND(A8779&lt;&gt;"",ISNUMBER(A8779)),VLOOKUP(A8779,Studies!A:BR,3,FALSE),"")</f>
        <v>https://www.ncbi.nlm.nih.gov/pubmed/7995001</v>
      </c>
      <c r="D8779" s="254" t="str">
        <f>IF(AND(A8779&lt;&gt;"",ISNUMBER(A8779)),VLOOKUP(A8779,Studies!A:BR,4,FALSE),"")</f>
        <v>Triazolam with ketoconazole Subject 2</v>
      </c>
      <c r="E8779" s="254" t="str">
        <f>IF(AND(A8779&lt;&gt;"",ISNUMBER(A8779)),VLOOKUP(A8779,Studies!A:BR,5,FALSE),"")</f>
        <v>Triazolam</v>
      </c>
      <c r="F8779" s="255" t="str">
        <f>IF(AND(A8779&lt;&gt;"",ISNUMBER(A8779)),VLOOKUP(A8779,Studies!A:BR,6,FALSE),"")</f>
        <v>Plasma</v>
      </c>
      <c r="G8779" s="194">
        <v>76</v>
      </c>
      <c r="H8779" s="50" t="s">
        <v>60</v>
      </c>
      <c r="I8779" s="187">
        <v>4.4271370000000001</v>
      </c>
      <c r="J8779" s="41" t="s">
        <v>941</v>
      </c>
      <c r="K8779" s="41" t="s">
        <v>335</v>
      </c>
      <c r="O8779" s="59" t="s">
        <v>2674</v>
      </c>
    </row>
    <row r="8780" spans="1:16" x14ac:dyDescent="0.2">
      <c r="A8780" s="30">
        <v>1060</v>
      </c>
      <c r="B8780" s="253" t="str">
        <f>IF(AND(A8780&lt;&gt;"",ISNUMBER(A8780)),VLOOKUP(A8780,Studies!A:BR,2,FALSE),"")</f>
        <v>Varhe 1994</v>
      </c>
      <c r="C8780" s="254" t="str">
        <f>IF(AND(A8780&lt;&gt;"",ISNUMBER(A8780)),VLOOKUP(A8780,Studies!A:BR,3,FALSE),"")</f>
        <v>https://www.ncbi.nlm.nih.gov/pubmed/7995001</v>
      </c>
      <c r="D8780" s="254" t="str">
        <f>IF(AND(A8780&lt;&gt;"",ISNUMBER(A8780)),VLOOKUP(A8780,Studies!A:BR,4,FALSE),"")</f>
        <v>Triazolam with ketoconazole Subject 2</v>
      </c>
      <c r="E8780" s="254" t="str">
        <f>IF(AND(A8780&lt;&gt;"",ISNUMBER(A8780)),VLOOKUP(A8780,Studies!A:BR,5,FALSE),"")</f>
        <v>Triazolam</v>
      </c>
      <c r="F8780" s="255" t="str">
        <f>IF(AND(A8780&lt;&gt;"",ISNUMBER(A8780)),VLOOKUP(A8780,Studies!A:BR,6,FALSE),"")</f>
        <v>Plasma</v>
      </c>
      <c r="G8780" s="194">
        <v>77</v>
      </c>
      <c r="H8780" s="50" t="s">
        <v>60</v>
      </c>
      <c r="I8780" s="187">
        <v>5.1029119999999999</v>
      </c>
      <c r="J8780" s="41" t="s">
        <v>941</v>
      </c>
      <c r="K8780" s="41" t="s">
        <v>335</v>
      </c>
      <c r="O8780" s="59" t="s">
        <v>2674</v>
      </c>
    </row>
    <row r="8781" spans="1:16" x14ac:dyDescent="0.2">
      <c r="A8781" s="30">
        <v>1060</v>
      </c>
      <c r="B8781" s="253" t="str">
        <f>IF(AND(A8781&lt;&gt;"",ISNUMBER(A8781)),VLOOKUP(A8781,Studies!A:BR,2,FALSE),"")</f>
        <v>Varhe 1994</v>
      </c>
      <c r="C8781" s="254" t="str">
        <f>IF(AND(A8781&lt;&gt;"",ISNUMBER(A8781)),VLOOKUP(A8781,Studies!A:BR,3,FALSE),"")</f>
        <v>https://www.ncbi.nlm.nih.gov/pubmed/7995001</v>
      </c>
      <c r="D8781" s="254" t="str">
        <f>IF(AND(A8781&lt;&gt;"",ISNUMBER(A8781)),VLOOKUP(A8781,Studies!A:BR,4,FALSE),"")</f>
        <v>Triazolam with ketoconazole Subject 2</v>
      </c>
      <c r="E8781" s="254" t="str">
        <f>IF(AND(A8781&lt;&gt;"",ISNUMBER(A8781)),VLOOKUP(A8781,Studies!A:BR,5,FALSE),"")</f>
        <v>Triazolam</v>
      </c>
      <c r="F8781" s="255" t="str">
        <f>IF(AND(A8781&lt;&gt;"",ISNUMBER(A8781)),VLOOKUP(A8781,Studies!A:BR,6,FALSE),"")</f>
        <v>Plasma</v>
      </c>
      <c r="G8781" s="194">
        <v>78</v>
      </c>
      <c r="H8781" s="50" t="s">
        <v>60</v>
      </c>
      <c r="I8781" s="187">
        <v>3.4302269999999999</v>
      </c>
      <c r="J8781" s="41" t="s">
        <v>941</v>
      </c>
      <c r="K8781" s="41" t="s">
        <v>335</v>
      </c>
      <c r="O8781" s="59" t="s">
        <v>2674</v>
      </c>
    </row>
    <row r="8782" spans="1:16" x14ac:dyDescent="0.2">
      <c r="A8782" s="30">
        <v>1060</v>
      </c>
      <c r="B8782" s="253" t="str">
        <f>IF(AND(A8782&lt;&gt;"",ISNUMBER(A8782)),VLOOKUP(A8782,Studies!A:BR,2,FALSE),"")</f>
        <v>Varhe 1994</v>
      </c>
      <c r="C8782" s="254" t="str">
        <f>IF(AND(A8782&lt;&gt;"",ISNUMBER(A8782)),VLOOKUP(A8782,Studies!A:BR,3,FALSE),"")</f>
        <v>https://www.ncbi.nlm.nih.gov/pubmed/7995001</v>
      </c>
      <c r="D8782" s="254" t="str">
        <f>IF(AND(A8782&lt;&gt;"",ISNUMBER(A8782)),VLOOKUP(A8782,Studies!A:BR,4,FALSE),"")</f>
        <v>Triazolam with ketoconazole Subject 2</v>
      </c>
      <c r="E8782" s="254" t="str">
        <f>IF(AND(A8782&lt;&gt;"",ISNUMBER(A8782)),VLOOKUP(A8782,Studies!A:BR,5,FALSE),"")</f>
        <v>Triazolam</v>
      </c>
      <c r="F8782" s="255" t="str">
        <f>IF(AND(A8782&lt;&gt;"",ISNUMBER(A8782)),VLOOKUP(A8782,Studies!A:BR,6,FALSE),"")</f>
        <v>Plasma</v>
      </c>
      <c r="G8782" s="194">
        <v>79</v>
      </c>
      <c r="H8782" s="50" t="s">
        <v>60</v>
      </c>
      <c r="I8782" s="187">
        <v>3.728631</v>
      </c>
      <c r="J8782" s="41" t="s">
        <v>941</v>
      </c>
      <c r="K8782" s="41" t="s">
        <v>335</v>
      </c>
      <c r="O8782" s="59" t="s">
        <v>2674</v>
      </c>
    </row>
    <row r="8783" spans="1:16" x14ac:dyDescent="0.2">
      <c r="A8783" s="30">
        <v>1060</v>
      </c>
      <c r="B8783" s="253" t="str">
        <f>IF(AND(A8783&lt;&gt;"",ISNUMBER(A8783)),VLOOKUP(A8783,Studies!A:BR,2,FALSE),"")</f>
        <v>Varhe 1994</v>
      </c>
      <c r="C8783" s="254" t="str">
        <f>IF(AND(A8783&lt;&gt;"",ISNUMBER(A8783)),VLOOKUP(A8783,Studies!A:BR,3,FALSE),"")</f>
        <v>https://www.ncbi.nlm.nih.gov/pubmed/7995001</v>
      </c>
      <c r="D8783" s="254" t="str">
        <f>IF(AND(A8783&lt;&gt;"",ISNUMBER(A8783)),VLOOKUP(A8783,Studies!A:BR,4,FALSE),"")</f>
        <v>Triazolam with ketoconazole Subject 2</v>
      </c>
      <c r="E8783" s="254" t="str">
        <f>IF(AND(A8783&lt;&gt;"",ISNUMBER(A8783)),VLOOKUP(A8783,Studies!A:BR,5,FALSE),"")</f>
        <v>Triazolam</v>
      </c>
      <c r="F8783" s="255" t="str">
        <f>IF(AND(A8783&lt;&gt;"",ISNUMBER(A8783)),VLOOKUP(A8783,Studies!A:BR,6,FALSE),"")</f>
        <v>Plasma</v>
      </c>
      <c r="G8783" s="194">
        <v>80</v>
      </c>
      <c r="H8783" s="50" t="s">
        <v>60</v>
      </c>
      <c r="I8783" s="187">
        <v>3.8673440000000001</v>
      </c>
      <c r="J8783" s="41" t="s">
        <v>941</v>
      </c>
      <c r="K8783" s="41" t="s">
        <v>335</v>
      </c>
      <c r="O8783" s="59" t="s">
        <v>2674</v>
      </c>
    </row>
    <row r="8784" spans="1:16" x14ac:dyDescent="0.2">
      <c r="A8784" s="30">
        <v>1060</v>
      </c>
      <c r="B8784" s="253" t="str">
        <f>IF(AND(A8784&lt;&gt;"",ISNUMBER(A8784)),VLOOKUP(A8784,Studies!A:BR,2,FALSE),"")</f>
        <v>Varhe 1994</v>
      </c>
      <c r="C8784" s="254" t="str">
        <f>IF(AND(A8784&lt;&gt;"",ISNUMBER(A8784)),VLOOKUP(A8784,Studies!A:BR,3,FALSE),"")</f>
        <v>https://www.ncbi.nlm.nih.gov/pubmed/7995001</v>
      </c>
      <c r="D8784" s="254" t="str">
        <f>IF(AND(A8784&lt;&gt;"",ISNUMBER(A8784)),VLOOKUP(A8784,Studies!A:BR,4,FALSE),"")</f>
        <v>Triazolam with ketoconazole Subject 2</v>
      </c>
      <c r="E8784" s="254" t="str">
        <f>IF(AND(A8784&lt;&gt;"",ISNUMBER(A8784)),VLOOKUP(A8784,Studies!A:BR,5,FALSE),"")</f>
        <v>Triazolam</v>
      </c>
      <c r="F8784" s="255" t="str">
        <f>IF(AND(A8784&lt;&gt;"",ISNUMBER(A8784)),VLOOKUP(A8784,Studies!A:BR,6,FALSE),"")</f>
        <v>Plasma</v>
      </c>
      <c r="G8784" s="194">
        <v>90</v>
      </c>
      <c r="H8784" s="50" t="s">
        <v>60</v>
      </c>
      <c r="I8784" s="187">
        <v>2.6015679999999999</v>
      </c>
      <c r="J8784" s="41" t="s">
        <v>941</v>
      </c>
      <c r="K8784" s="41" t="s">
        <v>335</v>
      </c>
      <c r="O8784" s="59" t="s">
        <v>2674</v>
      </c>
    </row>
    <row r="8785" spans="1:16" x14ac:dyDescent="0.2">
      <c r="A8785" s="30">
        <v>1061</v>
      </c>
      <c r="B8785" s="253" t="str">
        <f>IF(AND(A8785&lt;&gt;"",ISNUMBER(A8785)),VLOOKUP(A8785,Studies!A:BR,2,FALSE),"")</f>
        <v>Varhe 1994</v>
      </c>
      <c r="C8785" s="254" t="str">
        <f>IF(AND(A8785&lt;&gt;"",ISNUMBER(A8785)),VLOOKUP(A8785,Studies!A:BR,3,FALSE),"")</f>
        <v>https://www.ncbi.nlm.nih.gov/pubmed/7995001</v>
      </c>
      <c r="D8785" s="254" t="str">
        <f>IF(AND(A8785&lt;&gt;"",ISNUMBER(A8785)),VLOOKUP(A8785,Studies!A:BR,4,FALSE),"")</f>
        <v>Triazolam with ketoconazole Subject 3</v>
      </c>
      <c r="E8785" s="254" t="str">
        <f>IF(AND(A8785&lt;&gt;"",ISNUMBER(A8785)),VLOOKUP(A8785,Studies!A:BR,5,FALSE),"")</f>
        <v>Triazolam</v>
      </c>
      <c r="F8785" s="255" t="str">
        <f>IF(AND(A8785&lt;&gt;"",ISNUMBER(A8785)),VLOOKUP(A8785,Studies!A:BR,6,FALSE),"")</f>
        <v>Plasma</v>
      </c>
      <c r="G8785" s="194">
        <v>73.67</v>
      </c>
      <c r="H8785" s="50" t="s">
        <v>60</v>
      </c>
      <c r="I8785" s="187">
        <v>0.30127290000000001</v>
      </c>
      <c r="J8785" s="41" t="s">
        <v>941</v>
      </c>
      <c r="K8785" s="41" t="s">
        <v>335</v>
      </c>
      <c r="O8785" s="59" t="s">
        <v>2674</v>
      </c>
      <c r="P8785" s="42" t="s">
        <v>2683</v>
      </c>
    </row>
    <row r="8786" spans="1:16" x14ac:dyDescent="0.2">
      <c r="A8786" s="30">
        <v>1061</v>
      </c>
      <c r="B8786" s="253" t="str">
        <f>IF(AND(A8786&lt;&gt;"",ISNUMBER(A8786)),VLOOKUP(A8786,Studies!A:BR,2,FALSE),"")</f>
        <v>Varhe 1994</v>
      </c>
      <c r="C8786" s="254" t="str">
        <f>IF(AND(A8786&lt;&gt;"",ISNUMBER(A8786)),VLOOKUP(A8786,Studies!A:BR,3,FALSE),"")</f>
        <v>https://www.ncbi.nlm.nih.gov/pubmed/7995001</v>
      </c>
      <c r="D8786" s="254" t="str">
        <f>IF(AND(A8786&lt;&gt;"",ISNUMBER(A8786)),VLOOKUP(A8786,Studies!A:BR,4,FALSE),"")</f>
        <v>Triazolam with ketoconazole Subject 3</v>
      </c>
      <c r="E8786" s="254" t="str">
        <f>IF(AND(A8786&lt;&gt;"",ISNUMBER(A8786)),VLOOKUP(A8786,Studies!A:BR,5,FALSE),"")</f>
        <v>Triazolam</v>
      </c>
      <c r="F8786" s="255" t="str">
        <f>IF(AND(A8786&lt;&gt;"",ISNUMBER(A8786)),VLOOKUP(A8786,Studies!A:BR,6,FALSE),"")</f>
        <v>Plasma</v>
      </c>
      <c r="G8786" s="194">
        <v>74</v>
      </c>
      <c r="H8786" s="50" t="s">
        <v>60</v>
      </c>
      <c r="I8786" s="187">
        <v>1.4162870000000001</v>
      </c>
      <c r="J8786" s="41" t="s">
        <v>941</v>
      </c>
      <c r="K8786" s="41" t="s">
        <v>335</v>
      </c>
      <c r="O8786" s="59" t="s">
        <v>2674</v>
      </c>
    </row>
    <row r="8787" spans="1:16" x14ac:dyDescent="0.2">
      <c r="A8787" s="30">
        <v>1061</v>
      </c>
      <c r="B8787" s="253" t="str">
        <f>IF(AND(A8787&lt;&gt;"",ISNUMBER(A8787)),VLOOKUP(A8787,Studies!A:BR,2,FALSE),"")</f>
        <v>Varhe 1994</v>
      </c>
      <c r="C8787" s="254" t="str">
        <f>IF(AND(A8787&lt;&gt;"",ISNUMBER(A8787)),VLOOKUP(A8787,Studies!A:BR,3,FALSE),"")</f>
        <v>https://www.ncbi.nlm.nih.gov/pubmed/7995001</v>
      </c>
      <c r="D8787" s="254" t="str">
        <f>IF(AND(A8787&lt;&gt;"",ISNUMBER(A8787)),VLOOKUP(A8787,Studies!A:BR,4,FALSE),"")</f>
        <v>Triazolam with ketoconazole Subject 3</v>
      </c>
      <c r="E8787" s="254" t="str">
        <f>IF(AND(A8787&lt;&gt;"",ISNUMBER(A8787)),VLOOKUP(A8787,Studies!A:BR,5,FALSE),"")</f>
        <v>Triazolam</v>
      </c>
      <c r="F8787" s="255" t="str">
        <f>IF(AND(A8787&lt;&gt;"",ISNUMBER(A8787)),VLOOKUP(A8787,Studies!A:BR,6,FALSE),"")</f>
        <v>Plasma</v>
      </c>
      <c r="G8787" s="194">
        <v>74.5</v>
      </c>
      <c r="H8787" s="50" t="s">
        <v>60</v>
      </c>
      <c r="I8787" s="187">
        <v>3.2575509999999999</v>
      </c>
      <c r="J8787" s="41" t="s">
        <v>941</v>
      </c>
      <c r="K8787" s="41" t="s">
        <v>335</v>
      </c>
      <c r="O8787" s="59" t="s">
        <v>2674</v>
      </c>
    </row>
    <row r="8788" spans="1:16" x14ac:dyDescent="0.2">
      <c r="A8788" s="30">
        <v>1061</v>
      </c>
      <c r="B8788" s="253" t="str">
        <f>IF(AND(A8788&lt;&gt;"",ISNUMBER(A8788)),VLOOKUP(A8788,Studies!A:BR,2,FALSE),"")</f>
        <v>Varhe 1994</v>
      </c>
      <c r="C8788" s="254" t="str">
        <f>IF(AND(A8788&lt;&gt;"",ISNUMBER(A8788)),VLOOKUP(A8788,Studies!A:BR,3,FALSE),"")</f>
        <v>https://www.ncbi.nlm.nih.gov/pubmed/7995001</v>
      </c>
      <c r="D8788" s="254" t="str">
        <f>IF(AND(A8788&lt;&gt;"",ISNUMBER(A8788)),VLOOKUP(A8788,Studies!A:BR,4,FALSE),"")</f>
        <v>Triazolam with ketoconazole Subject 3</v>
      </c>
      <c r="E8788" s="254" t="str">
        <f>IF(AND(A8788&lt;&gt;"",ISNUMBER(A8788)),VLOOKUP(A8788,Studies!A:BR,5,FALSE),"")</f>
        <v>Triazolam</v>
      </c>
      <c r="F8788" s="255" t="str">
        <f>IF(AND(A8788&lt;&gt;"",ISNUMBER(A8788)),VLOOKUP(A8788,Studies!A:BR,6,FALSE),"")</f>
        <v>Plasma</v>
      </c>
      <c r="G8788" s="194">
        <v>75</v>
      </c>
      <c r="H8788" s="50" t="s">
        <v>60</v>
      </c>
      <c r="I8788" s="187">
        <v>3.4972660000000002</v>
      </c>
      <c r="J8788" s="41" t="s">
        <v>941</v>
      </c>
      <c r="K8788" s="41" t="s">
        <v>335</v>
      </c>
      <c r="O8788" s="59" t="s">
        <v>2674</v>
      </c>
    </row>
    <row r="8789" spans="1:16" x14ac:dyDescent="0.2">
      <c r="A8789" s="30">
        <v>1061</v>
      </c>
      <c r="B8789" s="253" t="str">
        <f>IF(AND(A8789&lt;&gt;"",ISNUMBER(A8789)),VLOOKUP(A8789,Studies!A:BR,2,FALSE),"")</f>
        <v>Varhe 1994</v>
      </c>
      <c r="C8789" s="254" t="str">
        <f>IF(AND(A8789&lt;&gt;"",ISNUMBER(A8789)),VLOOKUP(A8789,Studies!A:BR,3,FALSE),"")</f>
        <v>https://www.ncbi.nlm.nih.gov/pubmed/7995001</v>
      </c>
      <c r="D8789" s="254" t="str">
        <f>IF(AND(A8789&lt;&gt;"",ISNUMBER(A8789)),VLOOKUP(A8789,Studies!A:BR,4,FALSE),"")</f>
        <v>Triazolam with ketoconazole Subject 3</v>
      </c>
      <c r="E8789" s="254" t="str">
        <f>IF(AND(A8789&lt;&gt;"",ISNUMBER(A8789)),VLOOKUP(A8789,Studies!A:BR,5,FALSE),"")</f>
        <v>Triazolam</v>
      </c>
      <c r="F8789" s="255" t="str">
        <f>IF(AND(A8789&lt;&gt;"",ISNUMBER(A8789)),VLOOKUP(A8789,Studies!A:BR,6,FALSE),"")</f>
        <v>Plasma</v>
      </c>
      <c r="G8789" s="194">
        <v>75.5</v>
      </c>
      <c r="H8789" s="50" t="s">
        <v>60</v>
      </c>
      <c r="I8789" s="187">
        <v>3.499622</v>
      </c>
      <c r="J8789" s="41" t="s">
        <v>941</v>
      </c>
      <c r="K8789" s="41" t="s">
        <v>335</v>
      </c>
      <c r="O8789" s="59" t="s">
        <v>2674</v>
      </c>
    </row>
    <row r="8790" spans="1:16" x14ac:dyDescent="0.2">
      <c r="A8790" s="30">
        <v>1061</v>
      </c>
      <c r="B8790" s="253" t="str">
        <f>IF(AND(A8790&lt;&gt;"",ISNUMBER(A8790)),VLOOKUP(A8790,Studies!A:BR,2,FALSE),"")</f>
        <v>Varhe 1994</v>
      </c>
      <c r="C8790" s="254" t="str">
        <f>IF(AND(A8790&lt;&gt;"",ISNUMBER(A8790)),VLOOKUP(A8790,Studies!A:BR,3,FALSE),"")</f>
        <v>https://www.ncbi.nlm.nih.gov/pubmed/7995001</v>
      </c>
      <c r="D8790" s="254" t="str">
        <f>IF(AND(A8790&lt;&gt;"",ISNUMBER(A8790)),VLOOKUP(A8790,Studies!A:BR,4,FALSE),"")</f>
        <v>Triazolam with ketoconazole Subject 3</v>
      </c>
      <c r="E8790" s="254" t="str">
        <f>IF(AND(A8790&lt;&gt;"",ISNUMBER(A8790)),VLOOKUP(A8790,Studies!A:BR,5,FALSE),"")</f>
        <v>Triazolam</v>
      </c>
      <c r="F8790" s="255" t="str">
        <f>IF(AND(A8790&lt;&gt;"",ISNUMBER(A8790)),VLOOKUP(A8790,Studies!A:BR,6,FALSE),"")</f>
        <v>Plasma</v>
      </c>
      <c r="G8790" s="194">
        <v>76</v>
      </c>
      <c r="H8790" s="50" t="s">
        <v>60</v>
      </c>
      <c r="I8790" s="187">
        <v>3.4209499999999999</v>
      </c>
      <c r="J8790" s="41" t="s">
        <v>941</v>
      </c>
      <c r="K8790" s="41" t="s">
        <v>335</v>
      </c>
      <c r="O8790" s="59" t="s">
        <v>2674</v>
      </c>
    </row>
    <row r="8791" spans="1:16" x14ac:dyDescent="0.2">
      <c r="A8791" s="30">
        <v>1061</v>
      </c>
      <c r="B8791" s="253" t="str">
        <f>IF(AND(A8791&lt;&gt;"",ISNUMBER(A8791)),VLOOKUP(A8791,Studies!A:BR,2,FALSE),"")</f>
        <v>Varhe 1994</v>
      </c>
      <c r="C8791" s="254" t="str">
        <f>IF(AND(A8791&lt;&gt;"",ISNUMBER(A8791)),VLOOKUP(A8791,Studies!A:BR,3,FALSE),"")</f>
        <v>https://www.ncbi.nlm.nih.gov/pubmed/7995001</v>
      </c>
      <c r="D8791" s="254" t="str">
        <f>IF(AND(A8791&lt;&gt;"",ISNUMBER(A8791)),VLOOKUP(A8791,Studies!A:BR,4,FALSE),"")</f>
        <v>Triazolam with ketoconazole Subject 3</v>
      </c>
      <c r="E8791" s="254" t="str">
        <f>IF(AND(A8791&lt;&gt;"",ISNUMBER(A8791)),VLOOKUP(A8791,Studies!A:BR,5,FALSE),"")</f>
        <v>Triazolam</v>
      </c>
      <c r="F8791" s="255" t="str">
        <f>IF(AND(A8791&lt;&gt;"",ISNUMBER(A8791)),VLOOKUP(A8791,Studies!A:BR,6,FALSE),"")</f>
        <v>Plasma</v>
      </c>
      <c r="G8791" s="194">
        <v>77</v>
      </c>
      <c r="H8791" s="50" t="s">
        <v>60</v>
      </c>
      <c r="I8791" s="187">
        <v>3.2306689999999998</v>
      </c>
      <c r="J8791" s="41" t="s">
        <v>941</v>
      </c>
      <c r="K8791" s="41" t="s">
        <v>335</v>
      </c>
      <c r="O8791" s="59" t="s">
        <v>2674</v>
      </c>
    </row>
    <row r="8792" spans="1:16" x14ac:dyDescent="0.2">
      <c r="A8792" s="30">
        <v>1061</v>
      </c>
      <c r="B8792" s="253" t="str">
        <f>IF(AND(A8792&lt;&gt;"",ISNUMBER(A8792)),VLOOKUP(A8792,Studies!A:BR,2,FALSE),"")</f>
        <v>Varhe 1994</v>
      </c>
      <c r="C8792" s="254" t="str">
        <f>IF(AND(A8792&lt;&gt;"",ISNUMBER(A8792)),VLOOKUP(A8792,Studies!A:BR,3,FALSE),"")</f>
        <v>https://www.ncbi.nlm.nih.gov/pubmed/7995001</v>
      </c>
      <c r="D8792" s="254" t="str">
        <f>IF(AND(A8792&lt;&gt;"",ISNUMBER(A8792)),VLOOKUP(A8792,Studies!A:BR,4,FALSE),"")</f>
        <v>Triazolam with ketoconazole Subject 3</v>
      </c>
      <c r="E8792" s="254" t="str">
        <f>IF(AND(A8792&lt;&gt;"",ISNUMBER(A8792)),VLOOKUP(A8792,Studies!A:BR,5,FALSE),"")</f>
        <v>Triazolam</v>
      </c>
      <c r="F8792" s="255" t="str">
        <f>IF(AND(A8792&lt;&gt;"",ISNUMBER(A8792)),VLOOKUP(A8792,Studies!A:BR,6,FALSE),"")</f>
        <v>Plasma</v>
      </c>
      <c r="G8792" s="194">
        <v>78</v>
      </c>
      <c r="H8792" s="50" t="s">
        <v>60</v>
      </c>
      <c r="I8792" s="187">
        <v>3.4708600000000001</v>
      </c>
      <c r="J8792" s="41" t="s">
        <v>941</v>
      </c>
      <c r="K8792" s="41" t="s">
        <v>335</v>
      </c>
      <c r="O8792" s="59" t="s">
        <v>2674</v>
      </c>
    </row>
    <row r="8793" spans="1:16" x14ac:dyDescent="0.2">
      <c r="A8793" s="30">
        <v>1061</v>
      </c>
      <c r="B8793" s="253" t="str">
        <f>IF(AND(A8793&lt;&gt;"",ISNUMBER(A8793)),VLOOKUP(A8793,Studies!A:BR,2,FALSE),"")</f>
        <v>Varhe 1994</v>
      </c>
      <c r="C8793" s="254" t="str">
        <f>IF(AND(A8793&lt;&gt;"",ISNUMBER(A8793)),VLOOKUP(A8793,Studies!A:BR,3,FALSE),"")</f>
        <v>https://www.ncbi.nlm.nih.gov/pubmed/7995001</v>
      </c>
      <c r="D8793" s="254" t="str">
        <f>IF(AND(A8793&lt;&gt;"",ISNUMBER(A8793)),VLOOKUP(A8793,Studies!A:BR,4,FALSE),"")</f>
        <v>Triazolam with ketoconazole Subject 3</v>
      </c>
      <c r="E8793" s="254" t="str">
        <f>IF(AND(A8793&lt;&gt;"",ISNUMBER(A8793)),VLOOKUP(A8793,Studies!A:BR,5,FALSE),"")</f>
        <v>Triazolam</v>
      </c>
      <c r="F8793" s="255" t="str">
        <f>IF(AND(A8793&lt;&gt;"",ISNUMBER(A8793)),VLOOKUP(A8793,Studies!A:BR,6,FALSE),"")</f>
        <v>Plasma</v>
      </c>
      <c r="G8793" s="194">
        <v>79</v>
      </c>
      <c r="H8793" s="50" t="s">
        <v>60</v>
      </c>
      <c r="I8793" s="187">
        <v>3.4351530000000001</v>
      </c>
      <c r="J8793" s="41" t="s">
        <v>941</v>
      </c>
      <c r="K8793" s="41" t="s">
        <v>335</v>
      </c>
      <c r="O8793" s="59" t="s">
        <v>2674</v>
      </c>
    </row>
    <row r="8794" spans="1:16" x14ac:dyDescent="0.2">
      <c r="A8794" s="30">
        <v>1061</v>
      </c>
      <c r="B8794" s="253" t="str">
        <f>IF(AND(A8794&lt;&gt;"",ISNUMBER(A8794)),VLOOKUP(A8794,Studies!A:BR,2,FALSE),"")</f>
        <v>Varhe 1994</v>
      </c>
      <c r="C8794" s="254" t="str">
        <f>IF(AND(A8794&lt;&gt;"",ISNUMBER(A8794)),VLOOKUP(A8794,Studies!A:BR,3,FALSE),"")</f>
        <v>https://www.ncbi.nlm.nih.gov/pubmed/7995001</v>
      </c>
      <c r="D8794" s="254" t="str">
        <f>IF(AND(A8794&lt;&gt;"",ISNUMBER(A8794)),VLOOKUP(A8794,Studies!A:BR,4,FALSE),"")</f>
        <v>Triazolam with ketoconazole Subject 3</v>
      </c>
      <c r="E8794" s="254" t="str">
        <f>IF(AND(A8794&lt;&gt;"",ISNUMBER(A8794)),VLOOKUP(A8794,Studies!A:BR,5,FALSE),"")</f>
        <v>Triazolam</v>
      </c>
      <c r="F8794" s="255" t="str">
        <f>IF(AND(A8794&lt;&gt;"",ISNUMBER(A8794)),VLOOKUP(A8794,Studies!A:BR,6,FALSE),"")</f>
        <v>Plasma</v>
      </c>
      <c r="G8794" s="194">
        <v>80</v>
      </c>
      <c r="H8794" s="50" t="s">
        <v>60</v>
      </c>
      <c r="I8794" s="187">
        <v>3.399813</v>
      </c>
      <c r="J8794" s="41" t="s">
        <v>941</v>
      </c>
      <c r="K8794" s="41" t="s">
        <v>335</v>
      </c>
      <c r="O8794" s="59" t="s">
        <v>2674</v>
      </c>
    </row>
    <row r="8795" spans="1:16" x14ac:dyDescent="0.2">
      <c r="A8795" s="30">
        <v>1061</v>
      </c>
      <c r="B8795" s="253" t="str">
        <f>IF(AND(A8795&lt;&gt;"",ISNUMBER(A8795)),VLOOKUP(A8795,Studies!A:BR,2,FALSE),"")</f>
        <v>Varhe 1994</v>
      </c>
      <c r="C8795" s="254" t="str">
        <f>IF(AND(A8795&lt;&gt;"",ISNUMBER(A8795)),VLOOKUP(A8795,Studies!A:BR,3,FALSE),"")</f>
        <v>https://www.ncbi.nlm.nih.gov/pubmed/7995001</v>
      </c>
      <c r="D8795" s="254" t="str">
        <f>IF(AND(A8795&lt;&gt;"",ISNUMBER(A8795)),VLOOKUP(A8795,Studies!A:BR,4,FALSE),"")</f>
        <v>Triazolam with ketoconazole Subject 3</v>
      </c>
      <c r="E8795" s="254" t="str">
        <f>IF(AND(A8795&lt;&gt;"",ISNUMBER(A8795)),VLOOKUP(A8795,Studies!A:BR,5,FALSE),"")</f>
        <v>Triazolam</v>
      </c>
      <c r="F8795" s="255" t="str">
        <f>IF(AND(A8795&lt;&gt;"",ISNUMBER(A8795)),VLOOKUP(A8795,Studies!A:BR,6,FALSE),"")</f>
        <v>Plasma</v>
      </c>
      <c r="G8795" s="194">
        <v>90</v>
      </c>
      <c r="H8795" s="50" t="s">
        <v>60</v>
      </c>
      <c r="I8795" s="187">
        <v>2.287045</v>
      </c>
      <c r="J8795" s="41" t="s">
        <v>941</v>
      </c>
      <c r="K8795" s="41" t="s">
        <v>335</v>
      </c>
      <c r="O8795" s="59" t="s">
        <v>2674</v>
      </c>
    </row>
    <row r="8796" spans="1:16" x14ac:dyDescent="0.2">
      <c r="A8796" s="30">
        <v>1062</v>
      </c>
      <c r="B8796" s="253" t="str">
        <f>IF(AND(A8796&lt;&gt;"",ISNUMBER(A8796)),VLOOKUP(A8796,Studies!A:BR,2,FALSE),"")</f>
        <v>Varhe 1994</v>
      </c>
      <c r="C8796" s="254" t="str">
        <f>IF(AND(A8796&lt;&gt;"",ISNUMBER(A8796)),VLOOKUP(A8796,Studies!A:BR,3,FALSE),"")</f>
        <v>https://www.ncbi.nlm.nih.gov/pubmed/7995001</v>
      </c>
      <c r="D8796" s="254" t="str">
        <f>IF(AND(A8796&lt;&gt;"",ISNUMBER(A8796)),VLOOKUP(A8796,Studies!A:BR,4,FALSE),"")</f>
        <v>Triazolam with ketoconazole Subject 4</v>
      </c>
      <c r="E8796" s="254" t="str">
        <f>IF(AND(A8796&lt;&gt;"",ISNUMBER(A8796)),VLOOKUP(A8796,Studies!A:BR,5,FALSE),"")</f>
        <v>Triazolam</v>
      </c>
      <c r="F8796" s="255" t="str">
        <f>IF(AND(A8796&lt;&gt;"",ISNUMBER(A8796)),VLOOKUP(A8796,Studies!A:BR,6,FALSE),"")</f>
        <v>Plasma</v>
      </c>
      <c r="G8796" s="194">
        <v>74.5</v>
      </c>
      <c r="H8796" s="50" t="s">
        <v>60</v>
      </c>
      <c r="I8796" s="187">
        <v>0.29684719999999998</v>
      </c>
      <c r="J8796" s="41" t="s">
        <v>941</v>
      </c>
      <c r="K8796" s="41" t="s">
        <v>335</v>
      </c>
      <c r="O8796" s="59" t="s">
        <v>2674</v>
      </c>
      <c r="P8796" s="42" t="s">
        <v>2684</v>
      </c>
    </row>
    <row r="8797" spans="1:16" x14ac:dyDescent="0.2">
      <c r="A8797" s="30">
        <v>1062</v>
      </c>
      <c r="B8797" s="253" t="str">
        <f>IF(AND(A8797&lt;&gt;"",ISNUMBER(A8797)),VLOOKUP(A8797,Studies!A:BR,2,FALSE),"")</f>
        <v>Varhe 1994</v>
      </c>
      <c r="C8797" s="254" t="str">
        <f>IF(AND(A8797&lt;&gt;"",ISNUMBER(A8797)),VLOOKUP(A8797,Studies!A:BR,3,FALSE),"")</f>
        <v>https://www.ncbi.nlm.nih.gov/pubmed/7995001</v>
      </c>
      <c r="D8797" s="254" t="str">
        <f>IF(AND(A8797&lt;&gt;"",ISNUMBER(A8797)),VLOOKUP(A8797,Studies!A:BR,4,FALSE),"")</f>
        <v>Triazolam with ketoconazole Subject 4</v>
      </c>
      <c r="E8797" s="254" t="str">
        <f>IF(AND(A8797&lt;&gt;"",ISNUMBER(A8797)),VLOOKUP(A8797,Studies!A:BR,5,FALSE),"")</f>
        <v>Triazolam</v>
      </c>
      <c r="F8797" s="255" t="str">
        <f>IF(AND(A8797&lt;&gt;"",ISNUMBER(A8797)),VLOOKUP(A8797,Studies!A:BR,6,FALSE),"")</f>
        <v>Plasma</v>
      </c>
      <c r="G8797" s="194">
        <v>75</v>
      </c>
      <c r="H8797" s="50" t="s">
        <v>60</v>
      </c>
      <c r="I8797" s="187">
        <v>0.89166579999999995</v>
      </c>
      <c r="J8797" s="41" t="s">
        <v>941</v>
      </c>
      <c r="K8797" s="41" t="s">
        <v>335</v>
      </c>
      <c r="O8797" s="59" t="s">
        <v>2674</v>
      </c>
    </row>
    <row r="8798" spans="1:16" x14ac:dyDescent="0.2">
      <c r="A8798" s="30">
        <v>1062</v>
      </c>
      <c r="B8798" s="253" t="str">
        <f>IF(AND(A8798&lt;&gt;"",ISNUMBER(A8798)),VLOOKUP(A8798,Studies!A:BR,2,FALSE),"")</f>
        <v>Varhe 1994</v>
      </c>
      <c r="C8798" s="254" t="str">
        <f>IF(AND(A8798&lt;&gt;"",ISNUMBER(A8798)),VLOOKUP(A8798,Studies!A:BR,3,FALSE),"")</f>
        <v>https://www.ncbi.nlm.nih.gov/pubmed/7995001</v>
      </c>
      <c r="D8798" s="254" t="str">
        <f>IF(AND(A8798&lt;&gt;"",ISNUMBER(A8798)),VLOOKUP(A8798,Studies!A:BR,4,FALSE),"")</f>
        <v>Triazolam with ketoconazole Subject 4</v>
      </c>
      <c r="E8798" s="254" t="str">
        <f>IF(AND(A8798&lt;&gt;"",ISNUMBER(A8798)),VLOOKUP(A8798,Studies!A:BR,5,FALSE),"")</f>
        <v>Triazolam</v>
      </c>
      <c r="F8798" s="255" t="str">
        <f>IF(AND(A8798&lt;&gt;"",ISNUMBER(A8798)),VLOOKUP(A8798,Studies!A:BR,6,FALSE),"")</f>
        <v>Plasma</v>
      </c>
      <c r="G8798" s="194">
        <v>75.5</v>
      </c>
      <c r="H8798" s="50" t="s">
        <v>60</v>
      </c>
      <c r="I8798" s="187">
        <v>1.482723</v>
      </c>
      <c r="J8798" s="41" t="s">
        <v>941</v>
      </c>
      <c r="K8798" s="41" t="s">
        <v>335</v>
      </c>
      <c r="O8798" s="59" t="s">
        <v>2674</v>
      </c>
    </row>
    <row r="8799" spans="1:16" x14ac:dyDescent="0.2">
      <c r="A8799" s="30">
        <v>1062</v>
      </c>
      <c r="B8799" s="253" t="str">
        <f>IF(AND(A8799&lt;&gt;"",ISNUMBER(A8799)),VLOOKUP(A8799,Studies!A:BR,2,FALSE),"")</f>
        <v>Varhe 1994</v>
      </c>
      <c r="C8799" s="254" t="str">
        <f>IF(AND(A8799&lt;&gt;"",ISNUMBER(A8799)),VLOOKUP(A8799,Studies!A:BR,3,FALSE),"")</f>
        <v>https://www.ncbi.nlm.nih.gov/pubmed/7995001</v>
      </c>
      <c r="D8799" s="254" t="str">
        <f>IF(AND(A8799&lt;&gt;"",ISNUMBER(A8799)),VLOOKUP(A8799,Studies!A:BR,4,FALSE),"")</f>
        <v>Triazolam with ketoconazole Subject 4</v>
      </c>
      <c r="E8799" s="254" t="str">
        <f>IF(AND(A8799&lt;&gt;"",ISNUMBER(A8799)),VLOOKUP(A8799,Studies!A:BR,5,FALSE),"")</f>
        <v>Triazolam</v>
      </c>
      <c r="F8799" s="255" t="str">
        <f>IF(AND(A8799&lt;&gt;"",ISNUMBER(A8799)),VLOOKUP(A8799,Studies!A:BR,6,FALSE),"")</f>
        <v>Plasma</v>
      </c>
      <c r="G8799" s="194">
        <v>76</v>
      </c>
      <c r="H8799" s="50" t="s">
        <v>60</v>
      </c>
      <c r="I8799" s="187">
        <v>1.500362</v>
      </c>
      <c r="J8799" s="41" t="s">
        <v>941</v>
      </c>
      <c r="K8799" s="41" t="s">
        <v>335</v>
      </c>
      <c r="O8799" s="59" t="s">
        <v>2674</v>
      </c>
    </row>
    <row r="8800" spans="1:16" x14ac:dyDescent="0.2">
      <c r="A8800" s="30">
        <v>1062</v>
      </c>
      <c r="B8800" s="253" t="str">
        <f>IF(AND(A8800&lt;&gt;"",ISNUMBER(A8800)),VLOOKUP(A8800,Studies!A:BR,2,FALSE),"")</f>
        <v>Varhe 1994</v>
      </c>
      <c r="C8800" s="254" t="str">
        <f>IF(AND(A8800&lt;&gt;"",ISNUMBER(A8800)),VLOOKUP(A8800,Studies!A:BR,3,FALSE),"")</f>
        <v>https://www.ncbi.nlm.nih.gov/pubmed/7995001</v>
      </c>
      <c r="D8800" s="254" t="str">
        <f>IF(AND(A8800&lt;&gt;"",ISNUMBER(A8800)),VLOOKUP(A8800,Studies!A:BR,4,FALSE),"")</f>
        <v>Triazolam with ketoconazole Subject 4</v>
      </c>
      <c r="E8800" s="254" t="str">
        <f>IF(AND(A8800&lt;&gt;"",ISNUMBER(A8800)),VLOOKUP(A8800,Studies!A:BR,5,FALSE),"")</f>
        <v>Triazolam</v>
      </c>
      <c r="F8800" s="255" t="str">
        <f>IF(AND(A8800&lt;&gt;"",ISNUMBER(A8800)),VLOOKUP(A8800,Studies!A:BR,6,FALSE),"")</f>
        <v>Plasma</v>
      </c>
      <c r="G8800" s="194">
        <v>77</v>
      </c>
      <c r="H8800" s="50" t="s">
        <v>60</v>
      </c>
      <c r="I8800" s="187">
        <v>2.1905610000000002</v>
      </c>
      <c r="J8800" s="41" t="s">
        <v>941</v>
      </c>
      <c r="K8800" s="41" t="s">
        <v>335</v>
      </c>
      <c r="O8800" s="59" t="s">
        <v>2674</v>
      </c>
    </row>
    <row r="8801" spans="1:16" x14ac:dyDescent="0.2">
      <c r="A8801" s="30">
        <v>1062</v>
      </c>
      <c r="B8801" s="253" t="str">
        <f>IF(AND(A8801&lt;&gt;"",ISNUMBER(A8801)),VLOOKUP(A8801,Studies!A:BR,2,FALSE),"")</f>
        <v>Varhe 1994</v>
      </c>
      <c r="C8801" s="254" t="str">
        <f>IF(AND(A8801&lt;&gt;"",ISNUMBER(A8801)),VLOOKUP(A8801,Studies!A:BR,3,FALSE),"")</f>
        <v>https://www.ncbi.nlm.nih.gov/pubmed/7995001</v>
      </c>
      <c r="D8801" s="254" t="str">
        <f>IF(AND(A8801&lt;&gt;"",ISNUMBER(A8801)),VLOOKUP(A8801,Studies!A:BR,4,FALSE),"")</f>
        <v>Triazolam with ketoconazole Subject 4</v>
      </c>
      <c r="E8801" s="254" t="str">
        <f>IF(AND(A8801&lt;&gt;"",ISNUMBER(A8801)),VLOOKUP(A8801,Studies!A:BR,5,FALSE),"")</f>
        <v>Triazolam</v>
      </c>
      <c r="F8801" s="255" t="str">
        <f>IF(AND(A8801&lt;&gt;"",ISNUMBER(A8801)),VLOOKUP(A8801,Studies!A:BR,6,FALSE),"")</f>
        <v>Plasma</v>
      </c>
      <c r="G8801" s="194">
        <v>78</v>
      </c>
      <c r="H8801" s="50" t="s">
        <v>60</v>
      </c>
      <c r="I8801" s="187">
        <v>4.4014199999999999</v>
      </c>
      <c r="J8801" s="41" t="s">
        <v>941</v>
      </c>
      <c r="K8801" s="41" t="s">
        <v>335</v>
      </c>
      <c r="O8801" s="59" t="s">
        <v>2674</v>
      </c>
    </row>
    <row r="8802" spans="1:16" x14ac:dyDescent="0.2">
      <c r="A8802" s="30">
        <v>1062</v>
      </c>
      <c r="B8802" s="253" t="str">
        <f>IF(AND(A8802&lt;&gt;"",ISNUMBER(A8802)),VLOOKUP(A8802,Studies!A:BR,2,FALSE),"")</f>
        <v>Varhe 1994</v>
      </c>
      <c r="C8802" s="254" t="str">
        <f>IF(AND(A8802&lt;&gt;"",ISNUMBER(A8802)),VLOOKUP(A8802,Studies!A:BR,3,FALSE),"")</f>
        <v>https://www.ncbi.nlm.nih.gov/pubmed/7995001</v>
      </c>
      <c r="D8802" s="254" t="str">
        <f>IF(AND(A8802&lt;&gt;"",ISNUMBER(A8802)),VLOOKUP(A8802,Studies!A:BR,4,FALSE),"")</f>
        <v>Triazolam with ketoconazole Subject 4</v>
      </c>
      <c r="E8802" s="254" t="str">
        <f>IF(AND(A8802&lt;&gt;"",ISNUMBER(A8802)),VLOOKUP(A8802,Studies!A:BR,5,FALSE),"")</f>
        <v>Triazolam</v>
      </c>
      <c r="F8802" s="255" t="str">
        <f>IF(AND(A8802&lt;&gt;"",ISNUMBER(A8802)),VLOOKUP(A8802,Studies!A:BR,6,FALSE),"")</f>
        <v>Plasma</v>
      </c>
      <c r="G8802" s="194">
        <v>79</v>
      </c>
      <c r="H8802" s="50" t="s">
        <v>60</v>
      </c>
      <c r="I8802" s="187">
        <v>4.0999210000000001</v>
      </c>
      <c r="J8802" s="41" t="s">
        <v>941</v>
      </c>
      <c r="K8802" s="41" t="s">
        <v>335</v>
      </c>
      <c r="O8802" s="59" t="s">
        <v>2674</v>
      </c>
    </row>
    <row r="8803" spans="1:16" x14ac:dyDescent="0.2">
      <c r="A8803" s="30">
        <v>1062</v>
      </c>
      <c r="B8803" s="253" t="str">
        <f>IF(AND(A8803&lt;&gt;"",ISNUMBER(A8803)),VLOOKUP(A8803,Studies!A:BR,2,FALSE),"")</f>
        <v>Varhe 1994</v>
      </c>
      <c r="C8803" s="254" t="str">
        <f>IF(AND(A8803&lt;&gt;"",ISNUMBER(A8803)),VLOOKUP(A8803,Studies!A:BR,3,FALSE),"")</f>
        <v>https://www.ncbi.nlm.nih.gov/pubmed/7995001</v>
      </c>
      <c r="D8803" s="254" t="str">
        <f>IF(AND(A8803&lt;&gt;"",ISNUMBER(A8803)),VLOOKUP(A8803,Studies!A:BR,4,FALSE),"")</f>
        <v>Triazolam with ketoconazole Subject 4</v>
      </c>
      <c r="E8803" s="254" t="str">
        <f>IF(AND(A8803&lt;&gt;"",ISNUMBER(A8803)),VLOOKUP(A8803,Studies!A:BR,5,FALSE),"")</f>
        <v>Triazolam</v>
      </c>
      <c r="F8803" s="255" t="str">
        <f>IF(AND(A8803&lt;&gt;"",ISNUMBER(A8803)),VLOOKUP(A8803,Studies!A:BR,6,FALSE),"")</f>
        <v>Plasma</v>
      </c>
      <c r="G8803" s="194">
        <v>80</v>
      </c>
      <c r="H8803" s="50" t="s">
        <v>60</v>
      </c>
      <c r="I8803" s="187">
        <v>4.1486970000000003</v>
      </c>
      <c r="J8803" s="41" t="s">
        <v>941</v>
      </c>
      <c r="K8803" s="41" t="s">
        <v>335</v>
      </c>
      <c r="O8803" s="59" t="s">
        <v>2674</v>
      </c>
    </row>
    <row r="8804" spans="1:16" x14ac:dyDescent="0.2">
      <c r="A8804" s="30">
        <v>1062</v>
      </c>
      <c r="B8804" s="253" t="str">
        <f>IF(AND(A8804&lt;&gt;"",ISNUMBER(A8804)),VLOOKUP(A8804,Studies!A:BR,2,FALSE),"")</f>
        <v>Varhe 1994</v>
      </c>
      <c r="C8804" s="254" t="str">
        <f>IF(AND(A8804&lt;&gt;"",ISNUMBER(A8804)),VLOOKUP(A8804,Studies!A:BR,3,FALSE),"")</f>
        <v>https://www.ncbi.nlm.nih.gov/pubmed/7995001</v>
      </c>
      <c r="D8804" s="254" t="str">
        <f>IF(AND(A8804&lt;&gt;"",ISNUMBER(A8804)),VLOOKUP(A8804,Studies!A:BR,4,FALSE),"")</f>
        <v>Triazolam with ketoconazole Subject 4</v>
      </c>
      <c r="E8804" s="254" t="str">
        <f>IF(AND(A8804&lt;&gt;"",ISNUMBER(A8804)),VLOOKUP(A8804,Studies!A:BR,5,FALSE),"")</f>
        <v>Triazolam</v>
      </c>
      <c r="F8804" s="255" t="str">
        <f>IF(AND(A8804&lt;&gt;"",ISNUMBER(A8804)),VLOOKUP(A8804,Studies!A:BR,6,FALSE),"")</f>
        <v>Plasma</v>
      </c>
      <c r="G8804" s="194">
        <v>90</v>
      </c>
      <c r="H8804" s="50" t="s">
        <v>60</v>
      </c>
      <c r="I8804" s="187">
        <v>3.3930940000000001</v>
      </c>
      <c r="J8804" s="41" t="s">
        <v>941</v>
      </c>
      <c r="K8804" s="41" t="s">
        <v>335</v>
      </c>
      <c r="O8804" s="59" t="s">
        <v>2674</v>
      </c>
    </row>
    <row r="8805" spans="1:16" x14ac:dyDescent="0.2">
      <c r="A8805" s="30">
        <v>1063</v>
      </c>
      <c r="B8805" s="253" t="str">
        <f>IF(AND(A8805&lt;&gt;"",ISNUMBER(A8805)),VLOOKUP(A8805,Studies!A:BR,2,FALSE),"")</f>
        <v>Varhe 1994</v>
      </c>
      <c r="C8805" s="254" t="str">
        <f>IF(AND(A8805&lt;&gt;"",ISNUMBER(A8805)),VLOOKUP(A8805,Studies!A:BR,3,FALSE),"")</f>
        <v>https://www.ncbi.nlm.nih.gov/pubmed/7995001</v>
      </c>
      <c r="D8805" s="254" t="str">
        <f>IF(AND(A8805&lt;&gt;"",ISNUMBER(A8805)),VLOOKUP(A8805,Studies!A:BR,4,FALSE),"")</f>
        <v>Triazolam with ketoconazole Subject 5</v>
      </c>
      <c r="E8805" s="254" t="str">
        <f>IF(AND(A8805&lt;&gt;"",ISNUMBER(A8805)),VLOOKUP(A8805,Studies!A:BR,5,FALSE),"")</f>
        <v>Triazolam</v>
      </c>
      <c r="F8805" s="255" t="str">
        <f>IF(AND(A8805&lt;&gt;"",ISNUMBER(A8805)),VLOOKUP(A8805,Studies!A:BR,6,FALSE),"")</f>
        <v>Plasma</v>
      </c>
      <c r="G8805" s="194">
        <v>73.67</v>
      </c>
      <c r="H8805" s="50" t="s">
        <v>60</v>
      </c>
      <c r="I8805" s="187">
        <v>0.30480669999999999</v>
      </c>
      <c r="J8805" s="41" t="s">
        <v>941</v>
      </c>
      <c r="K8805" s="41" t="s">
        <v>335</v>
      </c>
      <c r="O8805" s="59" t="s">
        <v>2674</v>
      </c>
      <c r="P8805" s="42" t="s">
        <v>2683</v>
      </c>
    </row>
    <row r="8806" spans="1:16" x14ac:dyDescent="0.2">
      <c r="A8806" s="30">
        <v>1063</v>
      </c>
      <c r="B8806" s="253" t="str">
        <f>IF(AND(A8806&lt;&gt;"",ISNUMBER(A8806)),VLOOKUP(A8806,Studies!A:BR,2,FALSE),"")</f>
        <v>Varhe 1994</v>
      </c>
      <c r="C8806" s="254" t="str">
        <f>IF(AND(A8806&lt;&gt;"",ISNUMBER(A8806)),VLOOKUP(A8806,Studies!A:BR,3,FALSE),"")</f>
        <v>https://www.ncbi.nlm.nih.gov/pubmed/7995001</v>
      </c>
      <c r="D8806" s="254" t="str">
        <f>IF(AND(A8806&lt;&gt;"",ISNUMBER(A8806)),VLOOKUP(A8806,Studies!A:BR,4,FALSE),"")</f>
        <v>Triazolam with ketoconazole Subject 5</v>
      </c>
      <c r="E8806" s="254" t="str">
        <f>IF(AND(A8806&lt;&gt;"",ISNUMBER(A8806)),VLOOKUP(A8806,Studies!A:BR,5,FALSE),"")</f>
        <v>Triazolam</v>
      </c>
      <c r="F8806" s="255" t="str">
        <f>IF(AND(A8806&lt;&gt;"",ISNUMBER(A8806)),VLOOKUP(A8806,Studies!A:BR,6,FALSE),"")</f>
        <v>Plasma</v>
      </c>
      <c r="G8806" s="194">
        <v>74</v>
      </c>
      <c r="H8806" s="50" t="s">
        <v>60</v>
      </c>
      <c r="I8806" s="187">
        <v>0.30496190000000001</v>
      </c>
      <c r="J8806" s="41" t="s">
        <v>941</v>
      </c>
      <c r="K8806" s="41" t="s">
        <v>335</v>
      </c>
      <c r="O8806" s="59" t="s">
        <v>2674</v>
      </c>
    </row>
    <row r="8807" spans="1:16" x14ac:dyDescent="0.2">
      <c r="A8807" s="30">
        <v>1063</v>
      </c>
      <c r="B8807" s="253" t="str">
        <f>IF(AND(A8807&lt;&gt;"",ISNUMBER(A8807)),VLOOKUP(A8807,Studies!A:BR,2,FALSE),"")</f>
        <v>Varhe 1994</v>
      </c>
      <c r="C8807" s="254" t="str">
        <f>IF(AND(A8807&lt;&gt;"",ISNUMBER(A8807)),VLOOKUP(A8807,Studies!A:BR,3,FALSE),"")</f>
        <v>https://www.ncbi.nlm.nih.gov/pubmed/7995001</v>
      </c>
      <c r="D8807" s="254" t="str">
        <f>IF(AND(A8807&lt;&gt;"",ISNUMBER(A8807)),VLOOKUP(A8807,Studies!A:BR,4,FALSE),"")</f>
        <v>Triazolam with ketoconazole Subject 5</v>
      </c>
      <c r="E8807" s="254" t="str">
        <f>IF(AND(A8807&lt;&gt;"",ISNUMBER(A8807)),VLOOKUP(A8807,Studies!A:BR,5,FALSE),"")</f>
        <v>Triazolam</v>
      </c>
      <c r="F8807" s="255" t="str">
        <f>IF(AND(A8807&lt;&gt;"",ISNUMBER(A8807)),VLOOKUP(A8807,Studies!A:BR,6,FALSE),"")</f>
        <v>Plasma</v>
      </c>
      <c r="G8807" s="194">
        <v>74.5</v>
      </c>
      <c r="H8807" s="50" t="s">
        <v>60</v>
      </c>
      <c r="I8807" s="187">
        <v>0.50517860000000003</v>
      </c>
      <c r="J8807" s="41" t="s">
        <v>941</v>
      </c>
      <c r="K8807" s="41" t="s">
        <v>335</v>
      </c>
      <c r="O8807" s="59" t="s">
        <v>2674</v>
      </c>
    </row>
    <row r="8808" spans="1:16" x14ac:dyDescent="0.2">
      <c r="A8808" s="30">
        <v>1063</v>
      </c>
      <c r="B8808" s="253" t="str">
        <f>IF(AND(A8808&lt;&gt;"",ISNUMBER(A8808)),VLOOKUP(A8808,Studies!A:BR,2,FALSE),"")</f>
        <v>Varhe 1994</v>
      </c>
      <c r="C8808" s="254" t="str">
        <f>IF(AND(A8808&lt;&gt;"",ISNUMBER(A8808)),VLOOKUP(A8808,Studies!A:BR,3,FALSE),"")</f>
        <v>https://www.ncbi.nlm.nih.gov/pubmed/7995001</v>
      </c>
      <c r="D8808" s="254" t="str">
        <f>IF(AND(A8808&lt;&gt;"",ISNUMBER(A8808)),VLOOKUP(A8808,Studies!A:BR,4,FALSE),"")</f>
        <v>Triazolam with ketoconazole Subject 5</v>
      </c>
      <c r="E8808" s="254" t="str">
        <f>IF(AND(A8808&lt;&gt;"",ISNUMBER(A8808)),VLOOKUP(A8808,Studies!A:BR,5,FALSE),"")</f>
        <v>Triazolam</v>
      </c>
      <c r="F8808" s="255" t="str">
        <f>IF(AND(A8808&lt;&gt;"",ISNUMBER(A8808)),VLOOKUP(A8808,Studies!A:BR,6,FALSE),"")</f>
        <v>Plasma</v>
      </c>
      <c r="G8808" s="194">
        <v>75</v>
      </c>
      <c r="H8808" s="50" t="s">
        <v>60</v>
      </c>
      <c r="I8808" s="187">
        <v>0.75305560000000005</v>
      </c>
      <c r="J8808" s="41" t="s">
        <v>941</v>
      </c>
      <c r="K8808" s="41" t="s">
        <v>335</v>
      </c>
      <c r="O8808" s="59" t="s">
        <v>2674</v>
      </c>
    </row>
    <row r="8809" spans="1:16" x14ac:dyDescent="0.2">
      <c r="A8809" s="30">
        <v>1063</v>
      </c>
      <c r="B8809" s="253" t="str">
        <f>IF(AND(A8809&lt;&gt;"",ISNUMBER(A8809)),VLOOKUP(A8809,Studies!A:BR,2,FALSE),"")</f>
        <v>Varhe 1994</v>
      </c>
      <c r="C8809" s="254" t="str">
        <f>IF(AND(A8809&lt;&gt;"",ISNUMBER(A8809)),VLOOKUP(A8809,Studies!A:BR,3,FALSE),"")</f>
        <v>https://www.ncbi.nlm.nih.gov/pubmed/7995001</v>
      </c>
      <c r="D8809" s="254" t="str">
        <f>IF(AND(A8809&lt;&gt;"",ISNUMBER(A8809)),VLOOKUP(A8809,Studies!A:BR,4,FALSE),"")</f>
        <v>Triazolam with ketoconazole Subject 5</v>
      </c>
      <c r="E8809" s="254" t="str">
        <f>IF(AND(A8809&lt;&gt;"",ISNUMBER(A8809)),VLOOKUP(A8809,Studies!A:BR,5,FALSE),"")</f>
        <v>Triazolam</v>
      </c>
      <c r="F8809" s="255" t="str">
        <f>IF(AND(A8809&lt;&gt;"",ISNUMBER(A8809)),VLOOKUP(A8809,Studies!A:BR,6,FALSE),"")</f>
        <v>Plasma</v>
      </c>
      <c r="G8809" s="194">
        <v>75.5</v>
      </c>
      <c r="H8809" s="50" t="s">
        <v>60</v>
      </c>
      <c r="I8809" s="187">
        <v>0.87764109999999995</v>
      </c>
      <c r="J8809" s="41" t="s">
        <v>941</v>
      </c>
      <c r="K8809" s="41" t="s">
        <v>335</v>
      </c>
      <c r="O8809" s="59" t="s">
        <v>2674</v>
      </c>
    </row>
    <row r="8810" spans="1:16" x14ac:dyDescent="0.2">
      <c r="A8810" s="30">
        <v>1063</v>
      </c>
      <c r="B8810" s="253" t="str">
        <f>IF(AND(A8810&lt;&gt;"",ISNUMBER(A8810)),VLOOKUP(A8810,Studies!A:BR,2,FALSE),"")</f>
        <v>Varhe 1994</v>
      </c>
      <c r="C8810" s="254" t="str">
        <f>IF(AND(A8810&lt;&gt;"",ISNUMBER(A8810)),VLOOKUP(A8810,Studies!A:BR,3,FALSE),"")</f>
        <v>https://www.ncbi.nlm.nih.gov/pubmed/7995001</v>
      </c>
      <c r="D8810" s="254" t="str">
        <f>IF(AND(A8810&lt;&gt;"",ISNUMBER(A8810)),VLOOKUP(A8810,Studies!A:BR,4,FALSE),"")</f>
        <v>Triazolam with ketoconazole Subject 5</v>
      </c>
      <c r="E8810" s="254" t="str">
        <f>IF(AND(A8810&lt;&gt;"",ISNUMBER(A8810)),VLOOKUP(A8810,Studies!A:BR,5,FALSE),"")</f>
        <v>Triazolam</v>
      </c>
      <c r="F8810" s="255" t="str">
        <f>IF(AND(A8810&lt;&gt;"",ISNUMBER(A8810)),VLOOKUP(A8810,Studies!A:BR,6,FALSE),"")</f>
        <v>Plasma</v>
      </c>
      <c r="G8810" s="194">
        <v>76</v>
      </c>
      <c r="H8810" s="50" t="s">
        <v>60</v>
      </c>
      <c r="I8810" s="187">
        <v>1.1102300000000001</v>
      </c>
      <c r="J8810" s="41" t="s">
        <v>941</v>
      </c>
      <c r="K8810" s="41" t="s">
        <v>335</v>
      </c>
      <c r="O8810" s="59" t="s">
        <v>2674</v>
      </c>
    </row>
    <row r="8811" spans="1:16" x14ac:dyDescent="0.2">
      <c r="A8811" s="30">
        <v>1063</v>
      </c>
      <c r="B8811" s="253" t="str">
        <f>IF(AND(A8811&lt;&gt;"",ISNUMBER(A8811)),VLOOKUP(A8811,Studies!A:BR,2,FALSE),"")</f>
        <v>Varhe 1994</v>
      </c>
      <c r="C8811" s="254" t="str">
        <f>IF(AND(A8811&lt;&gt;"",ISNUMBER(A8811)),VLOOKUP(A8811,Studies!A:BR,3,FALSE),"")</f>
        <v>https://www.ncbi.nlm.nih.gov/pubmed/7995001</v>
      </c>
      <c r="D8811" s="254" t="str">
        <f>IF(AND(A8811&lt;&gt;"",ISNUMBER(A8811)),VLOOKUP(A8811,Studies!A:BR,4,FALSE),"")</f>
        <v>Triazolam with ketoconazole Subject 5</v>
      </c>
      <c r="E8811" s="254" t="str">
        <f>IF(AND(A8811&lt;&gt;"",ISNUMBER(A8811)),VLOOKUP(A8811,Studies!A:BR,5,FALSE),"")</f>
        <v>Triazolam</v>
      </c>
      <c r="F8811" s="255" t="str">
        <f>IF(AND(A8811&lt;&gt;"",ISNUMBER(A8811)),VLOOKUP(A8811,Studies!A:BR,6,FALSE),"")</f>
        <v>Plasma</v>
      </c>
      <c r="G8811" s="194">
        <v>77</v>
      </c>
      <c r="H8811" s="50" t="s">
        <v>60</v>
      </c>
      <c r="I8811" s="187">
        <v>1.9063779999999999</v>
      </c>
      <c r="J8811" s="41" t="s">
        <v>941</v>
      </c>
      <c r="K8811" s="41" t="s">
        <v>335</v>
      </c>
      <c r="O8811" s="59" t="s">
        <v>2674</v>
      </c>
    </row>
    <row r="8812" spans="1:16" x14ac:dyDescent="0.2">
      <c r="A8812" s="30">
        <v>1063</v>
      </c>
      <c r="B8812" s="253" t="str">
        <f>IF(AND(A8812&lt;&gt;"",ISNUMBER(A8812)),VLOOKUP(A8812,Studies!A:BR,2,FALSE),"")</f>
        <v>Varhe 1994</v>
      </c>
      <c r="C8812" s="254" t="str">
        <f>IF(AND(A8812&lt;&gt;"",ISNUMBER(A8812)),VLOOKUP(A8812,Studies!A:BR,3,FALSE),"")</f>
        <v>https://www.ncbi.nlm.nih.gov/pubmed/7995001</v>
      </c>
      <c r="D8812" s="254" t="str">
        <f>IF(AND(A8812&lt;&gt;"",ISNUMBER(A8812)),VLOOKUP(A8812,Studies!A:BR,4,FALSE),"")</f>
        <v>Triazolam with ketoconazole Subject 5</v>
      </c>
      <c r="E8812" s="254" t="str">
        <f>IF(AND(A8812&lt;&gt;"",ISNUMBER(A8812)),VLOOKUP(A8812,Studies!A:BR,5,FALSE),"")</f>
        <v>Triazolam</v>
      </c>
      <c r="F8812" s="255" t="str">
        <f>IF(AND(A8812&lt;&gt;"",ISNUMBER(A8812)),VLOOKUP(A8812,Studies!A:BR,6,FALSE),"")</f>
        <v>Plasma</v>
      </c>
      <c r="G8812" s="194">
        <v>78</v>
      </c>
      <c r="H8812" s="50" t="s">
        <v>60</v>
      </c>
      <c r="I8812" s="187">
        <v>2.5890749999999998</v>
      </c>
      <c r="J8812" s="41" t="s">
        <v>941</v>
      </c>
      <c r="K8812" s="41" t="s">
        <v>335</v>
      </c>
      <c r="O8812" s="59" t="s">
        <v>2674</v>
      </c>
    </row>
    <row r="8813" spans="1:16" x14ac:dyDescent="0.2">
      <c r="A8813" s="30">
        <v>1063</v>
      </c>
      <c r="B8813" s="253" t="str">
        <f>IF(AND(A8813&lt;&gt;"",ISNUMBER(A8813)),VLOOKUP(A8813,Studies!A:BR,2,FALSE),"")</f>
        <v>Varhe 1994</v>
      </c>
      <c r="C8813" s="254" t="str">
        <f>IF(AND(A8813&lt;&gt;"",ISNUMBER(A8813)),VLOOKUP(A8813,Studies!A:BR,3,FALSE),"")</f>
        <v>https://www.ncbi.nlm.nih.gov/pubmed/7995001</v>
      </c>
      <c r="D8813" s="254" t="str">
        <f>IF(AND(A8813&lt;&gt;"",ISNUMBER(A8813)),VLOOKUP(A8813,Studies!A:BR,4,FALSE),"")</f>
        <v>Triazolam with ketoconazole Subject 5</v>
      </c>
      <c r="E8813" s="254" t="str">
        <f>IF(AND(A8813&lt;&gt;"",ISNUMBER(A8813)),VLOOKUP(A8813,Studies!A:BR,5,FALSE),"")</f>
        <v>Triazolam</v>
      </c>
      <c r="F8813" s="255" t="str">
        <f>IF(AND(A8813&lt;&gt;"",ISNUMBER(A8813)),VLOOKUP(A8813,Studies!A:BR,6,FALSE),"")</f>
        <v>Plasma</v>
      </c>
      <c r="G8813" s="194">
        <v>79</v>
      </c>
      <c r="H8813" s="50" t="s">
        <v>60</v>
      </c>
      <c r="I8813" s="187">
        <v>2.3883519999999998</v>
      </c>
      <c r="J8813" s="41" t="s">
        <v>941</v>
      </c>
      <c r="K8813" s="41" t="s">
        <v>335</v>
      </c>
      <c r="O8813" s="59" t="s">
        <v>2674</v>
      </c>
    </row>
    <row r="8814" spans="1:16" x14ac:dyDescent="0.2">
      <c r="A8814" s="30">
        <v>1063</v>
      </c>
      <c r="B8814" s="253" t="str">
        <f>IF(AND(A8814&lt;&gt;"",ISNUMBER(A8814)),VLOOKUP(A8814,Studies!A:BR,2,FALSE),"")</f>
        <v>Varhe 1994</v>
      </c>
      <c r="C8814" s="254" t="str">
        <f>IF(AND(A8814&lt;&gt;"",ISNUMBER(A8814)),VLOOKUP(A8814,Studies!A:BR,3,FALSE),"")</f>
        <v>https://www.ncbi.nlm.nih.gov/pubmed/7995001</v>
      </c>
      <c r="D8814" s="254" t="str">
        <f>IF(AND(A8814&lt;&gt;"",ISNUMBER(A8814)),VLOOKUP(A8814,Studies!A:BR,4,FALSE),"")</f>
        <v>Triazolam with ketoconazole Subject 5</v>
      </c>
      <c r="E8814" s="254" t="str">
        <f>IF(AND(A8814&lt;&gt;"",ISNUMBER(A8814)),VLOOKUP(A8814,Studies!A:BR,5,FALSE),"")</f>
        <v>Triazolam</v>
      </c>
      <c r="F8814" s="255" t="str">
        <f>IF(AND(A8814&lt;&gt;"",ISNUMBER(A8814)),VLOOKUP(A8814,Studies!A:BR,6,FALSE),"")</f>
        <v>Plasma</v>
      </c>
      <c r="G8814" s="194">
        <v>80</v>
      </c>
      <c r="H8814" s="50" t="s">
        <v>60</v>
      </c>
      <c r="I8814" s="187">
        <v>2.7852760000000001</v>
      </c>
      <c r="J8814" s="41" t="s">
        <v>941</v>
      </c>
      <c r="K8814" s="41" t="s">
        <v>335</v>
      </c>
      <c r="O8814" s="59" t="s">
        <v>2674</v>
      </c>
    </row>
    <row r="8815" spans="1:16" x14ac:dyDescent="0.2">
      <c r="A8815" s="30">
        <v>1063</v>
      </c>
      <c r="B8815" s="253" t="str">
        <f>IF(AND(A8815&lt;&gt;"",ISNUMBER(A8815)),VLOOKUP(A8815,Studies!A:BR,2,FALSE),"")</f>
        <v>Varhe 1994</v>
      </c>
      <c r="C8815" s="254" t="str">
        <f>IF(AND(A8815&lt;&gt;"",ISNUMBER(A8815)),VLOOKUP(A8815,Studies!A:BR,3,FALSE),"")</f>
        <v>https://www.ncbi.nlm.nih.gov/pubmed/7995001</v>
      </c>
      <c r="D8815" s="254" t="str">
        <f>IF(AND(A8815&lt;&gt;"",ISNUMBER(A8815)),VLOOKUP(A8815,Studies!A:BR,4,FALSE),"")</f>
        <v>Triazolam with ketoconazole Subject 5</v>
      </c>
      <c r="E8815" s="254" t="str">
        <f>IF(AND(A8815&lt;&gt;"",ISNUMBER(A8815)),VLOOKUP(A8815,Studies!A:BR,5,FALSE),"")</f>
        <v>Triazolam</v>
      </c>
      <c r="F8815" s="255" t="str">
        <f>IF(AND(A8815&lt;&gt;"",ISNUMBER(A8815)),VLOOKUP(A8815,Studies!A:BR,6,FALSE),"")</f>
        <v>Plasma</v>
      </c>
      <c r="G8815" s="194">
        <v>90</v>
      </c>
      <c r="H8815" s="50" t="s">
        <v>60</v>
      </c>
      <c r="I8815" s="187">
        <v>1.7261</v>
      </c>
      <c r="J8815" s="41" t="s">
        <v>941</v>
      </c>
      <c r="K8815" s="41" t="s">
        <v>335</v>
      </c>
      <c r="O8815" s="59" t="s">
        <v>2674</v>
      </c>
    </row>
    <row r="8816" spans="1:16" x14ac:dyDescent="0.2">
      <c r="A8816" s="30">
        <v>1064</v>
      </c>
      <c r="B8816" s="253" t="str">
        <f>IF(AND(A8816&lt;&gt;"",ISNUMBER(A8816)),VLOOKUP(A8816,Studies!A:BR,2,FALSE),"")</f>
        <v>Varhe 1994</v>
      </c>
      <c r="C8816" s="254" t="str">
        <f>IF(AND(A8816&lt;&gt;"",ISNUMBER(A8816)),VLOOKUP(A8816,Studies!A:BR,3,FALSE),"")</f>
        <v>https://www.ncbi.nlm.nih.gov/pubmed/7995001</v>
      </c>
      <c r="D8816" s="254" t="str">
        <f>IF(AND(A8816&lt;&gt;"",ISNUMBER(A8816)),VLOOKUP(A8816,Studies!A:BR,4,FALSE),"")</f>
        <v>Triazolam with ketoconazole Subject 6</v>
      </c>
      <c r="E8816" s="254" t="str">
        <f>IF(AND(A8816&lt;&gt;"",ISNUMBER(A8816)),VLOOKUP(A8816,Studies!A:BR,5,FALSE),"")</f>
        <v>Triazolam</v>
      </c>
      <c r="F8816" s="255" t="str">
        <f>IF(AND(A8816&lt;&gt;"",ISNUMBER(A8816)),VLOOKUP(A8816,Studies!A:BR,6,FALSE),"")</f>
        <v>Plasma</v>
      </c>
      <c r="G8816" s="194">
        <v>73.67</v>
      </c>
      <c r="H8816" s="50" t="s">
        <v>60</v>
      </c>
      <c r="I8816" s="187">
        <v>0.20255870000000001</v>
      </c>
      <c r="J8816" s="41" t="s">
        <v>941</v>
      </c>
      <c r="K8816" s="41" t="s">
        <v>335</v>
      </c>
      <c r="O8816" s="59" t="s">
        <v>2674</v>
      </c>
      <c r="P8816" s="42" t="s">
        <v>2683</v>
      </c>
    </row>
    <row r="8817" spans="1:16" x14ac:dyDescent="0.2">
      <c r="A8817" s="30">
        <v>1064</v>
      </c>
      <c r="B8817" s="253" t="str">
        <f>IF(AND(A8817&lt;&gt;"",ISNUMBER(A8817)),VLOOKUP(A8817,Studies!A:BR,2,FALSE),"")</f>
        <v>Varhe 1994</v>
      </c>
      <c r="C8817" s="254" t="str">
        <f>IF(AND(A8817&lt;&gt;"",ISNUMBER(A8817)),VLOOKUP(A8817,Studies!A:BR,3,FALSE),"")</f>
        <v>https://www.ncbi.nlm.nih.gov/pubmed/7995001</v>
      </c>
      <c r="D8817" s="254" t="str">
        <f>IF(AND(A8817&lt;&gt;"",ISNUMBER(A8817)),VLOOKUP(A8817,Studies!A:BR,4,FALSE),"")</f>
        <v>Triazolam with ketoconazole Subject 6</v>
      </c>
      <c r="E8817" s="254" t="str">
        <f>IF(AND(A8817&lt;&gt;"",ISNUMBER(A8817)),VLOOKUP(A8817,Studies!A:BR,5,FALSE),"")</f>
        <v>Triazolam</v>
      </c>
      <c r="F8817" s="255" t="str">
        <f>IF(AND(A8817&lt;&gt;"",ISNUMBER(A8817)),VLOOKUP(A8817,Studies!A:BR,6,FALSE),"")</f>
        <v>Plasma</v>
      </c>
      <c r="G8817" s="194">
        <v>74</v>
      </c>
      <c r="H8817" s="50" t="s">
        <v>60</v>
      </c>
      <c r="I8817" s="187">
        <v>1.6211089999999999</v>
      </c>
      <c r="J8817" s="41" t="s">
        <v>941</v>
      </c>
      <c r="K8817" s="41" t="s">
        <v>335</v>
      </c>
      <c r="O8817" s="59" t="s">
        <v>2674</v>
      </c>
    </row>
    <row r="8818" spans="1:16" x14ac:dyDescent="0.2">
      <c r="A8818" s="30">
        <v>1064</v>
      </c>
      <c r="B8818" s="253" t="str">
        <f>IF(AND(A8818&lt;&gt;"",ISNUMBER(A8818)),VLOOKUP(A8818,Studies!A:BR,2,FALSE),"")</f>
        <v>Varhe 1994</v>
      </c>
      <c r="C8818" s="254" t="str">
        <f>IF(AND(A8818&lt;&gt;"",ISNUMBER(A8818)),VLOOKUP(A8818,Studies!A:BR,3,FALSE),"")</f>
        <v>https://www.ncbi.nlm.nih.gov/pubmed/7995001</v>
      </c>
      <c r="D8818" s="254" t="str">
        <f>IF(AND(A8818&lt;&gt;"",ISNUMBER(A8818)),VLOOKUP(A8818,Studies!A:BR,4,FALSE),"")</f>
        <v>Triazolam with ketoconazole Subject 6</v>
      </c>
      <c r="E8818" s="254" t="str">
        <f>IF(AND(A8818&lt;&gt;"",ISNUMBER(A8818)),VLOOKUP(A8818,Studies!A:BR,5,FALSE),"")</f>
        <v>Triazolam</v>
      </c>
      <c r="F8818" s="255" t="str">
        <f>IF(AND(A8818&lt;&gt;"",ISNUMBER(A8818)),VLOOKUP(A8818,Studies!A:BR,6,FALSE),"")</f>
        <v>Plasma</v>
      </c>
      <c r="G8818" s="194">
        <v>74.5</v>
      </c>
      <c r="H8818" s="50" t="s">
        <v>60</v>
      </c>
      <c r="I8818" s="187">
        <v>2.9883329999999999</v>
      </c>
      <c r="J8818" s="41" t="s">
        <v>941</v>
      </c>
      <c r="K8818" s="41" t="s">
        <v>335</v>
      </c>
      <c r="O8818" s="59" t="s">
        <v>2674</v>
      </c>
    </row>
    <row r="8819" spans="1:16" x14ac:dyDescent="0.2">
      <c r="A8819" s="30">
        <v>1064</v>
      </c>
      <c r="B8819" s="253" t="str">
        <f>IF(AND(A8819&lt;&gt;"",ISNUMBER(A8819)),VLOOKUP(A8819,Studies!A:BR,2,FALSE),"")</f>
        <v>Varhe 1994</v>
      </c>
      <c r="C8819" s="254" t="str">
        <f>IF(AND(A8819&lt;&gt;"",ISNUMBER(A8819)),VLOOKUP(A8819,Studies!A:BR,3,FALSE),"")</f>
        <v>https://www.ncbi.nlm.nih.gov/pubmed/7995001</v>
      </c>
      <c r="D8819" s="254" t="str">
        <f>IF(AND(A8819&lt;&gt;"",ISNUMBER(A8819)),VLOOKUP(A8819,Studies!A:BR,4,FALSE),"")</f>
        <v>Triazolam with ketoconazole Subject 6</v>
      </c>
      <c r="E8819" s="254" t="str">
        <f>IF(AND(A8819&lt;&gt;"",ISNUMBER(A8819)),VLOOKUP(A8819,Studies!A:BR,5,FALSE),"")</f>
        <v>Triazolam</v>
      </c>
      <c r="F8819" s="255" t="str">
        <f>IF(AND(A8819&lt;&gt;"",ISNUMBER(A8819)),VLOOKUP(A8819,Studies!A:BR,6,FALSE),"")</f>
        <v>Plasma</v>
      </c>
      <c r="G8819" s="194">
        <v>75</v>
      </c>
      <c r="H8819" s="50" t="s">
        <v>60</v>
      </c>
      <c r="I8819" s="187">
        <v>2.921008</v>
      </c>
      <c r="J8819" s="41" t="s">
        <v>941</v>
      </c>
      <c r="K8819" s="41" t="s">
        <v>335</v>
      </c>
      <c r="O8819" s="59" t="s">
        <v>2674</v>
      </c>
    </row>
    <row r="8820" spans="1:16" x14ac:dyDescent="0.2">
      <c r="A8820" s="30">
        <v>1064</v>
      </c>
      <c r="B8820" s="253" t="str">
        <f>IF(AND(A8820&lt;&gt;"",ISNUMBER(A8820)),VLOOKUP(A8820,Studies!A:BR,2,FALSE),"")</f>
        <v>Varhe 1994</v>
      </c>
      <c r="C8820" s="254" t="str">
        <f>IF(AND(A8820&lt;&gt;"",ISNUMBER(A8820)),VLOOKUP(A8820,Studies!A:BR,3,FALSE),"")</f>
        <v>https://www.ncbi.nlm.nih.gov/pubmed/7995001</v>
      </c>
      <c r="D8820" s="254" t="str">
        <f>IF(AND(A8820&lt;&gt;"",ISNUMBER(A8820)),VLOOKUP(A8820,Studies!A:BR,4,FALSE),"")</f>
        <v>Triazolam with ketoconazole Subject 6</v>
      </c>
      <c r="E8820" s="254" t="str">
        <f>IF(AND(A8820&lt;&gt;"",ISNUMBER(A8820)),VLOOKUP(A8820,Studies!A:BR,5,FALSE),"")</f>
        <v>Triazolam</v>
      </c>
      <c r="F8820" s="255" t="str">
        <f>IF(AND(A8820&lt;&gt;"",ISNUMBER(A8820)),VLOOKUP(A8820,Studies!A:BR,6,FALSE),"")</f>
        <v>Plasma</v>
      </c>
      <c r="G8820" s="194">
        <v>75.5</v>
      </c>
      <c r="H8820" s="50" t="s">
        <v>60</v>
      </c>
      <c r="I8820" s="187">
        <v>3.1736219999999999</v>
      </c>
      <c r="J8820" s="41" t="s">
        <v>941</v>
      </c>
      <c r="K8820" s="41" t="s">
        <v>335</v>
      </c>
      <c r="O8820" s="59" t="s">
        <v>2674</v>
      </c>
    </row>
    <row r="8821" spans="1:16" x14ac:dyDescent="0.2">
      <c r="A8821" s="30">
        <v>1064</v>
      </c>
      <c r="B8821" s="253" t="str">
        <f>IF(AND(A8821&lt;&gt;"",ISNUMBER(A8821)),VLOOKUP(A8821,Studies!A:BR,2,FALSE),"")</f>
        <v>Varhe 1994</v>
      </c>
      <c r="C8821" s="254" t="str">
        <f>IF(AND(A8821&lt;&gt;"",ISNUMBER(A8821)),VLOOKUP(A8821,Studies!A:BR,3,FALSE),"")</f>
        <v>https://www.ncbi.nlm.nih.gov/pubmed/7995001</v>
      </c>
      <c r="D8821" s="254" t="str">
        <f>IF(AND(A8821&lt;&gt;"",ISNUMBER(A8821)),VLOOKUP(A8821,Studies!A:BR,4,FALSE),"")</f>
        <v>Triazolam with ketoconazole Subject 6</v>
      </c>
      <c r="E8821" s="254" t="str">
        <f>IF(AND(A8821&lt;&gt;"",ISNUMBER(A8821)),VLOOKUP(A8821,Studies!A:BR,5,FALSE),"")</f>
        <v>Triazolam</v>
      </c>
      <c r="F8821" s="255" t="str">
        <f>IF(AND(A8821&lt;&gt;"",ISNUMBER(A8821)),VLOOKUP(A8821,Studies!A:BR,6,FALSE),"")</f>
        <v>Plasma</v>
      </c>
      <c r="G8821" s="194">
        <v>76</v>
      </c>
      <c r="H8821" s="50" t="s">
        <v>60</v>
      </c>
      <c r="I8821" s="187">
        <v>3.2131859999999999</v>
      </c>
      <c r="J8821" s="41" t="s">
        <v>941</v>
      </c>
      <c r="K8821" s="41" t="s">
        <v>335</v>
      </c>
      <c r="O8821" s="59" t="s">
        <v>2674</v>
      </c>
    </row>
    <row r="8822" spans="1:16" x14ac:dyDescent="0.2">
      <c r="A8822" s="30">
        <v>1064</v>
      </c>
      <c r="B8822" s="253" t="str">
        <f>IF(AND(A8822&lt;&gt;"",ISNUMBER(A8822)),VLOOKUP(A8822,Studies!A:BR,2,FALSE),"")</f>
        <v>Varhe 1994</v>
      </c>
      <c r="C8822" s="254" t="str">
        <f>IF(AND(A8822&lt;&gt;"",ISNUMBER(A8822)),VLOOKUP(A8822,Studies!A:BR,3,FALSE),"")</f>
        <v>https://www.ncbi.nlm.nih.gov/pubmed/7995001</v>
      </c>
      <c r="D8822" s="254" t="str">
        <f>IF(AND(A8822&lt;&gt;"",ISNUMBER(A8822)),VLOOKUP(A8822,Studies!A:BR,4,FALSE),"")</f>
        <v>Triazolam with ketoconazole Subject 6</v>
      </c>
      <c r="E8822" s="254" t="str">
        <f>IF(AND(A8822&lt;&gt;"",ISNUMBER(A8822)),VLOOKUP(A8822,Studies!A:BR,5,FALSE),"")</f>
        <v>Triazolam</v>
      </c>
      <c r="F8822" s="255" t="str">
        <f>IF(AND(A8822&lt;&gt;"",ISNUMBER(A8822)),VLOOKUP(A8822,Studies!A:BR,6,FALSE),"")</f>
        <v>Plasma</v>
      </c>
      <c r="G8822" s="194">
        <v>77</v>
      </c>
      <c r="H8822" s="50" t="s">
        <v>60</v>
      </c>
      <c r="I8822" s="187">
        <v>3.180164</v>
      </c>
      <c r="J8822" s="41" t="s">
        <v>941</v>
      </c>
      <c r="K8822" s="41" t="s">
        <v>335</v>
      </c>
      <c r="O8822" s="59" t="s">
        <v>2674</v>
      </c>
    </row>
    <row r="8823" spans="1:16" x14ac:dyDescent="0.2">
      <c r="A8823" s="30">
        <v>1064</v>
      </c>
      <c r="B8823" s="253" t="str">
        <f>IF(AND(A8823&lt;&gt;"",ISNUMBER(A8823)),VLOOKUP(A8823,Studies!A:BR,2,FALSE),"")</f>
        <v>Varhe 1994</v>
      </c>
      <c r="C8823" s="254" t="str">
        <f>IF(AND(A8823&lt;&gt;"",ISNUMBER(A8823)),VLOOKUP(A8823,Studies!A:BR,3,FALSE),"")</f>
        <v>https://www.ncbi.nlm.nih.gov/pubmed/7995001</v>
      </c>
      <c r="D8823" s="254" t="str">
        <f>IF(AND(A8823&lt;&gt;"",ISNUMBER(A8823)),VLOOKUP(A8823,Studies!A:BR,4,FALSE),"")</f>
        <v>Triazolam with ketoconazole Subject 6</v>
      </c>
      <c r="E8823" s="254" t="str">
        <f>IF(AND(A8823&lt;&gt;"",ISNUMBER(A8823)),VLOOKUP(A8823,Studies!A:BR,5,FALSE),"")</f>
        <v>Triazolam</v>
      </c>
      <c r="F8823" s="255" t="str">
        <f>IF(AND(A8823&lt;&gt;"",ISNUMBER(A8823)),VLOOKUP(A8823,Studies!A:BR,6,FALSE),"")</f>
        <v>Plasma</v>
      </c>
      <c r="G8823" s="194">
        <v>78</v>
      </c>
      <c r="H8823" s="50" t="s">
        <v>60</v>
      </c>
      <c r="I8823" s="187">
        <v>3.1845690000000002</v>
      </c>
      <c r="J8823" s="41" t="s">
        <v>941</v>
      </c>
      <c r="K8823" s="41" t="s">
        <v>335</v>
      </c>
      <c r="O8823" s="59" t="s">
        <v>2674</v>
      </c>
    </row>
    <row r="8824" spans="1:16" x14ac:dyDescent="0.2">
      <c r="A8824" s="30">
        <v>1064</v>
      </c>
      <c r="B8824" s="253" t="str">
        <f>IF(AND(A8824&lt;&gt;"",ISNUMBER(A8824)),VLOOKUP(A8824,Studies!A:BR,2,FALSE),"")</f>
        <v>Varhe 1994</v>
      </c>
      <c r="C8824" s="254" t="str">
        <f>IF(AND(A8824&lt;&gt;"",ISNUMBER(A8824)),VLOOKUP(A8824,Studies!A:BR,3,FALSE),"")</f>
        <v>https://www.ncbi.nlm.nih.gov/pubmed/7995001</v>
      </c>
      <c r="D8824" s="254" t="str">
        <f>IF(AND(A8824&lt;&gt;"",ISNUMBER(A8824)),VLOOKUP(A8824,Studies!A:BR,4,FALSE),"")</f>
        <v>Triazolam with ketoconazole Subject 6</v>
      </c>
      <c r="E8824" s="254" t="str">
        <f>IF(AND(A8824&lt;&gt;"",ISNUMBER(A8824)),VLOOKUP(A8824,Studies!A:BR,5,FALSE),"")</f>
        <v>Triazolam</v>
      </c>
      <c r="F8824" s="255" t="str">
        <f>IF(AND(A8824&lt;&gt;"",ISNUMBER(A8824)),VLOOKUP(A8824,Studies!A:BR,6,FALSE),"")</f>
        <v>Plasma</v>
      </c>
      <c r="G8824" s="194">
        <v>79</v>
      </c>
      <c r="H8824" s="50" t="s">
        <v>60</v>
      </c>
      <c r="I8824" s="187">
        <v>2.5810680000000001</v>
      </c>
      <c r="J8824" s="41" t="s">
        <v>941</v>
      </c>
      <c r="K8824" s="41" t="s">
        <v>335</v>
      </c>
      <c r="O8824" s="59" t="s">
        <v>2674</v>
      </c>
    </row>
    <row r="8825" spans="1:16" x14ac:dyDescent="0.2">
      <c r="A8825" s="30">
        <v>1064</v>
      </c>
      <c r="B8825" s="253" t="str">
        <f>IF(AND(A8825&lt;&gt;"",ISNUMBER(A8825)),VLOOKUP(A8825,Studies!A:BR,2,FALSE),"")</f>
        <v>Varhe 1994</v>
      </c>
      <c r="C8825" s="254" t="str">
        <f>IF(AND(A8825&lt;&gt;"",ISNUMBER(A8825)),VLOOKUP(A8825,Studies!A:BR,3,FALSE),"")</f>
        <v>https://www.ncbi.nlm.nih.gov/pubmed/7995001</v>
      </c>
      <c r="D8825" s="254" t="str">
        <f>IF(AND(A8825&lt;&gt;"",ISNUMBER(A8825)),VLOOKUP(A8825,Studies!A:BR,4,FALSE),"")</f>
        <v>Triazolam with ketoconazole Subject 6</v>
      </c>
      <c r="E8825" s="254" t="str">
        <f>IF(AND(A8825&lt;&gt;"",ISNUMBER(A8825)),VLOOKUP(A8825,Studies!A:BR,5,FALSE),"")</f>
        <v>Triazolam</v>
      </c>
      <c r="F8825" s="255" t="str">
        <f>IF(AND(A8825&lt;&gt;"",ISNUMBER(A8825)),VLOOKUP(A8825,Studies!A:BR,6,FALSE),"")</f>
        <v>Plasma</v>
      </c>
      <c r="G8825" s="194">
        <v>80</v>
      </c>
      <c r="H8825" s="50" t="s">
        <v>60</v>
      </c>
      <c r="I8825" s="187">
        <v>2.5247069999999998</v>
      </c>
      <c r="J8825" s="41" t="s">
        <v>941</v>
      </c>
      <c r="K8825" s="41" t="s">
        <v>335</v>
      </c>
      <c r="O8825" s="59" t="s">
        <v>2674</v>
      </c>
    </row>
    <row r="8826" spans="1:16" x14ac:dyDescent="0.2">
      <c r="A8826" s="30">
        <v>1064</v>
      </c>
      <c r="B8826" s="253" t="str">
        <f>IF(AND(A8826&lt;&gt;"",ISNUMBER(A8826)),VLOOKUP(A8826,Studies!A:BR,2,FALSE),"")</f>
        <v>Varhe 1994</v>
      </c>
      <c r="C8826" s="254" t="str">
        <f>IF(AND(A8826&lt;&gt;"",ISNUMBER(A8826)),VLOOKUP(A8826,Studies!A:BR,3,FALSE),"")</f>
        <v>https://www.ncbi.nlm.nih.gov/pubmed/7995001</v>
      </c>
      <c r="D8826" s="254" t="str">
        <f>IF(AND(A8826&lt;&gt;"",ISNUMBER(A8826)),VLOOKUP(A8826,Studies!A:BR,4,FALSE),"")</f>
        <v>Triazolam with ketoconazole Subject 6</v>
      </c>
      <c r="E8826" s="254" t="str">
        <f>IF(AND(A8826&lt;&gt;"",ISNUMBER(A8826)),VLOOKUP(A8826,Studies!A:BR,5,FALSE),"")</f>
        <v>Triazolam</v>
      </c>
      <c r="F8826" s="255" t="str">
        <f>IF(AND(A8826&lt;&gt;"",ISNUMBER(A8826)),VLOOKUP(A8826,Studies!A:BR,6,FALSE),"")</f>
        <v>Plasma</v>
      </c>
      <c r="G8826" s="194">
        <v>90</v>
      </c>
      <c r="H8826" s="50" t="s">
        <v>60</v>
      </c>
      <c r="I8826" s="187">
        <v>1.5812729999999999</v>
      </c>
      <c r="J8826" s="41" t="s">
        <v>941</v>
      </c>
      <c r="K8826" s="41" t="s">
        <v>335</v>
      </c>
      <c r="O8826" s="59" t="s">
        <v>2674</v>
      </c>
    </row>
    <row r="8827" spans="1:16" x14ac:dyDescent="0.2">
      <c r="A8827" s="30">
        <v>1065</v>
      </c>
      <c r="B8827" s="253" t="str">
        <f>IF(AND(A8827&lt;&gt;"",ISNUMBER(A8827)),VLOOKUP(A8827,Studies!A:BR,2,FALSE),"")</f>
        <v>Varhe 1994</v>
      </c>
      <c r="C8827" s="254" t="str">
        <f>IF(AND(A8827&lt;&gt;"",ISNUMBER(A8827)),VLOOKUP(A8827,Studies!A:BR,3,FALSE),"")</f>
        <v>https://www.ncbi.nlm.nih.gov/pubmed/7995001</v>
      </c>
      <c r="D8827" s="254" t="str">
        <f>IF(AND(A8827&lt;&gt;"",ISNUMBER(A8827)),VLOOKUP(A8827,Studies!A:BR,4,FALSE),"")</f>
        <v>Triazolam with ketoconazole Subject 7</v>
      </c>
      <c r="E8827" s="254" t="str">
        <f>IF(AND(A8827&lt;&gt;"",ISNUMBER(A8827)),VLOOKUP(A8827,Studies!A:BR,5,FALSE),"")</f>
        <v>Triazolam</v>
      </c>
      <c r="F8827" s="255" t="str">
        <f>IF(AND(A8827&lt;&gt;"",ISNUMBER(A8827)),VLOOKUP(A8827,Studies!A:BR,6,FALSE),"")</f>
        <v>Plasma</v>
      </c>
      <c r="G8827" s="194">
        <v>73.33</v>
      </c>
      <c r="H8827" s="50" t="s">
        <v>60</v>
      </c>
      <c r="I8827" s="187">
        <v>0.20299590000000001</v>
      </c>
      <c r="J8827" s="41" t="s">
        <v>941</v>
      </c>
      <c r="K8827" s="41" t="s">
        <v>335</v>
      </c>
      <c r="O8827" s="59" t="s">
        <v>2674</v>
      </c>
      <c r="P8827" s="42" t="s">
        <v>2681</v>
      </c>
    </row>
    <row r="8828" spans="1:16" x14ac:dyDescent="0.2">
      <c r="A8828" s="30">
        <v>1065</v>
      </c>
      <c r="B8828" s="253" t="str">
        <f>IF(AND(A8828&lt;&gt;"",ISNUMBER(A8828)),VLOOKUP(A8828,Studies!A:BR,2,FALSE),"")</f>
        <v>Varhe 1994</v>
      </c>
      <c r="C8828" s="254" t="str">
        <f>IF(AND(A8828&lt;&gt;"",ISNUMBER(A8828)),VLOOKUP(A8828,Studies!A:BR,3,FALSE),"")</f>
        <v>https://www.ncbi.nlm.nih.gov/pubmed/7995001</v>
      </c>
      <c r="D8828" s="254" t="str">
        <f>IF(AND(A8828&lt;&gt;"",ISNUMBER(A8828)),VLOOKUP(A8828,Studies!A:BR,4,FALSE),"")</f>
        <v>Triazolam with ketoconazole Subject 7</v>
      </c>
      <c r="E8828" s="254" t="str">
        <f>IF(AND(A8828&lt;&gt;"",ISNUMBER(A8828)),VLOOKUP(A8828,Studies!A:BR,5,FALSE),"")</f>
        <v>Triazolam</v>
      </c>
      <c r="F8828" s="255" t="str">
        <f>IF(AND(A8828&lt;&gt;"",ISNUMBER(A8828)),VLOOKUP(A8828,Studies!A:BR,6,FALSE),"")</f>
        <v>Plasma</v>
      </c>
      <c r="G8828" s="194">
        <v>73.67</v>
      </c>
      <c r="H8828" s="50" t="s">
        <v>60</v>
      </c>
      <c r="I8828" s="187">
        <v>5.0283990000000003</v>
      </c>
      <c r="J8828" s="41" t="s">
        <v>941</v>
      </c>
      <c r="K8828" s="41" t="s">
        <v>335</v>
      </c>
      <c r="O8828" s="59" t="s">
        <v>2674</v>
      </c>
    </row>
    <row r="8829" spans="1:16" x14ac:dyDescent="0.2">
      <c r="A8829" s="30">
        <v>1065</v>
      </c>
      <c r="B8829" s="253" t="str">
        <f>IF(AND(A8829&lt;&gt;"",ISNUMBER(A8829)),VLOOKUP(A8829,Studies!A:BR,2,FALSE),"")</f>
        <v>Varhe 1994</v>
      </c>
      <c r="C8829" s="254" t="str">
        <f>IF(AND(A8829&lt;&gt;"",ISNUMBER(A8829)),VLOOKUP(A8829,Studies!A:BR,3,FALSE),"")</f>
        <v>https://www.ncbi.nlm.nih.gov/pubmed/7995001</v>
      </c>
      <c r="D8829" s="254" t="str">
        <f>IF(AND(A8829&lt;&gt;"",ISNUMBER(A8829)),VLOOKUP(A8829,Studies!A:BR,4,FALSE),"")</f>
        <v>Triazolam with ketoconazole Subject 7</v>
      </c>
      <c r="E8829" s="254" t="str">
        <f>IF(AND(A8829&lt;&gt;"",ISNUMBER(A8829)),VLOOKUP(A8829,Studies!A:BR,5,FALSE),"")</f>
        <v>Triazolam</v>
      </c>
      <c r="F8829" s="255" t="str">
        <f>IF(AND(A8829&lt;&gt;"",ISNUMBER(A8829)),VLOOKUP(A8829,Studies!A:BR,6,FALSE),"")</f>
        <v>Plasma</v>
      </c>
      <c r="G8829" s="194">
        <v>74</v>
      </c>
      <c r="H8829" s="50" t="s">
        <v>60</v>
      </c>
      <c r="I8829" s="187">
        <v>5.4613909999999999</v>
      </c>
      <c r="J8829" s="41" t="s">
        <v>941</v>
      </c>
      <c r="K8829" s="41" t="s">
        <v>335</v>
      </c>
      <c r="O8829" s="59" t="s">
        <v>2674</v>
      </c>
    </row>
    <row r="8830" spans="1:16" x14ac:dyDescent="0.2">
      <c r="A8830" s="30">
        <v>1065</v>
      </c>
      <c r="B8830" s="253" t="str">
        <f>IF(AND(A8830&lt;&gt;"",ISNUMBER(A8830)),VLOOKUP(A8830,Studies!A:BR,2,FALSE),"")</f>
        <v>Varhe 1994</v>
      </c>
      <c r="C8830" s="254" t="str">
        <f>IF(AND(A8830&lt;&gt;"",ISNUMBER(A8830)),VLOOKUP(A8830,Studies!A:BR,3,FALSE),"")</f>
        <v>https://www.ncbi.nlm.nih.gov/pubmed/7995001</v>
      </c>
      <c r="D8830" s="254" t="str">
        <f>IF(AND(A8830&lt;&gt;"",ISNUMBER(A8830)),VLOOKUP(A8830,Studies!A:BR,4,FALSE),"")</f>
        <v>Triazolam with ketoconazole Subject 7</v>
      </c>
      <c r="E8830" s="254" t="str">
        <f>IF(AND(A8830&lt;&gt;"",ISNUMBER(A8830)),VLOOKUP(A8830,Studies!A:BR,5,FALSE),"")</f>
        <v>Triazolam</v>
      </c>
      <c r="F8830" s="255" t="str">
        <f>IF(AND(A8830&lt;&gt;"",ISNUMBER(A8830)),VLOOKUP(A8830,Studies!A:BR,6,FALSE),"")</f>
        <v>Plasma</v>
      </c>
      <c r="G8830" s="194">
        <v>74.5</v>
      </c>
      <c r="H8830" s="50" t="s">
        <v>60</v>
      </c>
      <c r="I8830" s="187">
        <v>4.6297360000000003</v>
      </c>
      <c r="J8830" s="41" t="s">
        <v>941</v>
      </c>
      <c r="K8830" s="41" t="s">
        <v>335</v>
      </c>
      <c r="O8830" s="59" t="s">
        <v>2674</v>
      </c>
    </row>
    <row r="8831" spans="1:16" x14ac:dyDescent="0.2">
      <c r="A8831" s="30">
        <v>1065</v>
      </c>
      <c r="B8831" s="253" t="str">
        <f>IF(AND(A8831&lt;&gt;"",ISNUMBER(A8831)),VLOOKUP(A8831,Studies!A:BR,2,FALSE),"")</f>
        <v>Varhe 1994</v>
      </c>
      <c r="C8831" s="254" t="str">
        <f>IF(AND(A8831&lt;&gt;"",ISNUMBER(A8831)),VLOOKUP(A8831,Studies!A:BR,3,FALSE),"")</f>
        <v>https://www.ncbi.nlm.nih.gov/pubmed/7995001</v>
      </c>
      <c r="D8831" s="254" t="str">
        <f>IF(AND(A8831&lt;&gt;"",ISNUMBER(A8831)),VLOOKUP(A8831,Studies!A:BR,4,FALSE),"")</f>
        <v>Triazolam with ketoconazole Subject 7</v>
      </c>
      <c r="E8831" s="254" t="str">
        <f>IF(AND(A8831&lt;&gt;"",ISNUMBER(A8831)),VLOOKUP(A8831,Studies!A:BR,5,FALSE),"")</f>
        <v>Triazolam</v>
      </c>
      <c r="F8831" s="255" t="str">
        <f>IF(AND(A8831&lt;&gt;"",ISNUMBER(A8831)),VLOOKUP(A8831,Studies!A:BR,6,FALSE),"")</f>
        <v>Plasma</v>
      </c>
      <c r="G8831" s="194">
        <v>75</v>
      </c>
      <c r="H8831" s="50" t="s">
        <v>60</v>
      </c>
      <c r="I8831" s="187">
        <v>4.3644780000000001</v>
      </c>
      <c r="J8831" s="41" t="s">
        <v>941</v>
      </c>
      <c r="K8831" s="41" t="s">
        <v>335</v>
      </c>
      <c r="O8831" s="59" t="s">
        <v>2674</v>
      </c>
    </row>
    <row r="8832" spans="1:16" x14ac:dyDescent="0.2">
      <c r="A8832" s="30">
        <v>1065</v>
      </c>
      <c r="B8832" s="253" t="str">
        <f>IF(AND(A8832&lt;&gt;"",ISNUMBER(A8832)),VLOOKUP(A8832,Studies!A:BR,2,FALSE),"")</f>
        <v>Varhe 1994</v>
      </c>
      <c r="C8832" s="254" t="str">
        <f>IF(AND(A8832&lt;&gt;"",ISNUMBER(A8832)),VLOOKUP(A8832,Studies!A:BR,3,FALSE),"")</f>
        <v>https://www.ncbi.nlm.nih.gov/pubmed/7995001</v>
      </c>
      <c r="D8832" s="254" t="str">
        <f>IF(AND(A8832&lt;&gt;"",ISNUMBER(A8832)),VLOOKUP(A8832,Studies!A:BR,4,FALSE),"")</f>
        <v>Triazolam with ketoconazole Subject 7</v>
      </c>
      <c r="E8832" s="254" t="str">
        <f>IF(AND(A8832&lt;&gt;"",ISNUMBER(A8832)),VLOOKUP(A8832,Studies!A:BR,5,FALSE),"")</f>
        <v>Triazolam</v>
      </c>
      <c r="F8832" s="255" t="str">
        <f>IF(AND(A8832&lt;&gt;"",ISNUMBER(A8832)),VLOOKUP(A8832,Studies!A:BR,6,FALSE),"")</f>
        <v>Plasma</v>
      </c>
      <c r="G8832" s="194">
        <v>75.5</v>
      </c>
      <c r="H8832" s="50" t="s">
        <v>60</v>
      </c>
      <c r="I8832" s="187">
        <v>4.5217510000000001</v>
      </c>
      <c r="J8832" s="41" t="s">
        <v>941</v>
      </c>
      <c r="K8832" s="41" t="s">
        <v>335</v>
      </c>
      <c r="O8832" s="59" t="s">
        <v>2674</v>
      </c>
    </row>
    <row r="8833" spans="1:16" x14ac:dyDescent="0.2">
      <c r="A8833" s="30">
        <v>1065</v>
      </c>
      <c r="B8833" s="253" t="str">
        <f>IF(AND(A8833&lt;&gt;"",ISNUMBER(A8833)),VLOOKUP(A8833,Studies!A:BR,2,FALSE),"")</f>
        <v>Varhe 1994</v>
      </c>
      <c r="C8833" s="254" t="str">
        <f>IF(AND(A8833&lt;&gt;"",ISNUMBER(A8833)),VLOOKUP(A8833,Studies!A:BR,3,FALSE),"")</f>
        <v>https://www.ncbi.nlm.nih.gov/pubmed/7995001</v>
      </c>
      <c r="D8833" s="254" t="str">
        <f>IF(AND(A8833&lt;&gt;"",ISNUMBER(A8833)),VLOOKUP(A8833,Studies!A:BR,4,FALSE),"")</f>
        <v>Triazolam with ketoconazole Subject 7</v>
      </c>
      <c r="E8833" s="254" t="str">
        <f>IF(AND(A8833&lt;&gt;"",ISNUMBER(A8833)),VLOOKUP(A8833,Studies!A:BR,5,FALSE),"")</f>
        <v>Triazolam</v>
      </c>
      <c r="F8833" s="255" t="str">
        <f>IF(AND(A8833&lt;&gt;"",ISNUMBER(A8833)),VLOOKUP(A8833,Studies!A:BR,6,FALSE),"")</f>
        <v>Plasma</v>
      </c>
      <c r="G8833" s="194">
        <v>76</v>
      </c>
      <c r="H8833" s="50" t="s">
        <v>60</v>
      </c>
      <c r="I8833" s="187">
        <v>4.2126749999999999</v>
      </c>
      <c r="J8833" s="41" t="s">
        <v>941</v>
      </c>
      <c r="K8833" s="41" t="s">
        <v>335</v>
      </c>
      <c r="O8833" s="59" t="s">
        <v>2674</v>
      </c>
    </row>
    <row r="8834" spans="1:16" x14ac:dyDescent="0.2">
      <c r="A8834" s="30">
        <v>1065</v>
      </c>
      <c r="B8834" s="253" t="str">
        <f>IF(AND(A8834&lt;&gt;"",ISNUMBER(A8834)),VLOOKUP(A8834,Studies!A:BR,2,FALSE),"")</f>
        <v>Varhe 1994</v>
      </c>
      <c r="C8834" s="254" t="str">
        <f>IF(AND(A8834&lt;&gt;"",ISNUMBER(A8834)),VLOOKUP(A8834,Studies!A:BR,3,FALSE),"")</f>
        <v>https://www.ncbi.nlm.nih.gov/pubmed/7995001</v>
      </c>
      <c r="D8834" s="254" t="str">
        <f>IF(AND(A8834&lt;&gt;"",ISNUMBER(A8834)),VLOOKUP(A8834,Studies!A:BR,4,FALSE),"")</f>
        <v>Triazolam with ketoconazole Subject 7</v>
      </c>
      <c r="E8834" s="254" t="str">
        <f>IF(AND(A8834&lt;&gt;"",ISNUMBER(A8834)),VLOOKUP(A8834,Studies!A:BR,5,FALSE),"")</f>
        <v>Triazolam</v>
      </c>
      <c r="F8834" s="255" t="str">
        <f>IF(AND(A8834&lt;&gt;"",ISNUMBER(A8834)),VLOOKUP(A8834,Studies!A:BR,6,FALSE),"")</f>
        <v>Plasma</v>
      </c>
      <c r="G8834" s="194">
        <v>77</v>
      </c>
      <c r="H8834" s="50" t="s">
        <v>60</v>
      </c>
      <c r="I8834" s="187">
        <v>4.2626799999999996</v>
      </c>
      <c r="J8834" s="41" t="s">
        <v>941</v>
      </c>
      <c r="K8834" s="41" t="s">
        <v>335</v>
      </c>
      <c r="O8834" s="59" t="s">
        <v>2674</v>
      </c>
    </row>
    <row r="8835" spans="1:16" x14ac:dyDescent="0.2">
      <c r="A8835" s="30">
        <v>1065</v>
      </c>
      <c r="B8835" s="253" t="str">
        <f>IF(AND(A8835&lt;&gt;"",ISNUMBER(A8835)),VLOOKUP(A8835,Studies!A:BR,2,FALSE),"")</f>
        <v>Varhe 1994</v>
      </c>
      <c r="C8835" s="254" t="str">
        <f>IF(AND(A8835&lt;&gt;"",ISNUMBER(A8835)),VLOOKUP(A8835,Studies!A:BR,3,FALSE),"")</f>
        <v>https://www.ncbi.nlm.nih.gov/pubmed/7995001</v>
      </c>
      <c r="D8835" s="254" t="str">
        <f>IF(AND(A8835&lt;&gt;"",ISNUMBER(A8835)),VLOOKUP(A8835,Studies!A:BR,4,FALSE),"")</f>
        <v>Triazolam with ketoconazole Subject 7</v>
      </c>
      <c r="E8835" s="254" t="str">
        <f>IF(AND(A8835&lt;&gt;"",ISNUMBER(A8835)),VLOOKUP(A8835,Studies!A:BR,5,FALSE),"")</f>
        <v>Triazolam</v>
      </c>
      <c r="F8835" s="255" t="str">
        <f>IF(AND(A8835&lt;&gt;"",ISNUMBER(A8835)),VLOOKUP(A8835,Studies!A:BR,6,FALSE),"")</f>
        <v>Plasma</v>
      </c>
      <c r="G8835" s="194">
        <v>78</v>
      </c>
      <c r="H8835" s="50" t="s">
        <v>60</v>
      </c>
      <c r="I8835" s="187">
        <v>4.4162850000000002</v>
      </c>
      <c r="J8835" s="41" t="s">
        <v>941</v>
      </c>
      <c r="K8835" s="41" t="s">
        <v>335</v>
      </c>
      <c r="O8835" s="59" t="s">
        <v>2674</v>
      </c>
    </row>
    <row r="8836" spans="1:16" x14ac:dyDescent="0.2">
      <c r="A8836" s="30">
        <v>1065</v>
      </c>
      <c r="B8836" s="253" t="str">
        <f>IF(AND(A8836&lt;&gt;"",ISNUMBER(A8836)),VLOOKUP(A8836,Studies!A:BR,2,FALSE),"")</f>
        <v>Varhe 1994</v>
      </c>
      <c r="C8836" s="254" t="str">
        <f>IF(AND(A8836&lt;&gt;"",ISNUMBER(A8836)),VLOOKUP(A8836,Studies!A:BR,3,FALSE),"")</f>
        <v>https://www.ncbi.nlm.nih.gov/pubmed/7995001</v>
      </c>
      <c r="D8836" s="254" t="str">
        <f>IF(AND(A8836&lt;&gt;"",ISNUMBER(A8836)),VLOOKUP(A8836,Studies!A:BR,4,FALSE),"")</f>
        <v>Triazolam with ketoconazole Subject 7</v>
      </c>
      <c r="E8836" s="254" t="str">
        <f>IF(AND(A8836&lt;&gt;"",ISNUMBER(A8836)),VLOOKUP(A8836,Studies!A:BR,5,FALSE),"")</f>
        <v>Triazolam</v>
      </c>
      <c r="F8836" s="255" t="str">
        <f>IF(AND(A8836&lt;&gt;"",ISNUMBER(A8836)),VLOOKUP(A8836,Studies!A:BR,6,FALSE),"")</f>
        <v>Plasma</v>
      </c>
      <c r="G8836" s="194">
        <v>79</v>
      </c>
      <c r="H8836" s="50" t="s">
        <v>60</v>
      </c>
      <c r="I8836" s="187">
        <v>3.7882169999999999</v>
      </c>
      <c r="J8836" s="41" t="s">
        <v>941</v>
      </c>
      <c r="K8836" s="41" t="s">
        <v>335</v>
      </c>
      <c r="O8836" s="59" t="s">
        <v>2674</v>
      </c>
    </row>
    <row r="8837" spans="1:16" x14ac:dyDescent="0.2">
      <c r="A8837" s="30">
        <v>1065</v>
      </c>
      <c r="B8837" s="253" t="str">
        <f>IF(AND(A8837&lt;&gt;"",ISNUMBER(A8837)),VLOOKUP(A8837,Studies!A:BR,2,FALSE),"")</f>
        <v>Varhe 1994</v>
      </c>
      <c r="C8837" s="254" t="str">
        <f>IF(AND(A8837&lt;&gt;"",ISNUMBER(A8837)),VLOOKUP(A8837,Studies!A:BR,3,FALSE),"")</f>
        <v>https://www.ncbi.nlm.nih.gov/pubmed/7995001</v>
      </c>
      <c r="D8837" s="254" t="str">
        <f>IF(AND(A8837&lt;&gt;"",ISNUMBER(A8837)),VLOOKUP(A8837,Studies!A:BR,4,FALSE),"")</f>
        <v>Triazolam with ketoconazole Subject 7</v>
      </c>
      <c r="E8837" s="254" t="str">
        <f>IF(AND(A8837&lt;&gt;"",ISNUMBER(A8837)),VLOOKUP(A8837,Studies!A:BR,5,FALSE),"")</f>
        <v>Triazolam</v>
      </c>
      <c r="F8837" s="255" t="str">
        <f>IF(AND(A8837&lt;&gt;"",ISNUMBER(A8837)),VLOOKUP(A8837,Studies!A:BR,6,FALSE),"")</f>
        <v>Plasma</v>
      </c>
      <c r="G8837" s="194">
        <v>80</v>
      </c>
      <c r="H8837" s="50" t="s">
        <v>60</v>
      </c>
      <c r="I8837" s="187">
        <v>3.924725</v>
      </c>
      <c r="J8837" s="41" t="s">
        <v>941</v>
      </c>
      <c r="K8837" s="41" t="s">
        <v>335</v>
      </c>
      <c r="O8837" s="59" t="s">
        <v>2674</v>
      </c>
    </row>
    <row r="8838" spans="1:16" x14ac:dyDescent="0.2">
      <c r="A8838" s="30">
        <v>1065</v>
      </c>
      <c r="B8838" s="253" t="str">
        <f>IF(AND(A8838&lt;&gt;"",ISNUMBER(A8838)),VLOOKUP(A8838,Studies!A:BR,2,FALSE),"")</f>
        <v>Varhe 1994</v>
      </c>
      <c r="C8838" s="254" t="str">
        <f>IF(AND(A8838&lt;&gt;"",ISNUMBER(A8838)),VLOOKUP(A8838,Studies!A:BR,3,FALSE),"")</f>
        <v>https://www.ncbi.nlm.nih.gov/pubmed/7995001</v>
      </c>
      <c r="D8838" s="254" t="str">
        <f>IF(AND(A8838&lt;&gt;"",ISNUMBER(A8838)),VLOOKUP(A8838,Studies!A:BR,4,FALSE),"")</f>
        <v>Triazolam with ketoconazole Subject 7</v>
      </c>
      <c r="E8838" s="254" t="str">
        <f>IF(AND(A8838&lt;&gt;"",ISNUMBER(A8838)),VLOOKUP(A8838,Studies!A:BR,5,FALSE),"")</f>
        <v>Triazolam</v>
      </c>
      <c r="F8838" s="255" t="str">
        <f>IF(AND(A8838&lt;&gt;"",ISNUMBER(A8838)),VLOOKUP(A8838,Studies!A:BR,6,FALSE),"")</f>
        <v>Plasma</v>
      </c>
      <c r="G8838" s="194">
        <v>90</v>
      </c>
      <c r="H8838" s="50" t="s">
        <v>60</v>
      </c>
      <c r="I8838" s="187">
        <v>2.690394</v>
      </c>
      <c r="J8838" s="41" t="s">
        <v>941</v>
      </c>
      <c r="K8838" s="41" t="s">
        <v>335</v>
      </c>
      <c r="O8838" s="59" t="s">
        <v>2674</v>
      </c>
    </row>
    <row r="8839" spans="1:16" x14ac:dyDescent="0.2">
      <c r="A8839" s="30">
        <v>1066</v>
      </c>
      <c r="B8839" s="253" t="str">
        <f>IF(AND(A8839&lt;&gt;"",ISNUMBER(A8839)),VLOOKUP(A8839,Studies!A:BR,2,FALSE),"")</f>
        <v>Varhe 1994</v>
      </c>
      <c r="C8839" s="254" t="str">
        <f>IF(AND(A8839&lt;&gt;"",ISNUMBER(A8839)),VLOOKUP(A8839,Studies!A:BR,3,FALSE),"")</f>
        <v>https://www.ncbi.nlm.nih.gov/pubmed/7995001</v>
      </c>
      <c r="D8839" s="254" t="str">
        <f>IF(AND(A8839&lt;&gt;"",ISNUMBER(A8839)),VLOOKUP(A8839,Studies!A:BR,4,FALSE),"")</f>
        <v>Triazolam with ketoconazole Subject 8</v>
      </c>
      <c r="E8839" s="254" t="str">
        <f>IF(AND(A8839&lt;&gt;"",ISNUMBER(A8839)),VLOOKUP(A8839,Studies!A:BR,5,FALSE),"")</f>
        <v>Triazolam</v>
      </c>
      <c r="F8839" s="255" t="str">
        <f>IF(AND(A8839&lt;&gt;"",ISNUMBER(A8839)),VLOOKUP(A8839,Studies!A:BR,6,FALSE),"")</f>
        <v>Plasma</v>
      </c>
      <c r="G8839" s="194">
        <v>73.33</v>
      </c>
      <c r="H8839" s="50" t="s">
        <v>60</v>
      </c>
      <c r="I8839" s="187">
        <v>0.19611190000000001</v>
      </c>
      <c r="J8839" s="41" t="s">
        <v>941</v>
      </c>
      <c r="K8839" s="41" t="s">
        <v>335</v>
      </c>
      <c r="O8839" s="59" t="s">
        <v>2674</v>
      </c>
      <c r="P8839" s="42" t="s">
        <v>2681</v>
      </c>
    </row>
    <row r="8840" spans="1:16" x14ac:dyDescent="0.2">
      <c r="A8840" s="30">
        <v>1066</v>
      </c>
      <c r="B8840" s="253" t="str">
        <f>IF(AND(A8840&lt;&gt;"",ISNUMBER(A8840)),VLOOKUP(A8840,Studies!A:BR,2,FALSE),"")</f>
        <v>Varhe 1994</v>
      </c>
      <c r="C8840" s="254" t="str">
        <f>IF(AND(A8840&lt;&gt;"",ISNUMBER(A8840)),VLOOKUP(A8840,Studies!A:BR,3,FALSE),"")</f>
        <v>https://www.ncbi.nlm.nih.gov/pubmed/7995001</v>
      </c>
      <c r="D8840" s="254" t="str">
        <f>IF(AND(A8840&lt;&gt;"",ISNUMBER(A8840)),VLOOKUP(A8840,Studies!A:BR,4,FALSE),"")</f>
        <v>Triazolam with ketoconazole Subject 8</v>
      </c>
      <c r="E8840" s="254" t="str">
        <f>IF(AND(A8840&lt;&gt;"",ISNUMBER(A8840)),VLOOKUP(A8840,Studies!A:BR,5,FALSE),"")</f>
        <v>Triazolam</v>
      </c>
      <c r="F8840" s="255" t="str">
        <f>IF(AND(A8840&lt;&gt;"",ISNUMBER(A8840)),VLOOKUP(A8840,Studies!A:BR,6,FALSE),"")</f>
        <v>Plasma</v>
      </c>
      <c r="G8840" s="194">
        <v>73.67</v>
      </c>
      <c r="H8840" s="50" t="s">
        <v>60</v>
      </c>
      <c r="I8840" s="187">
        <v>2.2055479999999998</v>
      </c>
      <c r="J8840" s="41" t="s">
        <v>941</v>
      </c>
      <c r="K8840" s="41" t="s">
        <v>335</v>
      </c>
      <c r="O8840" s="59" t="s">
        <v>2674</v>
      </c>
    </row>
    <row r="8841" spans="1:16" x14ac:dyDescent="0.2">
      <c r="A8841" s="30">
        <v>1066</v>
      </c>
      <c r="B8841" s="253" t="str">
        <f>IF(AND(A8841&lt;&gt;"",ISNUMBER(A8841)),VLOOKUP(A8841,Studies!A:BR,2,FALSE),"")</f>
        <v>Varhe 1994</v>
      </c>
      <c r="C8841" s="254" t="str">
        <f>IF(AND(A8841&lt;&gt;"",ISNUMBER(A8841)),VLOOKUP(A8841,Studies!A:BR,3,FALSE),"")</f>
        <v>https://www.ncbi.nlm.nih.gov/pubmed/7995001</v>
      </c>
      <c r="D8841" s="254" t="str">
        <f>IF(AND(A8841&lt;&gt;"",ISNUMBER(A8841)),VLOOKUP(A8841,Studies!A:BR,4,FALSE),"")</f>
        <v>Triazolam with ketoconazole Subject 8</v>
      </c>
      <c r="E8841" s="254" t="str">
        <f>IF(AND(A8841&lt;&gt;"",ISNUMBER(A8841)),VLOOKUP(A8841,Studies!A:BR,5,FALSE),"")</f>
        <v>Triazolam</v>
      </c>
      <c r="F8841" s="255" t="str">
        <f>IF(AND(A8841&lt;&gt;"",ISNUMBER(A8841)),VLOOKUP(A8841,Studies!A:BR,6,FALSE),"")</f>
        <v>Plasma</v>
      </c>
      <c r="G8841" s="194">
        <v>74</v>
      </c>
      <c r="H8841" s="50" t="s">
        <v>60</v>
      </c>
      <c r="I8841" s="187">
        <v>2.698458</v>
      </c>
      <c r="J8841" s="41" t="s">
        <v>941</v>
      </c>
      <c r="K8841" s="41" t="s">
        <v>335</v>
      </c>
      <c r="O8841" s="59" t="s">
        <v>2674</v>
      </c>
    </row>
    <row r="8842" spans="1:16" x14ac:dyDescent="0.2">
      <c r="A8842" s="30">
        <v>1066</v>
      </c>
      <c r="B8842" s="253" t="str">
        <f>IF(AND(A8842&lt;&gt;"",ISNUMBER(A8842)),VLOOKUP(A8842,Studies!A:BR,2,FALSE),"")</f>
        <v>Varhe 1994</v>
      </c>
      <c r="C8842" s="254" t="str">
        <f>IF(AND(A8842&lt;&gt;"",ISNUMBER(A8842)),VLOOKUP(A8842,Studies!A:BR,3,FALSE),"")</f>
        <v>https://www.ncbi.nlm.nih.gov/pubmed/7995001</v>
      </c>
      <c r="D8842" s="254" t="str">
        <f>IF(AND(A8842&lt;&gt;"",ISNUMBER(A8842)),VLOOKUP(A8842,Studies!A:BR,4,FALSE),"")</f>
        <v>Triazolam with ketoconazole Subject 8</v>
      </c>
      <c r="E8842" s="254" t="str">
        <f>IF(AND(A8842&lt;&gt;"",ISNUMBER(A8842)),VLOOKUP(A8842,Studies!A:BR,5,FALSE),"")</f>
        <v>Triazolam</v>
      </c>
      <c r="F8842" s="255" t="str">
        <f>IF(AND(A8842&lt;&gt;"",ISNUMBER(A8842)),VLOOKUP(A8842,Studies!A:BR,6,FALSE),"")</f>
        <v>Plasma</v>
      </c>
      <c r="G8842" s="194">
        <v>74.5</v>
      </c>
      <c r="H8842" s="50" t="s">
        <v>60</v>
      </c>
      <c r="I8842" s="187">
        <v>2.1089190000000002</v>
      </c>
      <c r="J8842" s="41" t="s">
        <v>941</v>
      </c>
      <c r="K8842" s="41" t="s">
        <v>335</v>
      </c>
      <c r="O8842" s="59" t="s">
        <v>2674</v>
      </c>
    </row>
    <row r="8843" spans="1:16" x14ac:dyDescent="0.2">
      <c r="A8843" s="30">
        <v>1066</v>
      </c>
      <c r="B8843" s="253" t="str">
        <f>IF(AND(A8843&lt;&gt;"",ISNUMBER(A8843)),VLOOKUP(A8843,Studies!A:BR,2,FALSE),"")</f>
        <v>Varhe 1994</v>
      </c>
      <c r="C8843" s="254" t="str">
        <f>IF(AND(A8843&lt;&gt;"",ISNUMBER(A8843)),VLOOKUP(A8843,Studies!A:BR,3,FALSE),"")</f>
        <v>https://www.ncbi.nlm.nih.gov/pubmed/7995001</v>
      </c>
      <c r="D8843" s="254" t="str">
        <f>IF(AND(A8843&lt;&gt;"",ISNUMBER(A8843)),VLOOKUP(A8843,Studies!A:BR,4,FALSE),"")</f>
        <v>Triazolam with ketoconazole Subject 8</v>
      </c>
      <c r="E8843" s="254" t="str">
        <f>IF(AND(A8843&lt;&gt;"",ISNUMBER(A8843)),VLOOKUP(A8843,Studies!A:BR,5,FALSE),"")</f>
        <v>Triazolam</v>
      </c>
      <c r="F8843" s="255" t="str">
        <f>IF(AND(A8843&lt;&gt;"",ISNUMBER(A8843)),VLOOKUP(A8843,Studies!A:BR,6,FALSE),"")</f>
        <v>Plasma</v>
      </c>
      <c r="G8843" s="194">
        <v>75</v>
      </c>
      <c r="H8843" s="50" t="s">
        <v>60</v>
      </c>
      <c r="I8843" s="187">
        <v>3.229835</v>
      </c>
      <c r="J8843" s="41" t="s">
        <v>941</v>
      </c>
      <c r="K8843" s="41" t="s">
        <v>335</v>
      </c>
      <c r="O8843" s="59" t="s">
        <v>2674</v>
      </c>
    </row>
    <row r="8844" spans="1:16" x14ac:dyDescent="0.2">
      <c r="A8844" s="30">
        <v>1066</v>
      </c>
      <c r="B8844" s="253" t="str">
        <f>IF(AND(A8844&lt;&gt;"",ISNUMBER(A8844)),VLOOKUP(A8844,Studies!A:BR,2,FALSE),"")</f>
        <v>Varhe 1994</v>
      </c>
      <c r="C8844" s="254" t="str">
        <f>IF(AND(A8844&lt;&gt;"",ISNUMBER(A8844)),VLOOKUP(A8844,Studies!A:BR,3,FALSE),"")</f>
        <v>https://www.ncbi.nlm.nih.gov/pubmed/7995001</v>
      </c>
      <c r="D8844" s="254" t="str">
        <f>IF(AND(A8844&lt;&gt;"",ISNUMBER(A8844)),VLOOKUP(A8844,Studies!A:BR,4,FALSE),"")</f>
        <v>Triazolam with ketoconazole Subject 8</v>
      </c>
      <c r="E8844" s="254" t="str">
        <f>IF(AND(A8844&lt;&gt;"",ISNUMBER(A8844)),VLOOKUP(A8844,Studies!A:BR,5,FALSE),"")</f>
        <v>Triazolam</v>
      </c>
      <c r="F8844" s="255" t="str">
        <f>IF(AND(A8844&lt;&gt;"",ISNUMBER(A8844)),VLOOKUP(A8844,Studies!A:BR,6,FALSE),"")</f>
        <v>Plasma</v>
      </c>
      <c r="G8844" s="194">
        <v>75.5</v>
      </c>
      <c r="H8844" s="50" t="s">
        <v>60</v>
      </c>
      <c r="I8844" s="187">
        <v>3.9527450000000002</v>
      </c>
      <c r="J8844" s="41" t="s">
        <v>941</v>
      </c>
      <c r="K8844" s="41" t="s">
        <v>335</v>
      </c>
      <c r="O8844" s="59" t="s">
        <v>2674</v>
      </c>
    </row>
    <row r="8845" spans="1:16" x14ac:dyDescent="0.2">
      <c r="A8845" s="30">
        <v>1066</v>
      </c>
      <c r="B8845" s="253" t="str">
        <f>IF(AND(A8845&lt;&gt;"",ISNUMBER(A8845)),VLOOKUP(A8845,Studies!A:BR,2,FALSE),"")</f>
        <v>Varhe 1994</v>
      </c>
      <c r="C8845" s="254" t="str">
        <f>IF(AND(A8845&lt;&gt;"",ISNUMBER(A8845)),VLOOKUP(A8845,Studies!A:BR,3,FALSE),"")</f>
        <v>https://www.ncbi.nlm.nih.gov/pubmed/7995001</v>
      </c>
      <c r="D8845" s="254" t="str">
        <f>IF(AND(A8845&lt;&gt;"",ISNUMBER(A8845)),VLOOKUP(A8845,Studies!A:BR,4,FALSE),"")</f>
        <v>Triazolam with ketoconazole Subject 8</v>
      </c>
      <c r="E8845" s="254" t="str">
        <f>IF(AND(A8845&lt;&gt;"",ISNUMBER(A8845)),VLOOKUP(A8845,Studies!A:BR,5,FALSE),"")</f>
        <v>Triazolam</v>
      </c>
      <c r="F8845" s="255" t="str">
        <f>IF(AND(A8845&lt;&gt;"",ISNUMBER(A8845)),VLOOKUP(A8845,Studies!A:BR,6,FALSE),"")</f>
        <v>Plasma</v>
      </c>
      <c r="G8845" s="194">
        <v>76</v>
      </c>
      <c r="H8845" s="50" t="s">
        <v>60</v>
      </c>
      <c r="I8845" s="187">
        <v>2.5274969999999999</v>
      </c>
      <c r="J8845" s="41" t="s">
        <v>941</v>
      </c>
      <c r="K8845" s="41" t="s">
        <v>335</v>
      </c>
      <c r="O8845" s="59" t="s">
        <v>2674</v>
      </c>
    </row>
    <row r="8846" spans="1:16" x14ac:dyDescent="0.2">
      <c r="A8846" s="30">
        <v>1066</v>
      </c>
      <c r="B8846" s="253" t="str">
        <f>IF(AND(A8846&lt;&gt;"",ISNUMBER(A8846)),VLOOKUP(A8846,Studies!A:BR,2,FALSE),"")</f>
        <v>Varhe 1994</v>
      </c>
      <c r="C8846" s="254" t="str">
        <f>IF(AND(A8846&lt;&gt;"",ISNUMBER(A8846)),VLOOKUP(A8846,Studies!A:BR,3,FALSE),"")</f>
        <v>https://www.ncbi.nlm.nih.gov/pubmed/7995001</v>
      </c>
      <c r="D8846" s="254" t="str">
        <f>IF(AND(A8846&lt;&gt;"",ISNUMBER(A8846)),VLOOKUP(A8846,Studies!A:BR,4,FALSE),"")</f>
        <v>Triazolam with ketoconazole Subject 8</v>
      </c>
      <c r="E8846" s="254" t="str">
        <f>IF(AND(A8846&lt;&gt;"",ISNUMBER(A8846)),VLOOKUP(A8846,Studies!A:BR,5,FALSE),"")</f>
        <v>Triazolam</v>
      </c>
      <c r="F8846" s="255" t="str">
        <f>IF(AND(A8846&lt;&gt;"",ISNUMBER(A8846)),VLOOKUP(A8846,Studies!A:BR,6,FALSE),"")</f>
        <v>Plasma</v>
      </c>
      <c r="G8846" s="194">
        <v>77</v>
      </c>
      <c r="H8846" s="50" t="s">
        <v>60</v>
      </c>
      <c r="I8846" s="187">
        <v>2.3062870000000002</v>
      </c>
      <c r="J8846" s="41" t="s">
        <v>941</v>
      </c>
      <c r="K8846" s="41" t="s">
        <v>335</v>
      </c>
      <c r="O8846" s="59" t="s">
        <v>2674</v>
      </c>
    </row>
    <row r="8847" spans="1:16" x14ac:dyDescent="0.2">
      <c r="A8847" s="30">
        <v>1066</v>
      </c>
      <c r="B8847" s="253" t="str">
        <f>IF(AND(A8847&lt;&gt;"",ISNUMBER(A8847)),VLOOKUP(A8847,Studies!A:BR,2,FALSE),"")</f>
        <v>Varhe 1994</v>
      </c>
      <c r="C8847" s="254" t="str">
        <f>IF(AND(A8847&lt;&gt;"",ISNUMBER(A8847)),VLOOKUP(A8847,Studies!A:BR,3,FALSE),"")</f>
        <v>https://www.ncbi.nlm.nih.gov/pubmed/7995001</v>
      </c>
      <c r="D8847" s="254" t="str">
        <f>IF(AND(A8847&lt;&gt;"",ISNUMBER(A8847)),VLOOKUP(A8847,Studies!A:BR,4,FALSE),"")</f>
        <v>Triazolam with ketoconazole Subject 8</v>
      </c>
      <c r="E8847" s="254" t="str">
        <f>IF(AND(A8847&lt;&gt;"",ISNUMBER(A8847)),VLOOKUP(A8847,Studies!A:BR,5,FALSE),"")</f>
        <v>Triazolam</v>
      </c>
      <c r="F8847" s="255" t="str">
        <f>IF(AND(A8847&lt;&gt;"",ISNUMBER(A8847)),VLOOKUP(A8847,Studies!A:BR,6,FALSE),"")</f>
        <v>Plasma</v>
      </c>
      <c r="G8847" s="194">
        <v>78</v>
      </c>
      <c r="H8847" s="50" t="s">
        <v>60</v>
      </c>
      <c r="I8847" s="187">
        <v>2.3678539999999999</v>
      </c>
      <c r="J8847" s="41" t="s">
        <v>941</v>
      </c>
      <c r="K8847" s="41" t="s">
        <v>335</v>
      </c>
      <c r="O8847" s="59" t="s">
        <v>2674</v>
      </c>
    </row>
    <row r="8848" spans="1:16" x14ac:dyDescent="0.2">
      <c r="A8848" s="30">
        <v>1066</v>
      </c>
      <c r="B8848" s="253" t="str">
        <f>IF(AND(A8848&lt;&gt;"",ISNUMBER(A8848)),VLOOKUP(A8848,Studies!A:BR,2,FALSE),"")</f>
        <v>Varhe 1994</v>
      </c>
      <c r="C8848" s="254" t="str">
        <f>IF(AND(A8848&lt;&gt;"",ISNUMBER(A8848)),VLOOKUP(A8848,Studies!A:BR,3,FALSE),"")</f>
        <v>https://www.ncbi.nlm.nih.gov/pubmed/7995001</v>
      </c>
      <c r="D8848" s="254" t="str">
        <f>IF(AND(A8848&lt;&gt;"",ISNUMBER(A8848)),VLOOKUP(A8848,Studies!A:BR,4,FALSE),"")</f>
        <v>Triazolam with ketoconazole Subject 8</v>
      </c>
      <c r="E8848" s="254" t="str">
        <f>IF(AND(A8848&lt;&gt;"",ISNUMBER(A8848)),VLOOKUP(A8848,Studies!A:BR,5,FALSE),"")</f>
        <v>Triazolam</v>
      </c>
      <c r="F8848" s="255" t="str">
        <f>IF(AND(A8848&lt;&gt;"",ISNUMBER(A8848)),VLOOKUP(A8848,Studies!A:BR,6,FALSE),"")</f>
        <v>Plasma</v>
      </c>
      <c r="G8848" s="194">
        <v>79</v>
      </c>
      <c r="H8848" s="50" t="s">
        <v>60</v>
      </c>
      <c r="I8848" s="187">
        <v>2.0610019999999998</v>
      </c>
      <c r="J8848" s="41" t="s">
        <v>941</v>
      </c>
      <c r="K8848" s="41" t="s">
        <v>335</v>
      </c>
      <c r="O8848" s="59" t="s">
        <v>2674</v>
      </c>
    </row>
    <row r="8849" spans="1:16" x14ac:dyDescent="0.2">
      <c r="A8849" s="30">
        <v>1066</v>
      </c>
      <c r="B8849" s="253" t="str">
        <f>IF(AND(A8849&lt;&gt;"",ISNUMBER(A8849)),VLOOKUP(A8849,Studies!A:BR,2,FALSE),"")</f>
        <v>Varhe 1994</v>
      </c>
      <c r="C8849" s="254" t="str">
        <f>IF(AND(A8849&lt;&gt;"",ISNUMBER(A8849)),VLOOKUP(A8849,Studies!A:BR,3,FALSE),"")</f>
        <v>https://www.ncbi.nlm.nih.gov/pubmed/7995001</v>
      </c>
      <c r="D8849" s="254" t="str">
        <f>IF(AND(A8849&lt;&gt;"",ISNUMBER(A8849)),VLOOKUP(A8849,Studies!A:BR,4,FALSE),"")</f>
        <v>Triazolam with ketoconazole Subject 8</v>
      </c>
      <c r="E8849" s="254" t="str">
        <f>IF(AND(A8849&lt;&gt;"",ISNUMBER(A8849)),VLOOKUP(A8849,Studies!A:BR,5,FALSE),"")</f>
        <v>Triazolam</v>
      </c>
      <c r="F8849" s="255" t="str">
        <f>IF(AND(A8849&lt;&gt;"",ISNUMBER(A8849)),VLOOKUP(A8849,Studies!A:BR,6,FALSE),"")</f>
        <v>Plasma</v>
      </c>
      <c r="G8849" s="194">
        <v>80</v>
      </c>
      <c r="H8849" s="50" t="s">
        <v>60</v>
      </c>
      <c r="I8849" s="187">
        <v>1.9254</v>
      </c>
      <c r="J8849" s="41" t="s">
        <v>941</v>
      </c>
      <c r="K8849" s="41" t="s">
        <v>335</v>
      </c>
      <c r="O8849" s="59" t="s">
        <v>2674</v>
      </c>
    </row>
    <row r="8850" spans="1:16" x14ac:dyDescent="0.2">
      <c r="A8850" s="30">
        <v>1066</v>
      </c>
      <c r="B8850" s="253" t="str">
        <f>IF(AND(A8850&lt;&gt;"",ISNUMBER(A8850)),VLOOKUP(A8850,Studies!A:BR,2,FALSE),"")</f>
        <v>Varhe 1994</v>
      </c>
      <c r="C8850" s="254" t="str">
        <f>IF(AND(A8850&lt;&gt;"",ISNUMBER(A8850)),VLOOKUP(A8850,Studies!A:BR,3,FALSE),"")</f>
        <v>https://www.ncbi.nlm.nih.gov/pubmed/7995001</v>
      </c>
      <c r="D8850" s="254" t="str">
        <f>IF(AND(A8850&lt;&gt;"",ISNUMBER(A8850)),VLOOKUP(A8850,Studies!A:BR,4,FALSE),"")</f>
        <v>Triazolam with ketoconazole Subject 8</v>
      </c>
      <c r="E8850" s="254" t="str">
        <f>IF(AND(A8850&lt;&gt;"",ISNUMBER(A8850)),VLOOKUP(A8850,Studies!A:BR,5,FALSE),"")</f>
        <v>Triazolam</v>
      </c>
      <c r="F8850" s="255" t="str">
        <f>IF(AND(A8850&lt;&gt;"",ISNUMBER(A8850)),VLOOKUP(A8850,Studies!A:BR,6,FALSE),"")</f>
        <v>Plasma</v>
      </c>
      <c r="G8850" s="194">
        <v>90</v>
      </c>
      <c r="H8850" s="50" t="s">
        <v>60</v>
      </c>
      <c r="I8850" s="187">
        <v>0.4919095</v>
      </c>
      <c r="J8850" s="41" t="s">
        <v>941</v>
      </c>
      <c r="K8850" s="41" t="s">
        <v>335</v>
      </c>
      <c r="O8850" s="59" t="s">
        <v>2674</v>
      </c>
    </row>
    <row r="8851" spans="1:16" x14ac:dyDescent="0.2">
      <c r="A8851" s="30">
        <v>1067</v>
      </c>
      <c r="B8851" s="253" t="str">
        <f>IF(AND(A8851&lt;&gt;"",ISNUMBER(A8851)),VLOOKUP(A8851,Studies!A:BR,2,FALSE),"")</f>
        <v>Varhe 1994</v>
      </c>
      <c r="C8851" s="254" t="str">
        <f>IF(AND(A8851&lt;&gt;"",ISNUMBER(A8851)),VLOOKUP(A8851,Studies!A:BR,3,FALSE),"")</f>
        <v>https://www.ncbi.nlm.nih.gov/pubmed/7995001</v>
      </c>
      <c r="D8851" s="254" t="str">
        <f>IF(AND(A8851&lt;&gt;"",ISNUMBER(A8851)),VLOOKUP(A8851,Studies!A:BR,4,FALSE),"")</f>
        <v>Triazolam with ketoconazole Subject 9</v>
      </c>
      <c r="E8851" s="254" t="str">
        <f>IF(AND(A8851&lt;&gt;"",ISNUMBER(A8851)),VLOOKUP(A8851,Studies!A:BR,5,FALSE),"")</f>
        <v>Triazolam</v>
      </c>
      <c r="F8851" s="255" t="str">
        <f>IF(AND(A8851&lt;&gt;"",ISNUMBER(A8851)),VLOOKUP(A8851,Studies!A:BR,6,FALSE),"")</f>
        <v>Plasma</v>
      </c>
      <c r="G8851" s="194">
        <v>73.33</v>
      </c>
      <c r="H8851" s="50" t="s">
        <v>60</v>
      </c>
      <c r="I8851" s="187">
        <v>0.20249159999999999</v>
      </c>
      <c r="J8851" s="41" t="s">
        <v>941</v>
      </c>
      <c r="K8851" s="41" t="s">
        <v>335</v>
      </c>
      <c r="O8851" s="59" t="s">
        <v>2674</v>
      </c>
      <c r="P8851" s="42" t="s">
        <v>2681</v>
      </c>
    </row>
    <row r="8852" spans="1:16" x14ac:dyDescent="0.2">
      <c r="A8852" s="30">
        <v>1067</v>
      </c>
      <c r="B8852" s="253" t="str">
        <f>IF(AND(A8852&lt;&gt;"",ISNUMBER(A8852)),VLOOKUP(A8852,Studies!A:BR,2,FALSE),"")</f>
        <v>Varhe 1994</v>
      </c>
      <c r="C8852" s="254" t="str">
        <f>IF(AND(A8852&lt;&gt;"",ISNUMBER(A8852)),VLOOKUP(A8852,Studies!A:BR,3,FALSE),"")</f>
        <v>https://www.ncbi.nlm.nih.gov/pubmed/7995001</v>
      </c>
      <c r="D8852" s="254" t="str">
        <f>IF(AND(A8852&lt;&gt;"",ISNUMBER(A8852)),VLOOKUP(A8852,Studies!A:BR,4,FALSE),"")</f>
        <v>Triazolam with ketoconazole Subject 9</v>
      </c>
      <c r="E8852" s="254" t="str">
        <f>IF(AND(A8852&lt;&gt;"",ISNUMBER(A8852)),VLOOKUP(A8852,Studies!A:BR,5,FALSE),"")</f>
        <v>Triazolam</v>
      </c>
      <c r="F8852" s="255" t="str">
        <f>IF(AND(A8852&lt;&gt;"",ISNUMBER(A8852)),VLOOKUP(A8852,Studies!A:BR,6,FALSE),"")</f>
        <v>Plasma</v>
      </c>
      <c r="G8852" s="194">
        <v>73.67</v>
      </c>
      <c r="H8852" s="50" t="s">
        <v>60</v>
      </c>
      <c r="I8852" s="187">
        <v>2.7184819999999998</v>
      </c>
      <c r="J8852" s="41" t="s">
        <v>941</v>
      </c>
      <c r="K8852" s="41" t="s">
        <v>335</v>
      </c>
      <c r="O8852" s="59" t="s">
        <v>2674</v>
      </c>
    </row>
    <row r="8853" spans="1:16" x14ac:dyDescent="0.2">
      <c r="A8853" s="30">
        <v>1067</v>
      </c>
      <c r="B8853" s="253" t="str">
        <f>IF(AND(A8853&lt;&gt;"",ISNUMBER(A8853)),VLOOKUP(A8853,Studies!A:BR,2,FALSE),"")</f>
        <v>Varhe 1994</v>
      </c>
      <c r="C8853" s="254" t="str">
        <f>IF(AND(A8853&lt;&gt;"",ISNUMBER(A8853)),VLOOKUP(A8853,Studies!A:BR,3,FALSE),"")</f>
        <v>https://www.ncbi.nlm.nih.gov/pubmed/7995001</v>
      </c>
      <c r="D8853" s="254" t="str">
        <f>IF(AND(A8853&lt;&gt;"",ISNUMBER(A8853)),VLOOKUP(A8853,Studies!A:BR,4,FALSE),"")</f>
        <v>Triazolam with ketoconazole Subject 9</v>
      </c>
      <c r="E8853" s="254" t="str">
        <f>IF(AND(A8853&lt;&gt;"",ISNUMBER(A8853)),VLOOKUP(A8853,Studies!A:BR,5,FALSE),"")</f>
        <v>Triazolam</v>
      </c>
      <c r="F8853" s="255" t="str">
        <f>IF(AND(A8853&lt;&gt;"",ISNUMBER(A8853)),VLOOKUP(A8853,Studies!A:BR,6,FALSE),"")</f>
        <v>Plasma</v>
      </c>
      <c r="G8853" s="194">
        <v>74</v>
      </c>
      <c r="H8853" s="50" t="s">
        <v>60</v>
      </c>
      <c r="I8853" s="187">
        <v>4.7252999999999998</v>
      </c>
      <c r="J8853" s="41" t="s">
        <v>941</v>
      </c>
      <c r="K8853" s="41" t="s">
        <v>335</v>
      </c>
      <c r="O8853" s="59" t="s">
        <v>2674</v>
      </c>
    </row>
    <row r="8854" spans="1:16" x14ac:dyDescent="0.2">
      <c r="A8854" s="30">
        <v>1067</v>
      </c>
      <c r="B8854" s="253" t="str">
        <f>IF(AND(A8854&lt;&gt;"",ISNUMBER(A8854)),VLOOKUP(A8854,Studies!A:BR,2,FALSE),"")</f>
        <v>Varhe 1994</v>
      </c>
      <c r="C8854" s="254" t="str">
        <f>IF(AND(A8854&lt;&gt;"",ISNUMBER(A8854)),VLOOKUP(A8854,Studies!A:BR,3,FALSE),"")</f>
        <v>https://www.ncbi.nlm.nih.gov/pubmed/7995001</v>
      </c>
      <c r="D8854" s="254" t="str">
        <f>IF(AND(A8854&lt;&gt;"",ISNUMBER(A8854)),VLOOKUP(A8854,Studies!A:BR,4,FALSE),"")</f>
        <v>Triazolam with ketoconazole Subject 9</v>
      </c>
      <c r="E8854" s="254" t="str">
        <f>IF(AND(A8854&lt;&gt;"",ISNUMBER(A8854)),VLOOKUP(A8854,Studies!A:BR,5,FALSE),"")</f>
        <v>Triazolam</v>
      </c>
      <c r="F8854" s="255" t="str">
        <f>IF(AND(A8854&lt;&gt;"",ISNUMBER(A8854)),VLOOKUP(A8854,Studies!A:BR,6,FALSE),"")</f>
        <v>Plasma</v>
      </c>
      <c r="G8854" s="194">
        <v>74.5</v>
      </c>
      <c r="H8854" s="50" t="s">
        <v>60</v>
      </c>
      <c r="I8854" s="187">
        <v>5.075793</v>
      </c>
      <c r="J8854" s="41" t="s">
        <v>941</v>
      </c>
      <c r="K8854" s="41" t="s">
        <v>335</v>
      </c>
      <c r="O8854" s="59" t="s">
        <v>2674</v>
      </c>
    </row>
    <row r="8855" spans="1:16" x14ac:dyDescent="0.2">
      <c r="A8855" s="30">
        <v>1067</v>
      </c>
      <c r="B8855" s="253" t="str">
        <f>IF(AND(A8855&lt;&gt;"",ISNUMBER(A8855)),VLOOKUP(A8855,Studies!A:BR,2,FALSE),"")</f>
        <v>Varhe 1994</v>
      </c>
      <c r="C8855" s="254" t="str">
        <f>IF(AND(A8855&lt;&gt;"",ISNUMBER(A8855)),VLOOKUP(A8855,Studies!A:BR,3,FALSE),"")</f>
        <v>https://www.ncbi.nlm.nih.gov/pubmed/7995001</v>
      </c>
      <c r="D8855" s="254" t="str">
        <f>IF(AND(A8855&lt;&gt;"",ISNUMBER(A8855)),VLOOKUP(A8855,Studies!A:BR,4,FALSE),"")</f>
        <v>Triazolam with ketoconazole Subject 9</v>
      </c>
      <c r="E8855" s="254" t="str">
        <f>IF(AND(A8855&lt;&gt;"",ISNUMBER(A8855)),VLOOKUP(A8855,Studies!A:BR,5,FALSE),"")</f>
        <v>Triazolam</v>
      </c>
      <c r="F8855" s="255" t="str">
        <f>IF(AND(A8855&lt;&gt;"",ISNUMBER(A8855)),VLOOKUP(A8855,Studies!A:BR,6,FALSE),"")</f>
        <v>Plasma</v>
      </c>
      <c r="G8855" s="194">
        <v>75</v>
      </c>
      <c r="H8855" s="50" t="s">
        <v>60</v>
      </c>
      <c r="I8855" s="187">
        <v>4.7910899999999996</v>
      </c>
      <c r="J8855" s="41" t="s">
        <v>941</v>
      </c>
      <c r="K8855" s="41" t="s">
        <v>335</v>
      </c>
      <c r="O8855" s="59" t="s">
        <v>2674</v>
      </c>
    </row>
    <row r="8856" spans="1:16" x14ac:dyDescent="0.2">
      <c r="A8856" s="30">
        <v>1067</v>
      </c>
      <c r="B8856" s="253" t="str">
        <f>IF(AND(A8856&lt;&gt;"",ISNUMBER(A8856)),VLOOKUP(A8856,Studies!A:BR,2,FALSE),"")</f>
        <v>Varhe 1994</v>
      </c>
      <c r="C8856" s="254" t="str">
        <f>IF(AND(A8856&lt;&gt;"",ISNUMBER(A8856)),VLOOKUP(A8856,Studies!A:BR,3,FALSE),"")</f>
        <v>https://www.ncbi.nlm.nih.gov/pubmed/7995001</v>
      </c>
      <c r="D8856" s="254" t="str">
        <f>IF(AND(A8856&lt;&gt;"",ISNUMBER(A8856)),VLOOKUP(A8856,Studies!A:BR,4,FALSE),"")</f>
        <v>Triazolam with ketoconazole Subject 9</v>
      </c>
      <c r="E8856" s="254" t="str">
        <f>IF(AND(A8856&lt;&gt;"",ISNUMBER(A8856)),VLOOKUP(A8856,Studies!A:BR,5,FALSE),"")</f>
        <v>Triazolam</v>
      </c>
      <c r="F8856" s="255" t="str">
        <f>IF(AND(A8856&lt;&gt;"",ISNUMBER(A8856)),VLOOKUP(A8856,Studies!A:BR,6,FALSE),"")</f>
        <v>Plasma</v>
      </c>
      <c r="G8856" s="194">
        <v>75.5</v>
      </c>
      <c r="H8856" s="50" t="s">
        <v>60</v>
      </c>
      <c r="I8856" s="187">
        <v>5.0264430000000004</v>
      </c>
      <c r="J8856" s="41" t="s">
        <v>941</v>
      </c>
      <c r="K8856" s="41" t="s">
        <v>335</v>
      </c>
      <c r="O8856" s="59" t="s">
        <v>2674</v>
      </c>
    </row>
    <row r="8857" spans="1:16" x14ac:dyDescent="0.2">
      <c r="A8857" s="30">
        <v>1067</v>
      </c>
      <c r="B8857" s="253" t="str">
        <f>IF(AND(A8857&lt;&gt;"",ISNUMBER(A8857)),VLOOKUP(A8857,Studies!A:BR,2,FALSE),"")</f>
        <v>Varhe 1994</v>
      </c>
      <c r="C8857" s="254" t="str">
        <f>IF(AND(A8857&lt;&gt;"",ISNUMBER(A8857)),VLOOKUP(A8857,Studies!A:BR,3,FALSE),"")</f>
        <v>https://www.ncbi.nlm.nih.gov/pubmed/7995001</v>
      </c>
      <c r="D8857" s="254" t="str">
        <f>IF(AND(A8857&lt;&gt;"",ISNUMBER(A8857)),VLOOKUP(A8857,Studies!A:BR,4,FALSE),"")</f>
        <v>Triazolam with ketoconazole Subject 9</v>
      </c>
      <c r="E8857" s="254" t="str">
        <f>IF(AND(A8857&lt;&gt;"",ISNUMBER(A8857)),VLOOKUP(A8857,Studies!A:BR,5,FALSE),"")</f>
        <v>Triazolam</v>
      </c>
      <c r="F8857" s="255" t="str">
        <f>IF(AND(A8857&lt;&gt;"",ISNUMBER(A8857)),VLOOKUP(A8857,Studies!A:BR,6,FALSE),"")</f>
        <v>Plasma</v>
      </c>
      <c r="G8857" s="194">
        <v>76</v>
      </c>
      <c r="H8857" s="50" t="s">
        <v>60</v>
      </c>
      <c r="I8857" s="187">
        <v>4.6895720000000001</v>
      </c>
      <c r="J8857" s="41" t="s">
        <v>941</v>
      </c>
      <c r="K8857" s="41" t="s">
        <v>335</v>
      </c>
      <c r="O8857" s="59" t="s">
        <v>2674</v>
      </c>
    </row>
    <row r="8858" spans="1:16" x14ac:dyDescent="0.2">
      <c r="A8858" s="30">
        <v>1067</v>
      </c>
      <c r="B8858" s="253" t="str">
        <f>IF(AND(A8858&lt;&gt;"",ISNUMBER(A8858)),VLOOKUP(A8858,Studies!A:BR,2,FALSE),"")</f>
        <v>Varhe 1994</v>
      </c>
      <c r="C8858" s="254" t="str">
        <f>IF(AND(A8858&lt;&gt;"",ISNUMBER(A8858)),VLOOKUP(A8858,Studies!A:BR,3,FALSE),"")</f>
        <v>https://www.ncbi.nlm.nih.gov/pubmed/7995001</v>
      </c>
      <c r="D8858" s="254" t="str">
        <f>IF(AND(A8858&lt;&gt;"",ISNUMBER(A8858)),VLOOKUP(A8858,Studies!A:BR,4,FALSE),"")</f>
        <v>Triazolam with ketoconazole Subject 9</v>
      </c>
      <c r="E8858" s="254" t="str">
        <f>IF(AND(A8858&lt;&gt;"",ISNUMBER(A8858)),VLOOKUP(A8858,Studies!A:BR,5,FALSE),"")</f>
        <v>Triazolam</v>
      </c>
      <c r="F8858" s="255" t="str">
        <f>IF(AND(A8858&lt;&gt;"",ISNUMBER(A8858)),VLOOKUP(A8858,Studies!A:BR,6,FALSE),"")</f>
        <v>Plasma</v>
      </c>
      <c r="G8858" s="194">
        <v>77</v>
      </c>
      <c r="H8858" s="50" t="s">
        <v>60</v>
      </c>
      <c r="I8858" s="187">
        <v>4.2276210000000001</v>
      </c>
      <c r="J8858" s="41" t="s">
        <v>941</v>
      </c>
      <c r="K8858" s="41" t="s">
        <v>335</v>
      </c>
      <c r="O8858" s="59" t="s">
        <v>2674</v>
      </c>
    </row>
    <row r="8859" spans="1:16" x14ac:dyDescent="0.2">
      <c r="A8859" s="30">
        <v>1067</v>
      </c>
      <c r="B8859" s="253" t="str">
        <f>IF(AND(A8859&lt;&gt;"",ISNUMBER(A8859)),VLOOKUP(A8859,Studies!A:BR,2,FALSE),"")</f>
        <v>Varhe 1994</v>
      </c>
      <c r="C8859" s="254" t="str">
        <f>IF(AND(A8859&lt;&gt;"",ISNUMBER(A8859)),VLOOKUP(A8859,Studies!A:BR,3,FALSE),"")</f>
        <v>https://www.ncbi.nlm.nih.gov/pubmed/7995001</v>
      </c>
      <c r="D8859" s="254" t="str">
        <f>IF(AND(A8859&lt;&gt;"",ISNUMBER(A8859)),VLOOKUP(A8859,Studies!A:BR,4,FALSE),"")</f>
        <v>Triazolam with ketoconazole Subject 9</v>
      </c>
      <c r="E8859" s="254" t="str">
        <f>IF(AND(A8859&lt;&gt;"",ISNUMBER(A8859)),VLOOKUP(A8859,Studies!A:BR,5,FALSE),"")</f>
        <v>Triazolam</v>
      </c>
      <c r="F8859" s="255" t="str">
        <f>IF(AND(A8859&lt;&gt;"",ISNUMBER(A8859)),VLOOKUP(A8859,Studies!A:BR,6,FALSE),"")</f>
        <v>Plasma</v>
      </c>
      <c r="G8859" s="194">
        <v>78</v>
      </c>
      <c r="H8859" s="50" t="s">
        <v>60</v>
      </c>
      <c r="I8859" s="187">
        <v>3.902177</v>
      </c>
      <c r="J8859" s="41" t="s">
        <v>941</v>
      </c>
      <c r="K8859" s="41" t="s">
        <v>335</v>
      </c>
      <c r="O8859" s="59" t="s">
        <v>2674</v>
      </c>
    </row>
    <row r="8860" spans="1:16" x14ac:dyDescent="0.2">
      <c r="A8860" s="30">
        <v>1067</v>
      </c>
      <c r="B8860" s="253" t="str">
        <f>IF(AND(A8860&lt;&gt;"",ISNUMBER(A8860)),VLOOKUP(A8860,Studies!A:BR,2,FALSE),"")</f>
        <v>Varhe 1994</v>
      </c>
      <c r="C8860" s="254" t="str">
        <f>IF(AND(A8860&lt;&gt;"",ISNUMBER(A8860)),VLOOKUP(A8860,Studies!A:BR,3,FALSE),"")</f>
        <v>https://www.ncbi.nlm.nih.gov/pubmed/7995001</v>
      </c>
      <c r="D8860" s="254" t="str">
        <f>IF(AND(A8860&lt;&gt;"",ISNUMBER(A8860)),VLOOKUP(A8860,Studies!A:BR,4,FALSE),"")</f>
        <v>Triazolam with ketoconazole Subject 9</v>
      </c>
      <c r="E8860" s="254" t="str">
        <f>IF(AND(A8860&lt;&gt;"",ISNUMBER(A8860)),VLOOKUP(A8860,Studies!A:BR,5,FALSE),"")</f>
        <v>Triazolam</v>
      </c>
      <c r="F8860" s="255" t="str">
        <f>IF(AND(A8860&lt;&gt;"",ISNUMBER(A8860)),VLOOKUP(A8860,Studies!A:BR,6,FALSE),"")</f>
        <v>Plasma</v>
      </c>
      <c r="G8860" s="194">
        <v>79</v>
      </c>
      <c r="H8860" s="50" t="s">
        <v>60</v>
      </c>
      <c r="I8860" s="187">
        <v>3.687039</v>
      </c>
      <c r="J8860" s="41" t="s">
        <v>941</v>
      </c>
      <c r="K8860" s="41" t="s">
        <v>335</v>
      </c>
      <c r="O8860" s="59" t="s">
        <v>2674</v>
      </c>
    </row>
    <row r="8861" spans="1:16" x14ac:dyDescent="0.2">
      <c r="A8861" s="30">
        <v>1067</v>
      </c>
      <c r="B8861" s="253" t="str">
        <f>IF(AND(A8861&lt;&gt;"",ISNUMBER(A8861)),VLOOKUP(A8861,Studies!A:BR,2,FALSE),"")</f>
        <v>Varhe 1994</v>
      </c>
      <c r="C8861" s="254" t="str">
        <f>IF(AND(A8861&lt;&gt;"",ISNUMBER(A8861)),VLOOKUP(A8861,Studies!A:BR,3,FALSE),"")</f>
        <v>https://www.ncbi.nlm.nih.gov/pubmed/7995001</v>
      </c>
      <c r="D8861" s="254" t="str">
        <f>IF(AND(A8861&lt;&gt;"",ISNUMBER(A8861)),VLOOKUP(A8861,Studies!A:BR,4,FALSE),"")</f>
        <v>Triazolam with ketoconazole Subject 9</v>
      </c>
      <c r="E8861" s="254" t="str">
        <f>IF(AND(A8861&lt;&gt;"",ISNUMBER(A8861)),VLOOKUP(A8861,Studies!A:BR,5,FALSE),"")</f>
        <v>Triazolam</v>
      </c>
      <c r="F8861" s="255" t="str">
        <f>IF(AND(A8861&lt;&gt;"",ISNUMBER(A8861)),VLOOKUP(A8861,Studies!A:BR,6,FALSE),"")</f>
        <v>Plasma</v>
      </c>
      <c r="G8861" s="194">
        <v>80</v>
      </c>
      <c r="H8861" s="50" t="s">
        <v>60</v>
      </c>
      <c r="I8861" s="187">
        <v>3.7825510000000002</v>
      </c>
      <c r="J8861" s="41" t="s">
        <v>941</v>
      </c>
      <c r="K8861" s="41" t="s">
        <v>335</v>
      </c>
      <c r="O8861" s="59" t="s">
        <v>2674</v>
      </c>
    </row>
    <row r="8862" spans="1:16" x14ac:dyDescent="0.2">
      <c r="A8862" s="30">
        <v>1067</v>
      </c>
      <c r="B8862" s="253" t="str">
        <f>IF(AND(A8862&lt;&gt;"",ISNUMBER(A8862)),VLOOKUP(A8862,Studies!A:BR,2,FALSE),"")</f>
        <v>Varhe 1994</v>
      </c>
      <c r="C8862" s="254" t="str">
        <f>IF(AND(A8862&lt;&gt;"",ISNUMBER(A8862)),VLOOKUP(A8862,Studies!A:BR,3,FALSE),"")</f>
        <v>https://www.ncbi.nlm.nih.gov/pubmed/7995001</v>
      </c>
      <c r="D8862" s="254" t="str">
        <f>IF(AND(A8862&lt;&gt;"",ISNUMBER(A8862)),VLOOKUP(A8862,Studies!A:BR,4,FALSE),"")</f>
        <v>Triazolam with ketoconazole Subject 9</v>
      </c>
      <c r="E8862" s="254" t="str">
        <f>IF(AND(A8862&lt;&gt;"",ISNUMBER(A8862)),VLOOKUP(A8862,Studies!A:BR,5,FALSE),"")</f>
        <v>Triazolam</v>
      </c>
      <c r="F8862" s="255" t="str">
        <f>IF(AND(A8862&lt;&gt;"",ISNUMBER(A8862)),VLOOKUP(A8862,Studies!A:BR,6,FALSE),"")</f>
        <v>Plasma</v>
      </c>
      <c r="G8862" s="194">
        <v>90</v>
      </c>
      <c r="H8862" s="50" t="s">
        <v>60</v>
      </c>
      <c r="I8862" s="187">
        <v>2.1974429999999998</v>
      </c>
      <c r="J8862" s="41" t="s">
        <v>941</v>
      </c>
      <c r="K8862" s="41" t="s">
        <v>335</v>
      </c>
      <c r="O8862" s="59" t="s">
        <v>2674</v>
      </c>
    </row>
    <row r="8863" spans="1:16" x14ac:dyDescent="0.2">
      <c r="A8863" s="30">
        <v>1068</v>
      </c>
      <c r="B8863" s="253" t="str">
        <f>IF(AND(A8863&lt;&gt;"",ISNUMBER(A8863)),VLOOKUP(A8863,Studies!A:BR,2,FALSE),"")</f>
        <v>Varhe 1994</v>
      </c>
      <c r="C8863" s="254" t="str">
        <f>IF(AND(A8863&lt;&gt;"",ISNUMBER(A8863)),VLOOKUP(A8863,Studies!A:BR,3,FALSE),"")</f>
        <v>https://www.ncbi.nlm.nih.gov/pubmed/7995001</v>
      </c>
      <c r="D8863" s="254" t="str">
        <f>IF(AND(A8863&lt;&gt;"",ISNUMBER(A8863)),VLOOKUP(A8863,Studies!A:BR,4,FALSE),"")</f>
        <v>Triazolam with Itraconazole Subject 1</v>
      </c>
      <c r="E8863" s="254" t="str">
        <f>IF(AND(A8863&lt;&gt;"",ISNUMBER(A8863)),VLOOKUP(A8863,Studies!A:BR,5,FALSE),"")</f>
        <v>Triazolam</v>
      </c>
      <c r="F8863" s="255" t="str">
        <f>IF(AND(A8863&lt;&gt;"",ISNUMBER(A8863)),VLOOKUP(A8863,Studies!A:BR,6,FALSE),"")</f>
        <v>Plasma</v>
      </c>
      <c r="G8863" s="194">
        <v>73.67</v>
      </c>
      <c r="H8863" s="50" t="s">
        <v>60</v>
      </c>
      <c r="I8863" s="187">
        <v>0.9069855</v>
      </c>
      <c r="J8863" s="41" t="s">
        <v>941</v>
      </c>
      <c r="K8863" s="41" t="s">
        <v>335</v>
      </c>
      <c r="O8863" s="59" t="s">
        <v>2674</v>
      </c>
      <c r="P8863" s="42" t="s">
        <v>2683</v>
      </c>
    </row>
    <row r="8864" spans="1:16" x14ac:dyDescent="0.2">
      <c r="A8864" s="30">
        <v>1068</v>
      </c>
      <c r="B8864" s="253" t="str">
        <f>IF(AND(A8864&lt;&gt;"",ISNUMBER(A8864)),VLOOKUP(A8864,Studies!A:BR,2,FALSE),"")</f>
        <v>Varhe 1994</v>
      </c>
      <c r="C8864" s="254" t="str">
        <f>IF(AND(A8864&lt;&gt;"",ISNUMBER(A8864)),VLOOKUP(A8864,Studies!A:BR,3,FALSE),"")</f>
        <v>https://www.ncbi.nlm.nih.gov/pubmed/7995001</v>
      </c>
      <c r="D8864" s="254" t="str">
        <f>IF(AND(A8864&lt;&gt;"",ISNUMBER(A8864)),VLOOKUP(A8864,Studies!A:BR,4,FALSE),"")</f>
        <v>Triazolam with Itraconazole Subject 1</v>
      </c>
      <c r="E8864" s="254" t="str">
        <f>IF(AND(A8864&lt;&gt;"",ISNUMBER(A8864)),VLOOKUP(A8864,Studies!A:BR,5,FALSE),"")</f>
        <v>Triazolam</v>
      </c>
      <c r="F8864" s="255" t="str">
        <f>IF(AND(A8864&lt;&gt;"",ISNUMBER(A8864)),VLOOKUP(A8864,Studies!A:BR,6,FALSE),"")</f>
        <v>Plasma</v>
      </c>
      <c r="G8864" s="194">
        <v>74</v>
      </c>
      <c r="H8864" s="50" t="s">
        <v>60</v>
      </c>
      <c r="I8864" s="187">
        <v>2.252821</v>
      </c>
      <c r="J8864" s="41" t="s">
        <v>941</v>
      </c>
      <c r="K8864" s="41" t="s">
        <v>335</v>
      </c>
      <c r="O8864" s="59" t="s">
        <v>2674</v>
      </c>
    </row>
    <row r="8865" spans="1:16" x14ac:dyDescent="0.2">
      <c r="A8865" s="30">
        <v>1068</v>
      </c>
      <c r="B8865" s="253" t="str">
        <f>IF(AND(A8865&lt;&gt;"",ISNUMBER(A8865)),VLOOKUP(A8865,Studies!A:BR,2,FALSE),"")</f>
        <v>Varhe 1994</v>
      </c>
      <c r="C8865" s="254" t="str">
        <f>IF(AND(A8865&lt;&gt;"",ISNUMBER(A8865)),VLOOKUP(A8865,Studies!A:BR,3,FALSE),"")</f>
        <v>https://www.ncbi.nlm.nih.gov/pubmed/7995001</v>
      </c>
      <c r="D8865" s="254" t="str">
        <f>IF(AND(A8865&lt;&gt;"",ISNUMBER(A8865)),VLOOKUP(A8865,Studies!A:BR,4,FALSE),"")</f>
        <v>Triazolam with Itraconazole Subject 1</v>
      </c>
      <c r="E8865" s="254" t="str">
        <f>IF(AND(A8865&lt;&gt;"",ISNUMBER(A8865)),VLOOKUP(A8865,Studies!A:BR,5,FALSE),"")</f>
        <v>Triazolam</v>
      </c>
      <c r="F8865" s="255" t="str">
        <f>IF(AND(A8865&lt;&gt;"",ISNUMBER(A8865)),VLOOKUP(A8865,Studies!A:BR,6,FALSE),"")</f>
        <v>Plasma</v>
      </c>
      <c r="G8865" s="194">
        <v>74.5</v>
      </c>
      <c r="H8865" s="50" t="s">
        <v>60</v>
      </c>
      <c r="I8865" s="187">
        <v>4.9741530000000003</v>
      </c>
      <c r="J8865" s="41" t="s">
        <v>941</v>
      </c>
      <c r="K8865" s="41" t="s">
        <v>335</v>
      </c>
      <c r="O8865" s="59" t="s">
        <v>2674</v>
      </c>
    </row>
    <row r="8866" spans="1:16" x14ac:dyDescent="0.2">
      <c r="A8866" s="30">
        <v>1068</v>
      </c>
      <c r="B8866" s="253" t="str">
        <f>IF(AND(A8866&lt;&gt;"",ISNUMBER(A8866)),VLOOKUP(A8866,Studies!A:BR,2,FALSE),"")</f>
        <v>Varhe 1994</v>
      </c>
      <c r="C8866" s="254" t="str">
        <f>IF(AND(A8866&lt;&gt;"",ISNUMBER(A8866)),VLOOKUP(A8866,Studies!A:BR,3,FALSE),"")</f>
        <v>https://www.ncbi.nlm.nih.gov/pubmed/7995001</v>
      </c>
      <c r="D8866" s="254" t="str">
        <f>IF(AND(A8866&lt;&gt;"",ISNUMBER(A8866)),VLOOKUP(A8866,Studies!A:BR,4,FALSE),"")</f>
        <v>Triazolam with Itraconazole Subject 1</v>
      </c>
      <c r="E8866" s="254" t="str">
        <f>IF(AND(A8866&lt;&gt;"",ISNUMBER(A8866)),VLOOKUP(A8866,Studies!A:BR,5,FALSE),"")</f>
        <v>Triazolam</v>
      </c>
      <c r="F8866" s="255" t="str">
        <f>IF(AND(A8866&lt;&gt;"",ISNUMBER(A8866)),VLOOKUP(A8866,Studies!A:BR,6,FALSE),"")</f>
        <v>Plasma</v>
      </c>
      <c r="G8866" s="194">
        <v>75</v>
      </c>
      <c r="H8866" s="50" t="s">
        <v>60</v>
      </c>
      <c r="I8866" s="187">
        <v>7.7975469999999998</v>
      </c>
      <c r="J8866" s="41" t="s">
        <v>941</v>
      </c>
      <c r="K8866" s="41" t="s">
        <v>335</v>
      </c>
      <c r="O8866" s="59" t="s">
        <v>2674</v>
      </c>
    </row>
    <row r="8867" spans="1:16" x14ac:dyDescent="0.2">
      <c r="A8867" s="30">
        <v>1068</v>
      </c>
      <c r="B8867" s="253" t="str">
        <f>IF(AND(A8867&lt;&gt;"",ISNUMBER(A8867)),VLOOKUP(A8867,Studies!A:BR,2,FALSE),"")</f>
        <v>Varhe 1994</v>
      </c>
      <c r="C8867" s="254" t="str">
        <f>IF(AND(A8867&lt;&gt;"",ISNUMBER(A8867)),VLOOKUP(A8867,Studies!A:BR,3,FALSE),"")</f>
        <v>https://www.ncbi.nlm.nih.gov/pubmed/7995001</v>
      </c>
      <c r="D8867" s="254" t="str">
        <f>IF(AND(A8867&lt;&gt;"",ISNUMBER(A8867)),VLOOKUP(A8867,Studies!A:BR,4,FALSE),"")</f>
        <v>Triazolam with Itraconazole Subject 1</v>
      </c>
      <c r="E8867" s="254" t="str">
        <f>IF(AND(A8867&lt;&gt;"",ISNUMBER(A8867)),VLOOKUP(A8867,Studies!A:BR,5,FALSE),"")</f>
        <v>Triazolam</v>
      </c>
      <c r="F8867" s="255" t="str">
        <f>IF(AND(A8867&lt;&gt;"",ISNUMBER(A8867)),VLOOKUP(A8867,Studies!A:BR,6,FALSE),"")</f>
        <v>Plasma</v>
      </c>
      <c r="G8867" s="194">
        <v>75.5</v>
      </c>
      <c r="H8867" s="50" t="s">
        <v>60</v>
      </c>
      <c r="I8867" s="187">
        <v>10.2996</v>
      </c>
      <c r="J8867" s="41" t="s">
        <v>941</v>
      </c>
      <c r="K8867" s="41" t="s">
        <v>335</v>
      </c>
      <c r="O8867" s="59" t="s">
        <v>2674</v>
      </c>
    </row>
    <row r="8868" spans="1:16" x14ac:dyDescent="0.2">
      <c r="A8868" s="30">
        <v>1068</v>
      </c>
      <c r="B8868" s="253" t="str">
        <f>IF(AND(A8868&lt;&gt;"",ISNUMBER(A8868)),VLOOKUP(A8868,Studies!A:BR,2,FALSE),"")</f>
        <v>Varhe 1994</v>
      </c>
      <c r="C8868" s="254" t="str">
        <f>IF(AND(A8868&lt;&gt;"",ISNUMBER(A8868)),VLOOKUP(A8868,Studies!A:BR,3,FALSE),"")</f>
        <v>https://www.ncbi.nlm.nih.gov/pubmed/7995001</v>
      </c>
      <c r="D8868" s="254" t="str">
        <f>IF(AND(A8868&lt;&gt;"",ISNUMBER(A8868)),VLOOKUP(A8868,Studies!A:BR,4,FALSE),"")</f>
        <v>Triazolam with Itraconazole Subject 1</v>
      </c>
      <c r="E8868" s="254" t="str">
        <f>IF(AND(A8868&lt;&gt;"",ISNUMBER(A8868)),VLOOKUP(A8868,Studies!A:BR,5,FALSE),"")</f>
        <v>Triazolam</v>
      </c>
      <c r="F8868" s="255" t="str">
        <f>IF(AND(A8868&lt;&gt;"",ISNUMBER(A8868)),VLOOKUP(A8868,Studies!A:BR,6,FALSE),"")</f>
        <v>Plasma</v>
      </c>
      <c r="G8868" s="194">
        <v>76</v>
      </c>
      <c r="H8868" s="50" t="s">
        <v>60</v>
      </c>
      <c r="I8868" s="187">
        <v>10.75015</v>
      </c>
      <c r="J8868" s="41" t="s">
        <v>941</v>
      </c>
      <c r="K8868" s="41" t="s">
        <v>335</v>
      </c>
      <c r="O8868" s="59" t="s">
        <v>2674</v>
      </c>
    </row>
    <row r="8869" spans="1:16" x14ac:dyDescent="0.2">
      <c r="A8869" s="30">
        <v>1068</v>
      </c>
      <c r="B8869" s="253" t="str">
        <f>IF(AND(A8869&lt;&gt;"",ISNUMBER(A8869)),VLOOKUP(A8869,Studies!A:BR,2,FALSE),"")</f>
        <v>Varhe 1994</v>
      </c>
      <c r="C8869" s="254" t="str">
        <f>IF(AND(A8869&lt;&gt;"",ISNUMBER(A8869)),VLOOKUP(A8869,Studies!A:BR,3,FALSE),"")</f>
        <v>https://www.ncbi.nlm.nih.gov/pubmed/7995001</v>
      </c>
      <c r="D8869" s="254" t="str">
        <f>IF(AND(A8869&lt;&gt;"",ISNUMBER(A8869)),VLOOKUP(A8869,Studies!A:BR,4,FALSE),"")</f>
        <v>Triazolam with Itraconazole Subject 1</v>
      </c>
      <c r="E8869" s="254" t="str">
        <f>IF(AND(A8869&lt;&gt;"",ISNUMBER(A8869)),VLOOKUP(A8869,Studies!A:BR,5,FALSE),"")</f>
        <v>Triazolam</v>
      </c>
      <c r="F8869" s="255" t="str">
        <f>IF(AND(A8869&lt;&gt;"",ISNUMBER(A8869)),VLOOKUP(A8869,Studies!A:BR,6,FALSE),"")</f>
        <v>Plasma</v>
      </c>
      <c r="G8869" s="194">
        <v>77</v>
      </c>
      <c r="H8869" s="50" t="s">
        <v>60</v>
      </c>
      <c r="I8869" s="187">
        <v>11.463190000000001</v>
      </c>
      <c r="J8869" s="41" t="s">
        <v>941</v>
      </c>
      <c r="K8869" s="41" t="s">
        <v>335</v>
      </c>
      <c r="O8869" s="59" t="s">
        <v>2674</v>
      </c>
    </row>
    <row r="8870" spans="1:16" x14ac:dyDescent="0.2">
      <c r="A8870" s="30">
        <v>1068</v>
      </c>
      <c r="B8870" s="253" t="str">
        <f>IF(AND(A8870&lt;&gt;"",ISNUMBER(A8870)),VLOOKUP(A8870,Studies!A:BR,2,FALSE),"")</f>
        <v>Varhe 1994</v>
      </c>
      <c r="C8870" s="254" t="str">
        <f>IF(AND(A8870&lt;&gt;"",ISNUMBER(A8870)),VLOOKUP(A8870,Studies!A:BR,3,FALSE),"")</f>
        <v>https://www.ncbi.nlm.nih.gov/pubmed/7995001</v>
      </c>
      <c r="D8870" s="254" t="str">
        <f>IF(AND(A8870&lt;&gt;"",ISNUMBER(A8870)),VLOOKUP(A8870,Studies!A:BR,4,FALSE),"")</f>
        <v>Triazolam with Itraconazole Subject 1</v>
      </c>
      <c r="E8870" s="254" t="str">
        <f>IF(AND(A8870&lt;&gt;"",ISNUMBER(A8870)),VLOOKUP(A8870,Studies!A:BR,5,FALSE),"")</f>
        <v>Triazolam</v>
      </c>
      <c r="F8870" s="255" t="str">
        <f>IF(AND(A8870&lt;&gt;"",ISNUMBER(A8870)),VLOOKUP(A8870,Studies!A:BR,6,FALSE),"")</f>
        <v>Plasma</v>
      </c>
      <c r="G8870" s="194">
        <v>78</v>
      </c>
      <c r="H8870" s="50" t="s">
        <v>60</v>
      </c>
      <c r="I8870" s="187">
        <v>10.2996</v>
      </c>
      <c r="J8870" s="41" t="s">
        <v>941</v>
      </c>
      <c r="K8870" s="41" t="s">
        <v>335</v>
      </c>
      <c r="O8870" s="59" t="s">
        <v>2674</v>
      </c>
    </row>
    <row r="8871" spans="1:16" x14ac:dyDescent="0.2">
      <c r="A8871" s="30">
        <v>1068</v>
      </c>
      <c r="B8871" s="253" t="str">
        <f>IF(AND(A8871&lt;&gt;"",ISNUMBER(A8871)),VLOOKUP(A8871,Studies!A:BR,2,FALSE),"")</f>
        <v>Varhe 1994</v>
      </c>
      <c r="C8871" s="254" t="str">
        <f>IF(AND(A8871&lt;&gt;"",ISNUMBER(A8871)),VLOOKUP(A8871,Studies!A:BR,3,FALSE),"")</f>
        <v>https://www.ncbi.nlm.nih.gov/pubmed/7995001</v>
      </c>
      <c r="D8871" s="254" t="str">
        <f>IF(AND(A8871&lt;&gt;"",ISNUMBER(A8871)),VLOOKUP(A8871,Studies!A:BR,4,FALSE),"")</f>
        <v>Triazolam with Itraconazole Subject 1</v>
      </c>
      <c r="E8871" s="254" t="str">
        <f>IF(AND(A8871&lt;&gt;"",ISNUMBER(A8871)),VLOOKUP(A8871,Studies!A:BR,5,FALSE),"")</f>
        <v>Triazolam</v>
      </c>
      <c r="F8871" s="255" t="str">
        <f>IF(AND(A8871&lt;&gt;"",ISNUMBER(A8871)),VLOOKUP(A8871,Studies!A:BR,6,FALSE),"")</f>
        <v>Plasma</v>
      </c>
      <c r="G8871" s="194">
        <v>79</v>
      </c>
      <c r="H8871" s="50" t="s">
        <v>60</v>
      </c>
      <c r="I8871" s="187">
        <v>10.18994</v>
      </c>
      <c r="J8871" s="41" t="s">
        <v>941</v>
      </c>
      <c r="K8871" s="41" t="s">
        <v>335</v>
      </c>
      <c r="O8871" s="59" t="s">
        <v>2674</v>
      </c>
    </row>
    <row r="8872" spans="1:16" x14ac:dyDescent="0.2">
      <c r="A8872" s="30">
        <v>1068</v>
      </c>
      <c r="B8872" s="253" t="str">
        <f>IF(AND(A8872&lt;&gt;"",ISNUMBER(A8872)),VLOOKUP(A8872,Studies!A:BR,2,FALSE),"")</f>
        <v>Varhe 1994</v>
      </c>
      <c r="C8872" s="254" t="str">
        <f>IF(AND(A8872&lt;&gt;"",ISNUMBER(A8872)),VLOOKUP(A8872,Studies!A:BR,3,FALSE),"")</f>
        <v>https://www.ncbi.nlm.nih.gov/pubmed/7995001</v>
      </c>
      <c r="D8872" s="254" t="str">
        <f>IF(AND(A8872&lt;&gt;"",ISNUMBER(A8872)),VLOOKUP(A8872,Studies!A:BR,4,FALSE),"")</f>
        <v>Triazolam with Itraconazole Subject 1</v>
      </c>
      <c r="E8872" s="254" t="str">
        <f>IF(AND(A8872&lt;&gt;"",ISNUMBER(A8872)),VLOOKUP(A8872,Studies!A:BR,5,FALSE),"")</f>
        <v>Triazolam</v>
      </c>
      <c r="F8872" s="255" t="str">
        <f>IF(AND(A8872&lt;&gt;"",ISNUMBER(A8872)),VLOOKUP(A8872,Studies!A:BR,6,FALSE),"")</f>
        <v>Plasma</v>
      </c>
      <c r="G8872" s="194">
        <v>80</v>
      </c>
      <c r="H8872" s="50" t="s">
        <v>60</v>
      </c>
      <c r="I8872" s="187">
        <v>9.974119</v>
      </c>
      <c r="J8872" s="41" t="s">
        <v>941</v>
      </c>
      <c r="K8872" s="41" t="s">
        <v>335</v>
      </c>
      <c r="O8872" s="59" t="s">
        <v>2674</v>
      </c>
    </row>
    <row r="8873" spans="1:16" x14ac:dyDescent="0.2">
      <c r="A8873" s="30">
        <v>1068</v>
      </c>
      <c r="B8873" s="253" t="str">
        <f>IF(AND(A8873&lt;&gt;"",ISNUMBER(A8873)),VLOOKUP(A8873,Studies!A:BR,2,FALSE),"")</f>
        <v>Varhe 1994</v>
      </c>
      <c r="C8873" s="254" t="str">
        <f>IF(AND(A8873&lt;&gt;"",ISNUMBER(A8873)),VLOOKUP(A8873,Studies!A:BR,3,FALSE),"")</f>
        <v>https://www.ncbi.nlm.nih.gov/pubmed/7995001</v>
      </c>
      <c r="D8873" s="254" t="str">
        <f>IF(AND(A8873&lt;&gt;"",ISNUMBER(A8873)),VLOOKUP(A8873,Studies!A:BR,4,FALSE),"")</f>
        <v>Triazolam with Itraconazole Subject 1</v>
      </c>
      <c r="E8873" s="254" t="str">
        <f>IF(AND(A8873&lt;&gt;"",ISNUMBER(A8873)),VLOOKUP(A8873,Studies!A:BR,5,FALSE),"")</f>
        <v>Triazolam</v>
      </c>
      <c r="F8873" s="255" t="str">
        <f>IF(AND(A8873&lt;&gt;"",ISNUMBER(A8873)),VLOOKUP(A8873,Studies!A:BR,6,FALSE),"")</f>
        <v>Plasma</v>
      </c>
      <c r="G8873" s="194">
        <v>90</v>
      </c>
      <c r="H8873" s="50" t="s">
        <v>60</v>
      </c>
      <c r="I8873" s="187">
        <v>8.6784750000000006</v>
      </c>
      <c r="J8873" s="41" t="s">
        <v>941</v>
      </c>
      <c r="K8873" s="41" t="s">
        <v>335</v>
      </c>
      <c r="O8873" s="59" t="s">
        <v>2674</v>
      </c>
    </row>
    <row r="8874" spans="1:16" x14ac:dyDescent="0.2">
      <c r="A8874" s="30">
        <v>1069</v>
      </c>
      <c r="B8874" s="253" t="str">
        <f>IF(AND(A8874&lt;&gt;"",ISNUMBER(A8874)),VLOOKUP(A8874,Studies!A:BR,2,FALSE),"")</f>
        <v>Varhe 1994</v>
      </c>
      <c r="C8874" s="254" t="str">
        <f>IF(AND(A8874&lt;&gt;"",ISNUMBER(A8874)),VLOOKUP(A8874,Studies!A:BR,3,FALSE),"")</f>
        <v>https://www.ncbi.nlm.nih.gov/pubmed/7995001</v>
      </c>
      <c r="D8874" s="254" t="str">
        <f>IF(AND(A8874&lt;&gt;"",ISNUMBER(A8874)),VLOOKUP(A8874,Studies!A:BR,4,FALSE),"")</f>
        <v>Triazolam with Itraconazole Subject 2</v>
      </c>
      <c r="E8874" s="254" t="str">
        <f>IF(AND(A8874&lt;&gt;"",ISNUMBER(A8874)),VLOOKUP(A8874,Studies!A:BR,5,FALSE),"")</f>
        <v>Triazolam</v>
      </c>
      <c r="F8874" s="255" t="str">
        <f>IF(AND(A8874&lt;&gt;"",ISNUMBER(A8874)),VLOOKUP(A8874,Studies!A:BR,6,FALSE),"")</f>
        <v>Plasma</v>
      </c>
      <c r="G8874" s="194">
        <v>73.67</v>
      </c>
      <c r="H8874" s="50" t="s">
        <v>60</v>
      </c>
      <c r="I8874" s="187">
        <v>0.3012533</v>
      </c>
      <c r="J8874" s="41" t="s">
        <v>941</v>
      </c>
      <c r="K8874" s="41" t="s">
        <v>335</v>
      </c>
      <c r="O8874" s="59" t="s">
        <v>2674</v>
      </c>
      <c r="P8874" s="42" t="s">
        <v>2683</v>
      </c>
    </row>
    <row r="8875" spans="1:16" x14ac:dyDescent="0.2">
      <c r="A8875" s="30">
        <v>1069</v>
      </c>
      <c r="B8875" s="253" t="str">
        <f>IF(AND(A8875&lt;&gt;"",ISNUMBER(A8875)),VLOOKUP(A8875,Studies!A:BR,2,FALSE),"")</f>
        <v>Varhe 1994</v>
      </c>
      <c r="C8875" s="254" t="str">
        <f>IF(AND(A8875&lt;&gt;"",ISNUMBER(A8875)),VLOOKUP(A8875,Studies!A:BR,3,FALSE),"")</f>
        <v>https://www.ncbi.nlm.nih.gov/pubmed/7995001</v>
      </c>
      <c r="D8875" s="254" t="str">
        <f>IF(AND(A8875&lt;&gt;"",ISNUMBER(A8875)),VLOOKUP(A8875,Studies!A:BR,4,FALSE),"")</f>
        <v>Triazolam with Itraconazole Subject 2</v>
      </c>
      <c r="E8875" s="254" t="str">
        <f>IF(AND(A8875&lt;&gt;"",ISNUMBER(A8875)),VLOOKUP(A8875,Studies!A:BR,5,FALSE),"")</f>
        <v>Triazolam</v>
      </c>
      <c r="F8875" s="255" t="str">
        <f>IF(AND(A8875&lt;&gt;"",ISNUMBER(A8875)),VLOOKUP(A8875,Studies!A:BR,6,FALSE),"")</f>
        <v>Plasma</v>
      </c>
      <c r="G8875" s="194">
        <v>74</v>
      </c>
      <c r="H8875" s="50" t="s">
        <v>60</v>
      </c>
      <c r="I8875" s="187">
        <v>1.501671</v>
      </c>
      <c r="J8875" s="41" t="s">
        <v>941</v>
      </c>
      <c r="K8875" s="41" t="s">
        <v>335</v>
      </c>
      <c r="O8875" s="59" t="s">
        <v>2674</v>
      </c>
    </row>
    <row r="8876" spans="1:16" x14ac:dyDescent="0.2">
      <c r="A8876" s="30">
        <v>1069</v>
      </c>
      <c r="B8876" s="253" t="str">
        <f>IF(AND(A8876&lt;&gt;"",ISNUMBER(A8876)),VLOOKUP(A8876,Studies!A:BR,2,FALSE),"")</f>
        <v>Varhe 1994</v>
      </c>
      <c r="C8876" s="254" t="str">
        <f>IF(AND(A8876&lt;&gt;"",ISNUMBER(A8876)),VLOOKUP(A8876,Studies!A:BR,3,FALSE),"")</f>
        <v>https://www.ncbi.nlm.nih.gov/pubmed/7995001</v>
      </c>
      <c r="D8876" s="254" t="str">
        <f>IF(AND(A8876&lt;&gt;"",ISNUMBER(A8876)),VLOOKUP(A8876,Studies!A:BR,4,FALSE),"")</f>
        <v>Triazolam with Itraconazole Subject 2</v>
      </c>
      <c r="E8876" s="254" t="str">
        <f>IF(AND(A8876&lt;&gt;"",ISNUMBER(A8876)),VLOOKUP(A8876,Studies!A:BR,5,FALSE),"")</f>
        <v>Triazolam</v>
      </c>
      <c r="F8876" s="255" t="str">
        <f>IF(AND(A8876&lt;&gt;"",ISNUMBER(A8876)),VLOOKUP(A8876,Studies!A:BR,6,FALSE),"")</f>
        <v>Plasma</v>
      </c>
      <c r="G8876" s="194">
        <v>74.5</v>
      </c>
      <c r="H8876" s="50" t="s">
        <v>60</v>
      </c>
      <c r="I8876" s="187">
        <v>2.830003</v>
      </c>
      <c r="J8876" s="41" t="s">
        <v>941</v>
      </c>
      <c r="K8876" s="41" t="s">
        <v>335</v>
      </c>
      <c r="O8876" s="59" t="s">
        <v>2674</v>
      </c>
    </row>
    <row r="8877" spans="1:16" x14ac:dyDescent="0.2">
      <c r="A8877" s="30">
        <v>1069</v>
      </c>
      <c r="B8877" s="253" t="str">
        <f>IF(AND(A8877&lt;&gt;"",ISNUMBER(A8877)),VLOOKUP(A8877,Studies!A:BR,2,FALSE),"")</f>
        <v>Varhe 1994</v>
      </c>
      <c r="C8877" s="254" t="str">
        <f>IF(AND(A8877&lt;&gt;"",ISNUMBER(A8877)),VLOOKUP(A8877,Studies!A:BR,3,FALSE),"")</f>
        <v>https://www.ncbi.nlm.nih.gov/pubmed/7995001</v>
      </c>
      <c r="D8877" s="254" t="str">
        <f>IF(AND(A8877&lt;&gt;"",ISNUMBER(A8877)),VLOOKUP(A8877,Studies!A:BR,4,FALSE),"")</f>
        <v>Triazolam with Itraconazole Subject 2</v>
      </c>
      <c r="E8877" s="254" t="str">
        <f>IF(AND(A8877&lt;&gt;"",ISNUMBER(A8877)),VLOOKUP(A8877,Studies!A:BR,5,FALSE),"")</f>
        <v>Triazolam</v>
      </c>
      <c r="F8877" s="255" t="str">
        <f>IF(AND(A8877&lt;&gt;"",ISNUMBER(A8877)),VLOOKUP(A8877,Studies!A:BR,6,FALSE),"")</f>
        <v>Plasma</v>
      </c>
      <c r="G8877" s="194">
        <v>75</v>
      </c>
      <c r="H8877" s="50" t="s">
        <v>60</v>
      </c>
      <c r="I8877" s="187">
        <v>3.0381719999999999</v>
      </c>
      <c r="J8877" s="41" t="s">
        <v>941</v>
      </c>
      <c r="K8877" s="41" t="s">
        <v>335</v>
      </c>
      <c r="O8877" s="59" t="s">
        <v>2674</v>
      </c>
    </row>
    <row r="8878" spans="1:16" x14ac:dyDescent="0.2">
      <c r="A8878" s="30">
        <v>1069</v>
      </c>
      <c r="B8878" s="253" t="str">
        <f>IF(AND(A8878&lt;&gt;"",ISNUMBER(A8878)),VLOOKUP(A8878,Studies!A:BR,2,FALSE),"")</f>
        <v>Varhe 1994</v>
      </c>
      <c r="C8878" s="254" t="str">
        <f>IF(AND(A8878&lt;&gt;"",ISNUMBER(A8878)),VLOOKUP(A8878,Studies!A:BR,3,FALSE),"")</f>
        <v>https://www.ncbi.nlm.nih.gov/pubmed/7995001</v>
      </c>
      <c r="D8878" s="254" t="str">
        <f>IF(AND(A8878&lt;&gt;"",ISNUMBER(A8878)),VLOOKUP(A8878,Studies!A:BR,4,FALSE),"")</f>
        <v>Triazolam with Itraconazole Subject 2</v>
      </c>
      <c r="E8878" s="254" t="str">
        <f>IF(AND(A8878&lt;&gt;"",ISNUMBER(A8878)),VLOOKUP(A8878,Studies!A:BR,5,FALSE),"")</f>
        <v>Triazolam</v>
      </c>
      <c r="F8878" s="255" t="str">
        <f>IF(AND(A8878&lt;&gt;"",ISNUMBER(A8878)),VLOOKUP(A8878,Studies!A:BR,6,FALSE),"")</f>
        <v>Plasma</v>
      </c>
      <c r="G8878" s="194">
        <v>75.5</v>
      </c>
      <c r="H8878" s="50" t="s">
        <v>60</v>
      </c>
      <c r="I8878" s="187">
        <v>2.9010790000000002</v>
      </c>
      <c r="J8878" s="41" t="s">
        <v>941</v>
      </c>
      <c r="K8878" s="41" t="s">
        <v>335</v>
      </c>
      <c r="O8878" s="59" t="s">
        <v>2674</v>
      </c>
    </row>
    <row r="8879" spans="1:16" x14ac:dyDescent="0.2">
      <c r="A8879" s="30">
        <v>1069</v>
      </c>
      <c r="B8879" s="253" t="str">
        <f>IF(AND(A8879&lt;&gt;"",ISNUMBER(A8879)),VLOOKUP(A8879,Studies!A:BR,2,FALSE),"")</f>
        <v>Varhe 1994</v>
      </c>
      <c r="C8879" s="254" t="str">
        <f>IF(AND(A8879&lt;&gt;"",ISNUMBER(A8879)),VLOOKUP(A8879,Studies!A:BR,3,FALSE),"")</f>
        <v>https://www.ncbi.nlm.nih.gov/pubmed/7995001</v>
      </c>
      <c r="D8879" s="254" t="str">
        <f>IF(AND(A8879&lt;&gt;"",ISNUMBER(A8879)),VLOOKUP(A8879,Studies!A:BR,4,FALSE),"")</f>
        <v>Triazolam with Itraconazole Subject 2</v>
      </c>
      <c r="E8879" s="254" t="str">
        <f>IF(AND(A8879&lt;&gt;"",ISNUMBER(A8879)),VLOOKUP(A8879,Studies!A:BR,5,FALSE),"")</f>
        <v>Triazolam</v>
      </c>
      <c r="F8879" s="255" t="str">
        <f>IF(AND(A8879&lt;&gt;"",ISNUMBER(A8879)),VLOOKUP(A8879,Studies!A:BR,6,FALSE),"")</f>
        <v>Plasma</v>
      </c>
      <c r="G8879" s="194">
        <v>76</v>
      </c>
      <c r="H8879" s="50" t="s">
        <v>60</v>
      </c>
      <c r="I8879" s="187">
        <v>3.0424129999999998</v>
      </c>
      <c r="J8879" s="41" t="s">
        <v>941</v>
      </c>
      <c r="K8879" s="41" t="s">
        <v>335</v>
      </c>
      <c r="O8879" s="59" t="s">
        <v>2674</v>
      </c>
    </row>
    <row r="8880" spans="1:16" x14ac:dyDescent="0.2">
      <c r="A8880" s="30">
        <v>1069</v>
      </c>
      <c r="B8880" s="253" t="str">
        <f>IF(AND(A8880&lt;&gt;"",ISNUMBER(A8880)),VLOOKUP(A8880,Studies!A:BR,2,FALSE),"")</f>
        <v>Varhe 1994</v>
      </c>
      <c r="C8880" s="254" t="str">
        <f>IF(AND(A8880&lt;&gt;"",ISNUMBER(A8880)),VLOOKUP(A8880,Studies!A:BR,3,FALSE),"")</f>
        <v>https://www.ncbi.nlm.nih.gov/pubmed/7995001</v>
      </c>
      <c r="D8880" s="254" t="str">
        <f>IF(AND(A8880&lt;&gt;"",ISNUMBER(A8880)),VLOOKUP(A8880,Studies!A:BR,4,FALSE),"")</f>
        <v>Triazolam with Itraconazole Subject 2</v>
      </c>
      <c r="E8880" s="254" t="str">
        <f>IF(AND(A8880&lt;&gt;"",ISNUMBER(A8880)),VLOOKUP(A8880,Studies!A:BR,5,FALSE),"")</f>
        <v>Triazolam</v>
      </c>
      <c r="F8880" s="255" t="str">
        <f>IF(AND(A8880&lt;&gt;"",ISNUMBER(A8880)),VLOOKUP(A8880,Studies!A:BR,6,FALSE),"")</f>
        <v>Plasma</v>
      </c>
      <c r="G8880" s="194">
        <v>77</v>
      </c>
      <c r="H8880" s="50" t="s">
        <v>60</v>
      </c>
      <c r="I8880" s="187">
        <v>3.1189300000000002</v>
      </c>
      <c r="J8880" s="41" t="s">
        <v>941</v>
      </c>
      <c r="K8880" s="41" t="s">
        <v>335</v>
      </c>
      <c r="O8880" s="59" t="s">
        <v>2674</v>
      </c>
    </row>
    <row r="8881" spans="1:16" x14ac:dyDescent="0.2">
      <c r="A8881" s="30">
        <v>1069</v>
      </c>
      <c r="B8881" s="253" t="str">
        <f>IF(AND(A8881&lt;&gt;"",ISNUMBER(A8881)),VLOOKUP(A8881,Studies!A:BR,2,FALSE),"")</f>
        <v>Varhe 1994</v>
      </c>
      <c r="C8881" s="254" t="str">
        <f>IF(AND(A8881&lt;&gt;"",ISNUMBER(A8881)),VLOOKUP(A8881,Studies!A:BR,3,FALSE),"")</f>
        <v>https://www.ncbi.nlm.nih.gov/pubmed/7995001</v>
      </c>
      <c r="D8881" s="254" t="str">
        <f>IF(AND(A8881&lt;&gt;"",ISNUMBER(A8881)),VLOOKUP(A8881,Studies!A:BR,4,FALSE),"")</f>
        <v>Triazolam with Itraconazole Subject 2</v>
      </c>
      <c r="E8881" s="254" t="str">
        <f>IF(AND(A8881&lt;&gt;"",ISNUMBER(A8881)),VLOOKUP(A8881,Studies!A:BR,5,FALSE),"")</f>
        <v>Triazolam</v>
      </c>
      <c r="F8881" s="255" t="str">
        <f>IF(AND(A8881&lt;&gt;"",ISNUMBER(A8881)),VLOOKUP(A8881,Studies!A:BR,6,FALSE),"")</f>
        <v>Plasma</v>
      </c>
      <c r="G8881" s="194">
        <v>78</v>
      </c>
      <c r="H8881" s="50" t="s">
        <v>60</v>
      </c>
      <c r="I8881" s="187">
        <v>3.160002</v>
      </c>
      <c r="J8881" s="41" t="s">
        <v>941</v>
      </c>
      <c r="K8881" s="41" t="s">
        <v>335</v>
      </c>
      <c r="O8881" s="59" t="s">
        <v>2674</v>
      </c>
    </row>
    <row r="8882" spans="1:16" x14ac:dyDescent="0.2">
      <c r="A8882" s="30">
        <v>1069</v>
      </c>
      <c r="B8882" s="253" t="str">
        <f>IF(AND(A8882&lt;&gt;"",ISNUMBER(A8882)),VLOOKUP(A8882,Studies!A:BR,2,FALSE),"")</f>
        <v>Varhe 1994</v>
      </c>
      <c r="C8882" s="254" t="str">
        <f>IF(AND(A8882&lt;&gt;"",ISNUMBER(A8882)),VLOOKUP(A8882,Studies!A:BR,3,FALSE),"")</f>
        <v>https://www.ncbi.nlm.nih.gov/pubmed/7995001</v>
      </c>
      <c r="D8882" s="254" t="str">
        <f>IF(AND(A8882&lt;&gt;"",ISNUMBER(A8882)),VLOOKUP(A8882,Studies!A:BR,4,FALSE),"")</f>
        <v>Triazolam with Itraconazole Subject 2</v>
      </c>
      <c r="E8882" s="254" t="str">
        <f>IF(AND(A8882&lt;&gt;"",ISNUMBER(A8882)),VLOOKUP(A8882,Studies!A:BR,5,FALSE),"")</f>
        <v>Triazolam</v>
      </c>
      <c r="F8882" s="255" t="str">
        <f>IF(AND(A8882&lt;&gt;"",ISNUMBER(A8882)),VLOOKUP(A8882,Studies!A:BR,6,FALSE),"")</f>
        <v>Plasma</v>
      </c>
      <c r="G8882" s="194">
        <v>79</v>
      </c>
      <c r="H8882" s="50" t="s">
        <v>60</v>
      </c>
      <c r="I8882" s="187">
        <v>2.7171479999999999</v>
      </c>
      <c r="J8882" s="41" t="s">
        <v>941</v>
      </c>
      <c r="K8882" s="41" t="s">
        <v>335</v>
      </c>
      <c r="O8882" s="59" t="s">
        <v>2674</v>
      </c>
    </row>
    <row r="8883" spans="1:16" x14ac:dyDescent="0.2">
      <c r="A8883" s="30">
        <v>1069</v>
      </c>
      <c r="B8883" s="253" t="str">
        <f>IF(AND(A8883&lt;&gt;"",ISNUMBER(A8883)),VLOOKUP(A8883,Studies!A:BR,2,FALSE),"")</f>
        <v>Varhe 1994</v>
      </c>
      <c r="C8883" s="254" t="str">
        <f>IF(AND(A8883&lt;&gt;"",ISNUMBER(A8883)),VLOOKUP(A8883,Studies!A:BR,3,FALSE),"")</f>
        <v>https://www.ncbi.nlm.nih.gov/pubmed/7995001</v>
      </c>
      <c r="D8883" s="254" t="str">
        <f>IF(AND(A8883&lt;&gt;"",ISNUMBER(A8883)),VLOOKUP(A8883,Studies!A:BR,4,FALSE),"")</f>
        <v>Triazolam with Itraconazole Subject 2</v>
      </c>
      <c r="E8883" s="254" t="str">
        <f>IF(AND(A8883&lt;&gt;"",ISNUMBER(A8883)),VLOOKUP(A8883,Studies!A:BR,5,FALSE),"")</f>
        <v>Triazolam</v>
      </c>
      <c r="F8883" s="255" t="str">
        <f>IF(AND(A8883&lt;&gt;"",ISNUMBER(A8883)),VLOOKUP(A8883,Studies!A:BR,6,FALSE),"")</f>
        <v>Plasma</v>
      </c>
      <c r="G8883" s="194">
        <v>80</v>
      </c>
      <c r="H8883" s="50" t="s">
        <v>60</v>
      </c>
      <c r="I8883" s="187">
        <v>2.62683</v>
      </c>
      <c r="J8883" s="41" t="s">
        <v>941</v>
      </c>
      <c r="K8883" s="41" t="s">
        <v>335</v>
      </c>
      <c r="O8883" s="59" t="s">
        <v>2674</v>
      </c>
    </row>
    <row r="8884" spans="1:16" x14ac:dyDescent="0.2">
      <c r="A8884" s="30">
        <v>1069</v>
      </c>
      <c r="B8884" s="253" t="str">
        <f>IF(AND(A8884&lt;&gt;"",ISNUMBER(A8884)),VLOOKUP(A8884,Studies!A:BR,2,FALSE),"")</f>
        <v>Varhe 1994</v>
      </c>
      <c r="C8884" s="254" t="str">
        <f>IF(AND(A8884&lt;&gt;"",ISNUMBER(A8884)),VLOOKUP(A8884,Studies!A:BR,3,FALSE),"")</f>
        <v>https://www.ncbi.nlm.nih.gov/pubmed/7995001</v>
      </c>
      <c r="D8884" s="254" t="str">
        <f>IF(AND(A8884&lt;&gt;"",ISNUMBER(A8884)),VLOOKUP(A8884,Studies!A:BR,4,FALSE),"")</f>
        <v>Triazolam with Itraconazole Subject 2</v>
      </c>
      <c r="E8884" s="254" t="str">
        <f>IF(AND(A8884&lt;&gt;"",ISNUMBER(A8884)),VLOOKUP(A8884,Studies!A:BR,5,FALSE),"")</f>
        <v>Triazolam</v>
      </c>
      <c r="F8884" s="255" t="str">
        <f>IF(AND(A8884&lt;&gt;"",ISNUMBER(A8884)),VLOOKUP(A8884,Studies!A:BR,6,FALSE),"")</f>
        <v>Plasma</v>
      </c>
      <c r="G8884" s="194">
        <v>90</v>
      </c>
      <c r="H8884" s="50" t="s">
        <v>60</v>
      </c>
      <c r="I8884" s="187">
        <v>2.286845</v>
      </c>
      <c r="J8884" s="41" t="s">
        <v>941</v>
      </c>
      <c r="K8884" s="41" t="s">
        <v>335</v>
      </c>
      <c r="O8884" s="59" t="s">
        <v>2674</v>
      </c>
    </row>
    <row r="8885" spans="1:16" x14ac:dyDescent="0.2">
      <c r="A8885" s="30">
        <v>1070</v>
      </c>
      <c r="B8885" s="253" t="str">
        <f>IF(AND(A8885&lt;&gt;"",ISNUMBER(A8885)),VLOOKUP(A8885,Studies!A:BR,2,FALSE),"")</f>
        <v>Varhe 1994</v>
      </c>
      <c r="C8885" s="254" t="str">
        <f>IF(AND(A8885&lt;&gt;"",ISNUMBER(A8885)),VLOOKUP(A8885,Studies!A:BR,3,FALSE),"")</f>
        <v>https://www.ncbi.nlm.nih.gov/pubmed/7995001</v>
      </c>
      <c r="D8885" s="254" t="str">
        <f>IF(AND(A8885&lt;&gt;"",ISNUMBER(A8885)),VLOOKUP(A8885,Studies!A:BR,4,FALSE),"")</f>
        <v>Triazolam with Itraconazole Subject 3</v>
      </c>
      <c r="E8885" s="254" t="str">
        <f>IF(AND(A8885&lt;&gt;"",ISNUMBER(A8885)),VLOOKUP(A8885,Studies!A:BR,5,FALSE),"")</f>
        <v>Triazolam</v>
      </c>
      <c r="F8885" s="255" t="str">
        <f>IF(AND(A8885&lt;&gt;"",ISNUMBER(A8885)),VLOOKUP(A8885,Studies!A:BR,6,FALSE),"")</f>
        <v>Plasma</v>
      </c>
      <c r="G8885" s="194">
        <v>73.67</v>
      </c>
      <c r="H8885" s="50" t="s">
        <v>60</v>
      </c>
      <c r="I8885" s="187">
        <v>1.707595</v>
      </c>
      <c r="J8885" s="41" t="s">
        <v>941</v>
      </c>
      <c r="K8885" s="41" t="s">
        <v>335</v>
      </c>
      <c r="O8885" s="59" t="s">
        <v>2674</v>
      </c>
      <c r="P8885" s="42" t="s">
        <v>2683</v>
      </c>
    </row>
    <row r="8886" spans="1:16" x14ac:dyDescent="0.2">
      <c r="A8886" s="30">
        <v>1070</v>
      </c>
      <c r="B8886" s="253" t="str">
        <f>IF(AND(A8886&lt;&gt;"",ISNUMBER(A8886)),VLOOKUP(A8886,Studies!A:BR,2,FALSE),"")</f>
        <v>Varhe 1994</v>
      </c>
      <c r="C8886" s="254" t="str">
        <f>IF(AND(A8886&lt;&gt;"",ISNUMBER(A8886)),VLOOKUP(A8886,Studies!A:BR,3,FALSE),"")</f>
        <v>https://www.ncbi.nlm.nih.gov/pubmed/7995001</v>
      </c>
      <c r="D8886" s="254" t="str">
        <f>IF(AND(A8886&lt;&gt;"",ISNUMBER(A8886)),VLOOKUP(A8886,Studies!A:BR,4,FALSE),"")</f>
        <v>Triazolam with Itraconazole Subject 3</v>
      </c>
      <c r="E8886" s="254" t="str">
        <f>IF(AND(A8886&lt;&gt;"",ISNUMBER(A8886)),VLOOKUP(A8886,Studies!A:BR,5,FALSE),"")</f>
        <v>Triazolam</v>
      </c>
      <c r="F8886" s="255" t="str">
        <f>IF(AND(A8886&lt;&gt;"",ISNUMBER(A8886)),VLOOKUP(A8886,Studies!A:BR,6,FALSE),"")</f>
        <v>Plasma</v>
      </c>
      <c r="G8886" s="194">
        <v>74</v>
      </c>
      <c r="H8886" s="50" t="s">
        <v>60</v>
      </c>
      <c r="I8886" s="187">
        <v>2.5154489999999998</v>
      </c>
      <c r="J8886" s="41" t="s">
        <v>941</v>
      </c>
      <c r="K8886" s="41" t="s">
        <v>335</v>
      </c>
      <c r="O8886" s="59" t="s">
        <v>2674</v>
      </c>
    </row>
    <row r="8887" spans="1:16" x14ac:dyDescent="0.2">
      <c r="A8887" s="30">
        <v>1070</v>
      </c>
      <c r="B8887" s="253" t="str">
        <f>IF(AND(A8887&lt;&gt;"",ISNUMBER(A8887)),VLOOKUP(A8887,Studies!A:BR,2,FALSE),"")</f>
        <v>Varhe 1994</v>
      </c>
      <c r="C8887" s="254" t="str">
        <f>IF(AND(A8887&lt;&gt;"",ISNUMBER(A8887)),VLOOKUP(A8887,Studies!A:BR,3,FALSE),"")</f>
        <v>https://www.ncbi.nlm.nih.gov/pubmed/7995001</v>
      </c>
      <c r="D8887" s="254" t="str">
        <f>IF(AND(A8887&lt;&gt;"",ISNUMBER(A8887)),VLOOKUP(A8887,Studies!A:BR,4,FALSE),"")</f>
        <v>Triazolam with Itraconazole Subject 3</v>
      </c>
      <c r="E8887" s="254" t="str">
        <f>IF(AND(A8887&lt;&gt;"",ISNUMBER(A8887)),VLOOKUP(A8887,Studies!A:BR,5,FALSE),"")</f>
        <v>Triazolam</v>
      </c>
      <c r="F8887" s="255" t="str">
        <f>IF(AND(A8887&lt;&gt;"",ISNUMBER(A8887)),VLOOKUP(A8887,Studies!A:BR,6,FALSE),"")</f>
        <v>Plasma</v>
      </c>
      <c r="G8887" s="194">
        <v>74.5</v>
      </c>
      <c r="H8887" s="50" t="s">
        <v>60</v>
      </c>
      <c r="I8887" s="187">
        <v>2.8634680000000001</v>
      </c>
      <c r="J8887" s="41" t="s">
        <v>941</v>
      </c>
      <c r="K8887" s="41" t="s">
        <v>335</v>
      </c>
      <c r="O8887" s="59" t="s">
        <v>2674</v>
      </c>
    </row>
    <row r="8888" spans="1:16" x14ac:dyDescent="0.2">
      <c r="A8888" s="30">
        <v>1070</v>
      </c>
      <c r="B8888" s="253" t="str">
        <f>IF(AND(A8888&lt;&gt;"",ISNUMBER(A8888)),VLOOKUP(A8888,Studies!A:BR,2,FALSE),"")</f>
        <v>Varhe 1994</v>
      </c>
      <c r="C8888" s="254" t="str">
        <f>IF(AND(A8888&lt;&gt;"",ISNUMBER(A8888)),VLOOKUP(A8888,Studies!A:BR,3,FALSE),"")</f>
        <v>https://www.ncbi.nlm.nih.gov/pubmed/7995001</v>
      </c>
      <c r="D8888" s="254" t="str">
        <f>IF(AND(A8888&lt;&gt;"",ISNUMBER(A8888)),VLOOKUP(A8888,Studies!A:BR,4,FALSE),"")</f>
        <v>Triazolam with Itraconazole Subject 3</v>
      </c>
      <c r="E8888" s="254" t="str">
        <f>IF(AND(A8888&lt;&gt;"",ISNUMBER(A8888)),VLOOKUP(A8888,Studies!A:BR,5,FALSE),"")</f>
        <v>Triazolam</v>
      </c>
      <c r="F8888" s="255" t="str">
        <f>IF(AND(A8888&lt;&gt;"",ISNUMBER(A8888)),VLOOKUP(A8888,Studies!A:BR,6,FALSE),"")</f>
        <v>Plasma</v>
      </c>
      <c r="G8888" s="194">
        <v>75</v>
      </c>
      <c r="H8888" s="50" t="s">
        <v>60</v>
      </c>
      <c r="I8888" s="187">
        <v>2.7990020000000002</v>
      </c>
      <c r="J8888" s="41" t="s">
        <v>941</v>
      </c>
      <c r="K8888" s="41" t="s">
        <v>335</v>
      </c>
      <c r="O8888" s="59" t="s">
        <v>2674</v>
      </c>
    </row>
    <row r="8889" spans="1:16" x14ac:dyDescent="0.2">
      <c r="A8889" s="30">
        <v>1070</v>
      </c>
      <c r="B8889" s="253" t="str">
        <f>IF(AND(A8889&lt;&gt;"",ISNUMBER(A8889)),VLOOKUP(A8889,Studies!A:BR,2,FALSE),"")</f>
        <v>Varhe 1994</v>
      </c>
      <c r="C8889" s="254" t="str">
        <f>IF(AND(A8889&lt;&gt;"",ISNUMBER(A8889)),VLOOKUP(A8889,Studies!A:BR,3,FALSE),"")</f>
        <v>https://www.ncbi.nlm.nih.gov/pubmed/7995001</v>
      </c>
      <c r="D8889" s="254" t="str">
        <f>IF(AND(A8889&lt;&gt;"",ISNUMBER(A8889)),VLOOKUP(A8889,Studies!A:BR,4,FALSE),"")</f>
        <v>Triazolam with Itraconazole Subject 3</v>
      </c>
      <c r="E8889" s="254" t="str">
        <f>IF(AND(A8889&lt;&gt;"",ISNUMBER(A8889)),VLOOKUP(A8889,Studies!A:BR,5,FALSE),"")</f>
        <v>Triazolam</v>
      </c>
      <c r="F8889" s="255" t="str">
        <f>IF(AND(A8889&lt;&gt;"",ISNUMBER(A8889)),VLOOKUP(A8889,Studies!A:BR,6,FALSE),"")</f>
        <v>Plasma</v>
      </c>
      <c r="G8889" s="194">
        <v>75.5</v>
      </c>
      <c r="H8889" s="50" t="s">
        <v>60</v>
      </c>
      <c r="I8889" s="187">
        <v>2.7359879999999999</v>
      </c>
      <c r="J8889" s="41" t="s">
        <v>941</v>
      </c>
      <c r="K8889" s="41" t="s">
        <v>335</v>
      </c>
      <c r="O8889" s="59" t="s">
        <v>2674</v>
      </c>
    </row>
    <row r="8890" spans="1:16" x14ac:dyDescent="0.2">
      <c r="A8890" s="30">
        <v>1070</v>
      </c>
      <c r="B8890" s="253" t="str">
        <f>IF(AND(A8890&lt;&gt;"",ISNUMBER(A8890)),VLOOKUP(A8890,Studies!A:BR,2,FALSE),"")</f>
        <v>Varhe 1994</v>
      </c>
      <c r="C8890" s="254" t="str">
        <f>IF(AND(A8890&lt;&gt;"",ISNUMBER(A8890)),VLOOKUP(A8890,Studies!A:BR,3,FALSE),"")</f>
        <v>https://www.ncbi.nlm.nih.gov/pubmed/7995001</v>
      </c>
      <c r="D8890" s="254" t="str">
        <f>IF(AND(A8890&lt;&gt;"",ISNUMBER(A8890)),VLOOKUP(A8890,Studies!A:BR,4,FALSE),"")</f>
        <v>Triazolam with Itraconazole Subject 3</v>
      </c>
      <c r="E8890" s="254" t="str">
        <f>IF(AND(A8890&lt;&gt;"",ISNUMBER(A8890)),VLOOKUP(A8890,Studies!A:BR,5,FALSE),"")</f>
        <v>Triazolam</v>
      </c>
      <c r="F8890" s="255" t="str">
        <f>IF(AND(A8890&lt;&gt;"",ISNUMBER(A8890)),VLOOKUP(A8890,Studies!A:BR,6,FALSE),"")</f>
        <v>Plasma</v>
      </c>
      <c r="G8890" s="194">
        <v>76</v>
      </c>
      <c r="H8890" s="50" t="s">
        <v>60</v>
      </c>
      <c r="I8890" s="187">
        <v>2.7060179999999998</v>
      </c>
      <c r="J8890" s="41" t="s">
        <v>941</v>
      </c>
      <c r="K8890" s="41" t="s">
        <v>335</v>
      </c>
      <c r="O8890" s="59" t="s">
        <v>2674</v>
      </c>
    </row>
    <row r="8891" spans="1:16" x14ac:dyDescent="0.2">
      <c r="A8891" s="30">
        <v>1070</v>
      </c>
      <c r="B8891" s="253" t="str">
        <f>IF(AND(A8891&lt;&gt;"",ISNUMBER(A8891)),VLOOKUP(A8891,Studies!A:BR,2,FALSE),"")</f>
        <v>Varhe 1994</v>
      </c>
      <c r="C8891" s="254" t="str">
        <f>IF(AND(A8891&lt;&gt;"",ISNUMBER(A8891)),VLOOKUP(A8891,Studies!A:BR,3,FALSE),"")</f>
        <v>https://www.ncbi.nlm.nih.gov/pubmed/7995001</v>
      </c>
      <c r="D8891" s="254" t="str">
        <f>IF(AND(A8891&lt;&gt;"",ISNUMBER(A8891)),VLOOKUP(A8891,Studies!A:BR,4,FALSE),"")</f>
        <v>Triazolam with Itraconazole Subject 3</v>
      </c>
      <c r="E8891" s="254" t="str">
        <f>IF(AND(A8891&lt;&gt;"",ISNUMBER(A8891)),VLOOKUP(A8891,Studies!A:BR,5,FALSE),"")</f>
        <v>Triazolam</v>
      </c>
      <c r="F8891" s="255" t="str">
        <f>IF(AND(A8891&lt;&gt;"",ISNUMBER(A8891)),VLOOKUP(A8891,Studies!A:BR,6,FALSE),"")</f>
        <v>Plasma</v>
      </c>
      <c r="G8891" s="194">
        <v>77</v>
      </c>
      <c r="H8891" s="50" t="s">
        <v>60</v>
      </c>
      <c r="I8891" s="187">
        <v>2.4385279999999998</v>
      </c>
      <c r="J8891" s="41" t="s">
        <v>941</v>
      </c>
      <c r="K8891" s="41" t="s">
        <v>335</v>
      </c>
      <c r="O8891" s="59" t="s">
        <v>2674</v>
      </c>
    </row>
    <row r="8892" spans="1:16" x14ac:dyDescent="0.2">
      <c r="A8892" s="30">
        <v>1070</v>
      </c>
      <c r="B8892" s="253" t="str">
        <f>IF(AND(A8892&lt;&gt;"",ISNUMBER(A8892)),VLOOKUP(A8892,Studies!A:BR,2,FALSE),"")</f>
        <v>Varhe 1994</v>
      </c>
      <c r="C8892" s="254" t="str">
        <f>IF(AND(A8892&lt;&gt;"",ISNUMBER(A8892)),VLOOKUP(A8892,Studies!A:BR,3,FALSE),"")</f>
        <v>https://www.ncbi.nlm.nih.gov/pubmed/7995001</v>
      </c>
      <c r="D8892" s="254" t="str">
        <f>IF(AND(A8892&lt;&gt;"",ISNUMBER(A8892)),VLOOKUP(A8892,Studies!A:BR,4,FALSE),"")</f>
        <v>Triazolam with Itraconazole Subject 3</v>
      </c>
      <c r="E8892" s="254" t="str">
        <f>IF(AND(A8892&lt;&gt;"",ISNUMBER(A8892)),VLOOKUP(A8892,Studies!A:BR,5,FALSE),"")</f>
        <v>Triazolam</v>
      </c>
      <c r="F8892" s="255" t="str">
        <f>IF(AND(A8892&lt;&gt;"",ISNUMBER(A8892)),VLOOKUP(A8892,Studies!A:BR,6,FALSE),"")</f>
        <v>Plasma</v>
      </c>
      <c r="G8892" s="194">
        <v>78</v>
      </c>
      <c r="H8892" s="50" t="s">
        <v>60</v>
      </c>
      <c r="I8892" s="187">
        <v>2.3300450000000001</v>
      </c>
      <c r="J8892" s="41" t="s">
        <v>941</v>
      </c>
      <c r="K8892" s="41" t="s">
        <v>335</v>
      </c>
      <c r="O8892" s="59" t="s">
        <v>2674</v>
      </c>
    </row>
    <row r="8893" spans="1:16" x14ac:dyDescent="0.2">
      <c r="A8893" s="30">
        <v>1070</v>
      </c>
      <c r="B8893" s="253" t="str">
        <f>IF(AND(A8893&lt;&gt;"",ISNUMBER(A8893)),VLOOKUP(A8893,Studies!A:BR,2,FALSE),"")</f>
        <v>Varhe 1994</v>
      </c>
      <c r="C8893" s="254" t="str">
        <f>IF(AND(A8893&lt;&gt;"",ISNUMBER(A8893)),VLOOKUP(A8893,Studies!A:BR,3,FALSE),"")</f>
        <v>https://www.ncbi.nlm.nih.gov/pubmed/7995001</v>
      </c>
      <c r="D8893" s="254" t="str">
        <f>IF(AND(A8893&lt;&gt;"",ISNUMBER(A8893)),VLOOKUP(A8893,Studies!A:BR,4,FALSE),"")</f>
        <v>Triazolam with Itraconazole Subject 3</v>
      </c>
      <c r="E8893" s="254" t="str">
        <f>IF(AND(A8893&lt;&gt;"",ISNUMBER(A8893)),VLOOKUP(A8893,Studies!A:BR,5,FALSE),"")</f>
        <v>Triazolam</v>
      </c>
      <c r="F8893" s="255" t="str">
        <f>IF(AND(A8893&lt;&gt;"",ISNUMBER(A8893)),VLOOKUP(A8893,Studies!A:BR,6,FALSE),"")</f>
        <v>Plasma</v>
      </c>
      <c r="G8893" s="194">
        <v>79</v>
      </c>
      <c r="H8893" s="50" t="s">
        <v>60</v>
      </c>
      <c r="I8893" s="187">
        <v>2.7817080000000001</v>
      </c>
      <c r="J8893" s="41" t="s">
        <v>941</v>
      </c>
      <c r="K8893" s="41" t="s">
        <v>335</v>
      </c>
      <c r="O8893" s="59" t="s">
        <v>2674</v>
      </c>
    </row>
    <row r="8894" spans="1:16" x14ac:dyDescent="0.2">
      <c r="A8894" s="30">
        <v>1070</v>
      </c>
      <c r="B8894" s="253" t="str">
        <f>IF(AND(A8894&lt;&gt;"",ISNUMBER(A8894)),VLOOKUP(A8894,Studies!A:BR,2,FALSE),"")</f>
        <v>Varhe 1994</v>
      </c>
      <c r="C8894" s="254" t="str">
        <f>IF(AND(A8894&lt;&gt;"",ISNUMBER(A8894)),VLOOKUP(A8894,Studies!A:BR,3,FALSE),"")</f>
        <v>https://www.ncbi.nlm.nih.gov/pubmed/7995001</v>
      </c>
      <c r="D8894" s="254" t="str">
        <f>IF(AND(A8894&lt;&gt;"",ISNUMBER(A8894)),VLOOKUP(A8894,Studies!A:BR,4,FALSE),"")</f>
        <v>Triazolam with Itraconazole Subject 3</v>
      </c>
      <c r="E8894" s="254" t="str">
        <f>IF(AND(A8894&lt;&gt;"",ISNUMBER(A8894)),VLOOKUP(A8894,Studies!A:BR,5,FALSE),"")</f>
        <v>Triazolam</v>
      </c>
      <c r="F8894" s="255" t="str">
        <f>IF(AND(A8894&lt;&gt;"",ISNUMBER(A8894)),VLOOKUP(A8894,Studies!A:BR,6,FALSE),"")</f>
        <v>Plasma</v>
      </c>
      <c r="G8894" s="194">
        <v>80</v>
      </c>
      <c r="H8894" s="50" t="s">
        <v>60</v>
      </c>
      <c r="I8894" s="187">
        <v>2.689298</v>
      </c>
      <c r="J8894" s="41" t="s">
        <v>941</v>
      </c>
      <c r="K8894" s="41" t="s">
        <v>335</v>
      </c>
      <c r="O8894" s="59" t="s">
        <v>2674</v>
      </c>
    </row>
    <row r="8895" spans="1:16" x14ac:dyDescent="0.2">
      <c r="A8895" s="30">
        <v>1070</v>
      </c>
      <c r="B8895" s="253" t="str">
        <f>IF(AND(A8895&lt;&gt;"",ISNUMBER(A8895)),VLOOKUP(A8895,Studies!A:BR,2,FALSE),"")</f>
        <v>Varhe 1994</v>
      </c>
      <c r="C8895" s="254" t="str">
        <f>IF(AND(A8895&lt;&gt;"",ISNUMBER(A8895)),VLOOKUP(A8895,Studies!A:BR,3,FALSE),"")</f>
        <v>https://www.ncbi.nlm.nih.gov/pubmed/7995001</v>
      </c>
      <c r="D8895" s="254" t="str">
        <f>IF(AND(A8895&lt;&gt;"",ISNUMBER(A8895)),VLOOKUP(A8895,Studies!A:BR,4,FALSE),"")</f>
        <v>Triazolam with Itraconazole Subject 3</v>
      </c>
      <c r="E8895" s="254" t="str">
        <f>IF(AND(A8895&lt;&gt;"",ISNUMBER(A8895)),VLOOKUP(A8895,Studies!A:BR,5,FALSE),"")</f>
        <v>Triazolam</v>
      </c>
      <c r="F8895" s="255" t="str">
        <f>IF(AND(A8895&lt;&gt;"",ISNUMBER(A8895)),VLOOKUP(A8895,Studies!A:BR,6,FALSE),"")</f>
        <v>Plasma</v>
      </c>
      <c r="G8895" s="194">
        <v>90</v>
      </c>
      <c r="H8895" s="50" t="s">
        <v>60</v>
      </c>
      <c r="I8895" s="187">
        <v>1.4997039999999999</v>
      </c>
      <c r="J8895" s="41" t="s">
        <v>941</v>
      </c>
      <c r="K8895" s="41" t="s">
        <v>335</v>
      </c>
      <c r="O8895" s="59" t="s">
        <v>2674</v>
      </c>
    </row>
    <row r="8896" spans="1:16" x14ac:dyDescent="0.2">
      <c r="A8896" s="30">
        <v>1071</v>
      </c>
      <c r="B8896" s="253" t="str">
        <f>IF(AND(A8896&lt;&gt;"",ISNUMBER(A8896)),VLOOKUP(A8896,Studies!A:BR,2,FALSE),"")</f>
        <v>Varhe 1994</v>
      </c>
      <c r="C8896" s="254" t="str">
        <f>IF(AND(A8896&lt;&gt;"",ISNUMBER(A8896)),VLOOKUP(A8896,Studies!A:BR,3,FALSE),"")</f>
        <v>https://www.ncbi.nlm.nih.gov/pubmed/7995001</v>
      </c>
      <c r="D8896" s="254" t="str">
        <f>IF(AND(A8896&lt;&gt;"",ISNUMBER(A8896)),VLOOKUP(A8896,Studies!A:BR,4,FALSE),"")</f>
        <v>Triazolam with Itraconazole Subject 4</v>
      </c>
      <c r="E8896" s="254" t="str">
        <f>IF(AND(A8896&lt;&gt;"",ISNUMBER(A8896)),VLOOKUP(A8896,Studies!A:BR,5,FALSE),"")</f>
        <v>Triazolam</v>
      </c>
      <c r="F8896" s="255" t="str">
        <f>IF(AND(A8896&lt;&gt;"",ISNUMBER(A8896)),VLOOKUP(A8896,Studies!A:BR,6,FALSE),"")</f>
        <v>Plasma</v>
      </c>
      <c r="G8896" s="194">
        <v>73.33</v>
      </c>
      <c r="H8896" s="50" t="s">
        <v>60</v>
      </c>
      <c r="I8896" s="187">
        <v>0.39427790000000001</v>
      </c>
      <c r="J8896" s="41" t="s">
        <v>941</v>
      </c>
      <c r="K8896" s="41" t="s">
        <v>335</v>
      </c>
      <c r="O8896" s="59" t="s">
        <v>2674</v>
      </c>
      <c r="P8896" s="42" t="s">
        <v>2681</v>
      </c>
    </row>
    <row r="8897" spans="1:16" x14ac:dyDescent="0.2">
      <c r="A8897" s="30">
        <v>1071</v>
      </c>
      <c r="B8897" s="253" t="str">
        <f>IF(AND(A8897&lt;&gt;"",ISNUMBER(A8897)),VLOOKUP(A8897,Studies!A:BR,2,FALSE),"")</f>
        <v>Varhe 1994</v>
      </c>
      <c r="C8897" s="254" t="str">
        <f>IF(AND(A8897&lt;&gt;"",ISNUMBER(A8897)),VLOOKUP(A8897,Studies!A:BR,3,FALSE),"")</f>
        <v>https://www.ncbi.nlm.nih.gov/pubmed/7995001</v>
      </c>
      <c r="D8897" s="254" t="str">
        <f>IF(AND(A8897&lt;&gt;"",ISNUMBER(A8897)),VLOOKUP(A8897,Studies!A:BR,4,FALSE),"")</f>
        <v>Triazolam with Itraconazole Subject 4</v>
      </c>
      <c r="E8897" s="254" t="str">
        <f>IF(AND(A8897&lt;&gt;"",ISNUMBER(A8897)),VLOOKUP(A8897,Studies!A:BR,5,FALSE),"")</f>
        <v>Triazolam</v>
      </c>
      <c r="F8897" s="255" t="str">
        <f>IF(AND(A8897&lt;&gt;"",ISNUMBER(A8897)),VLOOKUP(A8897,Studies!A:BR,6,FALSE),"")</f>
        <v>Plasma</v>
      </c>
      <c r="G8897" s="194">
        <v>73.67</v>
      </c>
      <c r="H8897" s="50" t="s">
        <v>60</v>
      </c>
      <c r="I8897" s="187">
        <v>1.7915939999999999</v>
      </c>
      <c r="J8897" s="41" t="s">
        <v>941</v>
      </c>
      <c r="K8897" s="41" t="s">
        <v>335</v>
      </c>
      <c r="O8897" s="59" t="s">
        <v>2674</v>
      </c>
    </row>
    <row r="8898" spans="1:16" x14ac:dyDescent="0.2">
      <c r="A8898" s="30">
        <v>1071</v>
      </c>
      <c r="B8898" s="253" t="str">
        <f>IF(AND(A8898&lt;&gt;"",ISNUMBER(A8898)),VLOOKUP(A8898,Studies!A:BR,2,FALSE),"")</f>
        <v>Varhe 1994</v>
      </c>
      <c r="C8898" s="254" t="str">
        <f>IF(AND(A8898&lt;&gt;"",ISNUMBER(A8898)),VLOOKUP(A8898,Studies!A:BR,3,FALSE),"")</f>
        <v>https://www.ncbi.nlm.nih.gov/pubmed/7995001</v>
      </c>
      <c r="D8898" s="254" t="str">
        <f>IF(AND(A8898&lt;&gt;"",ISNUMBER(A8898)),VLOOKUP(A8898,Studies!A:BR,4,FALSE),"")</f>
        <v>Triazolam with Itraconazole Subject 4</v>
      </c>
      <c r="E8898" s="254" t="str">
        <f>IF(AND(A8898&lt;&gt;"",ISNUMBER(A8898)),VLOOKUP(A8898,Studies!A:BR,5,FALSE),"")</f>
        <v>Triazolam</v>
      </c>
      <c r="F8898" s="255" t="str">
        <f>IF(AND(A8898&lt;&gt;"",ISNUMBER(A8898)),VLOOKUP(A8898,Studies!A:BR,6,FALSE),"")</f>
        <v>Plasma</v>
      </c>
      <c r="G8898" s="194">
        <v>74</v>
      </c>
      <c r="H8898" s="50" t="s">
        <v>60</v>
      </c>
      <c r="I8898" s="187">
        <v>2.5850119999999999</v>
      </c>
      <c r="J8898" s="41" t="s">
        <v>941</v>
      </c>
      <c r="K8898" s="41" t="s">
        <v>335</v>
      </c>
      <c r="O8898" s="59" t="s">
        <v>2674</v>
      </c>
    </row>
    <row r="8899" spans="1:16" x14ac:dyDescent="0.2">
      <c r="A8899" s="30">
        <v>1071</v>
      </c>
      <c r="B8899" s="253" t="str">
        <f>IF(AND(A8899&lt;&gt;"",ISNUMBER(A8899)),VLOOKUP(A8899,Studies!A:BR,2,FALSE),"")</f>
        <v>Varhe 1994</v>
      </c>
      <c r="C8899" s="254" t="str">
        <f>IF(AND(A8899&lt;&gt;"",ISNUMBER(A8899)),VLOOKUP(A8899,Studies!A:BR,3,FALSE),"")</f>
        <v>https://www.ncbi.nlm.nih.gov/pubmed/7995001</v>
      </c>
      <c r="D8899" s="254" t="str">
        <f>IF(AND(A8899&lt;&gt;"",ISNUMBER(A8899)),VLOOKUP(A8899,Studies!A:BR,4,FALSE),"")</f>
        <v>Triazolam with Itraconazole Subject 4</v>
      </c>
      <c r="E8899" s="254" t="str">
        <f>IF(AND(A8899&lt;&gt;"",ISNUMBER(A8899)),VLOOKUP(A8899,Studies!A:BR,5,FALSE),"")</f>
        <v>Triazolam</v>
      </c>
      <c r="F8899" s="255" t="str">
        <f>IF(AND(A8899&lt;&gt;"",ISNUMBER(A8899)),VLOOKUP(A8899,Studies!A:BR,6,FALSE),"")</f>
        <v>Plasma</v>
      </c>
      <c r="G8899" s="194">
        <v>74.5</v>
      </c>
      <c r="H8899" s="50" t="s">
        <v>60</v>
      </c>
      <c r="I8899" s="187">
        <v>3.0146269999999999</v>
      </c>
      <c r="J8899" s="41" t="s">
        <v>941</v>
      </c>
      <c r="K8899" s="41" t="s">
        <v>335</v>
      </c>
      <c r="O8899" s="59" t="s">
        <v>2674</v>
      </c>
    </row>
    <row r="8900" spans="1:16" x14ac:dyDescent="0.2">
      <c r="A8900" s="30">
        <v>1071</v>
      </c>
      <c r="B8900" s="253" t="str">
        <f>IF(AND(A8900&lt;&gt;"",ISNUMBER(A8900)),VLOOKUP(A8900,Studies!A:BR,2,FALSE),"")</f>
        <v>Varhe 1994</v>
      </c>
      <c r="C8900" s="254" t="str">
        <f>IF(AND(A8900&lt;&gt;"",ISNUMBER(A8900)),VLOOKUP(A8900,Studies!A:BR,3,FALSE),"")</f>
        <v>https://www.ncbi.nlm.nih.gov/pubmed/7995001</v>
      </c>
      <c r="D8900" s="254" t="str">
        <f>IF(AND(A8900&lt;&gt;"",ISNUMBER(A8900)),VLOOKUP(A8900,Studies!A:BR,4,FALSE),"")</f>
        <v>Triazolam with Itraconazole Subject 4</v>
      </c>
      <c r="E8900" s="254" t="str">
        <f>IF(AND(A8900&lt;&gt;"",ISNUMBER(A8900)),VLOOKUP(A8900,Studies!A:BR,5,FALSE),"")</f>
        <v>Triazolam</v>
      </c>
      <c r="F8900" s="255" t="str">
        <f>IF(AND(A8900&lt;&gt;"",ISNUMBER(A8900)),VLOOKUP(A8900,Studies!A:BR,6,FALSE),"")</f>
        <v>Plasma</v>
      </c>
      <c r="G8900" s="194">
        <v>75</v>
      </c>
      <c r="H8900" s="50" t="s">
        <v>60</v>
      </c>
      <c r="I8900" s="187">
        <v>3.198267</v>
      </c>
      <c r="J8900" s="41" t="s">
        <v>941</v>
      </c>
      <c r="K8900" s="41" t="s">
        <v>335</v>
      </c>
      <c r="O8900" s="59" t="s">
        <v>2674</v>
      </c>
    </row>
    <row r="8901" spans="1:16" x14ac:dyDescent="0.2">
      <c r="A8901" s="30">
        <v>1071</v>
      </c>
      <c r="B8901" s="253" t="str">
        <f>IF(AND(A8901&lt;&gt;"",ISNUMBER(A8901)),VLOOKUP(A8901,Studies!A:BR,2,FALSE),"")</f>
        <v>Varhe 1994</v>
      </c>
      <c r="C8901" s="254" t="str">
        <f>IF(AND(A8901&lt;&gt;"",ISNUMBER(A8901)),VLOOKUP(A8901,Studies!A:BR,3,FALSE),"")</f>
        <v>https://www.ncbi.nlm.nih.gov/pubmed/7995001</v>
      </c>
      <c r="D8901" s="254" t="str">
        <f>IF(AND(A8901&lt;&gt;"",ISNUMBER(A8901)),VLOOKUP(A8901,Studies!A:BR,4,FALSE),"")</f>
        <v>Triazolam with Itraconazole Subject 4</v>
      </c>
      <c r="E8901" s="254" t="str">
        <f>IF(AND(A8901&lt;&gt;"",ISNUMBER(A8901)),VLOOKUP(A8901,Studies!A:BR,5,FALSE),"")</f>
        <v>Triazolam</v>
      </c>
      <c r="F8901" s="255" t="str">
        <f>IF(AND(A8901&lt;&gt;"",ISNUMBER(A8901)),VLOOKUP(A8901,Studies!A:BR,6,FALSE),"")</f>
        <v>Plasma</v>
      </c>
      <c r="G8901" s="194">
        <v>75.5</v>
      </c>
      <c r="H8901" s="50" t="s">
        <v>60</v>
      </c>
      <c r="I8901" s="187">
        <v>3.0867819999999999</v>
      </c>
      <c r="J8901" s="41" t="s">
        <v>941</v>
      </c>
      <c r="K8901" s="41" t="s">
        <v>335</v>
      </c>
      <c r="O8901" s="59" t="s">
        <v>2674</v>
      </c>
    </row>
    <row r="8902" spans="1:16" x14ac:dyDescent="0.2">
      <c r="A8902" s="30">
        <v>1071</v>
      </c>
      <c r="B8902" s="253" t="str">
        <f>IF(AND(A8902&lt;&gt;"",ISNUMBER(A8902)),VLOOKUP(A8902,Studies!A:BR,2,FALSE),"")</f>
        <v>Varhe 1994</v>
      </c>
      <c r="C8902" s="254" t="str">
        <f>IF(AND(A8902&lt;&gt;"",ISNUMBER(A8902)),VLOOKUP(A8902,Studies!A:BR,3,FALSE),"")</f>
        <v>https://www.ncbi.nlm.nih.gov/pubmed/7995001</v>
      </c>
      <c r="D8902" s="254" t="str">
        <f>IF(AND(A8902&lt;&gt;"",ISNUMBER(A8902)),VLOOKUP(A8902,Studies!A:BR,4,FALSE),"")</f>
        <v>Triazolam with Itraconazole Subject 4</v>
      </c>
      <c r="E8902" s="254" t="str">
        <f>IF(AND(A8902&lt;&gt;"",ISNUMBER(A8902)),VLOOKUP(A8902,Studies!A:BR,5,FALSE),"")</f>
        <v>Triazolam</v>
      </c>
      <c r="F8902" s="255" t="str">
        <f>IF(AND(A8902&lt;&gt;"",ISNUMBER(A8902)),VLOOKUP(A8902,Studies!A:BR,6,FALSE),"")</f>
        <v>Plasma</v>
      </c>
      <c r="G8902" s="194">
        <v>76</v>
      </c>
      <c r="H8902" s="50" t="s">
        <v>60</v>
      </c>
      <c r="I8902" s="187">
        <v>3.0867819999999999</v>
      </c>
      <c r="J8902" s="41" t="s">
        <v>941</v>
      </c>
      <c r="K8902" s="41" t="s">
        <v>335</v>
      </c>
      <c r="O8902" s="59" t="s">
        <v>2674</v>
      </c>
    </row>
    <row r="8903" spans="1:16" x14ac:dyDescent="0.2">
      <c r="A8903" s="30">
        <v>1071</v>
      </c>
      <c r="B8903" s="253" t="str">
        <f>IF(AND(A8903&lt;&gt;"",ISNUMBER(A8903)),VLOOKUP(A8903,Studies!A:BR,2,FALSE),"")</f>
        <v>Varhe 1994</v>
      </c>
      <c r="C8903" s="254" t="str">
        <f>IF(AND(A8903&lt;&gt;"",ISNUMBER(A8903)),VLOOKUP(A8903,Studies!A:BR,3,FALSE),"")</f>
        <v>https://www.ncbi.nlm.nih.gov/pubmed/7995001</v>
      </c>
      <c r="D8903" s="254" t="str">
        <f>IF(AND(A8903&lt;&gt;"",ISNUMBER(A8903)),VLOOKUP(A8903,Studies!A:BR,4,FALSE),"")</f>
        <v>Triazolam with Itraconazole Subject 4</v>
      </c>
      <c r="E8903" s="254" t="str">
        <f>IF(AND(A8903&lt;&gt;"",ISNUMBER(A8903)),VLOOKUP(A8903,Studies!A:BR,5,FALSE),"")</f>
        <v>Triazolam</v>
      </c>
      <c r="F8903" s="255" t="str">
        <f>IF(AND(A8903&lt;&gt;"",ISNUMBER(A8903)),VLOOKUP(A8903,Studies!A:BR,6,FALSE),"")</f>
        <v>Plasma</v>
      </c>
      <c r="G8903" s="194">
        <v>77</v>
      </c>
      <c r="H8903" s="50" t="s">
        <v>60</v>
      </c>
      <c r="I8903" s="187">
        <v>3.515641</v>
      </c>
      <c r="J8903" s="41" t="s">
        <v>941</v>
      </c>
      <c r="K8903" s="41" t="s">
        <v>335</v>
      </c>
      <c r="O8903" s="59" t="s">
        <v>2674</v>
      </c>
    </row>
    <row r="8904" spans="1:16" x14ac:dyDescent="0.2">
      <c r="A8904" s="30">
        <v>1071</v>
      </c>
      <c r="B8904" s="253" t="str">
        <f>IF(AND(A8904&lt;&gt;"",ISNUMBER(A8904)),VLOOKUP(A8904,Studies!A:BR,2,FALSE),"")</f>
        <v>Varhe 1994</v>
      </c>
      <c r="C8904" s="254" t="str">
        <f>IF(AND(A8904&lt;&gt;"",ISNUMBER(A8904)),VLOOKUP(A8904,Studies!A:BR,3,FALSE),"")</f>
        <v>https://www.ncbi.nlm.nih.gov/pubmed/7995001</v>
      </c>
      <c r="D8904" s="254" t="str">
        <f>IF(AND(A8904&lt;&gt;"",ISNUMBER(A8904)),VLOOKUP(A8904,Studies!A:BR,4,FALSE),"")</f>
        <v>Triazolam with Itraconazole Subject 4</v>
      </c>
      <c r="E8904" s="254" t="str">
        <f>IF(AND(A8904&lt;&gt;"",ISNUMBER(A8904)),VLOOKUP(A8904,Studies!A:BR,5,FALSE),"")</f>
        <v>Triazolam</v>
      </c>
      <c r="F8904" s="255" t="str">
        <f>IF(AND(A8904&lt;&gt;"",ISNUMBER(A8904)),VLOOKUP(A8904,Studies!A:BR,6,FALSE),"")</f>
        <v>Plasma</v>
      </c>
      <c r="G8904" s="194">
        <v>78</v>
      </c>
      <c r="H8904" s="50" t="s">
        <v>60</v>
      </c>
      <c r="I8904" s="187">
        <v>3.6859500000000001</v>
      </c>
      <c r="J8904" s="41" t="s">
        <v>941</v>
      </c>
      <c r="K8904" s="41" t="s">
        <v>335</v>
      </c>
      <c r="O8904" s="59" t="s">
        <v>2674</v>
      </c>
    </row>
    <row r="8905" spans="1:16" x14ac:dyDescent="0.2">
      <c r="A8905" s="30">
        <v>1071</v>
      </c>
      <c r="B8905" s="253" t="str">
        <f>IF(AND(A8905&lt;&gt;"",ISNUMBER(A8905)),VLOOKUP(A8905,Studies!A:BR,2,FALSE),"")</f>
        <v>Varhe 1994</v>
      </c>
      <c r="C8905" s="254" t="str">
        <f>IF(AND(A8905&lt;&gt;"",ISNUMBER(A8905)),VLOOKUP(A8905,Studies!A:BR,3,FALSE),"")</f>
        <v>https://www.ncbi.nlm.nih.gov/pubmed/7995001</v>
      </c>
      <c r="D8905" s="254" t="str">
        <f>IF(AND(A8905&lt;&gt;"",ISNUMBER(A8905)),VLOOKUP(A8905,Studies!A:BR,4,FALSE),"")</f>
        <v>Triazolam with Itraconazole Subject 4</v>
      </c>
      <c r="E8905" s="254" t="str">
        <f>IF(AND(A8905&lt;&gt;"",ISNUMBER(A8905)),VLOOKUP(A8905,Studies!A:BR,5,FALSE),"")</f>
        <v>Triazolam</v>
      </c>
      <c r="F8905" s="255" t="str">
        <f>IF(AND(A8905&lt;&gt;"",ISNUMBER(A8905)),VLOOKUP(A8905,Studies!A:BR,6,FALSE),"")</f>
        <v>Plasma</v>
      </c>
      <c r="G8905" s="194">
        <v>79</v>
      </c>
      <c r="H8905" s="50" t="s">
        <v>60</v>
      </c>
      <c r="I8905" s="187">
        <v>2.8753359999999999</v>
      </c>
      <c r="J8905" s="41" t="s">
        <v>941</v>
      </c>
      <c r="K8905" s="41" t="s">
        <v>335</v>
      </c>
      <c r="O8905" s="59" t="s">
        <v>2674</v>
      </c>
    </row>
    <row r="8906" spans="1:16" x14ac:dyDescent="0.2">
      <c r="A8906" s="30">
        <v>1071</v>
      </c>
      <c r="B8906" s="253" t="str">
        <f>IF(AND(A8906&lt;&gt;"",ISNUMBER(A8906)),VLOOKUP(A8906,Studies!A:BR,2,FALSE),"")</f>
        <v>Varhe 1994</v>
      </c>
      <c r="C8906" s="254" t="str">
        <f>IF(AND(A8906&lt;&gt;"",ISNUMBER(A8906)),VLOOKUP(A8906,Studies!A:BR,3,FALSE),"")</f>
        <v>https://www.ncbi.nlm.nih.gov/pubmed/7995001</v>
      </c>
      <c r="D8906" s="254" t="str">
        <f>IF(AND(A8906&lt;&gt;"",ISNUMBER(A8906)),VLOOKUP(A8906,Studies!A:BR,4,FALSE),"")</f>
        <v>Triazolam with Itraconazole Subject 4</v>
      </c>
      <c r="E8906" s="254" t="str">
        <f>IF(AND(A8906&lt;&gt;"",ISNUMBER(A8906)),VLOOKUP(A8906,Studies!A:BR,5,FALSE),"")</f>
        <v>Triazolam</v>
      </c>
      <c r="F8906" s="255" t="str">
        <f>IF(AND(A8906&lt;&gt;"",ISNUMBER(A8906)),VLOOKUP(A8906,Studies!A:BR,6,FALSE),"")</f>
        <v>Plasma</v>
      </c>
      <c r="G8906" s="194">
        <v>80</v>
      </c>
      <c r="H8906" s="50" t="s">
        <v>60</v>
      </c>
      <c r="I8906" s="187">
        <v>2.8753359999999999</v>
      </c>
      <c r="J8906" s="41" t="s">
        <v>941</v>
      </c>
      <c r="K8906" s="41" t="s">
        <v>335</v>
      </c>
      <c r="O8906" s="59" t="s">
        <v>2674</v>
      </c>
    </row>
    <row r="8907" spans="1:16" x14ac:dyDescent="0.2">
      <c r="A8907" s="30">
        <v>1071</v>
      </c>
      <c r="B8907" s="253" t="str">
        <f>IF(AND(A8907&lt;&gt;"",ISNUMBER(A8907)),VLOOKUP(A8907,Studies!A:BR,2,FALSE),"")</f>
        <v>Varhe 1994</v>
      </c>
      <c r="C8907" s="254" t="str">
        <f>IF(AND(A8907&lt;&gt;"",ISNUMBER(A8907)),VLOOKUP(A8907,Studies!A:BR,3,FALSE),"")</f>
        <v>https://www.ncbi.nlm.nih.gov/pubmed/7995001</v>
      </c>
      <c r="D8907" s="254" t="str">
        <f>IF(AND(A8907&lt;&gt;"",ISNUMBER(A8907)),VLOOKUP(A8907,Studies!A:BR,4,FALSE),"")</f>
        <v>Triazolam with Itraconazole Subject 4</v>
      </c>
      <c r="E8907" s="254" t="str">
        <f>IF(AND(A8907&lt;&gt;"",ISNUMBER(A8907)),VLOOKUP(A8907,Studies!A:BR,5,FALSE),"")</f>
        <v>Triazolam</v>
      </c>
      <c r="F8907" s="255" t="str">
        <f>IF(AND(A8907&lt;&gt;"",ISNUMBER(A8907)),VLOOKUP(A8907,Studies!A:BR,6,FALSE),"")</f>
        <v>Plasma</v>
      </c>
      <c r="G8907" s="194">
        <v>90</v>
      </c>
      <c r="H8907" s="50" t="s">
        <v>60</v>
      </c>
      <c r="I8907" s="187">
        <v>2.4949050000000002</v>
      </c>
      <c r="J8907" s="41" t="s">
        <v>941</v>
      </c>
      <c r="K8907" s="41" t="s">
        <v>335</v>
      </c>
      <c r="O8907" s="59" t="s">
        <v>2674</v>
      </c>
    </row>
    <row r="8908" spans="1:16" x14ac:dyDescent="0.2">
      <c r="A8908" s="30">
        <v>1072</v>
      </c>
      <c r="B8908" s="253" t="str">
        <f>IF(AND(A8908&lt;&gt;"",ISNUMBER(A8908)),VLOOKUP(A8908,Studies!A:BR,2,FALSE),"")</f>
        <v>Varhe 1994</v>
      </c>
      <c r="C8908" s="254" t="str">
        <f>IF(AND(A8908&lt;&gt;"",ISNUMBER(A8908)),VLOOKUP(A8908,Studies!A:BR,3,FALSE),"")</f>
        <v>https://www.ncbi.nlm.nih.gov/pubmed/7995001</v>
      </c>
      <c r="D8908" s="254" t="str">
        <f>IF(AND(A8908&lt;&gt;"",ISNUMBER(A8908)),VLOOKUP(A8908,Studies!A:BR,4,FALSE),"")</f>
        <v>Triazolam with Itraconazole Subject 5</v>
      </c>
      <c r="E8908" s="254" t="str">
        <f>IF(AND(A8908&lt;&gt;"",ISNUMBER(A8908)),VLOOKUP(A8908,Studies!A:BR,5,FALSE),"")</f>
        <v>Triazolam</v>
      </c>
      <c r="F8908" s="255" t="str">
        <f>IF(AND(A8908&lt;&gt;"",ISNUMBER(A8908)),VLOOKUP(A8908,Studies!A:BR,6,FALSE),"")</f>
        <v>Plasma</v>
      </c>
      <c r="G8908" s="194">
        <v>73.67</v>
      </c>
      <c r="H8908" s="50" t="s">
        <v>60</v>
      </c>
      <c r="I8908" s="187">
        <v>0.59458670000000002</v>
      </c>
      <c r="J8908" s="41" t="s">
        <v>941</v>
      </c>
      <c r="K8908" s="41" t="s">
        <v>335</v>
      </c>
      <c r="O8908" s="59" t="s">
        <v>2674</v>
      </c>
      <c r="P8908" s="42" t="s">
        <v>2683</v>
      </c>
    </row>
    <row r="8909" spans="1:16" x14ac:dyDescent="0.2">
      <c r="A8909" s="30">
        <v>1072</v>
      </c>
      <c r="B8909" s="253" t="str">
        <f>IF(AND(A8909&lt;&gt;"",ISNUMBER(A8909)),VLOOKUP(A8909,Studies!A:BR,2,FALSE),"")</f>
        <v>Varhe 1994</v>
      </c>
      <c r="C8909" s="254" t="str">
        <f>IF(AND(A8909&lt;&gt;"",ISNUMBER(A8909)),VLOOKUP(A8909,Studies!A:BR,3,FALSE),"")</f>
        <v>https://www.ncbi.nlm.nih.gov/pubmed/7995001</v>
      </c>
      <c r="D8909" s="254" t="str">
        <f>IF(AND(A8909&lt;&gt;"",ISNUMBER(A8909)),VLOOKUP(A8909,Studies!A:BR,4,FALSE),"")</f>
        <v>Triazolam with Itraconazole Subject 5</v>
      </c>
      <c r="E8909" s="254" t="str">
        <f>IF(AND(A8909&lt;&gt;"",ISNUMBER(A8909)),VLOOKUP(A8909,Studies!A:BR,5,FALSE),"")</f>
        <v>Triazolam</v>
      </c>
      <c r="F8909" s="255" t="str">
        <f>IF(AND(A8909&lt;&gt;"",ISNUMBER(A8909)),VLOOKUP(A8909,Studies!A:BR,6,FALSE),"")</f>
        <v>Plasma</v>
      </c>
      <c r="G8909" s="194">
        <v>74</v>
      </c>
      <c r="H8909" s="50" t="s">
        <v>60</v>
      </c>
      <c r="I8909" s="187">
        <v>1.7083600000000001</v>
      </c>
      <c r="J8909" s="41" t="s">
        <v>941</v>
      </c>
      <c r="K8909" s="41" t="s">
        <v>335</v>
      </c>
      <c r="O8909" s="59" t="s">
        <v>2674</v>
      </c>
    </row>
    <row r="8910" spans="1:16" x14ac:dyDescent="0.2">
      <c r="A8910" s="30">
        <v>1072</v>
      </c>
      <c r="B8910" s="253" t="str">
        <f>IF(AND(A8910&lt;&gt;"",ISNUMBER(A8910)),VLOOKUP(A8910,Studies!A:BR,2,FALSE),"")</f>
        <v>Varhe 1994</v>
      </c>
      <c r="C8910" s="254" t="str">
        <f>IF(AND(A8910&lt;&gt;"",ISNUMBER(A8910)),VLOOKUP(A8910,Studies!A:BR,3,FALSE),"")</f>
        <v>https://www.ncbi.nlm.nih.gov/pubmed/7995001</v>
      </c>
      <c r="D8910" s="254" t="str">
        <f>IF(AND(A8910&lt;&gt;"",ISNUMBER(A8910)),VLOOKUP(A8910,Studies!A:BR,4,FALSE),"")</f>
        <v>Triazolam with Itraconazole Subject 5</v>
      </c>
      <c r="E8910" s="254" t="str">
        <f>IF(AND(A8910&lt;&gt;"",ISNUMBER(A8910)),VLOOKUP(A8910,Studies!A:BR,5,FALSE),"")</f>
        <v>Triazolam</v>
      </c>
      <c r="F8910" s="255" t="str">
        <f>IF(AND(A8910&lt;&gt;"",ISNUMBER(A8910)),VLOOKUP(A8910,Studies!A:BR,6,FALSE),"")</f>
        <v>Plasma</v>
      </c>
      <c r="G8910" s="194">
        <v>74.5</v>
      </c>
      <c r="H8910" s="50" t="s">
        <v>60</v>
      </c>
      <c r="I8910" s="187">
        <v>2.4876809999999998</v>
      </c>
      <c r="J8910" s="41" t="s">
        <v>941</v>
      </c>
      <c r="K8910" s="41" t="s">
        <v>335</v>
      </c>
      <c r="O8910" s="59" t="s">
        <v>2674</v>
      </c>
    </row>
    <row r="8911" spans="1:16" x14ac:dyDescent="0.2">
      <c r="A8911" s="30">
        <v>1072</v>
      </c>
      <c r="B8911" s="253" t="str">
        <f>IF(AND(A8911&lt;&gt;"",ISNUMBER(A8911)),VLOOKUP(A8911,Studies!A:BR,2,FALSE),"")</f>
        <v>Varhe 1994</v>
      </c>
      <c r="C8911" s="254" t="str">
        <f>IF(AND(A8911&lt;&gt;"",ISNUMBER(A8911)),VLOOKUP(A8911,Studies!A:BR,3,FALSE),"")</f>
        <v>https://www.ncbi.nlm.nih.gov/pubmed/7995001</v>
      </c>
      <c r="D8911" s="254" t="str">
        <f>IF(AND(A8911&lt;&gt;"",ISNUMBER(A8911)),VLOOKUP(A8911,Studies!A:BR,4,FALSE),"")</f>
        <v>Triazolam with Itraconazole Subject 5</v>
      </c>
      <c r="E8911" s="254" t="str">
        <f>IF(AND(A8911&lt;&gt;"",ISNUMBER(A8911)),VLOOKUP(A8911,Studies!A:BR,5,FALSE),"")</f>
        <v>Triazolam</v>
      </c>
      <c r="F8911" s="255" t="str">
        <f>IF(AND(A8911&lt;&gt;"",ISNUMBER(A8911)),VLOOKUP(A8911,Studies!A:BR,6,FALSE),"")</f>
        <v>Plasma</v>
      </c>
      <c r="G8911" s="194">
        <v>75</v>
      </c>
      <c r="H8911" s="50" t="s">
        <v>60</v>
      </c>
      <c r="I8911" s="187">
        <v>2.5484200000000001</v>
      </c>
      <c r="J8911" s="41" t="s">
        <v>941</v>
      </c>
      <c r="K8911" s="41" t="s">
        <v>335</v>
      </c>
      <c r="O8911" s="59" t="s">
        <v>2674</v>
      </c>
    </row>
    <row r="8912" spans="1:16" x14ac:dyDescent="0.2">
      <c r="A8912" s="30">
        <v>1072</v>
      </c>
      <c r="B8912" s="253" t="str">
        <f>IF(AND(A8912&lt;&gt;"",ISNUMBER(A8912)),VLOOKUP(A8912,Studies!A:BR,2,FALSE),"")</f>
        <v>Varhe 1994</v>
      </c>
      <c r="C8912" s="254" t="str">
        <f>IF(AND(A8912&lt;&gt;"",ISNUMBER(A8912)),VLOOKUP(A8912,Studies!A:BR,3,FALSE),"")</f>
        <v>https://www.ncbi.nlm.nih.gov/pubmed/7995001</v>
      </c>
      <c r="D8912" s="254" t="str">
        <f>IF(AND(A8912&lt;&gt;"",ISNUMBER(A8912)),VLOOKUP(A8912,Studies!A:BR,4,FALSE),"")</f>
        <v>Triazolam with Itraconazole Subject 5</v>
      </c>
      <c r="E8912" s="254" t="str">
        <f>IF(AND(A8912&lt;&gt;"",ISNUMBER(A8912)),VLOOKUP(A8912,Studies!A:BR,5,FALSE),"")</f>
        <v>Triazolam</v>
      </c>
      <c r="F8912" s="255" t="str">
        <f>IF(AND(A8912&lt;&gt;"",ISNUMBER(A8912)),VLOOKUP(A8912,Studies!A:BR,6,FALSE),"")</f>
        <v>Plasma</v>
      </c>
      <c r="G8912" s="194">
        <v>75.5</v>
      </c>
      <c r="H8912" s="50" t="s">
        <v>60</v>
      </c>
      <c r="I8912" s="187">
        <v>3.0050500000000002</v>
      </c>
      <c r="J8912" s="41" t="s">
        <v>941</v>
      </c>
      <c r="K8912" s="41" t="s">
        <v>335</v>
      </c>
      <c r="O8912" s="59" t="s">
        <v>2674</v>
      </c>
    </row>
    <row r="8913" spans="1:16" x14ac:dyDescent="0.2">
      <c r="A8913" s="30">
        <v>1072</v>
      </c>
      <c r="B8913" s="253" t="str">
        <f>IF(AND(A8913&lt;&gt;"",ISNUMBER(A8913)),VLOOKUP(A8913,Studies!A:BR,2,FALSE),"")</f>
        <v>Varhe 1994</v>
      </c>
      <c r="C8913" s="254" t="str">
        <f>IF(AND(A8913&lt;&gt;"",ISNUMBER(A8913)),VLOOKUP(A8913,Studies!A:BR,3,FALSE),"")</f>
        <v>https://www.ncbi.nlm.nih.gov/pubmed/7995001</v>
      </c>
      <c r="D8913" s="254" t="str">
        <f>IF(AND(A8913&lt;&gt;"",ISNUMBER(A8913)),VLOOKUP(A8913,Studies!A:BR,4,FALSE),"")</f>
        <v>Triazolam with Itraconazole Subject 5</v>
      </c>
      <c r="E8913" s="254" t="str">
        <f>IF(AND(A8913&lt;&gt;"",ISNUMBER(A8913)),VLOOKUP(A8913,Studies!A:BR,5,FALSE),"")</f>
        <v>Triazolam</v>
      </c>
      <c r="F8913" s="255" t="str">
        <f>IF(AND(A8913&lt;&gt;"",ISNUMBER(A8913)),VLOOKUP(A8913,Studies!A:BR,6,FALSE),"")</f>
        <v>Plasma</v>
      </c>
      <c r="G8913" s="194">
        <v>76</v>
      </c>
      <c r="H8913" s="50" t="s">
        <v>60</v>
      </c>
      <c r="I8913" s="187">
        <v>3.7572640000000002</v>
      </c>
      <c r="J8913" s="41" t="s">
        <v>941</v>
      </c>
      <c r="K8913" s="41" t="s">
        <v>335</v>
      </c>
      <c r="O8913" s="59" t="s">
        <v>2674</v>
      </c>
    </row>
    <row r="8914" spans="1:16" x14ac:dyDescent="0.2">
      <c r="A8914" s="30">
        <v>1072</v>
      </c>
      <c r="B8914" s="253" t="str">
        <f>IF(AND(A8914&lt;&gt;"",ISNUMBER(A8914)),VLOOKUP(A8914,Studies!A:BR,2,FALSE),"")</f>
        <v>Varhe 1994</v>
      </c>
      <c r="C8914" s="254" t="str">
        <f>IF(AND(A8914&lt;&gt;"",ISNUMBER(A8914)),VLOOKUP(A8914,Studies!A:BR,3,FALSE),"")</f>
        <v>https://www.ncbi.nlm.nih.gov/pubmed/7995001</v>
      </c>
      <c r="D8914" s="254" t="str">
        <f>IF(AND(A8914&lt;&gt;"",ISNUMBER(A8914)),VLOOKUP(A8914,Studies!A:BR,4,FALSE),"")</f>
        <v>Triazolam with Itraconazole Subject 5</v>
      </c>
      <c r="E8914" s="254" t="str">
        <f>IF(AND(A8914&lt;&gt;"",ISNUMBER(A8914)),VLOOKUP(A8914,Studies!A:BR,5,FALSE),"")</f>
        <v>Triazolam</v>
      </c>
      <c r="F8914" s="255" t="str">
        <f>IF(AND(A8914&lt;&gt;"",ISNUMBER(A8914)),VLOOKUP(A8914,Studies!A:BR,6,FALSE),"")</f>
        <v>Plasma</v>
      </c>
      <c r="G8914" s="194">
        <v>77</v>
      </c>
      <c r="H8914" s="50" t="s">
        <v>60</v>
      </c>
      <c r="I8914" s="187">
        <v>3.4255840000000002</v>
      </c>
      <c r="J8914" s="41" t="s">
        <v>941</v>
      </c>
      <c r="K8914" s="41" t="s">
        <v>335</v>
      </c>
      <c r="O8914" s="59" t="s">
        <v>2674</v>
      </c>
    </row>
    <row r="8915" spans="1:16" x14ac:dyDescent="0.2">
      <c r="A8915" s="30">
        <v>1072</v>
      </c>
      <c r="B8915" s="253" t="str">
        <f>IF(AND(A8915&lt;&gt;"",ISNUMBER(A8915)),VLOOKUP(A8915,Studies!A:BR,2,FALSE),"")</f>
        <v>Varhe 1994</v>
      </c>
      <c r="C8915" s="254" t="str">
        <f>IF(AND(A8915&lt;&gt;"",ISNUMBER(A8915)),VLOOKUP(A8915,Studies!A:BR,3,FALSE),"")</f>
        <v>https://www.ncbi.nlm.nih.gov/pubmed/7995001</v>
      </c>
      <c r="D8915" s="254" t="str">
        <f>IF(AND(A8915&lt;&gt;"",ISNUMBER(A8915)),VLOOKUP(A8915,Studies!A:BR,4,FALSE),"")</f>
        <v>Triazolam with Itraconazole Subject 5</v>
      </c>
      <c r="E8915" s="254" t="str">
        <f>IF(AND(A8915&lt;&gt;"",ISNUMBER(A8915)),VLOOKUP(A8915,Studies!A:BR,5,FALSE),"")</f>
        <v>Triazolam</v>
      </c>
      <c r="F8915" s="255" t="str">
        <f>IF(AND(A8915&lt;&gt;"",ISNUMBER(A8915)),VLOOKUP(A8915,Studies!A:BR,6,FALSE),"")</f>
        <v>Plasma</v>
      </c>
      <c r="G8915" s="194">
        <v>78</v>
      </c>
      <c r="H8915" s="50" t="s">
        <v>60</v>
      </c>
      <c r="I8915" s="187">
        <v>3.5531299999999999</v>
      </c>
      <c r="J8915" s="41" t="s">
        <v>941</v>
      </c>
      <c r="K8915" s="41" t="s">
        <v>335</v>
      </c>
      <c r="O8915" s="59" t="s">
        <v>2674</v>
      </c>
    </row>
    <row r="8916" spans="1:16" x14ac:dyDescent="0.2">
      <c r="A8916" s="30">
        <v>1072</v>
      </c>
      <c r="B8916" s="253" t="str">
        <f>IF(AND(A8916&lt;&gt;"",ISNUMBER(A8916)),VLOOKUP(A8916,Studies!A:BR,2,FALSE),"")</f>
        <v>Varhe 1994</v>
      </c>
      <c r="C8916" s="254" t="str">
        <f>IF(AND(A8916&lt;&gt;"",ISNUMBER(A8916)),VLOOKUP(A8916,Studies!A:BR,3,FALSE),"")</f>
        <v>https://www.ncbi.nlm.nih.gov/pubmed/7995001</v>
      </c>
      <c r="D8916" s="254" t="str">
        <f>IF(AND(A8916&lt;&gt;"",ISNUMBER(A8916)),VLOOKUP(A8916,Studies!A:BR,4,FALSE),"")</f>
        <v>Triazolam with Itraconazole Subject 5</v>
      </c>
      <c r="E8916" s="254" t="str">
        <f>IF(AND(A8916&lt;&gt;"",ISNUMBER(A8916)),VLOOKUP(A8916,Studies!A:BR,5,FALSE),"")</f>
        <v>Triazolam</v>
      </c>
      <c r="F8916" s="255" t="str">
        <f>IF(AND(A8916&lt;&gt;"",ISNUMBER(A8916)),VLOOKUP(A8916,Studies!A:BR,6,FALSE),"")</f>
        <v>Plasma</v>
      </c>
      <c r="G8916" s="194">
        <v>79</v>
      </c>
      <c r="H8916" s="50" t="s">
        <v>60</v>
      </c>
      <c r="I8916" s="187">
        <v>3.7728480000000002</v>
      </c>
      <c r="J8916" s="41" t="s">
        <v>941</v>
      </c>
      <c r="K8916" s="41" t="s">
        <v>335</v>
      </c>
      <c r="O8916" s="59" t="s">
        <v>2674</v>
      </c>
    </row>
    <row r="8917" spans="1:16" x14ac:dyDescent="0.2">
      <c r="A8917" s="30">
        <v>1072</v>
      </c>
      <c r="B8917" s="253" t="str">
        <f>IF(AND(A8917&lt;&gt;"",ISNUMBER(A8917)),VLOOKUP(A8917,Studies!A:BR,2,FALSE),"")</f>
        <v>Varhe 1994</v>
      </c>
      <c r="C8917" s="254" t="str">
        <f>IF(AND(A8917&lt;&gt;"",ISNUMBER(A8917)),VLOOKUP(A8917,Studies!A:BR,3,FALSE),"")</f>
        <v>https://www.ncbi.nlm.nih.gov/pubmed/7995001</v>
      </c>
      <c r="D8917" s="254" t="str">
        <f>IF(AND(A8917&lt;&gt;"",ISNUMBER(A8917)),VLOOKUP(A8917,Studies!A:BR,4,FALSE),"")</f>
        <v>Triazolam with Itraconazole Subject 5</v>
      </c>
      <c r="E8917" s="254" t="str">
        <f>IF(AND(A8917&lt;&gt;"",ISNUMBER(A8917)),VLOOKUP(A8917,Studies!A:BR,5,FALSE),"")</f>
        <v>Triazolam</v>
      </c>
      <c r="F8917" s="255" t="str">
        <f>IF(AND(A8917&lt;&gt;"",ISNUMBER(A8917)),VLOOKUP(A8917,Studies!A:BR,6,FALSE),"")</f>
        <v>Plasma</v>
      </c>
      <c r="G8917" s="194">
        <v>80</v>
      </c>
      <c r="H8917" s="50" t="s">
        <v>60</v>
      </c>
      <c r="I8917" s="187">
        <v>2.7854649999999999</v>
      </c>
      <c r="J8917" s="41" t="s">
        <v>941</v>
      </c>
      <c r="K8917" s="41" t="s">
        <v>335</v>
      </c>
      <c r="O8917" s="59" t="s">
        <v>2674</v>
      </c>
    </row>
    <row r="8918" spans="1:16" x14ac:dyDescent="0.2">
      <c r="A8918" s="30">
        <v>1072</v>
      </c>
      <c r="B8918" s="253" t="str">
        <f>IF(AND(A8918&lt;&gt;"",ISNUMBER(A8918)),VLOOKUP(A8918,Studies!A:BR,2,FALSE),"")</f>
        <v>Varhe 1994</v>
      </c>
      <c r="C8918" s="254" t="str">
        <f>IF(AND(A8918&lt;&gt;"",ISNUMBER(A8918)),VLOOKUP(A8918,Studies!A:BR,3,FALSE),"")</f>
        <v>https://www.ncbi.nlm.nih.gov/pubmed/7995001</v>
      </c>
      <c r="D8918" s="254" t="str">
        <f>IF(AND(A8918&lt;&gt;"",ISNUMBER(A8918)),VLOOKUP(A8918,Studies!A:BR,4,FALSE),"")</f>
        <v>Triazolam with Itraconazole Subject 5</v>
      </c>
      <c r="E8918" s="254" t="str">
        <f>IF(AND(A8918&lt;&gt;"",ISNUMBER(A8918)),VLOOKUP(A8918,Studies!A:BR,5,FALSE),"")</f>
        <v>Triazolam</v>
      </c>
      <c r="F8918" s="255" t="str">
        <f>IF(AND(A8918&lt;&gt;"",ISNUMBER(A8918)),VLOOKUP(A8918,Studies!A:BR,6,FALSE),"")</f>
        <v>Plasma</v>
      </c>
      <c r="G8918" s="194">
        <v>90</v>
      </c>
      <c r="H8918" s="50" t="s">
        <v>60</v>
      </c>
      <c r="I8918" s="187">
        <v>1.6860470000000001</v>
      </c>
      <c r="J8918" s="41" t="s">
        <v>941</v>
      </c>
      <c r="K8918" s="41" t="s">
        <v>335</v>
      </c>
      <c r="O8918" s="59" t="s">
        <v>2674</v>
      </c>
    </row>
    <row r="8919" spans="1:16" x14ac:dyDescent="0.2">
      <c r="A8919" s="30">
        <v>1073</v>
      </c>
      <c r="B8919" s="253" t="str">
        <f>IF(AND(A8919&lt;&gt;"",ISNUMBER(A8919)),VLOOKUP(A8919,Studies!A:BR,2,FALSE),"")</f>
        <v>Varhe 1994</v>
      </c>
      <c r="C8919" s="254" t="str">
        <f>IF(AND(A8919&lt;&gt;"",ISNUMBER(A8919)),VLOOKUP(A8919,Studies!A:BR,3,FALSE),"")</f>
        <v>https://www.ncbi.nlm.nih.gov/pubmed/7995001</v>
      </c>
      <c r="D8919" s="254" t="str">
        <f>IF(AND(A8919&lt;&gt;"",ISNUMBER(A8919)),VLOOKUP(A8919,Studies!A:BR,4,FALSE),"")</f>
        <v>Triazolam with Itraconazole Subject 6</v>
      </c>
      <c r="E8919" s="254" t="str">
        <f>IF(AND(A8919&lt;&gt;"",ISNUMBER(A8919)),VLOOKUP(A8919,Studies!A:BR,5,FALSE),"")</f>
        <v>Triazolam</v>
      </c>
      <c r="F8919" s="255" t="str">
        <f>IF(AND(A8919&lt;&gt;"",ISNUMBER(A8919)),VLOOKUP(A8919,Studies!A:BR,6,FALSE),"")</f>
        <v>Plasma</v>
      </c>
      <c r="G8919" s="194">
        <v>73.67</v>
      </c>
      <c r="H8919" s="50" t="s">
        <v>60</v>
      </c>
      <c r="I8919" s="187">
        <v>0.56292129999999996</v>
      </c>
      <c r="J8919" s="41" t="s">
        <v>941</v>
      </c>
      <c r="K8919" s="41" t="s">
        <v>335</v>
      </c>
      <c r="O8919" s="59" t="s">
        <v>2674</v>
      </c>
      <c r="P8919" s="42" t="s">
        <v>2683</v>
      </c>
    </row>
    <row r="8920" spans="1:16" x14ac:dyDescent="0.2">
      <c r="A8920" s="30">
        <v>1073</v>
      </c>
      <c r="B8920" s="253" t="str">
        <f>IF(AND(A8920&lt;&gt;"",ISNUMBER(A8920)),VLOOKUP(A8920,Studies!A:BR,2,FALSE),"")</f>
        <v>Varhe 1994</v>
      </c>
      <c r="C8920" s="254" t="str">
        <f>IF(AND(A8920&lt;&gt;"",ISNUMBER(A8920)),VLOOKUP(A8920,Studies!A:BR,3,FALSE),"")</f>
        <v>https://www.ncbi.nlm.nih.gov/pubmed/7995001</v>
      </c>
      <c r="D8920" s="254" t="str">
        <f>IF(AND(A8920&lt;&gt;"",ISNUMBER(A8920)),VLOOKUP(A8920,Studies!A:BR,4,FALSE),"")</f>
        <v>Triazolam with Itraconazole Subject 6</v>
      </c>
      <c r="E8920" s="254" t="str">
        <f>IF(AND(A8920&lt;&gt;"",ISNUMBER(A8920)),VLOOKUP(A8920,Studies!A:BR,5,FALSE),"")</f>
        <v>Triazolam</v>
      </c>
      <c r="F8920" s="255" t="str">
        <f>IF(AND(A8920&lt;&gt;"",ISNUMBER(A8920)),VLOOKUP(A8920,Studies!A:BR,6,FALSE),"")</f>
        <v>Plasma</v>
      </c>
      <c r="G8920" s="194">
        <v>74</v>
      </c>
      <c r="H8920" s="50" t="s">
        <v>60</v>
      </c>
      <c r="I8920" s="187">
        <v>1.296886</v>
      </c>
      <c r="J8920" s="41" t="s">
        <v>941</v>
      </c>
      <c r="K8920" s="41" t="s">
        <v>335</v>
      </c>
      <c r="O8920" s="59" t="s">
        <v>2674</v>
      </c>
    </row>
    <row r="8921" spans="1:16" x14ac:dyDescent="0.2">
      <c r="A8921" s="30">
        <v>1073</v>
      </c>
      <c r="B8921" s="253" t="str">
        <f>IF(AND(A8921&lt;&gt;"",ISNUMBER(A8921)),VLOOKUP(A8921,Studies!A:BR,2,FALSE),"")</f>
        <v>Varhe 1994</v>
      </c>
      <c r="C8921" s="254" t="str">
        <f>IF(AND(A8921&lt;&gt;"",ISNUMBER(A8921)),VLOOKUP(A8921,Studies!A:BR,3,FALSE),"")</f>
        <v>https://www.ncbi.nlm.nih.gov/pubmed/7995001</v>
      </c>
      <c r="D8921" s="254" t="str">
        <f>IF(AND(A8921&lt;&gt;"",ISNUMBER(A8921)),VLOOKUP(A8921,Studies!A:BR,4,FALSE),"")</f>
        <v>Triazolam with Itraconazole Subject 6</v>
      </c>
      <c r="E8921" s="254" t="str">
        <f>IF(AND(A8921&lt;&gt;"",ISNUMBER(A8921)),VLOOKUP(A8921,Studies!A:BR,5,FALSE),"")</f>
        <v>Triazolam</v>
      </c>
      <c r="F8921" s="255" t="str">
        <f>IF(AND(A8921&lt;&gt;"",ISNUMBER(A8921)),VLOOKUP(A8921,Studies!A:BR,6,FALSE),"")</f>
        <v>Plasma</v>
      </c>
      <c r="G8921" s="194">
        <v>74.5</v>
      </c>
      <c r="H8921" s="50" t="s">
        <v>60</v>
      </c>
      <c r="I8921" s="187">
        <v>2.2278769999999999</v>
      </c>
      <c r="J8921" s="41" t="s">
        <v>941</v>
      </c>
      <c r="K8921" s="41" t="s">
        <v>335</v>
      </c>
      <c r="O8921" s="59" t="s">
        <v>2674</v>
      </c>
    </row>
    <row r="8922" spans="1:16" x14ac:dyDescent="0.2">
      <c r="A8922" s="30">
        <v>1073</v>
      </c>
      <c r="B8922" s="253" t="str">
        <f>IF(AND(A8922&lt;&gt;"",ISNUMBER(A8922)),VLOOKUP(A8922,Studies!A:BR,2,FALSE),"")</f>
        <v>Varhe 1994</v>
      </c>
      <c r="C8922" s="254" t="str">
        <f>IF(AND(A8922&lt;&gt;"",ISNUMBER(A8922)),VLOOKUP(A8922,Studies!A:BR,3,FALSE),"")</f>
        <v>https://www.ncbi.nlm.nih.gov/pubmed/7995001</v>
      </c>
      <c r="D8922" s="254" t="str">
        <f>IF(AND(A8922&lt;&gt;"",ISNUMBER(A8922)),VLOOKUP(A8922,Studies!A:BR,4,FALSE),"")</f>
        <v>Triazolam with Itraconazole Subject 6</v>
      </c>
      <c r="E8922" s="254" t="str">
        <f>IF(AND(A8922&lt;&gt;"",ISNUMBER(A8922)),VLOOKUP(A8922,Studies!A:BR,5,FALSE),"")</f>
        <v>Triazolam</v>
      </c>
      <c r="F8922" s="255" t="str">
        <f>IF(AND(A8922&lt;&gt;"",ISNUMBER(A8922)),VLOOKUP(A8922,Studies!A:BR,6,FALSE),"")</f>
        <v>Plasma</v>
      </c>
      <c r="G8922" s="194">
        <v>75</v>
      </c>
      <c r="H8922" s="50" t="s">
        <v>60</v>
      </c>
      <c r="I8922" s="187">
        <v>2.3642590000000001</v>
      </c>
      <c r="J8922" s="41" t="s">
        <v>941</v>
      </c>
      <c r="K8922" s="41" t="s">
        <v>335</v>
      </c>
      <c r="O8922" s="59" t="s">
        <v>2674</v>
      </c>
    </row>
    <row r="8923" spans="1:16" x14ac:dyDescent="0.2">
      <c r="A8923" s="30">
        <v>1073</v>
      </c>
      <c r="B8923" s="253" t="str">
        <f>IF(AND(A8923&lt;&gt;"",ISNUMBER(A8923)),VLOOKUP(A8923,Studies!A:BR,2,FALSE),"")</f>
        <v>Varhe 1994</v>
      </c>
      <c r="C8923" s="254" t="str">
        <f>IF(AND(A8923&lt;&gt;"",ISNUMBER(A8923)),VLOOKUP(A8923,Studies!A:BR,3,FALSE),"")</f>
        <v>https://www.ncbi.nlm.nih.gov/pubmed/7995001</v>
      </c>
      <c r="D8923" s="254" t="str">
        <f>IF(AND(A8923&lt;&gt;"",ISNUMBER(A8923)),VLOOKUP(A8923,Studies!A:BR,4,FALSE),"")</f>
        <v>Triazolam with Itraconazole Subject 6</v>
      </c>
      <c r="E8923" s="254" t="str">
        <f>IF(AND(A8923&lt;&gt;"",ISNUMBER(A8923)),VLOOKUP(A8923,Studies!A:BR,5,FALSE),"")</f>
        <v>Triazolam</v>
      </c>
      <c r="F8923" s="255" t="str">
        <f>IF(AND(A8923&lt;&gt;"",ISNUMBER(A8923)),VLOOKUP(A8923,Studies!A:BR,6,FALSE),"")</f>
        <v>Plasma</v>
      </c>
      <c r="G8923" s="194">
        <v>75.5</v>
      </c>
      <c r="H8923" s="50" t="s">
        <v>60</v>
      </c>
      <c r="I8923" s="187">
        <v>2.3938130000000002</v>
      </c>
      <c r="J8923" s="41" t="s">
        <v>941</v>
      </c>
      <c r="K8923" s="41" t="s">
        <v>335</v>
      </c>
      <c r="O8923" s="59" t="s">
        <v>2674</v>
      </c>
    </row>
    <row r="8924" spans="1:16" x14ac:dyDescent="0.2">
      <c r="A8924" s="30">
        <v>1073</v>
      </c>
      <c r="B8924" s="253" t="str">
        <f>IF(AND(A8924&lt;&gt;"",ISNUMBER(A8924)),VLOOKUP(A8924,Studies!A:BR,2,FALSE),"")</f>
        <v>Varhe 1994</v>
      </c>
      <c r="C8924" s="254" t="str">
        <f>IF(AND(A8924&lt;&gt;"",ISNUMBER(A8924)),VLOOKUP(A8924,Studies!A:BR,3,FALSE),"")</f>
        <v>https://www.ncbi.nlm.nih.gov/pubmed/7995001</v>
      </c>
      <c r="D8924" s="254" t="str">
        <f>IF(AND(A8924&lt;&gt;"",ISNUMBER(A8924)),VLOOKUP(A8924,Studies!A:BR,4,FALSE),"")</f>
        <v>Triazolam with Itraconazole Subject 6</v>
      </c>
      <c r="E8924" s="254" t="str">
        <f>IF(AND(A8924&lt;&gt;"",ISNUMBER(A8924)),VLOOKUP(A8924,Studies!A:BR,5,FALSE),"")</f>
        <v>Triazolam</v>
      </c>
      <c r="F8924" s="255" t="str">
        <f>IF(AND(A8924&lt;&gt;"",ISNUMBER(A8924)),VLOOKUP(A8924,Studies!A:BR,6,FALSE),"")</f>
        <v>Plasma</v>
      </c>
      <c r="G8924" s="194">
        <v>76</v>
      </c>
      <c r="H8924" s="50" t="s">
        <v>60</v>
      </c>
      <c r="I8924" s="187">
        <v>2.48136</v>
      </c>
      <c r="J8924" s="41" t="s">
        <v>941</v>
      </c>
      <c r="K8924" s="41" t="s">
        <v>335</v>
      </c>
      <c r="O8924" s="59" t="s">
        <v>2674</v>
      </c>
    </row>
    <row r="8925" spans="1:16" x14ac:dyDescent="0.2">
      <c r="A8925" s="30">
        <v>1073</v>
      </c>
      <c r="B8925" s="253" t="str">
        <f>IF(AND(A8925&lt;&gt;"",ISNUMBER(A8925)),VLOOKUP(A8925,Studies!A:BR,2,FALSE),"")</f>
        <v>Varhe 1994</v>
      </c>
      <c r="C8925" s="254" t="str">
        <f>IF(AND(A8925&lt;&gt;"",ISNUMBER(A8925)),VLOOKUP(A8925,Studies!A:BR,3,FALSE),"")</f>
        <v>https://www.ncbi.nlm.nih.gov/pubmed/7995001</v>
      </c>
      <c r="D8925" s="254" t="str">
        <f>IF(AND(A8925&lt;&gt;"",ISNUMBER(A8925)),VLOOKUP(A8925,Studies!A:BR,4,FALSE),"")</f>
        <v>Triazolam with Itraconazole Subject 6</v>
      </c>
      <c r="E8925" s="254" t="str">
        <f>IF(AND(A8925&lt;&gt;"",ISNUMBER(A8925)),VLOOKUP(A8925,Studies!A:BR,5,FALSE),"")</f>
        <v>Triazolam</v>
      </c>
      <c r="F8925" s="255" t="str">
        <f>IF(AND(A8925&lt;&gt;"",ISNUMBER(A8925)),VLOOKUP(A8925,Studies!A:BR,6,FALSE),"")</f>
        <v>Plasma</v>
      </c>
      <c r="G8925" s="194">
        <v>77</v>
      </c>
      <c r="H8925" s="50" t="s">
        <v>60</v>
      </c>
      <c r="I8925" s="187">
        <v>2.3987479999999999</v>
      </c>
      <c r="J8925" s="41" t="s">
        <v>941</v>
      </c>
      <c r="K8925" s="41" t="s">
        <v>335</v>
      </c>
      <c r="O8925" s="59" t="s">
        <v>2674</v>
      </c>
    </row>
    <row r="8926" spans="1:16" x14ac:dyDescent="0.2">
      <c r="A8926" s="30">
        <v>1073</v>
      </c>
      <c r="B8926" s="253" t="str">
        <f>IF(AND(A8926&lt;&gt;"",ISNUMBER(A8926)),VLOOKUP(A8926,Studies!A:BR,2,FALSE),"")</f>
        <v>Varhe 1994</v>
      </c>
      <c r="C8926" s="254" t="str">
        <f>IF(AND(A8926&lt;&gt;"",ISNUMBER(A8926)),VLOOKUP(A8926,Studies!A:BR,3,FALSE),"")</f>
        <v>https://www.ncbi.nlm.nih.gov/pubmed/7995001</v>
      </c>
      <c r="D8926" s="254" t="str">
        <f>IF(AND(A8926&lt;&gt;"",ISNUMBER(A8926)),VLOOKUP(A8926,Studies!A:BR,4,FALSE),"")</f>
        <v>Triazolam with Itraconazole Subject 6</v>
      </c>
      <c r="E8926" s="254" t="str">
        <f>IF(AND(A8926&lt;&gt;"",ISNUMBER(A8926)),VLOOKUP(A8926,Studies!A:BR,5,FALSE),"")</f>
        <v>Triazolam</v>
      </c>
      <c r="F8926" s="255" t="str">
        <f>IF(AND(A8926&lt;&gt;"",ISNUMBER(A8926)),VLOOKUP(A8926,Studies!A:BR,6,FALSE),"")</f>
        <v>Plasma</v>
      </c>
      <c r="G8926" s="194">
        <v>78</v>
      </c>
      <c r="H8926" s="50" t="s">
        <v>60</v>
      </c>
      <c r="I8926" s="187">
        <v>2.0618569999999998</v>
      </c>
      <c r="J8926" s="41" t="s">
        <v>941</v>
      </c>
      <c r="K8926" s="41" t="s">
        <v>335</v>
      </c>
      <c r="O8926" s="59" t="s">
        <v>2674</v>
      </c>
    </row>
    <row r="8927" spans="1:16" x14ac:dyDescent="0.2">
      <c r="A8927" s="30">
        <v>1073</v>
      </c>
      <c r="B8927" s="253" t="str">
        <f>IF(AND(A8927&lt;&gt;"",ISNUMBER(A8927)),VLOOKUP(A8927,Studies!A:BR,2,FALSE),"")</f>
        <v>Varhe 1994</v>
      </c>
      <c r="C8927" s="254" t="str">
        <f>IF(AND(A8927&lt;&gt;"",ISNUMBER(A8927)),VLOOKUP(A8927,Studies!A:BR,3,FALSE),"")</f>
        <v>https://www.ncbi.nlm.nih.gov/pubmed/7995001</v>
      </c>
      <c r="D8927" s="254" t="str">
        <f>IF(AND(A8927&lt;&gt;"",ISNUMBER(A8927)),VLOOKUP(A8927,Studies!A:BR,4,FALSE),"")</f>
        <v>Triazolam with Itraconazole Subject 6</v>
      </c>
      <c r="E8927" s="254" t="str">
        <f>IF(AND(A8927&lt;&gt;"",ISNUMBER(A8927)),VLOOKUP(A8927,Studies!A:BR,5,FALSE),"")</f>
        <v>Triazolam</v>
      </c>
      <c r="F8927" s="255" t="str">
        <f>IF(AND(A8927&lt;&gt;"",ISNUMBER(A8927)),VLOOKUP(A8927,Studies!A:BR,6,FALSE),"")</f>
        <v>Plasma</v>
      </c>
      <c r="G8927" s="194">
        <v>79</v>
      </c>
      <c r="H8927" s="50" t="s">
        <v>60</v>
      </c>
      <c r="I8927" s="187">
        <v>2.0167660000000001</v>
      </c>
      <c r="J8927" s="41" t="s">
        <v>941</v>
      </c>
      <c r="K8927" s="41" t="s">
        <v>335</v>
      </c>
      <c r="O8927" s="59" t="s">
        <v>2674</v>
      </c>
    </row>
    <row r="8928" spans="1:16" x14ac:dyDescent="0.2">
      <c r="A8928" s="30">
        <v>1073</v>
      </c>
      <c r="B8928" s="253" t="str">
        <f>IF(AND(A8928&lt;&gt;"",ISNUMBER(A8928)),VLOOKUP(A8928,Studies!A:BR,2,FALSE),"")</f>
        <v>Varhe 1994</v>
      </c>
      <c r="C8928" s="254" t="str">
        <f>IF(AND(A8928&lt;&gt;"",ISNUMBER(A8928)),VLOOKUP(A8928,Studies!A:BR,3,FALSE),"")</f>
        <v>https://www.ncbi.nlm.nih.gov/pubmed/7995001</v>
      </c>
      <c r="D8928" s="254" t="str">
        <f>IF(AND(A8928&lt;&gt;"",ISNUMBER(A8928)),VLOOKUP(A8928,Studies!A:BR,4,FALSE),"")</f>
        <v>Triazolam with Itraconazole Subject 6</v>
      </c>
      <c r="E8928" s="254" t="str">
        <f>IF(AND(A8928&lt;&gt;"",ISNUMBER(A8928)),VLOOKUP(A8928,Studies!A:BR,5,FALSE),"")</f>
        <v>Triazolam</v>
      </c>
      <c r="F8928" s="255" t="str">
        <f>IF(AND(A8928&lt;&gt;"",ISNUMBER(A8928)),VLOOKUP(A8928,Studies!A:BR,6,FALSE),"")</f>
        <v>Plasma</v>
      </c>
      <c r="G8928" s="194">
        <v>80</v>
      </c>
      <c r="H8928" s="50" t="s">
        <v>60</v>
      </c>
      <c r="I8928" s="187">
        <v>2.0920049999999999</v>
      </c>
      <c r="J8928" s="41" t="s">
        <v>941</v>
      </c>
      <c r="K8928" s="41" t="s">
        <v>335</v>
      </c>
      <c r="O8928" s="59" t="s">
        <v>2674</v>
      </c>
    </row>
    <row r="8929" spans="1:16" x14ac:dyDescent="0.2">
      <c r="A8929" s="30">
        <v>1073</v>
      </c>
      <c r="B8929" s="253" t="str">
        <f>IF(AND(A8929&lt;&gt;"",ISNUMBER(A8929)),VLOOKUP(A8929,Studies!A:BR,2,FALSE),"")</f>
        <v>Varhe 1994</v>
      </c>
      <c r="C8929" s="254" t="str">
        <f>IF(AND(A8929&lt;&gt;"",ISNUMBER(A8929)),VLOOKUP(A8929,Studies!A:BR,3,FALSE),"")</f>
        <v>https://www.ncbi.nlm.nih.gov/pubmed/7995001</v>
      </c>
      <c r="D8929" s="254" t="str">
        <f>IF(AND(A8929&lt;&gt;"",ISNUMBER(A8929)),VLOOKUP(A8929,Studies!A:BR,4,FALSE),"")</f>
        <v>Triazolam with Itraconazole Subject 6</v>
      </c>
      <c r="E8929" s="254" t="str">
        <f>IF(AND(A8929&lt;&gt;"",ISNUMBER(A8929)),VLOOKUP(A8929,Studies!A:BR,5,FALSE),"")</f>
        <v>Triazolam</v>
      </c>
      <c r="F8929" s="255" t="str">
        <f>IF(AND(A8929&lt;&gt;"",ISNUMBER(A8929)),VLOOKUP(A8929,Studies!A:BR,6,FALSE),"")</f>
        <v>Plasma</v>
      </c>
      <c r="G8929" s="194">
        <v>90</v>
      </c>
      <c r="H8929" s="50" t="s">
        <v>60</v>
      </c>
      <c r="I8929" s="187">
        <v>1.178839</v>
      </c>
      <c r="J8929" s="41" t="s">
        <v>941</v>
      </c>
      <c r="K8929" s="41" t="s">
        <v>335</v>
      </c>
      <c r="O8929" s="59" t="s">
        <v>2674</v>
      </c>
    </row>
    <row r="8930" spans="1:16" x14ac:dyDescent="0.2">
      <c r="A8930" s="30">
        <v>1074</v>
      </c>
      <c r="B8930" s="253" t="str">
        <f>IF(AND(A8930&lt;&gt;"",ISNUMBER(A8930)),VLOOKUP(A8930,Studies!A:BR,2,FALSE),"")</f>
        <v>Varhe 1994</v>
      </c>
      <c r="C8930" s="254" t="str">
        <f>IF(AND(A8930&lt;&gt;"",ISNUMBER(A8930)),VLOOKUP(A8930,Studies!A:BR,3,FALSE),"")</f>
        <v>https://www.ncbi.nlm.nih.gov/pubmed/7995001</v>
      </c>
      <c r="D8930" s="254" t="str">
        <f>IF(AND(A8930&lt;&gt;"",ISNUMBER(A8930)),VLOOKUP(A8930,Studies!A:BR,4,FALSE),"")</f>
        <v>Triazolam with Itraconazole Subject 7</v>
      </c>
      <c r="E8930" s="254" t="str">
        <f>IF(AND(A8930&lt;&gt;"",ISNUMBER(A8930)),VLOOKUP(A8930,Studies!A:BR,5,FALSE),"")</f>
        <v>Triazolam</v>
      </c>
      <c r="F8930" s="255" t="str">
        <f>IF(AND(A8930&lt;&gt;"",ISNUMBER(A8930)),VLOOKUP(A8930,Studies!A:BR,6,FALSE),"")</f>
        <v>Plasma</v>
      </c>
      <c r="G8930" s="194">
        <v>73.67</v>
      </c>
      <c r="H8930" s="50" t="s">
        <v>60</v>
      </c>
      <c r="I8930" s="187">
        <v>0.2006146</v>
      </c>
      <c r="J8930" s="41" t="s">
        <v>941</v>
      </c>
      <c r="K8930" s="41" t="s">
        <v>335</v>
      </c>
      <c r="O8930" s="59" t="s">
        <v>2674</v>
      </c>
      <c r="P8930" s="42" t="s">
        <v>2683</v>
      </c>
    </row>
    <row r="8931" spans="1:16" x14ac:dyDescent="0.2">
      <c r="A8931" s="30">
        <v>1074</v>
      </c>
      <c r="B8931" s="253" t="str">
        <f>IF(AND(A8931&lt;&gt;"",ISNUMBER(A8931)),VLOOKUP(A8931,Studies!A:BR,2,FALSE),"")</f>
        <v>Varhe 1994</v>
      </c>
      <c r="C8931" s="254" t="str">
        <f>IF(AND(A8931&lt;&gt;"",ISNUMBER(A8931)),VLOOKUP(A8931,Studies!A:BR,3,FALSE),"")</f>
        <v>https://www.ncbi.nlm.nih.gov/pubmed/7995001</v>
      </c>
      <c r="D8931" s="254" t="str">
        <f>IF(AND(A8931&lt;&gt;"",ISNUMBER(A8931)),VLOOKUP(A8931,Studies!A:BR,4,FALSE),"")</f>
        <v>Triazolam with Itraconazole Subject 7</v>
      </c>
      <c r="E8931" s="254" t="str">
        <f>IF(AND(A8931&lt;&gt;"",ISNUMBER(A8931)),VLOOKUP(A8931,Studies!A:BR,5,FALSE),"")</f>
        <v>Triazolam</v>
      </c>
      <c r="F8931" s="255" t="str">
        <f>IF(AND(A8931&lt;&gt;"",ISNUMBER(A8931)),VLOOKUP(A8931,Studies!A:BR,6,FALSE),"")</f>
        <v>Plasma</v>
      </c>
      <c r="G8931" s="194">
        <v>74</v>
      </c>
      <c r="H8931" s="50" t="s">
        <v>60</v>
      </c>
      <c r="I8931" s="187">
        <v>0.2006146</v>
      </c>
      <c r="J8931" s="41" t="s">
        <v>941</v>
      </c>
      <c r="K8931" s="41" t="s">
        <v>335</v>
      </c>
      <c r="O8931" s="59" t="s">
        <v>2674</v>
      </c>
    </row>
    <row r="8932" spans="1:16" x14ac:dyDescent="0.2">
      <c r="A8932" s="30">
        <v>1074</v>
      </c>
      <c r="B8932" s="253" t="str">
        <f>IF(AND(A8932&lt;&gt;"",ISNUMBER(A8932)),VLOOKUP(A8932,Studies!A:BR,2,FALSE),"")</f>
        <v>Varhe 1994</v>
      </c>
      <c r="C8932" s="254" t="str">
        <f>IF(AND(A8932&lt;&gt;"",ISNUMBER(A8932)),VLOOKUP(A8932,Studies!A:BR,3,FALSE),"")</f>
        <v>https://www.ncbi.nlm.nih.gov/pubmed/7995001</v>
      </c>
      <c r="D8932" s="254" t="str">
        <f>IF(AND(A8932&lt;&gt;"",ISNUMBER(A8932)),VLOOKUP(A8932,Studies!A:BR,4,FALSE),"")</f>
        <v>Triazolam with Itraconazole Subject 7</v>
      </c>
      <c r="E8932" s="254" t="str">
        <f>IF(AND(A8932&lt;&gt;"",ISNUMBER(A8932)),VLOOKUP(A8932,Studies!A:BR,5,FALSE),"")</f>
        <v>Triazolam</v>
      </c>
      <c r="F8932" s="255" t="str">
        <f>IF(AND(A8932&lt;&gt;"",ISNUMBER(A8932)),VLOOKUP(A8932,Studies!A:BR,6,FALSE),"")</f>
        <v>Plasma</v>
      </c>
      <c r="G8932" s="194">
        <v>74.5</v>
      </c>
      <c r="H8932" s="50" t="s">
        <v>60</v>
      </c>
      <c r="I8932" s="187">
        <v>1.1918059999999999</v>
      </c>
      <c r="J8932" s="41" t="s">
        <v>941</v>
      </c>
      <c r="K8932" s="41" t="s">
        <v>335</v>
      </c>
      <c r="O8932" s="59" t="s">
        <v>2674</v>
      </c>
    </row>
    <row r="8933" spans="1:16" x14ac:dyDescent="0.2">
      <c r="A8933" s="30">
        <v>1074</v>
      </c>
      <c r="B8933" s="253" t="str">
        <f>IF(AND(A8933&lt;&gt;"",ISNUMBER(A8933)),VLOOKUP(A8933,Studies!A:BR,2,FALSE),"")</f>
        <v>Varhe 1994</v>
      </c>
      <c r="C8933" s="254" t="str">
        <f>IF(AND(A8933&lt;&gt;"",ISNUMBER(A8933)),VLOOKUP(A8933,Studies!A:BR,3,FALSE),"")</f>
        <v>https://www.ncbi.nlm.nih.gov/pubmed/7995001</v>
      </c>
      <c r="D8933" s="254" t="str">
        <f>IF(AND(A8933&lt;&gt;"",ISNUMBER(A8933)),VLOOKUP(A8933,Studies!A:BR,4,FALSE),"")</f>
        <v>Triazolam with Itraconazole Subject 7</v>
      </c>
      <c r="E8933" s="254" t="str">
        <f>IF(AND(A8933&lt;&gt;"",ISNUMBER(A8933)),VLOOKUP(A8933,Studies!A:BR,5,FALSE),"")</f>
        <v>Triazolam</v>
      </c>
      <c r="F8933" s="255" t="str">
        <f>IF(AND(A8933&lt;&gt;"",ISNUMBER(A8933)),VLOOKUP(A8933,Studies!A:BR,6,FALSE),"")</f>
        <v>Plasma</v>
      </c>
      <c r="G8933" s="194">
        <v>75</v>
      </c>
      <c r="H8933" s="50" t="s">
        <v>60</v>
      </c>
      <c r="I8933" s="187">
        <v>1.979573</v>
      </c>
      <c r="J8933" s="41" t="s">
        <v>941</v>
      </c>
      <c r="K8933" s="41" t="s">
        <v>335</v>
      </c>
      <c r="O8933" s="59" t="s">
        <v>2674</v>
      </c>
    </row>
    <row r="8934" spans="1:16" x14ac:dyDescent="0.2">
      <c r="A8934" s="30">
        <v>1074</v>
      </c>
      <c r="B8934" s="253" t="str">
        <f>IF(AND(A8934&lt;&gt;"",ISNUMBER(A8934)),VLOOKUP(A8934,Studies!A:BR,2,FALSE),"")</f>
        <v>Varhe 1994</v>
      </c>
      <c r="C8934" s="254" t="str">
        <f>IF(AND(A8934&lt;&gt;"",ISNUMBER(A8934)),VLOOKUP(A8934,Studies!A:BR,3,FALSE),"")</f>
        <v>https://www.ncbi.nlm.nih.gov/pubmed/7995001</v>
      </c>
      <c r="D8934" s="254" t="str">
        <f>IF(AND(A8934&lt;&gt;"",ISNUMBER(A8934)),VLOOKUP(A8934,Studies!A:BR,4,FALSE),"")</f>
        <v>Triazolam with Itraconazole Subject 7</v>
      </c>
      <c r="E8934" s="254" t="str">
        <f>IF(AND(A8934&lt;&gt;"",ISNUMBER(A8934)),VLOOKUP(A8934,Studies!A:BR,5,FALSE),"")</f>
        <v>Triazolam</v>
      </c>
      <c r="F8934" s="255" t="str">
        <f>IF(AND(A8934&lt;&gt;"",ISNUMBER(A8934)),VLOOKUP(A8934,Studies!A:BR,6,FALSE),"")</f>
        <v>Plasma</v>
      </c>
      <c r="G8934" s="194">
        <v>75.5</v>
      </c>
      <c r="H8934" s="50" t="s">
        <v>60</v>
      </c>
      <c r="I8934" s="187">
        <v>2.690394</v>
      </c>
      <c r="J8934" s="41" t="s">
        <v>941</v>
      </c>
      <c r="K8934" s="41" t="s">
        <v>335</v>
      </c>
      <c r="O8934" s="59" t="s">
        <v>2674</v>
      </c>
    </row>
    <row r="8935" spans="1:16" x14ac:dyDescent="0.2">
      <c r="A8935" s="30">
        <v>1074</v>
      </c>
      <c r="B8935" s="253" t="str">
        <f>IF(AND(A8935&lt;&gt;"",ISNUMBER(A8935)),VLOOKUP(A8935,Studies!A:BR,2,FALSE),"")</f>
        <v>Varhe 1994</v>
      </c>
      <c r="C8935" s="254" t="str">
        <f>IF(AND(A8935&lt;&gt;"",ISNUMBER(A8935)),VLOOKUP(A8935,Studies!A:BR,3,FALSE),"")</f>
        <v>https://www.ncbi.nlm.nih.gov/pubmed/7995001</v>
      </c>
      <c r="D8935" s="254" t="str">
        <f>IF(AND(A8935&lt;&gt;"",ISNUMBER(A8935)),VLOOKUP(A8935,Studies!A:BR,4,FALSE),"")</f>
        <v>Triazolam with Itraconazole Subject 7</v>
      </c>
      <c r="E8935" s="254" t="str">
        <f>IF(AND(A8935&lt;&gt;"",ISNUMBER(A8935)),VLOOKUP(A8935,Studies!A:BR,5,FALSE),"")</f>
        <v>Triazolam</v>
      </c>
      <c r="F8935" s="255" t="str">
        <f>IF(AND(A8935&lt;&gt;"",ISNUMBER(A8935)),VLOOKUP(A8935,Studies!A:BR,6,FALSE),"")</f>
        <v>Plasma</v>
      </c>
      <c r="G8935" s="194">
        <v>76</v>
      </c>
      <c r="H8935" s="50" t="s">
        <v>60</v>
      </c>
      <c r="I8935" s="187">
        <v>2.8204289999999999</v>
      </c>
      <c r="J8935" s="41" t="s">
        <v>941</v>
      </c>
      <c r="K8935" s="41" t="s">
        <v>335</v>
      </c>
      <c r="O8935" s="59" t="s">
        <v>2674</v>
      </c>
    </row>
    <row r="8936" spans="1:16" x14ac:dyDescent="0.2">
      <c r="A8936" s="30">
        <v>1074</v>
      </c>
      <c r="B8936" s="253" t="str">
        <f>IF(AND(A8936&lt;&gt;"",ISNUMBER(A8936)),VLOOKUP(A8936,Studies!A:BR,2,FALSE),"")</f>
        <v>Varhe 1994</v>
      </c>
      <c r="C8936" s="254" t="str">
        <f>IF(AND(A8936&lt;&gt;"",ISNUMBER(A8936)),VLOOKUP(A8936,Studies!A:BR,3,FALSE),"")</f>
        <v>https://www.ncbi.nlm.nih.gov/pubmed/7995001</v>
      </c>
      <c r="D8936" s="254" t="str">
        <f>IF(AND(A8936&lt;&gt;"",ISNUMBER(A8936)),VLOOKUP(A8936,Studies!A:BR,4,FALSE),"")</f>
        <v>Triazolam with Itraconazole Subject 7</v>
      </c>
      <c r="E8936" s="254" t="str">
        <f>IF(AND(A8936&lt;&gt;"",ISNUMBER(A8936)),VLOOKUP(A8936,Studies!A:BR,5,FALSE),"")</f>
        <v>Triazolam</v>
      </c>
      <c r="F8936" s="255" t="str">
        <f>IF(AND(A8936&lt;&gt;"",ISNUMBER(A8936)),VLOOKUP(A8936,Studies!A:BR,6,FALSE),"")</f>
        <v>Plasma</v>
      </c>
      <c r="G8936" s="194">
        <v>77</v>
      </c>
      <c r="H8936" s="50" t="s">
        <v>60</v>
      </c>
      <c r="I8936" s="187">
        <v>3.6135630000000001</v>
      </c>
      <c r="J8936" s="41" t="s">
        <v>941</v>
      </c>
      <c r="K8936" s="41" t="s">
        <v>335</v>
      </c>
      <c r="O8936" s="59" t="s">
        <v>2674</v>
      </c>
    </row>
    <row r="8937" spans="1:16" x14ac:dyDescent="0.2">
      <c r="A8937" s="30">
        <v>1074</v>
      </c>
      <c r="B8937" s="253" t="str">
        <f>IF(AND(A8937&lt;&gt;"",ISNUMBER(A8937)),VLOOKUP(A8937,Studies!A:BR,2,FALSE),"")</f>
        <v>Varhe 1994</v>
      </c>
      <c r="C8937" s="254" t="str">
        <f>IF(AND(A8937&lt;&gt;"",ISNUMBER(A8937)),VLOOKUP(A8937,Studies!A:BR,3,FALSE),"")</f>
        <v>https://www.ncbi.nlm.nih.gov/pubmed/7995001</v>
      </c>
      <c r="D8937" s="254" t="str">
        <f>IF(AND(A8937&lt;&gt;"",ISNUMBER(A8937)),VLOOKUP(A8937,Studies!A:BR,4,FALSE),"")</f>
        <v>Triazolam with Itraconazole Subject 7</v>
      </c>
      <c r="E8937" s="254" t="str">
        <f>IF(AND(A8937&lt;&gt;"",ISNUMBER(A8937)),VLOOKUP(A8937,Studies!A:BR,5,FALSE),"")</f>
        <v>Triazolam</v>
      </c>
      <c r="F8937" s="255" t="str">
        <f>IF(AND(A8937&lt;&gt;"",ISNUMBER(A8937)),VLOOKUP(A8937,Studies!A:BR,6,FALSE),"")</f>
        <v>Plasma</v>
      </c>
      <c r="G8937" s="194">
        <v>78</v>
      </c>
      <c r="H8937" s="50" t="s">
        <v>60</v>
      </c>
      <c r="I8937" s="187">
        <v>2.5663550000000002</v>
      </c>
      <c r="J8937" s="41" t="s">
        <v>941</v>
      </c>
      <c r="K8937" s="41" t="s">
        <v>335</v>
      </c>
      <c r="O8937" s="59" t="s">
        <v>2674</v>
      </c>
    </row>
    <row r="8938" spans="1:16" x14ac:dyDescent="0.2">
      <c r="A8938" s="30">
        <v>1074</v>
      </c>
      <c r="B8938" s="253" t="str">
        <f>IF(AND(A8938&lt;&gt;"",ISNUMBER(A8938)),VLOOKUP(A8938,Studies!A:BR,2,FALSE),"")</f>
        <v>Varhe 1994</v>
      </c>
      <c r="C8938" s="254" t="str">
        <f>IF(AND(A8938&lt;&gt;"",ISNUMBER(A8938)),VLOOKUP(A8938,Studies!A:BR,3,FALSE),"")</f>
        <v>https://www.ncbi.nlm.nih.gov/pubmed/7995001</v>
      </c>
      <c r="D8938" s="254" t="str">
        <f>IF(AND(A8938&lt;&gt;"",ISNUMBER(A8938)),VLOOKUP(A8938,Studies!A:BR,4,FALSE),"")</f>
        <v>Triazolam with Itraconazole Subject 7</v>
      </c>
      <c r="E8938" s="254" t="str">
        <f>IF(AND(A8938&lt;&gt;"",ISNUMBER(A8938)),VLOOKUP(A8938,Studies!A:BR,5,FALSE),"")</f>
        <v>Triazolam</v>
      </c>
      <c r="F8938" s="255" t="str">
        <f>IF(AND(A8938&lt;&gt;"",ISNUMBER(A8938)),VLOOKUP(A8938,Studies!A:BR,6,FALSE),"")</f>
        <v>Plasma</v>
      </c>
      <c r="G8938" s="194">
        <v>79</v>
      </c>
      <c r="H8938" s="50" t="s">
        <v>60</v>
      </c>
      <c r="I8938" s="187">
        <v>2.8204289999999999</v>
      </c>
      <c r="J8938" s="41" t="s">
        <v>941</v>
      </c>
      <c r="K8938" s="41" t="s">
        <v>335</v>
      </c>
      <c r="O8938" s="59" t="s">
        <v>2674</v>
      </c>
    </row>
    <row r="8939" spans="1:16" x14ac:dyDescent="0.2">
      <c r="A8939" s="30">
        <v>1074</v>
      </c>
      <c r="B8939" s="253" t="str">
        <f>IF(AND(A8939&lt;&gt;"",ISNUMBER(A8939)),VLOOKUP(A8939,Studies!A:BR,2,FALSE),"")</f>
        <v>Varhe 1994</v>
      </c>
      <c r="C8939" s="254" t="str">
        <f>IF(AND(A8939&lt;&gt;"",ISNUMBER(A8939)),VLOOKUP(A8939,Studies!A:BR,3,FALSE),"")</f>
        <v>https://www.ncbi.nlm.nih.gov/pubmed/7995001</v>
      </c>
      <c r="D8939" s="254" t="str">
        <f>IF(AND(A8939&lt;&gt;"",ISNUMBER(A8939)),VLOOKUP(A8939,Studies!A:BR,4,FALSE),"")</f>
        <v>Triazolam with Itraconazole Subject 7</v>
      </c>
      <c r="E8939" s="254" t="str">
        <f>IF(AND(A8939&lt;&gt;"",ISNUMBER(A8939)),VLOOKUP(A8939,Studies!A:BR,5,FALSE),"")</f>
        <v>Triazolam</v>
      </c>
      <c r="F8939" s="255" t="str">
        <f>IF(AND(A8939&lt;&gt;"",ISNUMBER(A8939)),VLOOKUP(A8939,Studies!A:BR,6,FALSE),"")</f>
        <v>Plasma</v>
      </c>
      <c r="G8939" s="194">
        <v>80</v>
      </c>
      <c r="H8939" s="50" t="s">
        <v>60</v>
      </c>
      <c r="I8939" s="187">
        <v>2.5663550000000002</v>
      </c>
      <c r="J8939" s="41" t="s">
        <v>941</v>
      </c>
      <c r="K8939" s="41" t="s">
        <v>335</v>
      </c>
      <c r="O8939" s="59" t="s">
        <v>2674</v>
      </c>
    </row>
    <row r="8940" spans="1:16" x14ac:dyDescent="0.2">
      <c r="A8940" s="30">
        <v>1074</v>
      </c>
      <c r="B8940" s="253" t="str">
        <f>IF(AND(A8940&lt;&gt;"",ISNUMBER(A8940)),VLOOKUP(A8940,Studies!A:BR,2,FALSE),"")</f>
        <v>Varhe 1994</v>
      </c>
      <c r="C8940" s="254" t="str">
        <f>IF(AND(A8940&lt;&gt;"",ISNUMBER(A8940)),VLOOKUP(A8940,Studies!A:BR,3,FALSE),"")</f>
        <v>https://www.ncbi.nlm.nih.gov/pubmed/7995001</v>
      </c>
      <c r="D8940" s="254" t="str">
        <f>IF(AND(A8940&lt;&gt;"",ISNUMBER(A8940)),VLOOKUP(A8940,Studies!A:BR,4,FALSE),"")</f>
        <v>Triazolam with Itraconazole Subject 7</v>
      </c>
      <c r="E8940" s="254" t="str">
        <f>IF(AND(A8940&lt;&gt;"",ISNUMBER(A8940)),VLOOKUP(A8940,Studies!A:BR,5,FALSE),"")</f>
        <v>Triazolam</v>
      </c>
      <c r="F8940" s="255" t="str">
        <f>IF(AND(A8940&lt;&gt;"",ISNUMBER(A8940)),VLOOKUP(A8940,Studies!A:BR,6,FALSE),"")</f>
        <v>Plasma</v>
      </c>
      <c r="G8940" s="194">
        <v>90</v>
      </c>
      <c r="H8940" s="50" t="s">
        <v>60</v>
      </c>
      <c r="I8940" s="187">
        <v>1.294432</v>
      </c>
      <c r="J8940" s="41" t="s">
        <v>941</v>
      </c>
      <c r="K8940" s="41" t="s">
        <v>335</v>
      </c>
      <c r="O8940" s="59" t="s">
        <v>2674</v>
      </c>
    </row>
    <row r="8941" spans="1:16" x14ac:dyDescent="0.2">
      <c r="A8941" s="30">
        <v>1075</v>
      </c>
      <c r="B8941" s="253" t="str">
        <f>IF(AND(A8941&lt;&gt;"",ISNUMBER(A8941)),VLOOKUP(A8941,Studies!A:BR,2,FALSE),"")</f>
        <v>Varhe 1994</v>
      </c>
      <c r="C8941" s="254" t="str">
        <f>IF(AND(A8941&lt;&gt;"",ISNUMBER(A8941)),VLOOKUP(A8941,Studies!A:BR,3,FALSE),"")</f>
        <v>https://www.ncbi.nlm.nih.gov/pubmed/7995001</v>
      </c>
      <c r="D8941" s="254" t="str">
        <f>IF(AND(A8941&lt;&gt;"",ISNUMBER(A8941)),VLOOKUP(A8941,Studies!A:BR,4,FALSE),"")</f>
        <v>Triazolam with Itraconazole Subject 8</v>
      </c>
      <c r="E8941" s="254" t="str">
        <f>IF(AND(A8941&lt;&gt;"",ISNUMBER(A8941)),VLOOKUP(A8941,Studies!A:BR,5,FALSE),"")</f>
        <v>Triazolam</v>
      </c>
      <c r="F8941" s="255" t="str">
        <f>IF(AND(A8941&lt;&gt;"",ISNUMBER(A8941)),VLOOKUP(A8941,Studies!A:BR,6,FALSE),"")</f>
        <v>Plasma</v>
      </c>
      <c r="G8941" s="194">
        <v>73.67</v>
      </c>
      <c r="H8941" s="50" t="s">
        <v>60</v>
      </c>
      <c r="I8941" s="187">
        <v>1.701139</v>
      </c>
      <c r="J8941" s="41" t="s">
        <v>941</v>
      </c>
      <c r="K8941" s="41" t="s">
        <v>335</v>
      </c>
      <c r="O8941" s="59" t="s">
        <v>2674</v>
      </c>
      <c r="P8941" s="42" t="s">
        <v>2683</v>
      </c>
    </row>
    <row r="8942" spans="1:16" x14ac:dyDescent="0.2">
      <c r="A8942" s="30">
        <v>1075</v>
      </c>
      <c r="B8942" s="253" t="str">
        <f>IF(AND(A8942&lt;&gt;"",ISNUMBER(A8942)),VLOOKUP(A8942,Studies!A:BR,2,FALSE),"")</f>
        <v>Varhe 1994</v>
      </c>
      <c r="C8942" s="254" t="str">
        <f>IF(AND(A8942&lt;&gt;"",ISNUMBER(A8942)),VLOOKUP(A8942,Studies!A:BR,3,FALSE),"")</f>
        <v>https://www.ncbi.nlm.nih.gov/pubmed/7995001</v>
      </c>
      <c r="D8942" s="254" t="str">
        <f>IF(AND(A8942&lt;&gt;"",ISNUMBER(A8942)),VLOOKUP(A8942,Studies!A:BR,4,FALSE),"")</f>
        <v>Triazolam with Itraconazole Subject 8</v>
      </c>
      <c r="E8942" s="254" t="str">
        <f>IF(AND(A8942&lt;&gt;"",ISNUMBER(A8942)),VLOOKUP(A8942,Studies!A:BR,5,FALSE),"")</f>
        <v>Triazolam</v>
      </c>
      <c r="F8942" s="255" t="str">
        <f>IF(AND(A8942&lt;&gt;"",ISNUMBER(A8942)),VLOOKUP(A8942,Studies!A:BR,6,FALSE),"")</f>
        <v>Plasma</v>
      </c>
      <c r="G8942" s="194">
        <v>74</v>
      </c>
      <c r="H8942" s="50" t="s">
        <v>60</v>
      </c>
      <c r="I8942" s="187">
        <v>3.416512</v>
      </c>
      <c r="J8942" s="41" t="s">
        <v>941</v>
      </c>
      <c r="K8942" s="41" t="s">
        <v>335</v>
      </c>
      <c r="O8942" s="59" t="s">
        <v>2674</v>
      </c>
    </row>
    <row r="8943" spans="1:16" x14ac:dyDescent="0.2">
      <c r="A8943" s="30">
        <v>1075</v>
      </c>
      <c r="B8943" s="253" t="str">
        <f>IF(AND(A8943&lt;&gt;"",ISNUMBER(A8943)),VLOOKUP(A8943,Studies!A:BR,2,FALSE),"")</f>
        <v>Varhe 1994</v>
      </c>
      <c r="C8943" s="254" t="str">
        <f>IF(AND(A8943&lt;&gt;"",ISNUMBER(A8943)),VLOOKUP(A8943,Studies!A:BR,3,FALSE),"")</f>
        <v>https://www.ncbi.nlm.nih.gov/pubmed/7995001</v>
      </c>
      <c r="D8943" s="254" t="str">
        <f>IF(AND(A8943&lt;&gt;"",ISNUMBER(A8943)),VLOOKUP(A8943,Studies!A:BR,4,FALSE),"")</f>
        <v>Triazolam with Itraconazole Subject 8</v>
      </c>
      <c r="E8943" s="254" t="str">
        <f>IF(AND(A8943&lt;&gt;"",ISNUMBER(A8943)),VLOOKUP(A8943,Studies!A:BR,5,FALSE),"")</f>
        <v>Triazolam</v>
      </c>
      <c r="F8943" s="255" t="str">
        <f>IF(AND(A8943&lt;&gt;"",ISNUMBER(A8943)),VLOOKUP(A8943,Studies!A:BR,6,FALSE),"")</f>
        <v>Plasma</v>
      </c>
      <c r="G8943" s="194">
        <v>74.5</v>
      </c>
      <c r="H8943" s="50" t="s">
        <v>60</v>
      </c>
      <c r="I8943" s="187">
        <v>3.6719620000000002</v>
      </c>
      <c r="J8943" s="41" t="s">
        <v>941</v>
      </c>
      <c r="K8943" s="41" t="s">
        <v>335</v>
      </c>
      <c r="O8943" s="59" t="s">
        <v>2674</v>
      </c>
    </row>
    <row r="8944" spans="1:16" x14ac:dyDescent="0.2">
      <c r="A8944" s="30">
        <v>1075</v>
      </c>
      <c r="B8944" s="253" t="str">
        <f>IF(AND(A8944&lt;&gt;"",ISNUMBER(A8944)),VLOOKUP(A8944,Studies!A:BR,2,FALSE),"")</f>
        <v>Varhe 1994</v>
      </c>
      <c r="C8944" s="254" t="str">
        <f>IF(AND(A8944&lt;&gt;"",ISNUMBER(A8944)),VLOOKUP(A8944,Studies!A:BR,3,FALSE),"")</f>
        <v>https://www.ncbi.nlm.nih.gov/pubmed/7995001</v>
      </c>
      <c r="D8944" s="254" t="str">
        <f>IF(AND(A8944&lt;&gt;"",ISNUMBER(A8944)),VLOOKUP(A8944,Studies!A:BR,4,FALSE),"")</f>
        <v>Triazolam with Itraconazole Subject 8</v>
      </c>
      <c r="E8944" s="254" t="str">
        <f>IF(AND(A8944&lt;&gt;"",ISNUMBER(A8944)),VLOOKUP(A8944,Studies!A:BR,5,FALSE),"")</f>
        <v>Triazolam</v>
      </c>
      <c r="F8944" s="255" t="str">
        <f>IF(AND(A8944&lt;&gt;"",ISNUMBER(A8944)),VLOOKUP(A8944,Studies!A:BR,6,FALSE),"")</f>
        <v>Plasma</v>
      </c>
      <c r="G8944" s="194">
        <v>75</v>
      </c>
      <c r="H8944" s="50" t="s">
        <v>60</v>
      </c>
      <c r="I8944" s="187">
        <v>3.2677260000000001</v>
      </c>
      <c r="J8944" s="41" t="s">
        <v>941</v>
      </c>
      <c r="K8944" s="41" t="s">
        <v>335</v>
      </c>
      <c r="O8944" s="59" t="s">
        <v>2674</v>
      </c>
    </row>
    <row r="8945" spans="1:16" x14ac:dyDescent="0.2">
      <c r="A8945" s="30">
        <v>1075</v>
      </c>
      <c r="B8945" s="253" t="str">
        <f>IF(AND(A8945&lt;&gt;"",ISNUMBER(A8945)),VLOOKUP(A8945,Studies!A:BR,2,FALSE),"")</f>
        <v>Varhe 1994</v>
      </c>
      <c r="C8945" s="254" t="str">
        <f>IF(AND(A8945&lt;&gt;"",ISNUMBER(A8945)),VLOOKUP(A8945,Studies!A:BR,3,FALSE),"")</f>
        <v>https://www.ncbi.nlm.nih.gov/pubmed/7995001</v>
      </c>
      <c r="D8945" s="254" t="str">
        <f>IF(AND(A8945&lt;&gt;"",ISNUMBER(A8945)),VLOOKUP(A8945,Studies!A:BR,4,FALSE),"")</f>
        <v>Triazolam with Itraconazole Subject 8</v>
      </c>
      <c r="E8945" s="254" t="str">
        <f>IF(AND(A8945&lt;&gt;"",ISNUMBER(A8945)),VLOOKUP(A8945,Studies!A:BR,5,FALSE),"")</f>
        <v>Triazolam</v>
      </c>
      <c r="F8945" s="255" t="str">
        <f>IF(AND(A8945&lt;&gt;"",ISNUMBER(A8945)),VLOOKUP(A8945,Studies!A:BR,6,FALSE),"")</f>
        <v>Plasma</v>
      </c>
      <c r="G8945" s="194">
        <v>75.5</v>
      </c>
      <c r="H8945" s="50" t="s">
        <v>60</v>
      </c>
      <c r="I8945" s="187">
        <v>3.5539839999999998</v>
      </c>
      <c r="J8945" s="41" t="s">
        <v>941</v>
      </c>
      <c r="K8945" s="41" t="s">
        <v>335</v>
      </c>
      <c r="O8945" s="59" t="s">
        <v>2674</v>
      </c>
    </row>
    <row r="8946" spans="1:16" x14ac:dyDescent="0.2">
      <c r="A8946" s="30">
        <v>1075</v>
      </c>
      <c r="B8946" s="253" t="str">
        <f>IF(AND(A8946&lt;&gt;"",ISNUMBER(A8946)),VLOOKUP(A8946,Studies!A:BR,2,FALSE),"")</f>
        <v>Varhe 1994</v>
      </c>
      <c r="C8946" s="254" t="str">
        <f>IF(AND(A8946&lt;&gt;"",ISNUMBER(A8946)),VLOOKUP(A8946,Studies!A:BR,3,FALSE),"")</f>
        <v>https://www.ncbi.nlm.nih.gov/pubmed/7995001</v>
      </c>
      <c r="D8946" s="254" t="str">
        <f>IF(AND(A8946&lt;&gt;"",ISNUMBER(A8946)),VLOOKUP(A8946,Studies!A:BR,4,FALSE),"")</f>
        <v>Triazolam with Itraconazole Subject 8</v>
      </c>
      <c r="E8946" s="254" t="str">
        <f>IF(AND(A8946&lt;&gt;"",ISNUMBER(A8946)),VLOOKUP(A8946,Studies!A:BR,5,FALSE),"")</f>
        <v>Triazolam</v>
      </c>
      <c r="F8946" s="255" t="str">
        <f>IF(AND(A8946&lt;&gt;"",ISNUMBER(A8946)),VLOOKUP(A8946,Studies!A:BR,6,FALSE),"")</f>
        <v>Plasma</v>
      </c>
      <c r="G8946" s="194">
        <v>76</v>
      </c>
      <c r="H8946" s="50" t="s">
        <v>60</v>
      </c>
      <c r="I8946" s="187">
        <v>2.9813209999999999</v>
      </c>
      <c r="J8946" s="41" t="s">
        <v>941</v>
      </c>
      <c r="K8946" s="41" t="s">
        <v>335</v>
      </c>
      <c r="O8946" s="59" t="s">
        <v>2674</v>
      </c>
    </row>
    <row r="8947" spans="1:16" x14ac:dyDescent="0.2">
      <c r="A8947" s="30">
        <v>1075</v>
      </c>
      <c r="B8947" s="253" t="str">
        <f>IF(AND(A8947&lt;&gt;"",ISNUMBER(A8947)),VLOOKUP(A8947,Studies!A:BR,2,FALSE),"")</f>
        <v>Varhe 1994</v>
      </c>
      <c r="C8947" s="254" t="str">
        <f>IF(AND(A8947&lt;&gt;"",ISNUMBER(A8947)),VLOOKUP(A8947,Studies!A:BR,3,FALSE),"")</f>
        <v>https://www.ncbi.nlm.nih.gov/pubmed/7995001</v>
      </c>
      <c r="D8947" s="254" t="str">
        <f>IF(AND(A8947&lt;&gt;"",ISNUMBER(A8947)),VLOOKUP(A8947,Studies!A:BR,4,FALSE),"")</f>
        <v>Triazolam with Itraconazole Subject 8</v>
      </c>
      <c r="E8947" s="254" t="str">
        <f>IF(AND(A8947&lt;&gt;"",ISNUMBER(A8947)),VLOOKUP(A8947,Studies!A:BR,5,FALSE),"")</f>
        <v>Triazolam</v>
      </c>
      <c r="F8947" s="255" t="str">
        <f>IF(AND(A8947&lt;&gt;"",ISNUMBER(A8947)),VLOOKUP(A8947,Studies!A:BR,6,FALSE),"")</f>
        <v>Plasma</v>
      </c>
      <c r="G8947" s="194">
        <v>77</v>
      </c>
      <c r="H8947" s="50" t="s">
        <v>60</v>
      </c>
      <c r="I8947" s="187">
        <v>2.990129</v>
      </c>
      <c r="J8947" s="41" t="s">
        <v>941</v>
      </c>
      <c r="K8947" s="41" t="s">
        <v>335</v>
      </c>
      <c r="O8947" s="59" t="s">
        <v>2674</v>
      </c>
    </row>
    <row r="8948" spans="1:16" x14ac:dyDescent="0.2">
      <c r="A8948" s="30">
        <v>1075</v>
      </c>
      <c r="B8948" s="253" t="str">
        <f>IF(AND(A8948&lt;&gt;"",ISNUMBER(A8948)),VLOOKUP(A8948,Studies!A:BR,2,FALSE),"")</f>
        <v>Varhe 1994</v>
      </c>
      <c r="C8948" s="254" t="str">
        <f>IF(AND(A8948&lt;&gt;"",ISNUMBER(A8948)),VLOOKUP(A8948,Studies!A:BR,3,FALSE),"")</f>
        <v>https://www.ncbi.nlm.nih.gov/pubmed/7995001</v>
      </c>
      <c r="D8948" s="254" t="str">
        <f>IF(AND(A8948&lt;&gt;"",ISNUMBER(A8948)),VLOOKUP(A8948,Studies!A:BR,4,FALSE),"")</f>
        <v>Triazolam with Itraconazole Subject 8</v>
      </c>
      <c r="E8948" s="254" t="str">
        <f>IF(AND(A8948&lt;&gt;"",ISNUMBER(A8948)),VLOOKUP(A8948,Studies!A:BR,5,FALSE),"")</f>
        <v>Triazolam</v>
      </c>
      <c r="F8948" s="255" t="str">
        <f>IF(AND(A8948&lt;&gt;"",ISNUMBER(A8948)),VLOOKUP(A8948,Studies!A:BR,6,FALSE),"")</f>
        <v>Plasma</v>
      </c>
      <c r="G8948" s="194">
        <v>78</v>
      </c>
      <c r="H8948" s="50" t="s">
        <v>60</v>
      </c>
      <c r="I8948" s="187">
        <v>2.7604380000000002</v>
      </c>
      <c r="J8948" s="41" t="s">
        <v>941</v>
      </c>
      <c r="K8948" s="41" t="s">
        <v>335</v>
      </c>
      <c r="O8948" s="59" t="s">
        <v>2674</v>
      </c>
    </row>
    <row r="8949" spans="1:16" x14ac:dyDescent="0.2">
      <c r="A8949" s="30">
        <v>1075</v>
      </c>
      <c r="B8949" s="253" t="str">
        <f>IF(AND(A8949&lt;&gt;"",ISNUMBER(A8949)),VLOOKUP(A8949,Studies!A:BR,2,FALSE),"")</f>
        <v>Varhe 1994</v>
      </c>
      <c r="C8949" s="254" t="str">
        <f>IF(AND(A8949&lt;&gt;"",ISNUMBER(A8949)),VLOOKUP(A8949,Studies!A:BR,3,FALSE),"")</f>
        <v>https://www.ncbi.nlm.nih.gov/pubmed/7995001</v>
      </c>
      <c r="D8949" s="254" t="str">
        <f>IF(AND(A8949&lt;&gt;"",ISNUMBER(A8949)),VLOOKUP(A8949,Studies!A:BR,4,FALSE),"")</f>
        <v>Triazolam with Itraconazole Subject 8</v>
      </c>
      <c r="E8949" s="254" t="str">
        <f>IF(AND(A8949&lt;&gt;"",ISNUMBER(A8949)),VLOOKUP(A8949,Studies!A:BR,5,FALSE),"")</f>
        <v>Triazolam</v>
      </c>
      <c r="F8949" s="255" t="str">
        <f>IF(AND(A8949&lt;&gt;"",ISNUMBER(A8949)),VLOOKUP(A8949,Studies!A:BR,6,FALSE),"")</f>
        <v>Plasma</v>
      </c>
      <c r="G8949" s="194">
        <v>79</v>
      </c>
      <c r="H8949" s="50" t="s">
        <v>60</v>
      </c>
      <c r="I8949" s="187">
        <v>2.609788</v>
      </c>
      <c r="J8949" s="41" t="s">
        <v>941</v>
      </c>
      <c r="K8949" s="41" t="s">
        <v>335</v>
      </c>
      <c r="O8949" s="59" t="s">
        <v>2674</v>
      </c>
    </row>
    <row r="8950" spans="1:16" x14ac:dyDescent="0.2">
      <c r="A8950" s="30">
        <v>1075</v>
      </c>
      <c r="B8950" s="253" t="str">
        <f>IF(AND(A8950&lt;&gt;"",ISNUMBER(A8950)),VLOOKUP(A8950,Studies!A:BR,2,FALSE),"")</f>
        <v>Varhe 1994</v>
      </c>
      <c r="C8950" s="254" t="str">
        <f>IF(AND(A8950&lt;&gt;"",ISNUMBER(A8950)),VLOOKUP(A8950,Studies!A:BR,3,FALSE),"")</f>
        <v>https://www.ncbi.nlm.nih.gov/pubmed/7995001</v>
      </c>
      <c r="D8950" s="254" t="str">
        <f>IF(AND(A8950&lt;&gt;"",ISNUMBER(A8950)),VLOOKUP(A8950,Studies!A:BR,4,FALSE),"")</f>
        <v>Triazolam with Itraconazole Subject 8</v>
      </c>
      <c r="E8950" s="254" t="str">
        <f>IF(AND(A8950&lt;&gt;"",ISNUMBER(A8950)),VLOOKUP(A8950,Studies!A:BR,5,FALSE),"")</f>
        <v>Triazolam</v>
      </c>
      <c r="F8950" s="255" t="str">
        <f>IF(AND(A8950&lt;&gt;"",ISNUMBER(A8950)),VLOOKUP(A8950,Studies!A:BR,6,FALSE),"")</f>
        <v>Plasma</v>
      </c>
      <c r="G8950" s="194">
        <v>80</v>
      </c>
      <c r="H8950" s="50" t="s">
        <v>60</v>
      </c>
      <c r="I8950" s="187">
        <v>2.55592</v>
      </c>
      <c r="J8950" s="41" t="s">
        <v>941</v>
      </c>
      <c r="K8950" s="41" t="s">
        <v>335</v>
      </c>
      <c r="O8950" s="59" t="s">
        <v>2674</v>
      </c>
    </row>
    <row r="8951" spans="1:16" x14ac:dyDescent="0.2">
      <c r="A8951" s="30">
        <v>1075</v>
      </c>
      <c r="B8951" s="253" t="str">
        <f>IF(AND(A8951&lt;&gt;"",ISNUMBER(A8951)),VLOOKUP(A8951,Studies!A:BR,2,FALSE),"")</f>
        <v>Varhe 1994</v>
      </c>
      <c r="C8951" s="254" t="str">
        <f>IF(AND(A8951&lt;&gt;"",ISNUMBER(A8951)),VLOOKUP(A8951,Studies!A:BR,3,FALSE),"")</f>
        <v>https://www.ncbi.nlm.nih.gov/pubmed/7995001</v>
      </c>
      <c r="D8951" s="254" t="str">
        <f>IF(AND(A8951&lt;&gt;"",ISNUMBER(A8951)),VLOOKUP(A8951,Studies!A:BR,4,FALSE),"")</f>
        <v>Triazolam with Itraconazole Subject 8</v>
      </c>
      <c r="E8951" s="254" t="str">
        <f>IF(AND(A8951&lt;&gt;"",ISNUMBER(A8951)),VLOOKUP(A8951,Studies!A:BR,5,FALSE),"")</f>
        <v>Triazolam</v>
      </c>
      <c r="F8951" s="255" t="str">
        <f>IF(AND(A8951&lt;&gt;"",ISNUMBER(A8951)),VLOOKUP(A8951,Studies!A:BR,6,FALSE),"")</f>
        <v>Plasma</v>
      </c>
      <c r="G8951" s="194">
        <v>90</v>
      </c>
      <c r="H8951" s="50" t="s">
        <v>60</v>
      </c>
      <c r="I8951" s="187">
        <v>1.406039</v>
      </c>
      <c r="J8951" s="41" t="s">
        <v>941</v>
      </c>
      <c r="K8951" s="41" t="s">
        <v>335</v>
      </c>
      <c r="O8951" s="59" t="s">
        <v>2674</v>
      </c>
    </row>
    <row r="8952" spans="1:16" x14ac:dyDescent="0.2">
      <c r="A8952" s="30">
        <v>1076</v>
      </c>
      <c r="B8952" s="253" t="str">
        <f>IF(AND(A8952&lt;&gt;"",ISNUMBER(A8952)),VLOOKUP(A8952,Studies!A:BR,2,FALSE),"")</f>
        <v>Varhe 1994</v>
      </c>
      <c r="C8952" s="254" t="str">
        <f>IF(AND(A8952&lt;&gt;"",ISNUMBER(A8952)),VLOOKUP(A8952,Studies!A:BR,3,FALSE),"")</f>
        <v>https://www.ncbi.nlm.nih.gov/pubmed/7995001</v>
      </c>
      <c r="D8952" s="254" t="str">
        <f>IF(AND(A8952&lt;&gt;"",ISNUMBER(A8952)),VLOOKUP(A8952,Studies!A:BR,4,FALSE),"")</f>
        <v>Triazolam with Itraconazole Subject 9</v>
      </c>
      <c r="E8952" s="254" t="str">
        <f>IF(AND(A8952&lt;&gt;"",ISNUMBER(A8952)),VLOOKUP(A8952,Studies!A:BR,5,FALSE),"")</f>
        <v>Triazolam</v>
      </c>
      <c r="F8952" s="255" t="str">
        <f>IF(AND(A8952&lt;&gt;"",ISNUMBER(A8952)),VLOOKUP(A8952,Studies!A:BR,6,FALSE),"")</f>
        <v>Plasma</v>
      </c>
      <c r="G8952" s="194">
        <v>73.67</v>
      </c>
      <c r="H8952" s="50" t="s">
        <v>60</v>
      </c>
      <c r="I8952" s="187">
        <v>0.78255160000000001</v>
      </c>
      <c r="J8952" s="41" t="s">
        <v>941</v>
      </c>
      <c r="K8952" s="41" t="s">
        <v>335</v>
      </c>
      <c r="O8952" s="59" t="s">
        <v>2674</v>
      </c>
      <c r="P8952" s="42" t="s">
        <v>2683</v>
      </c>
    </row>
    <row r="8953" spans="1:16" x14ac:dyDescent="0.2">
      <c r="A8953" s="30">
        <v>1076</v>
      </c>
      <c r="B8953" s="253" t="str">
        <f>IF(AND(A8953&lt;&gt;"",ISNUMBER(A8953)),VLOOKUP(A8953,Studies!A:BR,2,FALSE),"")</f>
        <v>Varhe 1994</v>
      </c>
      <c r="C8953" s="254" t="str">
        <f>IF(AND(A8953&lt;&gt;"",ISNUMBER(A8953)),VLOOKUP(A8953,Studies!A:BR,3,FALSE),"")</f>
        <v>https://www.ncbi.nlm.nih.gov/pubmed/7995001</v>
      </c>
      <c r="D8953" s="254" t="str">
        <f>IF(AND(A8953&lt;&gt;"",ISNUMBER(A8953)),VLOOKUP(A8953,Studies!A:BR,4,FALSE),"")</f>
        <v>Triazolam with Itraconazole Subject 9</v>
      </c>
      <c r="E8953" s="254" t="str">
        <f>IF(AND(A8953&lt;&gt;"",ISNUMBER(A8953)),VLOOKUP(A8953,Studies!A:BR,5,FALSE),"")</f>
        <v>Triazolam</v>
      </c>
      <c r="F8953" s="255" t="str">
        <f>IF(AND(A8953&lt;&gt;"",ISNUMBER(A8953)),VLOOKUP(A8953,Studies!A:BR,6,FALSE),"")</f>
        <v>Plasma</v>
      </c>
      <c r="G8953" s="194">
        <v>74</v>
      </c>
      <c r="H8953" s="50" t="s">
        <v>60</v>
      </c>
      <c r="I8953" s="187">
        <v>1.476753</v>
      </c>
      <c r="J8953" s="41" t="s">
        <v>941</v>
      </c>
      <c r="K8953" s="41" t="s">
        <v>335</v>
      </c>
      <c r="O8953" s="59" t="s">
        <v>2674</v>
      </c>
    </row>
    <row r="8954" spans="1:16" x14ac:dyDescent="0.2">
      <c r="A8954" s="30">
        <v>1076</v>
      </c>
      <c r="B8954" s="253" t="str">
        <f>IF(AND(A8954&lt;&gt;"",ISNUMBER(A8954)),VLOOKUP(A8954,Studies!A:BR,2,FALSE),"")</f>
        <v>Varhe 1994</v>
      </c>
      <c r="C8954" s="254" t="str">
        <f>IF(AND(A8954&lt;&gt;"",ISNUMBER(A8954)),VLOOKUP(A8954,Studies!A:BR,3,FALSE),"")</f>
        <v>https://www.ncbi.nlm.nih.gov/pubmed/7995001</v>
      </c>
      <c r="D8954" s="254" t="str">
        <f>IF(AND(A8954&lt;&gt;"",ISNUMBER(A8954)),VLOOKUP(A8954,Studies!A:BR,4,FALSE),"")</f>
        <v>Triazolam with Itraconazole Subject 9</v>
      </c>
      <c r="E8954" s="254" t="str">
        <f>IF(AND(A8954&lt;&gt;"",ISNUMBER(A8954)),VLOOKUP(A8954,Studies!A:BR,5,FALSE),"")</f>
        <v>Triazolam</v>
      </c>
      <c r="F8954" s="255" t="str">
        <f>IF(AND(A8954&lt;&gt;"",ISNUMBER(A8954)),VLOOKUP(A8954,Studies!A:BR,6,FALSE),"")</f>
        <v>Plasma</v>
      </c>
      <c r="G8954" s="194">
        <v>74.5</v>
      </c>
      <c r="H8954" s="50" t="s">
        <v>60</v>
      </c>
      <c r="I8954" s="187">
        <v>2.3930570000000002</v>
      </c>
      <c r="J8954" s="41" t="s">
        <v>941</v>
      </c>
      <c r="K8954" s="41" t="s">
        <v>335</v>
      </c>
      <c r="O8954" s="59" t="s">
        <v>2674</v>
      </c>
    </row>
    <row r="8955" spans="1:16" x14ac:dyDescent="0.2">
      <c r="A8955" s="30">
        <v>1076</v>
      </c>
      <c r="B8955" s="253" t="str">
        <f>IF(AND(A8955&lt;&gt;"",ISNUMBER(A8955)),VLOOKUP(A8955,Studies!A:BR,2,FALSE),"")</f>
        <v>Varhe 1994</v>
      </c>
      <c r="C8955" s="254" t="str">
        <f>IF(AND(A8955&lt;&gt;"",ISNUMBER(A8955)),VLOOKUP(A8955,Studies!A:BR,3,FALSE),"")</f>
        <v>https://www.ncbi.nlm.nih.gov/pubmed/7995001</v>
      </c>
      <c r="D8955" s="254" t="str">
        <f>IF(AND(A8955&lt;&gt;"",ISNUMBER(A8955)),VLOOKUP(A8955,Studies!A:BR,4,FALSE),"")</f>
        <v>Triazolam with Itraconazole Subject 9</v>
      </c>
      <c r="E8955" s="254" t="str">
        <f>IF(AND(A8955&lt;&gt;"",ISNUMBER(A8955)),VLOOKUP(A8955,Studies!A:BR,5,FALSE),"")</f>
        <v>Triazolam</v>
      </c>
      <c r="F8955" s="255" t="str">
        <f>IF(AND(A8955&lt;&gt;"",ISNUMBER(A8955)),VLOOKUP(A8955,Studies!A:BR,6,FALSE),"")</f>
        <v>Plasma</v>
      </c>
      <c r="G8955" s="194">
        <v>75</v>
      </c>
      <c r="H8955" s="50" t="s">
        <v>60</v>
      </c>
      <c r="I8955" s="187">
        <v>2.8909980000000002</v>
      </c>
      <c r="J8955" s="41" t="s">
        <v>941</v>
      </c>
      <c r="K8955" s="41" t="s">
        <v>335</v>
      </c>
      <c r="O8955" s="59" t="s">
        <v>2674</v>
      </c>
    </row>
    <row r="8956" spans="1:16" x14ac:dyDescent="0.2">
      <c r="A8956" s="30">
        <v>1076</v>
      </c>
      <c r="B8956" s="253" t="str">
        <f>IF(AND(A8956&lt;&gt;"",ISNUMBER(A8956)),VLOOKUP(A8956,Studies!A:BR,2,FALSE),"")</f>
        <v>Varhe 1994</v>
      </c>
      <c r="C8956" s="254" t="str">
        <f>IF(AND(A8956&lt;&gt;"",ISNUMBER(A8956)),VLOOKUP(A8956,Studies!A:BR,3,FALSE),"")</f>
        <v>https://www.ncbi.nlm.nih.gov/pubmed/7995001</v>
      </c>
      <c r="D8956" s="254" t="str">
        <f>IF(AND(A8956&lt;&gt;"",ISNUMBER(A8956)),VLOOKUP(A8956,Studies!A:BR,4,FALSE),"")</f>
        <v>Triazolam with Itraconazole Subject 9</v>
      </c>
      <c r="E8956" s="254" t="str">
        <f>IF(AND(A8956&lt;&gt;"",ISNUMBER(A8956)),VLOOKUP(A8956,Studies!A:BR,5,FALSE),"")</f>
        <v>Triazolam</v>
      </c>
      <c r="F8956" s="255" t="str">
        <f>IF(AND(A8956&lt;&gt;"",ISNUMBER(A8956)),VLOOKUP(A8956,Studies!A:BR,6,FALSE),"")</f>
        <v>Plasma</v>
      </c>
      <c r="G8956" s="194">
        <v>75.5</v>
      </c>
      <c r="H8956" s="50" t="s">
        <v>60</v>
      </c>
      <c r="I8956" s="187">
        <v>3.2165059999999999</v>
      </c>
      <c r="J8956" s="41" t="s">
        <v>941</v>
      </c>
      <c r="K8956" s="41" t="s">
        <v>335</v>
      </c>
      <c r="O8956" s="59" t="s">
        <v>2674</v>
      </c>
    </row>
    <row r="8957" spans="1:16" x14ac:dyDescent="0.2">
      <c r="A8957" s="30">
        <v>1076</v>
      </c>
      <c r="B8957" s="253" t="str">
        <f>IF(AND(A8957&lt;&gt;"",ISNUMBER(A8957)),VLOOKUP(A8957,Studies!A:BR,2,FALSE),"")</f>
        <v>Varhe 1994</v>
      </c>
      <c r="C8957" s="254" t="str">
        <f>IF(AND(A8957&lt;&gt;"",ISNUMBER(A8957)),VLOOKUP(A8957,Studies!A:BR,3,FALSE),"")</f>
        <v>https://www.ncbi.nlm.nih.gov/pubmed/7995001</v>
      </c>
      <c r="D8957" s="254" t="str">
        <f>IF(AND(A8957&lt;&gt;"",ISNUMBER(A8957)),VLOOKUP(A8957,Studies!A:BR,4,FALSE),"")</f>
        <v>Triazolam with Itraconazole Subject 9</v>
      </c>
      <c r="E8957" s="254" t="str">
        <f>IF(AND(A8957&lt;&gt;"",ISNUMBER(A8957)),VLOOKUP(A8957,Studies!A:BR,5,FALSE),"")</f>
        <v>Triazolam</v>
      </c>
      <c r="F8957" s="255" t="str">
        <f>IF(AND(A8957&lt;&gt;"",ISNUMBER(A8957)),VLOOKUP(A8957,Studies!A:BR,6,FALSE),"")</f>
        <v>Plasma</v>
      </c>
      <c r="G8957" s="194">
        <v>76</v>
      </c>
      <c r="H8957" s="50" t="s">
        <v>60</v>
      </c>
      <c r="I8957" s="187">
        <v>3.0722800000000001</v>
      </c>
      <c r="J8957" s="41" t="s">
        <v>941</v>
      </c>
      <c r="K8957" s="41" t="s">
        <v>335</v>
      </c>
      <c r="O8957" s="59" t="s">
        <v>2674</v>
      </c>
    </row>
    <row r="8958" spans="1:16" x14ac:dyDescent="0.2">
      <c r="A8958" s="30">
        <v>1076</v>
      </c>
      <c r="B8958" s="253" t="str">
        <f>IF(AND(A8958&lt;&gt;"",ISNUMBER(A8958)),VLOOKUP(A8958,Studies!A:BR,2,FALSE),"")</f>
        <v>Varhe 1994</v>
      </c>
      <c r="C8958" s="254" t="str">
        <f>IF(AND(A8958&lt;&gt;"",ISNUMBER(A8958)),VLOOKUP(A8958,Studies!A:BR,3,FALSE),"")</f>
        <v>https://www.ncbi.nlm.nih.gov/pubmed/7995001</v>
      </c>
      <c r="D8958" s="254" t="str">
        <f>IF(AND(A8958&lt;&gt;"",ISNUMBER(A8958)),VLOOKUP(A8958,Studies!A:BR,4,FALSE),"")</f>
        <v>Triazolam with Itraconazole Subject 9</v>
      </c>
      <c r="E8958" s="254" t="str">
        <f>IF(AND(A8958&lt;&gt;"",ISNUMBER(A8958)),VLOOKUP(A8958,Studies!A:BR,5,FALSE),"")</f>
        <v>Triazolam</v>
      </c>
      <c r="F8958" s="255" t="str">
        <f>IF(AND(A8958&lt;&gt;"",ISNUMBER(A8958)),VLOOKUP(A8958,Studies!A:BR,6,FALSE),"")</f>
        <v>Plasma</v>
      </c>
      <c r="G8958" s="194">
        <v>77</v>
      </c>
      <c r="H8958" s="50" t="s">
        <v>60</v>
      </c>
      <c r="I8958" s="187">
        <v>3.3031760000000001</v>
      </c>
      <c r="J8958" s="41" t="s">
        <v>941</v>
      </c>
      <c r="K8958" s="41" t="s">
        <v>335</v>
      </c>
      <c r="O8958" s="59" t="s">
        <v>2674</v>
      </c>
    </row>
    <row r="8959" spans="1:16" x14ac:dyDescent="0.2">
      <c r="A8959" s="30">
        <v>1076</v>
      </c>
      <c r="B8959" s="253" t="str">
        <f>IF(AND(A8959&lt;&gt;"",ISNUMBER(A8959)),VLOOKUP(A8959,Studies!A:BR,2,FALSE),"")</f>
        <v>Varhe 1994</v>
      </c>
      <c r="C8959" s="254" t="str">
        <f>IF(AND(A8959&lt;&gt;"",ISNUMBER(A8959)),VLOOKUP(A8959,Studies!A:BR,3,FALSE),"")</f>
        <v>https://www.ncbi.nlm.nih.gov/pubmed/7995001</v>
      </c>
      <c r="D8959" s="254" t="str">
        <f>IF(AND(A8959&lt;&gt;"",ISNUMBER(A8959)),VLOOKUP(A8959,Studies!A:BR,4,FALSE),"")</f>
        <v>Triazolam with Itraconazole Subject 9</v>
      </c>
      <c r="E8959" s="254" t="str">
        <f>IF(AND(A8959&lt;&gt;"",ISNUMBER(A8959)),VLOOKUP(A8959,Studies!A:BR,5,FALSE),"")</f>
        <v>Triazolam</v>
      </c>
      <c r="F8959" s="255" t="str">
        <f>IF(AND(A8959&lt;&gt;"",ISNUMBER(A8959)),VLOOKUP(A8959,Studies!A:BR,6,FALSE),"")</f>
        <v>Plasma</v>
      </c>
      <c r="G8959" s="194">
        <v>78</v>
      </c>
      <c r="H8959" s="50" t="s">
        <v>60</v>
      </c>
      <c r="I8959" s="187">
        <v>2.8080609999999999</v>
      </c>
      <c r="J8959" s="41" t="s">
        <v>941</v>
      </c>
      <c r="K8959" s="41" t="s">
        <v>335</v>
      </c>
      <c r="O8959" s="59" t="s">
        <v>2674</v>
      </c>
    </row>
    <row r="8960" spans="1:16" x14ac:dyDescent="0.2">
      <c r="A8960" s="30">
        <v>1076</v>
      </c>
      <c r="B8960" s="253" t="str">
        <f>IF(AND(A8960&lt;&gt;"",ISNUMBER(A8960)),VLOOKUP(A8960,Studies!A:BR,2,FALSE),"")</f>
        <v>Varhe 1994</v>
      </c>
      <c r="C8960" s="254" t="str">
        <f>IF(AND(A8960&lt;&gt;"",ISNUMBER(A8960)),VLOOKUP(A8960,Studies!A:BR,3,FALSE),"")</f>
        <v>https://www.ncbi.nlm.nih.gov/pubmed/7995001</v>
      </c>
      <c r="D8960" s="254" t="str">
        <f>IF(AND(A8960&lt;&gt;"",ISNUMBER(A8960)),VLOOKUP(A8960,Studies!A:BR,4,FALSE),"")</f>
        <v>Triazolam with Itraconazole Subject 9</v>
      </c>
      <c r="E8960" s="254" t="str">
        <f>IF(AND(A8960&lt;&gt;"",ISNUMBER(A8960)),VLOOKUP(A8960,Studies!A:BR,5,FALSE),"")</f>
        <v>Triazolam</v>
      </c>
      <c r="F8960" s="255" t="str">
        <f>IF(AND(A8960&lt;&gt;"",ISNUMBER(A8960)),VLOOKUP(A8960,Studies!A:BR,6,FALSE),"")</f>
        <v>Plasma</v>
      </c>
      <c r="G8960" s="194">
        <v>79</v>
      </c>
      <c r="H8960" s="50" t="s">
        <v>60</v>
      </c>
      <c r="I8960" s="187">
        <v>2.716736</v>
      </c>
      <c r="J8960" s="41" t="s">
        <v>941</v>
      </c>
      <c r="K8960" s="41" t="s">
        <v>335</v>
      </c>
      <c r="O8960" s="59" t="s">
        <v>2674</v>
      </c>
    </row>
    <row r="8961" spans="1:16" x14ac:dyDescent="0.2">
      <c r="A8961" s="30">
        <v>1076</v>
      </c>
      <c r="B8961" s="253" t="str">
        <f>IF(AND(A8961&lt;&gt;"",ISNUMBER(A8961)),VLOOKUP(A8961,Studies!A:BR,2,FALSE),"")</f>
        <v>Varhe 1994</v>
      </c>
      <c r="C8961" s="254" t="str">
        <f>IF(AND(A8961&lt;&gt;"",ISNUMBER(A8961)),VLOOKUP(A8961,Studies!A:BR,3,FALSE),"")</f>
        <v>https://www.ncbi.nlm.nih.gov/pubmed/7995001</v>
      </c>
      <c r="D8961" s="254" t="str">
        <f>IF(AND(A8961&lt;&gt;"",ISNUMBER(A8961)),VLOOKUP(A8961,Studies!A:BR,4,FALSE),"")</f>
        <v>Triazolam with Itraconazole Subject 9</v>
      </c>
      <c r="E8961" s="254" t="str">
        <f>IF(AND(A8961&lt;&gt;"",ISNUMBER(A8961)),VLOOKUP(A8961,Studies!A:BR,5,FALSE),"")</f>
        <v>Triazolam</v>
      </c>
      <c r="F8961" s="255" t="str">
        <f>IF(AND(A8961&lt;&gt;"",ISNUMBER(A8961)),VLOOKUP(A8961,Studies!A:BR,6,FALSE),"")</f>
        <v>Plasma</v>
      </c>
      <c r="G8961" s="194">
        <v>80</v>
      </c>
      <c r="H8961" s="50" t="s">
        <v>60</v>
      </c>
      <c r="I8961" s="187">
        <v>2.6903220000000001</v>
      </c>
      <c r="J8961" s="41" t="s">
        <v>941</v>
      </c>
      <c r="K8961" s="41" t="s">
        <v>335</v>
      </c>
      <c r="O8961" s="59" t="s">
        <v>2674</v>
      </c>
    </row>
    <row r="8962" spans="1:16" x14ac:dyDescent="0.2">
      <c r="A8962" s="30">
        <v>1076</v>
      </c>
      <c r="B8962" s="253" t="str">
        <f>IF(AND(A8962&lt;&gt;"",ISNUMBER(A8962)),VLOOKUP(A8962,Studies!A:BR,2,FALSE),"")</f>
        <v>Varhe 1994</v>
      </c>
      <c r="C8962" s="254" t="str">
        <f>IF(AND(A8962&lt;&gt;"",ISNUMBER(A8962)),VLOOKUP(A8962,Studies!A:BR,3,FALSE),"")</f>
        <v>https://www.ncbi.nlm.nih.gov/pubmed/7995001</v>
      </c>
      <c r="D8962" s="254" t="str">
        <f>IF(AND(A8962&lt;&gt;"",ISNUMBER(A8962)),VLOOKUP(A8962,Studies!A:BR,4,FALSE),"")</f>
        <v>Triazolam with Itraconazole Subject 9</v>
      </c>
      <c r="E8962" s="254" t="str">
        <f>IF(AND(A8962&lt;&gt;"",ISNUMBER(A8962)),VLOOKUP(A8962,Studies!A:BR,5,FALSE),"")</f>
        <v>Triazolam</v>
      </c>
      <c r="F8962" s="255" t="str">
        <f>IF(AND(A8962&lt;&gt;"",ISNUMBER(A8962)),VLOOKUP(A8962,Studies!A:BR,6,FALSE),"")</f>
        <v>Plasma</v>
      </c>
      <c r="G8962" s="194">
        <v>90</v>
      </c>
      <c r="H8962" s="50" t="s">
        <v>60</v>
      </c>
      <c r="I8962" s="187">
        <v>1.799539</v>
      </c>
      <c r="J8962" s="41" t="s">
        <v>941</v>
      </c>
      <c r="K8962" s="41" t="s">
        <v>335</v>
      </c>
      <c r="O8962" s="59" t="s">
        <v>2674</v>
      </c>
    </row>
    <row r="8963" spans="1:16" x14ac:dyDescent="0.2">
      <c r="A8963" s="30">
        <v>2031</v>
      </c>
      <c r="B8963" s="253" t="str">
        <f>IF(AND(A8963&lt;&gt;"",ISNUMBER(A8963)),VLOOKUP(A8963,Studies!A:BR,2,FALSE),"")</f>
        <v>Quinney 2008</v>
      </c>
      <c r="C8963" s="254" t="str">
        <f>IF(AND(A8963&lt;&gt;"",ISNUMBER(A8963)),VLOOKUP(A8963,Studies!A:BR,3,FALSE),"")</f>
        <v>https://www.ncbi.nlm.nih.gov/pubmed/17635500</v>
      </c>
      <c r="D8963" s="254" t="str">
        <f>IF(AND(A8963&lt;&gt;"",ISNUMBER(A8963)),VLOOKUP(A8963,Studies!A:BR,4,FALSE),"")</f>
        <v>Clarithromycin</v>
      </c>
      <c r="E8963" s="254" t="str">
        <f>IF(AND(A8963&lt;&gt;"",ISNUMBER(A8963)),VLOOKUP(A8963,Studies!A:BR,5,FALSE),"")</f>
        <v>Clarithromycin</v>
      </c>
      <c r="F8963" s="255" t="str">
        <f>IF(AND(A8963&lt;&gt;"",ISNUMBER(A8963)),VLOOKUP(A8963,Studies!A:BR,6,FALSE),"")</f>
        <v>Serum</v>
      </c>
      <c r="G8963" s="194">
        <v>144</v>
      </c>
      <c r="H8963" s="50" t="s">
        <v>60</v>
      </c>
      <c r="I8963" s="187">
        <v>2.7162030000000001</v>
      </c>
      <c r="J8963" s="41" t="s">
        <v>1221</v>
      </c>
      <c r="K8963" s="41" t="s">
        <v>335</v>
      </c>
      <c r="L8963" s="195">
        <v>1.523725</v>
      </c>
      <c r="M8963" s="52" t="s">
        <v>1221</v>
      </c>
      <c r="N8963" s="52" t="s">
        <v>117</v>
      </c>
      <c r="O8963" s="59">
        <v>3.3424694164048397E-3</v>
      </c>
      <c r="P8963" s="42" t="s">
        <v>2685</v>
      </c>
    </row>
    <row r="8964" spans="1:16" x14ac:dyDescent="0.2">
      <c r="A8964" s="30">
        <v>2031</v>
      </c>
      <c r="B8964" s="253" t="str">
        <f>IF(AND(A8964&lt;&gt;"",ISNUMBER(A8964)),VLOOKUP(A8964,Studies!A:BR,2,FALSE),"")</f>
        <v>Quinney 2008</v>
      </c>
      <c r="C8964" s="254" t="str">
        <f>IF(AND(A8964&lt;&gt;"",ISNUMBER(A8964)),VLOOKUP(A8964,Studies!A:BR,3,FALSE),"")</f>
        <v>https://www.ncbi.nlm.nih.gov/pubmed/17635500</v>
      </c>
      <c r="D8964" s="254" t="str">
        <f>IF(AND(A8964&lt;&gt;"",ISNUMBER(A8964)),VLOOKUP(A8964,Studies!A:BR,4,FALSE),"")</f>
        <v>Clarithromycin</v>
      </c>
      <c r="E8964" s="254" t="str">
        <f>IF(AND(A8964&lt;&gt;"",ISNUMBER(A8964)),VLOOKUP(A8964,Studies!A:BR,5,FALSE),"")</f>
        <v>Clarithromycin</v>
      </c>
      <c r="F8964" s="255" t="str">
        <f>IF(AND(A8964&lt;&gt;"",ISNUMBER(A8964)),VLOOKUP(A8964,Studies!A:BR,6,FALSE),"")</f>
        <v>Serum</v>
      </c>
      <c r="G8964" s="194">
        <v>146</v>
      </c>
      <c r="H8964" s="194" t="s">
        <v>60</v>
      </c>
      <c r="I8964" s="187">
        <v>3.9295209999999998</v>
      </c>
      <c r="J8964" s="187" t="s">
        <v>1221</v>
      </c>
      <c r="K8964" s="41" t="s">
        <v>335</v>
      </c>
      <c r="L8964" s="195">
        <v>1.6331450000000001</v>
      </c>
      <c r="M8964" s="195" t="s">
        <v>1221</v>
      </c>
      <c r="N8964" s="52" t="s">
        <v>117</v>
      </c>
      <c r="O8964" s="199">
        <v>3.3424694164048397E-3</v>
      </c>
    </row>
    <row r="8965" spans="1:16" x14ac:dyDescent="0.2">
      <c r="A8965" s="30">
        <v>2031</v>
      </c>
      <c r="B8965" s="253" t="str">
        <f>IF(AND(A8965&lt;&gt;"",ISNUMBER(A8965)),VLOOKUP(A8965,Studies!A:BR,2,FALSE),"")</f>
        <v>Quinney 2008</v>
      </c>
      <c r="C8965" s="254" t="str">
        <f>IF(AND(A8965&lt;&gt;"",ISNUMBER(A8965)),VLOOKUP(A8965,Studies!A:BR,3,FALSE),"")</f>
        <v>https://www.ncbi.nlm.nih.gov/pubmed/17635500</v>
      </c>
      <c r="D8965" s="254" t="str">
        <f>IF(AND(A8965&lt;&gt;"",ISNUMBER(A8965)),VLOOKUP(A8965,Studies!A:BR,4,FALSE),"")</f>
        <v>Clarithromycin</v>
      </c>
      <c r="E8965" s="254" t="str">
        <f>IF(AND(A8965&lt;&gt;"",ISNUMBER(A8965)),VLOOKUP(A8965,Studies!A:BR,5,FALSE),"")</f>
        <v>Clarithromycin</v>
      </c>
      <c r="F8965" s="255" t="str">
        <f>IF(AND(A8965&lt;&gt;"",ISNUMBER(A8965)),VLOOKUP(A8965,Studies!A:BR,6,FALSE),"")</f>
        <v>Serum</v>
      </c>
      <c r="G8965" s="194">
        <v>146.25</v>
      </c>
      <c r="H8965" s="194" t="s">
        <v>60</v>
      </c>
      <c r="I8965" s="187">
        <v>4.3803559999999999</v>
      </c>
      <c r="J8965" s="187" t="s">
        <v>1221</v>
      </c>
      <c r="K8965" s="41" t="s">
        <v>335</v>
      </c>
      <c r="L8965" s="195">
        <v>1.1823109999999999</v>
      </c>
      <c r="M8965" s="195" t="s">
        <v>1221</v>
      </c>
      <c r="N8965" s="52" t="s">
        <v>117</v>
      </c>
      <c r="O8965" s="199">
        <v>3.3424694164048397E-3</v>
      </c>
    </row>
    <row r="8966" spans="1:16" x14ac:dyDescent="0.2">
      <c r="A8966" s="30">
        <v>2031</v>
      </c>
      <c r="B8966" s="253" t="str">
        <f>IF(AND(A8966&lt;&gt;"",ISNUMBER(A8966)),VLOOKUP(A8966,Studies!A:BR,2,FALSE),"")</f>
        <v>Quinney 2008</v>
      </c>
      <c r="C8966" s="254" t="str">
        <f>IF(AND(A8966&lt;&gt;"",ISNUMBER(A8966)),VLOOKUP(A8966,Studies!A:BR,3,FALSE),"")</f>
        <v>https://www.ncbi.nlm.nih.gov/pubmed/17635500</v>
      </c>
      <c r="D8966" s="254" t="str">
        <f>IF(AND(A8966&lt;&gt;"",ISNUMBER(A8966)),VLOOKUP(A8966,Studies!A:BR,4,FALSE),"")</f>
        <v>Clarithromycin</v>
      </c>
      <c r="E8966" s="254" t="str">
        <f>IF(AND(A8966&lt;&gt;"",ISNUMBER(A8966)),VLOOKUP(A8966,Studies!A:BR,5,FALSE),"")</f>
        <v>Clarithromycin</v>
      </c>
      <c r="F8966" s="255" t="str">
        <f>IF(AND(A8966&lt;&gt;"",ISNUMBER(A8966)),VLOOKUP(A8966,Studies!A:BR,6,FALSE),"")</f>
        <v>Serum</v>
      </c>
      <c r="G8966" s="194">
        <v>146.5</v>
      </c>
      <c r="H8966" s="194" t="s">
        <v>60</v>
      </c>
      <c r="I8966" s="187">
        <v>4.333037</v>
      </c>
      <c r="J8966" s="187" t="s">
        <v>1221</v>
      </c>
      <c r="K8966" s="41" t="s">
        <v>335</v>
      </c>
      <c r="L8966" s="195">
        <v>1.22963</v>
      </c>
      <c r="M8966" s="195" t="s">
        <v>1221</v>
      </c>
      <c r="N8966" s="52" t="s">
        <v>117</v>
      </c>
      <c r="O8966" s="199">
        <v>3.3424694164048397E-3</v>
      </c>
    </row>
    <row r="8967" spans="1:16" x14ac:dyDescent="0.2">
      <c r="A8967" s="30">
        <v>2031</v>
      </c>
      <c r="B8967" s="253" t="str">
        <f>IF(AND(A8967&lt;&gt;"",ISNUMBER(A8967)),VLOOKUP(A8967,Studies!A:BR,2,FALSE),"")</f>
        <v>Quinney 2008</v>
      </c>
      <c r="C8967" s="254" t="str">
        <f>IF(AND(A8967&lt;&gt;"",ISNUMBER(A8967)),VLOOKUP(A8967,Studies!A:BR,3,FALSE),"")</f>
        <v>https://www.ncbi.nlm.nih.gov/pubmed/17635500</v>
      </c>
      <c r="D8967" s="254" t="str">
        <f>IF(AND(A8967&lt;&gt;"",ISNUMBER(A8967)),VLOOKUP(A8967,Studies!A:BR,4,FALSE),"")</f>
        <v>Clarithromycin</v>
      </c>
      <c r="E8967" s="254" t="str">
        <f>IF(AND(A8967&lt;&gt;"",ISNUMBER(A8967)),VLOOKUP(A8967,Studies!A:BR,5,FALSE),"")</f>
        <v>Clarithromycin</v>
      </c>
      <c r="F8967" s="255" t="str">
        <f>IF(AND(A8967&lt;&gt;"",ISNUMBER(A8967)),VLOOKUP(A8967,Studies!A:BR,6,FALSE),"")</f>
        <v>Serum</v>
      </c>
      <c r="G8967" s="194">
        <v>146.75</v>
      </c>
      <c r="H8967" s="194" t="s">
        <v>60</v>
      </c>
      <c r="I8967" s="187">
        <v>4.0158139999999998</v>
      </c>
      <c r="J8967" s="187" t="s">
        <v>1221</v>
      </c>
      <c r="K8967" s="41" t="s">
        <v>335</v>
      </c>
      <c r="L8967" s="195">
        <v>1.1959070000000001</v>
      </c>
      <c r="M8967" s="195" t="s">
        <v>1221</v>
      </c>
      <c r="N8967" s="52" t="s">
        <v>117</v>
      </c>
      <c r="O8967" s="199">
        <v>3.3424694164048397E-3</v>
      </c>
    </row>
    <row r="8968" spans="1:16" x14ac:dyDescent="0.2">
      <c r="A8968" s="30">
        <v>2031</v>
      </c>
      <c r="B8968" s="253" t="str">
        <f>IF(AND(A8968&lt;&gt;"",ISNUMBER(A8968)),VLOOKUP(A8968,Studies!A:BR,2,FALSE),"")</f>
        <v>Quinney 2008</v>
      </c>
      <c r="C8968" s="254" t="str">
        <f>IF(AND(A8968&lt;&gt;"",ISNUMBER(A8968)),VLOOKUP(A8968,Studies!A:BR,3,FALSE),"")</f>
        <v>https://www.ncbi.nlm.nih.gov/pubmed/17635500</v>
      </c>
      <c r="D8968" s="254" t="str">
        <f>IF(AND(A8968&lt;&gt;"",ISNUMBER(A8968)),VLOOKUP(A8968,Studies!A:BR,4,FALSE),"")</f>
        <v>Clarithromycin</v>
      </c>
      <c r="E8968" s="254" t="str">
        <f>IF(AND(A8968&lt;&gt;"",ISNUMBER(A8968)),VLOOKUP(A8968,Studies!A:BR,5,FALSE),"")</f>
        <v>Clarithromycin</v>
      </c>
      <c r="F8968" s="255" t="str">
        <f>IF(AND(A8968&lt;&gt;"",ISNUMBER(A8968)),VLOOKUP(A8968,Studies!A:BR,6,FALSE),"")</f>
        <v>Serum</v>
      </c>
      <c r="G8968" s="194">
        <v>147</v>
      </c>
      <c r="H8968" s="194" t="s">
        <v>60</v>
      </c>
      <c r="I8968" s="187">
        <v>3.9295209999999998</v>
      </c>
      <c r="J8968" s="187" t="s">
        <v>1221</v>
      </c>
      <c r="K8968" s="41" t="s">
        <v>335</v>
      </c>
      <c r="L8968" s="195">
        <v>1.3391139999999999</v>
      </c>
      <c r="M8968" s="195" t="s">
        <v>1221</v>
      </c>
      <c r="N8968" s="52" t="s">
        <v>117</v>
      </c>
      <c r="O8968" s="199">
        <v>3.3424694164048397E-3</v>
      </c>
    </row>
    <row r="8969" spans="1:16" x14ac:dyDescent="0.2">
      <c r="A8969" s="30">
        <v>2031</v>
      </c>
      <c r="B8969" s="253" t="str">
        <f>IF(AND(A8969&lt;&gt;"",ISNUMBER(A8969)),VLOOKUP(A8969,Studies!A:BR,2,FALSE),"")</f>
        <v>Quinney 2008</v>
      </c>
      <c r="C8969" s="254" t="str">
        <f>IF(AND(A8969&lt;&gt;"",ISNUMBER(A8969)),VLOOKUP(A8969,Studies!A:BR,3,FALSE),"")</f>
        <v>https://www.ncbi.nlm.nih.gov/pubmed/17635500</v>
      </c>
      <c r="D8969" s="254" t="str">
        <f>IF(AND(A8969&lt;&gt;"",ISNUMBER(A8969)),VLOOKUP(A8969,Studies!A:BR,4,FALSE),"")</f>
        <v>Clarithromycin</v>
      </c>
      <c r="E8969" s="254" t="str">
        <f>IF(AND(A8969&lt;&gt;"",ISNUMBER(A8969)),VLOOKUP(A8969,Studies!A:BR,5,FALSE),"")</f>
        <v>Clarithromycin</v>
      </c>
      <c r="F8969" s="255" t="str">
        <f>IF(AND(A8969&lt;&gt;"",ISNUMBER(A8969)),VLOOKUP(A8969,Studies!A:BR,6,FALSE),"")</f>
        <v>Serum</v>
      </c>
      <c r="G8969" s="194">
        <v>147.5</v>
      </c>
      <c r="H8969" s="194" t="s">
        <v>60</v>
      </c>
      <c r="I8969" s="187">
        <v>3.7624580000000001</v>
      </c>
      <c r="J8969" s="187" t="s">
        <v>1221</v>
      </c>
      <c r="K8969" s="41" t="s">
        <v>335</v>
      </c>
      <c r="L8969" s="195">
        <v>1.337272</v>
      </c>
      <c r="M8969" s="195" t="s">
        <v>1221</v>
      </c>
      <c r="N8969" s="52" t="s">
        <v>117</v>
      </c>
      <c r="O8969" s="199">
        <v>3.3424694164048397E-3</v>
      </c>
    </row>
    <row r="8970" spans="1:16" x14ac:dyDescent="0.2">
      <c r="A8970" s="30">
        <v>2031</v>
      </c>
      <c r="B8970" s="253" t="str">
        <f>IF(AND(A8970&lt;&gt;"",ISNUMBER(A8970)),VLOOKUP(A8970,Studies!A:BR,2,FALSE),"")</f>
        <v>Quinney 2008</v>
      </c>
      <c r="C8970" s="254" t="str">
        <f>IF(AND(A8970&lt;&gt;"",ISNUMBER(A8970)),VLOOKUP(A8970,Studies!A:BR,3,FALSE),"")</f>
        <v>https://www.ncbi.nlm.nih.gov/pubmed/17635500</v>
      </c>
      <c r="D8970" s="254" t="str">
        <f>IF(AND(A8970&lt;&gt;"",ISNUMBER(A8970)),VLOOKUP(A8970,Studies!A:BR,4,FALSE),"")</f>
        <v>Clarithromycin</v>
      </c>
      <c r="E8970" s="254" t="str">
        <f>IF(AND(A8970&lt;&gt;"",ISNUMBER(A8970)),VLOOKUP(A8970,Studies!A:BR,5,FALSE),"")</f>
        <v>Clarithromycin</v>
      </c>
      <c r="F8970" s="255" t="str">
        <f>IF(AND(A8970&lt;&gt;"",ISNUMBER(A8970)),VLOOKUP(A8970,Studies!A:BR,6,FALSE),"")</f>
        <v>Serum</v>
      </c>
      <c r="G8970" s="194">
        <v>148</v>
      </c>
      <c r="H8970" s="194" t="s">
        <v>60</v>
      </c>
      <c r="I8970" s="187">
        <v>3.887073</v>
      </c>
      <c r="J8970" s="187" t="s">
        <v>1221</v>
      </c>
      <c r="K8970" s="41" t="s">
        <v>335</v>
      </c>
      <c r="L8970" s="195">
        <v>0.99584289999999998</v>
      </c>
      <c r="M8970" s="195" t="s">
        <v>1221</v>
      </c>
      <c r="N8970" s="52" t="s">
        <v>117</v>
      </c>
      <c r="O8970" s="199">
        <v>3.3424694164048397E-3</v>
      </c>
    </row>
    <row r="8971" spans="1:16" x14ac:dyDescent="0.2">
      <c r="A8971" s="30">
        <v>2031</v>
      </c>
      <c r="B8971" s="253" t="str">
        <f>IF(AND(A8971&lt;&gt;"",ISNUMBER(A8971)),VLOOKUP(A8971,Studies!A:BR,2,FALSE),"")</f>
        <v>Quinney 2008</v>
      </c>
      <c r="C8971" s="254" t="str">
        <f>IF(AND(A8971&lt;&gt;"",ISNUMBER(A8971)),VLOOKUP(A8971,Studies!A:BR,3,FALSE),"")</f>
        <v>https://www.ncbi.nlm.nih.gov/pubmed/17635500</v>
      </c>
      <c r="D8971" s="254" t="str">
        <f>IF(AND(A8971&lt;&gt;"",ISNUMBER(A8971)),VLOOKUP(A8971,Studies!A:BR,4,FALSE),"")</f>
        <v>Clarithromycin</v>
      </c>
      <c r="E8971" s="254" t="str">
        <f>IF(AND(A8971&lt;&gt;"",ISNUMBER(A8971)),VLOOKUP(A8971,Studies!A:BR,5,FALSE),"")</f>
        <v>Clarithromycin</v>
      </c>
      <c r="F8971" s="255" t="str">
        <f>IF(AND(A8971&lt;&gt;"",ISNUMBER(A8971)),VLOOKUP(A8971,Studies!A:BR,6,FALSE),"")</f>
        <v>Serum</v>
      </c>
      <c r="G8971" s="194">
        <v>148.5</v>
      </c>
      <c r="H8971" s="194" t="s">
        <v>60</v>
      </c>
      <c r="I8971" s="187">
        <v>3.8450829999999998</v>
      </c>
      <c r="J8971" s="187" t="s">
        <v>1221</v>
      </c>
      <c r="K8971" s="41" t="s">
        <v>335</v>
      </c>
      <c r="L8971" s="195">
        <v>1.1450629999999999</v>
      </c>
      <c r="M8971" s="195" t="s">
        <v>1221</v>
      </c>
      <c r="N8971" s="52" t="s">
        <v>117</v>
      </c>
      <c r="O8971" s="199">
        <v>3.3424694164048397E-3</v>
      </c>
    </row>
    <row r="8972" spans="1:16" x14ac:dyDescent="0.2">
      <c r="A8972" s="30">
        <v>2031</v>
      </c>
      <c r="B8972" s="253" t="str">
        <f>IF(AND(A8972&lt;&gt;"",ISNUMBER(A8972)),VLOOKUP(A8972,Studies!A:BR,2,FALSE),"")</f>
        <v>Quinney 2008</v>
      </c>
      <c r="C8972" s="254" t="str">
        <f>IF(AND(A8972&lt;&gt;"",ISNUMBER(A8972)),VLOOKUP(A8972,Studies!A:BR,3,FALSE),"")</f>
        <v>https://www.ncbi.nlm.nih.gov/pubmed/17635500</v>
      </c>
      <c r="D8972" s="254" t="str">
        <f>IF(AND(A8972&lt;&gt;"",ISNUMBER(A8972)),VLOOKUP(A8972,Studies!A:BR,4,FALSE),"")</f>
        <v>Clarithromycin</v>
      </c>
      <c r="E8972" s="254" t="str">
        <f>IF(AND(A8972&lt;&gt;"",ISNUMBER(A8972)),VLOOKUP(A8972,Studies!A:BR,5,FALSE),"")</f>
        <v>Clarithromycin</v>
      </c>
      <c r="F8972" s="255" t="str">
        <f>IF(AND(A8972&lt;&gt;"",ISNUMBER(A8972)),VLOOKUP(A8972,Studies!A:BR,6,FALSE),"")</f>
        <v>Serum</v>
      </c>
      <c r="G8972" s="194">
        <v>149</v>
      </c>
      <c r="H8972" s="194" t="s">
        <v>60</v>
      </c>
      <c r="I8972" s="187">
        <v>3.68161</v>
      </c>
      <c r="J8972" s="187" t="s">
        <v>1221</v>
      </c>
      <c r="K8972" s="41" t="s">
        <v>335</v>
      </c>
      <c r="L8972" s="195">
        <v>1.201306</v>
      </c>
      <c r="M8972" s="195" t="s">
        <v>1221</v>
      </c>
      <c r="N8972" s="52" t="s">
        <v>117</v>
      </c>
      <c r="O8972" s="199">
        <v>3.3424694164048397E-3</v>
      </c>
    </row>
    <row r="8973" spans="1:16" x14ac:dyDescent="0.2">
      <c r="A8973" s="30">
        <v>2031</v>
      </c>
      <c r="B8973" s="253" t="str">
        <f>IF(AND(A8973&lt;&gt;"",ISNUMBER(A8973)),VLOOKUP(A8973,Studies!A:BR,2,FALSE),"")</f>
        <v>Quinney 2008</v>
      </c>
      <c r="C8973" s="254" t="str">
        <f>IF(AND(A8973&lt;&gt;"",ISNUMBER(A8973)),VLOOKUP(A8973,Studies!A:BR,3,FALSE),"")</f>
        <v>https://www.ncbi.nlm.nih.gov/pubmed/17635500</v>
      </c>
      <c r="D8973" s="254" t="str">
        <f>IF(AND(A8973&lt;&gt;"",ISNUMBER(A8973)),VLOOKUP(A8973,Studies!A:BR,4,FALSE),"")</f>
        <v>Clarithromycin</v>
      </c>
      <c r="E8973" s="254" t="str">
        <f>IF(AND(A8973&lt;&gt;"",ISNUMBER(A8973)),VLOOKUP(A8973,Studies!A:BR,5,FALSE),"")</f>
        <v>Clarithromycin</v>
      </c>
      <c r="F8973" s="255" t="str">
        <f>IF(AND(A8973&lt;&gt;"",ISNUMBER(A8973)),VLOOKUP(A8973,Studies!A:BR,6,FALSE),"")</f>
        <v>Serum</v>
      </c>
      <c r="G8973" s="194">
        <v>150</v>
      </c>
      <c r="H8973" s="194" t="s">
        <v>60</v>
      </c>
      <c r="I8973" s="187">
        <v>3.4493390000000002</v>
      </c>
      <c r="J8973" s="187" t="s">
        <v>1221</v>
      </c>
      <c r="K8973" s="41" t="s">
        <v>335</v>
      </c>
      <c r="L8973" s="195">
        <v>0.74478719999999998</v>
      </c>
      <c r="M8973" s="195" t="s">
        <v>1221</v>
      </c>
      <c r="N8973" s="52" t="s">
        <v>117</v>
      </c>
      <c r="O8973" s="199">
        <v>3.3424694164048397E-3</v>
      </c>
    </row>
    <row r="8974" spans="1:16" x14ac:dyDescent="0.2">
      <c r="A8974" s="30">
        <v>2031</v>
      </c>
      <c r="B8974" s="253" t="str">
        <f>IF(AND(A8974&lt;&gt;"",ISNUMBER(A8974)),VLOOKUP(A8974,Studies!A:BR,2,FALSE),"")</f>
        <v>Quinney 2008</v>
      </c>
      <c r="C8974" s="254" t="str">
        <f>IF(AND(A8974&lt;&gt;"",ISNUMBER(A8974)),VLOOKUP(A8974,Studies!A:BR,3,FALSE),"")</f>
        <v>https://www.ncbi.nlm.nih.gov/pubmed/17635500</v>
      </c>
      <c r="D8974" s="254" t="str">
        <f>IF(AND(A8974&lt;&gt;"",ISNUMBER(A8974)),VLOOKUP(A8974,Studies!A:BR,4,FALSE),"")</f>
        <v>Clarithromycin</v>
      </c>
      <c r="E8974" s="254" t="str">
        <f>IF(AND(A8974&lt;&gt;"",ISNUMBER(A8974)),VLOOKUP(A8974,Studies!A:BR,5,FALSE),"")</f>
        <v>Clarithromycin</v>
      </c>
      <c r="F8974" s="255" t="str">
        <f>IF(AND(A8974&lt;&gt;"",ISNUMBER(A8974)),VLOOKUP(A8974,Studies!A:BR,6,FALSE),"")</f>
        <v>Serum</v>
      </c>
      <c r="G8974" s="194">
        <v>151</v>
      </c>
      <c r="H8974" s="194" t="s">
        <v>60</v>
      </c>
      <c r="I8974" s="187">
        <v>3.3026909999999998</v>
      </c>
      <c r="J8974" s="187" t="s">
        <v>1221</v>
      </c>
      <c r="K8974" s="41" t="s">
        <v>335</v>
      </c>
      <c r="L8974" s="195">
        <v>1.030346</v>
      </c>
      <c r="M8974" s="195" t="s">
        <v>1221</v>
      </c>
      <c r="N8974" s="52" t="s">
        <v>117</v>
      </c>
      <c r="O8974" s="199">
        <v>3.3424694164048397E-3</v>
      </c>
    </row>
    <row r="8975" spans="1:16" x14ac:dyDescent="0.2">
      <c r="A8975" s="30">
        <v>2031</v>
      </c>
      <c r="B8975" s="253" t="str">
        <f>IF(AND(A8975&lt;&gt;"",ISNUMBER(A8975)),VLOOKUP(A8975,Studies!A:BR,2,FALSE),"")</f>
        <v>Quinney 2008</v>
      </c>
      <c r="C8975" s="254" t="str">
        <f>IF(AND(A8975&lt;&gt;"",ISNUMBER(A8975)),VLOOKUP(A8975,Studies!A:BR,3,FALSE),"")</f>
        <v>https://www.ncbi.nlm.nih.gov/pubmed/17635500</v>
      </c>
      <c r="D8975" s="254" t="str">
        <f>IF(AND(A8975&lt;&gt;"",ISNUMBER(A8975)),VLOOKUP(A8975,Studies!A:BR,4,FALSE),"")</f>
        <v>Clarithromycin</v>
      </c>
      <c r="E8975" s="254" t="str">
        <f>IF(AND(A8975&lt;&gt;"",ISNUMBER(A8975)),VLOOKUP(A8975,Studies!A:BR,5,FALSE),"")</f>
        <v>Clarithromycin</v>
      </c>
      <c r="F8975" s="255" t="str">
        <f>IF(AND(A8975&lt;&gt;"",ISNUMBER(A8975)),VLOOKUP(A8975,Studies!A:BR,6,FALSE),"")</f>
        <v>Serum</v>
      </c>
      <c r="G8975" s="194">
        <v>152</v>
      </c>
      <c r="H8975" s="194" t="s">
        <v>60</v>
      </c>
      <c r="I8975" s="187">
        <v>2.8991060000000002</v>
      </c>
      <c r="J8975" s="187" t="s">
        <v>1221</v>
      </c>
      <c r="K8975" s="41" t="s">
        <v>335</v>
      </c>
      <c r="L8975" s="195">
        <v>0.98796649999999997</v>
      </c>
      <c r="M8975" s="195" t="s">
        <v>1221</v>
      </c>
      <c r="N8975" s="52" t="s">
        <v>117</v>
      </c>
      <c r="O8975" s="199">
        <v>3.3424694164048397E-3</v>
      </c>
    </row>
    <row r="8976" spans="1:16" x14ac:dyDescent="0.2">
      <c r="A8976" s="30">
        <v>2031</v>
      </c>
      <c r="B8976" s="253" t="str">
        <f>IF(AND(A8976&lt;&gt;"",ISNUMBER(A8976)),VLOOKUP(A8976,Studies!A:BR,2,FALSE),"")</f>
        <v>Quinney 2008</v>
      </c>
      <c r="C8976" s="254" t="str">
        <f>IF(AND(A8976&lt;&gt;"",ISNUMBER(A8976)),VLOOKUP(A8976,Studies!A:BR,3,FALSE),"")</f>
        <v>https://www.ncbi.nlm.nih.gov/pubmed/17635500</v>
      </c>
      <c r="D8976" s="254" t="str">
        <f>IF(AND(A8976&lt;&gt;"",ISNUMBER(A8976)),VLOOKUP(A8976,Studies!A:BR,4,FALSE),"")</f>
        <v>Clarithromycin</v>
      </c>
      <c r="E8976" s="254" t="str">
        <f>IF(AND(A8976&lt;&gt;"",ISNUMBER(A8976)),VLOOKUP(A8976,Studies!A:BR,5,FALSE),"")</f>
        <v>Clarithromycin</v>
      </c>
      <c r="F8976" s="255" t="str">
        <f>IF(AND(A8976&lt;&gt;"",ISNUMBER(A8976)),VLOOKUP(A8976,Studies!A:BR,6,FALSE),"")</f>
        <v>Serum</v>
      </c>
      <c r="G8976" s="194">
        <v>154</v>
      </c>
      <c r="H8976" s="194" t="s">
        <v>60</v>
      </c>
      <c r="I8976" s="187">
        <v>2.6868620000000001</v>
      </c>
      <c r="J8976" s="187" t="s">
        <v>1221</v>
      </c>
      <c r="K8976" s="41" t="s">
        <v>335</v>
      </c>
      <c r="L8976" s="195">
        <v>1.0349520000000001</v>
      </c>
      <c r="M8976" s="195" t="s">
        <v>1221</v>
      </c>
      <c r="N8976" s="52" t="s">
        <v>117</v>
      </c>
      <c r="O8976" s="199">
        <v>3.3424694164048397E-3</v>
      </c>
    </row>
    <row r="8977" spans="1:16" x14ac:dyDescent="0.2">
      <c r="A8977" s="30">
        <v>2031</v>
      </c>
      <c r="B8977" s="253" t="str">
        <f>IF(AND(A8977&lt;&gt;"",ISNUMBER(A8977)),VLOOKUP(A8977,Studies!A:BR,2,FALSE),"")</f>
        <v>Quinney 2008</v>
      </c>
      <c r="C8977" s="254" t="str">
        <f>IF(AND(A8977&lt;&gt;"",ISNUMBER(A8977)),VLOOKUP(A8977,Studies!A:BR,3,FALSE),"")</f>
        <v>https://www.ncbi.nlm.nih.gov/pubmed/17635500</v>
      </c>
      <c r="D8977" s="254" t="str">
        <f>IF(AND(A8977&lt;&gt;"",ISNUMBER(A8977)),VLOOKUP(A8977,Studies!A:BR,4,FALSE),"")</f>
        <v>Clarithromycin</v>
      </c>
      <c r="E8977" s="254" t="str">
        <f>IF(AND(A8977&lt;&gt;"",ISNUMBER(A8977)),VLOOKUP(A8977,Studies!A:BR,5,FALSE),"")</f>
        <v>Clarithromycin</v>
      </c>
      <c r="F8977" s="255" t="str">
        <f>IF(AND(A8977&lt;&gt;"",ISNUMBER(A8977)),VLOOKUP(A8977,Studies!A:BR,6,FALSE),"")</f>
        <v>Serum</v>
      </c>
      <c r="G8977" s="194">
        <v>156</v>
      </c>
      <c r="H8977" s="194" t="s">
        <v>60</v>
      </c>
      <c r="I8977" s="187">
        <v>2.2582580000000001</v>
      </c>
      <c r="J8977" s="187" t="s">
        <v>1221</v>
      </c>
      <c r="K8977" s="41" t="s">
        <v>335</v>
      </c>
      <c r="L8977" s="195">
        <v>1.0087550000000001</v>
      </c>
      <c r="M8977" s="195" t="s">
        <v>1221</v>
      </c>
      <c r="N8977" s="52" t="s">
        <v>117</v>
      </c>
      <c r="O8977" s="199">
        <v>3.3424694164048397E-3</v>
      </c>
    </row>
    <row r="8978" spans="1:16" x14ac:dyDescent="0.2">
      <c r="A8978" s="30">
        <v>2032</v>
      </c>
      <c r="B8978" s="253" t="str">
        <f>IF(AND(A8978&lt;&gt;"",ISNUMBER(A8978)),VLOOKUP(A8978,Studies!A:BR,2,FALSE),"")</f>
        <v>Quinney 2008</v>
      </c>
      <c r="C8978" s="254" t="str">
        <f>IF(AND(A8978&lt;&gt;"",ISNUMBER(A8978)),VLOOKUP(A8978,Studies!A:BR,3,FALSE),"")</f>
        <v>https://www.ncbi.nlm.nih.gov/pubmed/17635500</v>
      </c>
      <c r="D8978" s="254" t="str">
        <f>IF(AND(A8978&lt;&gt;"",ISNUMBER(A8978)),VLOOKUP(A8978,Studies!A:BR,4,FALSE),"")</f>
        <v>14-hydroxyclarithromycin</v>
      </c>
      <c r="E8978" s="254" t="str">
        <f>IF(AND(A8978&lt;&gt;"",ISNUMBER(A8978)),VLOOKUP(A8978,Studies!A:BR,5,FALSE),"")</f>
        <v>14-hydroxyclarithromycin</v>
      </c>
      <c r="F8978" s="255" t="str">
        <f>IF(AND(A8978&lt;&gt;"",ISNUMBER(A8978)),VLOOKUP(A8978,Studies!A:BR,6,FALSE),"")</f>
        <v>Serum</v>
      </c>
      <c r="G8978" s="194">
        <v>144</v>
      </c>
      <c r="H8978" s="194" t="s">
        <v>60</v>
      </c>
      <c r="I8978" s="187">
        <v>0.40596680000000002</v>
      </c>
      <c r="J8978" s="187" t="s">
        <v>1221</v>
      </c>
      <c r="K8978" s="41" t="s">
        <v>335</v>
      </c>
      <c r="L8978" s="195">
        <v>0.19424140000000001</v>
      </c>
      <c r="M8978" s="195" t="s">
        <v>1221</v>
      </c>
      <c r="N8978" s="52" t="s">
        <v>117</v>
      </c>
      <c r="P8978" s="42" t="s">
        <v>2685</v>
      </c>
    </row>
    <row r="8979" spans="1:16" x14ac:dyDescent="0.2">
      <c r="A8979" s="30">
        <v>2032</v>
      </c>
      <c r="B8979" s="253" t="str">
        <f>IF(AND(A8979&lt;&gt;"",ISNUMBER(A8979)),VLOOKUP(A8979,Studies!A:BR,2,FALSE),"")</f>
        <v>Quinney 2008</v>
      </c>
      <c r="C8979" s="254" t="str">
        <f>IF(AND(A8979&lt;&gt;"",ISNUMBER(A8979)),VLOOKUP(A8979,Studies!A:BR,3,FALSE),"")</f>
        <v>https://www.ncbi.nlm.nih.gov/pubmed/17635500</v>
      </c>
      <c r="D8979" s="254" t="str">
        <f>IF(AND(A8979&lt;&gt;"",ISNUMBER(A8979)),VLOOKUP(A8979,Studies!A:BR,4,FALSE),"")</f>
        <v>14-hydroxyclarithromycin</v>
      </c>
      <c r="E8979" s="254" t="str">
        <f>IF(AND(A8979&lt;&gt;"",ISNUMBER(A8979)),VLOOKUP(A8979,Studies!A:BR,5,FALSE),"")</f>
        <v>14-hydroxyclarithromycin</v>
      </c>
      <c r="F8979" s="255" t="str">
        <f>IF(AND(A8979&lt;&gt;"",ISNUMBER(A8979)),VLOOKUP(A8979,Studies!A:BR,6,FALSE),"")</f>
        <v>Serum</v>
      </c>
      <c r="G8979" s="194">
        <v>146</v>
      </c>
      <c r="H8979" s="194" t="s">
        <v>60</v>
      </c>
      <c r="I8979" s="187">
        <v>0.47263759999999999</v>
      </c>
      <c r="J8979" s="187" t="s">
        <v>1221</v>
      </c>
      <c r="K8979" s="41" t="s">
        <v>335</v>
      </c>
      <c r="L8979" s="195">
        <v>0.14744969999999999</v>
      </c>
      <c r="M8979" s="195" t="s">
        <v>1221</v>
      </c>
      <c r="N8979" s="52" t="s">
        <v>117</v>
      </c>
    </row>
    <row r="8980" spans="1:16" x14ac:dyDescent="0.2">
      <c r="A8980" s="30">
        <v>2032</v>
      </c>
      <c r="B8980" s="253" t="str">
        <f>IF(AND(A8980&lt;&gt;"",ISNUMBER(A8980)),VLOOKUP(A8980,Studies!A:BR,2,FALSE),"")</f>
        <v>Quinney 2008</v>
      </c>
      <c r="C8980" s="254" t="str">
        <f>IF(AND(A8980&lt;&gt;"",ISNUMBER(A8980)),VLOOKUP(A8980,Studies!A:BR,3,FALSE),"")</f>
        <v>https://www.ncbi.nlm.nih.gov/pubmed/17635500</v>
      </c>
      <c r="D8980" s="254" t="str">
        <f>IF(AND(A8980&lt;&gt;"",ISNUMBER(A8980)),VLOOKUP(A8980,Studies!A:BR,4,FALSE),"")</f>
        <v>14-hydroxyclarithromycin</v>
      </c>
      <c r="E8980" s="254" t="str">
        <f>IF(AND(A8980&lt;&gt;"",ISNUMBER(A8980)),VLOOKUP(A8980,Studies!A:BR,5,FALSE),"")</f>
        <v>14-hydroxyclarithromycin</v>
      </c>
      <c r="F8980" s="255" t="str">
        <f>IF(AND(A8980&lt;&gt;"",ISNUMBER(A8980)),VLOOKUP(A8980,Studies!A:BR,6,FALSE),"")</f>
        <v>Serum</v>
      </c>
      <c r="G8980" s="194">
        <v>146.25</v>
      </c>
      <c r="H8980" s="194" t="s">
        <v>60</v>
      </c>
      <c r="I8980" s="187">
        <v>0.5155421</v>
      </c>
      <c r="J8980" s="187" t="s">
        <v>1221</v>
      </c>
      <c r="K8980" s="41" t="s">
        <v>335</v>
      </c>
      <c r="L8980" s="195">
        <v>0.139151</v>
      </c>
      <c r="M8980" s="195" t="s">
        <v>1221</v>
      </c>
      <c r="N8980" s="52" t="s">
        <v>117</v>
      </c>
    </row>
    <row r="8981" spans="1:16" x14ac:dyDescent="0.2">
      <c r="A8981" s="30">
        <v>2032</v>
      </c>
      <c r="B8981" s="253" t="str">
        <f>IF(AND(A8981&lt;&gt;"",ISNUMBER(A8981)),VLOOKUP(A8981,Studies!A:BR,2,FALSE),"")</f>
        <v>Quinney 2008</v>
      </c>
      <c r="C8981" s="254" t="str">
        <f>IF(AND(A8981&lt;&gt;"",ISNUMBER(A8981)),VLOOKUP(A8981,Studies!A:BR,3,FALSE),"")</f>
        <v>https://www.ncbi.nlm.nih.gov/pubmed/17635500</v>
      </c>
      <c r="D8981" s="254" t="str">
        <f>IF(AND(A8981&lt;&gt;"",ISNUMBER(A8981)),VLOOKUP(A8981,Studies!A:BR,4,FALSE),"")</f>
        <v>14-hydroxyclarithromycin</v>
      </c>
      <c r="E8981" s="254" t="str">
        <f>IF(AND(A8981&lt;&gt;"",ISNUMBER(A8981)),VLOOKUP(A8981,Studies!A:BR,5,FALSE),"")</f>
        <v>14-hydroxyclarithromycin</v>
      </c>
      <c r="F8981" s="255" t="str">
        <f>IF(AND(A8981&lt;&gt;"",ISNUMBER(A8981)),VLOOKUP(A8981,Studies!A:BR,6,FALSE),"")</f>
        <v>Serum</v>
      </c>
      <c r="G8981" s="194">
        <v>146.5</v>
      </c>
      <c r="H8981" s="194" t="s">
        <v>60</v>
      </c>
      <c r="I8981" s="187">
        <v>0.50446400000000002</v>
      </c>
      <c r="J8981" s="187" t="s">
        <v>1221</v>
      </c>
      <c r="K8981" s="41" t="s">
        <v>335</v>
      </c>
      <c r="L8981" s="195">
        <v>0.122395</v>
      </c>
      <c r="M8981" s="195" t="s">
        <v>1221</v>
      </c>
      <c r="N8981" s="52" t="s">
        <v>117</v>
      </c>
    </row>
    <row r="8982" spans="1:16" x14ac:dyDescent="0.2">
      <c r="A8982" s="30">
        <v>2032</v>
      </c>
      <c r="B8982" s="253" t="str">
        <f>IF(AND(A8982&lt;&gt;"",ISNUMBER(A8982)),VLOOKUP(A8982,Studies!A:BR,2,FALSE),"")</f>
        <v>Quinney 2008</v>
      </c>
      <c r="C8982" s="254" t="str">
        <f>IF(AND(A8982&lt;&gt;"",ISNUMBER(A8982)),VLOOKUP(A8982,Studies!A:BR,3,FALSE),"")</f>
        <v>https://www.ncbi.nlm.nih.gov/pubmed/17635500</v>
      </c>
      <c r="D8982" s="254" t="str">
        <f>IF(AND(A8982&lt;&gt;"",ISNUMBER(A8982)),VLOOKUP(A8982,Studies!A:BR,4,FALSE),"")</f>
        <v>14-hydroxyclarithromycin</v>
      </c>
      <c r="E8982" s="254" t="str">
        <f>IF(AND(A8982&lt;&gt;"",ISNUMBER(A8982)),VLOOKUP(A8982,Studies!A:BR,5,FALSE),"")</f>
        <v>14-hydroxyclarithromycin</v>
      </c>
      <c r="F8982" s="255" t="str">
        <f>IF(AND(A8982&lt;&gt;"",ISNUMBER(A8982)),VLOOKUP(A8982,Studies!A:BR,6,FALSE),"")</f>
        <v>Serum</v>
      </c>
      <c r="G8982" s="194">
        <v>146.75</v>
      </c>
      <c r="H8982" s="194" t="s">
        <v>60</v>
      </c>
      <c r="I8982" s="187">
        <v>0.47263759999999999</v>
      </c>
      <c r="J8982" s="187" t="s">
        <v>1221</v>
      </c>
      <c r="K8982" s="41" t="s">
        <v>335</v>
      </c>
      <c r="L8982" s="195">
        <v>0.1020528</v>
      </c>
      <c r="M8982" s="195" t="s">
        <v>1221</v>
      </c>
      <c r="N8982" s="52" t="s">
        <v>117</v>
      </c>
    </row>
    <row r="8983" spans="1:16" x14ac:dyDescent="0.2">
      <c r="A8983" s="30">
        <v>2032</v>
      </c>
      <c r="B8983" s="253" t="str">
        <f>IF(AND(A8983&lt;&gt;"",ISNUMBER(A8983)),VLOOKUP(A8983,Studies!A:BR,2,FALSE),"")</f>
        <v>Quinney 2008</v>
      </c>
      <c r="C8983" s="254" t="str">
        <f>IF(AND(A8983&lt;&gt;"",ISNUMBER(A8983)),VLOOKUP(A8983,Studies!A:BR,3,FALSE),"")</f>
        <v>https://www.ncbi.nlm.nih.gov/pubmed/17635500</v>
      </c>
      <c r="D8983" s="254" t="str">
        <f>IF(AND(A8983&lt;&gt;"",ISNUMBER(A8983)),VLOOKUP(A8983,Studies!A:BR,4,FALSE),"")</f>
        <v>14-hydroxyclarithromycin</v>
      </c>
      <c r="E8983" s="254" t="str">
        <f>IF(AND(A8983&lt;&gt;"",ISNUMBER(A8983)),VLOOKUP(A8983,Studies!A:BR,5,FALSE),"")</f>
        <v>14-hydroxyclarithromycin</v>
      </c>
      <c r="F8983" s="255" t="str">
        <f>IF(AND(A8983&lt;&gt;"",ISNUMBER(A8983)),VLOOKUP(A8983,Studies!A:BR,6,FALSE),"")</f>
        <v>Serum</v>
      </c>
      <c r="G8983" s="194">
        <v>147</v>
      </c>
      <c r="H8983" s="194" t="s">
        <v>60</v>
      </c>
      <c r="I8983" s="187">
        <v>0.50997300000000001</v>
      </c>
      <c r="J8983" s="187" t="s">
        <v>1221</v>
      </c>
      <c r="K8983" s="41" t="s">
        <v>335</v>
      </c>
      <c r="L8983" s="195">
        <v>0.16640379999999999</v>
      </c>
      <c r="M8983" s="195" t="s">
        <v>1221</v>
      </c>
      <c r="N8983" s="52" t="s">
        <v>117</v>
      </c>
    </row>
    <row r="8984" spans="1:16" x14ac:dyDescent="0.2">
      <c r="A8984" s="30">
        <v>2032</v>
      </c>
      <c r="B8984" s="253" t="str">
        <f>IF(AND(A8984&lt;&gt;"",ISNUMBER(A8984)),VLOOKUP(A8984,Studies!A:BR,2,FALSE),"")</f>
        <v>Quinney 2008</v>
      </c>
      <c r="C8984" s="254" t="str">
        <f>IF(AND(A8984&lt;&gt;"",ISNUMBER(A8984)),VLOOKUP(A8984,Studies!A:BR,3,FALSE),"")</f>
        <v>https://www.ncbi.nlm.nih.gov/pubmed/17635500</v>
      </c>
      <c r="D8984" s="254" t="str">
        <f>IF(AND(A8984&lt;&gt;"",ISNUMBER(A8984)),VLOOKUP(A8984,Studies!A:BR,4,FALSE),"")</f>
        <v>14-hydroxyclarithromycin</v>
      </c>
      <c r="E8984" s="254" t="str">
        <f>IF(AND(A8984&lt;&gt;"",ISNUMBER(A8984)),VLOOKUP(A8984,Studies!A:BR,5,FALSE),"")</f>
        <v>14-hydroxyclarithromycin</v>
      </c>
      <c r="F8984" s="255" t="str">
        <f>IF(AND(A8984&lt;&gt;"",ISNUMBER(A8984)),VLOOKUP(A8984,Studies!A:BR,6,FALSE),"")</f>
        <v>Serum</v>
      </c>
      <c r="G8984" s="194">
        <v>147.5</v>
      </c>
      <c r="H8984" s="194" t="s">
        <v>60</v>
      </c>
      <c r="I8984" s="187">
        <v>0.467532</v>
      </c>
      <c r="J8984" s="187" t="s">
        <v>1221</v>
      </c>
      <c r="K8984" s="41" t="s">
        <v>335</v>
      </c>
      <c r="L8984" s="195">
        <v>0.15932689999999999</v>
      </c>
      <c r="M8984" s="195" t="s">
        <v>1221</v>
      </c>
      <c r="N8984" s="52" t="s">
        <v>117</v>
      </c>
    </row>
    <row r="8985" spans="1:16" x14ac:dyDescent="0.2">
      <c r="A8985" s="30">
        <v>2032</v>
      </c>
      <c r="B8985" s="253" t="str">
        <f>IF(AND(A8985&lt;&gt;"",ISNUMBER(A8985)),VLOOKUP(A8985,Studies!A:BR,2,FALSE),"")</f>
        <v>Quinney 2008</v>
      </c>
      <c r="C8985" s="254" t="str">
        <f>IF(AND(A8985&lt;&gt;"",ISNUMBER(A8985)),VLOOKUP(A8985,Studies!A:BR,3,FALSE),"")</f>
        <v>https://www.ncbi.nlm.nih.gov/pubmed/17635500</v>
      </c>
      <c r="D8985" s="254" t="str">
        <f>IF(AND(A8985&lt;&gt;"",ISNUMBER(A8985)),VLOOKUP(A8985,Studies!A:BR,4,FALSE),"")</f>
        <v>14-hydroxyclarithromycin</v>
      </c>
      <c r="E8985" s="254" t="str">
        <f>IF(AND(A8985&lt;&gt;"",ISNUMBER(A8985)),VLOOKUP(A8985,Studies!A:BR,5,FALSE),"")</f>
        <v>14-hydroxyclarithromycin</v>
      </c>
      <c r="F8985" s="255" t="str">
        <f>IF(AND(A8985&lt;&gt;"",ISNUMBER(A8985)),VLOOKUP(A8985,Studies!A:BR,6,FALSE),"")</f>
        <v>Serum</v>
      </c>
      <c r="G8985" s="194">
        <v>148</v>
      </c>
      <c r="H8985" s="194" t="s">
        <v>60</v>
      </c>
      <c r="I8985" s="187">
        <v>0.50997300000000001</v>
      </c>
      <c r="J8985" s="187" t="s">
        <v>1221</v>
      </c>
      <c r="K8985" s="41" t="s">
        <v>335</v>
      </c>
      <c r="L8985" s="195">
        <v>0.1737901</v>
      </c>
      <c r="M8985" s="195" t="s">
        <v>1221</v>
      </c>
      <c r="N8985" s="52" t="s">
        <v>117</v>
      </c>
    </row>
    <row r="8986" spans="1:16" x14ac:dyDescent="0.2">
      <c r="A8986" s="30">
        <v>2032</v>
      </c>
      <c r="B8986" s="253" t="str">
        <f>IF(AND(A8986&lt;&gt;"",ISNUMBER(A8986)),VLOOKUP(A8986,Studies!A:BR,2,FALSE),"")</f>
        <v>Quinney 2008</v>
      </c>
      <c r="C8986" s="254" t="str">
        <f>IF(AND(A8986&lt;&gt;"",ISNUMBER(A8986)),VLOOKUP(A8986,Studies!A:BR,3,FALSE),"")</f>
        <v>https://www.ncbi.nlm.nih.gov/pubmed/17635500</v>
      </c>
      <c r="D8986" s="254" t="str">
        <f>IF(AND(A8986&lt;&gt;"",ISNUMBER(A8986)),VLOOKUP(A8986,Studies!A:BR,4,FALSE),"")</f>
        <v>14-hydroxyclarithromycin</v>
      </c>
      <c r="E8986" s="254" t="str">
        <f>IF(AND(A8986&lt;&gt;"",ISNUMBER(A8986)),VLOOKUP(A8986,Studies!A:BR,5,FALSE),"")</f>
        <v>14-hydroxyclarithromycin</v>
      </c>
      <c r="F8986" s="255" t="str">
        <f>IF(AND(A8986&lt;&gt;"",ISNUMBER(A8986)),VLOOKUP(A8986,Studies!A:BR,6,FALSE),"")</f>
        <v>Serum</v>
      </c>
      <c r="G8986" s="194">
        <v>148.5</v>
      </c>
      <c r="H8986" s="194" t="s">
        <v>60</v>
      </c>
      <c r="I8986" s="187">
        <v>0.50446400000000002</v>
      </c>
      <c r="J8986" s="187" t="s">
        <v>1221</v>
      </c>
      <c r="K8986" s="41" t="s">
        <v>335</v>
      </c>
      <c r="L8986" s="195">
        <v>0.1361609</v>
      </c>
      <c r="M8986" s="195" t="s">
        <v>1221</v>
      </c>
      <c r="N8986" s="52" t="s">
        <v>117</v>
      </c>
    </row>
    <row r="8987" spans="1:16" x14ac:dyDescent="0.2">
      <c r="A8987" s="30">
        <v>2032</v>
      </c>
      <c r="B8987" s="253" t="str">
        <f>IF(AND(A8987&lt;&gt;"",ISNUMBER(A8987)),VLOOKUP(A8987,Studies!A:BR,2,FALSE),"")</f>
        <v>Quinney 2008</v>
      </c>
      <c r="C8987" s="254" t="str">
        <f>IF(AND(A8987&lt;&gt;"",ISNUMBER(A8987)),VLOOKUP(A8987,Studies!A:BR,3,FALSE),"")</f>
        <v>https://www.ncbi.nlm.nih.gov/pubmed/17635500</v>
      </c>
      <c r="D8987" s="254" t="str">
        <f>IF(AND(A8987&lt;&gt;"",ISNUMBER(A8987)),VLOOKUP(A8987,Studies!A:BR,4,FALSE),"")</f>
        <v>14-hydroxyclarithromycin</v>
      </c>
      <c r="E8987" s="254" t="str">
        <f>IF(AND(A8987&lt;&gt;"",ISNUMBER(A8987)),VLOOKUP(A8987,Studies!A:BR,5,FALSE),"")</f>
        <v>14-hydroxyclarithromycin</v>
      </c>
      <c r="F8987" s="255" t="str">
        <f>IF(AND(A8987&lt;&gt;"",ISNUMBER(A8987)),VLOOKUP(A8987,Studies!A:BR,6,FALSE),"")</f>
        <v>Serum</v>
      </c>
      <c r="G8987" s="194">
        <v>149</v>
      </c>
      <c r="H8987" s="194" t="s">
        <v>60</v>
      </c>
      <c r="I8987" s="187">
        <v>0.48301680000000002</v>
      </c>
      <c r="J8987" s="187" t="s">
        <v>1221</v>
      </c>
      <c r="K8987" s="41" t="s">
        <v>335</v>
      </c>
      <c r="L8987" s="195">
        <v>0.1646039</v>
      </c>
      <c r="M8987" s="195" t="s">
        <v>1221</v>
      </c>
      <c r="N8987" s="52" t="s">
        <v>117</v>
      </c>
    </row>
    <row r="8988" spans="1:16" x14ac:dyDescent="0.2">
      <c r="A8988" s="30">
        <v>2032</v>
      </c>
      <c r="B8988" s="253" t="str">
        <f>IF(AND(A8988&lt;&gt;"",ISNUMBER(A8988)),VLOOKUP(A8988,Studies!A:BR,2,FALSE),"")</f>
        <v>Quinney 2008</v>
      </c>
      <c r="C8988" s="254" t="str">
        <f>IF(AND(A8988&lt;&gt;"",ISNUMBER(A8988)),VLOOKUP(A8988,Studies!A:BR,3,FALSE),"")</f>
        <v>https://www.ncbi.nlm.nih.gov/pubmed/17635500</v>
      </c>
      <c r="D8988" s="254" t="str">
        <f>IF(AND(A8988&lt;&gt;"",ISNUMBER(A8988)),VLOOKUP(A8988,Studies!A:BR,4,FALSE),"")</f>
        <v>14-hydroxyclarithromycin</v>
      </c>
      <c r="E8988" s="254" t="str">
        <f>IF(AND(A8988&lt;&gt;"",ISNUMBER(A8988)),VLOOKUP(A8988,Studies!A:BR,5,FALSE),"")</f>
        <v>14-hydroxyclarithromycin</v>
      </c>
      <c r="F8988" s="255" t="str">
        <f>IF(AND(A8988&lt;&gt;"",ISNUMBER(A8988)),VLOOKUP(A8988,Studies!A:BR,6,FALSE),"")</f>
        <v>Serum</v>
      </c>
      <c r="G8988" s="194">
        <v>150</v>
      </c>
      <c r="H8988" s="194" t="s">
        <v>60</v>
      </c>
      <c r="I8988" s="187">
        <v>0.47263759999999999</v>
      </c>
      <c r="J8988" s="187" t="s">
        <v>1221</v>
      </c>
      <c r="K8988" s="41" t="s">
        <v>335</v>
      </c>
      <c r="L8988" s="195">
        <v>0.14744969999999999</v>
      </c>
      <c r="M8988" s="195" t="s">
        <v>1221</v>
      </c>
      <c r="N8988" s="52" t="s">
        <v>117</v>
      </c>
    </row>
    <row r="8989" spans="1:16" x14ac:dyDescent="0.2">
      <c r="A8989" s="30">
        <v>2032</v>
      </c>
      <c r="B8989" s="253" t="str">
        <f>IF(AND(A8989&lt;&gt;"",ISNUMBER(A8989)),VLOOKUP(A8989,Studies!A:BR,2,FALSE),"")</f>
        <v>Quinney 2008</v>
      </c>
      <c r="C8989" s="254" t="str">
        <f>IF(AND(A8989&lt;&gt;"",ISNUMBER(A8989)),VLOOKUP(A8989,Studies!A:BR,3,FALSE),"")</f>
        <v>https://www.ncbi.nlm.nih.gov/pubmed/17635500</v>
      </c>
      <c r="D8989" s="254" t="str">
        <f>IF(AND(A8989&lt;&gt;"",ISNUMBER(A8989)),VLOOKUP(A8989,Studies!A:BR,4,FALSE),"")</f>
        <v>14-hydroxyclarithromycin</v>
      </c>
      <c r="E8989" s="254" t="str">
        <f>IF(AND(A8989&lt;&gt;"",ISNUMBER(A8989)),VLOOKUP(A8989,Studies!A:BR,5,FALSE),"")</f>
        <v>14-hydroxyclarithromycin</v>
      </c>
      <c r="F8989" s="255" t="str">
        <f>IF(AND(A8989&lt;&gt;"",ISNUMBER(A8989)),VLOOKUP(A8989,Studies!A:BR,6,FALSE),"")</f>
        <v>Serum</v>
      </c>
      <c r="G8989" s="194">
        <v>151</v>
      </c>
      <c r="H8989" s="194" t="s">
        <v>60</v>
      </c>
      <c r="I8989" s="187">
        <v>0.52117199999999997</v>
      </c>
      <c r="J8989" s="187" t="s">
        <v>1221</v>
      </c>
      <c r="K8989" s="41" t="s">
        <v>335</v>
      </c>
      <c r="L8989" s="195">
        <v>0.14789830000000001</v>
      </c>
      <c r="M8989" s="195" t="s">
        <v>1221</v>
      </c>
      <c r="N8989" s="52" t="s">
        <v>117</v>
      </c>
    </row>
    <row r="8990" spans="1:16" x14ac:dyDescent="0.2">
      <c r="A8990" s="30">
        <v>2032</v>
      </c>
      <c r="B8990" s="253" t="str">
        <f>IF(AND(A8990&lt;&gt;"",ISNUMBER(A8990)),VLOOKUP(A8990,Studies!A:BR,2,FALSE),"")</f>
        <v>Quinney 2008</v>
      </c>
      <c r="C8990" s="254" t="str">
        <f>IF(AND(A8990&lt;&gt;"",ISNUMBER(A8990)),VLOOKUP(A8990,Studies!A:BR,3,FALSE),"")</f>
        <v>https://www.ncbi.nlm.nih.gov/pubmed/17635500</v>
      </c>
      <c r="D8990" s="254" t="str">
        <f>IF(AND(A8990&lt;&gt;"",ISNUMBER(A8990)),VLOOKUP(A8990,Studies!A:BR,4,FALSE),"")</f>
        <v>14-hydroxyclarithromycin</v>
      </c>
      <c r="E8990" s="254" t="str">
        <f>IF(AND(A8990&lt;&gt;"",ISNUMBER(A8990)),VLOOKUP(A8990,Studies!A:BR,5,FALSE),"")</f>
        <v>14-hydroxyclarithromycin</v>
      </c>
      <c r="F8990" s="255" t="str">
        <f>IF(AND(A8990&lt;&gt;"",ISNUMBER(A8990)),VLOOKUP(A8990,Studies!A:BR,6,FALSE),"")</f>
        <v>Serum</v>
      </c>
      <c r="G8990" s="194">
        <v>152</v>
      </c>
      <c r="H8990" s="194" t="s">
        <v>60</v>
      </c>
      <c r="I8990" s="187">
        <v>0.48301680000000002</v>
      </c>
      <c r="J8990" s="187" t="s">
        <v>1221</v>
      </c>
      <c r="K8990" s="41" t="s">
        <v>335</v>
      </c>
      <c r="L8990" s="195">
        <v>0.17882580000000001</v>
      </c>
      <c r="M8990" s="195" t="s">
        <v>1221</v>
      </c>
      <c r="N8990" s="52" t="s">
        <v>117</v>
      </c>
    </row>
    <row r="8991" spans="1:16" x14ac:dyDescent="0.2">
      <c r="A8991" s="30">
        <v>2032</v>
      </c>
      <c r="B8991" s="253" t="str">
        <f>IF(AND(A8991&lt;&gt;"",ISNUMBER(A8991)),VLOOKUP(A8991,Studies!A:BR,2,FALSE),"")</f>
        <v>Quinney 2008</v>
      </c>
      <c r="C8991" s="254" t="str">
        <f>IF(AND(A8991&lt;&gt;"",ISNUMBER(A8991)),VLOOKUP(A8991,Studies!A:BR,3,FALSE),"")</f>
        <v>https://www.ncbi.nlm.nih.gov/pubmed/17635500</v>
      </c>
      <c r="D8991" s="254" t="str">
        <f>IF(AND(A8991&lt;&gt;"",ISNUMBER(A8991)),VLOOKUP(A8991,Studies!A:BR,4,FALSE),"")</f>
        <v>14-hydroxyclarithromycin</v>
      </c>
      <c r="E8991" s="254" t="str">
        <f>IF(AND(A8991&lt;&gt;"",ISNUMBER(A8991)),VLOOKUP(A8991,Studies!A:BR,5,FALSE),"")</f>
        <v>14-hydroxyclarithromycin</v>
      </c>
      <c r="F8991" s="255" t="str">
        <f>IF(AND(A8991&lt;&gt;"",ISNUMBER(A8991)),VLOOKUP(A8991,Studies!A:BR,6,FALSE),"")</f>
        <v>Serum</v>
      </c>
      <c r="G8991" s="194">
        <v>154</v>
      </c>
      <c r="H8991" s="194" t="s">
        <v>60</v>
      </c>
      <c r="I8991" s="187">
        <v>0.47263759999999999</v>
      </c>
      <c r="J8991" s="187" t="s">
        <v>1221</v>
      </c>
      <c r="K8991" s="41" t="s">
        <v>335</v>
      </c>
      <c r="L8991" s="195">
        <v>0.16106690000000001</v>
      </c>
      <c r="M8991" s="195" t="s">
        <v>1221</v>
      </c>
      <c r="N8991" s="52" t="s">
        <v>117</v>
      </c>
    </row>
    <row r="8992" spans="1:16" x14ac:dyDescent="0.2">
      <c r="A8992" s="30">
        <v>2032</v>
      </c>
      <c r="B8992" s="253" t="str">
        <f>IF(AND(A8992&lt;&gt;"",ISNUMBER(A8992)),VLOOKUP(A8992,Studies!A:BR,2,FALSE),"")</f>
        <v>Quinney 2008</v>
      </c>
      <c r="C8992" s="254" t="str">
        <f>IF(AND(A8992&lt;&gt;"",ISNUMBER(A8992)),VLOOKUP(A8992,Studies!A:BR,3,FALSE),"")</f>
        <v>https://www.ncbi.nlm.nih.gov/pubmed/17635500</v>
      </c>
      <c r="D8992" s="254" t="str">
        <f>IF(AND(A8992&lt;&gt;"",ISNUMBER(A8992)),VLOOKUP(A8992,Studies!A:BR,4,FALSE),"")</f>
        <v>14-hydroxyclarithromycin</v>
      </c>
      <c r="E8992" s="254" t="str">
        <f>IF(AND(A8992&lt;&gt;"",ISNUMBER(A8992)),VLOOKUP(A8992,Studies!A:BR,5,FALSE),"")</f>
        <v>14-hydroxyclarithromycin</v>
      </c>
      <c r="F8992" s="255" t="str">
        <f>IF(AND(A8992&lt;&gt;"",ISNUMBER(A8992)),VLOOKUP(A8992,Studies!A:BR,6,FALSE),"")</f>
        <v>Serum</v>
      </c>
      <c r="G8992" s="194">
        <v>156</v>
      </c>
      <c r="H8992" s="194" t="s">
        <v>60</v>
      </c>
      <c r="I8992" s="187">
        <v>0.41941260000000002</v>
      </c>
      <c r="J8992" s="187" t="s">
        <v>1221</v>
      </c>
      <c r="K8992" s="41" t="s">
        <v>335</v>
      </c>
      <c r="L8992" s="195">
        <v>0.16789809999999999</v>
      </c>
      <c r="M8992" s="195" t="s">
        <v>1221</v>
      </c>
      <c r="N8992" s="52" t="s">
        <v>117</v>
      </c>
    </row>
    <row r="8993" spans="1:16" x14ac:dyDescent="0.2">
      <c r="A8993" s="30">
        <v>2033</v>
      </c>
      <c r="B8993" s="253" t="str">
        <f>IF(AND(A8993&lt;&gt;"",ISNUMBER(A8993)),VLOOKUP(A8993,Studies!A:BR,2,FALSE),"")</f>
        <v>Quinney 2008</v>
      </c>
      <c r="C8993" s="254" t="str">
        <f>IF(AND(A8993&lt;&gt;"",ISNUMBER(A8993)),VLOOKUP(A8993,Studies!A:BR,3,FALSE),"")</f>
        <v>https://www.ncbi.nlm.nih.gov/pubmed/17635500</v>
      </c>
      <c r="D8993" s="254" t="str">
        <f>IF(AND(A8993&lt;&gt;"",ISNUMBER(A8993)),VLOOKUP(A8993,Studies!A:BR,4,FALSE),"")</f>
        <v>N-desmethylclarithromycin</v>
      </c>
      <c r="E8993" s="254" t="str">
        <f>IF(AND(A8993&lt;&gt;"",ISNUMBER(A8993)),VLOOKUP(A8993,Studies!A:BR,5,FALSE),"")</f>
        <v>N-desmethylclarithromycin</v>
      </c>
      <c r="F8993" s="255" t="str">
        <f>IF(AND(A8993&lt;&gt;"",ISNUMBER(A8993)),VLOOKUP(A8993,Studies!A:BR,6,FALSE),"")</f>
        <v>Serum</v>
      </c>
      <c r="G8993" s="194">
        <v>144</v>
      </c>
      <c r="H8993" s="194" t="s">
        <v>60</v>
      </c>
      <c r="I8993" s="187">
        <v>0.41040019999999999</v>
      </c>
      <c r="J8993" s="187" t="s">
        <v>1221</v>
      </c>
      <c r="K8993" s="41" t="s">
        <v>335</v>
      </c>
      <c r="L8993" s="195">
        <v>0.27632190000000001</v>
      </c>
      <c r="M8993" s="195" t="s">
        <v>1221</v>
      </c>
      <c r="N8993" s="52" t="s">
        <v>117</v>
      </c>
      <c r="P8993" s="42" t="s">
        <v>2685</v>
      </c>
    </row>
    <row r="8994" spans="1:16" x14ac:dyDescent="0.2">
      <c r="A8994" s="30">
        <v>2033</v>
      </c>
      <c r="B8994" s="253" t="str">
        <f>IF(AND(A8994&lt;&gt;"",ISNUMBER(A8994)),VLOOKUP(A8994,Studies!A:BR,2,FALSE),"")</f>
        <v>Quinney 2008</v>
      </c>
      <c r="C8994" s="254" t="str">
        <f>IF(AND(A8994&lt;&gt;"",ISNUMBER(A8994)),VLOOKUP(A8994,Studies!A:BR,3,FALSE),"")</f>
        <v>https://www.ncbi.nlm.nih.gov/pubmed/17635500</v>
      </c>
      <c r="D8994" s="254" t="str">
        <f>IF(AND(A8994&lt;&gt;"",ISNUMBER(A8994)),VLOOKUP(A8994,Studies!A:BR,4,FALSE),"")</f>
        <v>N-desmethylclarithromycin</v>
      </c>
      <c r="E8994" s="254" t="str">
        <f>IF(AND(A8994&lt;&gt;"",ISNUMBER(A8994)),VLOOKUP(A8994,Studies!A:BR,5,FALSE),"")</f>
        <v>N-desmethylclarithromycin</v>
      </c>
      <c r="F8994" s="255" t="str">
        <f>IF(AND(A8994&lt;&gt;"",ISNUMBER(A8994)),VLOOKUP(A8994,Studies!A:BR,6,FALSE),"")</f>
        <v>Serum</v>
      </c>
      <c r="G8994" s="194">
        <v>146</v>
      </c>
      <c r="H8994" s="194" t="s">
        <v>60</v>
      </c>
      <c r="I8994" s="187">
        <v>0.467532</v>
      </c>
      <c r="J8994" s="187" t="s">
        <v>1221</v>
      </c>
      <c r="K8994" s="41" t="s">
        <v>335</v>
      </c>
      <c r="L8994" s="195">
        <v>0.24170620000000001</v>
      </c>
      <c r="M8994" s="195" t="s">
        <v>1221</v>
      </c>
      <c r="N8994" s="52" t="s">
        <v>117</v>
      </c>
    </row>
    <row r="8995" spans="1:16" x14ac:dyDescent="0.2">
      <c r="A8995" s="30">
        <v>2033</v>
      </c>
      <c r="B8995" s="253" t="str">
        <f>IF(AND(A8995&lt;&gt;"",ISNUMBER(A8995)),VLOOKUP(A8995,Studies!A:BR,2,FALSE),"")</f>
        <v>Quinney 2008</v>
      </c>
      <c r="C8995" s="254" t="str">
        <f>IF(AND(A8995&lt;&gt;"",ISNUMBER(A8995)),VLOOKUP(A8995,Studies!A:BR,3,FALSE),"")</f>
        <v>https://www.ncbi.nlm.nih.gov/pubmed/17635500</v>
      </c>
      <c r="D8995" s="254" t="str">
        <f>IF(AND(A8995&lt;&gt;"",ISNUMBER(A8995)),VLOOKUP(A8995,Studies!A:BR,4,FALSE),"")</f>
        <v>N-desmethylclarithromycin</v>
      </c>
      <c r="E8995" s="254" t="str">
        <f>IF(AND(A8995&lt;&gt;"",ISNUMBER(A8995)),VLOOKUP(A8995,Studies!A:BR,5,FALSE),"")</f>
        <v>N-desmethylclarithromycin</v>
      </c>
      <c r="F8995" s="255" t="str">
        <f>IF(AND(A8995&lt;&gt;"",ISNUMBER(A8995)),VLOOKUP(A8995,Studies!A:BR,6,FALSE),"")</f>
        <v>Serum</v>
      </c>
      <c r="G8995" s="194">
        <v>146.25</v>
      </c>
      <c r="H8995" s="194" t="s">
        <v>60</v>
      </c>
      <c r="I8995" s="187">
        <v>0.47779909999999998</v>
      </c>
      <c r="J8995" s="187" t="s">
        <v>1221</v>
      </c>
      <c r="K8995" s="41" t="s">
        <v>335</v>
      </c>
      <c r="L8995" s="195">
        <v>0.25921290000000002</v>
      </c>
      <c r="M8995" s="195" t="s">
        <v>1221</v>
      </c>
      <c r="N8995" s="52" t="s">
        <v>117</v>
      </c>
    </row>
    <row r="8996" spans="1:16" x14ac:dyDescent="0.2">
      <c r="A8996" s="30">
        <v>2033</v>
      </c>
      <c r="B8996" s="253" t="str">
        <f>IF(AND(A8996&lt;&gt;"",ISNUMBER(A8996)),VLOOKUP(A8996,Studies!A:BR,2,FALSE),"")</f>
        <v>Quinney 2008</v>
      </c>
      <c r="C8996" s="254" t="str">
        <f>IF(AND(A8996&lt;&gt;"",ISNUMBER(A8996)),VLOOKUP(A8996,Studies!A:BR,3,FALSE),"")</f>
        <v>https://www.ncbi.nlm.nih.gov/pubmed/17635500</v>
      </c>
      <c r="D8996" s="254" t="str">
        <f>IF(AND(A8996&lt;&gt;"",ISNUMBER(A8996)),VLOOKUP(A8996,Studies!A:BR,4,FALSE),"")</f>
        <v>N-desmethylclarithromycin</v>
      </c>
      <c r="E8996" s="254" t="str">
        <f>IF(AND(A8996&lt;&gt;"",ISNUMBER(A8996)),VLOOKUP(A8996,Studies!A:BR,5,FALSE),"")</f>
        <v>N-desmethylclarithromycin</v>
      </c>
      <c r="F8996" s="255" t="str">
        <f>IF(AND(A8996&lt;&gt;"",ISNUMBER(A8996)),VLOOKUP(A8996,Studies!A:BR,6,FALSE),"")</f>
        <v>Serum</v>
      </c>
      <c r="G8996" s="194">
        <v>146.5</v>
      </c>
      <c r="H8996" s="194" t="s">
        <v>60</v>
      </c>
      <c r="I8996" s="187">
        <v>0.467532</v>
      </c>
      <c r="J8996" s="187" t="s">
        <v>1221</v>
      </c>
      <c r="K8996" s="41" t="s">
        <v>335</v>
      </c>
      <c r="L8996" s="195">
        <v>0.29162510000000003</v>
      </c>
      <c r="M8996" s="195" t="s">
        <v>1221</v>
      </c>
      <c r="N8996" s="52" t="s">
        <v>117</v>
      </c>
    </row>
    <row r="8997" spans="1:16" x14ac:dyDescent="0.2">
      <c r="A8997" s="30">
        <v>2033</v>
      </c>
      <c r="B8997" s="253" t="str">
        <f>IF(AND(A8997&lt;&gt;"",ISNUMBER(A8997)),VLOOKUP(A8997,Studies!A:BR,2,FALSE),"")</f>
        <v>Quinney 2008</v>
      </c>
      <c r="C8997" s="254" t="str">
        <f>IF(AND(A8997&lt;&gt;"",ISNUMBER(A8997)),VLOOKUP(A8997,Studies!A:BR,3,FALSE),"")</f>
        <v>https://www.ncbi.nlm.nih.gov/pubmed/17635500</v>
      </c>
      <c r="D8997" s="254" t="str">
        <f>IF(AND(A8997&lt;&gt;"",ISNUMBER(A8997)),VLOOKUP(A8997,Studies!A:BR,4,FALSE),"")</f>
        <v>N-desmethylclarithromycin</v>
      </c>
      <c r="E8997" s="254" t="str">
        <f>IF(AND(A8997&lt;&gt;"",ISNUMBER(A8997)),VLOOKUP(A8997,Studies!A:BR,5,FALSE),"")</f>
        <v>N-desmethylclarithromycin</v>
      </c>
      <c r="F8997" s="255" t="str">
        <f>IF(AND(A8997&lt;&gt;"",ISNUMBER(A8997)),VLOOKUP(A8997,Studies!A:BR,6,FALSE),"")</f>
        <v>Serum</v>
      </c>
      <c r="G8997" s="194">
        <v>146.75</v>
      </c>
      <c r="H8997" s="194" t="s">
        <v>60</v>
      </c>
      <c r="I8997" s="187">
        <v>0.467532</v>
      </c>
      <c r="J8997" s="187" t="s">
        <v>1221</v>
      </c>
      <c r="K8997" s="41" t="s">
        <v>335</v>
      </c>
      <c r="L8997" s="195">
        <v>0.2212065</v>
      </c>
      <c r="M8997" s="195" t="s">
        <v>1221</v>
      </c>
      <c r="N8997" s="52" t="s">
        <v>117</v>
      </c>
    </row>
    <row r="8998" spans="1:16" x14ac:dyDescent="0.2">
      <c r="A8998" s="30">
        <v>2033</v>
      </c>
      <c r="B8998" s="253" t="str">
        <f>IF(AND(A8998&lt;&gt;"",ISNUMBER(A8998)),VLOOKUP(A8998,Studies!A:BR,2,FALSE),"")</f>
        <v>Quinney 2008</v>
      </c>
      <c r="C8998" s="254" t="str">
        <f>IF(AND(A8998&lt;&gt;"",ISNUMBER(A8998)),VLOOKUP(A8998,Studies!A:BR,3,FALSE),"")</f>
        <v>https://www.ncbi.nlm.nih.gov/pubmed/17635500</v>
      </c>
      <c r="D8998" s="254" t="str">
        <f>IF(AND(A8998&lt;&gt;"",ISNUMBER(A8998)),VLOOKUP(A8998,Studies!A:BR,4,FALSE),"")</f>
        <v>N-desmethylclarithromycin</v>
      </c>
      <c r="E8998" s="254" t="str">
        <f>IF(AND(A8998&lt;&gt;"",ISNUMBER(A8998)),VLOOKUP(A8998,Studies!A:BR,5,FALSE),"")</f>
        <v>N-desmethylclarithromycin</v>
      </c>
      <c r="F8998" s="255" t="str">
        <f>IF(AND(A8998&lt;&gt;"",ISNUMBER(A8998)),VLOOKUP(A8998,Studies!A:BR,6,FALSE),"")</f>
        <v>Serum</v>
      </c>
      <c r="G8998" s="194">
        <v>147</v>
      </c>
      <c r="H8998" s="194" t="s">
        <v>60</v>
      </c>
      <c r="I8998" s="187">
        <v>0.467532</v>
      </c>
      <c r="J8998" s="187" t="s">
        <v>1221</v>
      </c>
      <c r="K8998" s="41" t="s">
        <v>335</v>
      </c>
      <c r="L8998" s="195">
        <v>0.26049990000000001</v>
      </c>
      <c r="M8998" s="195" t="s">
        <v>1221</v>
      </c>
      <c r="N8998" s="52" t="s">
        <v>117</v>
      </c>
    </row>
    <row r="8999" spans="1:16" x14ac:dyDescent="0.2">
      <c r="A8999" s="30">
        <v>2033</v>
      </c>
      <c r="B8999" s="253" t="str">
        <f>IF(AND(A8999&lt;&gt;"",ISNUMBER(A8999)),VLOOKUP(A8999,Studies!A:BR,2,FALSE),"")</f>
        <v>Quinney 2008</v>
      </c>
      <c r="C8999" s="254" t="str">
        <f>IF(AND(A8999&lt;&gt;"",ISNUMBER(A8999)),VLOOKUP(A8999,Studies!A:BR,3,FALSE),"")</f>
        <v>https://www.ncbi.nlm.nih.gov/pubmed/17635500</v>
      </c>
      <c r="D8999" s="254" t="str">
        <f>IF(AND(A8999&lt;&gt;"",ISNUMBER(A8999)),VLOOKUP(A8999,Studies!A:BR,4,FALSE),"")</f>
        <v>N-desmethylclarithromycin</v>
      </c>
      <c r="E8999" s="254" t="str">
        <f>IF(AND(A8999&lt;&gt;"",ISNUMBER(A8999)),VLOOKUP(A8999,Studies!A:BR,5,FALSE),"")</f>
        <v>N-desmethylclarithromycin</v>
      </c>
      <c r="F8999" s="255" t="str">
        <f>IF(AND(A8999&lt;&gt;"",ISNUMBER(A8999)),VLOOKUP(A8999,Studies!A:BR,6,FALSE),"")</f>
        <v>Serum</v>
      </c>
      <c r="G8999" s="194">
        <v>147.5</v>
      </c>
      <c r="H8999" s="194" t="s">
        <v>60</v>
      </c>
      <c r="I8999" s="187">
        <v>0.45254359999999999</v>
      </c>
      <c r="J8999" s="187" t="s">
        <v>1221</v>
      </c>
      <c r="K8999" s="41" t="s">
        <v>335</v>
      </c>
      <c r="L8999" s="195">
        <v>0.27081050000000001</v>
      </c>
      <c r="M8999" s="195" t="s">
        <v>1221</v>
      </c>
      <c r="N8999" s="52" t="s">
        <v>117</v>
      </c>
    </row>
    <row r="9000" spans="1:16" x14ac:dyDescent="0.2">
      <c r="A9000" s="30">
        <v>2033</v>
      </c>
      <c r="B9000" s="253" t="str">
        <f>IF(AND(A9000&lt;&gt;"",ISNUMBER(A9000)),VLOOKUP(A9000,Studies!A:BR,2,FALSE),"")</f>
        <v>Quinney 2008</v>
      </c>
      <c r="C9000" s="254" t="str">
        <f>IF(AND(A9000&lt;&gt;"",ISNUMBER(A9000)),VLOOKUP(A9000,Studies!A:BR,3,FALSE),"")</f>
        <v>https://www.ncbi.nlm.nih.gov/pubmed/17635500</v>
      </c>
      <c r="D9000" s="254" t="str">
        <f>IF(AND(A9000&lt;&gt;"",ISNUMBER(A9000)),VLOOKUP(A9000,Studies!A:BR,4,FALSE),"")</f>
        <v>N-desmethylclarithromycin</v>
      </c>
      <c r="E9000" s="254" t="str">
        <f>IF(AND(A9000&lt;&gt;"",ISNUMBER(A9000)),VLOOKUP(A9000,Studies!A:BR,5,FALSE),"")</f>
        <v>N-desmethylclarithromycin</v>
      </c>
      <c r="F9000" s="255" t="str">
        <f>IF(AND(A9000&lt;&gt;"",ISNUMBER(A9000)),VLOOKUP(A9000,Studies!A:BR,6,FALSE),"")</f>
        <v>Serum</v>
      </c>
      <c r="G9000" s="194">
        <v>148</v>
      </c>
      <c r="H9000" s="194" t="s">
        <v>60</v>
      </c>
      <c r="I9000" s="187">
        <v>0.45748549999999999</v>
      </c>
      <c r="J9000" s="187" t="s">
        <v>1221</v>
      </c>
      <c r="K9000" s="41" t="s">
        <v>335</v>
      </c>
      <c r="L9000" s="195">
        <v>0.28157850000000001</v>
      </c>
      <c r="M9000" s="195" t="s">
        <v>1221</v>
      </c>
      <c r="N9000" s="52" t="s">
        <v>117</v>
      </c>
    </row>
    <row r="9001" spans="1:16" x14ac:dyDescent="0.2">
      <c r="A9001" s="30">
        <v>2033</v>
      </c>
      <c r="B9001" s="253" t="str">
        <f>IF(AND(A9001&lt;&gt;"",ISNUMBER(A9001)),VLOOKUP(A9001,Studies!A:BR,2,FALSE),"")</f>
        <v>Quinney 2008</v>
      </c>
      <c r="C9001" s="254" t="str">
        <f>IF(AND(A9001&lt;&gt;"",ISNUMBER(A9001)),VLOOKUP(A9001,Studies!A:BR,3,FALSE),"")</f>
        <v>https://www.ncbi.nlm.nih.gov/pubmed/17635500</v>
      </c>
      <c r="D9001" s="254" t="str">
        <f>IF(AND(A9001&lt;&gt;"",ISNUMBER(A9001)),VLOOKUP(A9001,Studies!A:BR,4,FALSE),"")</f>
        <v>N-desmethylclarithromycin</v>
      </c>
      <c r="E9001" s="254" t="str">
        <f>IF(AND(A9001&lt;&gt;"",ISNUMBER(A9001)),VLOOKUP(A9001,Studies!A:BR,5,FALSE),"")</f>
        <v>N-desmethylclarithromycin</v>
      </c>
      <c r="F9001" s="255" t="str">
        <f>IF(AND(A9001&lt;&gt;"",ISNUMBER(A9001)),VLOOKUP(A9001,Studies!A:BR,6,FALSE),"")</f>
        <v>Serum</v>
      </c>
      <c r="G9001" s="194">
        <v>148.5</v>
      </c>
      <c r="H9001" s="194" t="s">
        <v>60</v>
      </c>
      <c r="I9001" s="187">
        <v>0.4936239</v>
      </c>
      <c r="J9001" s="187" t="s">
        <v>1221</v>
      </c>
      <c r="K9001" s="41" t="s">
        <v>335</v>
      </c>
      <c r="L9001" s="195">
        <v>0.2750378</v>
      </c>
      <c r="M9001" s="195" t="s">
        <v>1221</v>
      </c>
      <c r="N9001" s="52" t="s">
        <v>117</v>
      </c>
    </row>
    <row r="9002" spans="1:16" x14ac:dyDescent="0.2">
      <c r="A9002" s="30">
        <v>2033</v>
      </c>
      <c r="B9002" s="253" t="str">
        <f>IF(AND(A9002&lt;&gt;"",ISNUMBER(A9002)),VLOOKUP(A9002,Studies!A:BR,2,FALSE),"")</f>
        <v>Quinney 2008</v>
      </c>
      <c r="C9002" s="254" t="str">
        <f>IF(AND(A9002&lt;&gt;"",ISNUMBER(A9002)),VLOOKUP(A9002,Studies!A:BR,3,FALSE),"")</f>
        <v>https://www.ncbi.nlm.nih.gov/pubmed/17635500</v>
      </c>
      <c r="D9002" s="254" t="str">
        <f>IF(AND(A9002&lt;&gt;"",ISNUMBER(A9002)),VLOOKUP(A9002,Studies!A:BR,4,FALSE),"")</f>
        <v>N-desmethylclarithromycin</v>
      </c>
      <c r="E9002" s="254" t="str">
        <f>IF(AND(A9002&lt;&gt;"",ISNUMBER(A9002)),VLOOKUP(A9002,Studies!A:BR,5,FALSE),"")</f>
        <v>N-desmethylclarithromycin</v>
      </c>
      <c r="F9002" s="255" t="str">
        <f>IF(AND(A9002&lt;&gt;"",ISNUMBER(A9002)),VLOOKUP(A9002,Studies!A:BR,6,FALSE),"")</f>
        <v>Serum</v>
      </c>
      <c r="G9002" s="194">
        <v>149</v>
      </c>
      <c r="H9002" s="194" t="s">
        <v>60</v>
      </c>
      <c r="I9002" s="187">
        <v>0.48301680000000002</v>
      </c>
      <c r="J9002" s="187" t="s">
        <v>1221</v>
      </c>
      <c r="K9002" s="41" t="s">
        <v>335</v>
      </c>
      <c r="L9002" s="195">
        <v>0.29526469999999999</v>
      </c>
      <c r="M9002" s="195" t="s">
        <v>1221</v>
      </c>
      <c r="N9002" s="52" t="s">
        <v>117</v>
      </c>
    </row>
    <row r="9003" spans="1:16" x14ac:dyDescent="0.2">
      <c r="A9003" s="30">
        <v>2033</v>
      </c>
      <c r="B9003" s="253" t="str">
        <f>IF(AND(A9003&lt;&gt;"",ISNUMBER(A9003)),VLOOKUP(A9003,Studies!A:BR,2,FALSE),"")</f>
        <v>Quinney 2008</v>
      </c>
      <c r="C9003" s="254" t="str">
        <f>IF(AND(A9003&lt;&gt;"",ISNUMBER(A9003)),VLOOKUP(A9003,Studies!A:BR,3,FALSE),"")</f>
        <v>https://www.ncbi.nlm.nih.gov/pubmed/17635500</v>
      </c>
      <c r="D9003" s="254" t="str">
        <f>IF(AND(A9003&lt;&gt;"",ISNUMBER(A9003)),VLOOKUP(A9003,Studies!A:BR,4,FALSE),"")</f>
        <v>N-desmethylclarithromycin</v>
      </c>
      <c r="E9003" s="254" t="str">
        <f>IF(AND(A9003&lt;&gt;"",ISNUMBER(A9003)),VLOOKUP(A9003,Studies!A:BR,5,FALSE),"")</f>
        <v>N-desmethylclarithromycin</v>
      </c>
      <c r="F9003" s="255" t="str">
        <f>IF(AND(A9003&lt;&gt;"",ISNUMBER(A9003)),VLOOKUP(A9003,Studies!A:BR,6,FALSE),"")</f>
        <v>Serum</v>
      </c>
      <c r="G9003" s="194">
        <v>150</v>
      </c>
      <c r="H9003" s="194" t="s">
        <v>60</v>
      </c>
      <c r="I9003" s="187">
        <v>0.5155421</v>
      </c>
      <c r="J9003" s="187" t="s">
        <v>1221</v>
      </c>
      <c r="K9003" s="41" t="s">
        <v>335</v>
      </c>
      <c r="L9003" s="195">
        <v>0.33380900000000002</v>
      </c>
      <c r="M9003" s="195" t="s">
        <v>1221</v>
      </c>
      <c r="N9003" s="52" t="s">
        <v>117</v>
      </c>
    </row>
    <row r="9004" spans="1:16" x14ac:dyDescent="0.2">
      <c r="A9004" s="30">
        <v>2033</v>
      </c>
      <c r="B9004" s="253" t="str">
        <f>IF(AND(A9004&lt;&gt;"",ISNUMBER(A9004)),VLOOKUP(A9004,Studies!A:BR,2,FALSE),"")</f>
        <v>Quinney 2008</v>
      </c>
      <c r="C9004" s="254" t="str">
        <f>IF(AND(A9004&lt;&gt;"",ISNUMBER(A9004)),VLOOKUP(A9004,Studies!A:BR,3,FALSE),"")</f>
        <v>https://www.ncbi.nlm.nih.gov/pubmed/17635500</v>
      </c>
      <c r="D9004" s="254" t="str">
        <f>IF(AND(A9004&lt;&gt;"",ISNUMBER(A9004)),VLOOKUP(A9004,Studies!A:BR,4,FALSE),"")</f>
        <v>N-desmethylclarithromycin</v>
      </c>
      <c r="E9004" s="254" t="str">
        <f>IF(AND(A9004&lt;&gt;"",ISNUMBER(A9004)),VLOOKUP(A9004,Studies!A:BR,5,FALSE),"")</f>
        <v>N-desmethylclarithromycin</v>
      </c>
      <c r="F9004" s="255" t="str">
        <f>IF(AND(A9004&lt;&gt;"",ISNUMBER(A9004)),VLOOKUP(A9004,Studies!A:BR,6,FALSE),"")</f>
        <v>Serum</v>
      </c>
      <c r="G9004" s="194">
        <v>151</v>
      </c>
      <c r="H9004" s="194" t="s">
        <v>60</v>
      </c>
      <c r="I9004" s="187">
        <v>0.48829159999999999</v>
      </c>
      <c r="J9004" s="187" t="s">
        <v>1221</v>
      </c>
      <c r="K9004" s="41" t="s">
        <v>335</v>
      </c>
      <c r="L9004" s="195">
        <v>0.29220279999999998</v>
      </c>
      <c r="M9004" s="195" t="s">
        <v>1221</v>
      </c>
      <c r="N9004" s="52" t="s">
        <v>117</v>
      </c>
    </row>
    <row r="9005" spans="1:16" x14ac:dyDescent="0.2">
      <c r="A9005" s="30">
        <v>2033</v>
      </c>
      <c r="B9005" s="253" t="str">
        <f>IF(AND(A9005&lt;&gt;"",ISNUMBER(A9005)),VLOOKUP(A9005,Studies!A:BR,2,FALSE),"")</f>
        <v>Quinney 2008</v>
      </c>
      <c r="C9005" s="254" t="str">
        <f>IF(AND(A9005&lt;&gt;"",ISNUMBER(A9005)),VLOOKUP(A9005,Studies!A:BR,3,FALSE),"")</f>
        <v>https://www.ncbi.nlm.nih.gov/pubmed/17635500</v>
      </c>
      <c r="D9005" s="254" t="str">
        <f>IF(AND(A9005&lt;&gt;"",ISNUMBER(A9005)),VLOOKUP(A9005,Studies!A:BR,4,FALSE),"")</f>
        <v>N-desmethylclarithromycin</v>
      </c>
      <c r="E9005" s="254" t="str">
        <f>IF(AND(A9005&lt;&gt;"",ISNUMBER(A9005)),VLOOKUP(A9005,Studies!A:BR,5,FALSE),"")</f>
        <v>N-desmethylclarithromycin</v>
      </c>
      <c r="F9005" s="255" t="str">
        <f>IF(AND(A9005&lt;&gt;"",ISNUMBER(A9005)),VLOOKUP(A9005,Studies!A:BR,6,FALSE),"")</f>
        <v>Serum</v>
      </c>
      <c r="G9005" s="194">
        <v>152</v>
      </c>
      <c r="H9005" s="194" t="s">
        <v>60</v>
      </c>
      <c r="I9005" s="187">
        <v>0.43803560000000002</v>
      </c>
      <c r="J9005" s="187" t="s">
        <v>1221</v>
      </c>
      <c r="K9005" s="41" t="s">
        <v>335</v>
      </c>
      <c r="L9005" s="195">
        <v>0.26590859999999999</v>
      </c>
      <c r="M9005" s="195" t="s">
        <v>1221</v>
      </c>
      <c r="N9005" s="52" t="s">
        <v>117</v>
      </c>
    </row>
    <row r="9006" spans="1:16" x14ac:dyDescent="0.2">
      <c r="A9006" s="30">
        <v>2033</v>
      </c>
      <c r="B9006" s="253" t="str">
        <f>IF(AND(A9006&lt;&gt;"",ISNUMBER(A9006)),VLOOKUP(A9006,Studies!A:BR,2,FALSE),"")</f>
        <v>Quinney 2008</v>
      </c>
      <c r="C9006" s="254" t="str">
        <f>IF(AND(A9006&lt;&gt;"",ISNUMBER(A9006)),VLOOKUP(A9006,Studies!A:BR,3,FALSE),"")</f>
        <v>https://www.ncbi.nlm.nih.gov/pubmed/17635500</v>
      </c>
      <c r="D9006" s="254" t="str">
        <f>IF(AND(A9006&lt;&gt;"",ISNUMBER(A9006)),VLOOKUP(A9006,Studies!A:BR,4,FALSE),"")</f>
        <v>N-desmethylclarithromycin</v>
      </c>
      <c r="E9006" s="254" t="str">
        <f>IF(AND(A9006&lt;&gt;"",ISNUMBER(A9006)),VLOOKUP(A9006,Studies!A:BR,5,FALSE),"")</f>
        <v>N-desmethylclarithromycin</v>
      </c>
      <c r="F9006" s="255" t="str">
        <f>IF(AND(A9006&lt;&gt;"",ISNUMBER(A9006)),VLOOKUP(A9006,Studies!A:BR,6,FALSE),"")</f>
        <v>Serum</v>
      </c>
      <c r="G9006" s="194">
        <v>154</v>
      </c>
      <c r="H9006" s="194" t="s">
        <v>60</v>
      </c>
      <c r="I9006" s="187">
        <v>0.45748549999999999</v>
      </c>
      <c r="J9006" s="187" t="s">
        <v>1221</v>
      </c>
      <c r="K9006" s="41" t="s">
        <v>335</v>
      </c>
      <c r="L9006" s="195">
        <v>0.267683</v>
      </c>
      <c r="M9006" s="195" t="s">
        <v>1221</v>
      </c>
      <c r="N9006" s="52" t="s">
        <v>117</v>
      </c>
    </row>
    <row r="9007" spans="1:16" x14ac:dyDescent="0.2">
      <c r="A9007" s="30">
        <v>2033</v>
      </c>
      <c r="B9007" s="253" t="str">
        <f>IF(AND(A9007&lt;&gt;"",ISNUMBER(A9007)),VLOOKUP(A9007,Studies!A:BR,2,FALSE),"")</f>
        <v>Quinney 2008</v>
      </c>
      <c r="C9007" s="254" t="str">
        <f>IF(AND(A9007&lt;&gt;"",ISNUMBER(A9007)),VLOOKUP(A9007,Studies!A:BR,3,FALSE),"")</f>
        <v>https://www.ncbi.nlm.nih.gov/pubmed/17635500</v>
      </c>
      <c r="D9007" s="254" t="str">
        <f>IF(AND(A9007&lt;&gt;"",ISNUMBER(A9007)),VLOOKUP(A9007,Studies!A:BR,4,FALSE),"")</f>
        <v>N-desmethylclarithromycin</v>
      </c>
      <c r="E9007" s="254" t="str">
        <f>IF(AND(A9007&lt;&gt;"",ISNUMBER(A9007)),VLOOKUP(A9007,Studies!A:BR,5,FALSE),"")</f>
        <v>N-desmethylclarithromycin</v>
      </c>
      <c r="F9007" s="255" t="str">
        <f>IF(AND(A9007&lt;&gt;"",ISNUMBER(A9007)),VLOOKUP(A9007,Studies!A:BR,6,FALSE),"")</f>
        <v>Serum</v>
      </c>
      <c r="G9007" s="194">
        <v>156</v>
      </c>
      <c r="H9007" s="194" t="s">
        <v>60</v>
      </c>
      <c r="I9007" s="187">
        <v>0.39724330000000002</v>
      </c>
      <c r="J9007" s="187" t="s">
        <v>1221</v>
      </c>
      <c r="K9007" s="41" t="s">
        <v>335</v>
      </c>
      <c r="L9007" s="195">
        <v>0.2845529</v>
      </c>
      <c r="M9007" s="195" t="s">
        <v>1221</v>
      </c>
      <c r="N9007" s="52" t="s">
        <v>117</v>
      </c>
    </row>
    <row r="9008" spans="1:16" x14ac:dyDescent="0.2">
      <c r="A9008" s="30">
        <v>2021</v>
      </c>
      <c r="B9008" s="253" t="str">
        <f>IF(AND(A9008&lt;&gt;"",ISNUMBER(A9008)),VLOOKUP(A9008,Studies!A:BR,2,FALSE),"")</f>
        <v>Quinney 2008</v>
      </c>
      <c r="C9008" s="254" t="str">
        <f>IF(AND(A9008&lt;&gt;"",ISNUMBER(A9008)),VLOOKUP(A9008,Studies!A:BR,3,FALSE),"")</f>
        <v>https://www.ncbi.nlm.nih.gov/pubmed/17635500</v>
      </c>
      <c r="D9008" s="254" t="str">
        <f>IF(AND(A9008&lt;&gt;"",ISNUMBER(A9008)),VLOOKUP(A9008,Studies!A:BR,4,FALSE),"")</f>
        <v>Control iv Midazolam All</v>
      </c>
      <c r="E9008" s="254" t="str">
        <f>IF(AND(A9008&lt;&gt;"",ISNUMBER(A9008)),VLOOKUP(A9008,Studies!A:BR,5,FALSE),"")</f>
        <v>Midazolam</v>
      </c>
      <c r="F9008" s="255" t="str">
        <f>IF(AND(A9008&lt;&gt;"",ISNUMBER(A9008)),VLOOKUP(A9008,Studies!A:BR,6,FALSE),"")</f>
        <v>Whole Blood</v>
      </c>
      <c r="G9008" s="194">
        <v>0.08</v>
      </c>
      <c r="H9008" s="194" t="s">
        <v>60</v>
      </c>
      <c r="I9008" s="187">
        <v>20.70937</v>
      </c>
      <c r="J9008" s="41" t="s">
        <v>968</v>
      </c>
      <c r="K9008" s="41" t="s">
        <v>335</v>
      </c>
      <c r="L9008" s="195">
        <v>14.419140000000001</v>
      </c>
      <c r="M9008" s="52" t="s">
        <v>968</v>
      </c>
      <c r="N9008" s="52" t="s">
        <v>117</v>
      </c>
      <c r="O9008" s="59">
        <v>1</v>
      </c>
      <c r="P9008" s="42" t="s">
        <v>2686</v>
      </c>
    </row>
    <row r="9009" spans="1:16" x14ac:dyDescent="0.2">
      <c r="A9009" s="30">
        <v>2021</v>
      </c>
      <c r="B9009" s="253" t="str">
        <f>IF(AND(A9009&lt;&gt;"",ISNUMBER(A9009)),VLOOKUP(A9009,Studies!A:BR,2,FALSE),"")</f>
        <v>Quinney 2008</v>
      </c>
      <c r="C9009" s="254" t="str">
        <f>IF(AND(A9009&lt;&gt;"",ISNUMBER(A9009)),VLOOKUP(A9009,Studies!A:BR,3,FALSE),"")</f>
        <v>https://www.ncbi.nlm.nih.gov/pubmed/17635500</v>
      </c>
      <c r="D9009" s="254" t="str">
        <f>IF(AND(A9009&lt;&gt;"",ISNUMBER(A9009)),VLOOKUP(A9009,Studies!A:BR,4,FALSE),"")</f>
        <v>Control iv Midazolam All</v>
      </c>
      <c r="E9009" s="254" t="str">
        <f>IF(AND(A9009&lt;&gt;"",ISNUMBER(A9009)),VLOOKUP(A9009,Studies!A:BR,5,FALSE),"")</f>
        <v>Midazolam</v>
      </c>
      <c r="F9009" s="255" t="str">
        <f>IF(AND(A9009&lt;&gt;"",ISNUMBER(A9009)),VLOOKUP(A9009,Studies!A:BR,6,FALSE),"")</f>
        <v>Whole Blood</v>
      </c>
      <c r="G9009" s="194">
        <v>0.25</v>
      </c>
      <c r="H9009" s="194" t="s">
        <v>60</v>
      </c>
      <c r="I9009" s="187">
        <v>38.301430000000003</v>
      </c>
      <c r="J9009" s="41" t="s">
        <v>968</v>
      </c>
      <c r="K9009" s="41" t="s">
        <v>335</v>
      </c>
      <c r="L9009" s="195">
        <v>15.206939999999999</v>
      </c>
      <c r="M9009" s="52" t="s">
        <v>968</v>
      </c>
      <c r="N9009" s="52" t="s">
        <v>117</v>
      </c>
      <c r="O9009" s="199">
        <v>1</v>
      </c>
    </row>
    <row r="9010" spans="1:16" x14ac:dyDescent="0.2">
      <c r="A9010" s="30">
        <v>2021</v>
      </c>
      <c r="B9010" s="253" t="str">
        <f>IF(AND(A9010&lt;&gt;"",ISNUMBER(A9010)),VLOOKUP(A9010,Studies!A:BR,2,FALSE),"")</f>
        <v>Quinney 2008</v>
      </c>
      <c r="C9010" s="254" t="str">
        <f>IF(AND(A9010&lt;&gt;"",ISNUMBER(A9010)),VLOOKUP(A9010,Studies!A:BR,3,FALSE),"")</f>
        <v>https://www.ncbi.nlm.nih.gov/pubmed/17635500</v>
      </c>
      <c r="D9010" s="254" t="str">
        <f>IF(AND(A9010&lt;&gt;"",ISNUMBER(A9010)),VLOOKUP(A9010,Studies!A:BR,4,FALSE),"")</f>
        <v>Control iv Midazolam All</v>
      </c>
      <c r="E9010" s="254" t="str">
        <f>IF(AND(A9010&lt;&gt;"",ISNUMBER(A9010)),VLOOKUP(A9010,Studies!A:BR,5,FALSE),"")</f>
        <v>Midazolam</v>
      </c>
      <c r="F9010" s="255" t="str">
        <f>IF(AND(A9010&lt;&gt;"",ISNUMBER(A9010)),VLOOKUP(A9010,Studies!A:BR,6,FALSE),"")</f>
        <v>Whole Blood</v>
      </c>
      <c r="G9010" s="194">
        <v>0.5</v>
      </c>
      <c r="H9010" s="194" t="s">
        <v>60</v>
      </c>
      <c r="I9010" s="187">
        <v>55.27966</v>
      </c>
      <c r="J9010" s="41" t="s">
        <v>968</v>
      </c>
      <c r="K9010" s="41" t="s">
        <v>335</v>
      </c>
      <c r="L9010" s="195">
        <v>20.297239999999999</v>
      </c>
      <c r="M9010" s="52" t="s">
        <v>968</v>
      </c>
      <c r="N9010" s="52" t="s">
        <v>117</v>
      </c>
      <c r="O9010" s="199">
        <v>1</v>
      </c>
    </row>
    <row r="9011" spans="1:16" x14ac:dyDescent="0.2">
      <c r="A9011" s="30">
        <v>2021</v>
      </c>
      <c r="B9011" s="253" t="str">
        <f>IF(AND(A9011&lt;&gt;"",ISNUMBER(A9011)),VLOOKUP(A9011,Studies!A:BR,2,FALSE),"")</f>
        <v>Quinney 2008</v>
      </c>
      <c r="C9011" s="254" t="str">
        <f>IF(AND(A9011&lt;&gt;"",ISNUMBER(A9011)),VLOOKUP(A9011,Studies!A:BR,3,FALSE),"")</f>
        <v>https://www.ncbi.nlm.nih.gov/pubmed/17635500</v>
      </c>
      <c r="D9011" s="254" t="str">
        <f>IF(AND(A9011&lt;&gt;"",ISNUMBER(A9011)),VLOOKUP(A9011,Studies!A:BR,4,FALSE),"")</f>
        <v>Control iv Midazolam All</v>
      </c>
      <c r="E9011" s="254" t="str">
        <f>IF(AND(A9011&lt;&gt;"",ISNUMBER(A9011)),VLOOKUP(A9011,Studies!A:BR,5,FALSE),"")</f>
        <v>Midazolam</v>
      </c>
      <c r="F9011" s="255" t="str">
        <f>IF(AND(A9011&lt;&gt;"",ISNUMBER(A9011)),VLOOKUP(A9011,Studies!A:BR,6,FALSE),"")</f>
        <v>Whole Blood</v>
      </c>
      <c r="G9011" s="194">
        <v>0.75</v>
      </c>
      <c r="H9011" s="194" t="s">
        <v>60</v>
      </c>
      <c r="I9011" s="187">
        <v>32.59545</v>
      </c>
      <c r="J9011" s="41" t="s">
        <v>968</v>
      </c>
      <c r="K9011" s="41" t="s">
        <v>335</v>
      </c>
      <c r="L9011" s="195">
        <v>10.54942</v>
      </c>
      <c r="M9011" s="52" t="s">
        <v>968</v>
      </c>
      <c r="N9011" s="52" t="s">
        <v>117</v>
      </c>
      <c r="O9011" s="199">
        <v>1</v>
      </c>
    </row>
    <row r="9012" spans="1:16" x14ac:dyDescent="0.2">
      <c r="A9012" s="30">
        <v>2021</v>
      </c>
      <c r="B9012" s="253" t="str">
        <f>IF(AND(A9012&lt;&gt;"",ISNUMBER(A9012)),VLOOKUP(A9012,Studies!A:BR,2,FALSE),"")</f>
        <v>Quinney 2008</v>
      </c>
      <c r="C9012" s="254" t="str">
        <f>IF(AND(A9012&lt;&gt;"",ISNUMBER(A9012)),VLOOKUP(A9012,Studies!A:BR,3,FALSE),"")</f>
        <v>https://www.ncbi.nlm.nih.gov/pubmed/17635500</v>
      </c>
      <c r="D9012" s="254" t="str">
        <f>IF(AND(A9012&lt;&gt;"",ISNUMBER(A9012)),VLOOKUP(A9012,Studies!A:BR,4,FALSE),"")</f>
        <v>Control iv Midazolam All</v>
      </c>
      <c r="E9012" s="254" t="str">
        <f>IF(AND(A9012&lt;&gt;"",ISNUMBER(A9012)),VLOOKUP(A9012,Studies!A:BR,5,FALSE),"")</f>
        <v>Midazolam</v>
      </c>
      <c r="F9012" s="255" t="str">
        <f>IF(AND(A9012&lt;&gt;"",ISNUMBER(A9012)),VLOOKUP(A9012,Studies!A:BR,6,FALSE),"")</f>
        <v>Whole Blood</v>
      </c>
      <c r="G9012" s="194">
        <v>1</v>
      </c>
      <c r="H9012" s="194" t="s">
        <v>60</v>
      </c>
      <c r="I9012" s="187">
        <v>25.995380000000001</v>
      </c>
      <c r="J9012" s="41" t="s">
        <v>968</v>
      </c>
      <c r="K9012" s="41" t="s">
        <v>335</v>
      </c>
      <c r="L9012" s="195">
        <v>6.2572590000000003</v>
      </c>
      <c r="M9012" s="52" t="s">
        <v>968</v>
      </c>
      <c r="N9012" s="52" t="s">
        <v>117</v>
      </c>
      <c r="O9012" s="199">
        <v>1</v>
      </c>
    </row>
    <row r="9013" spans="1:16" x14ac:dyDescent="0.2">
      <c r="A9013" s="30">
        <v>2021</v>
      </c>
      <c r="B9013" s="253" t="str">
        <f>IF(AND(A9013&lt;&gt;"",ISNUMBER(A9013)),VLOOKUP(A9013,Studies!A:BR,2,FALSE),"")</f>
        <v>Quinney 2008</v>
      </c>
      <c r="C9013" s="254" t="str">
        <f>IF(AND(A9013&lt;&gt;"",ISNUMBER(A9013)),VLOOKUP(A9013,Studies!A:BR,3,FALSE),"")</f>
        <v>https://www.ncbi.nlm.nih.gov/pubmed/17635500</v>
      </c>
      <c r="D9013" s="254" t="str">
        <f>IF(AND(A9013&lt;&gt;"",ISNUMBER(A9013)),VLOOKUP(A9013,Studies!A:BR,4,FALSE),"")</f>
        <v>Control iv Midazolam All</v>
      </c>
      <c r="E9013" s="254" t="str">
        <f>IF(AND(A9013&lt;&gt;"",ISNUMBER(A9013)),VLOOKUP(A9013,Studies!A:BR,5,FALSE),"")</f>
        <v>Midazolam</v>
      </c>
      <c r="F9013" s="255" t="str">
        <f>IF(AND(A9013&lt;&gt;"",ISNUMBER(A9013)),VLOOKUP(A9013,Studies!A:BR,6,FALSE),"")</f>
        <v>Whole Blood</v>
      </c>
      <c r="G9013" s="194">
        <v>1.5</v>
      </c>
      <c r="H9013" s="194" t="s">
        <v>60</v>
      </c>
      <c r="I9013" s="187">
        <v>18.416419999999999</v>
      </c>
      <c r="J9013" s="41" t="s">
        <v>968</v>
      </c>
      <c r="K9013" s="41" t="s">
        <v>335</v>
      </c>
      <c r="L9013" s="195">
        <v>7.0359420000000004</v>
      </c>
      <c r="M9013" s="52" t="s">
        <v>968</v>
      </c>
      <c r="N9013" s="52" t="s">
        <v>117</v>
      </c>
      <c r="O9013" s="199">
        <v>1</v>
      </c>
    </row>
    <row r="9014" spans="1:16" x14ac:dyDescent="0.2">
      <c r="A9014" s="30">
        <v>2021</v>
      </c>
      <c r="B9014" s="253" t="str">
        <f>IF(AND(A9014&lt;&gt;"",ISNUMBER(A9014)),VLOOKUP(A9014,Studies!A:BR,2,FALSE),"")</f>
        <v>Quinney 2008</v>
      </c>
      <c r="C9014" s="254" t="str">
        <f>IF(AND(A9014&lt;&gt;"",ISNUMBER(A9014)),VLOOKUP(A9014,Studies!A:BR,3,FALSE),"")</f>
        <v>https://www.ncbi.nlm.nih.gov/pubmed/17635500</v>
      </c>
      <c r="D9014" s="254" t="str">
        <f>IF(AND(A9014&lt;&gt;"",ISNUMBER(A9014)),VLOOKUP(A9014,Studies!A:BR,4,FALSE),"")</f>
        <v>Control iv Midazolam All</v>
      </c>
      <c r="E9014" s="254" t="str">
        <f>IF(AND(A9014&lt;&gt;"",ISNUMBER(A9014)),VLOOKUP(A9014,Studies!A:BR,5,FALSE),"")</f>
        <v>Midazolam</v>
      </c>
      <c r="F9014" s="255" t="str">
        <f>IF(AND(A9014&lt;&gt;"",ISNUMBER(A9014)),VLOOKUP(A9014,Studies!A:BR,6,FALSE),"")</f>
        <v>Whole Blood</v>
      </c>
      <c r="G9014" s="194">
        <v>2</v>
      </c>
      <c r="H9014" s="194" t="s">
        <v>60</v>
      </c>
      <c r="I9014" s="187">
        <v>14.85005</v>
      </c>
      <c r="J9014" s="41" t="s">
        <v>968</v>
      </c>
      <c r="K9014" s="41" t="s">
        <v>335</v>
      </c>
      <c r="L9014" s="195">
        <v>5.673063</v>
      </c>
      <c r="M9014" s="52" t="s">
        <v>968</v>
      </c>
      <c r="N9014" s="52" t="s">
        <v>117</v>
      </c>
      <c r="O9014" s="199">
        <v>1</v>
      </c>
    </row>
    <row r="9015" spans="1:16" x14ac:dyDescent="0.2">
      <c r="A9015" s="30">
        <v>2021</v>
      </c>
      <c r="B9015" s="253" t="str">
        <f>IF(AND(A9015&lt;&gt;"",ISNUMBER(A9015)),VLOOKUP(A9015,Studies!A:BR,2,FALSE),"")</f>
        <v>Quinney 2008</v>
      </c>
      <c r="C9015" s="254" t="str">
        <f>IF(AND(A9015&lt;&gt;"",ISNUMBER(A9015)),VLOOKUP(A9015,Studies!A:BR,3,FALSE),"")</f>
        <v>https://www.ncbi.nlm.nih.gov/pubmed/17635500</v>
      </c>
      <c r="D9015" s="254" t="str">
        <f>IF(AND(A9015&lt;&gt;"",ISNUMBER(A9015)),VLOOKUP(A9015,Studies!A:BR,4,FALSE),"")</f>
        <v>Control iv Midazolam All</v>
      </c>
      <c r="E9015" s="254" t="str">
        <f>IF(AND(A9015&lt;&gt;"",ISNUMBER(A9015)),VLOOKUP(A9015,Studies!A:BR,5,FALSE),"")</f>
        <v>Midazolam</v>
      </c>
      <c r="F9015" s="255" t="str">
        <f>IF(AND(A9015&lt;&gt;"",ISNUMBER(A9015)),VLOOKUP(A9015,Studies!A:BR,6,FALSE),"")</f>
        <v>Whole Blood</v>
      </c>
      <c r="G9015" s="194">
        <v>2.5</v>
      </c>
      <c r="H9015" s="194" t="s">
        <v>60</v>
      </c>
      <c r="I9015" s="187">
        <v>12.36786</v>
      </c>
      <c r="J9015" s="41" t="s">
        <v>968</v>
      </c>
      <c r="K9015" s="41" t="s">
        <v>335</v>
      </c>
      <c r="L9015" s="195">
        <v>4.7248109999999999</v>
      </c>
      <c r="M9015" s="52" t="s">
        <v>968</v>
      </c>
      <c r="N9015" s="52" t="s">
        <v>117</v>
      </c>
      <c r="O9015" s="199">
        <v>1</v>
      </c>
    </row>
    <row r="9016" spans="1:16" x14ac:dyDescent="0.2">
      <c r="A9016" s="30">
        <v>2021</v>
      </c>
      <c r="B9016" s="253" t="str">
        <f>IF(AND(A9016&lt;&gt;"",ISNUMBER(A9016)),VLOOKUP(A9016,Studies!A:BR,2,FALSE),"")</f>
        <v>Quinney 2008</v>
      </c>
      <c r="C9016" s="254" t="str">
        <f>IF(AND(A9016&lt;&gt;"",ISNUMBER(A9016)),VLOOKUP(A9016,Studies!A:BR,3,FALSE),"")</f>
        <v>https://www.ncbi.nlm.nih.gov/pubmed/17635500</v>
      </c>
      <c r="D9016" s="254" t="str">
        <f>IF(AND(A9016&lt;&gt;"",ISNUMBER(A9016)),VLOOKUP(A9016,Studies!A:BR,4,FALSE),"")</f>
        <v>Control iv Midazolam All</v>
      </c>
      <c r="E9016" s="254" t="str">
        <f>IF(AND(A9016&lt;&gt;"",ISNUMBER(A9016)),VLOOKUP(A9016,Studies!A:BR,5,FALSE),"")</f>
        <v>Midazolam</v>
      </c>
      <c r="F9016" s="255" t="str">
        <f>IF(AND(A9016&lt;&gt;"",ISNUMBER(A9016)),VLOOKUP(A9016,Studies!A:BR,6,FALSE),"")</f>
        <v>Whole Blood</v>
      </c>
      <c r="G9016" s="194">
        <v>3</v>
      </c>
      <c r="H9016" s="194" t="s">
        <v>60</v>
      </c>
      <c r="I9016" s="187">
        <v>10.87128</v>
      </c>
      <c r="J9016" s="41" t="s">
        <v>968</v>
      </c>
      <c r="K9016" s="41" t="s">
        <v>335</v>
      </c>
      <c r="L9016" s="195">
        <v>4.153073</v>
      </c>
      <c r="M9016" s="52" t="s">
        <v>968</v>
      </c>
      <c r="N9016" s="52" t="s">
        <v>117</v>
      </c>
      <c r="O9016" s="199">
        <v>1</v>
      </c>
    </row>
    <row r="9017" spans="1:16" x14ac:dyDescent="0.2">
      <c r="A9017" s="30">
        <v>2021</v>
      </c>
      <c r="B9017" s="253" t="str">
        <f>IF(AND(A9017&lt;&gt;"",ISNUMBER(A9017)),VLOOKUP(A9017,Studies!A:BR,2,FALSE),"")</f>
        <v>Quinney 2008</v>
      </c>
      <c r="C9017" s="254" t="str">
        <f>IF(AND(A9017&lt;&gt;"",ISNUMBER(A9017)),VLOOKUP(A9017,Studies!A:BR,3,FALSE),"")</f>
        <v>https://www.ncbi.nlm.nih.gov/pubmed/17635500</v>
      </c>
      <c r="D9017" s="254" t="str">
        <f>IF(AND(A9017&lt;&gt;"",ISNUMBER(A9017)),VLOOKUP(A9017,Studies!A:BR,4,FALSE),"")</f>
        <v>Control iv Midazolam All</v>
      </c>
      <c r="E9017" s="254" t="str">
        <f>IF(AND(A9017&lt;&gt;"",ISNUMBER(A9017)),VLOOKUP(A9017,Studies!A:BR,5,FALSE),"")</f>
        <v>Midazolam</v>
      </c>
      <c r="F9017" s="255" t="str">
        <f>IF(AND(A9017&lt;&gt;"",ISNUMBER(A9017)),VLOOKUP(A9017,Studies!A:BR,6,FALSE),"")</f>
        <v>Whole Blood</v>
      </c>
      <c r="G9017" s="194">
        <v>4</v>
      </c>
      <c r="H9017" s="194" t="s">
        <v>60</v>
      </c>
      <c r="I9017" s="187">
        <v>9.0583039999999997</v>
      </c>
      <c r="J9017" s="41" t="s">
        <v>968</v>
      </c>
      <c r="K9017" s="41" t="s">
        <v>335</v>
      </c>
      <c r="L9017" s="195">
        <v>4.2973499999999998</v>
      </c>
      <c r="M9017" s="52" t="s">
        <v>968</v>
      </c>
      <c r="N9017" s="52" t="s">
        <v>117</v>
      </c>
      <c r="O9017" s="199">
        <v>1</v>
      </c>
    </row>
    <row r="9018" spans="1:16" x14ac:dyDescent="0.2">
      <c r="A9018" s="30">
        <v>2021</v>
      </c>
      <c r="B9018" s="253" t="str">
        <f>IF(AND(A9018&lt;&gt;"",ISNUMBER(A9018)),VLOOKUP(A9018,Studies!A:BR,2,FALSE),"")</f>
        <v>Quinney 2008</v>
      </c>
      <c r="C9018" s="254" t="str">
        <f>IF(AND(A9018&lt;&gt;"",ISNUMBER(A9018)),VLOOKUP(A9018,Studies!A:BR,3,FALSE),"")</f>
        <v>https://www.ncbi.nlm.nih.gov/pubmed/17635500</v>
      </c>
      <c r="D9018" s="254" t="str">
        <f>IF(AND(A9018&lt;&gt;"",ISNUMBER(A9018)),VLOOKUP(A9018,Studies!A:BR,4,FALSE),"")</f>
        <v>Control iv Midazolam All</v>
      </c>
      <c r="E9018" s="254" t="str">
        <f>IF(AND(A9018&lt;&gt;"",ISNUMBER(A9018)),VLOOKUP(A9018,Studies!A:BR,5,FALSE),"")</f>
        <v>Midazolam</v>
      </c>
      <c r="F9018" s="255" t="str">
        <f>IF(AND(A9018&lt;&gt;"",ISNUMBER(A9018)),VLOOKUP(A9018,Studies!A:BR,6,FALSE),"")</f>
        <v>Whole Blood</v>
      </c>
      <c r="G9018" s="194">
        <v>6</v>
      </c>
      <c r="H9018" s="194" t="s">
        <v>60</v>
      </c>
      <c r="I9018" s="187">
        <v>5.1238239999999999</v>
      </c>
      <c r="J9018" s="41" t="s">
        <v>968</v>
      </c>
      <c r="K9018" s="41" t="s">
        <v>335</v>
      </c>
      <c r="L9018" s="195">
        <v>2.9356710000000001</v>
      </c>
      <c r="M9018" s="52" t="s">
        <v>968</v>
      </c>
      <c r="N9018" s="52" t="s">
        <v>117</v>
      </c>
      <c r="O9018" s="199">
        <v>1</v>
      </c>
    </row>
    <row r="9019" spans="1:16" x14ac:dyDescent="0.2">
      <c r="A9019" s="30">
        <v>2021</v>
      </c>
      <c r="B9019" s="253" t="str">
        <f>IF(AND(A9019&lt;&gt;"",ISNUMBER(A9019)),VLOOKUP(A9019,Studies!A:BR,2,FALSE),"")</f>
        <v>Quinney 2008</v>
      </c>
      <c r="C9019" s="254" t="str">
        <f>IF(AND(A9019&lt;&gt;"",ISNUMBER(A9019)),VLOOKUP(A9019,Studies!A:BR,3,FALSE),"")</f>
        <v>https://www.ncbi.nlm.nih.gov/pubmed/17635500</v>
      </c>
      <c r="D9019" s="254" t="str">
        <f>IF(AND(A9019&lt;&gt;"",ISNUMBER(A9019)),VLOOKUP(A9019,Studies!A:BR,4,FALSE),"")</f>
        <v>Control iv Midazolam All</v>
      </c>
      <c r="E9019" s="254" t="str">
        <f>IF(AND(A9019&lt;&gt;"",ISNUMBER(A9019)),VLOOKUP(A9019,Studies!A:BR,5,FALSE),"")</f>
        <v>Midazolam</v>
      </c>
      <c r="F9019" s="255" t="str">
        <f>IF(AND(A9019&lt;&gt;"",ISNUMBER(A9019)),VLOOKUP(A9019,Studies!A:BR,6,FALSE),"")</f>
        <v>Whole Blood</v>
      </c>
      <c r="G9019" s="194">
        <v>8</v>
      </c>
      <c r="H9019" s="194" t="s">
        <v>60</v>
      </c>
      <c r="I9019" s="187">
        <v>3.4071509999999998</v>
      </c>
      <c r="J9019" s="41" t="s">
        <v>968</v>
      </c>
      <c r="K9019" s="41" t="s">
        <v>335</v>
      </c>
      <c r="L9019" s="195">
        <v>2.5625309999999999</v>
      </c>
      <c r="M9019" s="52" t="s">
        <v>968</v>
      </c>
      <c r="N9019" s="52" t="s">
        <v>117</v>
      </c>
      <c r="O9019" s="199">
        <v>1</v>
      </c>
    </row>
    <row r="9020" spans="1:16" x14ac:dyDescent="0.2">
      <c r="A9020" s="30">
        <v>2021</v>
      </c>
      <c r="B9020" s="253" t="str">
        <f>IF(AND(A9020&lt;&gt;"",ISNUMBER(A9020)),VLOOKUP(A9020,Studies!A:BR,2,FALSE),"")</f>
        <v>Quinney 2008</v>
      </c>
      <c r="C9020" s="254" t="str">
        <f>IF(AND(A9020&lt;&gt;"",ISNUMBER(A9020)),VLOOKUP(A9020,Studies!A:BR,3,FALSE),"")</f>
        <v>https://www.ncbi.nlm.nih.gov/pubmed/17635500</v>
      </c>
      <c r="D9020" s="254" t="str">
        <f>IF(AND(A9020&lt;&gt;"",ISNUMBER(A9020)),VLOOKUP(A9020,Studies!A:BR,4,FALSE),"")</f>
        <v>Control iv Midazolam All</v>
      </c>
      <c r="E9020" s="254" t="str">
        <f>IF(AND(A9020&lt;&gt;"",ISNUMBER(A9020)),VLOOKUP(A9020,Studies!A:BR,5,FALSE),"")</f>
        <v>Midazolam</v>
      </c>
      <c r="F9020" s="255" t="str">
        <f>IF(AND(A9020&lt;&gt;"",ISNUMBER(A9020)),VLOOKUP(A9020,Studies!A:BR,6,FALSE),"")</f>
        <v>Whole Blood</v>
      </c>
      <c r="G9020" s="194">
        <v>10</v>
      </c>
      <c r="H9020" s="194" t="s">
        <v>60</v>
      </c>
      <c r="I9020" s="187">
        <v>2.9349509999999999</v>
      </c>
      <c r="J9020" s="41" t="s">
        <v>968</v>
      </c>
      <c r="K9020" s="41" t="s">
        <v>335</v>
      </c>
      <c r="L9020" s="195">
        <v>2.1522250000000001</v>
      </c>
      <c r="M9020" s="52" t="s">
        <v>968</v>
      </c>
      <c r="N9020" s="52" t="s">
        <v>117</v>
      </c>
      <c r="O9020" s="199">
        <v>1</v>
      </c>
    </row>
    <row r="9021" spans="1:16" x14ac:dyDescent="0.2">
      <c r="A9021" s="30">
        <v>2021</v>
      </c>
      <c r="B9021" s="253" t="str">
        <f>IF(AND(A9021&lt;&gt;"",ISNUMBER(A9021)),VLOOKUP(A9021,Studies!A:BR,2,FALSE),"")</f>
        <v>Quinney 2008</v>
      </c>
      <c r="C9021" s="254" t="str">
        <f>IF(AND(A9021&lt;&gt;"",ISNUMBER(A9021)),VLOOKUP(A9021,Studies!A:BR,3,FALSE),"")</f>
        <v>https://www.ncbi.nlm.nih.gov/pubmed/17635500</v>
      </c>
      <c r="D9021" s="254" t="str">
        <f>IF(AND(A9021&lt;&gt;"",ISNUMBER(A9021)),VLOOKUP(A9021,Studies!A:BR,4,FALSE),"")</f>
        <v>Control iv Midazolam All</v>
      </c>
      <c r="E9021" s="254" t="str">
        <f>IF(AND(A9021&lt;&gt;"",ISNUMBER(A9021)),VLOOKUP(A9021,Studies!A:BR,5,FALSE),"")</f>
        <v>Midazolam</v>
      </c>
      <c r="F9021" s="255" t="str">
        <f>IF(AND(A9021&lt;&gt;"",ISNUMBER(A9021)),VLOOKUP(A9021,Studies!A:BR,6,FALSE),"")</f>
        <v>Whole Blood</v>
      </c>
      <c r="G9021" s="194">
        <v>12</v>
      </c>
      <c r="H9021" s="194" t="s">
        <v>60</v>
      </c>
      <c r="I9021" s="187">
        <v>2.3955139999999999</v>
      </c>
      <c r="J9021" s="41" t="s">
        <v>968</v>
      </c>
      <c r="K9021" s="41" t="s">
        <v>335</v>
      </c>
      <c r="L9021" s="195">
        <v>1.8471109999999999</v>
      </c>
      <c r="M9021" s="52" t="s">
        <v>968</v>
      </c>
      <c r="N9021" s="52" t="s">
        <v>117</v>
      </c>
      <c r="O9021" s="199">
        <v>1</v>
      </c>
    </row>
    <row r="9022" spans="1:16" x14ac:dyDescent="0.2">
      <c r="A9022" s="30">
        <v>2027</v>
      </c>
      <c r="B9022" s="253" t="str">
        <f>IF(AND(A9022&lt;&gt;"",ISNUMBER(A9022)),VLOOKUP(A9022,Studies!A:BR,2,FALSE),"")</f>
        <v>Quinney 2008</v>
      </c>
      <c r="C9022" s="254" t="str">
        <f>IF(AND(A9022&lt;&gt;"",ISNUMBER(A9022)),VLOOKUP(A9022,Studies!A:BR,3,FALSE),"")</f>
        <v>https://www.ncbi.nlm.nih.gov/pubmed/17635500</v>
      </c>
      <c r="D9022" s="254" t="str">
        <f>IF(AND(A9022&lt;&gt;"",ISNUMBER(A9022)),VLOOKUP(A9022,Studies!A:BR,4,FALSE),"")</f>
        <v>iv Midazolam All after clarithromycin</v>
      </c>
      <c r="E9022" s="254" t="str">
        <f>IF(AND(A9022&lt;&gt;"",ISNUMBER(A9022)),VLOOKUP(A9022,Studies!A:BR,5,FALSE),"")</f>
        <v>Midazolam</v>
      </c>
      <c r="F9022" s="255" t="str">
        <f>IF(AND(A9022&lt;&gt;"",ISNUMBER(A9022)),VLOOKUP(A9022,Studies!A:BR,6,FALSE),"")</f>
        <v>Whole Blood</v>
      </c>
      <c r="G9022" s="194">
        <v>170.08</v>
      </c>
      <c r="H9022" s="194" t="s">
        <v>60</v>
      </c>
      <c r="I9022" s="187">
        <v>15.815060000000001</v>
      </c>
      <c r="J9022" s="41" t="s">
        <v>968</v>
      </c>
      <c r="K9022" s="41" t="s">
        <v>335</v>
      </c>
      <c r="L9022" s="195">
        <v>11.59732</v>
      </c>
      <c r="M9022" s="52" t="s">
        <v>968</v>
      </c>
      <c r="N9022" s="52" t="s">
        <v>117</v>
      </c>
      <c r="O9022" s="199">
        <v>1</v>
      </c>
      <c r="P9022" s="42" t="s">
        <v>2686</v>
      </c>
    </row>
    <row r="9023" spans="1:16" x14ac:dyDescent="0.2">
      <c r="A9023" s="30">
        <v>2027</v>
      </c>
      <c r="B9023" s="253" t="str">
        <f>IF(AND(A9023&lt;&gt;"",ISNUMBER(A9023)),VLOOKUP(A9023,Studies!A:BR,2,FALSE),"")</f>
        <v>Quinney 2008</v>
      </c>
      <c r="C9023" s="254" t="str">
        <f>IF(AND(A9023&lt;&gt;"",ISNUMBER(A9023)),VLOOKUP(A9023,Studies!A:BR,3,FALSE),"")</f>
        <v>https://www.ncbi.nlm.nih.gov/pubmed/17635500</v>
      </c>
      <c r="D9023" s="254" t="str">
        <f>IF(AND(A9023&lt;&gt;"",ISNUMBER(A9023)),VLOOKUP(A9023,Studies!A:BR,4,FALSE),"")</f>
        <v>iv Midazolam All after clarithromycin</v>
      </c>
      <c r="E9023" s="254" t="str">
        <f>IF(AND(A9023&lt;&gt;"",ISNUMBER(A9023)),VLOOKUP(A9023,Studies!A:BR,5,FALSE),"")</f>
        <v>Midazolam</v>
      </c>
      <c r="F9023" s="255" t="str">
        <f>IF(AND(A9023&lt;&gt;"",ISNUMBER(A9023)),VLOOKUP(A9023,Studies!A:BR,6,FALSE),"")</f>
        <v>Whole Blood</v>
      </c>
      <c r="G9023" s="194">
        <v>170.25</v>
      </c>
      <c r="H9023" s="194" t="s">
        <v>60</v>
      </c>
      <c r="I9023" s="187">
        <v>33.65184</v>
      </c>
      <c r="J9023" s="41" t="s">
        <v>968</v>
      </c>
      <c r="K9023" s="41" t="s">
        <v>335</v>
      </c>
      <c r="L9023" s="195">
        <v>14.38513</v>
      </c>
      <c r="M9023" s="52" t="s">
        <v>968</v>
      </c>
      <c r="N9023" s="52" t="s">
        <v>117</v>
      </c>
      <c r="O9023" s="199">
        <v>1</v>
      </c>
    </row>
    <row r="9024" spans="1:16" x14ac:dyDescent="0.2">
      <c r="A9024" s="30">
        <v>2027</v>
      </c>
      <c r="B9024" s="253" t="str">
        <f>IF(AND(A9024&lt;&gt;"",ISNUMBER(A9024)),VLOOKUP(A9024,Studies!A:BR,2,FALSE),"")</f>
        <v>Quinney 2008</v>
      </c>
      <c r="C9024" s="254" t="str">
        <f>IF(AND(A9024&lt;&gt;"",ISNUMBER(A9024)),VLOOKUP(A9024,Studies!A:BR,3,FALSE),"")</f>
        <v>https://www.ncbi.nlm.nih.gov/pubmed/17635500</v>
      </c>
      <c r="D9024" s="254" t="str">
        <f>IF(AND(A9024&lt;&gt;"",ISNUMBER(A9024)),VLOOKUP(A9024,Studies!A:BR,4,FALSE),"")</f>
        <v>iv Midazolam All after clarithromycin</v>
      </c>
      <c r="E9024" s="254" t="str">
        <f>IF(AND(A9024&lt;&gt;"",ISNUMBER(A9024)),VLOOKUP(A9024,Studies!A:BR,5,FALSE),"")</f>
        <v>Midazolam</v>
      </c>
      <c r="F9024" s="255" t="str">
        <f>IF(AND(A9024&lt;&gt;"",ISNUMBER(A9024)),VLOOKUP(A9024,Studies!A:BR,6,FALSE),"")</f>
        <v>Whole Blood</v>
      </c>
      <c r="G9024" s="194">
        <v>170.5</v>
      </c>
      <c r="H9024" s="194" t="s">
        <v>60</v>
      </c>
      <c r="I9024" s="187">
        <v>48.568150000000003</v>
      </c>
      <c r="J9024" s="41" t="s">
        <v>968</v>
      </c>
      <c r="K9024" s="41" t="s">
        <v>335</v>
      </c>
      <c r="L9024" s="195">
        <v>14.348240000000001</v>
      </c>
      <c r="M9024" s="52" t="s">
        <v>968</v>
      </c>
      <c r="N9024" s="52" t="s">
        <v>117</v>
      </c>
      <c r="O9024" s="199">
        <v>1</v>
      </c>
    </row>
    <row r="9025" spans="1:16" x14ac:dyDescent="0.2">
      <c r="A9025" s="30">
        <v>2027</v>
      </c>
      <c r="B9025" s="253" t="str">
        <f>IF(AND(A9025&lt;&gt;"",ISNUMBER(A9025)),VLOOKUP(A9025,Studies!A:BR,2,FALSE),"")</f>
        <v>Quinney 2008</v>
      </c>
      <c r="C9025" s="254" t="str">
        <f>IF(AND(A9025&lt;&gt;"",ISNUMBER(A9025)),VLOOKUP(A9025,Studies!A:BR,3,FALSE),"")</f>
        <v>https://www.ncbi.nlm.nih.gov/pubmed/17635500</v>
      </c>
      <c r="D9025" s="254" t="str">
        <f>IF(AND(A9025&lt;&gt;"",ISNUMBER(A9025)),VLOOKUP(A9025,Studies!A:BR,4,FALSE),"")</f>
        <v>iv Midazolam All after clarithromycin</v>
      </c>
      <c r="E9025" s="254" t="str">
        <f>IF(AND(A9025&lt;&gt;"",ISNUMBER(A9025)),VLOOKUP(A9025,Studies!A:BR,5,FALSE),"")</f>
        <v>Midazolam</v>
      </c>
      <c r="F9025" s="255" t="str">
        <f>IF(AND(A9025&lt;&gt;"",ISNUMBER(A9025)),VLOOKUP(A9025,Studies!A:BR,6,FALSE),"")</f>
        <v>Whole Blood</v>
      </c>
      <c r="G9025" s="194">
        <v>170.75</v>
      </c>
      <c r="H9025" s="194" t="s">
        <v>60</v>
      </c>
      <c r="I9025" s="187">
        <v>27.42887</v>
      </c>
      <c r="J9025" s="41" t="s">
        <v>968</v>
      </c>
      <c r="K9025" s="41" t="s">
        <v>335</v>
      </c>
      <c r="L9025" s="195">
        <v>8.8779090000000007</v>
      </c>
      <c r="M9025" s="52" t="s">
        <v>968</v>
      </c>
      <c r="N9025" s="52" t="s">
        <v>117</v>
      </c>
      <c r="O9025" s="199">
        <v>1</v>
      </c>
    </row>
    <row r="9026" spans="1:16" x14ac:dyDescent="0.2">
      <c r="A9026" s="30">
        <v>2027</v>
      </c>
      <c r="B9026" s="253" t="str">
        <f>IF(AND(A9026&lt;&gt;"",ISNUMBER(A9026)),VLOOKUP(A9026,Studies!A:BR,2,FALSE),"")</f>
        <v>Quinney 2008</v>
      </c>
      <c r="C9026" s="254" t="str">
        <f>IF(AND(A9026&lt;&gt;"",ISNUMBER(A9026)),VLOOKUP(A9026,Studies!A:BR,3,FALSE),"")</f>
        <v>https://www.ncbi.nlm.nih.gov/pubmed/17635500</v>
      </c>
      <c r="D9026" s="254" t="str">
        <f>IF(AND(A9026&lt;&gt;"",ISNUMBER(A9026)),VLOOKUP(A9026,Studies!A:BR,4,FALSE),"")</f>
        <v>iv Midazolam All after clarithromycin</v>
      </c>
      <c r="E9026" s="254" t="str">
        <f>IF(AND(A9026&lt;&gt;"",ISNUMBER(A9026)),VLOOKUP(A9026,Studies!A:BR,5,FALSE),"")</f>
        <v>Midazolam</v>
      </c>
      <c r="F9026" s="255" t="str">
        <f>IF(AND(A9026&lt;&gt;"",ISNUMBER(A9026)),VLOOKUP(A9026,Studies!A:BR,6,FALSE),"")</f>
        <v>Whole Blood</v>
      </c>
      <c r="G9026" s="194">
        <v>171</v>
      </c>
      <c r="H9026" s="194" t="s">
        <v>60</v>
      </c>
      <c r="I9026" s="187">
        <v>24.897349999999999</v>
      </c>
      <c r="J9026" s="41" t="s">
        <v>968</v>
      </c>
      <c r="K9026" s="41" t="s">
        <v>335</v>
      </c>
      <c r="L9026" s="195">
        <v>8.0591159999999995</v>
      </c>
      <c r="M9026" s="52" t="s">
        <v>968</v>
      </c>
      <c r="N9026" s="52" t="s">
        <v>117</v>
      </c>
      <c r="O9026" s="199">
        <v>1</v>
      </c>
    </row>
    <row r="9027" spans="1:16" x14ac:dyDescent="0.2">
      <c r="A9027" s="30">
        <v>2027</v>
      </c>
      <c r="B9027" s="253" t="str">
        <f>IF(AND(A9027&lt;&gt;"",ISNUMBER(A9027)),VLOOKUP(A9027,Studies!A:BR,2,FALSE),"")</f>
        <v>Quinney 2008</v>
      </c>
      <c r="C9027" s="254" t="str">
        <f>IF(AND(A9027&lt;&gt;"",ISNUMBER(A9027)),VLOOKUP(A9027,Studies!A:BR,3,FALSE),"")</f>
        <v>https://www.ncbi.nlm.nih.gov/pubmed/17635500</v>
      </c>
      <c r="D9027" s="254" t="str">
        <f>IF(AND(A9027&lt;&gt;"",ISNUMBER(A9027)),VLOOKUP(A9027,Studies!A:BR,4,FALSE),"")</f>
        <v>iv Midazolam All after clarithromycin</v>
      </c>
      <c r="E9027" s="254" t="str">
        <f>IF(AND(A9027&lt;&gt;"",ISNUMBER(A9027)),VLOOKUP(A9027,Studies!A:BR,5,FALSE),"")</f>
        <v>Midazolam</v>
      </c>
      <c r="F9027" s="255" t="str">
        <f>IF(AND(A9027&lt;&gt;"",ISNUMBER(A9027)),VLOOKUP(A9027,Studies!A:BR,6,FALSE),"")</f>
        <v>Whole Blood</v>
      </c>
      <c r="G9027" s="194">
        <v>171.5</v>
      </c>
      <c r="H9027" s="194" t="s">
        <v>60</v>
      </c>
      <c r="I9027" s="187">
        <v>19.02169</v>
      </c>
      <c r="J9027" s="41" t="s">
        <v>968</v>
      </c>
      <c r="K9027" s="41" t="s">
        <v>335</v>
      </c>
      <c r="L9027" s="195">
        <v>6.7062049999999997</v>
      </c>
      <c r="M9027" s="52" t="s">
        <v>968</v>
      </c>
      <c r="N9027" s="52" t="s">
        <v>117</v>
      </c>
      <c r="O9027" s="199">
        <v>1</v>
      </c>
    </row>
    <row r="9028" spans="1:16" x14ac:dyDescent="0.2">
      <c r="A9028" s="30">
        <v>2027</v>
      </c>
      <c r="B9028" s="253" t="str">
        <f>IF(AND(A9028&lt;&gt;"",ISNUMBER(A9028)),VLOOKUP(A9028,Studies!A:BR,2,FALSE),"")</f>
        <v>Quinney 2008</v>
      </c>
      <c r="C9028" s="254" t="str">
        <f>IF(AND(A9028&lt;&gt;"",ISNUMBER(A9028)),VLOOKUP(A9028,Studies!A:BR,3,FALSE),"")</f>
        <v>https://www.ncbi.nlm.nih.gov/pubmed/17635500</v>
      </c>
      <c r="D9028" s="254" t="str">
        <f>IF(AND(A9028&lt;&gt;"",ISNUMBER(A9028)),VLOOKUP(A9028,Studies!A:BR,4,FALSE),"")</f>
        <v>iv Midazolam All after clarithromycin</v>
      </c>
      <c r="E9028" s="254" t="str">
        <f>IF(AND(A9028&lt;&gt;"",ISNUMBER(A9028)),VLOOKUP(A9028,Studies!A:BR,5,FALSE),"")</f>
        <v>Midazolam</v>
      </c>
      <c r="F9028" s="255" t="str">
        <f>IF(AND(A9028&lt;&gt;"",ISNUMBER(A9028)),VLOOKUP(A9028,Studies!A:BR,6,FALSE),"")</f>
        <v>Whole Blood</v>
      </c>
      <c r="G9028" s="194">
        <v>172</v>
      </c>
      <c r="H9028" s="194" t="s">
        <v>60</v>
      </c>
      <c r="I9028" s="187">
        <v>18.227239999999998</v>
      </c>
      <c r="J9028" s="41" t="s">
        <v>968</v>
      </c>
      <c r="K9028" s="41" t="s">
        <v>335</v>
      </c>
      <c r="L9028" s="195">
        <v>6.6930100000000001</v>
      </c>
      <c r="M9028" s="52" t="s">
        <v>968</v>
      </c>
      <c r="N9028" s="52" t="s">
        <v>117</v>
      </c>
      <c r="O9028" s="199">
        <v>1</v>
      </c>
    </row>
    <row r="9029" spans="1:16" x14ac:dyDescent="0.2">
      <c r="A9029" s="30">
        <v>2027</v>
      </c>
      <c r="B9029" s="253" t="str">
        <f>IF(AND(A9029&lt;&gt;"",ISNUMBER(A9029)),VLOOKUP(A9029,Studies!A:BR,2,FALSE),"")</f>
        <v>Quinney 2008</v>
      </c>
      <c r="C9029" s="254" t="str">
        <f>IF(AND(A9029&lt;&gt;"",ISNUMBER(A9029)),VLOOKUP(A9029,Studies!A:BR,3,FALSE),"")</f>
        <v>https://www.ncbi.nlm.nih.gov/pubmed/17635500</v>
      </c>
      <c r="D9029" s="254" t="str">
        <f>IF(AND(A9029&lt;&gt;"",ISNUMBER(A9029)),VLOOKUP(A9029,Studies!A:BR,4,FALSE),"")</f>
        <v>iv Midazolam All after clarithromycin</v>
      </c>
      <c r="E9029" s="254" t="str">
        <f>IF(AND(A9029&lt;&gt;"",ISNUMBER(A9029)),VLOOKUP(A9029,Studies!A:BR,5,FALSE),"")</f>
        <v>Midazolam</v>
      </c>
      <c r="F9029" s="255" t="str">
        <f>IF(AND(A9029&lt;&gt;"",ISNUMBER(A9029)),VLOOKUP(A9029,Studies!A:BR,6,FALSE),"")</f>
        <v>Whole Blood</v>
      </c>
      <c r="G9029" s="194">
        <v>172.5</v>
      </c>
      <c r="H9029" s="194" t="s">
        <v>60</v>
      </c>
      <c r="I9029" s="187">
        <v>15.34543</v>
      </c>
      <c r="J9029" s="41" t="s">
        <v>968</v>
      </c>
      <c r="K9029" s="41" t="s">
        <v>335</v>
      </c>
      <c r="L9029" s="195">
        <v>7.036537</v>
      </c>
      <c r="M9029" s="52" t="s">
        <v>968</v>
      </c>
      <c r="N9029" s="52" t="s">
        <v>117</v>
      </c>
      <c r="O9029" s="199">
        <v>1</v>
      </c>
    </row>
    <row r="9030" spans="1:16" x14ac:dyDescent="0.2">
      <c r="A9030" s="30">
        <v>2027</v>
      </c>
      <c r="B9030" s="253" t="str">
        <f>IF(AND(A9030&lt;&gt;"",ISNUMBER(A9030)),VLOOKUP(A9030,Studies!A:BR,2,FALSE),"")</f>
        <v>Quinney 2008</v>
      </c>
      <c r="C9030" s="254" t="str">
        <f>IF(AND(A9030&lt;&gt;"",ISNUMBER(A9030)),VLOOKUP(A9030,Studies!A:BR,3,FALSE),"")</f>
        <v>https://www.ncbi.nlm.nih.gov/pubmed/17635500</v>
      </c>
      <c r="D9030" s="254" t="str">
        <f>IF(AND(A9030&lt;&gt;"",ISNUMBER(A9030)),VLOOKUP(A9030,Studies!A:BR,4,FALSE),"")</f>
        <v>iv Midazolam All after clarithromycin</v>
      </c>
      <c r="E9030" s="254" t="str">
        <f>IF(AND(A9030&lt;&gt;"",ISNUMBER(A9030)),VLOOKUP(A9030,Studies!A:BR,5,FALSE),"")</f>
        <v>Midazolam</v>
      </c>
      <c r="F9030" s="255" t="str">
        <f>IF(AND(A9030&lt;&gt;"",ISNUMBER(A9030)),VLOOKUP(A9030,Studies!A:BR,6,FALSE),"")</f>
        <v>Whole Blood</v>
      </c>
      <c r="G9030" s="194">
        <v>173</v>
      </c>
      <c r="H9030" s="194" t="s">
        <v>60</v>
      </c>
      <c r="I9030" s="187">
        <v>15.18727</v>
      </c>
      <c r="J9030" s="41" t="s">
        <v>968</v>
      </c>
      <c r="K9030" s="41" t="s">
        <v>335</v>
      </c>
      <c r="L9030" s="195">
        <v>5.3543580000000004</v>
      </c>
      <c r="M9030" s="52" t="s">
        <v>968</v>
      </c>
      <c r="N9030" s="52" t="s">
        <v>117</v>
      </c>
      <c r="O9030" s="199">
        <v>1</v>
      </c>
    </row>
    <row r="9031" spans="1:16" x14ac:dyDescent="0.2">
      <c r="A9031" s="30">
        <v>2027</v>
      </c>
      <c r="B9031" s="253" t="str">
        <f>IF(AND(A9031&lt;&gt;"",ISNUMBER(A9031)),VLOOKUP(A9031,Studies!A:BR,2,FALSE),"")</f>
        <v>Quinney 2008</v>
      </c>
      <c r="C9031" s="254" t="str">
        <f>IF(AND(A9031&lt;&gt;"",ISNUMBER(A9031)),VLOOKUP(A9031,Studies!A:BR,3,FALSE),"")</f>
        <v>https://www.ncbi.nlm.nih.gov/pubmed/17635500</v>
      </c>
      <c r="D9031" s="254" t="str">
        <f>IF(AND(A9031&lt;&gt;"",ISNUMBER(A9031)),VLOOKUP(A9031,Studies!A:BR,4,FALSE),"")</f>
        <v>iv Midazolam All after clarithromycin</v>
      </c>
      <c r="E9031" s="254" t="str">
        <f>IF(AND(A9031&lt;&gt;"",ISNUMBER(A9031)),VLOOKUP(A9031,Studies!A:BR,5,FALSE),"")</f>
        <v>Midazolam</v>
      </c>
      <c r="F9031" s="255" t="str">
        <f>IF(AND(A9031&lt;&gt;"",ISNUMBER(A9031)),VLOOKUP(A9031,Studies!A:BR,6,FALSE),"")</f>
        <v>Whole Blood</v>
      </c>
      <c r="G9031" s="194">
        <v>174</v>
      </c>
      <c r="H9031" s="194" t="s">
        <v>60</v>
      </c>
      <c r="I9031" s="187">
        <v>13.355650000000001</v>
      </c>
      <c r="J9031" s="41" t="s">
        <v>968</v>
      </c>
      <c r="K9031" s="41" t="s">
        <v>335</v>
      </c>
      <c r="L9031" s="195">
        <v>4.3231469999999996</v>
      </c>
      <c r="M9031" s="52" t="s">
        <v>968</v>
      </c>
      <c r="N9031" s="52" t="s">
        <v>117</v>
      </c>
      <c r="O9031" s="199">
        <v>1</v>
      </c>
    </row>
    <row r="9032" spans="1:16" x14ac:dyDescent="0.2">
      <c r="A9032" s="30">
        <v>2027</v>
      </c>
      <c r="B9032" s="253" t="str">
        <f>IF(AND(A9032&lt;&gt;"",ISNUMBER(A9032)),VLOOKUP(A9032,Studies!A:BR,2,FALSE),"")</f>
        <v>Quinney 2008</v>
      </c>
      <c r="C9032" s="254" t="str">
        <f>IF(AND(A9032&lt;&gt;"",ISNUMBER(A9032)),VLOOKUP(A9032,Studies!A:BR,3,FALSE),"")</f>
        <v>https://www.ncbi.nlm.nih.gov/pubmed/17635500</v>
      </c>
      <c r="D9032" s="254" t="str">
        <f>IF(AND(A9032&lt;&gt;"",ISNUMBER(A9032)),VLOOKUP(A9032,Studies!A:BR,4,FALSE),"")</f>
        <v>iv Midazolam All after clarithromycin</v>
      </c>
      <c r="E9032" s="254" t="str">
        <f>IF(AND(A9032&lt;&gt;"",ISNUMBER(A9032)),VLOOKUP(A9032,Studies!A:BR,5,FALSE),"")</f>
        <v>Midazolam</v>
      </c>
      <c r="F9032" s="255" t="str">
        <f>IF(AND(A9032&lt;&gt;"",ISNUMBER(A9032)),VLOOKUP(A9032,Studies!A:BR,6,FALSE),"")</f>
        <v>Whole Blood</v>
      </c>
      <c r="G9032" s="194">
        <v>176</v>
      </c>
      <c r="H9032" s="194" t="s">
        <v>60</v>
      </c>
      <c r="I9032" s="187">
        <v>9.4748669999999997</v>
      </c>
      <c r="J9032" s="41" t="s">
        <v>968</v>
      </c>
      <c r="K9032" s="41" t="s">
        <v>335</v>
      </c>
      <c r="L9032" s="195">
        <v>2.6674470000000001</v>
      </c>
      <c r="M9032" s="52" t="s">
        <v>968</v>
      </c>
      <c r="N9032" s="52" t="s">
        <v>117</v>
      </c>
      <c r="O9032" s="199">
        <v>1</v>
      </c>
    </row>
    <row r="9033" spans="1:16" x14ac:dyDescent="0.2">
      <c r="A9033" s="30">
        <v>2027</v>
      </c>
      <c r="B9033" s="253" t="str">
        <f>IF(AND(A9033&lt;&gt;"",ISNUMBER(A9033)),VLOOKUP(A9033,Studies!A:BR,2,FALSE),"")</f>
        <v>Quinney 2008</v>
      </c>
      <c r="C9033" s="254" t="str">
        <f>IF(AND(A9033&lt;&gt;"",ISNUMBER(A9033)),VLOOKUP(A9033,Studies!A:BR,3,FALSE),"")</f>
        <v>https://www.ncbi.nlm.nih.gov/pubmed/17635500</v>
      </c>
      <c r="D9033" s="254" t="str">
        <f>IF(AND(A9033&lt;&gt;"",ISNUMBER(A9033)),VLOOKUP(A9033,Studies!A:BR,4,FALSE),"")</f>
        <v>iv Midazolam All after clarithromycin</v>
      </c>
      <c r="E9033" s="254" t="str">
        <f>IF(AND(A9033&lt;&gt;"",ISNUMBER(A9033)),VLOOKUP(A9033,Studies!A:BR,5,FALSE),"")</f>
        <v>Midazolam</v>
      </c>
      <c r="F9033" s="255" t="str">
        <f>IF(AND(A9033&lt;&gt;"",ISNUMBER(A9033)),VLOOKUP(A9033,Studies!A:BR,6,FALSE),"")</f>
        <v>Whole Blood</v>
      </c>
      <c r="G9033" s="194">
        <v>178</v>
      </c>
      <c r="H9033" s="194" t="s">
        <v>60</v>
      </c>
      <c r="I9033" s="187">
        <v>8.5215370000000004</v>
      </c>
      <c r="J9033" s="41" t="s">
        <v>968</v>
      </c>
      <c r="K9033" s="41" t="s">
        <v>335</v>
      </c>
      <c r="L9033" s="195">
        <v>2.5174720000000002</v>
      </c>
      <c r="M9033" s="52" t="s">
        <v>968</v>
      </c>
      <c r="N9033" s="52" t="s">
        <v>117</v>
      </c>
      <c r="O9033" s="199">
        <v>1</v>
      </c>
    </row>
    <row r="9034" spans="1:16" x14ac:dyDescent="0.2">
      <c r="A9034" s="30">
        <v>2027</v>
      </c>
      <c r="B9034" s="253" t="str">
        <f>IF(AND(A9034&lt;&gt;"",ISNUMBER(A9034)),VLOOKUP(A9034,Studies!A:BR,2,FALSE),"")</f>
        <v>Quinney 2008</v>
      </c>
      <c r="C9034" s="254" t="str">
        <f>IF(AND(A9034&lt;&gt;"",ISNUMBER(A9034)),VLOOKUP(A9034,Studies!A:BR,3,FALSE),"")</f>
        <v>https://www.ncbi.nlm.nih.gov/pubmed/17635500</v>
      </c>
      <c r="D9034" s="254" t="str">
        <f>IF(AND(A9034&lt;&gt;"",ISNUMBER(A9034)),VLOOKUP(A9034,Studies!A:BR,4,FALSE),"")</f>
        <v>iv Midazolam All after clarithromycin</v>
      </c>
      <c r="E9034" s="254" t="str">
        <f>IF(AND(A9034&lt;&gt;"",ISNUMBER(A9034)),VLOOKUP(A9034,Studies!A:BR,5,FALSE),"")</f>
        <v>Midazolam</v>
      </c>
      <c r="F9034" s="255" t="str">
        <f>IF(AND(A9034&lt;&gt;"",ISNUMBER(A9034)),VLOOKUP(A9034,Studies!A:BR,6,FALSE),"")</f>
        <v>Whole Blood</v>
      </c>
      <c r="G9034" s="194">
        <v>180</v>
      </c>
      <c r="H9034" s="194" t="s">
        <v>60</v>
      </c>
      <c r="I9034" s="187">
        <v>7.5819140000000003</v>
      </c>
      <c r="J9034" s="41" t="s">
        <v>968</v>
      </c>
      <c r="K9034" s="41" t="s">
        <v>335</v>
      </c>
      <c r="L9034" s="195">
        <v>2.7840630000000002</v>
      </c>
      <c r="M9034" s="52" t="s">
        <v>968</v>
      </c>
      <c r="N9034" s="52" t="s">
        <v>117</v>
      </c>
      <c r="O9034" s="199">
        <v>1</v>
      </c>
    </row>
    <row r="9035" spans="1:16" x14ac:dyDescent="0.2">
      <c r="A9035" s="30">
        <v>2027</v>
      </c>
      <c r="B9035" s="253" t="str">
        <f>IF(AND(A9035&lt;&gt;"",ISNUMBER(A9035)),VLOOKUP(A9035,Studies!A:BR,2,FALSE),"")</f>
        <v>Quinney 2008</v>
      </c>
      <c r="C9035" s="254" t="str">
        <f>IF(AND(A9035&lt;&gt;"",ISNUMBER(A9035)),VLOOKUP(A9035,Studies!A:BR,3,FALSE),"")</f>
        <v>https://www.ncbi.nlm.nih.gov/pubmed/17635500</v>
      </c>
      <c r="D9035" s="254" t="str">
        <f>IF(AND(A9035&lt;&gt;"",ISNUMBER(A9035)),VLOOKUP(A9035,Studies!A:BR,4,FALSE),"")</f>
        <v>iv Midazolam All after clarithromycin</v>
      </c>
      <c r="E9035" s="254" t="str">
        <f>IF(AND(A9035&lt;&gt;"",ISNUMBER(A9035)),VLOOKUP(A9035,Studies!A:BR,5,FALSE),"")</f>
        <v>Midazolam</v>
      </c>
      <c r="F9035" s="255" t="str">
        <f>IF(AND(A9035&lt;&gt;"",ISNUMBER(A9035)),VLOOKUP(A9035,Studies!A:BR,6,FALSE),"")</f>
        <v>Whole Blood</v>
      </c>
      <c r="G9035" s="194">
        <v>182</v>
      </c>
      <c r="H9035" s="194" t="s">
        <v>60</v>
      </c>
      <c r="I9035" s="187">
        <v>6.8191670000000002</v>
      </c>
      <c r="J9035" s="41" t="s">
        <v>968</v>
      </c>
      <c r="K9035" s="41" t="s">
        <v>335</v>
      </c>
      <c r="L9035" s="195">
        <v>2.503819</v>
      </c>
      <c r="M9035" s="52" t="s">
        <v>968</v>
      </c>
      <c r="N9035" s="52" t="s">
        <v>117</v>
      </c>
      <c r="O9035" s="199">
        <v>1</v>
      </c>
    </row>
    <row r="9036" spans="1:16" x14ac:dyDescent="0.2">
      <c r="A9036" s="30">
        <v>2024</v>
      </c>
      <c r="B9036" s="253" t="str">
        <f>IF(AND(A9036&lt;&gt;"",ISNUMBER(A9036)),VLOOKUP(A9036,Studies!A:BR,2,FALSE),"")</f>
        <v>Quinney 2008</v>
      </c>
      <c r="C9036" s="254" t="str">
        <f>IF(AND(A9036&lt;&gt;"",ISNUMBER(A9036)),VLOOKUP(A9036,Studies!A:BR,3,FALSE),"")</f>
        <v>https://www.ncbi.nlm.nih.gov/pubmed/17635500</v>
      </c>
      <c r="D9036" s="254" t="str">
        <f>IF(AND(A9036&lt;&gt;"",ISNUMBER(A9036)),VLOOKUP(A9036,Studies!A:BR,4,FALSE),"")</f>
        <v>Control po Midazolam All</v>
      </c>
      <c r="E9036" s="254" t="str">
        <f>IF(AND(A9036&lt;&gt;"",ISNUMBER(A9036)),VLOOKUP(A9036,Studies!A:BR,5,FALSE),"")</f>
        <v>Midazolam</v>
      </c>
      <c r="F9036" s="255" t="str">
        <f>IF(AND(A9036&lt;&gt;"",ISNUMBER(A9036)),VLOOKUP(A9036,Studies!A:BR,6,FALSE),"")</f>
        <v>Whole Blood</v>
      </c>
      <c r="G9036" s="194">
        <v>0.25</v>
      </c>
      <c r="H9036" s="194" t="s">
        <v>60</v>
      </c>
      <c r="I9036" s="187">
        <v>6.068511</v>
      </c>
      <c r="J9036" s="41" t="s">
        <v>968</v>
      </c>
      <c r="K9036" s="41" t="s">
        <v>335</v>
      </c>
      <c r="L9036" s="195">
        <v>5.8844269999999996</v>
      </c>
      <c r="M9036" s="52" t="s">
        <v>968</v>
      </c>
      <c r="N9036" s="52" t="s">
        <v>117</v>
      </c>
      <c r="O9036" s="199">
        <v>1</v>
      </c>
      <c r="P9036" s="42" t="s">
        <v>2687</v>
      </c>
    </row>
    <row r="9037" spans="1:16" x14ac:dyDescent="0.2">
      <c r="A9037" s="30">
        <v>2024</v>
      </c>
      <c r="B9037" s="253" t="str">
        <f>IF(AND(A9037&lt;&gt;"",ISNUMBER(A9037)),VLOOKUP(A9037,Studies!A:BR,2,FALSE),"")</f>
        <v>Quinney 2008</v>
      </c>
      <c r="C9037" s="254" t="str">
        <f>IF(AND(A9037&lt;&gt;"",ISNUMBER(A9037)),VLOOKUP(A9037,Studies!A:BR,3,FALSE),"")</f>
        <v>https://www.ncbi.nlm.nih.gov/pubmed/17635500</v>
      </c>
      <c r="D9037" s="254" t="str">
        <f>IF(AND(A9037&lt;&gt;"",ISNUMBER(A9037)),VLOOKUP(A9037,Studies!A:BR,4,FALSE),"")</f>
        <v>Control po Midazolam All</v>
      </c>
      <c r="E9037" s="254" t="str">
        <f>IF(AND(A9037&lt;&gt;"",ISNUMBER(A9037)),VLOOKUP(A9037,Studies!A:BR,5,FALSE),"")</f>
        <v>Midazolam</v>
      </c>
      <c r="F9037" s="255" t="str">
        <f>IF(AND(A9037&lt;&gt;"",ISNUMBER(A9037)),VLOOKUP(A9037,Studies!A:BR,6,FALSE),"")</f>
        <v>Whole Blood</v>
      </c>
      <c r="G9037" s="194">
        <v>0.5</v>
      </c>
      <c r="H9037" s="194" t="s">
        <v>60</v>
      </c>
      <c r="I9037" s="187">
        <v>7.2865409999999997</v>
      </c>
      <c r="J9037" s="41" t="s">
        <v>968</v>
      </c>
      <c r="K9037" s="41" t="s">
        <v>335</v>
      </c>
      <c r="L9037" s="195">
        <v>4.2867259999999998</v>
      </c>
      <c r="M9037" s="52" t="s">
        <v>968</v>
      </c>
      <c r="N9037" s="52" t="s">
        <v>117</v>
      </c>
      <c r="O9037" s="199">
        <v>1</v>
      </c>
    </row>
    <row r="9038" spans="1:16" x14ac:dyDescent="0.2">
      <c r="A9038" s="30">
        <v>2024</v>
      </c>
      <c r="B9038" s="253" t="str">
        <f>IF(AND(A9038&lt;&gt;"",ISNUMBER(A9038)),VLOOKUP(A9038,Studies!A:BR,2,FALSE),"")</f>
        <v>Quinney 2008</v>
      </c>
      <c r="C9038" s="254" t="str">
        <f>IF(AND(A9038&lt;&gt;"",ISNUMBER(A9038)),VLOOKUP(A9038,Studies!A:BR,3,FALSE),"")</f>
        <v>https://www.ncbi.nlm.nih.gov/pubmed/17635500</v>
      </c>
      <c r="D9038" s="254" t="str">
        <f>IF(AND(A9038&lt;&gt;"",ISNUMBER(A9038)),VLOOKUP(A9038,Studies!A:BR,4,FALSE),"")</f>
        <v>Control po Midazolam All</v>
      </c>
      <c r="E9038" s="254" t="str">
        <f>IF(AND(A9038&lt;&gt;"",ISNUMBER(A9038)),VLOOKUP(A9038,Studies!A:BR,5,FALSE),"")</f>
        <v>Midazolam</v>
      </c>
      <c r="F9038" s="255" t="str">
        <f>IF(AND(A9038&lt;&gt;"",ISNUMBER(A9038)),VLOOKUP(A9038,Studies!A:BR,6,FALSE),"")</f>
        <v>Whole Blood</v>
      </c>
      <c r="G9038" s="194">
        <v>0.75</v>
      </c>
      <c r="H9038" s="194" t="s">
        <v>60</v>
      </c>
      <c r="I9038" s="187">
        <v>6.3353960000000002</v>
      </c>
      <c r="J9038" s="41" t="s">
        <v>968</v>
      </c>
      <c r="K9038" s="41" t="s">
        <v>335</v>
      </c>
      <c r="L9038" s="195">
        <v>3.2001119999999998</v>
      </c>
      <c r="M9038" s="52" t="s">
        <v>968</v>
      </c>
      <c r="N9038" s="52" t="s">
        <v>117</v>
      </c>
      <c r="O9038" s="199">
        <v>1</v>
      </c>
    </row>
    <row r="9039" spans="1:16" x14ac:dyDescent="0.2">
      <c r="A9039" s="30">
        <v>2024</v>
      </c>
      <c r="B9039" s="253" t="str">
        <f>IF(AND(A9039&lt;&gt;"",ISNUMBER(A9039)),VLOOKUP(A9039,Studies!A:BR,2,FALSE),"")</f>
        <v>Quinney 2008</v>
      </c>
      <c r="C9039" s="254" t="str">
        <f>IF(AND(A9039&lt;&gt;"",ISNUMBER(A9039)),VLOOKUP(A9039,Studies!A:BR,3,FALSE),"")</f>
        <v>https://www.ncbi.nlm.nih.gov/pubmed/17635500</v>
      </c>
      <c r="D9039" s="254" t="str">
        <f>IF(AND(A9039&lt;&gt;"",ISNUMBER(A9039)),VLOOKUP(A9039,Studies!A:BR,4,FALSE),"")</f>
        <v>Control po Midazolam All</v>
      </c>
      <c r="E9039" s="254" t="str">
        <f>IF(AND(A9039&lt;&gt;"",ISNUMBER(A9039)),VLOOKUP(A9039,Studies!A:BR,5,FALSE),"")</f>
        <v>Midazolam</v>
      </c>
      <c r="F9039" s="255" t="str">
        <f>IF(AND(A9039&lt;&gt;"",ISNUMBER(A9039)),VLOOKUP(A9039,Studies!A:BR,6,FALSE),"")</f>
        <v>Whole Blood</v>
      </c>
      <c r="G9039" s="194">
        <v>1</v>
      </c>
      <c r="H9039" s="194" t="s">
        <v>60</v>
      </c>
      <c r="I9039" s="187">
        <v>6.2005179999999998</v>
      </c>
      <c r="J9039" s="41" t="s">
        <v>968</v>
      </c>
      <c r="K9039" s="41" t="s">
        <v>335</v>
      </c>
      <c r="L9039" s="195">
        <v>2.9332980000000002</v>
      </c>
      <c r="M9039" s="52" t="s">
        <v>968</v>
      </c>
      <c r="N9039" s="52" t="s">
        <v>117</v>
      </c>
      <c r="O9039" s="199">
        <v>1</v>
      </c>
    </row>
    <row r="9040" spans="1:16" x14ac:dyDescent="0.2">
      <c r="A9040" s="30">
        <v>2024</v>
      </c>
      <c r="B9040" s="253" t="str">
        <f>IF(AND(A9040&lt;&gt;"",ISNUMBER(A9040)),VLOOKUP(A9040,Studies!A:BR,2,FALSE),"")</f>
        <v>Quinney 2008</v>
      </c>
      <c r="C9040" s="254" t="str">
        <f>IF(AND(A9040&lt;&gt;"",ISNUMBER(A9040)),VLOOKUP(A9040,Studies!A:BR,3,FALSE),"")</f>
        <v>https://www.ncbi.nlm.nih.gov/pubmed/17635500</v>
      </c>
      <c r="D9040" s="254" t="str">
        <f>IF(AND(A9040&lt;&gt;"",ISNUMBER(A9040)),VLOOKUP(A9040,Studies!A:BR,4,FALSE),"")</f>
        <v>Control po Midazolam All</v>
      </c>
      <c r="E9040" s="254" t="str">
        <f>IF(AND(A9040&lt;&gt;"",ISNUMBER(A9040)),VLOOKUP(A9040,Studies!A:BR,5,FALSE),"")</f>
        <v>Midazolam</v>
      </c>
      <c r="F9040" s="255" t="str">
        <f>IF(AND(A9040&lt;&gt;"",ISNUMBER(A9040)),VLOOKUP(A9040,Studies!A:BR,6,FALSE),"")</f>
        <v>Whole Blood</v>
      </c>
      <c r="G9040" s="194">
        <v>1.5</v>
      </c>
      <c r="H9040" s="194" t="s">
        <v>60</v>
      </c>
      <c r="I9040" s="187">
        <v>5.6282310000000004</v>
      </c>
      <c r="J9040" s="41" t="s">
        <v>968</v>
      </c>
      <c r="K9040" s="41" t="s">
        <v>335</v>
      </c>
      <c r="L9040" s="195">
        <v>2.3133059999999999</v>
      </c>
      <c r="M9040" s="52" t="s">
        <v>968</v>
      </c>
      <c r="N9040" s="52" t="s">
        <v>117</v>
      </c>
      <c r="O9040" s="199">
        <v>1</v>
      </c>
    </row>
    <row r="9041" spans="1:16" x14ac:dyDescent="0.2">
      <c r="A9041" s="30">
        <v>2024</v>
      </c>
      <c r="B9041" s="253" t="str">
        <f>IF(AND(A9041&lt;&gt;"",ISNUMBER(A9041)),VLOOKUP(A9041,Studies!A:BR,2,FALSE),"")</f>
        <v>Quinney 2008</v>
      </c>
      <c r="C9041" s="254" t="str">
        <f>IF(AND(A9041&lt;&gt;"",ISNUMBER(A9041)),VLOOKUP(A9041,Studies!A:BR,3,FALSE),"")</f>
        <v>https://www.ncbi.nlm.nih.gov/pubmed/17635500</v>
      </c>
      <c r="D9041" s="254" t="str">
        <f>IF(AND(A9041&lt;&gt;"",ISNUMBER(A9041)),VLOOKUP(A9041,Studies!A:BR,4,FALSE),"")</f>
        <v>Control po Midazolam All</v>
      </c>
      <c r="E9041" s="254" t="str">
        <f>IF(AND(A9041&lt;&gt;"",ISNUMBER(A9041)),VLOOKUP(A9041,Studies!A:BR,5,FALSE),"")</f>
        <v>Midazolam</v>
      </c>
      <c r="F9041" s="255" t="str">
        <f>IF(AND(A9041&lt;&gt;"",ISNUMBER(A9041)),VLOOKUP(A9041,Studies!A:BR,6,FALSE),"")</f>
        <v>Whole Blood</v>
      </c>
      <c r="G9041" s="194">
        <v>2</v>
      </c>
      <c r="H9041" s="194" t="s">
        <v>60</v>
      </c>
      <c r="I9041" s="187">
        <v>5.4494559999999996</v>
      </c>
      <c r="J9041" s="41" t="s">
        <v>968</v>
      </c>
      <c r="K9041" s="41" t="s">
        <v>335</v>
      </c>
      <c r="L9041" s="195">
        <v>2.8413390000000001</v>
      </c>
      <c r="M9041" s="52" t="s">
        <v>968</v>
      </c>
      <c r="N9041" s="52" t="s">
        <v>117</v>
      </c>
      <c r="O9041" s="199">
        <v>1</v>
      </c>
    </row>
    <row r="9042" spans="1:16" x14ac:dyDescent="0.2">
      <c r="A9042" s="30">
        <v>2024</v>
      </c>
      <c r="B9042" s="253" t="str">
        <f>IF(AND(A9042&lt;&gt;"",ISNUMBER(A9042)),VLOOKUP(A9042,Studies!A:BR,2,FALSE),"")</f>
        <v>Quinney 2008</v>
      </c>
      <c r="C9042" s="254" t="str">
        <f>IF(AND(A9042&lt;&gt;"",ISNUMBER(A9042)),VLOOKUP(A9042,Studies!A:BR,3,FALSE),"")</f>
        <v>https://www.ncbi.nlm.nih.gov/pubmed/17635500</v>
      </c>
      <c r="D9042" s="254" t="str">
        <f>IF(AND(A9042&lt;&gt;"",ISNUMBER(A9042)),VLOOKUP(A9042,Studies!A:BR,4,FALSE),"")</f>
        <v>Control po Midazolam All</v>
      </c>
      <c r="E9042" s="254" t="str">
        <f>IF(AND(A9042&lt;&gt;"",ISNUMBER(A9042)),VLOOKUP(A9042,Studies!A:BR,5,FALSE),"")</f>
        <v>Midazolam</v>
      </c>
      <c r="F9042" s="255" t="str">
        <f>IF(AND(A9042&lt;&gt;"",ISNUMBER(A9042)),VLOOKUP(A9042,Studies!A:BR,6,FALSE),"")</f>
        <v>Whole Blood</v>
      </c>
      <c r="G9042" s="194">
        <v>2.5</v>
      </c>
      <c r="H9042" s="194" t="s">
        <v>60</v>
      </c>
      <c r="I9042" s="187">
        <v>4.300802</v>
      </c>
      <c r="J9042" s="41" t="s">
        <v>968</v>
      </c>
      <c r="K9042" s="41" t="s">
        <v>335</v>
      </c>
      <c r="L9042" s="195">
        <v>2.3847649999999998</v>
      </c>
      <c r="M9042" s="52" t="s">
        <v>968</v>
      </c>
      <c r="N9042" s="52" t="s">
        <v>117</v>
      </c>
      <c r="O9042" s="199">
        <v>1</v>
      </c>
    </row>
    <row r="9043" spans="1:16" x14ac:dyDescent="0.2">
      <c r="A9043" s="30">
        <v>2024</v>
      </c>
      <c r="B9043" s="253" t="str">
        <f>IF(AND(A9043&lt;&gt;"",ISNUMBER(A9043)),VLOOKUP(A9043,Studies!A:BR,2,FALSE),"")</f>
        <v>Quinney 2008</v>
      </c>
      <c r="C9043" s="254" t="str">
        <f>IF(AND(A9043&lt;&gt;"",ISNUMBER(A9043)),VLOOKUP(A9043,Studies!A:BR,3,FALSE),"")</f>
        <v>https://www.ncbi.nlm.nih.gov/pubmed/17635500</v>
      </c>
      <c r="D9043" s="254" t="str">
        <f>IF(AND(A9043&lt;&gt;"",ISNUMBER(A9043)),VLOOKUP(A9043,Studies!A:BR,4,FALSE),"")</f>
        <v>Control po Midazolam All</v>
      </c>
      <c r="E9043" s="254" t="str">
        <f>IF(AND(A9043&lt;&gt;"",ISNUMBER(A9043)),VLOOKUP(A9043,Studies!A:BR,5,FALSE),"")</f>
        <v>Midazolam</v>
      </c>
      <c r="F9043" s="255" t="str">
        <f>IF(AND(A9043&lt;&gt;"",ISNUMBER(A9043)),VLOOKUP(A9043,Studies!A:BR,6,FALSE),"")</f>
        <v>Whole Blood</v>
      </c>
      <c r="G9043" s="194">
        <v>3</v>
      </c>
      <c r="H9043" s="194" t="s">
        <v>60</v>
      </c>
      <c r="I9043" s="187">
        <v>3.468099</v>
      </c>
      <c r="J9043" s="41" t="s">
        <v>968</v>
      </c>
      <c r="K9043" s="41" t="s">
        <v>335</v>
      </c>
      <c r="L9043" s="195">
        <v>2.099898</v>
      </c>
      <c r="M9043" s="52" t="s">
        <v>968</v>
      </c>
      <c r="N9043" s="52" t="s">
        <v>117</v>
      </c>
      <c r="O9043" s="199">
        <v>1</v>
      </c>
    </row>
    <row r="9044" spans="1:16" x14ac:dyDescent="0.2">
      <c r="A9044" s="30">
        <v>2024</v>
      </c>
      <c r="B9044" s="253" t="str">
        <f>IF(AND(A9044&lt;&gt;"",ISNUMBER(A9044)),VLOOKUP(A9044,Studies!A:BR,2,FALSE),"")</f>
        <v>Quinney 2008</v>
      </c>
      <c r="C9044" s="254" t="str">
        <f>IF(AND(A9044&lt;&gt;"",ISNUMBER(A9044)),VLOOKUP(A9044,Studies!A:BR,3,FALSE),"")</f>
        <v>https://www.ncbi.nlm.nih.gov/pubmed/17635500</v>
      </c>
      <c r="D9044" s="254" t="str">
        <f>IF(AND(A9044&lt;&gt;"",ISNUMBER(A9044)),VLOOKUP(A9044,Studies!A:BR,4,FALSE),"")</f>
        <v>Control po Midazolam All</v>
      </c>
      <c r="E9044" s="254" t="str">
        <f>IF(AND(A9044&lt;&gt;"",ISNUMBER(A9044)),VLOOKUP(A9044,Studies!A:BR,5,FALSE),"")</f>
        <v>Midazolam</v>
      </c>
      <c r="F9044" s="255" t="str">
        <f>IF(AND(A9044&lt;&gt;"",ISNUMBER(A9044)),VLOOKUP(A9044,Studies!A:BR,6,FALSE),"")</f>
        <v>Whole Blood</v>
      </c>
      <c r="G9044" s="194">
        <v>4</v>
      </c>
      <c r="H9044" s="194" t="s">
        <v>60</v>
      </c>
      <c r="I9044" s="187">
        <v>2.707789</v>
      </c>
      <c r="J9044" s="41" t="s">
        <v>968</v>
      </c>
      <c r="K9044" s="41" t="s">
        <v>335</v>
      </c>
      <c r="L9044" s="195">
        <v>2.0303249999999999</v>
      </c>
      <c r="M9044" s="52" t="s">
        <v>968</v>
      </c>
      <c r="N9044" s="52" t="s">
        <v>117</v>
      </c>
      <c r="O9044" s="199">
        <v>1</v>
      </c>
    </row>
    <row r="9045" spans="1:16" x14ac:dyDescent="0.2">
      <c r="A9045" s="30">
        <v>2024</v>
      </c>
      <c r="B9045" s="253" t="str">
        <f>IF(AND(A9045&lt;&gt;"",ISNUMBER(A9045)),VLOOKUP(A9045,Studies!A:BR,2,FALSE),"")</f>
        <v>Quinney 2008</v>
      </c>
      <c r="C9045" s="254" t="str">
        <f>IF(AND(A9045&lt;&gt;"",ISNUMBER(A9045)),VLOOKUP(A9045,Studies!A:BR,3,FALSE),"")</f>
        <v>https://www.ncbi.nlm.nih.gov/pubmed/17635500</v>
      </c>
      <c r="D9045" s="254" t="str">
        <f>IF(AND(A9045&lt;&gt;"",ISNUMBER(A9045)),VLOOKUP(A9045,Studies!A:BR,4,FALSE),"")</f>
        <v>Control po Midazolam All</v>
      </c>
      <c r="E9045" s="254" t="str">
        <f>IF(AND(A9045&lt;&gt;"",ISNUMBER(A9045)),VLOOKUP(A9045,Studies!A:BR,5,FALSE),"")</f>
        <v>Midazolam</v>
      </c>
      <c r="F9045" s="255" t="str">
        <f>IF(AND(A9045&lt;&gt;"",ISNUMBER(A9045)),VLOOKUP(A9045,Studies!A:BR,6,FALSE),"")</f>
        <v>Whole Blood</v>
      </c>
      <c r="G9045" s="194">
        <v>6</v>
      </c>
      <c r="H9045" s="194" t="s">
        <v>60</v>
      </c>
      <c r="I9045" s="187">
        <v>1.3896170000000001</v>
      </c>
      <c r="J9045" s="41" t="s">
        <v>968</v>
      </c>
      <c r="K9045" s="41" t="s">
        <v>335</v>
      </c>
      <c r="L9045" s="195">
        <v>1.9683219999999999</v>
      </c>
      <c r="M9045" s="52" t="s">
        <v>968</v>
      </c>
      <c r="N9045" s="52" t="s">
        <v>117</v>
      </c>
      <c r="O9045" s="199">
        <v>1</v>
      </c>
    </row>
    <row r="9046" spans="1:16" x14ac:dyDescent="0.2">
      <c r="A9046" s="30">
        <v>2024</v>
      </c>
      <c r="B9046" s="253" t="str">
        <f>IF(AND(A9046&lt;&gt;"",ISNUMBER(A9046)),VLOOKUP(A9046,Studies!A:BR,2,FALSE),"")</f>
        <v>Quinney 2008</v>
      </c>
      <c r="C9046" s="254" t="str">
        <f>IF(AND(A9046&lt;&gt;"",ISNUMBER(A9046)),VLOOKUP(A9046,Studies!A:BR,3,FALSE),"")</f>
        <v>https://www.ncbi.nlm.nih.gov/pubmed/17635500</v>
      </c>
      <c r="D9046" s="254" t="str">
        <f>IF(AND(A9046&lt;&gt;"",ISNUMBER(A9046)),VLOOKUP(A9046,Studies!A:BR,4,FALSE),"")</f>
        <v>Control po Midazolam All</v>
      </c>
      <c r="E9046" s="254" t="str">
        <f>IF(AND(A9046&lt;&gt;"",ISNUMBER(A9046)),VLOOKUP(A9046,Studies!A:BR,5,FALSE),"")</f>
        <v>Midazolam</v>
      </c>
      <c r="F9046" s="255" t="str">
        <f>IF(AND(A9046&lt;&gt;"",ISNUMBER(A9046)),VLOOKUP(A9046,Studies!A:BR,6,FALSE),"")</f>
        <v>Whole Blood</v>
      </c>
      <c r="G9046" s="194">
        <v>8</v>
      </c>
      <c r="H9046" s="194" t="s">
        <v>60</v>
      </c>
      <c r="I9046" s="187">
        <v>1.30274</v>
      </c>
      <c r="J9046" s="41" t="s">
        <v>968</v>
      </c>
      <c r="K9046" s="41" t="s">
        <v>335</v>
      </c>
      <c r="L9046" s="195">
        <v>1.6168720000000001</v>
      </c>
      <c r="M9046" s="52" t="s">
        <v>968</v>
      </c>
      <c r="N9046" s="52" t="s">
        <v>117</v>
      </c>
      <c r="O9046" s="199">
        <v>1</v>
      </c>
    </row>
    <row r="9047" spans="1:16" x14ac:dyDescent="0.2">
      <c r="A9047" s="30">
        <v>2024</v>
      </c>
      <c r="B9047" s="253" t="str">
        <f>IF(AND(A9047&lt;&gt;"",ISNUMBER(A9047)),VLOOKUP(A9047,Studies!A:BR,2,FALSE),"")</f>
        <v>Quinney 2008</v>
      </c>
      <c r="C9047" s="254" t="str">
        <f>IF(AND(A9047&lt;&gt;"",ISNUMBER(A9047)),VLOOKUP(A9047,Studies!A:BR,3,FALSE),"")</f>
        <v>https://www.ncbi.nlm.nih.gov/pubmed/17635500</v>
      </c>
      <c r="D9047" s="254" t="str">
        <f>IF(AND(A9047&lt;&gt;"",ISNUMBER(A9047)),VLOOKUP(A9047,Studies!A:BR,4,FALSE),"")</f>
        <v>Control po Midazolam All</v>
      </c>
      <c r="E9047" s="254" t="str">
        <f>IF(AND(A9047&lt;&gt;"",ISNUMBER(A9047)),VLOOKUP(A9047,Studies!A:BR,5,FALSE),"")</f>
        <v>Midazolam</v>
      </c>
      <c r="F9047" s="255" t="str">
        <f>IF(AND(A9047&lt;&gt;"",ISNUMBER(A9047)),VLOOKUP(A9047,Studies!A:BR,6,FALSE),"")</f>
        <v>Whole Blood</v>
      </c>
      <c r="G9047" s="194">
        <v>10</v>
      </c>
      <c r="H9047" s="194" t="s">
        <v>60</v>
      </c>
      <c r="I9047" s="187">
        <v>0.87490449999999997</v>
      </c>
      <c r="J9047" s="41" t="s">
        <v>968</v>
      </c>
      <c r="K9047" s="41" t="s">
        <v>335</v>
      </c>
      <c r="L9047" s="195">
        <v>1.380247</v>
      </c>
      <c r="M9047" s="52" t="s">
        <v>968</v>
      </c>
      <c r="N9047" s="52" t="s">
        <v>117</v>
      </c>
      <c r="O9047" s="199">
        <v>1</v>
      </c>
    </row>
    <row r="9048" spans="1:16" x14ac:dyDescent="0.2">
      <c r="A9048" s="30">
        <v>2030</v>
      </c>
      <c r="B9048" s="253" t="str">
        <f>IF(AND(A9048&lt;&gt;"",ISNUMBER(A9048)),VLOOKUP(A9048,Studies!A:BR,2,FALSE),"")</f>
        <v>Quinney 2008</v>
      </c>
      <c r="C9048" s="254" t="str">
        <f>IF(AND(A9048&lt;&gt;"",ISNUMBER(A9048)),VLOOKUP(A9048,Studies!A:BR,3,FALSE),"")</f>
        <v>https://www.ncbi.nlm.nih.gov/pubmed/17635500</v>
      </c>
      <c r="D9048" s="254" t="str">
        <f>IF(AND(A9048&lt;&gt;"",ISNUMBER(A9048)),VLOOKUP(A9048,Studies!A:BR,4,FALSE),"")</f>
        <v>po Midazolam All after clarithromycin</v>
      </c>
      <c r="E9048" s="254" t="str">
        <f>IF(AND(A9048&lt;&gt;"",ISNUMBER(A9048)),VLOOKUP(A9048,Studies!A:BR,5,FALSE),"")</f>
        <v>Midazolam</v>
      </c>
      <c r="F9048" s="255" t="str">
        <f>IF(AND(A9048&lt;&gt;"",ISNUMBER(A9048)),VLOOKUP(A9048,Studies!A:BR,6,FALSE),"")</f>
        <v>Whole Blood</v>
      </c>
      <c r="G9048" s="194">
        <v>170.25</v>
      </c>
      <c r="H9048" s="194" t="s">
        <v>60</v>
      </c>
      <c r="I9048" s="187">
        <v>13.0274</v>
      </c>
      <c r="J9048" s="41" t="s">
        <v>968</v>
      </c>
      <c r="K9048" s="41" t="s">
        <v>335</v>
      </c>
      <c r="L9048" s="195">
        <v>10.515890000000001</v>
      </c>
      <c r="M9048" s="52" t="s">
        <v>968</v>
      </c>
      <c r="N9048" s="52" t="s">
        <v>117</v>
      </c>
      <c r="O9048" s="199">
        <v>1</v>
      </c>
      <c r="P9048" s="42" t="s">
        <v>2687</v>
      </c>
    </row>
    <row r="9049" spans="1:16" x14ac:dyDescent="0.2">
      <c r="A9049" s="30">
        <v>2030</v>
      </c>
      <c r="B9049" s="253" t="str">
        <f>IF(AND(A9049&lt;&gt;"",ISNUMBER(A9049)),VLOOKUP(A9049,Studies!A:BR,2,FALSE),"")</f>
        <v>Quinney 2008</v>
      </c>
      <c r="C9049" s="254" t="str">
        <f>IF(AND(A9049&lt;&gt;"",ISNUMBER(A9049)),VLOOKUP(A9049,Studies!A:BR,3,FALSE),"")</f>
        <v>https://www.ncbi.nlm.nih.gov/pubmed/17635500</v>
      </c>
      <c r="D9049" s="254" t="str">
        <f>IF(AND(A9049&lt;&gt;"",ISNUMBER(A9049)),VLOOKUP(A9049,Studies!A:BR,4,FALSE),"")</f>
        <v>po Midazolam All after clarithromycin</v>
      </c>
      <c r="E9049" s="254" t="str">
        <f>IF(AND(A9049&lt;&gt;"",ISNUMBER(A9049)),VLOOKUP(A9049,Studies!A:BR,5,FALSE),"")</f>
        <v>Midazolam</v>
      </c>
      <c r="F9049" s="255" t="str">
        <f>IF(AND(A9049&lt;&gt;"",ISNUMBER(A9049)),VLOOKUP(A9049,Studies!A:BR,6,FALSE),"")</f>
        <v>Whole Blood</v>
      </c>
      <c r="G9049" s="194">
        <v>170.5</v>
      </c>
      <c r="H9049" s="194" t="s">
        <v>60</v>
      </c>
      <c r="I9049" s="187">
        <v>23.797979999999999</v>
      </c>
      <c r="J9049" s="41" t="s">
        <v>968</v>
      </c>
      <c r="K9049" s="41" t="s">
        <v>335</v>
      </c>
      <c r="L9049" s="195">
        <v>10.14467</v>
      </c>
      <c r="M9049" s="52" t="s">
        <v>968</v>
      </c>
      <c r="N9049" s="52" t="s">
        <v>117</v>
      </c>
      <c r="O9049" s="199">
        <v>1</v>
      </c>
    </row>
    <row r="9050" spans="1:16" x14ac:dyDescent="0.2">
      <c r="A9050" s="30">
        <v>2030</v>
      </c>
      <c r="B9050" s="253" t="str">
        <f>IF(AND(A9050&lt;&gt;"",ISNUMBER(A9050)),VLOOKUP(A9050,Studies!A:BR,2,FALSE),"")</f>
        <v>Quinney 2008</v>
      </c>
      <c r="C9050" s="254" t="str">
        <f>IF(AND(A9050&lt;&gt;"",ISNUMBER(A9050)),VLOOKUP(A9050,Studies!A:BR,3,FALSE),"")</f>
        <v>https://www.ncbi.nlm.nih.gov/pubmed/17635500</v>
      </c>
      <c r="D9050" s="254" t="str">
        <f>IF(AND(A9050&lt;&gt;"",ISNUMBER(A9050)),VLOOKUP(A9050,Studies!A:BR,4,FALSE),"")</f>
        <v>po Midazolam All after clarithromycin</v>
      </c>
      <c r="E9050" s="254" t="str">
        <f>IF(AND(A9050&lt;&gt;"",ISNUMBER(A9050)),VLOOKUP(A9050,Studies!A:BR,5,FALSE),"")</f>
        <v>Midazolam</v>
      </c>
      <c r="F9050" s="255" t="str">
        <f>IF(AND(A9050&lt;&gt;"",ISNUMBER(A9050)),VLOOKUP(A9050,Studies!A:BR,6,FALSE),"")</f>
        <v>Whole Blood</v>
      </c>
      <c r="G9050" s="194">
        <v>170.75</v>
      </c>
      <c r="H9050" s="194" t="s">
        <v>60</v>
      </c>
      <c r="I9050" s="187">
        <v>19.819870000000002</v>
      </c>
      <c r="J9050" s="41" t="s">
        <v>968</v>
      </c>
      <c r="K9050" s="41" t="s">
        <v>335</v>
      </c>
      <c r="L9050" s="195">
        <v>8.1463359999999998</v>
      </c>
      <c r="M9050" s="52" t="s">
        <v>968</v>
      </c>
      <c r="N9050" s="52" t="s">
        <v>117</v>
      </c>
      <c r="O9050" s="199">
        <v>1</v>
      </c>
    </row>
    <row r="9051" spans="1:16" x14ac:dyDescent="0.2">
      <c r="A9051" s="30">
        <v>2030</v>
      </c>
      <c r="B9051" s="253" t="str">
        <f>IF(AND(A9051&lt;&gt;"",ISNUMBER(A9051)),VLOOKUP(A9051,Studies!A:BR,2,FALSE),"")</f>
        <v>Quinney 2008</v>
      </c>
      <c r="C9051" s="254" t="str">
        <f>IF(AND(A9051&lt;&gt;"",ISNUMBER(A9051)),VLOOKUP(A9051,Studies!A:BR,3,FALSE),"")</f>
        <v>https://www.ncbi.nlm.nih.gov/pubmed/17635500</v>
      </c>
      <c r="D9051" s="254" t="str">
        <f>IF(AND(A9051&lt;&gt;"",ISNUMBER(A9051)),VLOOKUP(A9051,Studies!A:BR,4,FALSE),"")</f>
        <v>po Midazolam All after clarithromycin</v>
      </c>
      <c r="E9051" s="254" t="str">
        <f>IF(AND(A9051&lt;&gt;"",ISNUMBER(A9051)),VLOOKUP(A9051,Studies!A:BR,5,FALSE),"")</f>
        <v>Midazolam</v>
      </c>
      <c r="F9051" s="255" t="str">
        <f>IF(AND(A9051&lt;&gt;"",ISNUMBER(A9051)),VLOOKUP(A9051,Studies!A:BR,6,FALSE),"")</f>
        <v>Whole Blood</v>
      </c>
      <c r="G9051" s="194">
        <v>171</v>
      </c>
      <c r="H9051" s="194" t="s">
        <v>60</v>
      </c>
      <c r="I9051" s="187">
        <v>19.19032</v>
      </c>
      <c r="J9051" s="41" t="s">
        <v>968</v>
      </c>
      <c r="K9051" s="41" t="s">
        <v>335</v>
      </c>
      <c r="L9051" s="195">
        <v>6.4693110000000003</v>
      </c>
      <c r="M9051" s="52" t="s">
        <v>968</v>
      </c>
      <c r="N9051" s="52" t="s">
        <v>117</v>
      </c>
      <c r="O9051" s="199">
        <v>1</v>
      </c>
    </row>
    <row r="9052" spans="1:16" x14ac:dyDescent="0.2">
      <c r="A9052" s="30">
        <v>2030</v>
      </c>
      <c r="B9052" s="253" t="str">
        <f>IF(AND(A9052&lt;&gt;"",ISNUMBER(A9052)),VLOOKUP(A9052,Studies!A:BR,2,FALSE),"")</f>
        <v>Quinney 2008</v>
      </c>
      <c r="C9052" s="254" t="str">
        <f>IF(AND(A9052&lt;&gt;"",ISNUMBER(A9052)),VLOOKUP(A9052,Studies!A:BR,3,FALSE),"")</f>
        <v>https://www.ncbi.nlm.nih.gov/pubmed/17635500</v>
      </c>
      <c r="D9052" s="254" t="str">
        <f>IF(AND(A9052&lt;&gt;"",ISNUMBER(A9052)),VLOOKUP(A9052,Studies!A:BR,4,FALSE),"")</f>
        <v>po Midazolam All after clarithromycin</v>
      </c>
      <c r="E9052" s="254" t="str">
        <f>IF(AND(A9052&lt;&gt;"",ISNUMBER(A9052)),VLOOKUP(A9052,Studies!A:BR,5,FALSE),"")</f>
        <v>Midazolam</v>
      </c>
      <c r="F9052" s="255" t="str">
        <f>IF(AND(A9052&lt;&gt;"",ISNUMBER(A9052)),VLOOKUP(A9052,Studies!A:BR,6,FALSE),"")</f>
        <v>Whole Blood</v>
      </c>
      <c r="G9052" s="194">
        <v>171.5</v>
      </c>
      <c r="H9052" s="194" t="s">
        <v>60</v>
      </c>
      <c r="I9052" s="187">
        <v>19.19032</v>
      </c>
      <c r="J9052" s="41" t="s">
        <v>968</v>
      </c>
      <c r="K9052" s="41" t="s">
        <v>335</v>
      </c>
      <c r="L9052" s="195">
        <v>5.9230270000000003</v>
      </c>
      <c r="M9052" s="52" t="s">
        <v>968</v>
      </c>
      <c r="N9052" s="52" t="s">
        <v>117</v>
      </c>
      <c r="O9052" s="199">
        <v>1</v>
      </c>
    </row>
    <row r="9053" spans="1:16" x14ac:dyDescent="0.2">
      <c r="A9053" s="30">
        <v>2030</v>
      </c>
      <c r="B9053" s="253" t="str">
        <f>IF(AND(A9053&lt;&gt;"",ISNUMBER(A9053)),VLOOKUP(A9053,Studies!A:BR,2,FALSE),"")</f>
        <v>Quinney 2008</v>
      </c>
      <c r="C9053" s="254" t="str">
        <f>IF(AND(A9053&lt;&gt;"",ISNUMBER(A9053)),VLOOKUP(A9053,Studies!A:BR,3,FALSE),"")</f>
        <v>https://www.ncbi.nlm.nih.gov/pubmed/17635500</v>
      </c>
      <c r="D9053" s="254" t="str">
        <f>IF(AND(A9053&lt;&gt;"",ISNUMBER(A9053)),VLOOKUP(A9053,Studies!A:BR,4,FALSE),"")</f>
        <v>po Midazolam All after clarithromycin</v>
      </c>
      <c r="E9053" s="254" t="str">
        <f>IF(AND(A9053&lt;&gt;"",ISNUMBER(A9053)),VLOOKUP(A9053,Studies!A:BR,5,FALSE),"")</f>
        <v>Midazolam</v>
      </c>
      <c r="F9053" s="255" t="str">
        <f>IF(AND(A9053&lt;&gt;"",ISNUMBER(A9053)),VLOOKUP(A9053,Studies!A:BR,6,FALSE),"")</f>
        <v>Whole Blood</v>
      </c>
      <c r="G9053" s="194">
        <v>172</v>
      </c>
      <c r="H9053" s="194" t="s">
        <v>60</v>
      </c>
      <c r="I9053" s="187">
        <v>16.685320000000001</v>
      </c>
      <c r="J9053" s="41" t="s">
        <v>968</v>
      </c>
      <c r="K9053" s="41" t="s">
        <v>335</v>
      </c>
      <c r="L9053" s="195">
        <v>4.0062030000000002</v>
      </c>
      <c r="M9053" s="52" t="s">
        <v>968</v>
      </c>
      <c r="N9053" s="52" t="s">
        <v>117</v>
      </c>
      <c r="O9053" s="199">
        <v>1</v>
      </c>
    </row>
    <row r="9054" spans="1:16" x14ac:dyDescent="0.2">
      <c r="A9054" s="30">
        <v>2030</v>
      </c>
      <c r="B9054" s="253" t="str">
        <f>IF(AND(A9054&lt;&gt;"",ISNUMBER(A9054)),VLOOKUP(A9054,Studies!A:BR,2,FALSE),"")</f>
        <v>Quinney 2008</v>
      </c>
      <c r="C9054" s="254" t="str">
        <f>IF(AND(A9054&lt;&gt;"",ISNUMBER(A9054)),VLOOKUP(A9054,Studies!A:BR,3,FALSE),"")</f>
        <v>https://www.ncbi.nlm.nih.gov/pubmed/17635500</v>
      </c>
      <c r="D9054" s="254" t="str">
        <f>IF(AND(A9054&lt;&gt;"",ISNUMBER(A9054)),VLOOKUP(A9054,Studies!A:BR,4,FALSE),"")</f>
        <v>po Midazolam All after clarithromycin</v>
      </c>
      <c r="E9054" s="254" t="str">
        <f>IF(AND(A9054&lt;&gt;"",ISNUMBER(A9054)),VLOOKUP(A9054,Studies!A:BR,5,FALSE),"")</f>
        <v>Midazolam</v>
      </c>
      <c r="F9054" s="255" t="str">
        <f>IF(AND(A9054&lt;&gt;"",ISNUMBER(A9054)),VLOOKUP(A9054,Studies!A:BR,6,FALSE),"")</f>
        <v>Whole Blood</v>
      </c>
      <c r="G9054" s="194">
        <v>172.5</v>
      </c>
      <c r="H9054" s="194" t="s">
        <v>60</v>
      </c>
      <c r="I9054" s="187">
        <v>15.64217</v>
      </c>
      <c r="J9054" s="41" t="s">
        <v>968</v>
      </c>
      <c r="K9054" s="41" t="s">
        <v>335</v>
      </c>
      <c r="L9054" s="195">
        <v>3.5481470000000002</v>
      </c>
      <c r="M9054" s="52" t="s">
        <v>968</v>
      </c>
      <c r="N9054" s="52" t="s">
        <v>117</v>
      </c>
      <c r="O9054" s="199">
        <v>1</v>
      </c>
    </row>
    <row r="9055" spans="1:16" x14ac:dyDescent="0.2">
      <c r="A9055" s="30">
        <v>2030</v>
      </c>
      <c r="B9055" s="253" t="str">
        <f>IF(AND(A9055&lt;&gt;"",ISNUMBER(A9055)),VLOOKUP(A9055,Studies!A:BR,2,FALSE),"")</f>
        <v>Quinney 2008</v>
      </c>
      <c r="C9055" s="254" t="str">
        <f>IF(AND(A9055&lt;&gt;"",ISNUMBER(A9055)),VLOOKUP(A9055,Studies!A:BR,3,FALSE),"")</f>
        <v>https://www.ncbi.nlm.nih.gov/pubmed/17635500</v>
      </c>
      <c r="D9055" s="254" t="str">
        <f>IF(AND(A9055&lt;&gt;"",ISNUMBER(A9055)),VLOOKUP(A9055,Studies!A:BR,4,FALSE),"")</f>
        <v>po Midazolam All after clarithromycin</v>
      </c>
      <c r="E9055" s="254" t="str">
        <f>IF(AND(A9055&lt;&gt;"",ISNUMBER(A9055)),VLOOKUP(A9055,Studies!A:BR,5,FALSE),"")</f>
        <v>Midazolam</v>
      </c>
      <c r="F9055" s="255" t="str">
        <f>IF(AND(A9055&lt;&gt;"",ISNUMBER(A9055)),VLOOKUP(A9055,Studies!A:BR,6,FALSE),"")</f>
        <v>Whole Blood</v>
      </c>
      <c r="G9055" s="194">
        <v>173</v>
      </c>
      <c r="H9055" s="194" t="s">
        <v>60</v>
      </c>
      <c r="I9055" s="187">
        <v>13.89617</v>
      </c>
      <c r="J9055" s="41" t="s">
        <v>968</v>
      </c>
      <c r="K9055" s="41" t="s">
        <v>335</v>
      </c>
      <c r="L9055" s="195">
        <v>4.0943949999999996</v>
      </c>
      <c r="M9055" s="52" t="s">
        <v>968</v>
      </c>
      <c r="N9055" s="52" t="s">
        <v>117</v>
      </c>
      <c r="O9055" s="199">
        <v>1</v>
      </c>
    </row>
    <row r="9056" spans="1:16" x14ac:dyDescent="0.2">
      <c r="A9056" s="30">
        <v>2030</v>
      </c>
      <c r="B9056" s="253" t="str">
        <f>IF(AND(A9056&lt;&gt;"",ISNUMBER(A9056)),VLOOKUP(A9056,Studies!A:BR,2,FALSE),"")</f>
        <v>Quinney 2008</v>
      </c>
      <c r="C9056" s="254" t="str">
        <f>IF(AND(A9056&lt;&gt;"",ISNUMBER(A9056)),VLOOKUP(A9056,Studies!A:BR,3,FALSE),"")</f>
        <v>https://www.ncbi.nlm.nih.gov/pubmed/17635500</v>
      </c>
      <c r="D9056" s="254" t="str">
        <f>IF(AND(A9056&lt;&gt;"",ISNUMBER(A9056)),VLOOKUP(A9056,Studies!A:BR,4,FALSE),"")</f>
        <v>po Midazolam All after clarithromycin</v>
      </c>
      <c r="E9056" s="254" t="str">
        <f>IF(AND(A9056&lt;&gt;"",ISNUMBER(A9056)),VLOOKUP(A9056,Studies!A:BR,5,FALSE),"")</f>
        <v>Midazolam</v>
      </c>
      <c r="F9056" s="255" t="str">
        <f>IF(AND(A9056&lt;&gt;"",ISNUMBER(A9056)),VLOOKUP(A9056,Studies!A:BR,6,FALSE),"")</f>
        <v>Whole Blood</v>
      </c>
      <c r="G9056" s="194">
        <v>174</v>
      </c>
      <c r="H9056" s="194" t="s">
        <v>60</v>
      </c>
      <c r="I9056" s="187">
        <v>12.34507</v>
      </c>
      <c r="J9056" s="41" t="s">
        <v>968</v>
      </c>
      <c r="K9056" s="41" t="s">
        <v>335</v>
      </c>
      <c r="L9056" s="195">
        <v>3.6373630000000001</v>
      </c>
      <c r="M9056" s="52" t="s">
        <v>968</v>
      </c>
      <c r="N9056" s="52" t="s">
        <v>117</v>
      </c>
      <c r="O9056" s="199">
        <v>1</v>
      </c>
    </row>
    <row r="9057" spans="1:15" x14ac:dyDescent="0.2">
      <c r="A9057" s="30">
        <v>2030</v>
      </c>
      <c r="B9057" s="253" t="str">
        <f>IF(AND(A9057&lt;&gt;"",ISNUMBER(A9057)),VLOOKUP(A9057,Studies!A:BR,2,FALSE),"")</f>
        <v>Quinney 2008</v>
      </c>
      <c r="C9057" s="254" t="str">
        <f>IF(AND(A9057&lt;&gt;"",ISNUMBER(A9057)),VLOOKUP(A9057,Studies!A:BR,3,FALSE),"")</f>
        <v>https://www.ncbi.nlm.nih.gov/pubmed/17635500</v>
      </c>
      <c r="D9057" s="254" t="str">
        <f>IF(AND(A9057&lt;&gt;"",ISNUMBER(A9057)),VLOOKUP(A9057,Studies!A:BR,4,FALSE),"")</f>
        <v>po Midazolam All after clarithromycin</v>
      </c>
      <c r="E9057" s="254" t="str">
        <f>IF(AND(A9057&lt;&gt;"",ISNUMBER(A9057)),VLOOKUP(A9057,Studies!A:BR,5,FALSE),"")</f>
        <v>Midazolam</v>
      </c>
      <c r="F9057" s="255" t="str">
        <f>IF(AND(A9057&lt;&gt;"",ISNUMBER(A9057)),VLOOKUP(A9057,Studies!A:BR,6,FALSE),"")</f>
        <v>Whole Blood</v>
      </c>
      <c r="G9057" s="194">
        <v>176</v>
      </c>
      <c r="H9057" s="194" t="s">
        <v>60</v>
      </c>
      <c r="I9057" s="187">
        <v>8.2907949999999992</v>
      </c>
      <c r="J9057" s="41" t="s">
        <v>968</v>
      </c>
      <c r="K9057" s="41" t="s">
        <v>335</v>
      </c>
      <c r="L9057" s="195">
        <v>3.40767</v>
      </c>
      <c r="M9057" s="52" t="s">
        <v>968</v>
      </c>
      <c r="N9057" s="52" t="s">
        <v>117</v>
      </c>
      <c r="O9057" s="199">
        <v>1</v>
      </c>
    </row>
    <row r="9058" spans="1:15" x14ac:dyDescent="0.2">
      <c r="A9058" s="30">
        <v>2030</v>
      </c>
      <c r="B9058" s="253" t="str">
        <f>IF(AND(A9058&lt;&gt;"",ISNUMBER(A9058)),VLOOKUP(A9058,Studies!A:BR,2,FALSE),"")</f>
        <v>Quinney 2008</v>
      </c>
      <c r="C9058" s="254" t="str">
        <f>IF(AND(A9058&lt;&gt;"",ISNUMBER(A9058)),VLOOKUP(A9058,Studies!A:BR,3,FALSE),"")</f>
        <v>https://www.ncbi.nlm.nih.gov/pubmed/17635500</v>
      </c>
      <c r="D9058" s="254" t="str">
        <f>IF(AND(A9058&lt;&gt;"",ISNUMBER(A9058)),VLOOKUP(A9058,Studies!A:BR,4,FALSE),"")</f>
        <v>po Midazolam All after clarithromycin</v>
      </c>
      <c r="E9058" s="254" t="str">
        <f>IF(AND(A9058&lt;&gt;"",ISNUMBER(A9058)),VLOOKUP(A9058,Studies!A:BR,5,FALSE),"")</f>
        <v>Midazolam</v>
      </c>
      <c r="F9058" s="255" t="str">
        <f>IF(AND(A9058&lt;&gt;"",ISNUMBER(A9058)),VLOOKUP(A9058,Studies!A:BR,6,FALSE),"")</f>
        <v>Whole Blood</v>
      </c>
      <c r="G9058" s="194">
        <v>178</v>
      </c>
      <c r="H9058" s="194" t="s">
        <v>60</v>
      </c>
      <c r="I9058" s="187">
        <v>7.4450430000000001</v>
      </c>
      <c r="J9058" s="41" t="s">
        <v>968</v>
      </c>
      <c r="K9058" s="41" t="s">
        <v>335</v>
      </c>
      <c r="L9058" s="195">
        <v>3.6406890000000001</v>
      </c>
      <c r="M9058" s="52" t="s">
        <v>968</v>
      </c>
      <c r="N9058" s="52" t="s">
        <v>117</v>
      </c>
      <c r="O9058" s="199">
        <v>1</v>
      </c>
    </row>
    <row r="9059" spans="1:15" x14ac:dyDescent="0.2">
      <c r="A9059" s="30">
        <v>2030</v>
      </c>
      <c r="B9059" s="253" t="str">
        <f>IF(AND(A9059&lt;&gt;"",ISNUMBER(A9059)),VLOOKUP(A9059,Studies!A:BR,2,FALSE),"")</f>
        <v>Quinney 2008</v>
      </c>
      <c r="C9059" s="254" t="str">
        <f>IF(AND(A9059&lt;&gt;"",ISNUMBER(A9059)),VLOOKUP(A9059,Studies!A:BR,3,FALSE),"")</f>
        <v>https://www.ncbi.nlm.nih.gov/pubmed/17635500</v>
      </c>
      <c r="D9059" s="254" t="str">
        <f>IF(AND(A9059&lt;&gt;"",ISNUMBER(A9059)),VLOOKUP(A9059,Studies!A:BR,4,FALSE),"")</f>
        <v>po Midazolam All after clarithromycin</v>
      </c>
      <c r="E9059" s="254" t="str">
        <f>IF(AND(A9059&lt;&gt;"",ISNUMBER(A9059)),VLOOKUP(A9059,Studies!A:BR,5,FALSE),"")</f>
        <v>Midazolam</v>
      </c>
      <c r="F9059" s="255" t="str">
        <f>IF(AND(A9059&lt;&gt;"",ISNUMBER(A9059)),VLOOKUP(A9059,Studies!A:BR,6,FALSE),"")</f>
        <v>Whole Blood</v>
      </c>
      <c r="G9059" s="194">
        <v>180</v>
      </c>
      <c r="H9059" s="194" t="s">
        <v>60</v>
      </c>
      <c r="I9059" s="187">
        <v>7.1314130000000002</v>
      </c>
      <c r="J9059" s="41" t="s">
        <v>968</v>
      </c>
      <c r="K9059" s="41" t="s">
        <v>335</v>
      </c>
      <c r="L9059" s="195">
        <v>4.4418540000000002</v>
      </c>
      <c r="M9059" s="52" t="s">
        <v>968</v>
      </c>
      <c r="N9059" s="52" t="s">
        <v>117</v>
      </c>
      <c r="O9059" s="199">
        <v>1</v>
      </c>
    </row>
    <row r="9060" spans="1:15" x14ac:dyDescent="0.2">
      <c r="A9060" s="30">
        <v>2000</v>
      </c>
      <c r="B9060" s="253" t="str">
        <f>IF(AND(A9060&lt;&gt;"",ISNUMBER(A9060)),VLOOKUP(A9060,Studies!A:BR,2,FALSE),"")</f>
        <v>van Dyk 2018</v>
      </c>
      <c r="C9060" s="254" t="str">
        <f>IF(AND(A9060&lt;&gt;"",ISNUMBER(A9060)),VLOOKUP(A9060,Studies!A:BR,3,FALSE),"")</f>
        <v>https://www.ncbi.nlm.nih.gov/pubmed/?term=29572563</v>
      </c>
      <c r="D9060" s="254" t="str">
        <f>IF(AND(A9060&lt;&gt;"",ISNUMBER(A9060)),VLOOKUP(A9060,Studies!A:BR,4,FALSE),"")</f>
        <v xml:space="preserve">Midazolam in Caucasian at baseline </v>
      </c>
      <c r="E9060" s="254" t="str">
        <f>IF(AND(A9060&lt;&gt;"",ISNUMBER(A9060)),VLOOKUP(A9060,Studies!A:BR,5,FALSE),"")</f>
        <v>Midazolam</v>
      </c>
      <c r="F9060" s="255" t="str">
        <f>IF(AND(A9060&lt;&gt;"",ISNUMBER(A9060)),VLOOKUP(A9060,Studies!A:BR,6,FALSE),"")</f>
        <v>Plasma</v>
      </c>
      <c r="G9060" s="194">
        <v>15</v>
      </c>
      <c r="H9060" s="50" t="s">
        <v>953</v>
      </c>
      <c r="I9060" s="187">
        <v>1.097804</v>
      </c>
      <c r="J9060" s="41" t="s">
        <v>968</v>
      </c>
      <c r="K9060" s="41" t="s">
        <v>335</v>
      </c>
      <c r="L9060" s="195">
        <v>0.19960030000000001</v>
      </c>
      <c r="M9060" s="52" t="s">
        <v>968</v>
      </c>
      <c r="N9060" s="52" t="s">
        <v>117</v>
      </c>
      <c r="O9060" s="59">
        <v>0.2</v>
      </c>
    </row>
    <row r="9061" spans="1:15" x14ac:dyDescent="0.2">
      <c r="A9061" s="30">
        <v>2000</v>
      </c>
      <c r="B9061" s="253" t="str">
        <f>IF(AND(A9061&lt;&gt;"",ISNUMBER(A9061)),VLOOKUP(A9061,Studies!A:BR,2,FALSE),"")</f>
        <v>van Dyk 2018</v>
      </c>
      <c r="C9061" s="254" t="str">
        <f>IF(AND(A9061&lt;&gt;"",ISNUMBER(A9061)),VLOOKUP(A9061,Studies!A:BR,3,FALSE),"")</f>
        <v>https://www.ncbi.nlm.nih.gov/pubmed/?term=29572563</v>
      </c>
      <c r="D9061" s="254" t="str">
        <f>IF(AND(A9061&lt;&gt;"",ISNUMBER(A9061)),VLOOKUP(A9061,Studies!A:BR,4,FALSE),"")</f>
        <v xml:space="preserve">Midazolam in Caucasian at baseline </v>
      </c>
      <c r="E9061" s="254" t="str">
        <f>IF(AND(A9061&lt;&gt;"",ISNUMBER(A9061)),VLOOKUP(A9061,Studies!A:BR,5,FALSE),"")</f>
        <v>Midazolam</v>
      </c>
      <c r="F9061" s="255" t="str">
        <f>IF(AND(A9061&lt;&gt;"",ISNUMBER(A9061)),VLOOKUP(A9061,Studies!A:BR,6,FALSE),"")</f>
        <v>Plasma</v>
      </c>
      <c r="G9061" s="194">
        <v>30</v>
      </c>
      <c r="H9061" s="50" t="s">
        <v>953</v>
      </c>
      <c r="I9061" s="187">
        <v>5.0299399999999999</v>
      </c>
      <c r="J9061" s="41" t="s">
        <v>968</v>
      </c>
      <c r="K9061" s="41" t="s">
        <v>335</v>
      </c>
      <c r="L9061" s="195">
        <v>0.499002</v>
      </c>
      <c r="M9061" s="52" t="s">
        <v>968</v>
      </c>
      <c r="N9061" s="52" t="s">
        <v>117</v>
      </c>
      <c r="O9061" s="59">
        <v>0.2</v>
      </c>
    </row>
    <row r="9062" spans="1:15" x14ac:dyDescent="0.2">
      <c r="A9062" s="30">
        <v>2000</v>
      </c>
      <c r="B9062" s="253" t="str">
        <f>IF(AND(A9062&lt;&gt;"",ISNUMBER(A9062)),VLOOKUP(A9062,Studies!A:BR,2,FALSE),"")</f>
        <v>van Dyk 2018</v>
      </c>
      <c r="C9062" s="254" t="str">
        <f>IF(AND(A9062&lt;&gt;"",ISNUMBER(A9062)),VLOOKUP(A9062,Studies!A:BR,3,FALSE),"")</f>
        <v>https://www.ncbi.nlm.nih.gov/pubmed/?term=29572563</v>
      </c>
      <c r="D9062" s="254" t="str">
        <f>IF(AND(A9062&lt;&gt;"",ISNUMBER(A9062)),VLOOKUP(A9062,Studies!A:BR,4,FALSE),"")</f>
        <v xml:space="preserve">Midazolam in Caucasian at baseline </v>
      </c>
      <c r="E9062" s="254" t="str">
        <f>IF(AND(A9062&lt;&gt;"",ISNUMBER(A9062)),VLOOKUP(A9062,Studies!A:BR,5,FALSE),"")</f>
        <v>Midazolam</v>
      </c>
      <c r="F9062" s="255" t="str">
        <f>IF(AND(A9062&lt;&gt;"",ISNUMBER(A9062)),VLOOKUP(A9062,Studies!A:BR,6,FALSE),"")</f>
        <v>Plasma</v>
      </c>
      <c r="G9062" s="194">
        <v>45</v>
      </c>
      <c r="H9062" s="50" t="s">
        <v>953</v>
      </c>
      <c r="I9062" s="187">
        <v>7.1856289999999996</v>
      </c>
      <c r="J9062" s="41" t="s">
        <v>968</v>
      </c>
      <c r="K9062" s="41" t="s">
        <v>335</v>
      </c>
      <c r="L9062" s="195">
        <v>0.83832359999999995</v>
      </c>
      <c r="M9062" s="52" t="s">
        <v>968</v>
      </c>
      <c r="N9062" s="52" t="s">
        <v>117</v>
      </c>
      <c r="O9062" s="59">
        <v>0.2</v>
      </c>
    </row>
    <row r="9063" spans="1:15" x14ac:dyDescent="0.2">
      <c r="A9063" s="30">
        <v>2000</v>
      </c>
      <c r="B9063" s="253" t="str">
        <f>IF(AND(A9063&lt;&gt;"",ISNUMBER(A9063)),VLOOKUP(A9063,Studies!A:BR,2,FALSE),"")</f>
        <v>van Dyk 2018</v>
      </c>
      <c r="C9063" s="254" t="str">
        <f>IF(AND(A9063&lt;&gt;"",ISNUMBER(A9063)),VLOOKUP(A9063,Studies!A:BR,3,FALSE),"")</f>
        <v>https://www.ncbi.nlm.nih.gov/pubmed/?term=29572563</v>
      </c>
      <c r="D9063" s="254" t="str">
        <f>IF(AND(A9063&lt;&gt;"",ISNUMBER(A9063)),VLOOKUP(A9063,Studies!A:BR,4,FALSE),"")</f>
        <v xml:space="preserve">Midazolam in Caucasian at baseline </v>
      </c>
      <c r="E9063" s="254" t="str">
        <f>IF(AND(A9063&lt;&gt;"",ISNUMBER(A9063)),VLOOKUP(A9063,Studies!A:BR,5,FALSE),"")</f>
        <v>Midazolam</v>
      </c>
      <c r="F9063" s="255" t="str">
        <f>IF(AND(A9063&lt;&gt;"",ISNUMBER(A9063)),VLOOKUP(A9063,Studies!A:BR,6,FALSE),"")</f>
        <v>Plasma</v>
      </c>
      <c r="G9063" s="194">
        <v>60</v>
      </c>
      <c r="H9063" s="50" t="s">
        <v>953</v>
      </c>
      <c r="I9063" s="187">
        <v>6.886228</v>
      </c>
      <c r="J9063" s="41" t="s">
        <v>968</v>
      </c>
      <c r="K9063" s="41" t="s">
        <v>335</v>
      </c>
      <c r="L9063" s="195">
        <v>0.83832260000000003</v>
      </c>
      <c r="M9063" s="52" t="s">
        <v>968</v>
      </c>
      <c r="N9063" s="52" t="s">
        <v>117</v>
      </c>
      <c r="O9063" s="59">
        <v>0.2</v>
      </c>
    </row>
    <row r="9064" spans="1:15" x14ac:dyDescent="0.2">
      <c r="A9064" s="30">
        <v>2000</v>
      </c>
      <c r="B9064" s="253" t="str">
        <f>IF(AND(A9064&lt;&gt;"",ISNUMBER(A9064)),VLOOKUP(A9064,Studies!A:BR,2,FALSE),"")</f>
        <v>van Dyk 2018</v>
      </c>
      <c r="C9064" s="254" t="str">
        <f>IF(AND(A9064&lt;&gt;"",ISNUMBER(A9064)),VLOOKUP(A9064,Studies!A:BR,3,FALSE),"")</f>
        <v>https://www.ncbi.nlm.nih.gov/pubmed/?term=29572563</v>
      </c>
      <c r="D9064" s="254" t="str">
        <f>IF(AND(A9064&lt;&gt;"",ISNUMBER(A9064)),VLOOKUP(A9064,Studies!A:BR,4,FALSE),"")</f>
        <v xml:space="preserve">Midazolam in Caucasian at baseline </v>
      </c>
      <c r="E9064" s="254" t="str">
        <f>IF(AND(A9064&lt;&gt;"",ISNUMBER(A9064)),VLOOKUP(A9064,Studies!A:BR,5,FALSE),"")</f>
        <v>Midazolam</v>
      </c>
      <c r="F9064" s="255" t="str">
        <f>IF(AND(A9064&lt;&gt;"",ISNUMBER(A9064)),VLOOKUP(A9064,Studies!A:BR,6,FALSE),"")</f>
        <v>Plasma</v>
      </c>
      <c r="G9064" s="194">
        <v>120</v>
      </c>
      <c r="H9064" s="50" t="s">
        <v>953</v>
      </c>
      <c r="I9064" s="187">
        <v>3.4331339999999999</v>
      </c>
      <c r="J9064" s="41" t="s">
        <v>968</v>
      </c>
      <c r="K9064" s="41" t="s">
        <v>335</v>
      </c>
      <c r="L9064" s="195">
        <v>0.39920119999999998</v>
      </c>
      <c r="M9064" s="52" t="s">
        <v>968</v>
      </c>
      <c r="N9064" s="52" t="s">
        <v>117</v>
      </c>
      <c r="O9064" s="59">
        <v>0.2</v>
      </c>
    </row>
    <row r="9065" spans="1:15" x14ac:dyDescent="0.2">
      <c r="A9065" s="30">
        <v>2000</v>
      </c>
      <c r="B9065" s="253" t="str">
        <f>IF(AND(A9065&lt;&gt;"",ISNUMBER(A9065)),VLOOKUP(A9065,Studies!A:BR,2,FALSE),"")</f>
        <v>van Dyk 2018</v>
      </c>
      <c r="C9065" s="254" t="str">
        <f>IF(AND(A9065&lt;&gt;"",ISNUMBER(A9065)),VLOOKUP(A9065,Studies!A:BR,3,FALSE),"")</f>
        <v>https://www.ncbi.nlm.nih.gov/pubmed/?term=29572563</v>
      </c>
      <c r="D9065" s="254" t="str">
        <f>IF(AND(A9065&lt;&gt;"",ISNUMBER(A9065)),VLOOKUP(A9065,Studies!A:BR,4,FALSE),"")</f>
        <v xml:space="preserve">Midazolam in Caucasian at baseline </v>
      </c>
      <c r="E9065" s="254" t="str">
        <f>IF(AND(A9065&lt;&gt;"",ISNUMBER(A9065)),VLOOKUP(A9065,Studies!A:BR,5,FALSE),"")</f>
        <v>Midazolam</v>
      </c>
      <c r="F9065" s="255" t="str">
        <f>IF(AND(A9065&lt;&gt;"",ISNUMBER(A9065)),VLOOKUP(A9065,Studies!A:BR,6,FALSE),"")</f>
        <v>Plasma</v>
      </c>
      <c r="G9065" s="194">
        <v>180</v>
      </c>
      <c r="H9065" s="50" t="s">
        <v>953</v>
      </c>
      <c r="I9065" s="187">
        <v>2.3353290000000002</v>
      </c>
      <c r="J9065" s="41" t="s">
        <v>968</v>
      </c>
      <c r="K9065" s="41" t="s">
        <v>335</v>
      </c>
      <c r="L9065" s="195">
        <v>0.35928179999999998</v>
      </c>
      <c r="M9065" s="52" t="s">
        <v>968</v>
      </c>
      <c r="N9065" s="52" t="s">
        <v>117</v>
      </c>
      <c r="O9065" s="59">
        <v>0.2</v>
      </c>
    </row>
    <row r="9066" spans="1:15" x14ac:dyDescent="0.2">
      <c r="A9066" s="30">
        <v>2000</v>
      </c>
      <c r="B9066" s="253" t="str">
        <f>IF(AND(A9066&lt;&gt;"",ISNUMBER(A9066)),VLOOKUP(A9066,Studies!A:BR,2,FALSE),"")</f>
        <v>van Dyk 2018</v>
      </c>
      <c r="C9066" s="254" t="str">
        <f>IF(AND(A9066&lt;&gt;"",ISNUMBER(A9066)),VLOOKUP(A9066,Studies!A:BR,3,FALSE),"")</f>
        <v>https://www.ncbi.nlm.nih.gov/pubmed/?term=29572563</v>
      </c>
      <c r="D9066" s="254" t="str">
        <f>IF(AND(A9066&lt;&gt;"",ISNUMBER(A9066)),VLOOKUP(A9066,Studies!A:BR,4,FALSE),"")</f>
        <v xml:space="preserve">Midazolam in Caucasian at baseline </v>
      </c>
      <c r="E9066" s="254" t="str">
        <f>IF(AND(A9066&lt;&gt;"",ISNUMBER(A9066)),VLOOKUP(A9066,Studies!A:BR,5,FALSE),"")</f>
        <v>Midazolam</v>
      </c>
      <c r="F9066" s="255" t="str">
        <f>IF(AND(A9066&lt;&gt;"",ISNUMBER(A9066)),VLOOKUP(A9066,Studies!A:BR,6,FALSE),"")</f>
        <v>Plasma</v>
      </c>
      <c r="G9066" s="194">
        <v>240</v>
      </c>
      <c r="H9066" s="50" t="s">
        <v>953</v>
      </c>
      <c r="I9066" s="187">
        <v>1.7964070000000001</v>
      </c>
      <c r="J9066" s="41" t="s">
        <v>968</v>
      </c>
      <c r="K9066" s="41" t="s">
        <v>335</v>
      </c>
      <c r="L9066" s="195">
        <v>0.1996011</v>
      </c>
      <c r="M9066" s="52" t="s">
        <v>968</v>
      </c>
      <c r="N9066" s="52" t="s">
        <v>117</v>
      </c>
      <c r="O9066" s="59">
        <v>0.2</v>
      </c>
    </row>
    <row r="9067" spans="1:15" x14ac:dyDescent="0.2">
      <c r="A9067" s="30">
        <v>2000</v>
      </c>
      <c r="B9067" s="253" t="str">
        <f>IF(AND(A9067&lt;&gt;"",ISNUMBER(A9067)),VLOOKUP(A9067,Studies!A:BR,2,FALSE),"")</f>
        <v>van Dyk 2018</v>
      </c>
      <c r="C9067" s="254" t="str">
        <f>IF(AND(A9067&lt;&gt;"",ISNUMBER(A9067)),VLOOKUP(A9067,Studies!A:BR,3,FALSE),"")</f>
        <v>https://www.ncbi.nlm.nih.gov/pubmed/?term=29572563</v>
      </c>
      <c r="D9067" s="254" t="str">
        <f>IF(AND(A9067&lt;&gt;"",ISNUMBER(A9067)),VLOOKUP(A9067,Studies!A:BR,4,FALSE),"")</f>
        <v xml:space="preserve">Midazolam in Caucasian at baseline </v>
      </c>
      <c r="E9067" s="254" t="str">
        <f>IF(AND(A9067&lt;&gt;"",ISNUMBER(A9067)),VLOOKUP(A9067,Studies!A:BR,5,FALSE),"")</f>
        <v>Midazolam</v>
      </c>
      <c r="F9067" s="255" t="str">
        <f>IF(AND(A9067&lt;&gt;"",ISNUMBER(A9067)),VLOOKUP(A9067,Studies!A:BR,6,FALSE),"")</f>
        <v>Plasma</v>
      </c>
      <c r="G9067" s="194">
        <v>360</v>
      </c>
      <c r="H9067" s="50" t="s">
        <v>953</v>
      </c>
      <c r="I9067" s="187">
        <v>1.3972059999999999</v>
      </c>
      <c r="J9067" s="41" t="s">
        <v>968</v>
      </c>
      <c r="K9067" s="41" t="s">
        <v>335</v>
      </c>
      <c r="L9067" s="195">
        <v>0.27944079999999999</v>
      </c>
      <c r="M9067" s="52" t="s">
        <v>968</v>
      </c>
      <c r="N9067" s="52" t="s">
        <v>117</v>
      </c>
      <c r="O9067" s="59">
        <v>0.2</v>
      </c>
    </row>
    <row r="9068" spans="1:15" x14ac:dyDescent="0.2">
      <c r="A9068" s="30">
        <v>2001</v>
      </c>
      <c r="B9068" s="253" t="str">
        <f>IF(AND(A9068&lt;&gt;"",ISNUMBER(A9068)),VLOOKUP(A9068,Studies!A:BR,2,FALSE),"")</f>
        <v>van Dyk 2018</v>
      </c>
      <c r="C9068" s="254" t="str">
        <f>IF(AND(A9068&lt;&gt;"",ISNUMBER(A9068)),VLOOKUP(A9068,Studies!A:BR,3,FALSE),"")</f>
        <v>https://www.ncbi.nlm.nih.gov/pubmed/?term=29572563</v>
      </c>
      <c r="D9068" s="254" t="str">
        <f>IF(AND(A9068&lt;&gt;"",ISNUMBER(A9068)),VLOOKUP(A9068,Studies!A:BR,4,FALSE),"")</f>
        <v>Midazolam in South Asian at baseline</v>
      </c>
      <c r="E9068" s="254" t="str">
        <f>IF(AND(A9068&lt;&gt;"",ISNUMBER(A9068)),VLOOKUP(A9068,Studies!A:BR,5,FALSE),"")</f>
        <v>Midazolam</v>
      </c>
      <c r="F9068" s="255" t="str">
        <f>IF(AND(A9068&lt;&gt;"",ISNUMBER(A9068)),VLOOKUP(A9068,Studies!A:BR,6,FALSE),"")</f>
        <v>Plasma</v>
      </c>
      <c r="G9068" s="194">
        <v>15</v>
      </c>
      <c r="H9068" s="50" t="s">
        <v>953</v>
      </c>
      <c r="I9068" s="187">
        <v>1.257485</v>
      </c>
      <c r="J9068" s="41" t="s">
        <v>968</v>
      </c>
      <c r="K9068" s="41" t="s">
        <v>335</v>
      </c>
      <c r="L9068" s="195">
        <v>0.1397206</v>
      </c>
      <c r="M9068" s="52" t="s">
        <v>968</v>
      </c>
      <c r="N9068" s="52" t="s">
        <v>117</v>
      </c>
      <c r="O9068" s="59">
        <v>0.2</v>
      </c>
    </row>
    <row r="9069" spans="1:15" x14ac:dyDescent="0.2">
      <c r="A9069" s="30">
        <v>2001</v>
      </c>
      <c r="B9069" s="253" t="str">
        <f>IF(AND(A9069&lt;&gt;"",ISNUMBER(A9069)),VLOOKUP(A9069,Studies!A:BR,2,FALSE),"")</f>
        <v>van Dyk 2018</v>
      </c>
      <c r="C9069" s="254" t="str">
        <f>IF(AND(A9069&lt;&gt;"",ISNUMBER(A9069)),VLOOKUP(A9069,Studies!A:BR,3,FALSE),"")</f>
        <v>https://www.ncbi.nlm.nih.gov/pubmed/?term=29572563</v>
      </c>
      <c r="D9069" s="254" t="str">
        <f>IF(AND(A9069&lt;&gt;"",ISNUMBER(A9069)),VLOOKUP(A9069,Studies!A:BR,4,FALSE),"")</f>
        <v>Midazolam in South Asian at baseline</v>
      </c>
      <c r="E9069" s="254" t="str">
        <f>IF(AND(A9069&lt;&gt;"",ISNUMBER(A9069)),VLOOKUP(A9069,Studies!A:BR,5,FALSE),"")</f>
        <v>Midazolam</v>
      </c>
      <c r="F9069" s="255" t="str">
        <f>IF(AND(A9069&lt;&gt;"",ISNUMBER(A9069)),VLOOKUP(A9069,Studies!A:BR,6,FALSE),"")</f>
        <v>Plasma</v>
      </c>
      <c r="G9069" s="194">
        <v>30</v>
      </c>
      <c r="H9069" s="50" t="s">
        <v>953</v>
      </c>
      <c r="I9069" s="187">
        <v>3.3333330000000001</v>
      </c>
      <c r="J9069" s="41" t="s">
        <v>968</v>
      </c>
      <c r="K9069" s="41" t="s">
        <v>335</v>
      </c>
      <c r="L9069" s="195">
        <v>0.37924190000000002</v>
      </c>
      <c r="M9069" s="52" t="s">
        <v>968</v>
      </c>
      <c r="N9069" s="52" t="s">
        <v>117</v>
      </c>
      <c r="O9069" s="59">
        <v>0.2</v>
      </c>
    </row>
    <row r="9070" spans="1:15" x14ac:dyDescent="0.2">
      <c r="A9070" s="30">
        <v>2001</v>
      </c>
      <c r="B9070" s="253" t="str">
        <f>IF(AND(A9070&lt;&gt;"",ISNUMBER(A9070)),VLOOKUP(A9070,Studies!A:BR,2,FALSE),"")</f>
        <v>van Dyk 2018</v>
      </c>
      <c r="C9070" s="254" t="str">
        <f>IF(AND(A9070&lt;&gt;"",ISNUMBER(A9070)),VLOOKUP(A9070,Studies!A:BR,3,FALSE),"")</f>
        <v>https://www.ncbi.nlm.nih.gov/pubmed/?term=29572563</v>
      </c>
      <c r="D9070" s="254" t="str">
        <f>IF(AND(A9070&lt;&gt;"",ISNUMBER(A9070)),VLOOKUP(A9070,Studies!A:BR,4,FALSE),"")</f>
        <v>Midazolam in South Asian at baseline</v>
      </c>
      <c r="E9070" s="254" t="str">
        <f>IF(AND(A9070&lt;&gt;"",ISNUMBER(A9070)),VLOOKUP(A9070,Studies!A:BR,5,FALSE),"")</f>
        <v>Midazolam</v>
      </c>
      <c r="F9070" s="255" t="str">
        <f>IF(AND(A9070&lt;&gt;"",ISNUMBER(A9070)),VLOOKUP(A9070,Studies!A:BR,6,FALSE),"")</f>
        <v>Plasma</v>
      </c>
      <c r="G9070" s="194">
        <v>45</v>
      </c>
      <c r="H9070" s="50" t="s">
        <v>953</v>
      </c>
      <c r="I9070" s="187">
        <v>5.548902</v>
      </c>
      <c r="J9070" s="41" t="s">
        <v>968</v>
      </c>
      <c r="K9070" s="41" t="s">
        <v>335</v>
      </c>
      <c r="L9070" s="195">
        <v>0.65868280000000001</v>
      </c>
      <c r="M9070" s="52" t="s">
        <v>968</v>
      </c>
      <c r="N9070" s="52" t="s">
        <v>117</v>
      </c>
      <c r="O9070" s="59">
        <v>0.2</v>
      </c>
    </row>
    <row r="9071" spans="1:15" x14ac:dyDescent="0.2">
      <c r="A9071" s="30">
        <v>2001</v>
      </c>
      <c r="B9071" s="253" t="str">
        <f>IF(AND(A9071&lt;&gt;"",ISNUMBER(A9071)),VLOOKUP(A9071,Studies!A:BR,2,FALSE),"")</f>
        <v>van Dyk 2018</v>
      </c>
      <c r="C9071" s="254" t="str">
        <f>IF(AND(A9071&lt;&gt;"",ISNUMBER(A9071)),VLOOKUP(A9071,Studies!A:BR,3,FALSE),"")</f>
        <v>https://www.ncbi.nlm.nih.gov/pubmed/?term=29572563</v>
      </c>
      <c r="D9071" s="254" t="str">
        <f>IF(AND(A9071&lt;&gt;"",ISNUMBER(A9071)),VLOOKUP(A9071,Studies!A:BR,4,FALSE),"")</f>
        <v>Midazolam in South Asian at baseline</v>
      </c>
      <c r="E9071" s="254" t="str">
        <f>IF(AND(A9071&lt;&gt;"",ISNUMBER(A9071)),VLOOKUP(A9071,Studies!A:BR,5,FALSE),"")</f>
        <v>Midazolam</v>
      </c>
      <c r="F9071" s="255" t="str">
        <f>IF(AND(A9071&lt;&gt;"",ISNUMBER(A9071)),VLOOKUP(A9071,Studies!A:BR,6,FALSE),"")</f>
        <v>Plasma</v>
      </c>
      <c r="G9071" s="194">
        <v>60</v>
      </c>
      <c r="H9071" s="50" t="s">
        <v>953</v>
      </c>
      <c r="I9071" s="187">
        <v>5.4291419999999997</v>
      </c>
      <c r="J9071" s="41" t="s">
        <v>968</v>
      </c>
      <c r="K9071" s="41" t="s">
        <v>335</v>
      </c>
      <c r="L9071" s="195">
        <v>0.61876299999999995</v>
      </c>
      <c r="M9071" s="52" t="s">
        <v>968</v>
      </c>
      <c r="N9071" s="52" t="s">
        <v>117</v>
      </c>
      <c r="O9071" s="59">
        <v>0.2</v>
      </c>
    </row>
    <row r="9072" spans="1:15" x14ac:dyDescent="0.2">
      <c r="A9072" s="30">
        <v>2001</v>
      </c>
      <c r="B9072" s="253" t="str">
        <f>IF(AND(A9072&lt;&gt;"",ISNUMBER(A9072)),VLOOKUP(A9072,Studies!A:BR,2,FALSE),"")</f>
        <v>van Dyk 2018</v>
      </c>
      <c r="C9072" s="254" t="str">
        <f>IF(AND(A9072&lt;&gt;"",ISNUMBER(A9072)),VLOOKUP(A9072,Studies!A:BR,3,FALSE),"")</f>
        <v>https://www.ncbi.nlm.nih.gov/pubmed/?term=29572563</v>
      </c>
      <c r="D9072" s="254" t="str">
        <f>IF(AND(A9072&lt;&gt;"",ISNUMBER(A9072)),VLOOKUP(A9072,Studies!A:BR,4,FALSE),"")</f>
        <v>Midazolam in South Asian at baseline</v>
      </c>
      <c r="E9072" s="254" t="str">
        <f>IF(AND(A9072&lt;&gt;"",ISNUMBER(A9072)),VLOOKUP(A9072,Studies!A:BR,5,FALSE),"")</f>
        <v>Midazolam</v>
      </c>
      <c r="F9072" s="255" t="str">
        <f>IF(AND(A9072&lt;&gt;"",ISNUMBER(A9072)),VLOOKUP(A9072,Studies!A:BR,6,FALSE),"")</f>
        <v>Plasma</v>
      </c>
      <c r="G9072" s="194">
        <v>120</v>
      </c>
      <c r="H9072" s="50" t="s">
        <v>953</v>
      </c>
      <c r="I9072" s="187">
        <v>2.5149699999999999</v>
      </c>
      <c r="J9072" s="41" t="s">
        <v>968</v>
      </c>
      <c r="K9072" s="41" t="s">
        <v>335</v>
      </c>
      <c r="L9072" s="195">
        <v>0.29940129999999998</v>
      </c>
      <c r="M9072" s="52" t="s">
        <v>968</v>
      </c>
      <c r="N9072" s="52" t="s">
        <v>117</v>
      </c>
      <c r="O9072" s="59">
        <v>0.2</v>
      </c>
    </row>
    <row r="9073" spans="1:15" x14ac:dyDescent="0.2">
      <c r="A9073" s="30">
        <v>2001</v>
      </c>
      <c r="B9073" s="253" t="str">
        <f>IF(AND(A9073&lt;&gt;"",ISNUMBER(A9073)),VLOOKUP(A9073,Studies!A:BR,2,FALSE),"")</f>
        <v>van Dyk 2018</v>
      </c>
      <c r="C9073" s="254" t="str">
        <f>IF(AND(A9073&lt;&gt;"",ISNUMBER(A9073)),VLOOKUP(A9073,Studies!A:BR,3,FALSE),"")</f>
        <v>https://www.ncbi.nlm.nih.gov/pubmed/?term=29572563</v>
      </c>
      <c r="D9073" s="254" t="str">
        <f>IF(AND(A9073&lt;&gt;"",ISNUMBER(A9073)),VLOOKUP(A9073,Studies!A:BR,4,FALSE),"")</f>
        <v>Midazolam in South Asian at baseline</v>
      </c>
      <c r="E9073" s="254" t="str">
        <f>IF(AND(A9073&lt;&gt;"",ISNUMBER(A9073)),VLOOKUP(A9073,Studies!A:BR,5,FALSE),"")</f>
        <v>Midazolam</v>
      </c>
      <c r="F9073" s="255" t="str">
        <f>IF(AND(A9073&lt;&gt;"",ISNUMBER(A9073)),VLOOKUP(A9073,Studies!A:BR,6,FALSE),"")</f>
        <v>Plasma</v>
      </c>
      <c r="G9073" s="194">
        <v>180</v>
      </c>
      <c r="H9073" s="50" t="s">
        <v>953</v>
      </c>
      <c r="I9073" s="187">
        <v>1.6167659999999999</v>
      </c>
      <c r="J9073" s="41" t="s">
        <v>968</v>
      </c>
      <c r="K9073" s="41" t="s">
        <v>335</v>
      </c>
      <c r="L9073" s="195">
        <v>0.27944160000000001</v>
      </c>
      <c r="M9073" s="52" t="s">
        <v>968</v>
      </c>
      <c r="N9073" s="52" t="s">
        <v>117</v>
      </c>
      <c r="O9073" s="59">
        <v>0.2</v>
      </c>
    </row>
    <row r="9074" spans="1:15" x14ac:dyDescent="0.2">
      <c r="A9074" s="30">
        <v>2001</v>
      </c>
      <c r="B9074" s="253" t="str">
        <f>IF(AND(A9074&lt;&gt;"",ISNUMBER(A9074)),VLOOKUP(A9074,Studies!A:BR,2,FALSE),"")</f>
        <v>van Dyk 2018</v>
      </c>
      <c r="C9074" s="254" t="str">
        <f>IF(AND(A9074&lt;&gt;"",ISNUMBER(A9074)),VLOOKUP(A9074,Studies!A:BR,3,FALSE),"")</f>
        <v>https://www.ncbi.nlm.nih.gov/pubmed/?term=29572563</v>
      </c>
      <c r="D9074" s="254" t="str">
        <f>IF(AND(A9074&lt;&gt;"",ISNUMBER(A9074)),VLOOKUP(A9074,Studies!A:BR,4,FALSE),"")</f>
        <v>Midazolam in South Asian at baseline</v>
      </c>
      <c r="E9074" s="254" t="str">
        <f>IF(AND(A9074&lt;&gt;"",ISNUMBER(A9074)),VLOOKUP(A9074,Studies!A:BR,5,FALSE),"")</f>
        <v>Midazolam</v>
      </c>
      <c r="F9074" s="255" t="str">
        <f>IF(AND(A9074&lt;&gt;"",ISNUMBER(A9074)),VLOOKUP(A9074,Studies!A:BR,6,FALSE),"")</f>
        <v>Plasma</v>
      </c>
      <c r="G9074" s="194">
        <v>240</v>
      </c>
      <c r="H9074" s="50" t="s">
        <v>953</v>
      </c>
      <c r="I9074" s="187">
        <v>1.1776450000000001</v>
      </c>
      <c r="J9074" s="41" t="s">
        <v>968</v>
      </c>
      <c r="K9074" s="41" t="s">
        <v>335</v>
      </c>
      <c r="L9074" s="195">
        <v>0.35928120000000002</v>
      </c>
      <c r="M9074" s="52" t="s">
        <v>968</v>
      </c>
      <c r="N9074" s="52" t="s">
        <v>117</v>
      </c>
      <c r="O9074" s="59">
        <v>0.2</v>
      </c>
    </row>
    <row r="9075" spans="1:15" x14ac:dyDescent="0.2">
      <c r="A9075" s="30">
        <v>2001</v>
      </c>
      <c r="B9075" s="253" t="str">
        <f>IF(AND(A9075&lt;&gt;"",ISNUMBER(A9075)),VLOOKUP(A9075,Studies!A:BR,2,FALSE),"")</f>
        <v>van Dyk 2018</v>
      </c>
      <c r="C9075" s="254" t="str">
        <f>IF(AND(A9075&lt;&gt;"",ISNUMBER(A9075)),VLOOKUP(A9075,Studies!A:BR,3,FALSE),"")</f>
        <v>https://www.ncbi.nlm.nih.gov/pubmed/?term=29572563</v>
      </c>
      <c r="D9075" s="254" t="str">
        <f>IF(AND(A9075&lt;&gt;"",ISNUMBER(A9075)),VLOOKUP(A9075,Studies!A:BR,4,FALSE),"")</f>
        <v>Midazolam in South Asian at baseline</v>
      </c>
      <c r="E9075" s="254" t="str">
        <f>IF(AND(A9075&lt;&gt;"",ISNUMBER(A9075)),VLOOKUP(A9075,Studies!A:BR,5,FALSE),"")</f>
        <v>Midazolam</v>
      </c>
      <c r="F9075" s="255" t="str">
        <f>IF(AND(A9075&lt;&gt;"",ISNUMBER(A9075)),VLOOKUP(A9075,Studies!A:BR,6,FALSE),"")</f>
        <v>Plasma</v>
      </c>
      <c r="G9075" s="194">
        <v>360</v>
      </c>
      <c r="H9075" s="50" t="s">
        <v>953</v>
      </c>
      <c r="I9075" s="187">
        <v>0.81836319999999996</v>
      </c>
      <c r="J9075" s="41" t="s">
        <v>968</v>
      </c>
      <c r="K9075" s="41" t="s">
        <v>335</v>
      </c>
      <c r="L9075" s="195">
        <v>0.25948100000000002</v>
      </c>
      <c r="M9075" s="52" t="s">
        <v>968</v>
      </c>
      <c r="N9075" s="52" t="s">
        <v>117</v>
      </c>
      <c r="O9075" s="59">
        <v>0.2</v>
      </c>
    </row>
    <row r="9076" spans="1:15" x14ac:dyDescent="0.2">
      <c r="A9076" s="30">
        <v>2040</v>
      </c>
      <c r="B9076" s="253" t="str">
        <f>IF(AND(A9076&lt;&gt;"",ISNUMBER(A9076)),VLOOKUP(A9076,Studies!A:BR,2,FALSE),"")</f>
        <v>Katzenmaier 2010</v>
      </c>
      <c r="C9076" s="254" t="str">
        <f>IF(AND(A9076&lt;&gt;"",ISNUMBER(A9076)),VLOOKUP(A9076,Studies!A:BR,3,FALSE),"")</f>
        <v>https://www.ncbi.nlm.nih.gov/pubmed/20680253</v>
      </c>
      <c r="D9076" s="254" t="str">
        <f>IF(AND(A9076&lt;&gt;"",ISNUMBER(A9076)),VLOOKUP(A9076,Studies!A:BR,4,FALSE),"")</f>
        <v>Midazolam control</v>
      </c>
      <c r="E9076" s="254" t="str">
        <f>IF(AND(A9076&lt;&gt;"",ISNUMBER(A9076)),VLOOKUP(A9076,Studies!A:BR,5,FALSE),"")</f>
        <v>Midazolam</v>
      </c>
      <c r="F9076" s="255" t="str">
        <f>IF(AND(A9076&lt;&gt;"",ISNUMBER(A9076)),VLOOKUP(A9076,Studies!A:BR,6,FALSE),"")</f>
        <v>Plasma</v>
      </c>
      <c r="G9076" s="194">
        <v>0.25</v>
      </c>
      <c r="H9076" s="50" t="s">
        <v>60</v>
      </c>
      <c r="I9076" s="187">
        <v>37.021279999999997</v>
      </c>
      <c r="J9076" s="41" t="s">
        <v>1033</v>
      </c>
      <c r="K9076" s="41" t="s">
        <v>116</v>
      </c>
      <c r="L9076" s="195">
        <v>24.11347</v>
      </c>
      <c r="M9076" s="52" t="s">
        <v>1033</v>
      </c>
      <c r="N9076" s="52" t="s">
        <v>117</v>
      </c>
      <c r="O9076" s="59">
        <v>0.2</v>
      </c>
    </row>
    <row r="9077" spans="1:15" x14ac:dyDescent="0.2">
      <c r="A9077" s="30">
        <v>2040</v>
      </c>
      <c r="B9077" s="253" t="str">
        <f>IF(AND(A9077&lt;&gt;"",ISNUMBER(A9077)),VLOOKUP(A9077,Studies!A:BR,2,FALSE),"")</f>
        <v>Katzenmaier 2010</v>
      </c>
      <c r="C9077" s="254" t="str">
        <f>IF(AND(A9077&lt;&gt;"",ISNUMBER(A9077)),VLOOKUP(A9077,Studies!A:BR,3,FALSE),"")</f>
        <v>https://www.ncbi.nlm.nih.gov/pubmed/20680253</v>
      </c>
      <c r="D9077" s="254" t="str">
        <f>IF(AND(A9077&lt;&gt;"",ISNUMBER(A9077)),VLOOKUP(A9077,Studies!A:BR,4,FALSE),"")</f>
        <v>Midazolam control</v>
      </c>
      <c r="E9077" s="254" t="str">
        <f>IF(AND(A9077&lt;&gt;"",ISNUMBER(A9077)),VLOOKUP(A9077,Studies!A:BR,5,FALSE),"")</f>
        <v>Midazolam</v>
      </c>
      <c r="F9077" s="255" t="str">
        <f>IF(AND(A9077&lt;&gt;"",ISNUMBER(A9077)),VLOOKUP(A9077,Studies!A:BR,6,FALSE),"")</f>
        <v>Plasma</v>
      </c>
      <c r="G9077" s="194">
        <v>0.5</v>
      </c>
      <c r="H9077" s="50" t="s">
        <v>60</v>
      </c>
      <c r="I9077" s="187">
        <v>51.063830000000003</v>
      </c>
      <c r="J9077" s="41" t="s">
        <v>1033</v>
      </c>
      <c r="K9077" s="41" t="s">
        <v>116</v>
      </c>
      <c r="L9077" s="195">
        <v>18.29787</v>
      </c>
      <c r="M9077" s="52" t="s">
        <v>1033</v>
      </c>
      <c r="N9077" s="52" t="s">
        <v>117</v>
      </c>
      <c r="O9077" s="59">
        <v>0.2</v>
      </c>
    </row>
    <row r="9078" spans="1:15" x14ac:dyDescent="0.2">
      <c r="A9078" s="30">
        <v>2040</v>
      </c>
      <c r="B9078" s="253" t="str">
        <f>IF(AND(A9078&lt;&gt;"",ISNUMBER(A9078)),VLOOKUP(A9078,Studies!A:BR,2,FALSE),"")</f>
        <v>Katzenmaier 2010</v>
      </c>
      <c r="C9078" s="254" t="str">
        <f>IF(AND(A9078&lt;&gt;"",ISNUMBER(A9078)),VLOOKUP(A9078,Studies!A:BR,3,FALSE),"")</f>
        <v>https://www.ncbi.nlm.nih.gov/pubmed/20680253</v>
      </c>
      <c r="D9078" s="254" t="str">
        <f>IF(AND(A9078&lt;&gt;"",ISNUMBER(A9078)),VLOOKUP(A9078,Studies!A:BR,4,FALSE),"")</f>
        <v>Midazolam control</v>
      </c>
      <c r="E9078" s="254" t="str">
        <f>IF(AND(A9078&lt;&gt;"",ISNUMBER(A9078)),VLOOKUP(A9078,Studies!A:BR,5,FALSE),"")</f>
        <v>Midazolam</v>
      </c>
      <c r="F9078" s="255" t="str">
        <f>IF(AND(A9078&lt;&gt;"",ISNUMBER(A9078)),VLOOKUP(A9078,Studies!A:BR,6,FALSE),"")</f>
        <v>Plasma</v>
      </c>
      <c r="G9078" s="194">
        <v>0.75</v>
      </c>
      <c r="H9078" s="50" t="s">
        <v>60</v>
      </c>
      <c r="I9078" s="187">
        <v>42.411349999999999</v>
      </c>
      <c r="J9078" s="41" t="s">
        <v>1033</v>
      </c>
      <c r="K9078" s="41" t="s">
        <v>116</v>
      </c>
      <c r="L9078" s="195">
        <v>16.879429999999999</v>
      </c>
      <c r="M9078" s="52" t="s">
        <v>1033</v>
      </c>
      <c r="N9078" s="52" t="s">
        <v>117</v>
      </c>
      <c r="O9078" s="59">
        <v>0.2</v>
      </c>
    </row>
    <row r="9079" spans="1:15" x14ac:dyDescent="0.2">
      <c r="A9079" s="30">
        <v>2040</v>
      </c>
      <c r="B9079" s="253" t="str">
        <f>IF(AND(A9079&lt;&gt;"",ISNUMBER(A9079)),VLOOKUP(A9079,Studies!A:BR,2,FALSE),"")</f>
        <v>Katzenmaier 2010</v>
      </c>
      <c r="C9079" s="254" t="str">
        <f>IF(AND(A9079&lt;&gt;"",ISNUMBER(A9079)),VLOOKUP(A9079,Studies!A:BR,3,FALSE),"")</f>
        <v>https://www.ncbi.nlm.nih.gov/pubmed/20680253</v>
      </c>
      <c r="D9079" s="254" t="str">
        <f>IF(AND(A9079&lt;&gt;"",ISNUMBER(A9079)),VLOOKUP(A9079,Studies!A:BR,4,FALSE),"")</f>
        <v>Midazolam control</v>
      </c>
      <c r="E9079" s="254" t="str">
        <f>IF(AND(A9079&lt;&gt;"",ISNUMBER(A9079)),VLOOKUP(A9079,Studies!A:BR,5,FALSE),"")</f>
        <v>Midazolam</v>
      </c>
      <c r="F9079" s="255" t="str">
        <f>IF(AND(A9079&lt;&gt;"",ISNUMBER(A9079)),VLOOKUP(A9079,Studies!A:BR,6,FALSE),"")</f>
        <v>Plasma</v>
      </c>
      <c r="G9079" s="194">
        <v>1</v>
      </c>
      <c r="H9079" s="50" t="s">
        <v>60</v>
      </c>
      <c r="I9079" s="187">
        <v>35.03546</v>
      </c>
      <c r="J9079" s="41" t="s">
        <v>1033</v>
      </c>
      <c r="K9079" s="41" t="s">
        <v>116</v>
      </c>
      <c r="L9079" s="195">
        <v>16.595749999999999</v>
      </c>
      <c r="M9079" s="52" t="s">
        <v>1033</v>
      </c>
      <c r="N9079" s="52" t="s">
        <v>117</v>
      </c>
      <c r="O9079" s="59">
        <v>0.2</v>
      </c>
    </row>
    <row r="9080" spans="1:15" x14ac:dyDescent="0.2">
      <c r="A9080" s="30">
        <v>2040</v>
      </c>
      <c r="B9080" s="253" t="str">
        <f>IF(AND(A9080&lt;&gt;"",ISNUMBER(A9080)),VLOOKUP(A9080,Studies!A:BR,2,FALSE),"")</f>
        <v>Katzenmaier 2010</v>
      </c>
      <c r="C9080" s="254" t="str">
        <f>IF(AND(A9080&lt;&gt;"",ISNUMBER(A9080)),VLOOKUP(A9080,Studies!A:BR,3,FALSE),"")</f>
        <v>https://www.ncbi.nlm.nih.gov/pubmed/20680253</v>
      </c>
      <c r="D9080" s="254" t="str">
        <f>IF(AND(A9080&lt;&gt;"",ISNUMBER(A9080)),VLOOKUP(A9080,Studies!A:BR,4,FALSE),"")</f>
        <v>Midazolam control</v>
      </c>
      <c r="E9080" s="254" t="str">
        <f>IF(AND(A9080&lt;&gt;"",ISNUMBER(A9080)),VLOOKUP(A9080,Studies!A:BR,5,FALSE),"")</f>
        <v>Midazolam</v>
      </c>
      <c r="F9080" s="255" t="str">
        <f>IF(AND(A9080&lt;&gt;"",ISNUMBER(A9080)),VLOOKUP(A9080,Studies!A:BR,6,FALSE),"")</f>
        <v>Plasma</v>
      </c>
      <c r="G9080" s="194">
        <v>1.5</v>
      </c>
      <c r="H9080" s="50" t="s">
        <v>60</v>
      </c>
      <c r="I9080" s="187">
        <v>25.390070000000001</v>
      </c>
      <c r="J9080" s="41" t="s">
        <v>1033</v>
      </c>
      <c r="K9080" s="41" t="s">
        <v>116</v>
      </c>
      <c r="L9080" s="195">
        <v>13.33333</v>
      </c>
      <c r="M9080" s="52" t="s">
        <v>1033</v>
      </c>
      <c r="N9080" s="52" t="s">
        <v>117</v>
      </c>
      <c r="O9080" s="59">
        <v>0.2</v>
      </c>
    </row>
    <row r="9081" spans="1:15" x14ac:dyDescent="0.2">
      <c r="A9081" s="30">
        <v>2040</v>
      </c>
      <c r="B9081" s="253" t="str">
        <f>IF(AND(A9081&lt;&gt;"",ISNUMBER(A9081)),VLOOKUP(A9081,Studies!A:BR,2,FALSE),"")</f>
        <v>Katzenmaier 2010</v>
      </c>
      <c r="C9081" s="254" t="str">
        <f>IF(AND(A9081&lt;&gt;"",ISNUMBER(A9081)),VLOOKUP(A9081,Studies!A:BR,3,FALSE),"")</f>
        <v>https://www.ncbi.nlm.nih.gov/pubmed/20680253</v>
      </c>
      <c r="D9081" s="254" t="str">
        <f>IF(AND(A9081&lt;&gt;"",ISNUMBER(A9081)),VLOOKUP(A9081,Studies!A:BR,4,FALSE),"")</f>
        <v>Midazolam control</v>
      </c>
      <c r="E9081" s="254" t="str">
        <f>IF(AND(A9081&lt;&gt;"",ISNUMBER(A9081)),VLOOKUP(A9081,Studies!A:BR,5,FALSE),"")</f>
        <v>Midazolam</v>
      </c>
      <c r="F9081" s="255" t="str">
        <f>IF(AND(A9081&lt;&gt;"",ISNUMBER(A9081)),VLOOKUP(A9081,Studies!A:BR,6,FALSE),"")</f>
        <v>Plasma</v>
      </c>
      <c r="G9081" s="194">
        <v>2</v>
      </c>
      <c r="H9081" s="50" t="s">
        <v>60</v>
      </c>
      <c r="I9081" s="187">
        <v>18.58156</v>
      </c>
      <c r="J9081" s="41" t="s">
        <v>1033</v>
      </c>
      <c r="K9081" s="41" t="s">
        <v>116</v>
      </c>
      <c r="L9081" s="195">
        <v>9.503546</v>
      </c>
      <c r="M9081" s="52" t="s">
        <v>1033</v>
      </c>
      <c r="N9081" s="52" t="s">
        <v>117</v>
      </c>
      <c r="O9081" s="59">
        <v>0.2</v>
      </c>
    </row>
    <row r="9082" spans="1:15" x14ac:dyDescent="0.2">
      <c r="A9082" s="30">
        <v>2040</v>
      </c>
      <c r="B9082" s="253" t="str">
        <f>IF(AND(A9082&lt;&gt;"",ISNUMBER(A9082)),VLOOKUP(A9082,Studies!A:BR,2,FALSE),"")</f>
        <v>Katzenmaier 2010</v>
      </c>
      <c r="C9082" s="254" t="str">
        <f>IF(AND(A9082&lt;&gt;"",ISNUMBER(A9082)),VLOOKUP(A9082,Studies!A:BR,3,FALSE),"")</f>
        <v>https://www.ncbi.nlm.nih.gov/pubmed/20680253</v>
      </c>
      <c r="D9082" s="254" t="str">
        <f>IF(AND(A9082&lt;&gt;"",ISNUMBER(A9082)),VLOOKUP(A9082,Studies!A:BR,4,FALSE),"")</f>
        <v>Midazolam control</v>
      </c>
      <c r="E9082" s="254" t="str">
        <f>IF(AND(A9082&lt;&gt;"",ISNUMBER(A9082)),VLOOKUP(A9082,Studies!A:BR,5,FALSE),"")</f>
        <v>Midazolam</v>
      </c>
      <c r="F9082" s="255" t="str">
        <f>IF(AND(A9082&lt;&gt;"",ISNUMBER(A9082)),VLOOKUP(A9082,Studies!A:BR,6,FALSE),"")</f>
        <v>Plasma</v>
      </c>
      <c r="G9082" s="194">
        <v>2.5</v>
      </c>
      <c r="H9082" s="50" t="s">
        <v>60</v>
      </c>
      <c r="I9082" s="187">
        <v>15.17731</v>
      </c>
      <c r="J9082" s="41" t="s">
        <v>1033</v>
      </c>
      <c r="K9082" s="41" t="s">
        <v>116</v>
      </c>
      <c r="L9082" s="195">
        <v>7.6595700000000004</v>
      </c>
      <c r="M9082" s="52" t="s">
        <v>1033</v>
      </c>
      <c r="N9082" s="52" t="s">
        <v>117</v>
      </c>
      <c r="O9082" s="59">
        <v>0.2</v>
      </c>
    </row>
    <row r="9083" spans="1:15" x14ac:dyDescent="0.2">
      <c r="A9083" s="30">
        <v>2040</v>
      </c>
      <c r="B9083" s="253" t="str">
        <f>IF(AND(A9083&lt;&gt;"",ISNUMBER(A9083)),VLOOKUP(A9083,Studies!A:BR,2,FALSE),"")</f>
        <v>Katzenmaier 2010</v>
      </c>
      <c r="C9083" s="254" t="str">
        <f>IF(AND(A9083&lt;&gt;"",ISNUMBER(A9083)),VLOOKUP(A9083,Studies!A:BR,3,FALSE),"")</f>
        <v>https://www.ncbi.nlm.nih.gov/pubmed/20680253</v>
      </c>
      <c r="D9083" s="254" t="str">
        <f>IF(AND(A9083&lt;&gt;"",ISNUMBER(A9083)),VLOOKUP(A9083,Studies!A:BR,4,FALSE),"")</f>
        <v>Midazolam control</v>
      </c>
      <c r="E9083" s="254" t="str">
        <f>IF(AND(A9083&lt;&gt;"",ISNUMBER(A9083)),VLOOKUP(A9083,Studies!A:BR,5,FALSE),"")</f>
        <v>Midazolam</v>
      </c>
      <c r="F9083" s="255" t="str">
        <f>IF(AND(A9083&lt;&gt;"",ISNUMBER(A9083)),VLOOKUP(A9083,Studies!A:BR,6,FALSE),"")</f>
        <v>Plasma</v>
      </c>
      <c r="G9083" s="194">
        <v>3</v>
      </c>
      <c r="H9083" s="50" t="s">
        <v>60</v>
      </c>
      <c r="I9083" s="187">
        <v>9.9290780000000005</v>
      </c>
      <c r="J9083" s="41" t="s">
        <v>1033</v>
      </c>
      <c r="K9083" s="41" t="s">
        <v>116</v>
      </c>
      <c r="L9083" s="195">
        <v>4.3971629999999999</v>
      </c>
      <c r="M9083" s="52" t="s">
        <v>1033</v>
      </c>
      <c r="N9083" s="52" t="s">
        <v>117</v>
      </c>
      <c r="O9083" s="59">
        <v>0.2</v>
      </c>
    </row>
    <row r="9084" spans="1:15" x14ac:dyDescent="0.2">
      <c r="A9084" s="30">
        <v>2040</v>
      </c>
      <c r="B9084" s="253" t="str">
        <f>IF(AND(A9084&lt;&gt;"",ISNUMBER(A9084)),VLOOKUP(A9084,Studies!A:BR,2,FALSE),"")</f>
        <v>Katzenmaier 2010</v>
      </c>
      <c r="C9084" s="254" t="str">
        <f>IF(AND(A9084&lt;&gt;"",ISNUMBER(A9084)),VLOOKUP(A9084,Studies!A:BR,3,FALSE),"")</f>
        <v>https://www.ncbi.nlm.nih.gov/pubmed/20680253</v>
      </c>
      <c r="D9084" s="254" t="str">
        <f>IF(AND(A9084&lt;&gt;"",ISNUMBER(A9084)),VLOOKUP(A9084,Studies!A:BR,4,FALSE),"")</f>
        <v>Midazolam control</v>
      </c>
      <c r="E9084" s="254" t="str">
        <f>IF(AND(A9084&lt;&gt;"",ISNUMBER(A9084)),VLOOKUP(A9084,Studies!A:BR,5,FALSE),"")</f>
        <v>Midazolam</v>
      </c>
      <c r="F9084" s="255" t="str">
        <f>IF(AND(A9084&lt;&gt;"",ISNUMBER(A9084)),VLOOKUP(A9084,Studies!A:BR,6,FALSE),"")</f>
        <v>Plasma</v>
      </c>
      <c r="G9084" s="194">
        <v>4</v>
      </c>
      <c r="H9084" s="50" t="s">
        <v>60</v>
      </c>
      <c r="I9084" s="187">
        <v>6.6666670000000003</v>
      </c>
      <c r="J9084" s="41" t="s">
        <v>1033</v>
      </c>
      <c r="K9084" s="41" t="s">
        <v>116</v>
      </c>
      <c r="L9084" s="195">
        <v>3.8297870000000001</v>
      </c>
      <c r="M9084" s="52" t="s">
        <v>1033</v>
      </c>
      <c r="N9084" s="52" t="s">
        <v>117</v>
      </c>
      <c r="O9084" s="59">
        <v>0.2</v>
      </c>
    </row>
    <row r="9085" spans="1:15" x14ac:dyDescent="0.2">
      <c r="A9085" s="30">
        <v>2040</v>
      </c>
      <c r="B9085" s="253" t="str">
        <f>IF(AND(A9085&lt;&gt;"",ISNUMBER(A9085)),VLOOKUP(A9085,Studies!A:BR,2,FALSE),"")</f>
        <v>Katzenmaier 2010</v>
      </c>
      <c r="C9085" s="254" t="str">
        <f>IF(AND(A9085&lt;&gt;"",ISNUMBER(A9085)),VLOOKUP(A9085,Studies!A:BR,3,FALSE),"")</f>
        <v>https://www.ncbi.nlm.nih.gov/pubmed/20680253</v>
      </c>
      <c r="D9085" s="254" t="str">
        <f>IF(AND(A9085&lt;&gt;"",ISNUMBER(A9085)),VLOOKUP(A9085,Studies!A:BR,4,FALSE),"")</f>
        <v>Midazolam control</v>
      </c>
      <c r="E9085" s="254" t="str">
        <f>IF(AND(A9085&lt;&gt;"",ISNUMBER(A9085)),VLOOKUP(A9085,Studies!A:BR,5,FALSE),"")</f>
        <v>Midazolam</v>
      </c>
      <c r="F9085" s="255" t="str">
        <f>IF(AND(A9085&lt;&gt;"",ISNUMBER(A9085)),VLOOKUP(A9085,Studies!A:BR,6,FALSE),"")</f>
        <v>Plasma</v>
      </c>
      <c r="G9085" s="194">
        <v>6</v>
      </c>
      <c r="H9085" s="50" t="s">
        <v>60</v>
      </c>
      <c r="I9085" s="187">
        <v>3.6879430000000002</v>
      </c>
      <c r="J9085" s="41" t="s">
        <v>1033</v>
      </c>
      <c r="K9085" s="41" t="s">
        <v>116</v>
      </c>
      <c r="L9085" s="195">
        <v>2.8368799999999998</v>
      </c>
      <c r="M9085" s="52" t="s">
        <v>1033</v>
      </c>
      <c r="N9085" s="52" t="s">
        <v>117</v>
      </c>
      <c r="O9085" s="59">
        <v>0.2</v>
      </c>
    </row>
    <row r="9086" spans="1:15" x14ac:dyDescent="0.2">
      <c r="A9086" s="30">
        <v>2040</v>
      </c>
      <c r="B9086" s="253" t="str">
        <f>IF(AND(A9086&lt;&gt;"",ISNUMBER(A9086)),VLOOKUP(A9086,Studies!A:BR,2,FALSE),"")</f>
        <v>Katzenmaier 2010</v>
      </c>
      <c r="C9086" s="254" t="str">
        <f>IF(AND(A9086&lt;&gt;"",ISNUMBER(A9086)),VLOOKUP(A9086,Studies!A:BR,3,FALSE),"")</f>
        <v>https://www.ncbi.nlm.nih.gov/pubmed/20680253</v>
      </c>
      <c r="D9086" s="254" t="str">
        <f>IF(AND(A9086&lt;&gt;"",ISNUMBER(A9086)),VLOOKUP(A9086,Studies!A:BR,4,FALSE),"")</f>
        <v>Midazolam control</v>
      </c>
      <c r="E9086" s="254" t="str">
        <f>IF(AND(A9086&lt;&gt;"",ISNUMBER(A9086)),VLOOKUP(A9086,Studies!A:BR,5,FALSE),"")</f>
        <v>Midazolam</v>
      </c>
      <c r="F9086" s="255" t="str">
        <f>IF(AND(A9086&lt;&gt;"",ISNUMBER(A9086)),VLOOKUP(A9086,Studies!A:BR,6,FALSE),"")</f>
        <v>Plasma</v>
      </c>
      <c r="G9086" s="194">
        <v>8</v>
      </c>
      <c r="H9086" s="50" t="s">
        <v>60</v>
      </c>
      <c r="I9086" s="187">
        <v>2.4113479999999998</v>
      </c>
      <c r="J9086" s="41" t="s">
        <v>1033</v>
      </c>
      <c r="K9086" s="41" t="s">
        <v>116</v>
      </c>
      <c r="O9086" s="59">
        <v>0.2</v>
      </c>
    </row>
    <row r="9087" spans="1:15" x14ac:dyDescent="0.2">
      <c r="A9087" s="30">
        <v>2040</v>
      </c>
      <c r="B9087" s="253" t="str">
        <f>IF(AND(A9087&lt;&gt;"",ISNUMBER(A9087)),VLOOKUP(A9087,Studies!A:BR,2,FALSE),"")</f>
        <v>Katzenmaier 2010</v>
      </c>
      <c r="C9087" s="254" t="str">
        <f>IF(AND(A9087&lt;&gt;"",ISNUMBER(A9087)),VLOOKUP(A9087,Studies!A:BR,3,FALSE),"")</f>
        <v>https://www.ncbi.nlm.nih.gov/pubmed/20680253</v>
      </c>
      <c r="D9087" s="254" t="str">
        <f>IF(AND(A9087&lt;&gt;"",ISNUMBER(A9087)),VLOOKUP(A9087,Studies!A:BR,4,FALSE),"")</f>
        <v>Midazolam control</v>
      </c>
      <c r="E9087" s="254" t="str">
        <f>IF(AND(A9087&lt;&gt;"",ISNUMBER(A9087)),VLOOKUP(A9087,Studies!A:BR,5,FALSE),"")</f>
        <v>Midazolam</v>
      </c>
      <c r="F9087" s="255" t="str">
        <f>IF(AND(A9087&lt;&gt;"",ISNUMBER(A9087)),VLOOKUP(A9087,Studies!A:BR,6,FALSE),"")</f>
        <v>Plasma</v>
      </c>
      <c r="G9087" s="194">
        <v>10</v>
      </c>
      <c r="H9087" s="50" t="s">
        <v>60</v>
      </c>
      <c r="I9087" s="187">
        <v>1.985816</v>
      </c>
      <c r="J9087" s="41" t="s">
        <v>1033</v>
      </c>
      <c r="K9087" s="41" t="s">
        <v>116</v>
      </c>
      <c r="O9087" s="59">
        <v>0.2</v>
      </c>
    </row>
    <row r="9088" spans="1:15" x14ac:dyDescent="0.2">
      <c r="A9088" s="30">
        <v>2041</v>
      </c>
      <c r="B9088" s="253" t="str">
        <f>IF(AND(A9088&lt;&gt;"",ISNUMBER(A9088)),VLOOKUP(A9088,Studies!A:BR,2,FALSE),"")</f>
        <v>Katzenmaier 2010</v>
      </c>
      <c r="C9088" s="254" t="str">
        <f>IF(AND(A9088&lt;&gt;"",ISNUMBER(A9088)),VLOOKUP(A9088,Studies!A:BR,3,FALSE),"")</f>
        <v>https://www.ncbi.nlm.nih.gov/pubmed/20680253</v>
      </c>
      <c r="D9088" s="254" t="str">
        <f>IF(AND(A9088&lt;&gt;"",ISNUMBER(A9088)),VLOOKUP(A9088,Studies!A:BR,4,FALSE),"")</f>
        <v>Midazolam + Efavirenz</v>
      </c>
      <c r="E9088" s="254" t="str">
        <f>IF(AND(A9088&lt;&gt;"",ISNUMBER(A9088)),VLOOKUP(A9088,Studies!A:BR,5,FALSE),"")</f>
        <v>Midazolam</v>
      </c>
      <c r="F9088" s="255" t="str">
        <f>IF(AND(A9088&lt;&gt;"",ISNUMBER(A9088)),VLOOKUP(A9088,Studies!A:BR,6,FALSE),"")</f>
        <v>Plasma</v>
      </c>
      <c r="G9088" s="194">
        <v>336.25</v>
      </c>
      <c r="H9088" s="194" t="s">
        <v>60</v>
      </c>
      <c r="I9088" s="187">
        <v>8.2269509999999997</v>
      </c>
      <c r="J9088" s="41" t="s">
        <v>1033</v>
      </c>
      <c r="K9088" s="41" t="s">
        <v>116</v>
      </c>
      <c r="L9088" s="195">
        <v>5.9574470000000002</v>
      </c>
      <c r="M9088" s="52" t="s">
        <v>1033</v>
      </c>
      <c r="N9088" s="52" t="s">
        <v>117</v>
      </c>
      <c r="O9088" s="59">
        <v>0.2</v>
      </c>
    </row>
    <row r="9089" spans="1:15" x14ac:dyDescent="0.2">
      <c r="A9089" s="30">
        <v>2041</v>
      </c>
      <c r="B9089" s="253" t="str">
        <f>IF(AND(A9089&lt;&gt;"",ISNUMBER(A9089)),VLOOKUP(A9089,Studies!A:BR,2,FALSE),"")</f>
        <v>Katzenmaier 2010</v>
      </c>
      <c r="C9089" s="254" t="str">
        <f>IF(AND(A9089&lt;&gt;"",ISNUMBER(A9089)),VLOOKUP(A9089,Studies!A:BR,3,FALSE),"")</f>
        <v>https://www.ncbi.nlm.nih.gov/pubmed/20680253</v>
      </c>
      <c r="D9089" s="254" t="str">
        <f>IF(AND(A9089&lt;&gt;"",ISNUMBER(A9089)),VLOOKUP(A9089,Studies!A:BR,4,FALSE),"")</f>
        <v>Midazolam + Efavirenz</v>
      </c>
      <c r="E9089" s="254" t="str">
        <f>IF(AND(A9089&lt;&gt;"",ISNUMBER(A9089)),VLOOKUP(A9089,Studies!A:BR,5,FALSE),"")</f>
        <v>Midazolam</v>
      </c>
      <c r="F9089" s="255" t="str">
        <f>IF(AND(A9089&lt;&gt;"",ISNUMBER(A9089)),VLOOKUP(A9089,Studies!A:BR,6,FALSE),"")</f>
        <v>Plasma</v>
      </c>
      <c r="G9089" s="194">
        <v>336.5</v>
      </c>
      <c r="H9089" s="194" t="s">
        <v>60</v>
      </c>
      <c r="I9089" s="187">
        <v>9.2198580000000003</v>
      </c>
      <c r="J9089" s="41" t="s">
        <v>1033</v>
      </c>
      <c r="K9089" s="41" t="s">
        <v>116</v>
      </c>
      <c r="L9089" s="195">
        <v>3.9716309999999999</v>
      </c>
      <c r="M9089" s="52" t="s">
        <v>1033</v>
      </c>
      <c r="N9089" s="52" t="s">
        <v>117</v>
      </c>
      <c r="O9089" s="59">
        <v>0.2</v>
      </c>
    </row>
    <row r="9090" spans="1:15" x14ac:dyDescent="0.2">
      <c r="A9090" s="30">
        <v>2041</v>
      </c>
      <c r="B9090" s="253" t="str">
        <f>IF(AND(A9090&lt;&gt;"",ISNUMBER(A9090)),VLOOKUP(A9090,Studies!A:BR,2,FALSE),"")</f>
        <v>Katzenmaier 2010</v>
      </c>
      <c r="C9090" s="254" t="str">
        <f>IF(AND(A9090&lt;&gt;"",ISNUMBER(A9090)),VLOOKUP(A9090,Studies!A:BR,3,FALSE),"")</f>
        <v>https://www.ncbi.nlm.nih.gov/pubmed/20680253</v>
      </c>
      <c r="D9090" s="254" t="str">
        <f>IF(AND(A9090&lt;&gt;"",ISNUMBER(A9090)),VLOOKUP(A9090,Studies!A:BR,4,FALSE),"")</f>
        <v>Midazolam + Efavirenz</v>
      </c>
      <c r="E9090" s="254" t="str">
        <f>IF(AND(A9090&lt;&gt;"",ISNUMBER(A9090)),VLOOKUP(A9090,Studies!A:BR,5,FALSE),"")</f>
        <v>Midazolam</v>
      </c>
      <c r="F9090" s="255" t="str">
        <f>IF(AND(A9090&lt;&gt;"",ISNUMBER(A9090)),VLOOKUP(A9090,Studies!A:BR,6,FALSE),"")</f>
        <v>Plasma</v>
      </c>
      <c r="G9090" s="194">
        <v>336.75</v>
      </c>
      <c r="H9090" s="194" t="s">
        <v>60</v>
      </c>
      <c r="I9090" s="187">
        <v>5.8156030000000003</v>
      </c>
      <c r="J9090" s="41" t="s">
        <v>1033</v>
      </c>
      <c r="K9090" s="41" t="s">
        <v>116</v>
      </c>
      <c r="O9090" s="59">
        <v>0.2</v>
      </c>
    </row>
    <row r="9091" spans="1:15" x14ac:dyDescent="0.2">
      <c r="A9091" s="30">
        <v>2041</v>
      </c>
      <c r="B9091" s="253" t="str">
        <f>IF(AND(A9091&lt;&gt;"",ISNUMBER(A9091)),VLOOKUP(A9091,Studies!A:BR,2,FALSE),"")</f>
        <v>Katzenmaier 2010</v>
      </c>
      <c r="C9091" s="254" t="str">
        <f>IF(AND(A9091&lt;&gt;"",ISNUMBER(A9091)),VLOOKUP(A9091,Studies!A:BR,3,FALSE),"")</f>
        <v>https://www.ncbi.nlm.nih.gov/pubmed/20680253</v>
      </c>
      <c r="D9091" s="254" t="str">
        <f>IF(AND(A9091&lt;&gt;"",ISNUMBER(A9091)),VLOOKUP(A9091,Studies!A:BR,4,FALSE),"")</f>
        <v>Midazolam + Efavirenz</v>
      </c>
      <c r="E9091" s="254" t="str">
        <f>IF(AND(A9091&lt;&gt;"",ISNUMBER(A9091)),VLOOKUP(A9091,Studies!A:BR,5,FALSE),"")</f>
        <v>Midazolam</v>
      </c>
      <c r="F9091" s="255" t="str">
        <f>IF(AND(A9091&lt;&gt;"",ISNUMBER(A9091)),VLOOKUP(A9091,Studies!A:BR,6,FALSE),"")</f>
        <v>Plasma</v>
      </c>
      <c r="G9091" s="194">
        <v>337</v>
      </c>
      <c r="H9091" s="194" t="s">
        <v>60</v>
      </c>
      <c r="I9091" s="187">
        <v>4.3971629999999999</v>
      </c>
      <c r="J9091" s="41" t="s">
        <v>1033</v>
      </c>
      <c r="K9091" s="41" t="s">
        <v>116</v>
      </c>
      <c r="O9091" s="59">
        <v>0.2</v>
      </c>
    </row>
    <row r="9092" spans="1:15" x14ac:dyDescent="0.2">
      <c r="A9092" s="30">
        <v>2041</v>
      </c>
      <c r="B9092" s="253" t="str">
        <f>IF(AND(A9092&lt;&gt;"",ISNUMBER(A9092)),VLOOKUP(A9092,Studies!A:BR,2,FALSE),"")</f>
        <v>Katzenmaier 2010</v>
      </c>
      <c r="C9092" s="254" t="str">
        <f>IF(AND(A9092&lt;&gt;"",ISNUMBER(A9092)),VLOOKUP(A9092,Studies!A:BR,3,FALSE),"")</f>
        <v>https://www.ncbi.nlm.nih.gov/pubmed/20680253</v>
      </c>
      <c r="D9092" s="254" t="str">
        <f>IF(AND(A9092&lt;&gt;"",ISNUMBER(A9092)),VLOOKUP(A9092,Studies!A:BR,4,FALSE),"")</f>
        <v>Midazolam + Efavirenz</v>
      </c>
      <c r="E9092" s="254" t="str">
        <f>IF(AND(A9092&lt;&gt;"",ISNUMBER(A9092)),VLOOKUP(A9092,Studies!A:BR,5,FALSE),"")</f>
        <v>Midazolam</v>
      </c>
      <c r="F9092" s="255" t="str">
        <f>IF(AND(A9092&lt;&gt;"",ISNUMBER(A9092)),VLOOKUP(A9092,Studies!A:BR,6,FALSE),"")</f>
        <v>Plasma</v>
      </c>
      <c r="G9092" s="194">
        <v>337.5</v>
      </c>
      <c r="H9092" s="194" t="s">
        <v>60</v>
      </c>
      <c r="I9092" s="187">
        <v>2.6950349999999998</v>
      </c>
      <c r="J9092" s="41" t="s">
        <v>1033</v>
      </c>
      <c r="K9092" s="41" t="s">
        <v>116</v>
      </c>
      <c r="O9092" s="59">
        <v>0.2</v>
      </c>
    </row>
    <row r="9093" spans="1:15" x14ac:dyDescent="0.2">
      <c r="A9093" s="30">
        <v>2041</v>
      </c>
      <c r="B9093" s="253" t="str">
        <f>IF(AND(A9093&lt;&gt;"",ISNUMBER(A9093)),VLOOKUP(A9093,Studies!A:BR,2,FALSE),"")</f>
        <v>Katzenmaier 2010</v>
      </c>
      <c r="C9093" s="254" t="str">
        <f>IF(AND(A9093&lt;&gt;"",ISNUMBER(A9093)),VLOOKUP(A9093,Studies!A:BR,3,FALSE),"")</f>
        <v>https://www.ncbi.nlm.nih.gov/pubmed/20680253</v>
      </c>
      <c r="D9093" s="254" t="str">
        <f>IF(AND(A9093&lt;&gt;"",ISNUMBER(A9093)),VLOOKUP(A9093,Studies!A:BR,4,FALSE),"")</f>
        <v>Midazolam + Efavirenz</v>
      </c>
      <c r="E9093" s="254" t="str">
        <f>IF(AND(A9093&lt;&gt;"",ISNUMBER(A9093)),VLOOKUP(A9093,Studies!A:BR,5,FALSE),"")</f>
        <v>Midazolam</v>
      </c>
      <c r="F9093" s="255" t="str">
        <f>IF(AND(A9093&lt;&gt;"",ISNUMBER(A9093)),VLOOKUP(A9093,Studies!A:BR,6,FALSE),"")</f>
        <v>Plasma</v>
      </c>
      <c r="G9093" s="194">
        <v>338</v>
      </c>
      <c r="H9093" s="194" t="s">
        <v>60</v>
      </c>
      <c r="I9093" s="187">
        <v>1.7021280000000001</v>
      </c>
      <c r="J9093" s="41" t="s">
        <v>1033</v>
      </c>
      <c r="K9093" s="41" t="s">
        <v>116</v>
      </c>
      <c r="O9093" s="59">
        <v>0.2</v>
      </c>
    </row>
    <row r="9094" spans="1:15" x14ac:dyDescent="0.2">
      <c r="A9094" s="30">
        <v>2041</v>
      </c>
      <c r="B9094" s="253" t="str">
        <f>IF(AND(A9094&lt;&gt;"",ISNUMBER(A9094)),VLOOKUP(A9094,Studies!A:BR,2,FALSE),"")</f>
        <v>Katzenmaier 2010</v>
      </c>
      <c r="C9094" s="254" t="str">
        <f>IF(AND(A9094&lt;&gt;"",ISNUMBER(A9094)),VLOOKUP(A9094,Studies!A:BR,3,FALSE),"")</f>
        <v>https://www.ncbi.nlm.nih.gov/pubmed/20680253</v>
      </c>
      <c r="D9094" s="254" t="str">
        <f>IF(AND(A9094&lt;&gt;"",ISNUMBER(A9094)),VLOOKUP(A9094,Studies!A:BR,4,FALSE),"")</f>
        <v>Midazolam + Efavirenz</v>
      </c>
      <c r="E9094" s="254" t="str">
        <f>IF(AND(A9094&lt;&gt;"",ISNUMBER(A9094)),VLOOKUP(A9094,Studies!A:BR,5,FALSE),"")</f>
        <v>Midazolam</v>
      </c>
      <c r="F9094" s="255" t="str">
        <f>IF(AND(A9094&lt;&gt;"",ISNUMBER(A9094)),VLOOKUP(A9094,Studies!A:BR,6,FALSE),"")</f>
        <v>Plasma</v>
      </c>
      <c r="G9094" s="194">
        <v>338.5</v>
      </c>
      <c r="H9094" s="194" t="s">
        <v>60</v>
      </c>
      <c r="I9094" s="187">
        <v>1.4184399999999999</v>
      </c>
      <c r="J9094" s="41" t="s">
        <v>1033</v>
      </c>
      <c r="K9094" s="41" t="s">
        <v>116</v>
      </c>
      <c r="O9094" s="59">
        <v>0.2</v>
      </c>
    </row>
    <row r="9095" spans="1:15" x14ac:dyDescent="0.2">
      <c r="A9095" s="30">
        <v>2041</v>
      </c>
      <c r="B9095" s="253" t="str">
        <f>IF(AND(A9095&lt;&gt;"",ISNUMBER(A9095)),VLOOKUP(A9095,Studies!A:BR,2,FALSE),"")</f>
        <v>Katzenmaier 2010</v>
      </c>
      <c r="C9095" s="254" t="str">
        <f>IF(AND(A9095&lt;&gt;"",ISNUMBER(A9095)),VLOOKUP(A9095,Studies!A:BR,3,FALSE),"")</f>
        <v>https://www.ncbi.nlm.nih.gov/pubmed/20680253</v>
      </c>
      <c r="D9095" s="254" t="str">
        <f>IF(AND(A9095&lt;&gt;"",ISNUMBER(A9095)),VLOOKUP(A9095,Studies!A:BR,4,FALSE),"")</f>
        <v>Midazolam + Efavirenz</v>
      </c>
      <c r="E9095" s="254" t="str">
        <f>IF(AND(A9095&lt;&gt;"",ISNUMBER(A9095)),VLOOKUP(A9095,Studies!A:BR,5,FALSE),"")</f>
        <v>Midazolam</v>
      </c>
      <c r="F9095" s="255" t="str">
        <f>IF(AND(A9095&lt;&gt;"",ISNUMBER(A9095)),VLOOKUP(A9095,Studies!A:BR,6,FALSE),"")</f>
        <v>Plasma</v>
      </c>
      <c r="G9095" s="194">
        <v>339</v>
      </c>
      <c r="H9095" s="194" t="s">
        <v>60</v>
      </c>
      <c r="I9095" s="187">
        <v>0.99290780000000001</v>
      </c>
      <c r="J9095" s="41" t="s">
        <v>1033</v>
      </c>
      <c r="K9095" s="41" t="s">
        <v>116</v>
      </c>
      <c r="O9095" s="59">
        <v>0.2</v>
      </c>
    </row>
    <row r="9096" spans="1:15" x14ac:dyDescent="0.2">
      <c r="A9096" s="30">
        <v>2041</v>
      </c>
      <c r="B9096" s="253" t="str">
        <f>IF(AND(A9096&lt;&gt;"",ISNUMBER(A9096)),VLOOKUP(A9096,Studies!A:BR,2,FALSE),"")</f>
        <v>Katzenmaier 2010</v>
      </c>
      <c r="C9096" s="254" t="str">
        <f>IF(AND(A9096&lt;&gt;"",ISNUMBER(A9096)),VLOOKUP(A9096,Studies!A:BR,3,FALSE),"")</f>
        <v>https://www.ncbi.nlm.nih.gov/pubmed/20680253</v>
      </c>
      <c r="D9096" s="254" t="str">
        <f>IF(AND(A9096&lt;&gt;"",ISNUMBER(A9096)),VLOOKUP(A9096,Studies!A:BR,4,FALSE),"")</f>
        <v>Midazolam + Efavirenz</v>
      </c>
      <c r="E9096" s="254" t="str">
        <f>IF(AND(A9096&lt;&gt;"",ISNUMBER(A9096)),VLOOKUP(A9096,Studies!A:BR,5,FALSE),"")</f>
        <v>Midazolam</v>
      </c>
      <c r="F9096" s="255" t="str">
        <f>IF(AND(A9096&lt;&gt;"",ISNUMBER(A9096)),VLOOKUP(A9096,Studies!A:BR,6,FALSE),"")</f>
        <v>Plasma</v>
      </c>
      <c r="G9096" s="194">
        <v>340</v>
      </c>
      <c r="H9096" s="194" t="s">
        <v>60</v>
      </c>
      <c r="I9096" s="187">
        <v>0.85106380000000004</v>
      </c>
      <c r="J9096" s="41" t="s">
        <v>1033</v>
      </c>
      <c r="K9096" s="41" t="s">
        <v>116</v>
      </c>
      <c r="O9096" s="59">
        <v>0.2</v>
      </c>
    </row>
  </sheetData>
  <autoFilter ref="A1:Q9096"/>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8"/>
  <sheetViews>
    <sheetView zoomScale="85" zoomScaleNormal="85" workbookViewId="0">
      <pane xSplit="4" ySplit="1" topLeftCell="E165" activePane="bottomRight" state="frozen"/>
      <selection pane="topRight" activeCell="E1" sqref="E1"/>
      <selection pane="bottomLeft" activeCell="A2" sqref="A2"/>
      <selection pane="bottomRight" activeCell="A165" sqref="A165"/>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x14ac:dyDescent="0.2">
      <c r="A115" s="30">
        <v>781</v>
      </c>
      <c r="B115" s="206" t="str">
        <f>IF(AND(A115&lt;&gt;"",ISNUMBER(A115)),VLOOKUP(A115,Studies!A:BR,2,FALSE),"")</f>
        <v>Greenblatt 1998a</v>
      </c>
      <c r="C115" s="206" t="str">
        <f>IF(AND(A115&lt;&gt;"",ISNUMBER(A115)),VLOOKUP(A115,Studies!A:BR,3,FALSE),"")</f>
        <v>https://www.ncbi.nlm.nih.gov/pubmed/9757151</v>
      </c>
      <c r="D115" s="206" t="str">
        <f>IF(AND(A115&lt;&gt;"",ISNUMBER(A115)),VLOOKUP(A115,Studies!A:BR,4,FALSE),"")</f>
        <v>Triazolam + Erythromycin (Trial D)</v>
      </c>
      <c r="E115" s="141" t="str">
        <f>IF(AND(A115&lt;&gt;"",ISNUMBER(A115)),VLOOKUP(A115,Studies!A:BR,5,FALSE),"")</f>
        <v>Triazolam</v>
      </c>
      <c r="F115" s="42" t="s">
        <v>356</v>
      </c>
      <c r="G115" s="207" t="str">
        <f>IF(AND(A115&lt;&gt;"",ISNUMBER(A115)),VLOOKUP(A115,Studies!A:BR,13,FALSE),"")</f>
        <v>PO</v>
      </c>
      <c r="H115" s="140" t="s">
        <v>59</v>
      </c>
      <c r="I115" s="207" t="str">
        <f>IF(AND(A115&lt;&gt;"",ISNUMBER(A115)),VLOOKUP(A115,Studies!A:BR,6,FALSE),"")</f>
        <v>Plasma</v>
      </c>
      <c r="J115" s="43">
        <v>3.65</v>
      </c>
      <c r="K115" s="43" t="s">
        <v>1126</v>
      </c>
      <c r="L115" s="76">
        <v>0.42</v>
      </c>
      <c r="M115" s="203" t="s">
        <v>1125</v>
      </c>
      <c r="N115" s="52">
        <v>1.768</v>
      </c>
      <c r="O115" s="195" t="s">
        <v>1103</v>
      </c>
      <c r="R115" s="38">
        <v>25</v>
      </c>
      <c r="S115" s="39" t="s">
        <v>938</v>
      </c>
      <c r="T115" s="40">
        <v>25</v>
      </c>
      <c r="U115" s="41" t="s">
        <v>938</v>
      </c>
      <c r="V115" s="42" t="s">
        <v>60</v>
      </c>
      <c r="X115" s="22">
        <v>500</v>
      </c>
      <c r="Z115" s="28" t="s">
        <v>58</v>
      </c>
      <c r="AA115" s="22" t="s">
        <v>59</v>
      </c>
      <c r="AB115" s="22" t="s">
        <v>2192</v>
      </c>
      <c r="AC115" s="22" t="s">
        <v>60</v>
      </c>
      <c r="AD115" s="22" t="s">
        <v>92</v>
      </c>
      <c r="AJ115" s="167" t="s">
        <v>436</v>
      </c>
      <c r="AK115" s="168"/>
      <c r="AL115" s="106" t="s">
        <v>203</v>
      </c>
      <c r="AM115" s="167" t="s">
        <v>517</v>
      </c>
    </row>
    <row r="116" spans="1:39"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x14ac:dyDescent="0.2">
      <c r="A119" s="30">
        <v>1108</v>
      </c>
      <c r="B119" s="206" t="s">
        <v>2476</v>
      </c>
      <c r="C119" s="206" t="s">
        <v>2477</v>
      </c>
      <c r="D119" s="206" t="s">
        <v>2484</v>
      </c>
      <c r="E119" s="141" t="s">
        <v>102</v>
      </c>
      <c r="F119" s="42" t="s">
        <v>383</v>
      </c>
      <c r="G119" s="207" t="s">
        <v>59</v>
      </c>
      <c r="H119" s="68" t="s">
        <v>59</v>
      </c>
      <c r="I119" s="207" t="s">
        <v>103</v>
      </c>
      <c r="J119" s="43">
        <v>2.9166666666666665</v>
      </c>
      <c r="K119" s="43" t="s">
        <v>2838</v>
      </c>
      <c r="L119" s="203"/>
      <c r="N119" s="52">
        <v>1.9692307692307693</v>
      </c>
      <c r="O119" s="52" t="s">
        <v>2838</v>
      </c>
      <c r="R119" s="38">
        <v>0</v>
      </c>
      <c r="S119" s="39" t="s">
        <v>938</v>
      </c>
      <c r="T119" s="40">
        <v>25</v>
      </c>
      <c r="U119" s="41" t="s">
        <v>938</v>
      </c>
      <c r="V119" s="42" t="s">
        <v>60</v>
      </c>
      <c r="X119" s="22">
        <v>80</v>
      </c>
      <c r="Z119" s="28" t="s">
        <v>58</v>
      </c>
      <c r="AA119" s="22" t="s">
        <v>59</v>
      </c>
      <c r="AB119" s="22" t="s">
        <v>2486</v>
      </c>
      <c r="AC119" s="22" t="s">
        <v>60</v>
      </c>
      <c r="AD119" s="22" t="s">
        <v>2688</v>
      </c>
      <c r="AE119" s="23" t="s">
        <v>2689</v>
      </c>
      <c r="AF119" s="23" t="s">
        <v>2690</v>
      </c>
    </row>
    <row r="120" spans="1:39" x14ac:dyDescent="0.2">
      <c r="A120" s="30">
        <v>1104</v>
      </c>
      <c r="B120" s="206" t="str">
        <f>IF(AND(A120&lt;&gt;"",ISNUMBER(A120)),VLOOKUP(A120,Studies!A:BR,2,FALSE),"")</f>
        <v>Fleishaker 1994</v>
      </c>
      <c r="C120" s="206" t="str">
        <f>IF(AND(A120&lt;&gt;"",ISNUMBER(A120)),VLOOKUP(A120,Studies!A:BR,3,FALSE),"")</f>
        <v>https://www.ncbi.nlm.nih.gov/pubmed/8005185</v>
      </c>
      <c r="D120" s="206" t="str">
        <f>IF(AND(A120&lt;&gt;"",ISNUMBER(A120)),VLOOKUP(A120,Studies!A:BR,4,FALSE),"")</f>
        <v>Alprazolam + fluvoxamine</v>
      </c>
      <c r="E120" s="141" t="str">
        <f>IF(AND(A120&lt;&gt;"",ISNUMBER(A120)),VLOOKUP(A120,Studies!A:BR,5,FALSE),"")</f>
        <v>Alprazolam</v>
      </c>
      <c r="F120" s="42" t="s">
        <v>1095</v>
      </c>
      <c r="G120" s="207" t="str">
        <f>IF(AND(A120&lt;&gt;"",ISNUMBER(A120)),VLOOKUP(A120,Studies!A:BR,13,FALSE),"")</f>
        <v>PO</v>
      </c>
      <c r="H120" s="68" t="s">
        <v>59</v>
      </c>
      <c r="I120" s="207" t="str">
        <f>IF(AND(A120&lt;&gt;"",ISNUMBER(A120)),VLOOKUP(A120,Studies!A:BR,6,FALSE),"")</f>
        <v>Plasma</v>
      </c>
      <c r="J120" s="43">
        <v>1.2551440329218106</v>
      </c>
      <c r="K120" s="43" t="s">
        <v>1103</v>
      </c>
      <c r="N120" s="52">
        <v>1.176923076923077</v>
      </c>
      <c r="O120" s="52" t="s">
        <v>1104</v>
      </c>
      <c r="R120" s="38">
        <v>0</v>
      </c>
      <c r="S120" s="39" t="s">
        <v>938</v>
      </c>
      <c r="T120" s="40">
        <v>144</v>
      </c>
      <c r="U120" s="41" t="s">
        <v>938</v>
      </c>
      <c r="V120" s="42" t="s">
        <v>60</v>
      </c>
      <c r="W120" s="30" t="s">
        <v>2691</v>
      </c>
      <c r="X120" s="22" t="s">
        <v>2692</v>
      </c>
      <c r="Z120" s="28" t="s">
        <v>58</v>
      </c>
      <c r="AA120" s="22" t="s">
        <v>59</v>
      </c>
      <c r="AB120" s="22" t="s">
        <v>2693</v>
      </c>
      <c r="AC120" s="22" t="s">
        <v>60</v>
      </c>
      <c r="AD120" s="22" t="s">
        <v>2694</v>
      </c>
      <c r="AE120" s="23" t="s">
        <v>2473</v>
      </c>
      <c r="AF120" s="23" t="s">
        <v>2474</v>
      </c>
      <c r="AI120" s="23" t="s">
        <v>2695</v>
      </c>
      <c r="AJ120" s="52" t="s">
        <v>644</v>
      </c>
      <c r="AM120" s="52" t="s">
        <v>2459</v>
      </c>
    </row>
    <row r="121" spans="1:39" x14ac:dyDescent="0.2">
      <c r="A121" s="30">
        <v>1104</v>
      </c>
      <c r="B121" s="206" t="str">
        <f>IF(AND(A121&lt;&gt;"",ISNUMBER(A121)),VLOOKUP(A121,Studies!A:BR,2,FALSE),"")</f>
        <v>Fleishaker 1994</v>
      </c>
      <c r="C121" s="206" t="str">
        <f>IF(AND(A121&lt;&gt;"",ISNUMBER(A121)),VLOOKUP(A121,Studies!A:BR,3,FALSE),"")</f>
        <v>https://www.ncbi.nlm.nih.gov/pubmed/8005185</v>
      </c>
      <c r="D121" s="206" t="str">
        <f>IF(AND(A121&lt;&gt;"",ISNUMBER(A121)),VLOOKUP(A121,Studies!A:BR,4,FALSE),"")</f>
        <v>Alprazolam + fluvoxamine</v>
      </c>
      <c r="E121" s="141" t="str">
        <f>IF(AND(A121&lt;&gt;"",ISNUMBER(A121)),VLOOKUP(A121,Studies!A:BR,5,FALSE),"")</f>
        <v>Alprazolam</v>
      </c>
      <c r="F121" s="42" t="s">
        <v>1095</v>
      </c>
      <c r="G121" s="207" t="str">
        <f>IF(AND(A121&lt;&gt;"",ISNUMBER(A121)),VLOOKUP(A121,Studies!A:BR,13,FALSE),"")</f>
        <v>PO</v>
      </c>
      <c r="H121" s="68" t="s">
        <v>59</v>
      </c>
      <c r="I121" s="207" t="str">
        <f>IF(AND(A121&lt;&gt;"",ISNUMBER(A121)),VLOOKUP(A121,Studies!A:BR,6,FALSE),"")</f>
        <v>Plasma</v>
      </c>
      <c r="J121" s="43">
        <v>1.9631379962192816</v>
      </c>
      <c r="K121" s="43" t="s">
        <v>1103</v>
      </c>
      <c r="N121" s="52">
        <v>1.8619402985074627</v>
      </c>
      <c r="O121" s="52" t="s">
        <v>1104</v>
      </c>
      <c r="R121" s="38">
        <v>0</v>
      </c>
      <c r="S121" s="39">
        <v>72</v>
      </c>
      <c r="T121" s="40">
        <v>144</v>
      </c>
      <c r="U121" s="41">
        <v>216</v>
      </c>
      <c r="V121" s="42" t="s">
        <v>60</v>
      </c>
      <c r="W121" s="30" t="s">
        <v>2696</v>
      </c>
      <c r="X121" s="22" t="s">
        <v>2692</v>
      </c>
      <c r="Z121" s="28" t="s">
        <v>58</v>
      </c>
      <c r="AA121" s="22" t="s">
        <v>59</v>
      </c>
      <c r="AB121" s="22" t="s">
        <v>2697</v>
      </c>
      <c r="AC121" s="22" t="s">
        <v>60</v>
      </c>
      <c r="AD121" s="22" t="s">
        <v>2698</v>
      </c>
      <c r="AE121" s="23" t="s">
        <v>2473</v>
      </c>
      <c r="AF121" s="23" t="s">
        <v>2474</v>
      </c>
      <c r="AI121" s="23" t="s">
        <v>2699</v>
      </c>
      <c r="AJ121" s="52" t="s">
        <v>644</v>
      </c>
      <c r="AM121" s="52" t="s">
        <v>2459</v>
      </c>
    </row>
    <row r="122" spans="1:39" x14ac:dyDescent="0.2">
      <c r="A122" s="30">
        <v>1106</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0.92073170731707321</v>
      </c>
      <c r="K122" s="43" t="s">
        <v>1103</v>
      </c>
      <c r="N122" s="52">
        <v>0.96279069767441861</v>
      </c>
      <c r="O122" s="52" t="s">
        <v>1104</v>
      </c>
      <c r="R122" s="38">
        <v>0</v>
      </c>
      <c r="S122" s="39" t="s">
        <v>938</v>
      </c>
      <c r="T122" s="40">
        <v>0</v>
      </c>
      <c r="U122" s="41" t="s">
        <v>938</v>
      </c>
      <c r="V122" s="42" t="s">
        <v>60</v>
      </c>
      <c r="W122" s="30" t="s">
        <v>2700</v>
      </c>
      <c r="X122" s="22">
        <v>1</v>
      </c>
      <c r="Z122" s="28" t="s">
        <v>58</v>
      </c>
      <c r="AA122" s="22" t="s">
        <v>59</v>
      </c>
      <c r="AB122" s="22" t="s">
        <v>2467</v>
      </c>
      <c r="AC122" s="22" t="s">
        <v>60</v>
      </c>
      <c r="AD122" s="22" t="s">
        <v>2458</v>
      </c>
      <c r="AE122" s="23" t="s">
        <v>2319</v>
      </c>
      <c r="AF122" s="23" t="s">
        <v>1906</v>
      </c>
      <c r="AJ122" s="52" t="s">
        <v>644</v>
      </c>
      <c r="AM122" s="52" t="s">
        <v>2459</v>
      </c>
    </row>
    <row r="123" spans="1:39" x14ac:dyDescent="0.2">
      <c r="A123" s="30">
        <v>1114</v>
      </c>
      <c r="B123" s="206" t="str">
        <f>IF(AND(A123&lt;&gt;"",ISNUMBER(A123)),VLOOKUP(A123,Studies!A:BR,2,FALSE),"")</f>
        <v>Fleishaker 1994</v>
      </c>
      <c r="C123" s="206" t="str">
        <f>IF(AND(A123&lt;&gt;"",ISNUMBER(A123)),VLOOKUP(A123,Studies!A:BR,3,FALSE),"")</f>
        <v>https://www.ncbi.nlm.nih.gov/pubmed/8005185</v>
      </c>
      <c r="D123" s="206" t="str">
        <f>IF(AND(A123&lt;&gt;"",ISNUMBER(A123)),VLOOKUP(A123,Studies!A:BR,4,FALSE),"")</f>
        <v>Fluvoxamine + alprazolam</v>
      </c>
      <c r="E123" s="141" t="str">
        <f>IF(AND(A123&lt;&gt;"",ISNUMBER(A123)),VLOOKUP(A123,Studies!A:BR,5,FALSE),"")</f>
        <v>Fluvoxamine</v>
      </c>
      <c r="F123" s="42" t="s">
        <v>2055</v>
      </c>
      <c r="G123" s="207" t="str">
        <f>IF(AND(A123&lt;&gt;"",ISNUMBER(A123)),VLOOKUP(A123,Studies!A:BR,13,FALSE),"")</f>
        <v>PO</v>
      </c>
      <c r="H123" s="68" t="s">
        <v>59</v>
      </c>
      <c r="I123" s="207" t="str">
        <f>IF(AND(A123&lt;&gt;"",ISNUMBER(A123)),VLOOKUP(A123,Studies!A:BR,6,FALSE),"")</f>
        <v>Plasma</v>
      </c>
      <c r="J123" s="43">
        <v>0.76106696935300799</v>
      </c>
      <c r="K123" s="43" t="s">
        <v>1103</v>
      </c>
      <c r="N123" s="52">
        <v>0.78751258811681779</v>
      </c>
      <c r="O123" s="52" t="s">
        <v>1104</v>
      </c>
      <c r="R123" s="38">
        <v>0</v>
      </c>
      <c r="S123" s="39">
        <v>216</v>
      </c>
      <c r="T123" s="40">
        <v>0</v>
      </c>
      <c r="U123" s="41">
        <v>216</v>
      </c>
      <c r="V123" s="42" t="s">
        <v>60</v>
      </c>
      <c r="W123" s="30" t="s">
        <v>2696</v>
      </c>
      <c r="X123" s="22">
        <v>1</v>
      </c>
      <c r="Z123" s="28" t="s">
        <v>58</v>
      </c>
      <c r="AA123" s="22" t="s">
        <v>59</v>
      </c>
      <c r="AB123" s="22" t="s">
        <v>2467</v>
      </c>
      <c r="AC123" s="22" t="s">
        <v>60</v>
      </c>
      <c r="AD123" s="22" t="s">
        <v>2458</v>
      </c>
      <c r="AE123" s="23" t="s">
        <v>2319</v>
      </c>
      <c r="AF123" s="23" t="s">
        <v>1906</v>
      </c>
      <c r="AJ123" s="52" t="s">
        <v>644</v>
      </c>
      <c r="AM123" s="52" t="s">
        <v>2459</v>
      </c>
    </row>
    <row r="124" spans="1:39" x14ac:dyDescent="0.2">
      <c r="A124" s="30">
        <v>1101</v>
      </c>
      <c r="B124" s="206" t="str">
        <f>IF(AND(A124&lt;&gt;"",ISNUMBER(A124)),VLOOKUP(A124,Studies!A:BR,2,FALSE),"")</f>
        <v>Greenblatt 1998</v>
      </c>
      <c r="C124" s="206" t="str">
        <f>IF(AND(A124&lt;&gt;"",ISNUMBER(A124)),VLOOKUP(A124,Studies!A:BR,3,FALSE),"")</f>
        <v>https://www.ncbi.nlm.nih.gov/pubmed/9757151</v>
      </c>
      <c r="D124" s="206" t="str">
        <f>IF(AND(A124&lt;&gt;"",ISNUMBER(A124)),VLOOKUP(A124,Studies!A:BR,4,FALSE),"")</f>
        <v>Trial D Triazolam + Erythromycin</v>
      </c>
      <c r="E124" s="141" t="str">
        <f>IF(AND(A124&lt;&gt;"",ISNUMBER(A124)),VLOOKUP(A124,Studies!A:BR,5,FALSE),"")</f>
        <v>Triazolam</v>
      </c>
      <c r="F124" s="42" t="s">
        <v>356</v>
      </c>
      <c r="G124" s="207" t="str">
        <f>IF(AND(A124&lt;&gt;"",ISNUMBER(A124)),VLOOKUP(A124,Studies!A:BR,13,FALSE),"")</f>
        <v>PO</v>
      </c>
      <c r="H124" s="68" t="s">
        <v>59</v>
      </c>
      <c r="I124" s="207" t="str">
        <f>IF(AND(A124&lt;&gt;"",ISNUMBER(A124)),VLOOKUP(A124,Studies!A:BR,6,FALSE),"")</f>
        <v>Plasma</v>
      </c>
      <c r="J124" s="43">
        <v>3.65</v>
      </c>
      <c r="K124" s="43" t="s">
        <v>2666</v>
      </c>
      <c r="L124" s="76">
        <v>0.42</v>
      </c>
      <c r="M124" s="76" t="s">
        <v>1950</v>
      </c>
      <c r="N124" s="52">
        <v>1.768</v>
      </c>
      <c r="O124" s="52" t="s">
        <v>1104</v>
      </c>
      <c r="R124" s="38">
        <v>0</v>
      </c>
      <c r="S124" s="39" t="s">
        <v>938</v>
      </c>
      <c r="T124" s="40">
        <v>25</v>
      </c>
      <c r="U124" s="41" t="s">
        <v>938</v>
      </c>
      <c r="V124" s="42" t="s">
        <v>60</v>
      </c>
      <c r="W124" s="30" t="s">
        <v>2701</v>
      </c>
      <c r="X124" s="22">
        <v>500</v>
      </c>
      <c r="Z124" s="28" t="s">
        <v>58</v>
      </c>
      <c r="AA124" s="22" t="s">
        <v>59</v>
      </c>
      <c r="AB124" s="22" t="s">
        <v>2192</v>
      </c>
      <c r="AC124" s="22" t="s">
        <v>60</v>
      </c>
      <c r="AD124" s="22" t="s">
        <v>2702</v>
      </c>
      <c r="AE124" s="23" t="s">
        <v>2703</v>
      </c>
      <c r="AI124" s="23" t="s">
        <v>2704</v>
      </c>
      <c r="AJ124" s="52" t="s">
        <v>644</v>
      </c>
      <c r="AL124" s="52" t="s">
        <v>2705</v>
      </c>
      <c r="AM124" s="52" t="s">
        <v>2706</v>
      </c>
    </row>
    <row r="125" spans="1:39" x14ac:dyDescent="0.2">
      <c r="A125" s="30">
        <v>1102</v>
      </c>
      <c r="B125" s="206" t="str">
        <f>IF(AND(A125&lt;&gt;"",ISNUMBER(A125)),VLOOKUP(A125,Studies!A:BR,2,FALSE),"")</f>
        <v>Greenblatt 1998</v>
      </c>
      <c r="C125" s="206" t="str">
        <f>IF(AND(A125&lt;&gt;"",ISNUMBER(A125)),VLOOKUP(A125,Studies!A:BR,3,FALSE),"")</f>
        <v>https://www.ncbi.nlm.nih.gov/pubmed/9757151</v>
      </c>
      <c r="D125" s="206" t="str">
        <f>IF(AND(A125&lt;&gt;"",ISNUMBER(A125)),VLOOKUP(A125,Studies!A:BR,4,FALSE),"")</f>
        <v>Trial E Triazolam + Clarithromycin</v>
      </c>
      <c r="E125" s="141" t="str">
        <f>IF(AND(A125&lt;&gt;"",ISNUMBER(A125)),VLOOKUP(A125,Studies!A:BR,5,FALSE),"")</f>
        <v>Triazolam</v>
      </c>
      <c r="F125" s="42" t="s">
        <v>1114</v>
      </c>
      <c r="G125" s="207" t="str">
        <f>IF(AND(A125&lt;&gt;"",ISNUMBER(A125)),VLOOKUP(A125,Studies!A:BR,13,FALSE),"")</f>
        <v>PO</v>
      </c>
      <c r="H125" s="68" t="s">
        <v>59</v>
      </c>
      <c r="I125" s="207" t="str">
        <f>IF(AND(A125&lt;&gt;"",ISNUMBER(A125)),VLOOKUP(A125,Studies!A:BR,6,FALSE),"")</f>
        <v>Plasma</v>
      </c>
      <c r="J125" s="43">
        <v>5.0599999999999996</v>
      </c>
      <c r="K125" s="43" t="s">
        <v>2666</v>
      </c>
      <c r="L125" s="76">
        <v>0.44</v>
      </c>
      <c r="M125" s="76" t="s">
        <v>1950</v>
      </c>
      <c r="N125" s="52">
        <v>1.968</v>
      </c>
      <c r="O125" s="52" t="s">
        <v>1104</v>
      </c>
      <c r="R125" s="38">
        <v>0</v>
      </c>
      <c r="S125" s="39" t="s">
        <v>938</v>
      </c>
      <c r="T125" s="40">
        <v>25</v>
      </c>
      <c r="U125" s="41" t="s">
        <v>938</v>
      </c>
      <c r="V125" s="42" t="s">
        <v>60</v>
      </c>
      <c r="W125" s="30" t="s">
        <v>2707</v>
      </c>
      <c r="X125" s="22">
        <v>500</v>
      </c>
      <c r="Z125" s="28" t="s">
        <v>58</v>
      </c>
      <c r="AA125" s="22" t="s">
        <v>59</v>
      </c>
      <c r="AB125" s="22" t="s">
        <v>2192</v>
      </c>
      <c r="AC125" s="22" t="s">
        <v>60</v>
      </c>
      <c r="AD125" s="22" t="s">
        <v>2702</v>
      </c>
      <c r="AE125" s="23" t="s">
        <v>2708</v>
      </c>
      <c r="AI125" s="23" t="s">
        <v>2704</v>
      </c>
      <c r="AJ125" s="52" t="s">
        <v>644</v>
      </c>
      <c r="AL125" s="52" t="s">
        <v>2705</v>
      </c>
      <c r="AM125" s="52" t="s">
        <v>2706</v>
      </c>
    </row>
    <row r="126" spans="1:39" x14ac:dyDescent="0.2">
      <c r="A126" s="30">
        <v>1087</v>
      </c>
      <c r="B126" s="206" t="str">
        <f>IF(AND(A126&lt;&gt;"",ISNUMBER(A126)),VLOOKUP(A126,Studies!A:BR,2,FALSE),"")</f>
        <v>Lam 2003</v>
      </c>
      <c r="C126" s="206" t="str">
        <f>IF(AND(A126&lt;&gt;"",ISNUMBER(A126)),VLOOKUP(A126,Studies!A:BR,3,FALSE),"")</f>
        <v>https://www.ncbi.nlm.nih.gov/pubmed/14551182</v>
      </c>
      <c r="D126" s="206" t="str">
        <f>IF(AND(A126&lt;&gt;"",ISNUMBER(A126)),VLOOKUP(A126,Studies!A:BR,4,FALSE),"")</f>
        <v>Midazolam after Ketoconazole</v>
      </c>
      <c r="E126" s="141" t="str">
        <f>IF(AND(A126&lt;&gt;"",ISNUMBER(A126)),VLOOKUP(A126,Studies!A:BR,5,FALSE),"")</f>
        <v>Midazolam</v>
      </c>
      <c r="F126" s="42" t="s">
        <v>836</v>
      </c>
      <c r="G126" s="207" t="str">
        <f>IF(AND(A126&lt;&gt;"",ISNUMBER(A126)),VLOOKUP(A126,Studies!A:BR,13,FALSE),"")</f>
        <v>PO</v>
      </c>
      <c r="H126" s="140" t="s">
        <v>59</v>
      </c>
      <c r="I126" s="207" t="str">
        <f>IF(AND(A126&lt;&gt;"",ISNUMBER(A126)),VLOOKUP(A126,Studies!A:BR,6,FALSE),"")</f>
        <v>Plasma</v>
      </c>
      <c r="J126" s="43">
        <f>772/100+1</f>
        <v>8.7199999999999989</v>
      </c>
      <c r="K126" s="43" t="s">
        <v>2709</v>
      </c>
      <c r="L126" s="76">
        <f>596/100</f>
        <v>5.96</v>
      </c>
      <c r="M126" s="76" t="s">
        <v>79</v>
      </c>
      <c r="N126" s="52">
        <f>268/100+1</f>
        <v>3.68</v>
      </c>
      <c r="O126" s="52" t="s">
        <v>2709</v>
      </c>
      <c r="P126" s="84">
        <f>222/100</f>
        <v>2.2200000000000002</v>
      </c>
      <c r="Q126" s="84" t="s">
        <v>79</v>
      </c>
      <c r="R126" s="38">
        <v>0</v>
      </c>
      <c r="S126" s="39" t="s">
        <v>938</v>
      </c>
      <c r="T126" s="40">
        <v>265</v>
      </c>
      <c r="U126" s="41" t="s">
        <v>938</v>
      </c>
      <c r="V126" s="42" t="s">
        <v>60</v>
      </c>
      <c r="X126" s="22">
        <v>200</v>
      </c>
      <c r="Z126" s="28" t="s">
        <v>58</v>
      </c>
      <c r="AB126" s="22" t="s">
        <v>2710</v>
      </c>
      <c r="AC126" s="22" t="s">
        <v>60</v>
      </c>
      <c r="AD126" s="22" t="s">
        <v>2711</v>
      </c>
      <c r="AE126" s="23" t="s">
        <v>837</v>
      </c>
    </row>
    <row r="127" spans="1:39" x14ac:dyDescent="0.2">
      <c r="A127" s="30">
        <v>1089</v>
      </c>
      <c r="B127" s="206" t="str">
        <f>IF(AND(A127&lt;&gt;"",ISNUMBER(A127)),VLOOKUP(A127,Studies!A:BR,2,FALSE),"")</f>
        <v>Lam 2003</v>
      </c>
      <c r="C127" s="206" t="str">
        <f>IF(AND(A127&lt;&gt;"",ISNUMBER(A127)),VLOOKUP(A127,Studies!A:BR,3,FALSE),"")</f>
        <v>https://www.ncbi.nlm.nih.gov/pubmed/14551182</v>
      </c>
      <c r="D127" s="206" t="str">
        <f>IF(AND(A127&lt;&gt;"",ISNUMBER(A127)),VLOOKUP(A127,Studies!A:BR,4,FALSE),"")</f>
        <v>Midazolam after Fluvoxamine</v>
      </c>
      <c r="E127" s="141" t="str">
        <f>IF(AND(A127&lt;&gt;"",ISNUMBER(A127)),VLOOKUP(A127,Studies!A:BR,5,FALSE),"")</f>
        <v>Midazolam</v>
      </c>
      <c r="F127" s="42" t="s">
        <v>1095</v>
      </c>
      <c r="G127" s="207" t="str">
        <f>IF(AND(A127&lt;&gt;"",ISNUMBER(A127)),VLOOKUP(A127,Studies!A:BR,13,FALSE),"")</f>
        <v>PO</v>
      </c>
      <c r="H127" s="140" t="s">
        <v>59</v>
      </c>
      <c r="I127" s="207" t="str">
        <f>IF(AND(A127&lt;&gt;"",ISNUMBER(A127)),VLOOKUP(A127,Studies!A:BR,6,FALSE),"")</f>
        <v>Plasma</v>
      </c>
      <c r="J127" s="43">
        <f>66/100+1</f>
        <v>1.6600000000000001</v>
      </c>
      <c r="K127" s="43" t="s">
        <v>2709</v>
      </c>
      <c r="L127" s="76">
        <f>80/100</f>
        <v>0.8</v>
      </c>
      <c r="M127" s="76" t="s">
        <v>79</v>
      </c>
      <c r="N127" s="52">
        <f>63/100+1</f>
        <v>1.63</v>
      </c>
      <c r="O127" s="52" t="s">
        <v>2709</v>
      </c>
      <c r="P127" s="84">
        <f>107/100</f>
        <v>1.07</v>
      </c>
      <c r="Q127" s="84" t="s">
        <v>79</v>
      </c>
      <c r="R127" s="38">
        <v>0</v>
      </c>
      <c r="S127" s="39" t="s">
        <v>938</v>
      </c>
      <c r="T127" s="40">
        <v>265</v>
      </c>
      <c r="U127" s="41" t="s">
        <v>938</v>
      </c>
      <c r="V127" s="42" t="s">
        <v>60</v>
      </c>
      <c r="X127" s="22" t="s">
        <v>2692</v>
      </c>
      <c r="Z127" s="28" t="s">
        <v>58</v>
      </c>
      <c r="AB127" s="22" t="s">
        <v>2712</v>
      </c>
      <c r="AC127" s="22" t="s">
        <v>60</v>
      </c>
      <c r="AD127" s="22" t="s">
        <v>2713</v>
      </c>
      <c r="AE127" s="23" t="s">
        <v>2714</v>
      </c>
    </row>
    <row r="128" spans="1:39" x14ac:dyDescent="0.2">
      <c r="A128" s="30">
        <v>1078</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simultaneously)</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3.1056910569105693</v>
      </c>
      <c r="K128" s="43" t="s">
        <v>1103</v>
      </c>
      <c r="N128" s="52">
        <v>1.411764705882353</v>
      </c>
      <c r="O128" s="52" t="s">
        <v>1104</v>
      </c>
      <c r="R128" s="38">
        <v>0</v>
      </c>
      <c r="S128" s="39" t="s">
        <v>938</v>
      </c>
      <c r="T128" s="40">
        <v>0</v>
      </c>
      <c r="U128" s="41" t="s">
        <v>938</v>
      </c>
      <c r="V128" s="42" t="s">
        <v>60</v>
      </c>
      <c r="X128" s="22">
        <v>200</v>
      </c>
      <c r="Z128" s="28" t="s">
        <v>58</v>
      </c>
      <c r="AA128" s="22" t="s">
        <v>59</v>
      </c>
      <c r="AB128" s="22">
        <v>0</v>
      </c>
      <c r="AC128" s="22" t="s">
        <v>60</v>
      </c>
      <c r="AD128" s="22" t="s">
        <v>79</v>
      </c>
      <c r="AE128" s="23" t="s">
        <v>2715</v>
      </c>
      <c r="AF128" s="23" t="s">
        <v>2394</v>
      </c>
      <c r="AH128" s="23">
        <v>150</v>
      </c>
      <c r="AI128" s="23" t="s">
        <v>2716</v>
      </c>
      <c r="AJ128" s="52" t="s">
        <v>644</v>
      </c>
      <c r="AK128" s="52">
        <v>3</v>
      </c>
      <c r="AL128" s="52">
        <v>4</v>
      </c>
      <c r="AM128" s="52" t="s">
        <v>2717</v>
      </c>
    </row>
    <row r="129" spans="1:39" x14ac:dyDescent="0.2">
      <c r="A129" s="30">
        <v>1079</v>
      </c>
      <c r="B129" s="206" t="str">
        <f>IF(AND(A129&lt;&gt;"",ISNUMBER(A129)),VLOOKUP(A129,Studies!A:BR,2,FALSE),"")</f>
        <v>Neuvonen 1996</v>
      </c>
      <c r="C129" s="206" t="str">
        <f>IF(AND(A129&lt;&gt;"",ISNUMBER(A129)),VLOOKUP(A129,Studies!A:BR,3,FALSE),"")</f>
        <v>https://www.ncbi.nlm.nih.gov/pubmed/8841155</v>
      </c>
      <c r="D129" s="206" t="str">
        <f>IF(AND(A129&lt;&gt;"",ISNUMBER(A129)),VLOOKUP(A129,Studies!A:BR,4,FALSE),"")</f>
        <v>Treatment phase (triazolam + ITZ 3 hr before)</v>
      </c>
      <c r="E129" s="141" t="str">
        <f>IF(AND(A129&lt;&gt;"",ISNUMBER(A129)),VLOOKUP(A129,Studies!A:BR,5,FALSE),"")</f>
        <v>Triazolam</v>
      </c>
      <c r="F129" s="42" t="s">
        <v>149</v>
      </c>
      <c r="G129" s="207" t="str">
        <f>IF(AND(A129&lt;&gt;"",ISNUMBER(A129)),VLOOKUP(A129,Studies!A:BR,13,FALSE),"")</f>
        <v>PO</v>
      </c>
      <c r="H129" s="68" t="s">
        <v>59</v>
      </c>
      <c r="I129" s="207" t="str">
        <f>IF(AND(A129&lt;&gt;"",ISNUMBER(A129)),VLOOKUP(A129,Studies!A:BR,6,FALSE),"")</f>
        <v>Plasma</v>
      </c>
      <c r="J129" s="43">
        <v>4.4796747967479673</v>
      </c>
      <c r="K129" s="43" t="s">
        <v>1103</v>
      </c>
      <c r="N129" s="52">
        <v>1.7647058823529411</v>
      </c>
      <c r="O129" s="52" t="s">
        <v>1104</v>
      </c>
      <c r="R129" s="38">
        <v>0</v>
      </c>
      <c r="S129" s="39" t="s">
        <v>938</v>
      </c>
      <c r="T129" s="40">
        <v>3</v>
      </c>
      <c r="U129" s="41" t="s">
        <v>938</v>
      </c>
      <c r="V129" s="42" t="s">
        <v>60</v>
      </c>
      <c r="X129" s="22">
        <v>200</v>
      </c>
      <c r="Z129" s="28" t="s">
        <v>58</v>
      </c>
      <c r="AA129" s="22" t="s">
        <v>59</v>
      </c>
      <c r="AB129" s="22">
        <v>0</v>
      </c>
      <c r="AC129" s="22" t="s">
        <v>60</v>
      </c>
      <c r="AD129" s="22" t="s">
        <v>79</v>
      </c>
      <c r="AE129" s="23" t="s">
        <v>2715</v>
      </c>
      <c r="AF129" s="23" t="s">
        <v>2394</v>
      </c>
      <c r="AJ129" s="52" t="s">
        <v>644</v>
      </c>
      <c r="AK129" s="52">
        <v>0</v>
      </c>
      <c r="AM129" s="52" t="s">
        <v>2718</v>
      </c>
    </row>
    <row r="130" spans="1:39" x14ac:dyDescent="0.2">
      <c r="A130" s="30">
        <v>1080</v>
      </c>
      <c r="B130" s="206" t="str">
        <f>IF(AND(A130&lt;&gt;"",ISNUMBER(A130)),VLOOKUP(A130,Studies!A:BR,2,FALSE),"")</f>
        <v>Neuvonen 1996</v>
      </c>
      <c r="C130" s="206" t="str">
        <f>IF(AND(A130&lt;&gt;"",ISNUMBER(A130)),VLOOKUP(A130,Studies!A:BR,3,FALSE),"")</f>
        <v>https://www.ncbi.nlm.nih.gov/pubmed/8841155</v>
      </c>
      <c r="D130" s="206" t="str">
        <f>IF(AND(A130&lt;&gt;"",ISNUMBER(A130)),VLOOKUP(A130,Studies!A:BR,4,FALSE),"")</f>
        <v>Treatment phase (triazolam + ITZ 12 hr before)</v>
      </c>
      <c r="E130" s="141" t="str">
        <f>IF(AND(A130&lt;&gt;"",ISNUMBER(A130)),VLOOKUP(A130,Studies!A:BR,5,FALSE),"")</f>
        <v>Triazolam</v>
      </c>
      <c r="F130" s="42" t="s">
        <v>149</v>
      </c>
      <c r="G130" s="207" t="str">
        <f>IF(AND(A130&lt;&gt;"",ISNUMBER(A130)),VLOOKUP(A130,Studies!A:BR,13,FALSE),"")</f>
        <v>PO</v>
      </c>
      <c r="H130" s="68" t="s">
        <v>59</v>
      </c>
      <c r="I130" s="207" t="str">
        <f>IF(AND(A130&lt;&gt;"",ISNUMBER(A130)),VLOOKUP(A130,Studies!A:BR,6,FALSE),"")</f>
        <v>Plasma</v>
      </c>
      <c r="J130" s="43">
        <v>4.3252032520325203</v>
      </c>
      <c r="K130" s="43" t="s">
        <v>1103</v>
      </c>
      <c r="N130" s="52">
        <v>1.7647058823529411</v>
      </c>
      <c r="O130" s="52" t="s">
        <v>1104</v>
      </c>
      <c r="R130" s="38">
        <v>0</v>
      </c>
      <c r="S130" s="39" t="s">
        <v>938</v>
      </c>
      <c r="T130" s="40">
        <v>12</v>
      </c>
      <c r="U130" s="41" t="s">
        <v>938</v>
      </c>
      <c r="V130" s="42" t="s">
        <v>60</v>
      </c>
      <c r="X130" s="22">
        <v>200</v>
      </c>
      <c r="Z130" s="28" t="s">
        <v>58</v>
      </c>
      <c r="AA130" s="22" t="s">
        <v>59</v>
      </c>
      <c r="AB130" s="22">
        <v>0</v>
      </c>
      <c r="AC130" s="22" t="s">
        <v>60</v>
      </c>
      <c r="AD130" s="22" t="s">
        <v>79</v>
      </c>
      <c r="AE130" s="23" t="s">
        <v>2715</v>
      </c>
      <c r="AF130" s="23" t="s">
        <v>2394</v>
      </c>
      <c r="AJ130" s="52" t="s">
        <v>644</v>
      </c>
      <c r="AK130" s="52">
        <v>0</v>
      </c>
      <c r="AM130" s="52" t="s">
        <v>2719</v>
      </c>
    </row>
    <row r="131" spans="1:39" x14ac:dyDescent="0.2">
      <c r="A131" s="30">
        <v>1081</v>
      </c>
      <c r="B131" s="206" t="str">
        <f>IF(AND(A131&lt;&gt;"",ISNUMBER(A131)),VLOOKUP(A131,Studies!A:BR,2,FALSE),"")</f>
        <v>Neuvonen 1996</v>
      </c>
      <c r="C131" s="206" t="str">
        <f>IF(AND(A131&lt;&gt;"",ISNUMBER(A131)),VLOOKUP(A131,Studies!A:BR,3,FALSE),"")</f>
        <v>https://www.ncbi.nlm.nih.gov/pubmed/8841155</v>
      </c>
      <c r="D131" s="206" t="str">
        <f>IF(AND(A131&lt;&gt;"",ISNUMBER(A131)),VLOOKUP(A131,Studies!A:BR,4,FALSE),"")</f>
        <v>Treatment phase (triazolam + ITZ 24 hr before)</v>
      </c>
      <c r="E131" s="141" t="str">
        <f>IF(AND(A131&lt;&gt;"",ISNUMBER(A131)),VLOOKUP(A131,Studies!A:BR,5,FALSE),"")</f>
        <v>Triazolam</v>
      </c>
      <c r="F131" s="42" t="s">
        <v>149</v>
      </c>
      <c r="G131" s="207" t="str">
        <f>IF(AND(A131&lt;&gt;"",ISNUMBER(A131)),VLOOKUP(A131,Studies!A:BR,13,FALSE),"")</f>
        <v>PO</v>
      </c>
      <c r="H131" s="68" t="s">
        <v>59</v>
      </c>
      <c r="I131" s="207" t="str">
        <f>IF(AND(A131&lt;&gt;"",ISNUMBER(A131)),VLOOKUP(A131,Studies!A:BR,6,FALSE),"")</f>
        <v>Plasma</v>
      </c>
      <c r="J131" s="43">
        <v>3.5691056910569103</v>
      </c>
      <c r="K131" s="43" t="s">
        <v>1103</v>
      </c>
      <c r="N131" s="52">
        <v>1.7058823529411764</v>
      </c>
      <c r="O131" s="52" t="s">
        <v>1104</v>
      </c>
      <c r="R131" s="38">
        <v>0</v>
      </c>
      <c r="S131" s="39" t="s">
        <v>938</v>
      </c>
      <c r="T131" s="40">
        <v>24</v>
      </c>
      <c r="U131" s="41" t="s">
        <v>938</v>
      </c>
      <c r="V131" s="42" t="s">
        <v>60</v>
      </c>
      <c r="X131" s="22">
        <v>200</v>
      </c>
      <c r="Z131" s="28" t="s">
        <v>58</v>
      </c>
      <c r="AA131" s="22" t="s">
        <v>59</v>
      </c>
      <c r="AB131" s="22">
        <v>0</v>
      </c>
      <c r="AC131" s="22" t="s">
        <v>60</v>
      </c>
      <c r="AD131" s="22" t="s">
        <v>79</v>
      </c>
      <c r="AE131" s="23" t="s">
        <v>2715</v>
      </c>
      <c r="AF131" s="23" t="s">
        <v>2394</v>
      </c>
      <c r="AJ131" s="52" t="s">
        <v>644</v>
      </c>
      <c r="AK131" s="52">
        <v>0</v>
      </c>
      <c r="AM131" s="52" t="s">
        <v>2719</v>
      </c>
    </row>
    <row r="132" spans="1:39" x14ac:dyDescent="0.2">
      <c r="A132" s="30">
        <v>1097</v>
      </c>
      <c r="B132" s="206" t="s">
        <v>2430</v>
      </c>
      <c r="C132" s="206" t="s">
        <v>2431</v>
      </c>
      <c r="D132" s="206" t="s">
        <v>2440</v>
      </c>
      <c r="E132" s="141" t="s">
        <v>102</v>
      </c>
      <c r="F132" s="42" t="s">
        <v>149</v>
      </c>
      <c r="G132" s="207" t="s">
        <v>59</v>
      </c>
      <c r="H132" s="68" t="s">
        <v>59</v>
      </c>
      <c r="I132" s="207" t="s">
        <v>103</v>
      </c>
      <c r="J132" s="43">
        <v>7.04</v>
      </c>
      <c r="K132" s="43" t="s">
        <v>2157</v>
      </c>
      <c r="L132" s="76" t="s">
        <v>2721</v>
      </c>
      <c r="M132" s="76" t="s">
        <v>1164</v>
      </c>
      <c r="N132" s="52">
        <v>3.71</v>
      </c>
      <c r="O132" s="52" t="s">
        <v>2157</v>
      </c>
      <c r="P132" s="84" t="s">
        <v>2722</v>
      </c>
      <c r="Q132" s="84" t="s">
        <v>1164</v>
      </c>
      <c r="R132" s="38">
        <v>0</v>
      </c>
      <c r="S132" s="39" t="s">
        <v>938</v>
      </c>
      <c r="T132" s="40">
        <v>72</v>
      </c>
      <c r="U132" s="41" t="s">
        <v>938</v>
      </c>
      <c r="V132" s="42" t="s">
        <v>60</v>
      </c>
      <c r="W132" s="30" t="s">
        <v>2723</v>
      </c>
      <c r="X132" s="22">
        <v>200</v>
      </c>
      <c r="Z132" s="28" t="s">
        <v>58</v>
      </c>
      <c r="AA132" s="22" t="s">
        <v>59</v>
      </c>
      <c r="AB132" s="22" t="s">
        <v>2724</v>
      </c>
      <c r="AC132" s="22" t="s">
        <v>60</v>
      </c>
      <c r="AD132" s="22" t="s">
        <v>2725</v>
      </c>
      <c r="AE132" s="23" t="s">
        <v>834</v>
      </c>
      <c r="AF132" s="23" t="s">
        <v>2726</v>
      </c>
    </row>
    <row r="133" spans="1:39" x14ac:dyDescent="0.2">
      <c r="A133" s="30">
        <v>1098</v>
      </c>
      <c r="B133" s="206" t="s">
        <v>2430</v>
      </c>
      <c r="C133" s="206" t="s">
        <v>2431</v>
      </c>
      <c r="D133" s="206" t="s">
        <v>2441</v>
      </c>
      <c r="E133" s="141" t="s">
        <v>102</v>
      </c>
      <c r="F133" s="42" t="s">
        <v>1133</v>
      </c>
      <c r="G133" s="207" t="s">
        <v>59</v>
      </c>
      <c r="H133" s="68" t="s">
        <v>59</v>
      </c>
      <c r="I133" s="207" t="s">
        <v>103</v>
      </c>
      <c r="J133" s="43">
        <v>0.94</v>
      </c>
      <c r="K133" s="43" t="s">
        <v>2157</v>
      </c>
      <c r="L133" s="76" t="s">
        <v>2727</v>
      </c>
      <c r="M133" s="76" t="s">
        <v>1164</v>
      </c>
      <c r="N133" s="52">
        <v>1.3</v>
      </c>
      <c r="O133" s="52" t="s">
        <v>2157</v>
      </c>
      <c r="P133" s="84" t="s">
        <v>2728</v>
      </c>
      <c r="Q133" s="84" t="s">
        <v>1164</v>
      </c>
      <c r="R133" s="38">
        <v>0</v>
      </c>
      <c r="S133" s="39" t="s">
        <v>938</v>
      </c>
      <c r="T133" s="40">
        <v>0</v>
      </c>
      <c r="U133" s="41" t="s">
        <v>938</v>
      </c>
      <c r="V133" s="42" t="s">
        <v>60</v>
      </c>
      <c r="W133" s="30" t="s">
        <v>2729</v>
      </c>
      <c r="X133" s="22">
        <v>600</v>
      </c>
      <c r="Z133" s="28" t="s">
        <v>58</v>
      </c>
      <c r="AA133" s="22" t="s">
        <v>59</v>
      </c>
      <c r="AB133" s="22">
        <v>0</v>
      </c>
      <c r="AC133" s="22" t="s">
        <v>60</v>
      </c>
      <c r="AD133" s="22" t="s">
        <v>79</v>
      </c>
      <c r="AE133" s="23" t="s">
        <v>1142</v>
      </c>
      <c r="AF133" s="23" t="s">
        <v>2730</v>
      </c>
    </row>
    <row r="134" spans="1:39" x14ac:dyDescent="0.2">
      <c r="A134" s="30">
        <v>1099</v>
      </c>
      <c r="B134" s="206" t="s">
        <v>2430</v>
      </c>
      <c r="C134" s="206" t="s">
        <v>2431</v>
      </c>
      <c r="D134" s="206" t="s">
        <v>2443</v>
      </c>
      <c r="E134" s="141" t="s">
        <v>102</v>
      </c>
      <c r="F134" s="42" t="s">
        <v>1114</v>
      </c>
      <c r="G134" s="207" t="s">
        <v>59</v>
      </c>
      <c r="H134" s="68" t="s">
        <v>59</v>
      </c>
      <c r="I134" s="207" t="s">
        <v>103</v>
      </c>
      <c r="J134" s="43">
        <v>4.84</v>
      </c>
      <c r="K134" s="43" t="s">
        <v>2157</v>
      </c>
      <c r="L134" s="76" t="s">
        <v>2731</v>
      </c>
      <c r="M134" s="76" t="s">
        <v>1164</v>
      </c>
      <c r="N134" s="52">
        <v>2.69</v>
      </c>
      <c r="O134" s="52" t="s">
        <v>2157</v>
      </c>
      <c r="P134" s="84" t="s">
        <v>2732</v>
      </c>
      <c r="Q134" s="84" t="s">
        <v>1164</v>
      </c>
      <c r="R134" s="38">
        <v>0</v>
      </c>
      <c r="S134" s="39" t="s">
        <v>938</v>
      </c>
      <c r="T134" s="40">
        <v>72</v>
      </c>
      <c r="U134" s="41" t="s">
        <v>938</v>
      </c>
      <c r="V134" s="42" t="s">
        <v>60</v>
      </c>
      <c r="W134" s="30" t="s">
        <v>2733</v>
      </c>
      <c r="X134" s="22">
        <v>500</v>
      </c>
      <c r="Z134" s="28" t="s">
        <v>58</v>
      </c>
      <c r="AA134" s="22" t="s">
        <v>59</v>
      </c>
      <c r="AB134" s="22" t="s">
        <v>2734</v>
      </c>
      <c r="AC134" s="22" t="s">
        <v>60</v>
      </c>
      <c r="AD134" s="22" t="s">
        <v>2735</v>
      </c>
      <c r="AE134" s="23" t="s">
        <v>1136</v>
      </c>
      <c r="AF134" s="23" t="s">
        <v>2736</v>
      </c>
    </row>
    <row r="135" spans="1:39" x14ac:dyDescent="0.2">
      <c r="A135" s="30">
        <v>1001</v>
      </c>
      <c r="B135" s="206" t="str">
        <f>IF(AND(A135&lt;&gt;"",ISNUMBER(A135)),VLOOKUP(A135,Studies!A:BR,2,FALSE),"")</f>
        <v>Schmider 1999</v>
      </c>
      <c r="C135" s="206" t="str">
        <f>IF(AND(A135&lt;&gt;"",ISNUMBER(A135)),VLOOKUP(A135,Studies!A:BR,3,FALSE),"")</f>
        <v>https://www.ncbi.nlm.nih.gov/pubmed/10634135</v>
      </c>
      <c r="D135" s="206" t="str">
        <f>IF(AND(A135&lt;&gt;"",ISNUMBER(A135)),VLOOKUP(A135,Studies!A:BR,4,FALSE),"")</f>
        <v>Alprazolam + Rifampin</v>
      </c>
      <c r="E135" s="141" t="str">
        <f>IF(AND(A135&lt;&gt;"",ISNUMBER(A135)),VLOOKUP(A135,Studies!A:BR,5,FALSE),"")</f>
        <v>Alprazolam</v>
      </c>
      <c r="F135" s="42" t="s">
        <v>1133</v>
      </c>
      <c r="G135" s="207" t="str">
        <f>IF(AND(A135&lt;&gt;"",ISNUMBER(A135)),VLOOKUP(A135,Studies!A:BR,13,FALSE),"")</f>
        <v>PO</v>
      </c>
      <c r="I135" s="207" t="str">
        <f>IF(AND(A135&lt;&gt;"",ISNUMBER(A135)),VLOOKUP(A135,Studies!A:BR,6,FALSE),"")</f>
        <v>Plasma</v>
      </c>
      <c r="J135" s="43">
        <v>0.11725846407927333</v>
      </c>
      <c r="K135" s="43" t="s">
        <v>1103</v>
      </c>
      <c r="N135" s="52">
        <v>0.63815789473684204</v>
      </c>
      <c r="O135" s="52" t="s">
        <v>1104</v>
      </c>
      <c r="R135" s="38">
        <v>0</v>
      </c>
      <c r="S135" s="39" t="s">
        <v>938</v>
      </c>
      <c r="T135" s="40">
        <v>96</v>
      </c>
      <c r="U135" s="41" t="s">
        <v>938</v>
      </c>
      <c r="V135" s="42" t="s">
        <v>60</v>
      </c>
      <c r="X135" s="22">
        <v>450</v>
      </c>
      <c r="Z135" s="28" t="s">
        <v>58</v>
      </c>
      <c r="AB135" s="22" t="s">
        <v>2333</v>
      </c>
      <c r="AC135" s="22" t="s">
        <v>60</v>
      </c>
      <c r="AD135" s="22" t="s">
        <v>2737</v>
      </c>
    </row>
    <row r="136" spans="1:39" x14ac:dyDescent="0.2">
      <c r="A136" s="30">
        <v>1002</v>
      </c>
      <c r="B136" s="206" t="str">
        <f>IF(AND(A136&lt;&gt;"",ISNUMBER(A136)),VLOOKUP(A136,Studies!A:BR,2,FALSE),"")</f>
        <v>Schmider 1999</v>
      </c>
      <c r="C136" s="206" t="str">
        <f>IF(AND(A136&lt;&gt;"",ISNUMBER(A136)),VLOOKUP(A136,Studies!A:BR,3,FALSE),"")</f>
        <v>https://www.ncbi.nlm.nih.gov/pubmed/10634135</v>
      </c>
      <c r="D136" s="206" t="str">
        <f>IF(AND(A136&lt;&gt;"",ISNUMBER(A136)),VLOOKUP(A136,Studies!A:BR,4,FALSE),"")</f>
        <v>Alprazolam + Ketoconazole</v>
      </c>
      <c r="E136" s="141" t="str">
        <f>IF(AND(A136&lt;&gt;"",ISNUMBER(A136)),VLOOKUP(A136,Studies!A:BR,5,FALSE),"")</f>
        <v>Alprazolam</v>
      </c>
      <c r="F136" s="42" t="s">
        <v>836</v>
      </c>
      <c r="G136" s="207" t="str">
        <f>IF(AND(A136&lt;&gt;"",ISNUMBER(A136)),VLOOKUP(A136,Studies!A:BR,13,FALSE),"")</f>
        <v>PO</v>
      </c>
      <c r="I136" s="207" t="str">
        <f>IF(AND(A136&lt;&gt;"",ISNUMBER(A136)),VLOOKUP(A136,Studies!A:BR,6,FALSE),"")</f>
        <v>Plasma</v>
      </c>
      <c r="J136" s="43">
        <v>1.7597027250206441</v>
      </c>
      <c r="K136" s="43" t="s">
        <v>1103</v>
      </c>
      <c r="N136" s="52">
        <v>1.0789473684210527</v>
      </c>
      <c r="O136" s="52" t="s">
        <v>1104</v>
      </c>
      <c r="R136" s="38">
        <v>0</v>
      </c>
      <c r="S136" s="39" t="s">
        <v>938</v>
      </c>
      <c r="T136" s="40">
        <v>48</v>
      </c>
      <c r="U136" s="41" t="s">
        <v>938</v>
      </c>
      <c r="V136" s="42" t="s">
        <v>60</v>
      </c>
      <c r="X136" s="22">
        <v>200</v>
      </c>
      <c r="Z136" s="28" t="s">
        <v>58</v>
      </c>
      <c r="AB136" s="22" t="s">
        <v>2738</v>
      </c>
      <c r="AC136" s="22" t="s">
        <v>60</v>
      </c>
      <c r="AD136" s="22" t="s">
        <v>2739</v>
      </c>
    </row>
    <row r="137" spans="1:39" x14ac:dyDescent="0.2">
      <c r="A137" s="30">
        <v>1091</v>
      </c>
      <c r="B137" s="206" t="str">
        <f>IF(AND(A137&lt;&gt;"",ISNUMBER(A137)),VLOOKUP(A137,Studies!A:BR,2,FALSE),"")</f>
        <v>Shin 2013</v>
      </c>
      <c r="C137" s="206" t="str">
        <f>IF(AND(A137&lt;&gt;"",ISNUMBER(A137)),VLOOKUP(A137,Studies!A:BR,3,FALSE),"")</f>
        <v>https://www.ncbi.nlm.nih.gov/pubmed/23784264</v>
      </c>
      <c r="D137" s="206" t="str">
        <f>IF(AND(A137&lt;&gt;"",ISNUMBER(A137)),VLOOKUP(A137,Studies!A:BR,4,FALSE),"")</f>
        <v>CYP3A4 inhibited phase (Midazolam + ketoconazole)</v>
      </c>
      <c r="E137" s="141" t="str">
        <f>IF(AND(A137&lt;&gt;"",ISNUMBER(A137)),VLOOKUP(A137,Studies!A:BR,5,FALSE),"")</f>
        <v>Midazolam</v>
      </c>
      <c r="F137" s="42" t="s">
        <v>836</v>
      </c>
      <c r="G137" s="207" t="str">
        <f>IF(AND(A137&lt;&gt;"",ISNUMBER(A137)),VLOOKUP(A137,Studies!A:BR,13,FALSE),"")</f>
        <v>IV</v>
      </c>
      <c r="H137" s="68" t="s">
        <v>59</v>
      </c>
      <c r="I137" s="207" t="str">
        <f>IF(AND(A137&lt;&gt;"",ISNUMBER(A137)),VLOOKUP(A137,Studies!A:BR,6,FALSE),"")</f>
        <v>Plasma</v>
      </c>
      <c r="J137" s="43">
        <v>2.89</v>
      </c>
      <c r="K137" s="43" t="s">
        <v>2720</v>
      </c>
      <c r="L137" s="76" t="s">
        <v>2740</v>
      </c>
      <c r="M137" s="76" t="s">
        <v>1164</v>
      </c>
      <c r="R137" s="38">
        <v>0</v>
      </c>
      <c r="S137" s="39" t="s">
        <v>938</v>
      </c>
      <c r="T137" s="40">
        <v>73</v>
      </c>
      <c r="U137" s="41" t="s">
        <v>938</v>
      </c>
      <c r="V137" s="42" t="s">
        <v>60</v>
      </c>
      <c r="W137" s="30" t="s">
        <v>2861</v>
      </c>
      <c r="X137" s="22">
        <v>400</v>
      </c>
      <c r="Z137" s="28" t="s">
        <v>58</v>
      </c>
      <c r="AA137" s="22" t="s">
        <v>59</v>
      </c>
      <c r="AB137" s="22" t="s">
        <v>2741</v>
      </c>
      <c r="AC137" s="22" t="s">
        <v>60</v>
      </c>
      <c r="AD137" s="22" t="s">
        <v>2742</v>
      </c>
      <c r="AE137" s="23" t="s">
        <v>2743</v>
      </c>
      <c r="AF137" s="23" t="s">
        <v>2744</v>
      </c>
    </row>
    <row r="138" spans="1:39" x14ac:dyDescent="0.2">
      <c r="A138" s="30">
        <v>1092</v>
      </c>
      <c r="B138" s="206" t="str">
        <f>IF(AND(A138&lt;&gt;"",ISNUMBER(A138)),VLOOKUP(A138,Studies!A:BR,2,FALSE),"")</f>
        <v>Shin 2013</v>
      </c>
      <c r="C138" s="206" t="str">
        <f>IF(AND(A138&lt;&gt;"",ISNUMBER(A138)),VLOOKUP(A138,Studies!A:BR,3,FALSE),"")</f>
        <v>https://www.ncbi.nlm.nih.gov/pubmed/23784264</v>
      </c>
      <c r="D138" s="206" t="str">
        <f>IF(AND(A138&lt;&gt;"",ISNUMBER(A138)),VLOOKUP(A138,Studies!A:BR,4,FALSE),"")</f>
        <v>CYP3A4 induced phase (Midazolam + rifampicin)</v>
      </c>
      <c r="E138" s="141" t="str">
        <f>IF(AND(A138&lt;&gt;"",ISNUMBER(A138)),VLOOKUP(A138,Studies!A:BR,5,FALSE),"")</f>
        <v>Midazolam</v>
      </c>
      <c r="F138" s="42" t="s">
        <v>54</v>
      </c>
      <c r="G138" s="207" t="str">
        <f>IF(AND(A138&lt;&gt;"",ISNUMBER(A138)),VLOOKUP(A138,Studies!A:BR,13,FALSE),"")</f>
        <v>IV</v>
      </c>
      <c r="H138" s="68" t="s">
        <v>59</v>
      </c>
      <c r="I138" s="207" t="str">
        <f>IF(AND(A138&lt;&gt;"",ISNUMBER(A138)),VLOOKUP(A138,Studies!A:BR,6,FALSE),"")</f>
        <v>Plasma</v>
      </c>
      <c r="J138" s="43">
        <f>0.46*2.5</f>
        <v>1.1500000000000001</v>
      </c>
      <c r="K138" s="43" t="s">
        <v>2720</v>
      </c>
      <c r="L138" s="76" t="str">
        <f>0.41*2.5&amp;" - "&amp;0.51*2.5</f>
        <v>1.025 - 1.275</v>
      </c>
      <c r="M138" s="76" t="s">
        <v>1164</v>
      </c>
      <c r="R138" s="38">
        <v>0</v>
      </c>
      <c r="S138" s="39" t="s">
        <v>938</v>
      </c>
      <c r="T138" s="40">
        <v>216</v>
      </c>
      <c r="U138" s="41" t="s">
        <v>938</v>
      </c>
      <c r="V138" s="42" t="s">
        <v>60</v>
      </c>
      <c r="W138" s="30" t="s">
        <v>2860</v>
      </c>
      <c r="X138" s="22">
        <v>600</v>
      </c>
      <c r="Z138" s="28" t="s">
        <v>58</v>
      </c>
      <c r="AA138" s="22" t="s">
        <v>59</v>
      </c>
      <c r="AB138" s="22" t="s">
        <v>2746</v>
      </c>
      <c r="AC138" s="22" t="s">
        <v>60</v>
      </c>
      <c r="AD138" s="22" t="s">
        <v>2747</v>
      </c>
      <c r="AE138" s="23" t="s">
        <v>2748</v>
      </c>
      <c r="AF138" s="23" t="s">
        <v>2749</v>
      </c>
    </row>
    <row r="139" spans="1:39" x14ac:dyDescent="0.2">
      <c r="A139" s="30">
        <v>1094</v>
      </c>
      <c r="B139" s="206" t="str">
        <f>IF(AND(A139&lt;&gt;"",ISNUMBER(A139)),VLOOKUP(A139,Studies!A:BR,2,FALSE),"")</f>
        <v>Shin 2016</v>
      </c>
      <c r="C139" s="206" t="str">
        <f>IF(AND(A139&lt;&gt;"",ISNUMBER(A139)),VLOOKUP(A139,Studies!A:BR,3,FALSE),"")</f>
        <v>https://www.ncbi.nlm.nih.gov/pubmed/27317471</v>
      </c>
      <c r="D139" s="206" t="str">
        <f>IF(AND(A139&lt;&gt;"",ISNUMBER(A139)),VLOOKUP(A139,Studies!A:BR,4,FALSE),"")</f>
        <v>Midazolam + ketoconazole</v>
      </c>
      <c r="E139" s="141" t="str">
        <f>IF(AND(A139&lt;&gt;"",ISNUMBER(A139)),VLOOKUP(A139,Studies!A:BR,5,FALSE),"")</f>
        <v>Midazolam</v>
      </c>
      <c r="F139" s="42" t="s">
        <v>836</v>
      </c>
      <c r="G139" s="207" t="str">
        <f>IF(AND(A139&lt;&gt;"",ISNUMBER(A139)),VLOOKUP(A139,Studies!A:BR,13,FALSE),"")</f>
        <v>IV</v>
      </c>
      <c r="I139" s="207" t="str">
        <f>IF(AND(A139&lt;&gt;"",ISNUMBER(A139)),VLOOKUP(A139,Studies!A:BR,6,FALSE),"")</f>
        <v>Plasma</v>
      </c>
      <c r="J139" s="43">
        <v>4.7699999999999996</v>
      </c>
      <c r="K139" s="43" t="s">
        <v>2720</v>
      </c>
      <c r="L139" s="76" t="s">
        <v>2750</v>
      </c>
      <c r="M139" s="76" t="s">
        <v>1164</v>
      </c>
      <c r="N139" s="52">
        <v>1.45</v>
      </c>
      <c r="O139" s="52" t="s">
        <v>2720</v>
      </c>
      <c r="P139" s="84" t="s">
        <v>2751</v>
      </c>
      <c r="Q139" s="84" t="s">
        <v>1164</v>
      </c>
      <c r="R139" s="38">
        <v>0</v>
      </c>
      <c r="S139" s="39" t="s">
        <v>938</v>
      </c>
      <c r="T139" s="40">
        <v>73</v>
      </c>
      <c r="U139" s="41" t="s">
        <v>938</v>
      </c>
      <c r="V139" s="42" t="s">
        <v>60</v>
      </c>
      <c r="X139" s="22">
        <v>400</v>
      </c>
      <c r="Z139" s="28" t="s">
        <v>58</v>
      </c>
      <c r="AB139" s="22" t="s">
        <v>2741</v>
      </c>
      <c r="AC139" s="22" t="s">
        <v>60</v>
      </c>
      <c r="AD139" s="22" t="s">
        <v>2742</v>
      </c>
      <c r="AE139" s="23" t="s">
        <v>837</v>
      </c>
      <c r="AF139" s="23" t="s">
        <v>2752</v>
      </c>
    </row>
    <row r="140" spans="1:39" x14ac:dyDescent="0.2">
      <c r="A140" s="30">
        <v>1095</v>
      </c>
      <c r="B140" s="206" t="str">
        <f>IF(AND(A140&lt;&gt;"",ISNUMBER(A140)),VLOOKUP(A140,Studies!A:BR,2,FALSE),"")</f>
        <v>Shin 2016</v>
      </c>
      <c r="C140" s="206" t="str">
        <f>IF(AND(A140&lt;&gt;"",ISNUMBER(A140)),VLOOKUP(A140,Studies!A:BR,3,FALSE),"")</f>
        <v>https://www.ncbi.nlm.nih.gov/pubmed/27317471</v>
      </c>
      <c r="D140" s="206" t="str">
        <f>IF(AND(A140&lt;&gt;"",ISNUMBER(A140)),VLOOKUP(A140,Studies!A:BR,4,FALSE),"")</f>
        <v>Midazolam + rifampicin</v>
      </c>
      <c r="E140" s="141" t="str">
        <f>IF(AND(A140&lt;&gt;"",ISNUMBER(A140)),VLOOKUP(A140,Studies!A:BR,5,FALSE),"")</f>
        <v>Midazolam</v>
      </c>
      <c r="F140" s="42" t="s">
        <v>54</v>
      </c>
      <c r="G140" s="207" t="str">
        <f>IF(AND(A140&lt;&gt;"",ISNUMBER(A140)),VLOOKUP(A140,Studies!A:BR,13,FALSE),"")</f>
        <v>IV</v>
      </c>
      <c r="I140" s="207" t="str">
        <f>IF(AND(A140&lt;&gt;"",ISNUMBER(A140)),VLOOKUP(A140,Studies!A:BR,6,FALSE),"")</f>
        <v>Plasma</v>
      </c>
      <c r="J140" s="43">
        <f>0.49*2.5</f>
        <v>1.2250000000000001</v>
      </c>
      <c r="K140" s="43" t="s">
        <v>2720</v>
      </c>
      <c r="L140" s="76" t="str">
        <f>0.46*2.5&amp;" - "&amp;0.53*2.5</f>
        <v>1.15 - 1.325</v>
      </c>
      <c r="M140" s="76" t="s">
        <v>1164</v>
      </c>
      <c r="N140" s="52">
        <f>0.71*2.5</f>
        <v>1.7749999999999999</v>
      </c>
      <c r="O140" s="52" t="s">
        <v>2720</v>
      </c>
      <c r="P140" s="84" t="str">
        <f>0.68*2.5&amp;" - "&amp;0.76*2.5</f>
        <v>1.7 - 1.9</v>
      </c>
      <c r="Q140" s="84" t="s">
        <v>1164</v>
      </c>
      <c r="R140" s="38">
        <v>0</v>
      </c>
      <c r="S140" s="39" t="s">
        <v>938</v>
      </c>
      <c r="T140" s="40">
        <v>216</v>
      </c>
      <c r="U140" s="41" t="s">
        <v>938</v>
      </c>
      <c r="V140" s="42" t="s">
        <v>60</v>
      </c>
      <c r="W140" s="183" t="s">
        <v>2859</v>
      </c>
      <c r="X140" s="22">
        <v>600</v>
      </c>
      <c r="Z140" s="28" t="s">
        <v>58</v>
      </c>
      <c r="AB140" s="22" t="s">
        <v>2746</v>
      </c>
      <c r="AC140" s="22" t="s">
        <v>60</v>
      </c>
      <c r="AD140" s="22" t="s">
        <v>2747</v>
      </c>
      <c r="AE140" s="23" t="s">
        <v>1146</v>
      </c>
      <c r="AF140" s="23" t="s">
        <v>2754</v>
      </c>
    </row>
    <row r="141" spans="1:39" x14ac:dyDescent="0.2">
      <c r="A141" s="30">
        <v>1028</v>
      </c>
      <c r="B141" s="206" t="str">
        <f>IF(AND(A141&lt;&gt;"",ISNUMBER(A141)),VLOOKUP(A141,Studies!A:BR,2,FALSE),"")</f>
        <v>Varhe 1994</v>
      </c>
      <c r="C141" s="206" t="str">
        <f>IF(AND(A141&lt;&gt;"",ISNUMBER(A141)),VLOOKUP(A141,Studies!A:BR,3,FALSE),"")</f>
        <v>https://www.ncbi.nlm.nih.gov/pubmed/7995001</v>
      </c>
      <c r="D141" s="206" t="str">
        <f>IF(AND(A141&lt;&gt;"",ISNUMBER(A141)),VLOOKUP(A141,Studies!A:BR,4,FALSE),"")</f>
        <v>Triazolam with ketoconazole</v>
      </c>
      <c r="E141" s="141" t="str">
        <f>IF(AND(A141&lt;&gt;"",ISNUMBER(A141)),VLOOKUP(A141,Studies!A:BR,5,FALSE),"")</f>
        <v>Triazolam</v>
      </c>
      <c r="F141" s="42" t="s">
        <v>836</v>
      </c>
      <c r="G141" s="207" t="str">
        <f>IF(AND(A141&lt;&gt;"",ISNUMBER(A141)),VLOOKUP(A141,Studies!A:BR,13,FALSE),"")</f>
        <v>PO</v>
      </c>
      <c r="H141" s="68" t="s">
        <v>59</v>
      </c>
      <c r="I141" s="207" t="str">
        <f>IF(AND(A141&lt;&gt;"",ISNUMBER(A141)),VLOOKUP(A141,Studies!A:BR,6,FALSE),"")</f>
        <v>Plasma</v>
      </c>
      <c r="J141" s="43">
        <v>22.372881355932201</v>
      </c>
      <c r="K141" s="43" t="s">
        <v>1103</v>
      </c>
      <c r="N141" s="52">
        <v>3.0666666666666664</v>
      </c>
      <c r="O141" s="52" t="s">
        <v>1104</v>
      </c>
      <c r="R141" s="38">
        <v>0</v>
      </c>
      <c r="S141" s="39" t="s">
        <v>938</v>
      </c>
      <c r="T141" s="40">
        <v>73</v>
      </c>
      <c r="U141" s="41" t="s">
        <v>938</v>
      </c>
      <c r="V141" s="42" t="s">
        <v>60</v>
      </c>
      <c r="X141" s="22">
        <v>400</v>
      </c>
      <c r="Z141" s="28" t="s">
        <v>58</v>
      </c>
      <c r="AB141" s="22" t="s">
        <v>2333</v>
      </c>
      <c r="AC141" s="22" t="s">
        <v>60</v>
      </c>
      <c r="AD141" s="22" t="s">
        <v>2755</v>
      </c>
      <c r="AE141" s="23" t="s">
        <v>2334</v>
      </c>
      <c r="AF141" s="23" t="s">
        <v>2335</v>
      </c>
      <c r="AM141" s="52" t="s">
        <v>2328</v>
      </c>
    </row>
    <row r="142" spans="1:39" x14ac:dyDescent="0.2">
      <c r="A142" s="30">
        <v>1029</v>
      </c>
      <c r="B142" s="206" t="str">
        <f>IF(AND(A142&lt;&gt;"",ISNUMBER(A142)),VLOOKUP(A142,Studies!A:BR,2,FALSE),"")</f>
        <v>Varhe 1994</v>
      </c>
      <c r="C142" s="206" t="str">
        <f>IF(AND(A142&lt;&gt;"",ISNUMBER(A142)),VLOOKUP(A142,Studies!A:BR,3,FALSE),"")</f>
        <v>https://www.ncbi.nlm.nih.gov/pubmed/7995001</v>
      </c>
      <c r="D142" s="206" t="str">
        <f>IF(AND(A142&lt;&gt;"",ISNUMBER(A142)),VLOOKUP(A142,Studies!A:BR,4,FALSE),"")</f>
        <v>Triazolam with Itraconazole</v>
      </c>
      <c r="E142" s="141" t="str">
        <f>IF(AND(A142&lt;&gt;"",ISNUMBER(A142)),VLOOKUP(A142,Studies!A:BR,5,FALSE),"")</f>
        <v>Triazolam</v>
      </c>
      <c r="F142" s="42" t="s">
        <v>149</v>
      </c>
      <c r="G142" s="207" t="str">
        <f>IF(AND(A142&lt;&gt;"",ISNUMBER(A142)),VLOOKUP(A142,Studies!A:BR,13,FALSE),"")</f>
        <v>PO</v>
      </c>
      <c r="H142" s="68" t="s">
        <v>59</v>
      </c>
      <c r="I142" s="207" t="str">
        <f>IF(AND(A142&lt;&gt;"",ISNUMBER(A142)),VLOOKUP(A142,Studies!A:BR,6,FALSE),"")</f>
        <v>Plasma</v>
      </c>
      <c r="J142" s="43">
        <v>27.118644067796609</v>
      </c>
      <c r="K142" s="43" t="s">
        <v>1103</v>
      </c>
      <c r="N142" s="52">
        <v>2.8000000000000003</v>
      </c>
      <c r="O142" s="52" t="s">
        <v>1104</v>
      </c>
      <c r="R142" s="38">
        <v>0</v>
      </c>
      <c r="S142" s="39" t="s">
        <v>938</v>
      </c>
      <c r="T142" s="40">
        <v>73</v>
      </c>
      <c r="U142" s="41" t="s">
        <v>938</v>
      </c>
      <c r="V142" s="42" t="s">
        <v>60</v>
      </c>
      <c r="X142" s="22">
        <v>200</v>
      </c>
      <c r="Z142" s="28" t="s">
        <v>58</v>
      </c>
      <c r="AB142" s="22" t="s">
        <v>2333</v>
      </c>
      <c r="AC142" s="22" t="s">
        <v>60</v>
      </c>
      <c r="AD142" s="22" t="s">
        <v>2755</v>
      </c>
      <c r="AE142" s="23" t="s">
        <v>2346</v>
      </c>
      <c r="AF142" s="23" t="s">
        <v>835</v>
      </c>
      <c r="AM142" s="52" t="s">
        <v>2328</v>
      </c>
    </row>
    <row r="143" spans="1:39" x14ac:dyDescent="0.2">
      <c r="A143" s="30">
        <v>1004</v>
      </c>
      <c r="B143" s="206" t="str">
        <f>IF(AND(A143&lt;&gt;"",ISNUMBER(A143)),VLOOKUP(A143,Studies!A:BR,2,FALSE),"")</f>
        <v>Villikka 1997</v>
      </c>
      <c r="C143" s="206" t="str">
        <f>IF(AND(A143&lt;&gt;"",ISNUMBER(A143)),VLOOKUP(A143,Studies!A:BR,3,FALSE),"")</f>
        <v>https://www.ncbi.nlm.nih.gov/pubmed/9024169</v>
      </c>
      <c r="D143" s="206" t="str">
        <f>IF(AND(A143&lt;&gt;"",ISNUMBER(A143)),VLOOKUP(A143,Studies!A:BR,4,FALSE),"")</f>
        <v>Treatment arm (pretreatment with rifampin; 600 mg; 5 days)</v>
      </c>
      <c r="E143" s="141" t="str">
        <f>IF(AND(A143&lt;&gt;"",ISNUMBER(A143)),VLOOKUP(A143,Studies!A:BR,5,FALSE),"")</f>
        <v>Triazolam</v>
      </c>
      <c r="F143" s="42" t="s">
        <v>1133</v>
      </c>
      <c r="G143" s="207" t="str">
        <f>IF(AND(A143&lt;&gt;"",ISNUMBER(A143)),VLOOKUP(A143,Studies!A:BR,13,FALSE),"")</f>
        <v>PO</v>
      </c>
      <c r="H143" s="68" t="s">
        <v>59</v>
      </c>
      <c r="I143" s="207" t="str">
        <f>IF(AND(A143&lt;&gt;"",ISNUMBER(A143)),VLOOKUP(A143,Studies!A:BR,6,FALSE),"")</f>
        <v>Plasma</v>
      </c>
      <c r="J143" s="43">
        <v>4.9999999999999996E-2</v>
      </c>
      <c r="K143" s="43" t="s">
        <v>1103</v>
      </c>
      <c r="N143" s="52">
        <v>0.12413793103448276</v>
      </c>
      <c r="O143" s="52" t="s">
        <v>1104</v>
      </c>
      <c r="R143" s="38">
        <v>0</v>
      </c>
      <c r="S143" s="39" t="s">
        <v>938</v>
      </c>
      <c r="T143" s="40">
        <v>113</v>
      </c>
      <c r="U143" s="41" t="s">
        <v>938</v>
      </c>
      <c r="V143" s="42" t="s">
        <v>60</v>
      </c>
      <c r="X143" s="22">
        <v>600</v>
      </c>
      <c r="Z143" s="28" t="s">
        <v>58</v>
      </c>
      <c r="AA143" s="22" t="s">
        <v>59</v>
      </c>
      <c r="AB143" s="22" t="s">
        <v>2724</v>
      </c>
      <c r="AC143" s="22" t="s">
        <v>60</v>
      </c>
      <c r="AD143" s="22" t="s">
        <v>2756</v>
      </c>
      <c r="AE143" s="23" t="s">
        <v>1142</v>
      </c>
      <c r="AF143" s="23" t="s">
        <v>2757</v>
      </c>
    </row>
    <row r="144" spans="1:39" x14ac:dyDescent="0.2">
      <c r="A144" s="30">
        <v>1111</v>
      </c>
      <c r="B144" s="206" t="s">
        <v>2489</v>
      </c>
      <c r="C144" s="206" t="s">
        <v>2490</v>
      </c>
      <c r="D144" s="206" t="s">
        <v>2492</v>
      </c>
      <c r="E144" s="141" t="s">
        <v>102</v>
      </c>
      <c r="F144" s="42" t="s">
        <v>383</v>
      </c>
      <c r="G144" s="207" t="s">
        <v>78</v>
      </c>
      <c r="I144" s="207" t="str">
        <f>IF(AND(A144&lt;&gt;"",ISNUMBER(A144)),VLOOKUP(A144,Studies!A:BR,6,FALSE),"")</f>
        <v>Plasma</v>
      </c>
      <c r="J144" s="43">
        <v>1.4523809523809523</v>
      </c>
      <c r="K144" s="43" t="s">
        <v>2838</v>
      </c>
      <c r="R144" s="38">
        <v>0</v>
      </c>
      <c r="S144" s="39" t="s">
        <v>938</v>
      </c>
      <c r="T144" s="40">
        <v>144</v>
      </c>
      <c r="U144" s="41" t="s">
        <v>938</v>
      </c>
      <c r="V144" s="42" t="s">
        <v>60</v>
      </c>
      <c r="W144" s="30" t="s">
        <v>2758</v>
      </c>
      <c r="X144" s="22">
        <v>240</v>
      </c>
      <c r="Z144" s="28" t="s">
        <v>58</v>
      </c>
      <c r="AB144" s="22" t="s">
        <v>2693</v>
      </c>
      <c r="AC144" s="22" t="s">
        <v>60</v>
      </c>
      <c r="AD144" s="22" t="s">
        <v>92</v>
      </c>
      <c r="AE144" s="23" t="s">
        <v>2759</v>
      </c>
      <c r="AF144" s="23" t="s">
        <v>2760</v>
      </c>
    </row>
    <row r="145" spans="1:35" x14ac:dyDescent="0.2">
      <c r="A145" s="30">
        <v>1116</v>
      </c>
      <c r="B145" s="206" t="s">
        <v>2489</v>
      </c>
      <c r="C145" s="206" t="s">
        <v>2490</v>
      </c>
      <c r="D145" s="206" t="s">
        <v>2492</v>
      </c>
      <c r="E145" s="141" t="s">
        <v>102</v>
      </c>
      <c r="F145" s="42" t="s">
        <v>383</v>
      </c>
      <c r="G145" s="207" t="s">
        <v>59</v>
      </c>
      <c r="I145" s="207" t="str">
        <f>IF(AND(A145&lt;&gt;"",ISNUMBER(A145)),VLOOKUP(A145,Studies!A:BR,6,FALSE),"")</f>
        <v>Plasma</v>
      </c>
      <c r="J145" s="43">
        <v>3.5056179775280896</v>
      </c>
      <c r="K145" s="43" t="s">
        <v>2838</v>
      </c>
      <c r="R145" s="38">
        <v>0</v>
      </c>
      <c r="S145" s="39" t="s">
        <v>938</v>
      </c>
      <c r="T145" s="40">
        <v>168</v>
      </c>
      <c r="U145" s="41" t="s">
        <v>938</v>
      </c>
      <c r="V145" s="42" t="s">
        <v>60</v>
      </c>
      <c r="W145" s="30" t="s">
        <v>2761</v>
      </c>
      <c r="X145" s="22">
        <v>240</v>
      </c>
      <c r="Z145" s="28" t="s">
        <v>58</v>
      </c>
      <c r="AB145" s="22" t="s">
        <v>2693</v>
      </c>
      <c r="AC145" s="22" t="s">
        <v>60</v>
      </c>
      <c r="AD145" s="22" t="s">
        <v>92</v>
      </c>
      <c r="AE145" s="23" t="s">
        <v>2759</v>
      </c>
      <c r="AF145" s="23" t="s">
        <v>2760</v>
      </c>
    </row>
    <row r="146" spans="1:35" x14ac:dyDescent="0.2">
      <c r="A146" s="30">
        <v>1026</v>
      </c>
      <c r="B146" s="206" t="str">
        <f>IF(AND(A146&lt;&gt;"",ISNUMBER(A146)),VLOOKUP(A146,Studies!A:BR,2,FALSE),"")</f>
        <v>Yasui 1998</v>
      </c>
      <c r="C146" s="206" t="str">
        <f>IF(AND(A146&lt;&gt;"",ISNUMBER(A146)),VLOOKUP(A146,Studies!A:BR,3,FALSE),"")</f>
        <v>https://www.ncbi.nlm.nih.gov/pubmed/9784084</v>
      </c>
      <c r="D146" s="206" t="str">
        <f>IF(AND(A146&lt;&gt;"",ISNUMBER(A146)),VLOOKUP(A146,Studies!A:BR,4,FALSE),"")</f>
        <v>Alprazolam with itraconazole</v>
      </c>
      <c r="E146" s="141" t="str">
        <f>IF(AND(A146&lt;&gt;"",ISNUMBER(A146)),VLOOKUP(A146,Studies!A:BR,5,FALSE),"")</f>
        <v>Alprazolam</v>
      </c>
      <c r="F146" s="42" t="s">
        <v>149</v>
      </c>
      <c r="G146" s="207" t="str">
        <f>IF(AND(A146&lt;&gt;"",ISNUMBER(A146)),VLOOKUP(A146,Studies!A:BR,13,FALSE),"")</f>
        <v>PO</v>
      </c>
      <c r="H146" s="68" t="s">
        <v>59</v>
      </c>
      <c r="I146" s="207" t="str">
        <f>IF(AND(A146&lt;&gt;"",ISNUMBER(A146)),VLOOKUP(A146,Studies!A:BR,6,FALSE),"")</f>
        <v>Plasma</v>
      </c>
      <c r="J146" s="43">
        <v>2.6626984126984126</v>
      </c>
      <c r="K146" s="43" t="s">
        <v>1103</v>
      </c>
      <c r="N146" s="52">
        <v>1.2868217054263567</v>
      </c>
      <c r="O146" s="52" t="s">
        <v>1104</v>
      </c>
      <c r="R146" s="38">
        <v>0</v>
      </c>
      <c r="S146" s="39" t="s">
        <v>938</v>
      </c>
      <c r="T146" s="40">
        <v>73</v>
      </c>
      <c r="U146" s="41" t="s">
        <v>938</v>
      </c>
      <c r="V146" s="42" t="s">
        <v>60</v>
      </c>
      <c r="X146" s="22">
        <v>200</v>
      </c>
      <c r="Z146" s="28" t="s">
        <v>58</v>
      </c>
      <c r="AA146" s="22" t="s">
        <v>59</v>
      </c>
      <c r="AB146" s="22" t="s">
        <v>2762</v>
      </c>
      <c r="AC146" s="22" t="s">
        <v>60</v>
      </c>
      <c r="AD146" s="22" t="s">
        <v>2763</v>
      </c>
      <c r="AE146" s="23" t="s">
        <v>834</v>
      </c>
      <c r="AF146" s="23" t="s">
        <v>2764</v>
      </c>
    </row>
    <row r="147" spans="1:35" x14ac:dyDescent="0.2">
      <c r="A147" s="30">
        <v>2012</v>
      </c>
      <c r="B147" s="206" t="s">
        <v>2533</v>
      </c>
      <c r="C147" s="206" t="s">
        <v>2534</v>
      </c>
      <c r="D147" s="206" t="s">
        <v>2542</v>
      </c>
      <c r="E147" s="141" t="s">
        <v>102</v>
      </c>
      <c r="F147" s="42" t="s">
        <v>1095</v>
      </c>
      <c r="G147" s="207" t="s">
        <v>78</v>
      </c>
      <c r="H147" s="68" t="s">
        <v>59</v>
      </c>
      <c r="I147" s="207" t="s">
        <v>103</v>
      </c>
      <c r="J147" s="43">
        <v>1.4905660377358492</v>
      </c>
      <c r="K147" s="43" t="s">
        <v>2838</v>
      </c>
      <c r="R147" s="38">
        <v>0</v>
      </c>
      <c r="S147" s="39" t="s">
        <v>938</v>
      </c>
      <c r="T147" s="40">
        <v>336</v>
      </c>
      <c r="U147" s="41" t="s">
        <v>938</v>
      </c>
      <c r="V147" s="42" t="s">
        <v>60</v>
      </c>
      <c r="W147" s="30" t="s">
        <v>2758</v>
      </c>
      <c r="X147" s="22">
        <v>150</v>
      </c>
      <c r="Z147" s="28" t="s">
        <v>58</v>
      </c>
      <c r="AA147" s="22" t="s">
        <v>59</v>
      </c>
      <c r="AB147" s="22" t="s">
        <v>2765</v>
      </c>
      <c r="AC147" s="22" t="s">
        <v>60</v>
      </c>
      <c r="AD147" s="22" t="s">
        <v>2766</v>
      </c>
      <c r="AE147" s="23" t="s">
        <v>2714</v>
      </c>
      <c r="AF147" s="23" t="s">
        <v>2767</v>
      </c>
    </row>
    <row r="148" spans="1:35" x14ac:dyDescent="0.2">
      <c r="A148" s="30">
        <v>2014</v>
      </c>
      <c r="B148" s="206" t="s">
        <v>2533</v>
      </c>
      <c r="C148" s="206" t="s">
        <v>2534</v>
      </c>
      <c r="D148" s="206" t="s">
        <v>2545</v>
      </c>
      <c r="E148" s="141" t="s">
        <v>102</v>
      </c>
      <c r="F148" s="42" t="s">
        <v>1095</v>
      </c>
      <c r="G148" s="207" t="s">
        <v>78</v>
      </c>
      <c r="H148" s="68" t="s">
        <v>59</v>
      </c>
      <c r="I148" s="207" t="s">
        <v>103</v>
      </c>
      <c r="J148" s="43">
        <v>1.6170212765957446</v>
      </c>
      <c r="K148" s="43" t="s">
        <v>2838</v>
      </c>
      <c r="R148" s="38">
        <v>0</v>
      </c>
      <c r="S148" s="39" t="s">
        <v>938</v>
      </c>
      <c r="T148" s="40">
        <v>336</v>
      </c>
      <c r="U148" s="41" t="s">
        <v>938</v>
      </c>
      <c r="V148" s="42" t="s">
        <v>60</v>
      </c>
      <c r="W148" s="30" t="s">
        <v>2758</v>
      </c>
      <c r="X148" s="22">
        <v>150</v>
      </c>
      <c r="Z148" s="28" t="s">
        <v>58</v>
      </c>
      <c r="AA148" s="22" t="s">
        <v>59</v>
      </c>
      <c r="AB148" s="22" t="s">
        <v>2765</v>
      </c>
      <c r="AC148" s="22" t="s">
        <v>60</v>
      </c>
      <c r="AD148" s="22" t="s">
        <v>2766</v>
      </c>
      <c r="AE148" s="23" t="s">
        <v>2714</v>
      </c>
      <c r="AF148" s="23" t="s">
        <v>2767</v>
      </c>
    </row>
    <row r="149" spans="1:35" x14ac:dyDescent="0.2">
      <c r="A149" s="30">
        <v>2016</v>
      </c>
      <c r="B149" s="206" t="s">
        <v>2533</v>
      </c>
      <c r="C149" s="206" t="s">
        <v>2534</v>
      </c>
      <c r="D149" s="206" t="s">
        <v>2548</v>
      </c>
      <c r="E149" s="141" t="s">
        <v>102</v>
      </c>
      <c r="F149" s="42" t="s">
        <v>1095</v>
      </c>
      <c r="G149" s="207" t="s">
        <v>78</v>
      </c>
      <c r="H149" s="68" t="s">
        <v>59</v>
      </c>
      <c r="I149" s="207" t="s">
        <v>103</v>
      </c>
      <c r="J149" s="43">
        <v>1.3728813559322033</v>
      </c>
      <c r="K149" s="43" t="s">
        <v>2838</v>
      </c>
      <c r="R149" s="38">
        <v>0</v>
      </c>
      <c r="S149" s="39" t="s">
        <v>938</v>
      </c>
      <c r="T149" s="40">
        <v>336</v>
      </c>
      <c r="U149" s="41" t="s">
        <v>938</v>
      </c>
      <c r="V149" s="42" t="s">
        <v>60</v>
      </c>
      <c r="W149" s="30" t="s">
        <v>2758</v>
      </c>
      <c r="X149" s="22">
        <v>150</v>
      </c>
      <c r="Z149" s="28" t="s">
        <v>58</v>
      </c>
      <c r="AA149" s="22" t="s">
        <v>59</v>
      </c>
      <c r="AB149" s="22" t="s">
        <v>2765</v>
      </c>
      <c r="AC149" s="22" t="s">
        <v>60</v>
      </c>
      <c r="AD149" s="22" t="s">
        <v>2766</v>
      </c>
      <c r="AE149" s="23" t="s">
        <v>2714</v>
      </c>
      <c r="AF149" s="23" t="s">
        <v>2767</v>
      </c>
    </row>
    <row r="150" spans="1:35" x14ac:dyDescent="0.2">
      <c r="A150" s="30">
        <v>2035</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2.89</v>
      </c>
      <c r="K150" s="43" t="s">
        <v>2720</v>
      </c>
      <c r="L150" s="76" t="s">
        <v>2740</v>
      </c>
      <c r="M150" s="76" t="s">
        <v>1164</v>
      </c>
      <c r="R150" s="38">
        <v>0</v>
      </c>
      <c r="S150" s="39" t="s">
        <v>938</v>
      </c>
      <c r="T150" s="40">
        <v>72</v>
      </c>
      <c r="U150" s="41" t="s">
        <v>938</v>
      </c>
      <c r="V150" s="42" t="s">
        <v>60</v>
      </c>
      <c r="X150" s="22">
        <v>400</v>
      </c>
      <c r="Z150" s="28" t="s">
        <v>58</v>
      </c>
      <c r="AA150" s="22" t="s">
        <v>59</v>
      </c>
      <c r="AB150" s="22" t="s">
        <v>2333</v>
      </c>
      <c r="AC150" s="22" t="s">
        <v>60</v>
      </c>
      <c r="AD150" s="22" t="s">
        <v>2742</v>
      </c>
      <c r="AE150" s="23" t="s">
        <v>837</v>
      </c>
      <c r="AF150" s="23" t="s">
        <v>2767</v>
      </c>
    </row>
    <row r="151" spans="1:35" x14ac:dyDescent="0.2">
      <c r="A151" s="30">
        <v>2036</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0.46</v>
      </c>
      <c r="K151" s="43" t="s">
        <v>2720</v>
      </c>
      <c r="L151" s="76" t="s">
        <v>2745</v>
      </c>
      <c r="M151" s="76" t="s">
        <v>1164</v>
      </c>
      <c r="R151" s="38">
        <v>0</v>
      </c>
      <c r="S151" s="39" t="s">
        <v>938</v>
      </c>
      <c r="T151" s="40">
        <v>216</v>
      </c>
      <c r="U151" s="41" t="s">
        <v>938</v>
      </c>
      <c r="V151" s="42" t="s">
        <v>60</v>
      </c>
      <c r="X151" s="22">
        <v>600</v>
      </c>
      <c r="Z151" s="28" t="s">
        <v>58</v>
      </c>
      <c r="AA151" s="22" t="s">
        <v>59</v>
      </c>
      <c r="AB151" s="22" t="s">
        <v>2697</v>
      </c>
      <c r="AC151" s="22" t="s">
        <v>60</v>
      </c>
      <c r="AD151" s="22" t="s">
        <v>2747</v>
      </c>
      <c r="AE151" s="23" t="s">
        <v>1146</v>
      </c>
      <c r="AF151" s="23" t="s">
        <v>2767</v>
      </c>
    </row>
    <row r="152" spans="1:35" x14ac:dyDescent="0.2">
      <c r="A152" s="30">
        <v>2038</v>
      </c>
      <c r="B152" s="206" t="str">
        <f>IF(AND(A152&lt;&gt;"",ISNUMBER(A152)),VLOOKUP(A152,Studies!A:BR,2,FALSE),"")</f>
        <v>Kim 2018</v>
      </c>
      <c r="C152" s="206" t="str">
        <f>IF(AND(A152&lt;&gt;"",ISNUMBER(A152)),VLOOKUP(A152,Studies!A:BR,3,FALSE),"")</f>
        <v>https://www.ncbi.nlm.nih.gov/pubmed/28877336</v>
      </c>
      <c r="D152" s="206" t="str">
        <f>IF(AND(A152&lt;&gt;"",ISNUMBER(A152)),VLOOKUP(A152,Studies!A:BR,4,FALSE),"")</f>
        <v>Midazolam + Ketoconazole Female</v>
      </c>
      <c r="E152" s="141" t="str">
        <f>IF(AND(A152&lt;&gt;"",ISNUMBER(A152)),VLOOKUP(A152,Studies!A:BR,5,FALSE),"")</f>
        <v>Midazolam</v>
      </c>
      <c r="F152" s="42" t="s">
        <v>836</v>
      </c>
      <c r="G152" s="207" t="str">
        <f>IF(AND(A152&lt;&gt;"",ISNUMBER(A152)),VLOOKUP(A152,Studies!A:BR,13,FALSE),"")</f>
        <v>IV</v>
      </c>
      <c r="H152" s="68" t="s">
        <v>59</v>
      </c>
      <c r="I152" s="207" t="str">
        <f>IF(AND(A152&lt;&gt;"",ISNUMBER(A152)),VLOOKUP(A152,Studies!A:BR,6,FALSE),"")</f>
        <v>Plasma</v>
      </c>
      <c r="J152" s="43">
        <v>4.7699999999999996</v>
      </c>
      <c r="K152" s="43" t="s">
        <v>2720</v>
      </c>
      <c r="L152" s="76" t="s">
        <v>2750</v>
      </c>
      <c r="M152" s="76" t="s">
        <v>1164</v>
      </c>
      <c r="R152" s="38">
        <v>0</v>
      </c>
      <c r="S152" s="39" t="s">
        <v>938</v>
      </c>
      <c r="T152" s="40">
        <v>72</v>
      </c>
      <c r="U152" s="41" t="s">
        <v>938</v>
      </c>
      <c r="V152" s="42" t="s">
        <v>60</v>
      </c>
      <c r="X152" s="22">
        <v>400</v>
      </c>
      <c r="Z152" s="28" t="s">
        <v>58</v>
      </c>
      <c r="AA152" s="22" t="s">
        <v>59</v>
      </c>
      <c r="AB152" s="22" t="s">
        <v>2333</v>
      </c>
      <c r="AC152" s="22" t="s">
        <v>60</v>
      </c>
      <c r="AD152" s="22" t="s">
        <v>2742</v>
      </c>
      <c r="AE152" s="23" t="s">
        <v>837</v>
      </c>
      <c r="AF152" s="23" t="s">
        <v>2767</v>
      </c>
    </row>
    <row r="153" spans="1:35" x14ac:dyDescent="0.2">
      <c r="A153" s="30">
        <v>2039</v>
      </c>
      <c r="B153" s="206" t="str">
        <f>IF(AND(A153&lt;&gt;"",ISNUMBER(A153)),VLOOKUP(A153,Studies!A:BR,2,FALSE),"")</f>
        <v>Kim 2018</v>
      </c>
      <c r="C153" s="206" t="str">
        <f>IF(AND(A153&lt;&gt;"",ISNUMBER(A153)),VLOOKUP(A153,Studies!A:BR,3,FALSE),"")</f>
        <v>https://www.ncbi.nlm.nih.gov/pubmed/28877336</v>
      </c>
      <c r="D153" s="206" t="str">
        <f>IF(AND(A153&lt;&gt;"",ISNUMBER(A153)),VLOOKUP(A153,Studies!A:BR,4,FALSE),"")</f>
        <v>Midazolam + Rifampicin Female</v>
      </c>
      <c r="E153" s="141" t="str">
        <f>IF(AND(A153&lt;&gt;"",ISNUMBER(A153)),VLOOKUP(A153,Studies!A:BR,5,FALSE),"")</f>
        <v>Midazolam</v>
      </c>
      <c r="F153" s="42" t="s">
        <v>54</v>
      </c>
      <c r="G153" s="207" t="str">
        <f>IF(AND(A153&lt;&gt;"",ISNUMBER(A153)),VLOOKUP(A153,Studies!A:BR,13,FALSE),"")</f>
        <v>IV</v>
      </c>
      <c r="H153" s="68" t="s">
        <v>59</v>
      </c>
      <c r="I153" s="207" t="str">
        <f>IF(AND(A153&lt;&gt;"",ISNUMBER(A153)),VLOOKUP(A153,Studies!A:BR,6,FALSE),"")</f>
        <v>Plasma</v>
      </c>
      <c r="J153" s="43">
        <v>0.49</v>
      </c>
      <c r="K153" s="43" t="s">
        <v>2720</v>
      </c>
      <c r="L153" s="76" t="s">
        <v>2753</v>
      </c>
      <c r="M153" s="76" t="s">
        <v>1164</v>
      </c>
      <c r="R153" s="38">
        <v>0</v>
      </c>
      <c r="S153" s="39" t="s">
        <v>938</v>
      </c>
      <c r="T153" s="40">
        <v>216</v>
      </c>
      <c r="U153" s="41" t="s">
        <v>938</v>
      </c>
      <c r="V153" s="42" t="s">
        <v>60</v>
      </c>
      <c r="X153" s="22">
        <v>600</v>
      </c>
      <c r="Z153" s="28" t="s">
        <v>58</v>
      </c>
      <c r="AA153" s="22" t="s">
        <v>59</v>
      </c>
      <c r="AB153" s="22" t="s">
        <v>2697</v>
      </c>
      <c r="AC153" s="22" t="s">
        <v>60</v>
      </c>
      <c r="AD153" s="22" t="s">
        <v>2747</v>
      </c>
      <c r="AE153" s="23" t="s">
        <v>1146</v>
      </c>
      <c r="AF153" s="23" t="s">
        <v>2767</v>
      </c>
    </row>
    <row r="154" spans="1:35" x14ac:dyDescent="0.2">
      <c r="A154" s="30">
        <v>2009</v>
      </c>
      <c r="B154" s="206" t="str">
        <f>IF(AND(A154&lt;&gt;"",ISNUMBER(A154)),VLOOKUP(A154,Studies!A:BR,2,FALSE),"")</f>
        <v>Gashaw 2003</v>
      </c>
      <c r="C154" s="206" t="str">
        <f>IF(AND(A154&lt;&gt;"",ISNUMBER(A154)),VLOOKUP(A154,Studies!A:BR,3,FALSE),"")</f>
        <v>https://www.ncbi.nlm.nih.gov/pubmed/?term=14586385</v>
      </c>
      <c r="D154" s="206" t="str">
        <f>IF(AND(A154&lt;&gt;"",ISNUMBER(A154)),VLOOKUP(A154,Studies!A:BR,4,FALSE),"")</f>
        <v>Alprazolam 10h concentration after Rifampin treatment (5 day rifampin treatment, day 7)</v>
      </c>
      <c r="E154" s="141" t="str">
        <f>IF(AND(A154&lt;&gt;"",ISNUMBER(A154)),VLOOKUP(A154,Studies!A:BR,5,FALSE),"")</f>
        <v>Alprazolam</v>
      </c>
      <c r="F154" s="42" t="s">
        <v>1133</v>
      </c>
      <c r="G154" s="207" t="str">
        <f>IF(AND(A154&lt;&gt;"",ISNUMBER(A154)),VLOOKUP(A154,Studies!A:BR,13,FALSE),"")</f>
        <v>PO</v>
      </c>
      <c r="H154" s="68" t="s">
        <v>59</v>
      </c>
      <c r="I154" s="207" t="str">
        <f>IF(AND(A154&lt;&gt;"",ISNUMBER(A154)),VLOOKUP(A154,Studies!A:BR,6,FALSE),"")</f>
        <v>Plasma</v>
      </c>
      <c r="J154" s="43">
        <v>0.17934782608695651</v>
      </c>
      <c r="K154" s="43" t="s">
        <v>1103</v>
      </c>
      <c r="R154" s="38">
        <v>0</v>
      </c>
      <c r="S154" s="39" t="s">
        <v>938</v>
      </c>
      <c r="T154" s="40">
        <v>100</v>
      </c>
      <c r="U154" s="41" t="s">
        <v>938</v>
      </c>
      <c r="V154" s="42" t="s">
        <v>60</v>
      </c>
      <c r="W154" s="30" t="s">
        <v>2768</v>
      </c>
      <c r="X154" s="22">
        <v>450</v>
      </c>
      <c r="Z154" s="28" t="s">
        <v>58</v>
      </c>
      <c r="AA154" s="22" t="s">
        <v>59</v>
      </c>
      <c r="AB154" s="22" t="s">
        <v>2769</v>
      </c>
      <c r="AC154" s="22" t="s">
        <v>60</v>
      </c>
      <c r="AD154" s="22" t="s">
        <v>2725</v>
      </c>
      <c r="AE154" s="23" t="s">
        <v>2770</v>
      </c>
      <c r="AF154" s="23" t="s">
        <v>2771</v>
      </c>
    </row>
    <row r="155" spans="1:35" x14ac:dyDescent="0.2">
      <c r="A155" s="30">
        <v>2025</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Female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3.6</v>
      </c>
      <c r="K155" s="43" t="s">
        <v>2802</v>
      </c>
      <c r="L155" s="76" t="s">
        <v>2772</v>
      </c>
      <c r="M155" s="76" t="s">
        <v>1100</v>
      </c>
      <c r="N155" s="52">
        <f>70/58</f>
        <v>1.2068965517241379</v>
      </c>
      <c r="O155" s="195" t="s">
        <v>1104</v>
      </c>
      <c r="R155" s="38">
        <v>0</v>
      </c>
      <c r="S155" s="39" t="s">
        <v>938</v>
      </c>
      <c r="T155" s="40">
        <v>170</v>
      </c>
      <c r="U155" s="41" t="s">
        <v>938</v>
      </c>
      <c r="V155" s="42" t="s">
        <v>60</v>
      </c>
      <c r="X155" s="22">
        <v>500</v>
      </c>
      <c r="Z155" s="28" t="s">
        <v>58</v>
      </c>
      <c r="AA155" s="22" t="s">
        <v>59</v>
      </c>
      <c r="AB155" s="22" t="s">
        <v>2801</v>
      </c>
      <c r="AC155" s="22" t="s">
        <v>60</v>
      </c>
      <c r="AD155" s="22" t="s">
        <v>2579</v>
      </c>
      <c r="AE155" s="23" t="s">
        <v>1136</v>
      </c>
    </row>
    <row r="156" spans="1:35" x14ac:dyDescent="0.2">
      <c r="A156" s="30">
        <v>2026</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iv Midazolam Male after clarithromycin</v>
      </c>
      <c r="E156" s="141" t="str">
        <f>IF(AND(A156&lt;&gt;"",ISNUMBER(A156)),VLOOKUP(A156,Studies!A:BR,5,FALSE),"")</f>
        <v>Midazolam</v>
      </c>
      <c r="F156" s="42" t="s">
        <v>1114</v>
      </c>
      <c r="G156" s="207" t="str">
        <f>IF(AND(A156&lt;&gt;"",ISNUMBER(A156)),VLOOKUP(A156,Studies!A:BR,13,FALSE),"")</f>
        <v>IV</v>
      </c>
      <c r="H156" s="68" t="s">
        <v>59</v>
      </c>
      <c r="I156" s="207" t="str">
        <f>IF(AND(A156&lt;&gt;"",ISNUMBER(A156)),VLOOKUP(A156,Studies!A:BR,6,FALSE),"")</f>
        <v>Whole Blood</v>
      </c>
      <c r="J156" s="43">
        <v>2.9</v>
      </c>
      <c r="K156" s="189" t="s">
        <v>2802</v>
      </c>
      <c r="L156" s="76" t="s">
        <v>2773</v>
      </c>
      <c r="M156" s="76" t="s">
        <v>1100</v>
      </c>
      <c r="N156" s="52">
        <f>66/59</f>
        <v>1.1186440677966101</v>
      </c>
      <c r="O156" s="195" t="s">
        <v>1104</v>
      </c>
      <c r="R156" s="38">
        <v>0</v>
      </c>
      <c r="S156" s="39" t="s">
        <v>938</v>
      </c>
      <c r="T156" s="186">
        <v>170</v>
      </c>
      <c r="U156" s="41" t="s">
        <v>938</v>
      </c>
      <c r="V156" s="42" t="s">
        <v>60</v>
      </c>
      <c r="X156" s="22">
        <v>500</v>
      </c>
      <c r="Z156" s="28" t="s">
        <v>58</v>
      </c>
      <c r="AA156" s="22" t="s">
        <v>59</v>
      </c>
      <c r="AB156" s="178" t="s">
        <v>2801</v>
      </c>
      <c r="AC156" s="22" t="s">
        <v>60</v>
      </c>
      <c r="AD156" s="22" t="s">
        <v>2579</v>
      </c>
      <c r="AE156" s="23" t="s">
        <v>1136</v>
      </c>
    </row>
    <row r="157" spans="1:35" x14ac:dyDescent="0.2">
      <c r="A157" s="30">
        <v>2027</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All after clarithromycin</v>
      </c>
      <c r="E157" s="141" t="str">
        <f>IF(AND(A157&lt;&gt;"",ISNUMBER(A157)),VLOOKUP(A157,Studies!A:BR,5,FALSE),"")</f>
        <v>Midazolam</v>
      </c>
      <c r="F157" s="42" t="s">
        <v>1114</v>
      </c>
      <c r="G157" s="207" t="str">
        <f>IF(AND(A157&lt;&gt;"",ISNUMBER(A157)),VLOOKUP(A157,Studies!A:BR,13,FALSE),"")</f>
        <v>IV</v>
      </c>
      <c r="H157" s="68" t="s">
        <v>59</v>
      </c>
      <c r="I157" s="207" t="str">
        <f>IF(AND(A157&lt;&gt;"",ISNUMBER(A157)),VLOOKUP(A157,Studies!A:BR,6,FALSE),"")</f>
        <v>Whole Blood</v>
      </c>
      <c r="J157" s="43">
        <v>3.2</v>
      </c>
      <c r="K157" s="189" t="s">
        <v>2802</v>
      </c>
      <c r="L157" s="76" t="s">
        <v>2774</v>
      </c>
      <c r="M157" s="76" t="s">
        <v>1100</v>
      </c>
      <c r="N157" s="52">
        <f>68/58</f>
        <v>1.1724137931034482</v>
      </c>
      <c r="O157" s="195" t="s">
        <v>1104</v>
      </c>
      <c r="R157" s="38">
        <v>0</v>
      </c>
      <c r="S157" s="39" t="s">
        <v>938</v>
      </c>
      <c r="T157" s="186">
        <v>170</v>
      </c>
      <c r="U157" s="41" t="s">
        <v>938</v>
      </c>
      <c r="V157" s="42" t="s">
        <v>60</v>
      </c>
      <c r="X157" s="22">
        <v>500</v>
      </c>
      <c r="Z157" s="28" t="s">
        <v>58</v>
      </c>
      <c r="AA157" s="22" t="s">
        <v>59</v>
      </c>
      <c r="AB157" s="178" t="s">
        <v>2801</v>
      </c>
      <c r="AC157" s="22" t="s">
        <v>60</v>
      </c>
      <c r="AD157" s="22" t="s">
        <v>2579</v>
      </c>
      <c r="AE157" s="23" t="s">
        <v>1136</v>
      </c>
    </row>
    <row r="158" spans="1:35" x14ac:dyDescent="0.2">
      <c r="A158" s="30">
        <v>2028</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Female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8.1999999999999993</v>
      </c>
      <c r="K158" s="189" t="s">
        <v>2802</v>
      </c>
      <c r="L158" s="76" t="s">
        <v>2775</v>
      </c>
      <c r="M158" s="76" t="s">
        <v>1100</v>
      </c>
      <c r="N158" s="52">
        <f>34/12</f>
        <v>2.8333333333333335</v>
      </c>
      <c r="O158" s="195" t="s">
        <v>1104</v>
      </c>
      <c r="R158" s="38">
        <v>0</v>
      </c>
      <c r="S158" s="39" t="s">
        <v>938</v>
      </c>
      <c r="T158" s="186">
        <v>170</v>
      </c>
      <c r="U158" s="41" t="s">
        <v>938</v>
      </c>
      <c r="V158" s="42" t="s">
        <v>60</v>
      </c>
      <c r="X158" s="22">
        <v>500</v>
      </c>
      <c r="Y158" s="139"/>
      <c r="Z158" s="139" t="s">
        <v>58</v>
      </c>
      <c r="AA158" s="178" t="s">
        <v>59</v>
      </c>
      <c r="AB158" s="178" t="s">
        <v>2801</v>
      </c>
      <c r="AC158" s="138" t="s">
        <v>60</v>
      </c>
      <c r="AD158" s="178" t="s">
        <v>2579</v>
      </c>
      <c r="AE158" s="176" t="s">
        <v>1136</v>
      </c>
      <c r="AF158" s="179"/>
      <c r="AG158" s="180"/>
      <c r="AH158" s="180"/>
      <c r="AI158" s="180"/>
    </row>
    <row r="159" spans="1:35" x14ac:dyDescent="0.2">
      <c r="A159" s="30">
        <v>2029</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po Midazolam Male after clarithromycin</v>
      </c>
      <c r="E159" s="141" t="str">
        <f>IF(AND(A159&lt;&gt;"",ISNUMBER(A159)),VLOOKUP(A159,Studies!A:BR,5,FALSE),"")</f>
        <v>Midazolam</v>
      </c>
      <c r="F159" s="42" t="s">
        <v>1114</v>
      </c>
      <c r="G159" s="207" t="str">
        <f>IF(AND(A159&lt;&gt;"",ISNUMBER(A159)),VLOOKUP(A159,Studies!A:BR,13,FALSE),"")</f>
        <v>PO</v>
      </c>
      <c r="H159" s="68" t="s">
        <v>59</v>
      </c>
      <c r="I159" s="207" t="str">
        <f>IF(AND(A159&lt;&gt;"",ISNUMBER(A159)),VLOOKUP(A159,Studies!A:BR,6,FALSE),"")</f>
        <v>Whole Blood</v>
      </c>
      <c r="J159" s="43">
        <v>7.7</v>
      </c>
      <c r="K159" s="189" t="s">
        <v>2802</v>
      </c>
      <c r="L159" s="76" t="s">
        <v>2776</v>
      </c>
      <c r="M159" s="76" t="s">
        <v>1100</v>
      </c>
      <c r="N159" s="52">
        <f>31/12</f>
        <v>2.5833333333333335</v>
      </c>
      <c r="O159" s="195" t="s">
        <v>1104</v>
      </c>
      <c r="R159" s="38">
        <v>0</v>
      </c>
      <c r="S159" s="39" t="s">
        <v>938</v>
      </c>
      <c r="T159" s="186">
        <v>170</v>
      </c>
      <c r="U159" s="41" t="s">
        <v>938</v>
      </c>
      <c r="V159" s="42" t="s">
        <v>60</v>
      </c>
      <c r="X159" s="22">
        <v>500</v>
      </c>
      <c r="Y159" s="139"/>
      <c r="Z159" s="139" t="s">
        <v>58</v>
      </c>
      <c r="AA159" s="178" t="s">
        <v>59</v>
      </c>
      <c r="AB159" s="178" t="s">
        <v>2801</v>
      </c>
      <c r="AC159" s="138" t="s">
        <v>60</v>
      </c>
      <c r="AD159" s="178" t="s">
        <v>2579</v>
      </c>
      <c r="AE159" s="176" t="s">
        <v>1136</v>
      </c>
      <c r="AF159" s="179"/>
      <c r="AG159" s="180"/>
      <c r="AH159" s="180"/>
      <c r="AI159" s="180"/>
    </row>
    <row r="160" spans="1:35" x14ac:dyDescent="0.2">
      <c r="A160" s="30">
        <v>2030</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All after clarithromycin</v>
      </c>
      <c r="E160" s="141" t="str">
        <f>IF(AND(A160&lt;&gt;"",ISNUMBER(A160)),VLOOKUP(A160,Studies!A:BR,5,FALSE),"")</f>
        <v>Midazolam</v>
      </c>
      <c r="F160" s="42" t="s">
        <v>1114</v>
      </c>
      <c r="G160" s="207" t="str">
        <f>IF(AND(A160&lt;&gt;"",ISNUMBER(A160)),VLOOKUP(A160,Studies!A:BR,13,FALSE),"")</f>
        <v>PO</v>
      </c>
      <c r="H160" s="68" t="s">
        <v>59</v>
      </c>
      <c r="I160" s="207" t="str">
        <f>IF(AND(A160&lt;&gt;"",ISNUMBER(A160)),VLOOKUP(A160,Studies!A:BR,6,FALSE),"")</f>
        <v>Whole Blood</v>
      </c>
      <c r="J160" s="43">
        <v>8</v>
      </c>
      <c r="K160" s="189" t="s">
        <v>2802</v>
      </c>
      <c r="L160" s="76" t="s">
        <v>2777</v>
      </c>
      <c r="M160" s="76" t="s">
        <v>1100</v>
      </c>
      <c r="N160" s="52">
        <f>33/12</f>
        <v>2.75</v>
      </c>
      <c r="O160" s="195" t="s">
        <v>1104</v>
      </c>
      <c r="R160" s="38">
        <v>0</v>
      </c>
      <c r="S160" s="39" t="s">
        <v>938</v>
      </c>
      <c r="T160" s="186">
        <v>170</v>
      </c>
      <c r="U160" s="41" t="s">
        <v>938</v>
      </c>
      <c r="V160" s="42" t="s">
        <v>60</v>
      </c>
      <c r="X160" s="22">
        <v>500</v>
      </c>
      <c r="Z160" s="28" t="s">
        <v>58</v>
      </c>
      <c r="AA160" s="22" t="s">
        <v>59</v>
      </c>
      <c r="AB160" s="178" t="s">
        <v>2801</v>
      </c>
      <c r="AC160" s="22" t="s">
        <v>60</v>
      </c>
      <c r="AD160" s="22" t="s">
        <v>2579</v>
      </c>
      <c r="AE160" s="23" t="s">
        <v>1136</v>
      </c>
    </row>
    <row r="161" spans="1:32" x14ac:dyDescent="0.2">
      <c r="A161" s="30">
        <v>2002</v>
      </c>
      <c r="B161" s="206" t="str">
        <f>IF(AND(A161&lt;&gt;"",ISNUMBER(A161)),VLOOKUP(A161,Studies!A:BR,2,FALSE),"")</f>
        <v>van Dyk 2018</v>
      </c>
      <c r="C161" s="206" t="str">
        <f>IF(AND(A161&lt;&gt;"",ISNUMBER(A161)),VLOOKUP(A161,Studies!A:BR,3,FALSE),"")</f>
        <v>https://www.ncbi.nlm.nih.gov/pubmed/?term=29572563</v>
      </c>
      <c r="D161" s="206" t="str">
        <f>IF(AND(A161&lt;&gt;"",ISNUMBER(A161)),VLOOKUP(A161,Studies!A:BR,4,FALSE),"")</f>
        <v>Midazolam in Caucasian following 7d of Rifampicin (between day 1 and 8)</v>
      </c>
      <c r="E161" s="141" t="str">
        <f>IF(AND(A161&lt;&gt;"",ISNUMBER(A161)),VLOOKUP(A161,Studies!A:BR,5,FALSE),"")</f>
        <v>Midazolam</v>
      </c>
      <c r="F161" s="42" t="s">
        <v>54</v>
      </c>
      <c r="G161" s="207" t="str">
        <f>IF(AND(A161&lt;&gt;"",ISNUMBER(A161)),VLOOKUP(A161,Studies!A:BR,13,FALSE),"")</f>
        <v>PO</v>
      </c>
      <c r="H161" s="68" t="s">
        <v>59</v>
      </c>
      <c r="I161" s="207" t="str">
        <f>IF(AND(A161&lt;&gt;"",ISNUMBER(A161)),VLOOKUP(A161,Studies!A:BR,6,FALSE),"")</f>
        <v>Plasma</v>
      </c>
      <c r="J161" s="43">
        <v>3.9</v>
      </c>
      <c r="K161" s="43" t="s">
        <v>996</v>
      </c>
      <c r="L161" s="76" t="s">
        <v>2778</v>
      </c>
      <c r="M161" s="76" t="s">
        <v>1100</v>
      </c>
      <c r="R161" s="38">
        <v>0</v>
      </c>
      <c r="S161" s="39">
        <v>6</v>
      </c>
      <c r="T161" s="40">
        <v>156</v>
      </c>
      <c r="U161" s="41">
        <v>162</v>
      </c>
      <c r="V161" s="42" t="s">
        <v>60</v>
      </c>
      <c r="W161" s="30" t="s">
        <v>2779</v>
      </c>
      <c r="X161" s="22">
        <v>300</v>
      </c>
      <c r="Z161" s="28" t="s">
        <v>58</v>
      </c>
      <c r="AA161" s="22" t="s">
        <v>59</v>
      </c>
      <c r="AB161" s="22" t="s">
        <v>2693</v>
      </c>
      <c r="AC161" s="22" t="s">
        <v>60</v>
      </c>
      <c r="AD161" s="22" t="s">
        <v>2780</v>
      </c>
      <c r="AE161" s="23" t="s">
        <v>1146</v>
      </c>
      <c r="AF161" s="23" t="s">
        <v>2781</v>
      </c>
    </row>
    <row r="162" spans="1:32" x14ac:dyDescent="0.2">
      <c r="A162" s="30">
        <v>2003</v>
      </c>
      <c r="B162" s="206" t="str">
        <f>IF(AND(A162&lt;&gt;"",ISNUMBER(A162)),VLOOKUP(A162,Studies!A:BR,2,FALSE),"")</f>
        <v>van Dyk 2018</v>
      </c>
      <c r="C162" s="206" t="str">
        <f>IF(AND(A162&lt;&gt;"",ISNUMBER(A162)),VLOOKUP(A162,Studies!A:BR,3,FALSE),"")</f>
        <v>https://www.ncbi.nlm.nih.gov/pubmed/?term=29572563</v>
      </c>
      <c r="D162" s="206" t="str">
        <f>IF(AND(A162&lt;&gt;"",ISNUMBER(A162)),VLOOKUP(A162,Studies!A:BR,4,FALSE),"")</f>
        <v>Midazolam in South Asian following 7d of Rifampicin (between day 1 and 8)</v>
      </c>
      <c r="E162" s="141" t="str">
        <f>IF(AND(A162&lt;&gt;"",ISNUMBER(A162)),VLOOKUP(A162,Studies!A:BR,5,FALSE),"")</f>
        <v>Midazolam</v>
      </c>
      <c r="F162" s="42" t="s">
        <v>54</v>
      </c>
      <c r="G162" s="207" t="str">
        <f>IF(AND(A162&lt;&gt;"",ISNUMBER(A162)),VLOOKUP(A162,Studies!A:BR,13,FALSE),"")</f>
        <v>PO</v>
      </c>
      <c r="H162" s="68" t="s">
        <v>59</v>
      </c>
      <c r="I162" s="207" t="str">
        <f>IF(AND(A162&lt;&gt;"",ISNUMBER(A162)),VLOOKUP(A162,Studies!A:BR,6,FALSE),"")</f>
        <v>Plasma</v>
      </c>
      <c r="J162" s="43">
        <v>5.3</v>
      </c>
      <c r="K162" s="43" t="s">
        <v>996</v>
      </c>
      <c r="L162" s="76" t="s">
        <v>2782</v>
      </c>
      <c r="M162" s="76" t="s">
        <v>1100</v>
      </c>
      <c r="R162" s="38">
        <v>0</v>
      </c>
      <c r="S162" s="39">
        <v>6</v>
      </c>
      <c r="T162" s="40">
        <v>156</v>
      </c>
      <c r="U162" s="41">
        <v>162</v>
      </c>
      <c r="V162" s="42" t="s">
        <v>60</v>
      </c>
      <c r="W162" s="30" t="s">
        <v>2783</v>
      </c>
      <c r="X162" s="22">
        <v>300</v>
      </c>
      <c r="Z162" s="28" t="s">
        <v>58</v>
      </c>
      <c r="AA162" s="22" t="s">
        <v>59</v>
      </c>
      <c r="AB162" s="22" t="s">
        <v>2693</v>
      </c>
      <c r="AC162" s="22" t="s">
        <v>60</v>
      </c>
      <c r="AD162" s="22" t="s">
        <v>2780</v>
      </c>
      <c r="AE162" s="23" t="s">
        <v>1146</v>
      </c>
      <c r="AF162" s="23" t="s">
        <v>2781</v>
      </c>
    </row>
    <row r="163" spans="1:32" x14ac:dyDescent="0.2">
      <c r="A163" s="30">
        <v>2004</v>
      </c>
      <c r="B163" s="206" t="str">
        <f>IF(AND(A163&lt;&gt;"",ISNUMBER(A163)),VLOOKUP(A163,Studies!A:BR,2,FALSE),"")</f>
        <v>van Dyk 2018</v>
      </c>
      <c r="C163" s="206" t="str">
        <f>IF(AND(A163&lt;&gt;"",ISNUMBER(A163)),VLOOKUP(A163,Studies!A:BR,3,FALSE),"")</f>
        <v>https://www.ncbi.nlm.nih.gov/pubmed/?term=29572563</v>
      </c>
      <c r="D163" s="206" t="str">
        <f>IF(AND(A163&lt;&gt;"",ISNUMBER(A163)),VLOOKUP(A163,Studies!A:BR,4,FALSE),"")</f>
        <v>Midazolam in Caucasian following 3d of Clarithromycin (between day 12 and 14)</v>
      </c>
      <c r="E163" s="141" t="str">
        <f>IF(AND(A163&lt;&gt;"",ISNUMBER(A163)),VLOOKUP(A163,Studies!A:BR,5,FALSE),"")</f>
        <v>Midazolam</v>
      </c>
      <c r="F163" s="42" t="s">
        <v>1114</v>
      </c>
      <c r="G163" s="207" t="str">
        <f>IF(AND(A163&lt;&gt;"",ISNUMBER(A163)),VLOOKUP(A163,Studies!A:BR,13,FALSE),"")</f>
        <v>PO</v>
      </c>
      <c r="I163" s="207" t="str">
        <f>IF(AND(A163&lt;&gt;"",ISNUMBER(A163)),VLOOKUP(A163,Studies!A:BR,6,FALSE),"")</f>
        <v>Plasma</v>
      </c>
      <c r="J163" s="43">
        <v>1.9</v>
      </c>
      <c r="K163" s="43" t="s">
        <v>996</v>
      </c>
      <c r="L163" s="76" t="s">
        <v>2784</v>
      </c>
      <c r="M163" s="76" t="s">
        <v>1100</v>
      </c>
      <c r="R163" s="38">
        <v>0</v>
      </c>
      <c r="S163" s="39">
        <v>6</v>
      </c>
      <c r="T163" s="40">
        <v>72</v>
      </c>
      <c r="U163" s="41">
        <v>78</v>
      </c>
      <c r="V163" s="42" t="s">
        <v>60</v>
      </c>
      <c r="W163" s="30" t="s">
        <v>2785</v>
      </c>
      <c r="X163" s="22">
        <v>250</v>
      </c>
      <c r="Z163" s="28" t="s">
        <v>58</v>
      </c>
      <c r="AB163" s="22" t="s">
        <v>2786</v>
      </c>
      <c r="AC163" s="22" t="s">
        <v>60</v>
      </c>
      <c r="AD163" s="22" t="s">
        <v>2787</v>
      </c>
      <c r="AE163" s="23" t="s">
        <v>1136</v>
      </c>
      <c r="AF163" s="23" t="s">
        <v>2788</v>
      </c>
    </row>
    <row r="164" spans="1:32" x14ac:dyDescent="0.2">
      <c r="A164" s="30">
        <v>2005</v>
      </c>
      <c r="B164" s="206" t="str">
        <f>IF(AND(A164&lt;&gt;"",ISNUMBER(A164)),VLOOKUP(A164,Studies!A:BR,2,FALSE),"")</f>
        <v>van Dyk 2018</v>
      </c>
      <c r="C164" s="206" t="str">
        <f>IF(AND(A164&lt;&gt;"",ISNUMBER(A164)),VLOOKUP(A164,Studies!A:BR,3,FALSE),"")</f>
        <v>https://www.ncbi.nlm.nih.gov/pubmed/?term=29572563</v>
      </c>
      <c r="D164" s="206" t="str">
        <f>IF(AND(A164&lt;&gt;"",ISNUMBER(A164)),VLOOKUP(A164,Studies!A:BR,4,FALSE),"")</f>
        <v>Midazolam in South Asian following 3d of Clarithromycin (between day 12 and 14)</v>
      </c>
      <c r="E164" s="141" t="str">
        <f>IF(AND(A164&lt;&gt;"",ISNUMBER(A164)),VLOOKUP(A164,Studies!A:BR,5,FALSE),"")</f>
        <v>Midazolam</v>
      </c>
      <c r="F164" s="42" t="s">
        <v>1114</v>
      </c>
      <c r="G164" s="207" t="str">
        <f>IF(AND(A164&lt;&gt;"",ISNUMBER(A164)),VLOOKUP(A164,Studies!A:BR,13,FALSE),"")</f>
        <v>PO</v>
      </c>
      <c r="I164" s="207" t="str">
        <f>IF(AND(A164&lt;&gt;"",ISNUMBER(A164)),VLOOKUP(A164,Studies!A:BR,6,FALSE),"")</f>
        <v>Plasma</v>
      </c>
      <c r="J164" s="43">
        <v>1.5</v>
      </c>
      <c r="K164" s="43" t="s">
        <v>996</v>
      </c>
      <c r="L164" s="76" t="s">
        <v>2789</v>
      </c>
      <c r="M164" s="76" t="s">
        <v>1100</v>
      </c>
      <c r="R164" s="38">
        <v>0</v>
      </c>
      <c r="S164" s="39">
        <v>6</v>
      </c>
      <c r="T164" s="40">
        <v>72</v>
      </c>
      <c r="U164" s="41">
        <v>78</v>
      </c>
      <c r="V164" s="42" t="s">
        <v>60</v>
      </c>
      <c r="W164" s="30" t="s">
        <v>2790</v>
      </c>
      <c r="X164" s="22">
        <v>250</v>
      </c>
      <c r="Z164" s="28" t="s">
        <v>58</v>
      </c>
      <c r="AB164" s="22" t="s">
        <v>2786</v>
      </c>
      <c r="AC164" s="22" t="s">
        <v>60</v>
      </c>
      <c r="AD164" s="22" t="s">
        <v>2787</v>
      </c>
      <c r="AE164" s="23" t="s">
        <v>1136</v>
      </c>
      <c r="AF164" s="23" t="s">
        <v>2788</v>
      </c>
    </row>
    <row r="165" spans="1:32" x14ac:dyDescent="0.2">
      <c r="A165" s="30">
        <v>2007</v>
      </c>
      <c r="B165" s="206" t="str">
        <f>IF(AND(A165&lt;&gt;"",ISNUMBER(A165)),VLOOKUP(A165,Studies!A:BR,2,FALSE),"")</f>
        <v>Kashuba 1998</v>
      </c>
      <c r="C165" s="206" t="str">
        <f>IF(AND(A165&lt;&gt;"",ISNUMBER(A165)),VLOOKUP(A165,Studies!A:BR,3,FALSE),"")</f>
        <v>https://www.ncbi.nlm.nih.gov/pubmed/?term=9757149</v>
      </c>
      <c r="D165" s="206" t="str">
        <f>IF(AND(A165&lt;&gt;"",ISNUMBER(A165)),VLOOKUP(A165,Studies!A:BR,4,FALSE),"")</f>
        <v>Midazolam after Fluvoxamine</v>
      </c>
      <c r="E165" s="141" t="str">
        <f>IF(AND(A165&lt;&gt;"",ISNUMBER(A165)),VLOOKUP(A165,Studies!A:BR,5,FALSE),"")</f>
        <v>Midazolam</v>
      </c>
      <c r="F165" s="42" t="s">
        <v>1095</v>
      </c>
      <c r="G165" s="207" t="str">
        <f>IF(AND(A165&lt;&gt;"",ISNUMBER(A165)),VLOOKUP(A165,Studies!A:BR,13,FALSE),"")</f>
        <v>IV</v>
      </c>
      <c r="H165" s="68" t="s">
        <v>59</v>
      </c>
      <c r="I165" s="207" t="str">
        <f>IF(AND(A165&lt;&gt;"",ISNUMBER(A165)),VLOOKUP(A165,Studies!A:BR,6,FALSE),"")</f>
        <v>Plasma</v>
      </c>
      <c r="J165" s="43">
        <f>0.0081/0.0054</f>
        <v>1.4999999999999998</v>
      </c>
      <c r="K165" s="43" t="s">
        <v>1103</v>
      </c>
      <c r="R165" s="38">
        <v>0</v>
      </c>
      <c r="S165" s="39" t="s">
        <v>938</v>
      </c>
      <c r="T165" s="40">
        <v>339</v>
      </c>
      <c r="U165" s="41" t="s">
        <v>938</v>
      </c>
      <c r="V165" s="42" t="s">
        <v>60</v>
      </c>
      <c r="W165" s="30" t="s">
        <v>2758</v>
      </c>
      <c r="X165" s="22" t="s">
        <v>2791</v>
      </c>
      <c r="Z165" s="28" t="s">
        <v>58</v>
      </c>
      <c r="AB165" s="22" t="s">
        <v>2792</v>
      </c>
      <c r="AC165" s="22" t="s">
        <v>60</v>
      </c>
      <c r="AD165" s="22" t="s">
        <v>2793</v>
      </c>
      <c r="AE165" s="23" t="s">
        <v>2714</v>
      </c>
      <c r="AF165" s="23" t="s">
        <v>2794</v>
      </c>
    </row>
    <row r="166" spans="1:32" x14ac:dyDescent="0.2">
      <c r="A166" s="30">
        <v>2018</v>
      </c>
      <c r="B166" s="206" t="str">
        <f>IF(AND(A166&lt;&gt;"",ISNUMBER(A166)),VLOOKUP(A166,Studies!A:BR,2,FALSE),"")</f>
        <v>Suzuki 2003</v>
      </c>
      <c r="C166" s="206" t="str">
        <f>IF(AND(A166&lt;&gt;"",ISNUMBER(A166)),VLOOKUP(A166,Studies!A:BR,3,FALSE),"")</f>
        <v>https://www.ncbi.nlm.nih.gov/pubmed/12698310</v>
      </c>
      <c r="D166" s="206" t="str">
        <f>IF(AND(A166&lt;&gt;"",ISNUMBER(A166)),VLOOKUP(A166,Studies!A:BR,4,FALSE),"")</f>
        <v>Alprazolam with fluvoxamine (Japanese)</v>
      </c>
      <c r="E166" s="141" t="str">
        <f>IF(AND(A166&lt;&gt;"",ISNUMBER(A166)),VLOOKUP(A166,Studies!A:BR,5,FALSE),"")</f>
        <v>Alprazolam</v>
      </c>
      <c r="F166" s="42" t="s">
        <v>1095</v>
      </c>
      <c r="G166" s="207" t="str">
        <f>IF(AND(A166&lt;&gt;"",ISNUMBER(A166)),VLOOKUP(A166,Studies!A:BR,13,FALSE),"")</f>
        <v>PO</v>
      </c>
      <c r="H166" s="68" t="s">
        <v>59</v>
      </c>
      <c r="I166" s="207" t="str">
        <f>IF(AND(A166&lt;&gt;"",ISNUMBER(A166)),VLOOKUP(A166,Studies!A:BR,6,FALSE),"")</f>
        <v>Plasma</v>
      </c>
      <c r="R166" s="38" t="s">
        <v>2641</v>
      </c>
      <c r="S166" s="39" t="s">
        <v>938</v>
      </c>
      <c r="T166" s="40" t="s">
        <v>2641</v>
      </c>
      <c r="U166" s="41" t="s">
        <v>938</v>
      </c>
      <c r="V166" s="42" t="s">
        <v>60</v>
      </c>
      <c r="X166" s="22" t="s">
        <v>2795</v>
      </c>
      <c r="Z166" s="28" t="s">
        <v>58</v>
      </c>
      <c r="AA166" s="22" t="s">
        <v>59</v>
      </c>
      <c r="AB166" s="22" t="s">
        <v>2553</v>
      </c>
      <c r="AC166" s="22" t="s">
        <v>60</v>
      </c>
      <c r="AD166" s="22" t="s">
        <v>2796</v>
      </c>
      <c r="AE166" s="23" t="s">
        <v>2714</v>
      </c>
      <c r="AF166" s="23" t="s">
        <v>2767</v>
      </c>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27"/>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7" spans="25:35" x14ac:dyDescent="0.2">
      <c r="Y267" s="139"/>
      <c r="Z267" s="139"/>
      <c r="AA267" s="178"/>
      <c r="AB267" s="178"/>
      <c r="AC267" s="138"/>
      <c r="AD267" s="178"/>
      <c r="AE267" s="176"/>
      <c r="AF267" s="179"/>
      <c r="AG267" s="180"/>
      <c r="AH267" s="180"/>
      <c r="AI267" s="180"/>
    </row>
    <row r="268" spans="25:35" x14ac:dyDescent="0.2">
      <c r="Y268" s="139"/>
      <c r="Z268" s="139"/>
      <c r="AA268" s="178"/>
      <c r="AB268" s="178"/>
      <c r="AC268" s="138"/>
      <c r="AD268" s="178"/>
      <c r="AE268" s="176"/>
      <c r="AF268" s="179"/>
      <c r="AG268" s="180"/>
      <c r="AH268" s="180"/>
      <c r="AI268" s="180"/>
    </row>
  </sheetData>
  <autoFilter ref="A1:AN16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A31" sqref="A31:B31"/>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1">
        <v>385.512</v>
      </c>
    </row>
    <row r="3" spans="1:2" x14ac:dyDescent="0.2">
      <c r="A3" s="174" t="s">
        <v>149</v>
      </c>
      <c r="B3" s="251">
        <v>705.63300000000004</v>
      </c>
    </row>
    <row r="4" spans="1:2" x14ac:dyDescent="0.2">
      <c r="A4" s="174" t="s">
        <v>152</v>
      </c>
      <c r="B4" s="251">
        <v>721.63300000000004</v>
      </c>
    </row>
    <row r="5" spans="1:2" x14ac:dyDescent="0.2">
      <c r="A5" s="174" t="s">
        <v>469</v>
      </c>
      <c r="B5" s="251">
        <v>719.61699999999996</v>
      </c>
    </row>
    <row r="6" spans="1:2" x14ac:dyDescent="0.2">
      <c r="A6" s="174" t="s">
        <v>472</v>
      </c>
      <c r="B6" s="251">
        <v>649.52700000000004</v>
      </c>
    </row>
    <row r="7" spans="1:2" x14ac:dyDescent="0.2">
      <c r="A7" s="174" t="s">
        <v>356</v>
      </c>
      <c r="B7" s="251">
        <v>733.92700000000002</v>
      </c>
    </row>
    <row r="8" spans="1:2" x14ac:dyDescent="0.2">
      <c r="A8" s="174" t="s">
        <v>181</v>
      </c>
      <c r="B8" s="251">
        <v>588.6</v>
      </c>
    </row>
    <row r="9" spans="1:2" x14ac:dyDescent="0.2">
      <c r="A9" s="174" t="s">
        <v>1179</v>
      </c>
      <c r="B9" s="251">
        <v>1449.3</v>
      </c>
    </row>
    <row r="10" spans="1:2" x14ac:dyDescent="0.2">
      <c r="A10" s="174" t="s">
        <v>339</v>
      </c>
      <c r="B10" s="251">
        <v>416.52</v>
      </c>
    </row>
    <row r="11" spans="1:2" x14ac:dyDescent="0.2">
      <c r="A11" s="174" t="s">
        <v>196</v>
      </c>
      <c r="B11" s="251">
        <v>386.6</v>
      </c>
    </row>
    <row r="12" spans="1:2" x14ac:dyDescent="0.2">
      <c r="A12" s="174" t="s">
        <v>412</v>
      </c>
      <c r="B12" s="251">
        <v>780.93</v>
      </c>
    </row>
    <row r="13" spans="1:2" x14ac:dyDescent="0.2">
      <c r="A13" s="174" t="s">
        <v>1180</v>
      </c>
      <c r="B13" s="251">
        <v>178.27070000000001</v>
      </c>
    </row>
    <row r="14" spans="1:2" x14ac:dyDescent="0.2">
      <c r="A14" s="174" t="s">
        <v>1181</v>
      </c>
      <c r="B14" s="251">
        <v>444.41629999999998</v>
      </c>
    </row>
    <row r="15" spans="1:2" x14ac:dyDescent="0.2">
      <c r="A15" s="174" t="s">
        <v>1182</v>
      </c>
      <c r="B15" s="251">
        <v>853.92</v>
      </c>
    </row>
    <row r="16" spans="1:2" x14ac:dyDescent="0.2">
      <c r="A16" s="174" t="s">
        <v>102</v>
      </c>
      <c r="B16" s="251">
        <v>325.77</v>
      </c>
    </row>
    <row r="17" spans="1:2" x14ac:dyDescent="0.2">
      <c r="A17" s="174" t="s">
        <v>54</v>
      </c>
      <c r="B17" s="251">
        <v>822.94</v>
      </c>
    </row>
    <row r="18" spans="1:2" x14ac:dyDescent="0.2">
      <c r="A18" s="174" t="s">
        <v>1183</v>
      </c>
      <c r="B18" s="251">
        <v>502.899</v>
      </c>
    </row>
    <row r="19" spans="1:2" x14ac:dyDescent="0.2">
      <c r="A19" s="174" t="s">
        <v>573</v>
      </c>
      <c r="B19" s="251">
        <v>241.29</v>
      </c>
    </row>
    <row r="20" spans="1:2" x14ac:dyDescent="0.2">
      <c r="A20" s="174" t="s">
        <v>836</v>
      </c>
      <c r="B20" s="251">
        <v>531.43100000000004</v>
      </c>
    </row>
    <row r="21" spans="1:2" x14ac:dyDescent="0.2">
      <c r="A21" s="174" t="s">
        <v>662</v>
      </c>
      <c r="B21" s="251">
        <v>194.19</v>
      </c>
    </row>
    <row r="22" spans="1:2" x14ac:dyDescent="0.2">
      <c r="A22" s="174" t="s">
        <v>875</v>
      </c>
      <c r="B22" s="251">
        <v>349.31099999999998</v>
      </c>
    </row>
    <row r="23" spans="1:2" x14ac:dyDescent="0.2">
      <c r="A23" s="174" t="s">
        <v>208</v>
      </c>
      <c r="B23" s="251">
        <v>418.56599999999997</v>
      </c>
    </row>
    <row r="24" spans="1:2" x14ac:dyDescent="0.2">
      <c r="A24" t="s">
        <v>1420</v>
      </c>
      <c r="B24" s="251">
        <v>704.85550000000001</v>
      </c>
    </row>
    <row r="25" spans="1:2" x14ac:dyDescent="0.2">
      <c r="A25" t="s">
        <v>1623</v>
      </c>
      <c r="B25" s="251">
        <v>408.87299999999999</v>
      </c>
    </row>
    <row r="26" spans="1:2" x14ac:dyDescent="0.2">
      <c r="A26" t="s">
        <v>1706</v>
      </c>
      <c r="B26" s="251">
        <v>585</v>
      </c>
    </row>
    <row r="27" spans="1:2" x14ac:dyDescent="0.2">
      <c r="A27" t="s">
        <v>1707</v>
      </c>
      <c r="B27" s="251">
        <v>585</v>
      </c>
    </row>
    <row r="28" spans="1:2" x14ac:dyDescent="0.2">
      <c r="A28" t="s">
        <v>1708</v>
      </c>
      <c r="B28" s="251">
        <v>0</v>
      </c>
    </row>
    <row r="29" spans="1:2" x14ac:dyDescent="0.2">
      <c r="A29" t="s">
        <v>2055</v>
      </c>
      <c r="B29" s="251">
        <v>308.76499999999999</v>
      </c>
    </row>
    <row r="30" spans="1:2" x14ac:dyDescent="0.2">
      <c r="A30" t="s">
        <v>1976</v>
      </c>
      <c r="B30" s="251">
        <v>343.21</v>
      </c>
    </row>
    <row r="31" spans="1:2" x14ac:dyDescent="0.2">
      <c r="A31" t="s">
        <v>2204</v>
      </c>
      <c r="B31" s="251">
        <v>315.67500000000001</v>
      </c>
    </row>
    <row r="32" spans="1:2" x14ac:dyDescent="0.2">
      <c r="A32" t="s">
        <v>1114</v>
      </c>
      <c r="B32" s="251">
        <v>747.95299999999997</v>
      </c>
    </row>
    <row r="33" spans="1:2" x14ac:dyDescent="0.2">
      <c r="A33" t="s">
        <v>2580</v>
      </c>
      <c r="B33">
        <v>763.95</v>
      </c>
    </row>
    <row r="34" spans="1:2" x14ac:dyDescent="0.2">
      <c r="A34" t="s">
        <v>2581</v>
      </c>
      <c r="B34">
        <v>733.93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6"/>
  <sheetViews>
    <sheetView zoomScale="85" zoomScaleNormal="85" workbookViewId="0">
      <pane ySplit="1" topLeftCell="A812" activePane="bottomLeft" state="frozen"/>
      <selection pane="bottomLeft" activeCell="B821" sqref="B821"/>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ht="13.9" x14ac:dyDescent="0.25">
      <c r="A2" s="110">
        <v>1</v>
      </c>
      <c r="B2" s="188" t="str">
        <f>IF(AND(A2&lt;&gt;"",ISNUMBER(A2)),VLOOKUP(A2,Studies!A:BR,2,FALSE),"")</f>
        <v>Acocella 1972a</v>
      </c>
      <c r="C2" s="188" t="str">
        <f>IF(AND(A2&lt;&gt;"",ISNUMBER(A2)),VLOOKUP(A2,Studies!A:BR,3,FALSE),"")</f>
        <v>https://doi.org/10.1007/BF00561755</v>
      </c>
      <c r="D2" s="256" t="str">
        <f>IF(AND(A2&lt;&gt;"",ISNUMBER(A2)),VLOOKUP(A2,Studies!A:BR,4,FALSE),"")</f>
        <v>day 1</v>
      </c>
      <c r="E2" s="188" t="str">
        <f>IF(AND(A2&lt;&gt;"",ISNUMBER(A2)),VLOOKUP(A2,Studies!A:BR,5,FALSE),"")</f>
        <v>Rifampicin</v>
      </c>
      <c r="F2" s="79" t="s">
        <v>54</v>
      </c>
    </row>
    <row r="3" spans="1:7" ht="13.9" x14ac:dyDescent="0.25">
      <c r="A3" s="110">
        <v>2</v>
      </c>
      <c r="B3" s="188" t="str">
        <f>IF(AND(A3&lt;&gt;"",ISNUMBER(A3)),VLOOKUP(A3,Studies!A:BR,2,FALSE),"")</f>
        <v>Acocella 1972a</v>
      </c>
      <c r="C3" s="188" t="str">
        <f>IF(AND(A3&lt;&gt;"",ISNUMBER(A3)),VLOOKUP(A3,Studies!A:BR,3,FALSE),"")</f>
        <v>https://doi.org/10.1007/BF00561755</v>
      </c>
      <c r="D3" s="256" t="str">
        <f>IF(AND(A3&lt;&gt;"",ISNUMBER(A3)),VLOOKUP(A3,Studies!A:BR,4,FALSE),"")</f>
        <v>day 7</v>
      </c>
      <c r="E3" s="188" t="str">
        <f>IF(AND(A3&lt;&gt;"",ISNUMBER(A3)),VLOOKUP(A3,Studies!A:BR,5,FALSE),"")</f>
        <v>Rifampicin</v>
      </c>
      <c r="F3" s="79" t="s">
        <v>54</v>
      </c>
      <c r="G3" s="78">
        <f t="shared" ref="G3:G66" si="0">A3-A2</f>
        <v>1</v>
      </c>
    </row>
    <row r="4" spans="1:7" ht="13.9" x14ac:dyDescent="0.25">
      <c r="A4" s="110">
        <v>3</v>
      </c>
      <c r="B4" s="188" t="str">
        <f>IF(AND(A4&lt;&gt;"",ISNUMBER(A4)),VLOOKUP(A4,Studies!A:BR,2,FALSE),"")</f>
        <v>Acocella 1972a</v>
      </c>
      <c r="C4" s="188" t="str">
        <f>IF(AND(A4&lt;&gt;"",ISNUMBER(A4)),VLOOKUP(A4,Studies!A:BR,3,FALSE),"")</f>
        <v>https://doi.org/10.1007/BF00561755</v>
      </c>
      <c r="D4" s="256" t="str">
        <f>IF(AND(A4&lt;&gt;"",ISNUMBER(A4)),VLOOKUP(A4,Studies!A:BR,4,FALSE),"")</f>
        <v>day 1</v>
      </c>
      <c r="E4" s="188" t="str">
        <f>IF(AND(A4&lt;&gt;"",ISNUMBER(A4)),VLOOKUP(A4,Studies!A:BR,5,FALSE),"")</f>
        <v>Rifampicin</v>
      </c>
      <c r="F4" s="79" t="s">
        <v>54</v>
      </c>
      <c r="G4" s="78">
        <f t="shared" si="0"/>
        <v>1</v>
      </c>
    </row>
    <row r="5" spans="1:7" ht="13.9" x14ac:dyDescent="0.25">
      <c r="A5" s="110">
        <v>4</v>
      </c>
      <c r="B5" s="188" t="str">
        <f>IF(AND(A5&lt;&gt;"",ISNUMBER(A5)),VLOOKUP(A5,Studies!A:BR,2,FALSE),"")</f>
        <v>Acocella 1972a</v>
      </c>
      <c r="C5" s="188" t="str">
        <f>IF(AND(A5&lt;&gt;"",ISNUMBER(A5)),VLOOKUP(A5,Studies!A:BR,3,FALSE),"")</f>
        <v>https://doi.org/10.1007/BF00561755</v>
      </c>
      <c r="D5" s="256" t="str">
        <f>IF(AND(A5&lt;&gt;"",ISNUMBER(A5)),VLOOKUP(A5,Studies!A:BR,4,FALSE),"")</f>
        <v>day 1</v>
      </c>
      <c r="E5" s="188" t="str">
        <f>IF(AND(A5&lt;&gt;"",ISNUMBER(A5)),VLOOKUP(A5,Studies!A:BR,5,FALSE),"")</f>
        <v>Rifampicin</v>
      </c>
      <c r="F5" s="79" t="s">
        <v>54</v>
      </c>
      <c r="G5" s="78">
        <f t="shared" si="0"/>
        <v>1</v>
      </c>
    </row>
    <row r="6" spans="1:7" ht="13.9" x14ac:dyDescent="0.25">
      <c r="A6" s="110">
        <v>5</v>
      </c>
      <c r="B6" s="188" t="str">
        <f>IF(AND(A6&lt;&gt;"",ISNUMBER(A6)),VLOOKUP(A6,Studies!A:BR,2,FALSE),"")</f>
        <v>Acocella 1972b</v>
      </c>
      <c r="C6" s="188" t="str">
        <f>IF(AND(A6&lt;&gt;"",ISNUMBER(A6)),VLOOKUP(A6,Studies!A:BR,3,FALSE),"")</f>
        <v>https://www.ncbi.nlm.nih.gov/pubmed/5060669</v>
      </c>
      <c r="D6" s="256" t="str">
        <f>IF(AND(A6&lt;&gt;"",ISNUMBER(A6)),VLOOKUP(A6,Studies!A:BR,4,FALSE),"")</f>
        <v>normal subjects</v>
      </c>
      <c r="E6" s="188" t="str">
        <f>IF(AND(A6&lt;&gt;"",ISNUMBER(A6)),VLOOKUP(A6,Studies!A:BR,5,FALSE),"")</f>
        <v>Rifampicin</v>
      </c>
      <c r="F6" s="79" t="s">
        <v>54</v>
      </c>
      <c r="G6" s="78">
        <f t="shared" si="0"/>
        <v>1</v>
      </c>
    </row>
    <row r="7" spans="1:7" ht="13.9" x14ac:dyDescent="0.25">
      <c r="A7" s="110">
        <v>6</v>
      </c>
      <c r="B7" s="188" t="str">
        <f>IF(AND(A7&lt;&gt;"",ISNUMBER(A7)),VLOOKUP(A7,Studies!A:BR,2,FALSE),"")</f>
        <v>Acocella 1972b</v>
      </c>
      <c r="C7" s="188" t="str">
        <f>IF(AND(A7&lt;&gt;"",ISNUMBER(A7)),VLOOKUP(A7,Studies!A:BR,3,FALSE),"")</f>
        <v>https://www.ncbi.nlm.nih.gov/pubmed/5060669</v>
      </c>
      <c r="D7" s="256" t="str">
        <f>IF(AND(A7&lt;&gt;"",ISNUMBER(A7)),VLOOKUP(A7,Studies!A:BR,4,FALSE),"")</f>
        <v>patients with liver disease</v>
      </c>
      <c r="E7" s="188" t="str">
        <f>IF(AND(A7&lt;&gt;"",ISNUMBER(A7)),VLOOKUP(A7,Studies!A:BR,5,FALSE),"")</f>
        <v>Rifampicin</v>
      </c>
      <c r="F7" s="79" t="s">
        <v>54</v>
      </c>
      <c r="G7" s="78">
        <f t="shared" si="0"/>
        <v>1</v>
      </c>
    </row>
    <row r="8" spans="1:7" ht="13.9" x14ac:dyDescent="0.25">
      <c r="A8" s="110">
        <v>7</v>
      </c>
      <c r="B8" s="188" t="str">
        <f>IF(AND(A8&lt;&gt;"",ISNUMBER(A8)),VLOOKUP(A8,Studies!A:BR,2,FALSE),"")</f>
        <v>Acocella 1972b</v>
      </c>
      <c r="C8" s="188" t="str">
        <f>IF(AND(A8&lt;&gt;"",ISNUMBER(A8)),VLOOKUP(A8,Studies!A:BR,3,FALSE),"")</f>
        <v>https://www.ncbi.nlm.nih.gov/pubmed/5060669</v>
      </c>
      <c r="D8" s="256" t="str">
        <f>IF(AND(A8&lt;&gt;"",ISNUMBER(A8)),VLOOKUP(A8,Studies!A:BR,4,FALSE),"")</f>
        <v>normal subjects</v>
      </c>
      <c r="E8" s="188" t="str">
        <f>IF(AND(A8&lt;&gt;"",ISNUMBER(A8)),VLOOKUP(A8,Studies!A:BR,5,FALSE),"")</f>
        <v>Rifampicin</v>
      </c>
      <c r="F8" s="79" t="s">
        <v>54</v>
      </c>
      <c r="G8" s="78">
        <f t="shared" si="0"/>
        <v>1</v>
      </c>
    </row>
    <row r="9" spans="1:7" ht="13.9" x14ac:dyDescent="0.25">
      <c r="A9" s="110">
        <v>8</v>
      </c>
      <c r="B9" s="188" t="str">
        <f>IF(AND(A9&lt;&gt;"",ISNUMBER(A9)),VLOOKUP(A9,Studies!A:BR,2,FALSE),"")</f>
        <v>Acocella 1972b</v>
      </c>
      <c r="C9" s="188" t="str">
        <f>IF(AND(A9&lt;&gt;"",ISNUMBER(A9)),VLOOKUP(A9,Studies!A:BR,3,FALSE),"")</f>
        <v>https://www.ncbi.nlm.nih.gov/pubmed/5060669</v>
      </c>
      <c r="D9" s="256" t="str">
        <f>IF(AND(A9&lt;&gt;"",ISNUMBER(A9)),VLOOKUP(A9,Studies!A:BR,4,FALSE),"")</f>
        <v>patients with liver disease</v>
      </c>
      <c r="E9" s="188" t="str">
        <f>IF(AND(A9&lt;&gt;"",ISNUMBER(A9)),VLOOKUP(A9,Studies!A:BR,5,FALSE),"")</f>
        <v>Rifampicin</v>
      </c>
      <c r="F9" s="79" t="s">
        <v>54</v>
      </c>
      <c r="G9" s="78">
        <f t="shared" si="0"/>
        <v>1</v>
      </c>
    </row>
    <row r="10" spans="1:7" ht="13.9" x14ac:dyDescent="0.25">
      <c r="A10" s="110">
        <v>9</v>
      </c>
      <c r="B10" s="188" t="str">
        <f>IF(AND(A10&lt;&gt;"",ISNUMBER(A10)),VLOOKUP(A10,Studies!A:BR,2,FALSE),"")</f>
        <v>Acocella 1977</v>
      </c>
      <c r="C10" s="188" t="str">
        <f>IF(AND(A10&lt;&gt;"",ISNUMBER(A10)),VLOOKUP(A10,Studies!A:BR,3,FALSE),"")</f>
        <v>https://www.ncbi.nlm.nih.gov/pubmed/578447</v>
      </c>
      <c r="D10" s="256" t="str">
        <f>IF(AND(A10&lt;&gt;"",ISNUMBER(A10)),VLOOKUP(A10,Studies!A:BR,4,FALSE),"")</f>
        <v>Subject 1 (150 mg)</v>
      </c>
      <c r="E10" s="188" t="str">
        <f>IF(AND(A10&lt;&gt;"",ISNUMBER(A10)),VLOOKUP(A10,Studies!A:BR,5,FALSE),"")</f>
        <v>Rifampicin</v>
      </c>
      <c r="F10" s="79" t="s">
        <v>54</v>
      </c>
      <c r="G10" s="78">
        <f t="shared" si="0"/>
        <v>1</v>
      </c>
    </row>
    <row r="11" spans="1:7" ht="13.9" x14ac:dyDescent="0.25">
      <c r="A11" s="110">
        <v>10</v>
      </c>
      <c r="B11" s="188" t="str">
        <f>IF(AND(A11&lt;&gt;"",ISNUMBER(A11)),VLOOKUP(A11,Studies!A:BR,2,FALSE),"")</f>
        <v>Acocella 1977</v>
      </c>
      <c r="C11" s="188" t="str">
        <f>IF(AND(A11&lt;&gt;"",ISNUMBER(A11)),VLOOKUP(A11,Studies!A:BR,3,FALSE),"")</f>
        <v>https://www.ncbi.nlm.nih.gov/pubmed/578447</v>
      </c>
      <c r="D11" s="256" t="str">
        <f>IF(AND(A11&lt;&gt;"",ISNUMBER(A11)),VLOOKUP(A11,Studies!A:BR,4,FALSE),"")</f>
        <v>Subject 2 (150 mg)</v>
      </c>
      <c r="E11" s="188" t="str">
        <f>IF(AND(A11&lt;&gt;"",ISNUMBER(A11)),VLOOKUP(A11,Studies!A:BR,5,FALSE),"")</f>
        <v>Rifampicin</v>
      </c>
      <c r="F11" s="79" t="s">
        <v>54</v>
      </c>
      <c r="G11" s="78">
        <f t="shared" si="0"/>
        <v>1</v>
      </c>
    </row>
    <row r="12" spans="1:7" ht="13.9" x14ac:dyDescent="0.25">
      <c r="A12" s="110">
        <v>11</v>
      </c>
      <c r="B12" s="188" t="str">
        <f>IF(AND(A12&lt;&gt;"",ISNUMBER(A12)),VLOOKUP(A12,Studies!A:BR,2,FALSE),"")</f>
        <v>Acocella 1977</v>
      </c>
      <c r="C12" s="188" t="str">
        <f>IF(AND(A12&lt;&gt;"",ISNUMBER(A12)),VLOOKUP(A12,Studies!A:BR,3,FALSE),"")</f>
        <v>https://www.ncbi.nlm.nih.gov/pubmed/578447</v>
      </c>
      <c r="D12" s="256" t="str">
        <f>IF(AND(A12&lt;&gt;"",ISNUMBER(A12)),VLOOKUP(A12,Studies!A:BR,4,FALSE),"")</f>
        <v>Subject 3 (300 mg)</v>
      </c>
      <c r="E12" s="188" t="str">
        <f>IF(AND(A12&lt;&gt;"",ISNUMBER(A12)),VLOOKUP(A12,Studies!A:BR,5,FALSE),"")</f>
        <v>Rifampicin</v>
      </c>
      <c r="F12" s="79" t="s">
        <v>54</v>
      </c>
      <c r="G12" s="78">
        <f t="shared" si="0"/>
        <v>1</v>
      </c>
    </row>
    <row r="13" spans="1:7" ht="13.9" x14ac:dyDescent="0.25">
      <c r="A13" s="110">
        <v>12</v>
      </c>
      <c r="B13" s="188" t="str">
        <f>IF(AND(A13&lt;&gt;"",ISNUMBER(A13)),VLOOKUP(A13,Studies!A:BR,2,FALSE),"")</f>
        <v>Acocella 1977</v>
      </c>
      <c r="C13" s="188" t="str">
        <f>IF(AND(A13&lt;&gt;"",ISNUMBER(A13)),VLOOKUP(A13,Studies!A:BR,3,FALSE),"")</f>
        <v>https://www.ncbi.nlm.nih.gov/pubmed/578447</v>
      </c>
      <c r="D13" s="256" t="str">
        <f>IF(AND(A13&lt;&gt;"",ISNUMBER(A13)),VLOOKUP(A13,Studies!A:BR,4,FALSE),"")</f>
        <v>Subject 4 (300 mg)</v>
      </c>
      <c r="E13" s="188" t="str">
        <f>IF(AND(A13&lt;&gt;"",ISNUMBER(A13)),VLOOKUP(A13,Studies!A:BR,5,FALSE),"")</f>
        <v>Rifampicin</v>
      </c>
      <c r="F13" s="79" t="s">
        <v>54</v>
      </c>
      <c r="G13" s="78">
        <f t="shared" si="0"/>
        <v>1</v>
      </c>
    </row>
    <row r="14" spans="1:7" ht="13.9" x14ac:dyDescent="0.25">
      <c r="A14" s="110">
        <v>13</v>
      </c>
      <c r="B14" s="188" t="str">
        <f>IF(AND(A14&lt;&gt;"",ISNUMBER(A14)),VLOOKUP(A14,Studies!A:BR,2,FALSE),"")</f>
        <v>Acocella 1977</v>
      </c>
      <c r="C14" s="188" t="str">
        <f>IF(AND(A14&lt;&gt;"",ISNUMBER(A14)),VLOOKUP(A14,Studies!A:BR,3,FALSE),"")</f>
        <v>https://www.ncbi.nlm.nih.gov/pubmed/578447</v>
      </c>
      <c r="D14" s="256" t="str">
        <f>IF(AND(A14&lt;&gt;"",ISNUMBER(A14)),VLOOKUP(A14,Studies!A:BR,4,FALSE),"")</f>
        <v>Subject 5 (450 mg)</v>
      </c>
      <c r="E14" s="188" t="str">
        <f>IF(AND(A14&lt;&gt;"",ISNUMBER(A14)),VLOOKUP(A14,Studies!A:BR,5,FALSE),"")</f>
        <v>Rifampicin</v>
      </c>
      <c r="F14" s="79" t="s">
        <v>54</v>
      </c>
      <c r="G14" s="78">
        <f t="shared" si="0"/>
        <v>1</v>
      </c>
    </row>
    <row r="15" spans="1:7" ht="13.9" x14ac:dyDescent="0.25">
      <c r="A15" s="110">
        <v>14</v>
      </c>
      <c r="B15" s="188" t="str">
        <f>IF(AND(A15&lt;&gt;"",ISNUMBER(A15)),VLOOKUP(A15,Studies!A:BR,2,FALSE),"")</f>
        <v>Acocella 1977</v>
      </c>
      <c r="C15" s="188" t="str">
        <f>IF(AND(A15&lt;&gt;"",ISNUMBER(A15)),VLOOKUP(A15,Studies!A:BR,3,FALSE),"")</f>
        <v>https://www.ncbi.nlm.nih.gov/pubmed/578447</v>
      </c>
      <c r="D15" s="256" t="str">
        <f>IF(AND(A15&lt;&gt;"",ISNUMBER(A15)),VLOOKUP(A15,Studies!A:BR,4,FALSE),"")</f>
        <v>Subject 6 (450 mg)</v>
      </c>
      <c r="E15" s="188" t="str">
        <f>IF(AND(A15&lt;&gt;"",ISNUMBER(A15)),VLOOKUP(A15,Studies!A:BR,5,FALSE),"")</f>
        <v>Rifampicin</v>
      </c>
      <c r="F15" s="79" t="s">
        <v>54</v>
      </c>
      <c r="G15" s="78">
        <f t="shared" si="0"/>
        <v>1</v>
      </c>
    </row>
    <row r="16" spans="1:7" ht="13.9" x14ac:dyDescent="0.25">
      <c r="A16" s="110">
        <v>15</v>
      </c>
      <c r="B16" s="188" t="str">
        <f>IF(AND(A16&lt;&gt;"",ISNUMBER(A16)),VLOOKUP(A16,Studies!A:BR,2,FALSE),"")</f>
        <v>Acocella 1977</v>
      </c>
      <c r="C16" s="188" t="str">
        <f>IF(AND(A16&lt;&gt;"",ISNUMBER(A16)),VLOOKUP(A16,Studies!A:BR,3,FALSE),"")</f>
        <v>https://www.ncbi.nlm.nih.gov/pubmed/578447</v>
      </c>
      <c r="D16" s="256" t="str">
        <f>IF(AND(A16&lt;&gt;"",ISNUMBER(A16)),VLOOKUP(A16,Studies!A:BR,4,FALSE),"")</f>
        <v>Subject 7 (600 mg)</v>
      </c>
      <c r="E16" s="188" t="str">
        <f>IF(AND(A16&lt;&gt;"",ISNUMBER(A16)),VLOOKUP(A16,Studies!A:BR,5,FALSE),"")</f>
        <v>Rifampicin</v>
      </c>
      <c r="F16" s="79" t="s">
        <v>54</v>
      </c>
      <c r="G16" s="78">
        <f t="shared" si="0"/>
        <v>1</v>
      </c>
    </row>
    <row r="17" spans="1:7" ht="13.9" x14ac:dyDescent="0.25">
      <c r="A17" s="110">
        <v>16</v>
      </c>
      <c r="B17" s="188" t="str">
        <f>IF(AND(A17&lt;&gt;"",ISNUMBER(A17)),VLOOKUP(A17,Studies!A:BR,2,FALSE),"")</f>
        <v>Acocella 1977</v>
      </c>
      <c r="C17" s="188" t="str">
        <f>IF(AND(A17&lt;&gt;"",ISNUMBER(A17)),VLOOKUP(A17,Studies!A:BR,3,FALSE),"")</f>
        <v>https://www.ncbi.nlm.nih.gov/pubmed/578447</v>
      </c>
      <c r="D17" s="256" t="str">
        <f>IF(AND(A17&lt;&gt;"",ISNUMBER(A17)),VLOOKUP(A17,Studies!A:BR,4,FALSE),"")</f>
        <v>Subject 8 (600 mg)</v>
      </c>
      <c r="E17" s="188" t="str">
        <f>IF(AND(A17&lt;&gt;"",ISNUMBER(A17)),VLOOKUP(A17,Studies!A:BR,5,FALSE),"")</f>
        <v>Rifampicin</v>
      </c>
      <c r="F17" s="79" t="s">
        <v>54</v>
      </c>
      <c r="G17" s="78">
        <f t="shared" si="0"/>
        <v>1</v>
      </c>
    </row>
    <row r="18" spans="1:7" ht="13.9" x14ac:dyDescent="0.25">
      <c r="A18" s="110">
        <v>17</v>
      </c>
      <c r="B18" s="188" t="str">
        <f>IF(AND(A18&lt;&gt;"",ISNUMBER(A18)),VLOOKUP(A18,Studies!A:BR,2,FALSE),"")</f>
        <v>Acocella 1977</v>
      </c>
      <c r="C18" s="188" t="str">
        <f>IF(AND(A18&lt;&gt;"",ISNUMBER(A18)),VLOOKUP(A18,Studies!A:BR,3,FALSE),"")</f>
        <v>https://www.ncbi.nlm.nih.gov/pubmed/578447</v>
      </c>
      <c r="D18" s="256" t="str">
        <f>IF(AND(A18&lt;&gt;"",ISNUMBER(A18)),VLOOKUP(A18,Studies!A:BR,4,FALSE),"")</f>
        <v>Subject 9 (600 mg)</v>
      </c>
      <c r="E18" s="188" t="str">
        <f>IF(AND(A18&lt;&gt;"",ISNUMBER(A18)),VLOOKUP(A18,Studies!A:BR,5,FALSE),"")</f>
        <v>Rifampicin</v>
      </c>
      <c r="F18" s="79" t="s">
        <v>54</v>
      </c>
      <c r="G18" s="78">
        <f t="shared" si="0"/>
        <v>1</v>
      </c>
    </row>
    <row r="19" spans="1:7" ht="13.9" x14ac:dyDescent="0.25">
      <c r="A19" s="110">
        <v>18</v>
      </c>
      <c r="B19" s="188" t="str">
        <f>IF(AND(A19&lt;&gt;"",ISNUMBER(A19)),VLOOKUP(A19,Studies!A:BR,2,FALSE),"")</f>
        <v>Acocella 1977</v>
      </c>
      <c r="C19" s="188" t="str">
        <f>IF(AND(A19&lt;&gt;"",ISNUMBER(A19)),VLOOKUP(A19,Studies!A:BR,3,FALSE),"")</f>
        <v>https://www.ncbi.nlm.nih.gov/pubmed/578447</v>
      </c>
      <c r="D19" s="256" t="str">
        <f>IF(AND(A19&lt;&gt;"",ISNUMBER(A19)),VLOOKUP(A19,Studies!A:BR,4,FALSE),"")</f>
        <v>Subject 10 (600 mg MD)</v>
      </c>
      <c r="E19" s="188" t="str">
        <f>IF(AND(A19&lt;&gt;"",ISNUMBER(A19)),VLOOKUP(A19,Studies!A:BR,5,FALSE),"")</f>
        <v>Rifampicin</v>
      </c>
      <c r="F19" s="79" t="s">
        <v>54</v>
      </c>
      <c r="G19" s="78">
        <f t="shared" si="0"/>
        <v>1</v>
      </c>
    </row>
    <row r="20" spans="1:7" ht="13.9" x14ac:dyDescent="0.25">
      <c r="A20" s="110">
        <v>19</v>
      </c>
      <c r="B20" s="188" t="str">
        <f>IF(AND(A20&lt;&gt;"",ISNUMBER(A20)),VLOOKUP(A20,Studies!A:BR,2,FALSE),"")</f>
        <v>Acocella 1977</v>
      </c>
      <c r="C20" s="188" t="str">
        <f>IF(AND(A20&lt;&gt;"",ISNUMBER(A20)),VLOOKUP(A20,Studies!A:BR,3,FALSE),"")</f>
        <v>https://www.ncbi.nlm.nih.gov/pubmed/578447</v>
      </c>
      <c r="D20" s="256" t="str">
        <f>IF(AND(A20&lt;&gt;"",ISNUMBER(A20)),VLOOKUP(A20,Studies!A:BR,4,FALSE),"")</f>
        <v>Subject 11 (600 mg MD)</v>
      </c>
      <c r="E20" s="188" t="str">
        <f>IF(AND(A20&lt;&gt;"",ISNUMBER(A20)),VLOOKUP(A20,Studies!A:BR,5,FALSE),"")</f>
        <v>Rifampicin</v>
      </c>
      <c r="F20" s="79" t="s">
        <v>54</v>
      </c>
      <c r="G20" s="78">
        <f t="shared" si="0"/>
        <v>1</v>
      </c>
    </row>
    <row r="21" spans="1:7" ht="13.9" x14ac:dyDescent="0.25">
      <c r="A21" s="110">
        <v>20</v>
      </c>
      <c r="B21" s="188" t="str">
        <f>IF(AND(A21&lt;&gt;"",ISNUMBER(A21)),VLOOKUP(A21,Studies!A:BR,2,FALSE),"")</f>
        <v>Acocella 1977</v>
      </c>
      <c r="C21" s="188" t="str">
        <f>IF(AND(A21&lt;&gt;"",ISNUMBER(A21)),VLOOKUP(A21,Studies!A:BR,3,FALSE),"")</f>
        <v>https://www.ncbi.nlm.nih.gov/pubmed/578447</v>
      </c>
      <c r="D21" s="256" t="str">
        <f>IF(AND(A21&lt;&gt;"",ISNUMBER(A21)),VLOOKUP(A21,Studies!A:BR,4,FALSE),"")</f>
        <v>Subject 12 (600 mg MD)</v>
      </c>
      <c r="E21" s="188" t="str">
        <f>IF(AND(A21&lt;&gt;"",ISNUMBER(A21)),VLOOKUP(A21,Studies!A:BR,5,FALSE),"")</f>
        <v>Rifampicin</v>
      </c>
      <c r="F21" s="79" t="s">
        <v>54</v>
      </c>
      <c r="G21" s="78">
        <f t="shared" si="0"/>
        <v>1</v>
      </c>
    </row>
    <row r="22" spans="1:7" ht="13.9" x14ac:dyDescent="0.25">
      <c r="A22" s="110">
        <v>21</v>
      </c>
      <c r="B22" s="188" t="str">
        <f>IF(AND(A22&lt;&gt;"",ISNUMBER(A22)),VLOOKUP(A22,Studies!A:BR,2,FALSE),"")</f>
        <v>Acocella 1977</v>
      </c>
      <c r="C22" s="188" t="str">
        <f>IF(AND(A22&lt;&gt;"",ISNUMBER(A22)),VLOOKUP(A22,Studies!A:BR,3,FALSE),"")</f>
        <v>https://www.ncbi.nlm.nih.gov/pubmed/578447</v>
      </c>
      <c r="D22" s="256" t="str">
        <f>IF(AND(A22&lt;&gt;"",ISNUMBER(A22)),VLOOKUP(A22,Studies!A:BR,4,FALSE),"")</f>
        <v>Subject 13 (600 mg MD)</v>
      </c>
      <c r="E22" s="188" t="str">
        <f>IF(AND(A22&lt;&gt;"",ISNUMBER(A22)),VLOOKUP(A22,Studies!A:BR,5,FALSE),"")</f>
        <v>Rifampicin</v>
      </c>
      <c r="F22" s="79" t="s">
        <v>54</v>
      </c>
      <c r="G22" s="78">
        <f t="shared" si="0"/>
        <v>1</v>
      </c>
    </row>
    <row r="23" spans="1:7" ht="13.9" x14ac:dyDescent="0.25">
      <c r="A23" s="110">
        <v>22</v>
      </c>
      <c r="B23" s="188" t="str">
        <f>IF(AND(A23&lt;&gt;"",ISNUMBER(A23)),VLOOKUP(A23,Studies!A:BR,2,FALSE),"")</f>
        <v>Acocella 1977</v>
      </c>
      <c r="C23" s="188" t="str">
        <f>IF(AND(A23&lt;&gt;"",ISNUMBER(A23)),VLOOKUP(A23,Studies!A:BR,3,FALSE),"")</f>
        <v>https://www.ncbi.nlm.nih.gov/pubmed/578447</v>
      </c>
      <c r="D23" s="256" t="str">
        <f>IF(AND(A23&lt;&gt;"",ISNUMBER(A23)),VLOOKUP(A23,Studies!A:BR,4,FALSE),"")</f>
        <v>Subject 14 (600 mg MD)</v>
      </c>
      <c r="E23" s="188" t="str">
        <f>IF(AND(A23&lt;&gt;"",ISNUMBER(A23)),VLOOKUP(A23,Studies!A:BR,5,FALSE),"")</f>
        <v>Rifampicin</v>
      </c>
      <c r="F23" s="79" t="s">
        <v>54</v>
      </c>
      <c r="G23" s="78">
        <f t="shared" si="0"/>
        <v>1</v>
      </c>
    </row>
    <row r="24" spans="1:7" ht="13.9" x14ac:dyDescent="0.25">
      <c r="A24" s="110">
        <v>23</v>
      </c>
      <c r="B24" s="188" t="str">
        <f>IF(AND(A24&lt;&gt;"",ISNUMBER(A24)),VLOOKUP(A24,Studies!A:BR,2,FALSE),"")</f>
        <v>Acocella 1977</v>
      </c>
      <c r="C24" s="188" t="str">
        <f>IF(AND(A24&lt;&gt;"",ISNUMBER(A24)),VLOOKUP(A24,Studies!A:BR,3,FALSE),"")</f>
        <v>https://www.ncbi.nlm.nih.gov/pubmed/578447</v>
      </c>
      <c r="D24" s="256" t="str">
        <f>IF(AND(A24&lt;&gt;"",ISNUMBER(A24)),VLOOKUP(A24,Studies!A:BR,4,FALSE),"")</f>
        <v>mean 600 mg MD</v>
      </c>
      <c r="E24" s="188" t="str">
        <f>IF(AND(A24&lt;&gt;"",ISNUMBER(A24)),VLOOKUP(A24,Studies!A:BR,5,FALSE),"")</f>
        <v>Rifampicin</v>
      </c>
      <c r="F24" s="79" t="s">
        <v>54</v>
      </c>
      <c r="G24" s="78">
        <f t="shared" si="0"/>
        <v>1</v>
      </c>
    </row>
    <row r="25" spans="1:7" ht="13.9" x14ac:dyDescent="0.25">
      <c r="A25" s="110">
        <v>24</v>
      </c>
      <c r="B25" s="188" t="str">
        <f>IF(AND(A25&lt;&gt;"",ISNUMBER(A25)),VLOOKUP(A25,Studies!A:BR,2,FALSE),"")</f>
        <v>Acocella 1977</v>
      </c>
      <c r="C25" s="188" t="str">
        <f>IF(AND(A25&lt;&gt;"",ISNUMBER(A25)),VLOOKUP(A25,Studies!A:BR,3,FALSE),"")</f>
        <v>https://www.ncbi.nlm.nih.gov/pubmed/578447</v>
      </c>
      <c r="D25" s="256" t="str">
        <f>IF(AND(A25&lt;&gt;"",ISNUMBER(A25)),VLOOKUP(A25,Studies!A:BR,4,FALSE),"")</f>
        <v>Subject 10 (600 mg MD)</v>
      </c>
      <c r="E25" s="188" t="str">
        <f>IF(AND(A25&lt;&gt;"",ISNUMBER(A25)),VLOOKUP(A25,Studies!A:BR,5,FALSE),"")</f>
        <v>Rifampicin</v>
      </c>
      <c r="F25" s="79" t="s">
        <v>54</v>
      </c>
      <c r="G25" s="78">
        <f t="shared" si="0"/>
        <v>1</v>
      </c>
    </row>
    <row r="26" spans="1:7" ht="13.9" x14ac:dyDescent="0.25">
      <c r="A26" s="110">
        <v>25</v>
      </c>
      <c r="B26" s="188" t="str">
        <f>IF(AND(A26&lt;&gt;"",ISNUMBER(A26)),VLOOKUP(A26,Studies!A:BR,2,FALSE),"")</f>
        <v>Acocella 1977</v>
      </c>
      <c r="C26" s="188" t="str">
        <f>IF(AND(A26&lt;&gt;"",ISNUMBER(A26)),VLOOKUP(A26,Studies!A:BR,3,FALSE),"")</f>
        <v>https://www.ncbi.nlm.nih.gov/pubmed/578447</v>
      </c>
      <c r="D26" s="256" t="str">
        <f>IF(AND(A26&lt;&gt;"",ISNUMBER(A26)),VLOOKUP(A26,Studies!A:BR,4,FALSE),"")</f>
        <v>Subject 11 (600 mg MD)</v>
      </c>
      <c r="E26" s="188" t="str">
        <f>IF(AND(A26&lt;&gt;"",ISNUMBER(A26)),VLOOKUP(A26,Studies!A:BR,5,FALSE),"")</f>
        <v>Rifampicin</v>
      </c>
      <c r="F26" s="79" t="s">
        <v>54</v>
      </c>
      <c r="G26" s="78">
        <f t="shared" si="0"/>
        <v>1</v>
      </c>
    </row>
    <row r="27" spans="1:7" ht="13.9" x14ac:dyDescent="0.25">
      <c r="A27" s="110">
        <v>26</v>
      </c>
      <c r="B27" s="188" t="str">
        <f>IF(AND(A27&lt;&gt;"",ISNUMBER(A27)),VLOOKUP(A27,Studies!A:BR,2,FALSE),"")</f>
        <v>Acocella 1977</v>
      </c>
      <c r="C27" s="188" t="str">
        <f>IF(AND(A27&lt;&gt;"",ISNUMBER(A27)),VLOOKUP(A27,Studies!A:BR,3,FALSE),"")</f>
        <v>https://www.ncbi.nlm.nih.gov/pubmed/578447</v>
      </c>
      <c r="D27" s="256" t="str">
        <f>IF(AND(A27&lt;&gt;"",ISNUMBER(A27)),VLOOKUP(A27,Studies!A:BR,4,FALSE),"")</f>
        <v>Subject 12 (600 mg MD)</v>
      </c>
      <c r="E27" s="188" t="str">
        <f>IF(AND(A27&lt;&gt;"",ISNUMBER(A27)),VLOOKUP(A27,Studies!A:BR,5,FALSE),"")</f>
        <v>Rifampicin</v>
      </c>
      <c r="F27" s="79" t="s">
        <v>54</v>
      </c>
      <c r="G27" s="78">
        <f t="shared" si="0"/>
        <v>1</v>
      </c>
    </row>
    <row r="28" spans="1:7" ht="13.9" x14ac:dyDescent="0.25">
      <c r="A28" s="110">
        <v>27</v>
      </c>
      <c r="B28" s="188" t="str">
        <f>IF(AND(A28&lt;&gt;"",ISNUMBER(A28)),VLOOKUP(A28,Studies!A:BR,2,FALSE),"")</f>
        <v>Acocella 1977</v>
      </c>
      <c r="C28" s="188" t="str">
        <f>IF(AND(A28&lt;&gt;"",ISNUMBER(A28)),VLOOKUP(A28,Studies!A:BR,3,FALSE),"")</f>
        <v>https://www.ncbi.nlm.nih.gov/pubmed/578447</v>
      </c>
      <c r="D28" s="256" t="str">
        <f>IF(AND(A28&lt;&gt;"",ISNUMBER(A28)),VLOOKUP(A28,Studies!A:BR,4,FALSE),"")</f>
        <v>Subject 13 (600 mg MD)</v>
      </c>
      <c r="E28" s="188" t="str">
        <f>IF(AND(A28&lt;&gt;"",ISNUMBER(A28)),VLOOKUP(A28,Studies!A:BR,5,FALSE),"")</f>
        <v>Rifampicin</v>
      </c>
      <c r="F28" s="79" t="s">
        <v>54</v>
      </c>
      <c r="G28" s="78">
        <f t="shared" si="0"/>
        <v>1</v>
      </c>
    </row>
    <row r="29" spans="1:7" ht="13.9" x14ac:dyDescent="0.25">
      <c r="A29" s="110">
        <v>28</v>
      </c>
      <c r="B29" s="188" t="str">
        <f>IF(AND(A29&lt;&gt;"",ISNUMBER(A29)),VLOOKUP(A29,Studies!A:BR,2,FALSE),"")</f>
        <v>Acocella 1977</v>
      </c>
      <c r="C29" s="188" t="str">
        <f>IF(AND(A29&lt;&gt;"",ISNUMBER(A29)),VLOOKUP(A29,Studies!A:BR,3,FALSE),"")</f>
        <v>https://www.ncbi.nlm.nih.gov/pubmed/578447</v>
      </c>
      <c r="D29" s="256" t="str">
        <f>IF(AND(A29&lt;&gt;"",ISNUMBER(A29)),VLOOKUP(A29,Studies!A:BR,4,FALSE),"")</f>
        <v>Subject 14 (600 mg MD)</v>
      </c>
      <c r="E29" s="188" t="str">
        <f>IF(AND(A29&lt;&gt;"",ISNUMBER(A29)),VLOOKUP(A29,Studies!A:BR,5,FALSE),"")</f>
        <v>Rifampicin</v>
      </c>
      <c r="F29" s="79" t="s">
        <v>54</v>
      </c>
      <c r="G29" s="78">
        <f t="shared" si="0"/>
        <v>1</v>
      </c>
    </row>
    <row r="30" spans="1:7" ht="13.9" x14ac:dyDescent="0.25">
      <c r="A30" s="110">
        <v>29</v>
      </c>
      <c r="B30" s="188" t="str">
        <f>IF(AND(A30&lt;&gt;"",ISNUMBER(A30)),VLOOKUP(A30,Studies!A:BR,2,FALSE),"")</f>
        <v>Acocella 1977</v>
      </c>
      <c r="C30" s="188" t="str">
        <f>IF(AND(A30&lt;&gt;"",ISNUMBER(A30)),VLOOKUP(A30,Studies!A:BR,3,FALSE),"")</f>
        <v>https://www.ncbi.nlm.nih.gov/pubmed/578447</v>
      </c>
      <c r="D30" s="256" t="str">
        <f>IF(AND(A30&lt;&gt;"",ISNUMBER(A30)),VLOOKUP(A30,Studies!A:BR,4,FALSE),"")</f>
        <v>mean 600 mg MD</v>
      </c>
      <c r="E30" s="188" t="str">
        <f>IF(AND(A30&lt;&gt;"",ISNUMBER(A30)),VLOOKUP(A30,Studies!A:BR,5,FALSE),"")</f>
        <v>Rifampicin</v>
      </c>
      <c r="F30" s="79" t="s">
        <v>54</v>
      </c>
      <c r="G30" s="78">
        <f t="shared" si="0"/>
        <v>1</v>
      </c>
    </row>
    <row r="31" spans="1:7" ht="13.9" x14ac:dyDescent="0.25">
      <c r="A31" s="110">
        <v>30</v>
      </c>
      <c r="B31" s="188" t="str">
        <f>IF(AND(A31&lt;&gt;"",ISNUMBER(A31)),VLOOKUP(A31,Studies!A:BR,2,FALSE),"")</f>
        <v>Acocella 1984</v>
      </c>
      <c r="C31" s="188" t="str">
        <f>IF(AND(A31&lt;&gt;"",ISNUMBER(A31)),VLOOKUP(A31,Studies!A:BR,3,FALSE),"")</f>
        <v>https://www.ncbi.nlm.nih.gov/pubmed/6473487</v>
      </c>
      <c r="D31" s="256" t="str">
        <f>IF(AND(A31&lt;&gt;"",ISNUMBER(A31)),VLOOKUP(A31,Studies!A:BR,4,FALSE),"")</f>
        <v>Individual 1 (600 mg, 3 h infusion)</v>
      </c>
      <c r="E31" s="188" t="str">
        <f>IF(AND(A31&lt;&gt;"",ISNUMBER(A31)),VLOOKUP(A31,Studies!A:BR,5,FALSE),"")</f>
        <v>Rifampicin</v>
      </c>
      <c r="F31" s="79" t="s">
        <v>54</v>
      </c>
      <c r="G31" s="78">
        <f t="shared" si="0"/>
        <v>1</v>
      </c>
    </row>
    <row r="32" spans="1:7" ht="13.9" x14ac:dyDescent="0.25">
      <c r="A32" s="110">
        <v>31</v>
      </c>
      <c r="B32" s="188" t="str">
        <f>IF(AND(A32&lt;&gt;"",ISNUMBER(A32)),VLOOKUP(A32,Studies!A:BR,2,FALSE),"")</f>
        <v>Acocella 1984</v>
      </c>
      <c r="C32" s="188" t="str">
        <f>IF(AND(A32&lt;&gt;"",ISNUMBER(A32)),VLOOKUP(A32,Studies!A:BR,3,FALSE),"")</f>
        <v>https://www.ncbi.nlm.nih.gov/pubmed/6473487</v>
      </c>
      <c r="D32" s="256" t="str">
        <f>IF(AND(A32&lt;&gt;"",ISNUMBER(A32)),VLOOKUP(A32,Studies!A:BR,4,FALSE),"")</f>
        <v>Individual 2 (600 mg, 3 h infusion)</v>
      </c>
      <c r="E32" s="188" t="str">
        <f>IF(AND(A32&lt;&gt;"",ISNUMBER(A32)),VLOOKUP(A32,Studies!A:BR,5,FALSE),"")</f>
        <v>Rifampicin</v>
      </c>
      <c r="F32" s="79" t="s">
        <v>54</v>
      </c>
      <c r="G32" s="78">
        <f t="shared" si="0"/>
        <v>1</v>
      </c>
    </row>
    <row r="33" spans="1:7" ht="13.9" x14ac:dyDescent="0.25">
      <c r="A33" s="110">
        <v>32</v>
      </c>
      <c r="B33" s="188" t="str">
        <f>IF(AND(A33&lt;&gt;"",ISNUMBER(A33)),VLOOKUP(A33,Studies!A:BR,2,FALSE),"")</f>
        <v>Acocella 1984</v>
      </c>
      <c r="C33" s="188" t="str">
        <f>IF(AND(A33&lt;&gt;"",ISNUMBER(A33)),VLOOKUP(A33,Studies!A:BR,3,FALSE),"")</f>
        <v>https://www.ncbi.nlm.nih.gov/pubmed/6473487</v>
      </c>
      <c r="D33" s="256" t="str">
        <f>IF(AND(A33&lt;&gt;"",ISNUMBER(A33)),VLOOKUP(A33,Studies!A:BR,4,FALSE),"")</f>
        <v>Individual 3 (600 mg, 2 h infusion)</v>
      </c>
      <c r="E33" s="188" t="str">
        <f>IF(AND(A33&lt;&gt;"",ISNUMBER(A33)),VLOOKUP(A33,Studies!A:BR,5,FALSE),"")</f>
        <v>Rifampicin</v>
      </c>
      <c r="F33" s="79" t="s">
        <v>54</v>
      </c>
      <c r="G33" s="78">
        <f t="shared" si="0"/>
        <v>1</v>
      </c>
    </row>
    <row r="34" spans="1:7" ht="13.9" x14ac:dyDescent="0.25">
      <c r="A34" s="110">
        <v>33</v>
      </c>
      <c r="B34" s="188" t="str">
        <f>IF(AND(A34&lt;&gt;"",ISNUMBER(A34)),VLOOKUP(A34,Studies!A:BR,2,FALSE),"")</f>
        <v>Acocella 1984</v>
      </c>
      <c r="C34" s="188" t="str">
        <f>IF(AND(A34&lt;&gt;"",ISNUMBER(A34)),VLOOKUP(A34,Studies!A:BR,3,FALSE),"")</f>
        <v>https://www.ncbi.nlm.nih.gov/pubmed/6473487</v>
      </c>
      <c r="D34" s="256" t="str">
        <f>IF(AND(A34&lt;&gt;"",ISNUMBER(A34)),VLOOKUP(A34,Studies!A:BR,4,FALSE),"")</f>
        <v>Individual 4 (600 mg, 2 h infusion)</v>
      </c>
      <c r="E34" s="188" t="str">
        <f>IF(AND(A34&lt;&gt;"",ISNUMBER(A34)),VLOOKUP(A34,Studies!A:BR,5,FALSE),"")</f>
        <v>Rifampicin</v>
      </c>
      <c r="F34" s="79" t="s">
        <v>54</v>
      </c>
      <c r="G34" s="78">
        <f t="shared" si="0"/>
        <v>1</v>
      </c>
    </row>
    <row r="35" spans="1:7" ht="13.9" x14ac:dyDescent="0.25">
      <c r="A35" s="110">
        <v>34</v>
      </c>
      <c r="B35" s="188" t="str">
        <f>IF(AND(A35&lt;&gt;"",ISNUMBER(A35)),VLOOKUP(A35,Studies!A:BR,2,FALSE),"")</f>
        <v>Acocella 1984</v>
      </c>
      <c r="C35" s="188" t="str">
        <f>IF(AND(A35&lt;&gt;"",ISNUMBER(A35)),VLOOKUP(A35,Studies!A:BR,3,FALSE),"")</f>
        <v>https://www.ncbi.nlm.nih.gov/pubmed/6473487</v>
      </c>
      <c r="D35" s="256" t="str">
        <f>IF(AND(A35&lt;&gt;"",ISNUMBER(A35)),VLOOKUP(A35,Studies!A:BR,4,FALSE),"")</f>
        <v>Individual 5 (600 mg, 1 h infusion)</v>
      </c>
      <c r="E35" s="188" t="str">
        <f>IF(AND(A35&lt;&gt;"",ISNUMBER(A35)),VLOOKUP(A35,Studies!A:BR,5,FALSE),"")</f>
        <v>Rifampicin</v>
      </c>
      <c r="F35" s="79" t="s">
        <v>54</v>
      </c>
      <c r="G35" s="78">
        <f t="shared" si="0"/>
        <v>1</v>
      </c>
    </row>
    <row r="36" spans="1:7" ht="13.9" x14ac:dyDescent="0.25">
      <c r="A36" s="110">
        <v>35</v>
      </c>
      <c r="B36" s="188" t="str">
        <f>IF(AND(A36&lt;&gt;"",ISNUMBER(A36)),VLOOKUP(A36,Studies!A:BR,2,FALSE),"")</f>
        <v>Acocella 1984</v>
      </c>
      <c r="C36" s="188" t="str">
        <f>IF(AND(A36&lt;&gt;"",ISNUMBER(A36)),VLOOKUP(A36,Studies!A:BR,3,FALSE),"")</f>
        <v>https://www.ncbi.nlm.nih.gov/pubmed/6473487</v>
      </c>
      <c r="D36" s="256" t="str">
        <f>IF(AND(A36&lt;&gt;"",ISNUMBER(A36)),VLOOKUP(A36,Studies!A:BR,4,FALSE),"")</f>
        <v>Individual 6 (600 mg, 1 h infusion)</v>
      </c>
      <c r="E36" s="188" t="str">
        <f>IF(AND(A36&lt;&gt;"",ISNUMBER(A36)),VLOOKUP(A36,Studies!A:BR,5,FALSE),"")</f>
        <v>Rifampicin</v>
      </c>
      <c r="F36" s="79" t="s">
        <v>54</v>
      </c>
      <c r="G36" s="78">
        <f t="shared" si="0"/>
        <v>1</v>
      </c>
    </row>
    <row r="37" spans="1:7" ht="13.9" x14ac:dyDescent="0.25">
      <c r="A37" s="110">
        <v>36</v>
      </c>
      <c r="B37" s="188" t="str">
        <f>IF(AND(A37&lt;&gt;"",ISNUMBER(A37)),VLOOKUP(A37,Studies!A:BR,2,FALSE),"")</f>
        <v>Acocella 1984</v>
      </c>
      <c r="C37" s="188" t="str">
        <f>IF(AND(A37&lt;&gt;"",ISNUMBER(A37)),VLOOKUP(A37,Studies!A:BR,3,FALSE),"")</f>
        <v>https://www.ncbi.nlm.nih.gov/pubmed/6473487</v>
      </c>
      <c r="D37" s="256" t="str">
        <f>IF(AND(A37&lt;&gt;"",ISNUMBER(A37)),VLOOKUP(A37,Studies!A:BR,4,FALSE),"")</f>
        <v>Individual 7 (900 mg, 3 h infusion)</v>
      </c>
      <c r="E37" s="188" t="str">
        <f>IF(AND(A37&lt;&gt;"",ISNUMBER(A37)),VLOOKUP(A37,Studies!A:BR,5,FALSE),"")</f>
        <v>Rifampicin</v>
      </c>
      <c r="F37" s="79" t="s">
        <v>54</v>
      </c>
      <c r="G37" s="78">
        <f t="shared" si="0"/>
        <v>1</v>
      </c>
    </row>
    <row r="38" spans="1:7" ht="13.9" x14ac:dyDescent="0.25">
      <c r="A38" s="110">
        <v>37</v>
      </c>
      <c r="B38" s="188" t="str">
        <f>IF(AND(A38&lt;&gt;"",ISNUMBER(A38)),VLOOKUP(A38,Studies!A:BR,2,FALSE),"")</f>
        <v>Acocella 1984</v>
      </c>
      <c r="C38" s="188" t="str">
        <f>IF(AND(A38&lt;&gt;"",ISNUMBER(A38)),VLOOKUP(A38,Studies!A:BR,3,FALSE),"")</f>
        <v>https://www.ncbi.nlm.nih.gov/pubmed/6473487</v>
      </c>
      <c r="D38" s="256" t="str">
        <f>IF(AND(A38&lt;&gt;"",ISNUMBER(A38)),VLOOKUP(A38,Studies!A:BR,4,FALSE),"")</f>
        <v>Individual 8 (900 mg, 3 h infusion)</v>
      </c>
      <c r="E38" s="188" t="str">
        <f>IF(AND(A38&lt;&gt;"",ISNUMBER(A38)),VLOOKUP(A38,Studies!A:BR,5,FALSE),"")</f>
        <v>Rifampicin</v>
      </c>
      <c r="F38" s="79" t="s">
        <v>54</v>
      </c>
      <c r="G38" s="78">
        <f t="shared" si="0"/>
        <v>1</v>
      </c>
    </row>
    <row r="39" spans="1:7" ht="13.9" x14ac:dyDescent="0.25">
      <c r="A39" s="110">
        <v>38</v>
      </c>
      <c r="B39" s="188" t="str">
        <f>IF(AND(A39&lt;&gt;"",ISNUMBER(A39)),VLOOKUP(A39,Studies!A:BR,2,FALSE),"")</f>
        <v>Acocella 1984</v>
      </c>
      <c r="C39" s="188" t="str">
        <f>IF(AND(A39&lt;&gt;"",ISNUMBER(A39)),VLOOKUP(A39,Studies!A:BR,3,FALSE),"")</f>
        <v>https://www.ncbi.nlm.nih.gov/pubmed/6473487</v>
      </c>
      <c r="D39" s="256" t="str">
        <f>IF(AND(A39&lt;&gt;"",ISNUMBER(A39)),VLOOKUP(A39,Studies!A:BR,4,FALSE),"")</f>
        <v>Individual 9 (900 mg, 2 h infusion)</v>
      </c>
      <c r="E39" s="188" t="str">
        <f>IF(AND(A39&lt;&gt;"",ISNUMBER(A39)),VLOOKUP(A39,Studies!A:BR,5,FALSE),"")</f>
        <v>Rifampicin</v>
      </c>
      <c r="F39" s="79" t="s">
        <v>54</v>
      </c>
      <c r="G39" s="78">
        <f t="shared" si="0"/>
        <v>1</v>
      </c>
    </row>
    <row r="40" spans="1:7" ht="13.9" x14ac:dyDescent="0.25">
      <c r="A40" s="110">
        <v>39</v>
      </c>
      <c r="B40" s="188" t="str">
        <f>IF(AND(A40&lt;&gt;"",ISNUMBER(A40)),VLOOKUP(A40,Studies!A:BR,2,FALSE),"")</f>
        <v>Acocella 1984</v>
      </c>
      <c r="C40" s="188" t="str">
        <f>IF(AND(A40&lt;&gt;"",ISNUMBER(A40)),VLOOKUP(A40,Studies!A:BR,3,FALSE),"")</f>
        <v>https://www.ncbi.nlm.nih.gov/pubmed/6473487</v>
      </c>
      <c r="D40" s="256" t="str">
        <f>IF(AND(A40&lt;&gt;"",ISNUMBER(A40)),VLOOKUP(A40,Studies!A:BR,4,FALSE),"")</f>
        <v>Individual 10 (900 mg, 2 h infusion)</v>
      </c>
      <c r="E40" s="188" t="str">
        <f>IF(AND(A40&lt;&gt;"",ISNUMBER(A40)),VLOOKUP(A40,Studies!A:BR,5,FALSE),"")</f>
        <v>Rifampicin</v>
      </c>
      <c r="F40" s="79" t="s">
        <v>54</v>
      </c>
      <c r="G40" s="78">
        <f t="shared" si="0"/>
        <v>1</v>
      </c>
    </row>
    <row r="41" spans="1:7" ht="13.9" x14ac:dyDescent="0.25">
      <c r="A41" s="110">
        <v>40</v>
      </c>
      <c r="B41" s="188" t="str">
        <f>IF(AND(A41&lt;&gt;"",ISNUMBER(A41)),VLOOKUP(A41,Studies!A:BR,2,FALSE),"")</f>
        <v>Acocella 1984</v>
      </c>
      <c r="C41" s="188" t="str">
        <f>IF(AND(A41&lt;&gt;"",ISNUMBER(A41)),VLOOKUP(A41,Studies!A:BR,3,FALSE),"")</f>
        <v>https://www.ncbi.nlm.nih.gov/pubmed/6473487</v>
      </c>
      <c r="D41" s="256" t="str">
        <f>IF(AND(A41&lt;&gt;"",ISNUMBER(A41)),VLOOKUP(A41,Studies!A:BR,4,FALSE),"")</f>
        <v>Individual 11 (900 mg, 1 h infusion)</v>
      </c>
      <c r="E41" s="188" t="str">
        <f>IF(AND(A41&lt;&gt;"",ISNUMBER(A41)),VLOOKUP(A41,Studies!A:BR,5,FALSE),"")</f>
        <v>Rifampicin</v>
      </c>
      <c r="F41" s="79" t="s">
        <v>54</v>
      </c>
      <c r="G41" s="78">
        <f t="shared" si="0"/>
        <v>1</v>
      </c>
    </row>
    <row r="42" spans="1:7" ht="13.9" x14ac:dyDescent="0.25">
      <c r="A42" s="110">
        <v>41</v>
      </c>
      <c r="B42" s="188" t="str">
        <f>IF(AND(A42&lt;&gt;"",ISNUMBER(A42)),VLOOKUP(A42,Studies!A:BR,2,FALSE),"")</f>
        <v>Acocella 1984</v>
      </c>
      <c r="C42" s="188" t="str">
        <f>IF(AND(A42&lt;&gt;"",ISNUMBER(A42)),VLOOKUP(A42,Studies!A:BR,3,FALSE),"")</f>
        <v>https://www.ncbi.nlm.nih.gov/pubmed/6473487</v>
      </c>
      <c r="D42" s="256" t="str">
        <f>IF(AND(A42&lt;&gt;"",ISNUMBER(A42)),VLOOKUP(A42,Studies!A:BR,4,FALSE),"")</f>
        <v>Individual 12 (900 mg, 1 h infusion)</v>
      </c>
      <c r="E42" s="188" t="str">
        <f>IF(AND(A42&lt;&gt;"",ISNUMBER(A42)),VLOOKUP(A42,Studies!A:BR,5,FALSE),"")</f>
        <v>Rifampicin</v>
      </c>
      <c r="F42" s="79" t="s">
        <v>54</v>
      </c>
      <c r="G42" s="78">
        <f t="shared" si="0"/>
        <v>1</v>
      </c>
    </row>
    <row r="43" spans="1:7" ht="13.9" x14ac:dyDescent="0.25">
      <c r="A43" s="110">
        <v>42</v>
      </c>
      <c r="B43" s="188" t="str">
        <f>IF(AND(A43&lt;&gt;"",ISNUMBER(A43)),VLOOKUP(A43,Studies!A:BR,2,FALSE),"")</f>
        <v>Acocella 1984</v>
      </c>
      <c r="C43" s="188" t="str">
        <f>IF(AND(A43&lt;&gt;"",ISNUMBER(A43)),VLOOKUP(A43,Studies!A:BR,3,FALSE),"")</f>
        <v>https://www.ncbi.nlm.nih.gov/pubmed/6473487</v>
      </c>
      <c r="D43" s="256" t="str">
        <f>IF(AND(A43&lt;&gt;"",ISNUMBER(A43)),VLOOKUP(A43,Studies!A:BR,4,FALSE),"")</f>
        <v>Individual 13 (1200 mg, 3 h infusion)</v>
      </c>
      <c r="E43" s="188" t="str">
        <f>IF(AND(A43&lt;&gt;"",ISNUMBER(A43)),VLOOKUP(A43,Studies!A:BR,5,FALSE),"")</f>
        <v>Rifampicin</v>
      </c>
      <c r="F43" s="79" t="s">
        <v>54</v>
      </c>
      <c r="G43" s="78">
        <f t="shared" si="0"/>
        <v>1</v>
      </c>
    </row>
    <row r="44" spans="1:7" ht="13.9" x14ac:dyDescent="0.25">
      <c r="A44" s="110">
        <v>43</v>
      </c>
      <c r="B44" s="188" t="str">
        <f>IF(AND(A44&lt;&gt;"",ISNUMBER(A44)),VLOOKUP(A44,Studies!A:BR,2,FALSE),"")</f>
        <v>Acocella 1984</v>
      </c>
      <c r="C44" s="188" t="str">
        <f>IF(AND(A44&lt;&gt;"",ISNUMBER(A44)),VLOOKUP(A44,Studies!A:BR,3,FALSE),"")</f>
        <v>https://www.ncbi.nlm.nih.gov/pubmed/6473487</v>
      </c>
      <c r="D44" s="256" t="str">
        <f>IF(AND(A44&lt;&gt;"",ISNUMBER(A44)),VLOOKUP(A44,Studies!A:BR,4,FALSE),"")</f>
        <v>Individual 14 (1200 mg, 3 h infusion)</v>
      </c>
      <c r="E44" s="188" t="str">
        <f>IF(AND(A44&lt;&gt;"",ISNUMBER(A44)),VLOOKUP(A44,Studies!A:BR,5,FALSE),"")</f>
        <v>Rifampicin</v>
      </c>
      <c r="F44" s="79" t="s">
        <v>54</v>
      </c>
      <c r="G44" s="78">
        <f t="shared" si="0"/>
        <v>1</v>
      </c>
    </row>
    <row r="45" spans="1:7" ht="13.9" x14ac:dyDescent="0.25">
      <c r="A45" s="110">
        <v>44</v>
      </c>
      <c r="B45" s="188" t="str">
        <f>IF(AND(A45&lt;&gt;"",ISNUMBER(A45)),VLOOKUP(A45,Studies!A:BR,2,FALSE),"")</f>
        <v>Acocella 1984</v>
      </c>
      <c r="C45" s="188" t="str">
        <f>IF(AND(A45&lt;&gt;"",ISNUMBER(A45)),VLOOKUP(A45,Studies!A:BR,3,FALSE),"")</f>
        <v>https://www.ncbi.nlm.nih.gov/pubmed/6473487</v>
      </c>
      <c r="D45" s="256" t="str">
        <f>IF(AND(A45&lt;&gt;"",ISNUMBER(A45)),VLOOKUP(A45,Studies!A:BR,4,FALSE),"")</f>
        <v>Individual 15 (1200 mg, 2 h infusion)</v>
      </c>
      <c r="E45" s="188" t="str">
        <f>IF(AND(A45&lt;&gt;"",ISNUMBER(A45)),VLOOKUP(A45,Studies!A:BR,5,FALSE),"")</f>
        <v>Rifampicin</v>
      </c>
      <c r="F45" s="79" t="s">
        <v>54</v>
      </c>
      <c r="G45" s="78">
        <f t="shared" si="0"/>
        <v>1</v>
      </c>
    </row>
    <row r="46" spans="1:7" ht="13.9" x14ac:dyDescent="0.25">
      <c r="A46" s="110">
        <v>45</v>
      </c>
      <c r="B46" s="188" t="str">
        <f>IF(AND(A46&lt;&gt;"",ISNUMBER(A46)),VLOOKUP(A46,Studies!A:BR,2,FALSE),"")</f>
        <v>Acocella 1984</v>
      </c>
      <c r="C46" s="188" t="str">
        <f>IF(AND(A46&lt;&gt;"",ISNUMBER(A46)),VLOOKUP(A46,Studies!A:BR,3,FALSE),"")</f>
        <v>https://www.ncbi.nlm.nih.gov/pubmed/6473487</v>
      </c>
      <c r="D46" s="256" t="str">
        <f>IF(AND(A46&lt;&gt;"",ISNUMBER(A46)),VLOOKUP(A46,Studies!A:BR,4,FALSE),"")</f>
        <v>Individual 16 (1200 mg, 2 h infusion)</v>
      </c>
      <c r="E46" s="188" t="str">
        <f>IF(AND(A46&lt;&gt;"",ISNUMBER(A46)),VLOOKUP(A46,Studies!A:BR,5,FALSE),"")</f>
        <v>Rifampicin</v>
      </c>
      <c r="F46" s="79" t="s">
        <v>54</v>
      </c>
      <c r="G46" s="78">
        <f t="shared" si="0"/>
        <v>1</v>
      </c>
    </row>
    <row r="47" spans="1:7" ht="13.9" x14ac:dyDescent="0.25">
      <c r="A47" s="110">
        <v>46</v>
      </c>
      <c r="B47" s="188" t="str">
        <f>IF(AND(A47&lt;&gt;"",ISNUMBER(A47)),VLOOKUP(A47,Studies!A:BR,2,FALSE),"")</f>
        <v>Acocella 1984</v>
      </c>
      <c r="C47" s="188" t="str">
        <f>IF(AND(A47&lt;&gt;"",ISNUMBER(A47)),VLOOKUP(A47,Studies!A:BR,3,FALSE),"")</f>
        <v>https://www.ncbi.nlm.nih.gov/pubmed/6473487</v>
      </c>
      <c r="D47" s="256" t="str">
        <f>IF(AND(A47&lt;&gt;"",ISNUMBER(A47)),VLOOKUP(A47,Studies!A:BR,4,FALSE),"")</f>
        <v>Individual 17 (1200 mg, 1 h infusion)</v>
      </c>
      <c r="E47" s="188" t="str">
        <f>IF(AND(A47&lt;&gt;"",ISNUMBER(A47)),VLOOKUP(A47,Studies!A:BR,5,FALSE),"")</f>
        <v>Rifampicin</v>
      </c>
      <c r="F47" s="79" t="s">
        <v>54</v>
      </c>
      <c r="G47" s="78">
        <f t="shared" si="0"/>
        <v>1</v>
      </c>
    </row>
    <row r="48" spans="1:7" ht="13.9" x14ac:dyDescent="0.25">
      <c r="A48" s="110">
        <v>47</v>
      </c>
      <c r="B48" s="188" t="str">
        <f>IF(AND(A48&lt;&gt;"",ISNUMBER(A48)),VLOOKUP(A48,Studies!A:BR,2,FALSE),"")</f>
        <v>Acocella 1984</v>
      </c>
      <c r="C48" s="188" t="str">
        <f>IF(AND(A48&lt;&gt;"",ISNUMBER(A48)),VLOOKUP(A48,Studies!A:BR,3,FALSE),"")</f>
        <v>https://www.ncbi.nlm.nih.gov/pubmed/6473487</v>
      </c>
      <c r="D48" s="256" t="str">
        <f>IF(AND(A48&lt;&gt;"",ISNUMBER(A48)),VLOOKUP(A48,Studies!A:BR,4,FALSE),"")</f>
        <v>Individual 18 (1200 mg, 1 h infusion)</v>
      </c>
      <c r="E48" s="188" t="str">
        <f>IF(AND(A48&lt;&gt;"",ISNUMBER(A48)),VLOOKUP(A48,Studies!A:BR,5,FALSE),"")</f>
        <v>Rifampicin</v>
      </c>
      <c r="F48" s="79" t="s">
        <v>54</v>
      </c>
      <c r="G48" s="78">
        <f t="shared" si="0"/>
        <v>1</v>
      </c>
    </row>
    <row r="49" spans="1:7" ht="13.9" x14ac:dyDescent="0.25">
      <c r="A49" s="110">
        <v>48</v>
      </c>
      <c r="B49" s="188" t="str">
        <f>IF(AND(A49&lt;&gt;"",ISNUMBER(A49)),VLOOKUP(A49,Studies!A:BR,2,FALSE),"")</f>
        <v>Acocella 1985</v>
      </c>
      <c r="C49" s="188" t="str">
        <f>IF(AND(A49&lt;&gt;"",ISNUMBER(A49)),VLOOKUP(A49,Studies!A:BR,3,FALSE),"")</f>
        <v>https://www.ncbi.nlm.nih.gov/pubmed/4037525</v>
      </c>
      <c r="D49" s="256" t="str">
        <f>IF(AND(A49&lt;&gt;"",ISNUMBER(A49)),VLOOKUP(A49,Studies!A:BR,4,FALSE),"")</f>
        <v>R alone</v>
      </c>
      <c r="E49" s="188" t="str">
        <f>IF(AND(A49&lt;&gt;"",ISNUMBER(A49)),VLOOKUP(A49,Studies!A:BR,5,FALSE),"")</f>
        <v>Rifampicin</v>
      </c>
      <c r="F49" s="79" t="s">
        <v>54</v>
      </c>
      <c r="G49" s="78">
        <f t="shared" si="0"/>
        <v>1</v>
      </c>
    </row>
    <row r="50" spans="1:7" ht="13.9" x14ac:dyDescent="0.25">
      <c r="A50" s="110">
        <v>49</v>
      </c>
      <c r="B50" s="188" t="str">
        <f>IF(AND(A50&lt;&gt;"",ISNUMBER(A50)),VLOOKUP(A50,Studies!A:BR,2,FALSE),"")</f>
        <v>Ahonen 1995</v>
      </c>
      <c r="C50" s="188" t="str">
        <f>IF(AND(A50&lt;&gt;"",ISNUMBER(A50)),VLOOKUP(A50,Studies!A:BR,3,FALSE),"")</f>
        <v>http://www.ncbi.nlm.nih.gov/pubmed/8527290</v>
      </c>
      <c r="D50" s="256" t="str">
        <f>IF(AND(A50&lt;&gt;"",ISNUMBER(A50)),VLOOKUP(A50,Studies!A:BR,4,FALSE),"")</f>
        <v>Control (Perpetrator Placebo)</v>
      </c>
      <c r="E50" s="188" t="str">
        <f>IF(AND(A50&lt;&gt;"",ISNUMBER(A50)),VLOOKUP(A50,Studies!A:BR,5,FALSE),"")</f>
        <v>Midazolam</v>
      </c>
      <c r="F50" s="79" t="s">
        <v>1271</v>
      </c>
      <c r="G50" s="78">
        <f t="shared" si="0"/>
        <v>1</v>
      </c>
    </row>
    <row r="51" spans="1:7" ht="13.9" x14ac:dyDescent="0.25">
      <c r="A51" s="110">
        <v>50</v>
      </c>
      <c r="B51" s="188" t="str">
        <f>IF(AND(A51&lt;&gt;"",ISNUMBER(A51)),VLOOKUP(A51,Studies!A:BR,2,FALSE),"")</f>
        <v>Ahonen 1995</v>
      </c>
      <c r="C51" s="188" t="str">
        <f>IF(AND(A51&lt;&gt;"",ISNUMBER(A51)),VLOOKUP(A51,Studies!A:BR,3,FALSE),"")</f>
        <v>http://www.ncbi.nlm.nih.gov/pubmed/8527290</v>
      </c>
      <c r="D51" s="256" t="str">
        <f>IF(AND(A51&lt;&gt;"",ISNUMBER(A51)),VLOOKUP(A51,Studies!A:BR,4,FALSE),"")</f>
        <v>with Perpetrator (Itraconazole)</v>
      </c>
      <c r="E51" s="188" t="str">
        <f>IF(AND(A51&lt;&gt;"",ISNUMBER(A51)),VLOOKUP(A51,Studies!A:BR,5,FALSE),"")</f>
        <v>Midazolam</v>
      </c>
      <c r="F51" s="79" t="s">
        <v>1272</v>
      </c>
      <c r="G51" s="78">
        <f t="shared" si="0"/>
        <v>1</v>
      </c>
    </row>
    <row r="52" spans="1:7" ht="13.9" x14ac:dyDescent="0.25">
      <c r="A52" s="110">
        <v>51</v>
      </c>
      <c r="B52" s="188" t="str">
        <f>IF(AND(A52&lt;&gt;"",ISNUMBER(A52)),VLOOKUP(A52,Studies!A:BR,2,FALSE),"")</f>
        <v>Allonen 1981</v>
      </c>
      <c r="C52" s="188" t="str">
        <f>IF(AND(A52&lt;&gt;"",ISNUMBER(A52)),VLOOKUP(A52,Studies!A:BR,3,FALSE),"")</f>
        <v>https://www.ncbi.nlm.nih.gov/pubmed/6117393</v>
      </c>
      <c r="D52" s="256" t="str">
        <f>IF(AND(A52&lt;&gt;"",ISNUMBER(A52)),VLOOKUP(A52,Studies!A:BR,4,FALSE),"")</f>
        <v>oral</v>
      </c>
      <c r="E52" s="188" t="str">
        <f>IF(AND(A52&lt;&gt;"",ISNUMBER(A52)),VLOOKUP(A52,Studies!A:BR,5,FALSE),"")</f>
        <v>Midazolam</v>
      </c>
      <c r="F52" s="79" t="s">
        <v>102</v>
      </c>
      <c r="G52" s="78">
        <f t="shared" si="0"/>
        <v>1</v>
      </c>
    </row>
    <row r="53" spans="1:7" ht="13.9" x14ac:dyDescent="0.25">
      <c r="A53" s="110">
        <v>52</v>
      </c>
      <c r="B53" s="188" t="str">
        <f>IF(AND(A53&lt;&gt;"",ISNUMBER(A53)),VLOOKUP(A53,Studies!A:BR,2,FALSE),"")</f>
        <v>Allonen 1981</v>
      </c>
      <c r="C53" s="188" t="str">
        <f>IF(AND(A53&lt;&gt;"",ISNUMBER(A53)),VLOOKUP(A53,Studies!A:BR,3,FALSE),"")</f>
        <v>https://www.ncbi.nlm.nih.gov/pubmed/6117393</v>
      </c>
      <c r="D53" s="256" t="str">
        <f>IF(AND(A53&lt;&gt;"",ISNUMBER(A53)),VLOOKUP(A53,Studies!A:BR,4,FALSE),"")</f>
        <v>iv</v>
      </c>
      <c r="E53" s="188" t="str">
        <f>IF(AND(A53&lt;&gt;"",ISNUMBER(A53)),VLOOKUP(A53,Studies!A:BR,5,FALSE),"")</f>
        <v>Midazolam</v>
      </c>
      <c r="F53" s="79" t="s">
        <v>102</v>
      </c>
      <c r="G53" s="78">
        <f t="shared" si="0"/>
        <v>1</v>
      </c>
    </row>
    <row r="54" spans="1:7" ht="13.9" x14ac:dyDescent="0.25">
      <c r="A54" s="110">
        <v>53</v>
      </c>
      <c r="B54" s="188" t="str">
        <f>IF(AND(A54&lt;&gt;"",ISNUMBER(A54)),VLOOKUP(A54,Studies!A:BR,2,FALSE),"")</f>
        <v>Backman 1996</v>
      </c>
      <c r="C54" s="188" t="str">
        <f>IF(AND(A54&lt;&gt;"",ISNUMBER(A54)),VLOOKUP(A54,Studies!A:BR,3,FALSE),"")</f>
        <v>https://www.ncbi.nlm.nih.gov/pubmed/8549036</v>
      </c>
      <c r="D54" s="256" t="str">
        <f>IF(AND(A54&lt;&gt;"",ISNUMBER(A54)),VLOOKUP(A54,Studies!A:BR,4,FALSE),"")</f>
        <v>Control (Perpetrator Placebo)</v>
      </c>
      <c r="E54" s="188" t="str">
        <f>IF(AND(A54&lt;&gt;"",ISNUMBER(A54)),VLOOKUP(A54,Studies!A:BR,5,FALSE),"")</f>
        <v>Midazolam</v>
      </c>
      <c r="F54" s="79" t="s">
        <v>1273</v>
      </c>
      <c r="G54" s="78">
        <f t="shared" si="0"/>
        <v>1</v>
      </c>
    </row>
    <row r="55" spans="1:7" ht="13.9" x14ac:dyDescent="0.25">
      <c r="A55" s="110">
        <v>54</v>
      </c>
      <c r="B55" s="188" t="str">
        <f>IF(AND(A55&lt;&gt;"",ISNUMBER(A55)),VLOOKUP(A55,Studies!A:BR,2,FALSE),"")</f>
        <v>Backman 1996</v>
      </c>
      <c r="C55" s="188" t="str">
        <f>IF(AND(A55&lt;&gt;"",ISNUMBER(A55)),VLOOKUP(A55,Studies!A:BR,3,FALSE),"")</f>
        <v>https://www.ncbi.nlm.nih.gov/pubmed/8549036</v>
      </c>
      <c r="D55" s="256" t="str">
        <f>IF(AND(A55&lt;&gt;"",ISNUMBER(A55)),VLOOKUP(A55,Studies!A:BR,4,FALSE),"")</f>
        <v>with Perpetrator (Rifampicin)</v>
      </c>
      <c r="E55" s="188" t="str">
        <f>IF(AND(A55&lt;&gt;"",ISNUMBER(A55)),VLOOKUP(A55,Studies!A:BR,5,FALSE),"")</f>
        <v>Midazolam</v>
      </c>
      <c r="F55" s="79" t="s">
        <v>1274</v>
      </c>
      <c r="G55" s="78">
        <f t="shared" si="0"/>
        <v>1</v>
      </c>
    </row>
    <row r="56" spans="1:7" ht="13.9" x14ac:dyDescent="0.25">
      <c r="A56" s="110">
        <v>55</v>
      </c>
      <c r="B56" s="188" t="str">
        <f>IF(AND(A56&lt;&gt;"",ISNUMBER(A56)),VLOOKUP(A56,Studies!A:BR,2,FALSE),"")</f>
        <v>Backman 1998</v>
      </c>
      <c r="C56" s="188" t="str">
        <f>IF(AND(A56&lt;&gt;"",ISNUMBER(A56)),VLOOKUP(A56,Studies!A:BR,3,FALSE),"")</f>
        <v>https://www.ncbi.nlm.nih.gov/pubmed/9591931</v>
      </c>
      <c r="D56" s="256" t="str">
        <f>IF(AND(A56&lt;&gt;"",ISNUMBER(A56)),VLOOKUP(A56,Studies!A:BR,4,FALSE),"")</f>
        <v>Phase I (Control (Perpetrator Placebo))</v>
      </c>
      <c r="E56" s="188" t="str">
        <f>IF(AND(A56&lt;&gt;"",ISNUMBER(A56)),VLOOKUP(A56,Studies!A:BR,5,FALSE),"")</f>
        <v>Midazolam</v>
      </c>
      <c r="F56" s="79" t="s">
        <v>1275</v>
      </c>
      <c r="G56" s="78">
        <f t="shared" si="0"/>
        <v>1</v>
      </c>
    </row>
    <row r="57" spans="1:7" ht="13.9" x14ac:dyDescent="0.25">
      <c r="A57" s="110">
        <v>56</v>
      </c>
      <c r="B57" s="188" t="str">
        <f>IF(AND(A57&lt;&gt;"",ISNUMBER(A57)),VLOOKUP(A57,Studies!A:BR,2,FALSE),"")</f>
        <v>Backman 1998</v>
      </c>
      <c r="C57" s="188" t="str">
        <f>IF(AND(A57&lt;&gt;"",ISNUMBER(A57)),VLOOKUP(A57,Studies!A:BR,3,FALSE),"")</f>
        <v>https://www.ncbi.nlm.nih.gov/pubmed/9591931</v>
      </c>
      <c r="D57" s="256" t="str">
        <f>IF(AND(A57&lt;&gt;"",ISNUMBER(A57)),VLOOKUP(A57,Studies!A:BR,4,FALSE),"")</f>
        <v>Phase IV (during Perpetrator (Rifampicin))</v>
      </c>
      <c r="E57" s="188" t="str">
        <f>IF(AND(A57&lt;&gt;"",ISNUMBER(A57)),VLOOKUP(A57,Studies!A:BR,5,FALSE),"")</f>
        <v>Midazolam</v>
      </c>
      <c r="F57" s="79" t="s">
        <v>1274</v>
      </c>
      <c r="G57" s="78">
        <f t="shared" si="0"/>
        <v>1</v>
      </c>
    </row>
    <row r="58" spans="1:7" ht="13.9" x14ac:dyDescent="0.25">
      <c r="A58" s="110">
        <v>57</v>
      </c>
      <c r="B58" s="188" t="str">
        <f>IF(AND(A58&lt;&gt;"",ISNUMBER(A58)),VLOOKUP(A58,Studies!A:BR,2,FALSE),"")</f>
        <v>Backman 1998</v>
      </c>
      <c r="C58" s="188" t="str">
        <f>IF(AND(A58&lt;&gt;"",ISNUMBER(A58)),VLOOKUP(A58,Studies!A:BR,3,FALSE),"")</f>
        <v>https://www.ncbi.nlm.nih.gov/pubmed/9591931</v>
      </c>
      <c r="D58" s="256" t="str">
        <f>IF(AND(A58&lt;&gt;"",ISNUMBER(A58)),VLOOKUP(A58,Studies!A:BR,4,FALSE),"")</f>
        <v>Phase V (4 days after Perpetrator (Rifampicin))</v>
      </c>
      <c r="E58" s="188" t="str">
        <f>IF(AND(A58&lt;&gt;"",ISNUMBER(A58)),VLOOKUP(A58,Studies!A:BR,5,FALSE),"")</f>
        <v>Midazolam</v>
      </c>
      <c r="F58" s="79" t="s">
        <v>1274</v>
      </c>
      <c r="G58" s="78">
        <f t="shared" si="0"/>
        <v>1</v>
      </c>
    </row>
    <row r="59" spans="1:7" ht="13.9" x14ac:dyDescent="0.25">
      <c r="A59" s="110">
        <v>58</v>
      </c>
      <c r="B59" s="188" t="str">
        <f>IF(AND(A59&lt;&gt;"",ISNUMBER(A59)),VLOOKUP(A59,Studies!A:BR,2,FALSE),"")</f>
        <v>Backman 1998</v>
      </c>
      <c r="C59" s="188" t="str">
        <f>IF(AND(A59&lt;&gt;"",ISNUMBER(A59)),VLOOKUP(A59,Studies!A:BR,3,FALSE),"")</f>
        <v>https://www.ncbi.nlm.nih.gov/pubmed/9591931</v>
      </c>
      <c r="D59" s="256" t="str">
        <f>IF(AND(A59&lt;&gt;"",ISNUMBER(A59)),VLOOKUP(A59,Studies!A:BR,4,FALSE),"")</f>
        <v>Phase II (during Perpetrator (Itraconazole))</v>
      </c>
      <c r="E59" s="188" t="str">
        <f>IF(AND(A59&lt;&gt;"",ISNUMBER(A59)),VLOOKUP(A59,Studies!A:BR,5,FALSE),"")</f>
        <v>Midazolam</v>
      </c>
      <c r="F59" s="79" t="s">
        <v>1272</v>
      </c>
      <c r="G59" s="78">
        <f t="shared" si="0"/>
        <v>1</v>
      </c>
    </row>
    <row r="60" spans="1:7" ht="13.9" x14ac:dyDescent="0.25">
      <c r="A60" s="110">
        <v>59</v>
      </c>
      <c r="B60" s="188" t="str">
        <f>IF(AND(A60&lt;&gt;"",ISNUMBER(A60)),VLOOKUP(A60,Studies!A:BR,2,FALSE),"")</f>
        <v>Backman 1998</v>
      </c>
      <c r="C60" s="188" t="str">
        <f>IF(AND(A60&lt;&gt;"",ISNUMBER(A60)),VLOOKUP(A60,Studies!A:BR,3,FALSE),"")</f>
        <v>https://www.ncbi.nlm.nih.gov/pubmed/9591931</v>
      </c>
      <c r="D60" s="256" t="str">
        <f>IF(AND(A60&lt;&gt;"",ISNUMBER(A60)),VLOOKUP(A60,Studies!A:BR,4,FALSE),"")</f>
        <v>Phase III (4 days after Perpetrator (Itraconazole))</v>
      </c>
      <c r="E60" s="188" t="str">
        <f>IF(AND(A60&lt;&gt;"",ISNUMBER(A60)),VLOOKUP(A60,Studies!A:BR,5,FALSE),"")</f>
        <v>Midazolam</v>
      </c>
      <c r="F60" s="79" t="s">
        <v>1272</v>
      </c>
      <c r="G60" s="78">
        <f t="shared" si="0"/>
        <v>1</v>
      </c>
    </row>
    <row r="61" spans="1:7" ht="13.9" x14ac:dyDescent="0.25">
      <c r="A61" s="110">
        <v>60</v>
      </c>
      <c r="B61" s="188" t="str">
        <f>IF(AND(A61&lt;&gt;"",ISNUMBER(A61)),VLOOKUP(A61,Studies!A:BR,2,FALSE),"")</f>
        <v>Baneyx 2014</v>
      </c>
      <c r="C61" s="188" t="str">
        <f>IF(AND(A61&lt;&gt;"",ISNUMBER(A61)),VLOOKUP(A61,Studies!A:BR,3,FALSE),"")</f>
        <v>https://www.ncbi.nlm.nih.gov/pubmed/24530864</v>
      </c>
      <c r="D61" s="256" t="str">
        <f>IF(AND(A61&lt;&gt;"",ISNUMBER(A61)),VLOOKUP(A61,Studies!A:BR,4,FALSE),"")</f>
        <v>Day 4 - 600 mg po MD</v>
      </c>
      <c r="E61" s="188" t="str">
        <f>IF(AND(A61&lt;&gt;"",ISNUMBER(A61)),VLOOKUP(A61,Studies!A:BR,5,FALSE),"")</f>
        <v>Rifampicin</v>
      </c>
      <c r="F61" s="79" t="s">
        <v>54</v>
      </c>
      <c r="G61" s="78">
        <f t="shared" si="0"/>
        <v>1</v>
      </c>
    </row>
    <row r="62" spans="1:7" ht="13.9" x14ac:dyDescent="0.25">
      <c r="A62" s="80">
        <v>61</v>
      </c>
      <c r="B62" s="188" t="str">
        <f>IF(AND(A62&lt;&gt;"",ISNUMBER(A62)),VLOOKUP(A62,Studies!A:BR,2,FALSE),"")</f>
        <v>Barbhaiya 1993</v>
      </c>
      <c r="C62" s="188" t="str">
        <f>IF(AND(A62&lt;&gt;"",ISNUMBER(A62)),VLOOKUP(A62,Studies!A:BR,3,FALSE),"")</f>
        <v>https://www.ncbi.nlm.nih.gov/pubmed/7911763</v>
      </c>
      <c r="D62" s="256" t="str">
        <f>IF(AND(A62&lt;&gt;"",ISNUMBER(A62)),VLOOKUP(A62,Studies!A:BR,4,FALSE),"")</f>
        <v>Day 1 Normal</v>
      </c>
      <c r="E62" s="188" t="str">
        <f>IF(AND(A62&lt;&gt;"",ISNUMBER(A62)),VLOOKUP(A62,Studies!A:BR,5,FALSE),"")</f>
        <v>Buspirone</v>
      </c>
      <c r="F62" s="79" t="s">
        <v>111</v>
      </c>
      <c r="G62" s="78">
        <f t="shared" si="0"/>
        <v>1</v>
      </c>
    </row>
    <row r="63" spans="1:7" ht="13.9" x14ac:dyDescent="0.25">
      <c r="A63" s="80">
        <v>62</v>
      </c>
      <c r="B63" s="188" t="str">
        <f>IF(AND(A63&lt;&gt;"",ISNUMBER(A63)),VLOOKUP(A63,Studies!A:BR,2,FALSE),"")</f>
        <v>Barbhaiya 1993</v>
      </c>
      <c r="C63" s="188" t="str">
        <f>IF(AND(A63&lt;&gt;"",ISNUMBER(A63)),VLOOKUP(A63,Studies!A:BR,3,FALSE),"")</f>
        <v>https://www.ncbi.nlm.nih.gov/pubmed/7911763</v>
      </c>
      <c r="D63" s="256" t="str">
        <f>IF(AND(A63&lt;&gt;"",ISNUMBER(A63)),VLOOKUP(A63,Studies!A:BR,4,FALSE),"")</f>
        <v>Day 1 Renal mild</v>
      </c>
      <c r="E63" s="188" t="str">
        <f>IF(AND(A63&lt;&gt;"",ISNUMBER(A63)),VLOOKUP(A63,Studies!A:BR,5,FALSE),"")</f>
        <v>Buspirone</v>
      </c>
      <c r="F63" s="79" t="s">
        <v>111</v>
      </c>
      <c r="G63" s="78">
        <f t="shared" si="0"/>
        <v>1</v>
      </c>
    </row>
    <row r="64" spans="1:7" ht="13.9" x14ac:dyDescent="0.25">
      <c r="A64" s="80">
        <v>63</v>
      </c>
      <c r="B64" s="188" t="str">
        <f>IF(AND(A64&lt;&gt;"",ISNUMBER(A64)),VLOOKUP(A64,Studies!A:BR,2,FALSE),"")</f>
        <v>Barbhaiya 1993</v>
      </c>
      <c r="C64" s="188" t="str">
        <f>IF(AND(A64&lt;&gt;"",ISNUMBER(A64)),VLOOKUP(A64,Studies!A:BR,3,FALSE),"")</f>
        <v>https://www.ncbi.nlm.nih.gov/pubmed/7911763</v>
      </c>
      <c r="D64" s="256" t="str">
        <f>IF(AND(A64&lt;&gt;"",ISNUMBER(A64)),VLOOKUP(A64,Studies!A:BR,4,FALSE),"")</f>
        <v>Day 1 Renal moderate</v>
      </c>
      <c r="E64" s="188" t="str">
        <f>IF(AND(A64&lt;&gt;"",ISNUMBER(A64)),VLOOKUP(A64,Studies!A:BR,5,FALSE),"")</f>
        <v>Buspirone</v>
      </c>
      <c r="F64" s="79" t="s">
        <v>111</v>
      </c>
      <c r="G64" s="78">
        <f t="shared" si="0"/>
        <v>1</v>
      </c>
    </row>
    <row r="65" spans="1:7" ht="13.9" x14ac:dyDescent="0.25">
      <c r="A65" s="80">
        <v>64</v>
      </c>
      <c r="B65" s="188" t="str">
        <f>IF(AND(A65&lt;&gt;"",ISNUMBER(A65)),VLOOKUP(A65,Studies!A:BR,2,FALSE),"")</f>
        <v>Barbhaiya 1993</v>
      </c>
      <c r="C65" s="188" t="str">
        <f>IF(AND(A65&lt;&gt;"",ISNUMBER(A65)),VLOOKUP(A65,Studies!A:BR,3,FALSE),"")</f>
        <v>https://www.ncbi.nlm.nih.gov/pubmed/7911763</v>
      </c>
      <c r="D65" s="256" t="str">
        <f>IF(AND(A65&lt;&gt;"",ISNUMBER(A65)),VLOOKUP(A65,Studies!A:BR,4,FALSE),"")</f>
        <v>Day 1 Renal severe</v>
      </c>
      <c r="E65" s="188" t="str">
        <f>IF(AND(A65&lt;&gt;"",ISNUMBER(A65)),VLOOKUP(A65,Studies!A:BR,5,FALSE),"")</f>
        <v>Buspirone</v>
      </c>
      <c r="F65" s="79" t="s">
        <v>111</v>
      </c>
      <c r="G65" s="78">
        <f t="shared" si="0"/>
        <v>1</v>
      </c>
    </row>
    <row r="66" spans="1:7" ht="13.9" x14ac:dyDescent="0.25">
      <c r="A66" s="80">
        <v>65</v>
      </c>
      <c r="B66" s="188" t="str">
        <f>IF(AND(A66&lt;&gt;"",ISNUMBER(A66)),VLOOKUP(A66,Studies!A:BR,2,FALSE),"")</f>
        <v>Barbhaiya 1993</v>
      </c>
      <c r="C66" s="188" t="str">
        <f>IF(AND(A66&lt;&gt;"",ISNUMBER(A66)),VLOOKUP(A66,Studies!A:BR,3,FALSE),"")</f>
        <v>https://www.ncbi.nlm.nih.gov/pubmed/7911763</v>
      </c>
      <c r="D66" s="256" t="str">
        <f>IF(AND(A66&lt;&gt;"",ISNUMBER(A66)),VLOOKUP(A66,Studies!A:BR,4,FALSE),"")</f>
        <v>Day 1 Hepatic compensated</v>
      </c>
      <c r="E66" s="188" t="str">
        <f>IF(AND(A66&lt;&gt;"",ISNUMBER(A66)),VLOOKUP(A66,Studies!A:BR,5,FALSE),"")</f>
        <v>Buspirone</v>
      </c>
      <c r="F66" s="79" t="s">
        <v>111</v>
      </c>
      <c r="G66" s="78">
        <f t="shared" si="0"/>
        <v>1</v>
      </c>
    </row>
    <row r="67" spans="1:7" ht="13.9" x14ac:dyDescent="0.25">
      <c r="A67" s="80">
        <v>66</v>
      </c>
      <c r="B67" s="188" t="str">
        <f>IF(AND(A67&lt;&gt;"",ISNUMBER(A67)),VLOOKUP(A67,Studies!A:BR,2,FALSE),"")</f>
        <v>Barbhaiya 1993</v>
      </c>
      <c r="C67" s="188" t="str">
        <f>IF(AND(A67&lt;&gt;"",ISNUMBER(A67)),VLOOKUP(A67,Studies!A:BR,3,FALSE),"")</f>
        <v>https://www.ncbi.nlm.nih.gov/pubmed/7911763</v>
      </c>
      <c r="D67" s="256" t="str">
        <f>IF(AND(A67&lt;&gt;"",ISNUMBER(A67)),VLOOKUP(A67,Studies!A:BR,4,FALSE),"")</f>
        <v>Day 1 Hepatic decompensated</v>
      </c>
      <c r="E67" s="188" t="str">
        <f>IF(AND(A67&lt;&gt;"",ISNUMBER(A67)),VLOOKUP(A67,Studies!A:BR,5,FALSE),"")</f>
        <v>Buspirone</v>
      </c>
      <c r="F67" s="79" t="s">
        <v>111</v>
      </c>
      <c r="G67" s="78">
        <f t="shared" ref="G67:G130" si="1">A67-A66</f>
        <v>1</v>
      </c>
    </row>
    <row r="68" spans="1:7" ht="13.9" x14ac:dyDescent="0.25">
      <c r="A68" s="80">
        <v>67</v>
      </c>
      <c r="B68" s="188" t="str">
        <f>IF(AND(A68&lt;&gt;"",ISNUMBER(A68)),VLOOKUP(A68,Studies!A:BR,2,FALSE),"")</f>
        <v>Barbhaiya 1993</v>
      </c>
      <c r="C68" s="188" t="str">
        <f>IF(AND(A68&lt;&gt;"",ISNUMBER(A68)),VLOOKUP(A68,Studies!A:BR,3,FALSE),"")</f>
        <v>https://www.ncbi.nlm.nih.gov/pubmed/7911763</v>
      </c>
      <c r="D68" s="256" t="str">
        <f>IF(AND(A68&lt;&gt;"",ISNUMBER(A68)),VLOOKUP(A68,Studies!A:BR,4,FALSE),"")</f>
        <v>Day 5 Normal</v>
      </c>
      <c r="E68" s="188" t="str">
        <f>IF(AND(A68&lt;&gt;"",ISNUMBER(A68)),VLOOKUP(A68,Studies!A:BR,5,FALSE),"")</f>
        <v>Buspirone</v>
      </c>
      <c r="F68" s="79" t="s">
        <v>111</v>
      </c>
      <c r="G68" s="78">
        <f t="shared" si="1"/>
        <v>1</v>
      </c>
    </row>
    <row r="69" spans="1:7" ht="13.9" x14ac:dyDescent="0.25">
      <c r="A69" s="80">
        <v>68</v>
      </c>
      <c r="B69" s="188" t="str">
        <f>IF(AND(A69&lt;&gt;"",ISNUMBER(A69)),VLOOKUP(A69,Studies!A:BR,2,FALSE),"")</f>
        <v>Barbhaiya 1993</v>
      </c>
      <c r="C69" s="188" t="str">
        <f>IF(AND(A69&lt;&gt;"",ISNUMBER(A69)),VLOOKUP(A69,Studies!A:BR,3,FALSE),"")</f>
        <v>https://www.ncbi.nlm.nih.gov/pubmed/7911763</v>
      </c>
      <c r="D69" s="256" t="str">
        <f>IF(AND(A69&lt;&gt;"",ISNUMBER(A69)),VLOOKUP(A69,Studies!A:BR,4,FALSE),"")</f>
        <v>Day 5 Renal mild</v>
      </c>
      <c r="E69" s="188" t="str">
        <f>IF(AND(A69&lt;&gt;"",ISNUMBER(A69)),VLOOKUP(A69,Studies!A:BR,5,FALSE),"")</f>
        <v>Buspirone</v>
      </c>
      <c r="F69" s="79" t="s">
        <v>111</v>
      </c>
      <c r="G69" s="78">
        <f t="shared" si="1"/>
        <v>1</v>
      </c>
    </row>
    <row r="70" spans="1:7" ht="13.9" x14ac:dyDescent="0.25">
      <c r="A70" s="80">
        <v>69</v>
      </c>
      <c r="B70" s="188" t="str">
        <f>IF(AND(A70&lt;&gt;"",ISNUMBER(A70)),VLOOKUP(A70,Studies!A:BR,2,FALSE),"")</f>
        <v>Barbhaiya 1993</v>
      </c>
      <c r="C70" s="188" t="str">
        <f>IF(AND(A70&lt;&gt;"",ISNUMBER(A70)),VLOOKUP(A70,Studies!A:BR,3,FALSE),"")</f>
        <v>https://www.ncbi.nlm.nih.gov/pubmed/7911763</v>
      </c>
      <c r="D70" s="256" t="str">
        <f>IF(AND(A70&lt;&gt;"",ISNUMBER(A70)),VLOOKUP(A70,Studies!A:BR,4,FALSE),"")</f>
        <v>Day 5 Renal moderate</v>
      </c>
      <c r="E70" s="188" t="str">
        <f>IF(AND(A70&lt;&gt;"",ISNUMBER(A70)),VLOOKUP(A70,Studies!A:BR,5,FALSE),"")</f>
        <v>Buspirone</v>
      </c>
      <c r="F70" s="79" t="s">
        <v>111</v>
      </c>
      <c r="G70" s="78">
        <f t="shared" si="1"/>
        <v>1</v>
      </c>
    </row>
    <row r="71" spans="1:7" ht="13.9" x14ac:dyDescent="0.25">
      <c r="A71" s="80">
        <v>70</v>
      </c>
      <c r="B71" s="188" t="str">
        <f>IF(AND(A71&lt;&gt;"",ISNUMBER(A71)),VLOOKUP(A71,Studies!A:BR,2,FALSE),"")</f>
        <v>Barbhaiya 1993</v>
      </c>
      <c r="C71" s="188" t="str">
        <f>IF(AND(A71&lt;&gt;"",ISNUMBER(A71)),VLOOKUP(A71,Studies!A:BR,3,FALSE),"")</f>
        <v>https://www.ncbi.nlm.nih.gov/pubmed/7911763</v>
      </c>
      <c r="D71" s="256" t="str">
        <f>IF(AND(A71&lt;&gt;"",ISNUMBER(A71)),VLOOKUP(A71,Studies!A:BR,4,FALSE),"")</f>
        <v>Day 5 Renal severe</v>
      </c>
      <c r="E71" s="188" t="str">
        <f>IF(AND(A71&lt;&gt;"",ISNUMBER(A71)),VLOOKUP(A71,Studies!A:BR,5,FALSE),"")</f>
        <v>Buspirone</v>
      </c>
      <c r="F71" s="79" t="s">
        <v>111</v>
      </c>
      <c r="G71" s="78">
        <f t="shared" si="1"/>
        <v>1</v>
      </c>
    </row>
    <row r="72" spans="1:7" ht="13.9" x14ac:dyDescent="0.25">
      <c r="A72" s="80">
        <v>71</v>
      </c>
      <c r="B72" s="188" t="str">
        <f>IF(AND(A72&lt;&gt;"",ISNUMBER(A72)),VLOOKUP(A72,Studies!A:BR,2,FALSE),"")</f>
        <v>Barbhaiya 1993</v>
      </c>
      <c r="C72" s="188" t="str">
        <f>IF(AND(A72&lt;&gt;"",ISNUMBER(A72)),VLOOKUP(A72,Studies!A:BR,3,FALSE),"")</f>
        <v>https://www.ncbi.nlm.nih.gov/pubmed/7911763</v>
      </c>
      <c r="D72" s="256" t="str">
        <f>IF(AND(A72&lt;&gt;"",ISNUMBER(A72)),VLOOKUP(A72,Studies!A:BR,4,FALSE),"")</f>
        <v>Day 5 Hepatic compensated</v>
      </c>
      <c r="E72" s="188" t="str">
        <f>IF(AND(A72&lt;&gt;"",ISNUMBER(A72)),VLOOKUP(A72,Studies!A:BR,5,FALSE),"")</f>
        <v>Buspirone</v>
      </c>
      <c r="F72" s="79" t="s">
        <v>111</v>
      </c>
      <c r="G72" s="78">
        <f t="shared" si="1"/>
        <v>1</v>
      </c>
    </row>
    <row r="73" spans="1:7" ht="13.9" x14ac:dyDescent="0.25">
      <c r="A73" s="80">
        <v>72</v>
      </c>
      <c r="B73" s="188" t="str">
        <f>IF(AND(A73&lt;&gt;"",ISNUMBER(A73)),VLOOKUP(A73,Studies!A:BR,2,FALSE),"")</f>
        <v>Barbhaiya 1993</v>
      </c>
      <c r="C73" s="188" t="str">
        <f>IF(AND(A73&lt;&gt;"",ISNUMBER(A73)),VLOOKUP(A73,Studies!A:BR,3,FALSE),"")</f>
        <v>https://www.ncbi.nlm.nih.gov/pubmed/7911763</v>
      </c>
      <c r="D73" s="256" t="str">
        <f>IF(AND(A73&lt;&gt;"",ISNUMBER(A73)),VLOOKUP(A73,Studies!A:BR,4,FALSE),"")</f>
        <v>Day 5 Hepatic decompensated</v>
      </c>
      <c r="E73" s="188" t="str">
        <f>IF(AND(A73&lt;&gt;"",ISNUMBER(A73)),VLOOKUP(A73,Studies!A:BR,5,FALSE),"")</f>
        <v>Buspirone</v>
      </c>
      <c r="F73" s="79" t="s">
        <v>111</v>
      </c>
      <c r="G73" s="78">
        <f t="shared" si="1"/>
        <v>1</v>
      </c>
    </row>
    <row r="74" spans="1:7" ht="13.9" x14ac:dyDescent="0.25">
      <c r="A74" s="80">
        <v>73</v>
      </c>
      <c r="B74" s="188" t="str">
        <f>IF(AND(A74&lt;&gt;"",ISNUMBER(A74)),VLOOKUP(A74,Studies!A:BR,2,FALSE),"")</f>
        <v>Barbhaiya 1993</v>
      </c>
      <c r="C74" s="188" t="str">
        <f>IF(AND(A74&lt;&gt;"",ISNUMBER(A74)),VLOOKUP(A74,Studies!A:BR,3,FALSE),"")</f>
        <v>https://www.ncbi.nlm.nih.gov/pubmed/7911763</v>
      </c>
      <c r="D74" s="256" t="str">
        <f>IF(AND(A74&lt;&gt;"",ISNUMBER(A74)),VLOOKUP(A74,Studies!A:BR,4,FALSE),"")</f>
        <v>Day 10 Normal</v>
      </c>
      <c r="E74" s="188" t="str">
        <f>IF(AND(A74&lt;&gt;"",ISNUMBER(A74)),VLOOKUP(A74,Studies!A:BR,5,FALSE),"")</f>
        <v>Buspirone</v>
      </c>
      <c r="F74" s="79" t="s">
        <v>111</v>
      </c>
      <c r="G74" s="78">
        <f t="shared" si="1"/>
        <v>1</v>
      </c>
    </row>
    <row r="75" spans="1:7" ht="13.9" x14ac:dyDescent="0.25">
      <c r="A75" s="80">
        <v>74</v>
      </c>
      <c r="B75" s="188" t="str">
        <f>IF(AND(A75&lt;&gt;"",ISNUMBER(A75)),VLOOKUP(A75,Studies!A:BR,2,FALSE),"")</f>
        <v>Barbhaiya 1993</v>
      </c>
      <c r="C75" s="188" t="str">
        <f>IF(AND(A75&lt;&gt;"",ISNUMBER(A75)),VLOOKUP(A75,Studies!A:BR,3,FALSE),"")</f>
        <v>https://www.ncbi.nlm.nih.gov/pubmed/7911763</v>
      </c>
      <c r="D75" s="256" t="str">
        <f>IF(AND(A75&lt;&gt;"",ISNUMBER(A75)),VLOOKUP(A75,Studies!A:BR,4,FALSE),"")</f>
        <v>Day 10 Renal mild</v>
      </c>
      <c r="E75" s="188" t="str">
        <f>IF(AND(A75&lt;&gt;"",ISNUMBER(A75)),VLOOKUP(A75,Studies!A:BR,5,FALSE),"")</f>
        <v>Buspirone</v>
      </c>
      <c r="F75" s="79" t="s">
        <v>111</v>
      </c>
      <c r="G75" s="78">
        <f t="shared" si="1"/>
        <v>1</v>
      </c>
    </row>
    <row r="76" spans="1:7" ht="13.9" x14ac:dyDescent="0.25">
      <c r="A76" s="80">
        <v>75</v>
      </c>
      <c r="B76" s="188" t="str">
        <f>IF(AND(A76&lt;&gt;"",ISNUMBER(A76)),VLOOKUP(A76,Studies!A:BR,2,FALSE),"")</f>
        <v>Barbhaiya 1993</v>
      </c>
      <c r="C76" s="188" t="str">
        <f>IF(AND(A76&lt;&gt;"",ISNUMBER(A76)),VLOOKUP(A76,Studies!A:BR,3,FALSE),"")</f>
        <v>https://www.ncbi.nlm.nih.gov/pubmed/7911763</v>
      </c>
      <c r="D76" s="256" t="str">
        <f>IF(AND(A76&lt;&gt;"",ISNUMBER(A76)),VLOOKUP(A76,Studies!A:BR,4,FALSE),"")</f>
        <v>Day 10 Renal moderate</v>
      </c>
      <c r="E76" s="188" t="str">
        <f>IF(AND(A76&lt;&gt;"",ISNUMBER(A76)),VLOOKUP(A76,Studies!A:BR,5,FALSE),"")</f>
        <v>Buspirone</v>
      </c>
      <c r="F76" s="79" t="s">
        <v>111</v>
      </c>
      <c r="G76" s="78">
        <f t="shared" si="1"/>
        <v>1</v>
      </c>
    </row>
    <row r="77" spans="1:7" ht="13.9" x14ac:dyDescent="0.25">
      <c r="A77" s="80">
        <v>76</v>
      </c>
      <c r="B77" s="188" t="str">
        <f>IF(AND(A77&lt;&gt;"",ISNUMBER(A77)),VLOOKUP(A77,Studies!A:BR,2,FALSE),"")</f>
        <v>Barbhaiya 1993</v>
      </c>
      <c r="C77" s="188" t="str">
        <f>IF(AND(A77&lt;&gt;"",ISNUMBER(A77)),VLOOKUP(A77,Studies!A:BR,3,FALSE),"")</f>
        <v>https://www.ncbi.nlm.nih.gov/pubmed/7911763</v>
      </c>
      <c r="D77" s="256" t="str">
        <f>IF(AND(A77&lt;&gt;"",ISNUMBER(A77)),VLOOKUP(A77,Studies!A:BR,4,FALSE),"")</f>
        <v>Day 10 Renal severe</v>
      </c>
      <c r="E77" s="188" t="str">
        <f>IF(AND(A77&lt;&gt;"",ISNUMBER(A77)),VLOOKUP(A77,Studies!A:BR,5,FALSE),"")</f>
        <v>Buspirone</v>
      </c>
      <c r="F77" s="79" t="s">
        <v>111</v>
      </c>
      <c r="G77" s="78">
        <f t="shared" si="1"/>
        <v>1</v>
      </c>
    </row>
    <row r="78" spans="1:7" ht="13.9" x14ac:dyDescent="0.25">
      <c r="A78" s="80">
        <v>77</v>
      </c>
      <c r="B78" s="188" t="str">
        <f>IF(AND(A78&lt;&gt;"",ISNUMBER(A78)),VLOOKUP(A78,Studies!A:BR,2,FALSE),"")</f>
        <v>Barbhaiya 1993</v>
      </c>
      <c r="C78" s="188" t="str">
        <f>IF(AND(A78&lt;&gt;"",ISNUMBER(A78)),VLOOKUP(A78,Studies!A:BR,3,FALSE),"")</f>
        <v>https://www.ncbi.nlm.nih.gov/pubmed/7911763</v>
      </c>
      <c r="D78" s="256" t="str">
        <f>IF(AND(A78&lt;&gt;"",ISNUMBER(A78)),VLOOKUP(A78,Studies!A:BR,4,FALSE),"")</f>
        <v>Day 10 Hepatic compensated</v>
      </c>
      <c r="E78" s="188" t="str">
        <f>IF(AND(A78&lt;&gt;"",ISNUMBER(A78)),VLOOKUP(A78,Studies!A:BR,5,FALSE),"")</f>
        <v>Buspirone</v>
      </c>
      <c r="F78" s="79" t="s">
        <v>111</v>
      </c>
      <c r="G78" s="78">
        <f t="shared" si="1"/>
        <v>1</v>
      </c>
    </row>
    <row r="79" spans="1:7" ht="13.9" x14ac:dyDescent="0.25">
      <c r="A79" s="80">
        <v>78</v>
      </c>
      <c r="B79" s="188" t="str">
        <f>IF(AND(A79&lt;&gt;"",ISNUMBER(A79)),VLOOKUP(A79,Studies!A:BR,2,FALSE),"")</f>
        <v>Barbhaiya 1993</v>
      </c>
      <c r="C79" s="188" t="str">
        <f>IF(AND(A79&lt;&gt;"",ISNUMBER(A79)),VLOOKUP(A79,Studies!A:BR,3,FALSE),"")</f>
        <v>https://www.ncbi.nlm.nih.gov/pubmed/7911763</v>
      </c>
      <c r="D79" s="256" t="str">
        <f>IF(AND(A79&lt;&gt;"",ISNUMBER(A79)),VLOOKUP(A79,Studies!A:BR,4,FALSE),"")</f>
        <v>Day 10 Hepatic decompensated</v>
      </c>
      <c r="E79" s="188" t="str">
        <f>IF(AND(A79&lt;&gt;"",ISNUMBER(A79)),VLOOKUP(A79,Studies!A:BR,5,FALSE),"")</f>
        <v>Buspirone</v>
      </c>
      <c r="F79" s="79" t="s">
        <v>111</v>
      </c>
      <c r="G79" s="78">
        <f t="shared" si="1"/>
        <v>1</v>
      </c>
    </row>
    <row r="80" spans="1:7" ht="13.9" x14ac:dyDescent="0.25">
      <c r="A80" s="110">
        <v>79</v>
      </c>
      <c r="B80" s="188" t="str">
        <f>IF(AND(A80&lt;&gt;"",ISNUMBER(A80)),VLOOKUP(A80,Studies!A:BR,2,FALSE),"")</f>
        <v>Barone 1993</v>
      </c>
      <c r="C80" s="188" t="str">
        <f>IF(AND(A80&lt;&gt;"",ISNUMBER(A80)),VLOOKUP(A80,Studies!A:BR,3,FALSE),"")</f>
        <v>https://www.ncbi.nlm.nih.gov/pubmed/8388198</v>
      </c>
      <c r="D80" s="256" t="str">
        <f>IF(AND(A80&lt;&gt;"",ISNUMBER(A80)),VLOOKUP(A80,Studies!A:BR,4,FALSE),"")</f>
        <v>day 1 fasted</v>
      </c>
      <c r="E80" s="188" t="str">
        <f>IF(AND(A80&lt;&gt;"",ISNUMBER(A80)),VLOOKUP(A80,Studies!A:BR,5,FALSE),"")</f>
        <v>Itraconazole</v>
      </c>
      <c r="F80" s="79" t="s">
        <v>149</v>
      </c>
      <c r="G80" s="78">
        <f t="shared" si="1"/>
        <v>1</v>
      </c>
    </row>
    <row r="81" spans="1:7" ht="13.9" x14ac:dyDescent="0.25">
      <c r="A81" s="110">
        <v>80</v>
      </c>
      <c r="B81" s="188" t="str">
        <f>IF(AND(A81&lt;&gt;"",ISNUMBER(A81)),VLOOKUP(A81,Studies!A:BR,2,FALSE),"")</f>
        <v>Barone 1993</v>
      </c>
      <c r="C81" s="188" t="str">
        <f>IF(AND(A81&lt;&gt;"",ISNUMBER(A81)),VLOOKUP(A81,Studies!A:BR,3,FALSE),"")</f>
        <v>https://www.ncbi.nlm.nih.gov/pubmed/8388198</v>
      </c>
      <c r="D81" s="256" t="str">
        <f>IF(AND(A81&lt;&gt;"",ISNUMBER(A81)),VLOOKUP(A81,Studies!A:BR,4,FALSE),"")</f>
        <v>day 1 fasted</v>
      </c>
      <c r="E81" s="188" t="str">
        <f>IF(AND(A81&lt;&gt;"",ISNUMBER(A81)),VLOOKUP(A81,Studies!A:BR,5,FALSE),"")</f>
        <v>Hydroxy-Itraconazole</v>
      </c>
      <c r="F81" s="79" t="s">
        <v>149</v>
      </c>
      <c r="G81" s="78">
        <f t="shared" si="1"/>
        <v>1</v>
      </c>
    </row>
    <row r="82" spans="1:7" ht="13.9" x14ac:dyDescent="0.25">
      <c r="A82" s="110">
        <v>81</v>
      </c>
      <c r="B82" s="188" t="str">
        <f>IF(AND(A82&lt;&gt;"",ISNUMBER(A82)),VLOOKUP(A82,Studies!A:BR,2,FALSE),"")</f>
        <v>Barone 1993</v>
      </c>
      <c r="C82" s="188" t="str">
        <f>IF(AND(A82&lt;&gt;"",ISNUMBER(A82)),VLOOKUP(A82,Studies!A:BR,3,FALSE),"")</f>
        <v>https://www.ncbi.nlm.nih.gov/pubmed/8388198</v>
      </c>
      <c r="D82" s="256" t="str">
        <f>IF(AND(A82&lt;&gt;"",ISNUMBER(A82)),VLOOKUP(A82,Studies!A:BR,4,FALSE),"")</f>
        <v>day 1 fed</v>
      </c>
      <c r="E82" s="188" t="str">
        <f>IF(AND(A82&lt;&gt;"",ISNUMBER(A82)),VLOOKUP(A82,Studies!A:BR,5,FALSE),"")</f>
        <v>Itraconazole</v>
      </c>
      <c r="F82" s="79" t="s">
        <v>149</v>
      </c>
      <c r="G82" s="78">
        <f t="shared" si="1"/>
        <v>1</v>
      </c>
    </row>
    <row r="83" spans="1:7" ht="13.9" x14ac:dyDescent="0.25">
      <c r="A83" s="110">
        <v>82</v>
      </c>
      <c r="B83" s="188" t="str">
        <f>IF(AND(A83&lt;&gt;"",ISNUMBER(A83)),VLOOKUP(A83,Studies!A:BR,2,FALSE),"")</f>
        <v>Barone 1993</v>
      </c>
      <c r="C83" s="188" t="str">
        <f>IF(AND(A83&lt;&gt;"",ISNUMBER(A83)),VLOOKUP(A83,Studies!A:BR,3,FALSE),"")</f>
        <v>https://www.ncbi.nlm.nih.gov/pubmed/8388198</v>
      </c>
      <c r="D83" s="256" t="str">
        <f>IF(AND(A83&lt;&gt;"",ISNUMBER(A83)),VLOOKUP(A83,Studies!A:BR,4,FALSE),"")</f>
        <v>day 1 fed</v>
      </c>
      <c r="E83" s="188" t="str">
        <f>IF(AND(A83&lt;&gt;"",ISNUMBER(A83)),VLOOKUP(A83,Studies!A:BR,5,FALSE),"")</f>
        <v>Hydroxy-Itraconazole</v>
      </c>
      <c r="F83" s="79" t="s">
        <v>149</v>
      </c>
      <c r="G83" s="78">
        <f t="shared" si="1"/>
        <v>1</v>
      </c>
    </row>
    <row r="84" spans="1:7" ht="13.9" x14ac:dyDescent="0.25">
      <c r="A84" s="110">
        <v>83</v>
      </c>
      <c r="B84" s="188" t="str">
        <f>IF(AND(A84&lt;&gt;"",ISNUMBER(A84)),VLOOKUP(A84,Studies!A:BR,2,FALSE),"")</f>
        <v>Barone 1993</v>
      </c>
      <c r="C84" s="188" t="str">
        <f>IF(AND(A84&lt;&gt;"",ISNUMBER(A84)),VLOOKUP(A84,Studies!A:BR,3,FALSE),"")</f>
        <v>https://www.ncbi.nlm.nih.gov/pubmed/8388198</v>
      </c>
      <c r="D84" s="256" t="str">
        <f>IF(AND(A84&lt;&gt;"",ISNUMBER(A84)),VLOOKUP(A84,Studies!A:BR,4,FALSE),"")</f>
        <v>day 15 fed</v>
      </c>
      <c r="E84" s="188" t="str">
        <f>IF(AND(A84&lt;&gt;"",ISNUMBER(A84)),VLOOKUP(A84,Studies!A:BR,5,FALSE),"")</f>
        <v>Itraconazole</v>
      </c>
      <c r="F84" s="79" t="s">
        <v>149</v>
      </c>
      <c r="G84" s="78">
        <f t="shared" si="1"/>
        <v>1</v>
      </c>
    </row>
    <row r="85" spans="1:7" ht="13.9" x14ac:dyDescent="0.25">
      <c r="A85" s="110">
        <v>84</v>
      </c>
      <c r="B85" s="188" t="str">
        <f>IF(AND(A85&lt;&gt;"",ISNUMBER(A85)),VLOOKUP(A85,Studies!A:BR,2,FALSE),"")</f>
        <v>Barone 1993</v>
      </c>
      <c r="C85" s="188" t="str">
        <f>IF(AND(A85&lt;&gt;"",ISNUMBER(A85)),VLOOKUP(A85,Studies!A:BR,3,FALSE),"")</f>
        <v>https://www.ncbi.nlm.nih.gov/pubmed/8388198</v>
      </c>
      <c r="D85" s="256" t="str">
        <f>IF(AND(A85&lt;&gt;"",ISNUMBER(A85)),VLOOKUP(A85,Studies!A:BR,4,FALSE),"")</f>
        <v>day 15 fed</v>
      </c>
      <c r="E85" s="188" t="str">
        <f>IF(AND(A85&lt;&gt;"",ISNUMBER(A85)),VLOOKUP(A85,Studies!A:BR,5,FALSE),"")</f>
        <v>Hydroxy-Itraconazole</v>
      </c>
      <c r="F85" s="79" t="s">
        <v>149</v>
      </c>
      <c r="G85" s="78">
        <f t="shared" si="1"/>
        <v>1</v>
      </c>
    </row>
    <row r="86" spans="1:7" ht="13.9" x14ac:dyDescent="0.25">
      <c r="A86" s="110">
        <v>85</v>
      </c>
      <c r="B86" s="188" t="str">
        <f>IF(AND(A86&lt;&gt;"",ISNUMBER(A86)),VLOOKUP(A86,Studies!A:BR,2,FALSE),"")</f>
        <v>Barone 1998a</v>
      </c>
      <c r="C86" s="188" t="str">
        <f>IF(AND(A86&lt;&gt;"",ISNUMBER(A86)),VLOOKUP(A86,Studies!A:BR,3,FALSE),"")</f>
        <v>https://www.ncbi.nlm.nih.gov/pubmed/9545149</v>
      </c>
      <c r="D86" s="256" t="str">
        <f>IF(AND(A86&lt;&gt;"",ISNUMBER(A86)),VLOOKUP(A86,Studies!A:BR,4,FALSE),"")</f>
        <v>day 1 fasted</v>
      </c>
      <c r="E86" s="188" t="str">
        <f>IF(AND(A86&lt;&gt;"",ISNUMBER(A86)),VLOOKUP(A86,Studies!A:BR,5,FALSE),"")</f>
        <v>Itraconazole</v>
      </c>
      <c r="F86" s="79" t="s">
        <v>149</v>
      </c>
      <c r="G86" s="78">
        <f t="shared" si="1"/>
        <v>1</v>
      </c>
    </row>
    <row r="87" spans="1:7" ht="13.9" x14ac:dyDescent="0.25">
      <c r="A87" s="110">
        <v>86</v>
      </c>
      <c r="B87" s="188" t="str">
        <f>IF(AND(A87&lt;&gt;"",ISNUMBER(A87)),VLOOKUP(A87,Studies!A:BR,2,FALSE),"")</f>
        <v>Barone 1998a</v>
      </c>
      <c r="C87" s="188" t="str">
        <f>IF(AND(A87&lt;&gt;"",ISNUMBER(A87)),VLOOKUP(A87,Studies!A:BR,3,FALSE),"")</f>
        <v>https://www.ncbi.nlm.nih.gov/pubmed/9545149</v>
      </c>
      <c r="D87" s="256" t="str">
        <f>IF(AND(A87&lt;&gt;"",ISNUMBER(A87)),VLOOKUP(A87,Studies!A:BR,4,FALSE),"")</f>
        <v>day 1 fasted</v>
      </c>
      <c r="E87" s="188" t="str">
        <f>IF(AND(A87&lt;&gt;"",ISNUMBER(A87)),VLOOKUP(A87,Studies!A:BR,5,FALSE),"")</f>
        <v>Hydroxy-Itraconazole</v>
      </c>
      <c r="F87" s="79" t="s">
        <v>149</v>
      </c>
      <c r="G87" s="78">
        <f t="shared" si="1"/>
        <v>1</v>
      </c>
    </row>
    <row r="88" spans="1:7" ht="13.9" x14ac:dyDescent="0.25">
      <c r="A88" s="110">
        <v>87</v>
      </c>
      <c r="B88" s="188" t="str">
        <f>IF(AND(A88&lt;&gt;"",ISNUMBER(A88)),VLOOKUP(A88,Studies!A:BR,2,FALSE),"")</f>
        <v>Barone 1998a</v>
      </c>
      <c r="C88" s="188" t="str">
        <f>IF(AND(A88&lt;&gt;"",ISNUMBER(A88)),VLOOKUP(A88,Studies!A:BR,3,FALSE),"")</f>
        <v>https://www.ncbi.nlm.nih.gov/pubmed/9545149</v>
      </c>
      <c r="D88" s="256" t="str">
        <f>IF(AND(A88&lt;&gt;"",ISNUMBER(A88)),VLOOKUP(A88,Studies!A:BR,4,FALSE),"")</f>
        <v>day 15 fasted</v>
      </c>
      <c r="E88" s="188" t="str">
        <f>IF(AND(A88&lt;&gt;"",ISNUMBER(A88)),VLOOKUP(A88,Studies!A:BR,5,FALSE),"")</f>
        <v>Itraconazole</v>
      </c>
      <c r="F88" s="79" t="s">
        <v>149</v>
      </c>
      <c r="G88" s="78">
        <f t="shared" si="1"/>
        <v>1</v>
      </c>
    </row>
    <row r="89" spans="1:7" ht="13.9" x14ac:dyDescent="0.25">
      <c r="A89" s="110">
        <v>88</v>
      </c>
      <c r="B89" s="188" t="str">
        <f>IF(AND(A89&lt;&gt;"",ISNUMBER(A89)),VLOOKUP(A89,Studies!A:BR,2,FALSE),"")</f>
        <v>Barone 1998a</v>
      </c>
      <c r="C89" s="188" t="str">
        <f>IF(AND(A89&lt;&gt;"",ISNUMBER(A89)),VLOOKUP(A89,Studies!A:BR,3,FALSE),"")</f>
        <v>https://www.ncbi.nlm.nih.gov/pubmed/9545149</v>
      </c>
      <c r="D89" s="256" t="str">
        <f>IF(AND(A89&lt;&gt;"",ISNUMBER(A89)),VLOOKUP(A89,Studies!A:BR,4,FALSE),"")</f>
        <v>day 15 fasted</v>
      </c>
      <c r="E89" s="188" t="str">
        <f>IF(AND(A89&lt;&gt;"",ISNUMBER(A89)),VLOOKUP(A89,Studies!A:BR,5,FALSE),"")</f>
        <v>Hydroxy-Itraconazole</v>
      </c>
      <c r="F89" s="79" t="s">
        <v>149</v>
      </c>
      <c r="G89" s="78">
        <f t="shared" si="1"/>
        <v>1</v>
      </c>
    </row>
    <row r="90" spans="1:7" ht="13.9" x14ac:dyDescent="0.25">
      <c r="A90" s="110">
        <v>89</v>
      </c>
      <c r="B90" s="188" t="str">
        <f>IF(AND(A90&lt;&gt;"",ISNUMBER(A90)),VLOOKUP(A90,Studies!A:BR,2,FALSE),"")</f>
        <v>Barone 1998a</v>
      </c>
      <c r="C90" s="188" t="str">
        <f>IF(AND(A90&lt;&gt;"",ISNUMBER(A90)),VLOOKUP(A90,Studies!A:BR,3,FALSE),"")</f>
        <v>https://www.ncbi.nlm.nih.gov/pubmed/9545149</v>
      </c>
      <c r="D90" s="256" t="str">
        <f>IF(AND(A90&lt;&gt;"",ISNUMBER(A90)),VLOOKUP(A90,Studies!A:BR,4,FALSE),"")</f>
        <v>day 1 fed</v>
      </c>
      <c r="E90" s="188" t="str">
        <f>IF(AND(A90&lt;&gt;"",ISNUMBER(A90)),VLOOKUP(A90,Studies!A:BR,5,FALSE),"")</f>
        <v>Itraconazole</v>
      </c>
      <c r="F90" s="79" t="s">
        <v>149</v>
      </c>
      <c r="G90" s="78">
        <f t="shared" si="1"/>
        <v>1</v>
      </c>
    </row>
    <row r="91" spans="1:7" ht="13.9" x14ac:dyDescent="0.25">
      <c r="A91" s="110">
        <v>90</v>
      </c>
      <c r="B91" s="188" t="str">
        <f>IF(AND(A91&lt;&gt;"",ISNUMBER(A91)),VLOOKUP(A91,Studies!A:BR,2,FALSE),"")</f>
        <v>Barone 1998a</v>
      </c>
      <c r="C91" s="188" t="str">
        <f>IF(AND(A91&lt;&gt;"",ISNUMBER(A91)),VLOOKUP(A91,Studies!A:BR,3,FALSE),"")</f>
        <v>https://www.ncbi.nlm.nih.gov/pubmed/9545149</v>
      </c>
      <c r="D91" s="256" t="str">
        <f>IF(AND(A91&lt;&gt;"",ISNUMBER(A91)),VLOOKUP(A91,Studies!A:BR,4,FALSE),"")</f>
        <v>day 1 fed</v>
      </c>
      <c r="E91" s="188" t="str">
        <f>IF(AND(A91&lt;&gt;"",ISNUMBER(A91)),VLOOKUP(A91,Studies!A:BR,5,FALSE),"")</f>
        <v>Hydroxy-Itraconazole</v>
      </c>
      <c r="F91" s="79" t="s">
        <v>149</v>
      </c>
      <c r="G91" s="78">
        <f t="shared" si="1"/>
        <v>1</v>
      </c>
    </row>
    <row r="92" spans="1:7" ht="13.9" x14ac:dyDescent="0.25">
      <c r="A92" s="110">
        <v>91</v>
      </c>
      <c r="B92" s="188" t="str">
        <f>IF(AND(A92&lt;&gt;"",ISNUMBER(A92)),VLOOKUP(A92,Studies!A:BR,2,FALSE),"")</f>
        <v>Barone 1998a</v>
      </c>
      <c r="C92" s="188" t="str">
        <f>IF(AND(A92&lt;&gt;"",ISNUMBER(A92)),VLOOKUP(A92,Studies!A:BR,3,FALSE),"")</f>
        <v>https://www.ncbi.nlm.nih.gov/pubmed/9545149</v>
      </c>
      <c r="D92" s="256" t="str">
        <f>IF(AND(A92&lt;&gt;"",ISNUMBER(A92)),VLOOKUP(A92,Studies!A:BR,4,FALSE),"")</f>
        <v>day 15 fed</v>
      </c>
      <c r="E92" s="188" t="str">
        <f>IF(AND(A92&lt;&gt;"",ISNUMBER(A92)),VLOOKUP(A92,Studies!A:BR,5,FALSE),"")</f>
        <v>Itraconazole</v>
      </c>
      <c r="F92" s="79" t="s">
        <v>149</v>
      </c>
      <c r="G92" s="78">
        <f t="shared" si="1"/>
        <v>1</v>
      </c>
    </row>
    <row r="93" spans="1:7" ht="13.9" x14ac:dyDescent="0.25">
      <c r="A93" s="110">
        <v>92</v>
      </c>
      <c r="B93" s="188" t="str">
        <f>IF(AND(A93&lt;&gt;"",ISNUMBER(A93)),VLOOKUP(A93,Studies!A:BR,2,FALSE),"")</f>
        <v>Barone 1998a</v>
      </c>
      <c r="C93" s="188" t="str">
        <f>IF(AND(A93&lt;&gt;"",ISNUMBER(A93)),VLOOKUP(A93,Studies!A:BR,3,FALSE),"")</f>
        <v>https://www.ncbi.nlm.nih.gov/pubmed/9545149</v>
      </c>
      <c r="D93" s="256" t="str">
        <f>IF(AND(A93&lt;&gt;"",ISNUMBER(A93)),VLOOKUP(A93,Studies!A:BR,4,FALSE),"")</f>
        <v>day 15 fed</v>
      </c>
      <c r="E93" s="188" t="str">
        <f>IF(AND(A93&lt;&gt;"",ISNUMBER(A93)),VLOOKUP(A93,Studies!A:BR,5,FALSE),"")</f>
        <v>Hydroxy-Itraconazole</v>
      </c>
      <c r="F93" s="79" t="s">
        <v>149</v>
      </c>
      <c r="G93" s="78">
        <f t="shared" si="1"/>
        <v>1</v>
      </c>
    </row>
    <row r="94" spans="1:7" ht="13.9" x14ac:dyDescent="0.25">
      <c r="A94" s="110">
        <v>93</v>
      </c>
      <c r="B94" s="188" t="str">
        <f>IF(AND(A94&lt;&gt;"",ISNUMBER(A94)),VLOOKUP(A94,Studies!A:BR,2,FALSE),"")</f>
        <v>Barone 1998b</v>
      </c>
      <c r="C94" s="188" t="str">
        <f>IF(AND(A94&lt;&gt;"",ISNUMBER(A94)),VLOOKUP(A94,Studies!A:BR,3,FALSE),"")</f>
        <v>https://www.ncbi.nlm.nih.gov/pubmed/9661037</v>
      </c>
      <c r="D94" s="256" t="str">
        <f>IF(AND(A94&lt;&gt;"",ISNUMBER(A94)),VLOOKUP(A94,Studies!A:BR,4,FALSE),"")</f>
        <v>Solution</v>
      </c>
      <c r="E94" s="188" t="str">
        <f>IF(AND(A94&lt;&gt;"",ISNUMBER(A94)),VLOOKUP(A94,Studies!A:BR,5,FALSE),"")</f>
        <v>Itraconazole</v>
      </c>
      <c r="F94" s="79" t="s">
        <v>149</v>
      </c>
      <c r="G94" s="78">
        <f t="shared" si="1"/>
        <v>1</v>
      </c>
    </row>
    <row r="95" spans="1:7" ht="13.9" x14ac:dyDescent="0.25">
      <c r="A95" s="110">
        <v>94</v>
      </c>
      <c r="B95" s="188" t="str">
        <f>IF(AND(A95&lt;&gt;"",ISNUMBER(A95)),VLOOKUP(A95,Studies!A:BR,2,FALSE),"")</f>
        <v>Barone 1998b</v>
      </c>
      <c r="C95" s="188" t="str">
        <f>IF(AND(A95&lt;&gt;"",ISNUMBER(A95)),VLOOKUP(A95,Studies!A:BR,3,FALSE),"")</f>
        <v>https://www.ncbi.nlm.nih.gov/pubmed/9661037</v>
      </c>
      <c r="D95" s="256" t="str">
        <f>IF(AND(A95&lt;&gt;"",ISNUMBER(A95)),VLOOKUP(A95,Studies!A:BR,4,FALSE),"")</f>
        <v>Solution</v>
      </c>
      <c r="E95" s="188" t="str">
        <f>IF(AND(A95&lt;&gt;"",ISNUMBER(A95)),VLOOKUP(A95,Studies!A:BR,5,FALSE),"")</f>
        <v>Hydroxy-Itraconazole</v>
      </c>
      <c r="F95" s="79" t="s">
        <v>149</v>
      </c>
      <c r="G95" s="78">
        <f t="shared" si="1"/>
        <v>1</v>
      </c>
    </row>
    <row r="96" spans="1:7" ht="13.9" x14ac:dyDescent="0.25">
      <c r="A96" s="110">
        <v>95</v>
      </c>
      <c r="B96" s="188" t="str">
        <f>IF(AND(A96&lt;&gt;"",ISNUMBER(A96)),VLOOKUP(A96,Studies!A:BR,2,FALSE),"")</f>
        <v>Barone 1998b</v>
      </c>
      <c r="C96" s="188" t="str">
        <f>IF(AND(A96&lt;&gt;"",ISNUMBER(A96)),VLOOKUP(A96,Studies!A:BR,3,FALSE),"")</f>
        <v>https://www.ncbi.nlm.nih.gov/pubmed/9661037</v>
      </c>
      <c r="D96" s="256" t="str">
        <f>IF(AND(A96&lt;&gt;"",ISNUMBER(A96)),VLOOKUP(A96,Studies!A:BR,4,FALSE),"")</f>
        <v>F05 Capsule</v>
      </c>
      <c r="E96" s="188" t="str">
        <f>IF(AND(A96&lt;&gt;"",ISNUMBER(A96)),VLOOKUP(A96,Studies!A:BR,5,FALSE),"")</f>
        <v>Itraconazole</v>
      </c>
      <c r="F96" s="79" t="s">
        <v>149</v>
      </c>
      <c r="G96" s="78">
        <f t="shared" si="1"/>
        <v>1</v>
      </c>
    </row>
    <row r="97" spans="1:7" ht="13.9" x14ac:dyDescent="0.25">
      <c r="A97" s="110">
        <v>96</v>
      </c>
      <c r="B97" s="188" t="str">
        <f>IF(AND(A97&lt;&gt;"",ISNUMBER(A97)),VLOOKUP(A97,Studies!A:BR,2,FALSE),"")</f>
        <v>Barone 1998b</v>
      </c>
      <c r="C97" s="188" t="str">
        <f>IF(AND(A97&lt;&gt;"",ISNUMBER(A97)),VLOOKUP(A97,Studies!A:BR,3,FALSE),"")</f>
        <v>https://www.ncbi.nlm.nih.gov/pubmed/9661037</v>
      </c>
      <c r="D97" s="256" t="str">
        <f>IF(AND(A97&lt;&gt;"",ISNUMBER(A97)),VLOOKUP(A97,Studies!A:BR,4,FALSE),"")</f>
        <v>F05 Capsule</v>
      </c>
      <c r="E97" s="188" t="str">
        <f>IF(AND(A97&lt;&gt;"",ISNUMBER(A97)),VLOOKUP(A97,Studies!A:BR,5,FALSE),"")</f>
        <v>Hydroxy-Itraconazole</v>
      </c>
      <c r="F97" s="79" t="s">
        <v>149</v>
      </c>
      <c r="G97" s="78">
        <f t="shared" si="1"/>
        <v>1</v>
      </c>
    </row>
    <row r="98" spans="1:7" ht="13.9" x14ac:dyDescent="0.25">
      <c r="A98" s="110">
        <v>97</v>
      </c>
      <c r="B98" s="188" t="str">
        <f>IF(AND(A98&lt;&gt;"",ISNUMBER(A98)),VLOOKUP(A98,Studies!A:BR,2,FALSE),"")</f>
        <v>Barone 1998b</v>
      </c>
      <c r="C98" s="188" t="str">
        <f>IF(AND(A98&lt;&gt;"",ISNUMBER(A98)),VLOOKUP(A98,Studies!A:BR,3,FALSE),"")</f>
        <v>https://www.ncbi.nlm.nih.gov/pubmed/9661037</v>
      </c>
      <c r="D98" s="256" t="str">
        <f>IF(AND(A98&lt;&gt;"",ISNUMBER(A98)),VLOOKUP(A98,Studies!A:BR,4,FALSE),"")</f>
        <v>F12 Capsule</v>
      </c>
      <c r="E98" s="188" t="str">
        <f>IF(AND(A98&lt;&gt;"",ISNUMBER(A98)),VLOOKUP(A98,Studies!A:BR,5,FALSE),"")</f>
        <v>Itraconazole</v>
      </c>
      <c r="F98" s="79" t="s">
        <v>149</v>
      </c>
      <c r="G98" s="78">
        <f t="shared" si="1"/>
        <v>1</v>
      </c>
    </row>
    <row r="99" spans="1:7" ht="13.9" x14ac:dyDescent="0.25">
      <c r="A99" s="110">
        <v>98</v>
      </c>
      <c r="B99" s="188" t="str">
        <f>IF(AND(A99&lt;&gt;"",ISNUMBER(A99)),VLOOKUP(A99,Studies!A:BR,2,FALSE),"")</f>
        <v>Barone 1998b</v>
      </c>
      <c r="C99" s="188" t="str">
        <f>IF(AND(A99&lt;&gt;"",ISNUMBER(A99)),VLOOKUP(A99,Studies!A:BR,3,FALSE),"")</f>
        <v>https://www.ncbi.nlm.nih.gov/pubmed/9661037</v>
      </c>
      <c r="D99" s="256" t="str">
        <f>IF(AND(A99&lt;&gt;"",ISNUMBER(A99)),VLOOKUP(A99,Studies!A:BR,4,FALSE),"")</f>
        <v>F12 Capsule</v>
      </c>
      <c r="E99" s="188" t="str">
        <f>IF(AND(A99&lt;&gt;"",ISNUMBER(A99)),VLOOKUP(A99,Studies!A:BR,5,FALSE),"")</f>
        <v>Hydroxy-Itraconazole</v>
      </c>
      <c r="F99" s="79" t="s">
        <v>149</v>
      </c>
      <c r="G99" s="78">
        <f t="shared" si="1"/>
        <v>1</v>
      </c>
    </row>
    <row r="100" spans="1:7" ht="13.9" x14ac:dyDescent="0.25">
      <c r="A100" s="111">
        <v>100</v>
      </c>
      <c r="B100" s="188" t="str">
        <f>IF(AND(A100&lt;&gt;"",ISNUMBER(A100)),VLOOKUP(A100,Studies!A:BR,2,FALSE),"")</f>
        <v>Blume 1989</v>
      </c>
      <c r="C100" s="188" t="str">
        <f>IF(AND(A100&lt;&gt;"",ISNUMBER(A100)),VLOOKUP(A100,Studies!A:BR,3,FALSE),"")</f>
        <v>https://doi.org/10.1002/pauz.19900190516</v>
      </c>
      <c r="D100" s="256" t="str">
        <f>IF(AND(A100&lt;&gt;"",ISNUMBER(A100)),VLOOKUP(A100,Studies!A:BR,4,FALSE),"")</f>
        <v>450 mg REFERENZ</v>
      </c>
      <c r="E100" s="188" t="str">
        <f>IF(AND(A100&lt;&gt;"",ISNUMBER(A100)),VLOOKUP(A100,Studies!A:BR,5,FALSE),"")</f>
        <v>Rifampicin</v>
      </c>
      <c r="F100" s="79" t="s">
        <v>54</v>
      </c>
      <c r="G100" s="78">
        <f t="shared" si="1"/>
        <v>2</v>
      </c>
    </row>
    <row r="101" spans="1:7" ht="13.9" x14ac:dyDescent="0.25">
      <c r="A101" s="110">
        <v>101</v>
      </c>
      <c r="B101" s="188" t="str">
        <f>IF(AND(A101&lt;&gt;"",ISNUMBER(A101)),VLOOKUP(A101,Studies!A:BR,2,FALSE),"")</f>
        <v>Blume 1989</v>
      </c>
      <c r="C101" s="188" t="str">
        <f>IF(AND(A101&lt;&gt;"",ISNUMBER(A101)),VLOOKUP(A101,Studies!A:BR,3,FALSE),"")</f>
        <v>https://doi.org/10.1002/pauz.19900190516</v>
      </c>
      <c r="D101" s="256" t="str">
        <f>IF(AND(A101&lt;&gt;"",ISNUMBER(A101)),VLOOKUP(A101,Studies!A:BR,4,FALSE),"")</f>
        <v>600 mg REFERENZ</v>
      </c>
      <c r="E101" s="188" t="str">
        <f>IF(AND(A101&lt;&gt;"",ISNUMBER(A101)),VLOOKUP(A101,Studies!A:BR,5,FALSE),"")</f>
        <v>Rifampicin</v>
      </c>
      <c r="F101" s="79" t="s">
        <v>54</v>
      </c>
      <c r="G101" s="78">
        <f t="shared" si="1"/>
        <v>1</v>
      </c>
    </row>
    <row r="102" spans="1:7" ht="13.9" x14ac:dyDescent="0.25">
      <c r="A102" s="110">
        <v>104</v>
      </c>
      <c r="B102" s="188" t="str">
        <f>IF(AND(A102&lt;&gt;"",ISNUMBER(A102)),VLOOKUP(A102,Studies!A:BR,2,FALSE),"")</f>
        <v>Bornemann 1986</v>
      </c>
      <c r="C102" s="188" t="str">
        <f>IF(AND(A102&lt;&gt;"",ISNUMBER(A102)),VLOOKUP(A102,Studies!A:BR,3,FALSE),"")</f>
        <v>https://www.ncbi.nlm.nih.gov/pubmed/2936766</v>
      </c>
      <c r="D102" s="256" t="str">
        <f>IF(AND(A102&lt;&gt;"",ISNUMBER(A102)),VLOOKUP(A102,Studies!A:BR,4,FALSE),"")</f>
        <v>1 h after a meal</v>
      </c>
      <c r="E102" s="188" t="str">
        <f>IF(AND(A102&lt;&gt;"",ISNUMBER(A102)),VLOOKUP(A102,Studies!A:BR,5,FALSE),"")</f>
        <v>Midazolam</v>
      </c>
      <c r="F102" s="79" t="s">
        <v>102</v>
      </c>
      <c r="G102" s="78">
        <f t="shared" si="1"/>
        <v>3</v>
      </c>
    </row>
    <row r="103" spans="1:7" ht="13.9" x14ac:dyDescent="0.25">
      <c r="A103" s="112">
        <v>105</v>
      </c>
      <c r="B103" s="188" t="str">
        <f>IF(AND(A103&lt;&gt;"",ISNUMBER(A103)),VLOOKUP(A103,Studies!A:BR,2,FALSE),"")</f>
        <v>Bornemann 1986</v>
      </c>
      <c r="C103" s="188" t="str">
        <f>IF(AND(A103&lt;&gt;"",ISNUMBER(A103)),VLOOKUP(A103,Studies!A:BR,3,FALSE),"")</f>
        <v>https://www.ncbi.nlm.nih.gov/pubmed/2936766</v>
      </c>
      <c r="D103" s="256" t="str">
        <f>IF(AND(A103&lt;&gt;"",ISNUMBER(A103)),VLOOKUP(A103,Studies!A:BR,4,FALSE),"")</f>
        <v>1 h before a meal</v>
      </c>
      <c r="E103" s="188" t="str">
        <f>IF(AND(A103&lt;&gt;"",ISNUMBER(A103)),VLOOKUP(A103,Studies!A:BR,5,FALSE),"")</f>
        <v>Midazolam</v>
      </c>
      <c r="F103" s="79" t="s">
        <v>102</v>
      </c>
      <c r="G103" s="78">
        <f t="shared" si="1"/>
        <v>1</v>
      </c>
    </row>
    <row r="104" spans="1:7" ht="13.9" x14ac:dyDescent="0.25">
      <c r="A104" s="112">
        <v>106</v>
      </c>
      <c r="B104" s="188" t="str">
        <f>IF(AND(A104&lt;&gt;"",ISNUMBER(A104)),VLOOKUP(A104,Studies!A:BR,2,FALSE),"")</f>
        <v>Bornemann 1986</v>
      </c>
      <c r="C104" s="188" t="str">
        <f>IF(AND(A104&lt;&gt;"",ISNUMBER(A104)),VLOOKUP(A104,Studies!A:BR,3,FALSE),"")</f>
        <v>https://www.ncbi.nlm.nih.gov/pubmed/2936766</v>
      </c>
      <c r="D104" s="256" t="str">
        <f>IF(AND(A104&lt;&gt;"",ISNUMBER(A104)),VLOOKUP(A104,Studies!A:BR,4,FALSE),"")</f>
        <v>with a meal</v>
      </c>
      <c r="E104" s="188" t="str">
        <f>IF(AND(A104&lt;&gt;"",ISNUMBER(A104)),VLOOKUP(A104,Studies!A:BR,5,FALSE),"")</f>
        <v>Midazolam</v>
      </c>
      <c r="F104" s="79" t="s">
        <v>102</v>
      </c>
      <c r="G104" s="78">
        <f t="shared" si="1"/>
        <v>1</v>
      </c>
    </row>
    <row r="105" spans="1:7" ht="13.9" x14ac:dyDescent="0.25">
      <c r="A105" s="110">
        <v>107</v>
      </c>
      <c r="B105" s="188" t="str">
        <f>IF(AND(A105&lt;&gt;"",ISNUMBER(A105)),VLOOKUP(A105,Studies!A:BR,2,FALSE),"")</f>
        <v>Bornemann 1986</v>
      </c>
      <c r="C105" s="188" t="str">
        <f>IF(AND(A105&lt;&gt;"",ISNUMBER(A105)),VLOOKUP(A105,Studies!A:BR,3,FALSE),"")</f>
        <v>https://www.ncbi.nlm.nih.gov/pubmed/2936766</v>
      </c>
      <c r="D105" s="256" t="str">
        <f>IF(AND(A105&lt;&gt;"",ISNUMBER(A105)),VLOOKUP(A105,Studies!A:BR,4,FALSE),"")</f>
        <v>fasting condition</v>
      </c>
      <c r="E105" s="188" t="str">
        <f>IF(AND(A105&lt;&gt;"",ISNUMBER(A105)),VLOOKUP(A105,Studies!A:BR,5,FALSE),"")</f>
        <v>Midazolam</v>
      </c>
      <c r="F105" s="79" t="s">
        <v>102</v>
      </c>
      <c r="G105" s="78">
        <f t="shared" si="1"/>
        <v>1</v>
      </c>
    </row>
    <row r="106" spans="1:7" ht="13.9" x14ac:dyDescent="0.25">
      <c r="A106" s="110">
        <v>109</v>
      </c>
      <c r="B106" s="188" t="str">
        <f>IF(AND(A106&lt;&gt;"",ISNUMBER(A106)),VLOOKUP(A106,Studies!A:BR,2,FALSE),"")</f>
        <v>Burger 2006</v>
      </c>
      <c r="C106" s="188" t="str">
        <f>IF(AND(A106&lt;&gt;"",ISNUMBER(A106)),VLOOKUP(A106,Studies!A:BR,3,FALSE),"")</f>
        <v>https://www.ncbi.nlm.nih.gov/pubmed/17005814</v>
      </c>
      <c r="D106" s="256" t="str">
        <f>IF(AND(A106&lt;&gt;"",ISNUMBER(A106)),VLOOKUP(A106,Studies!A:BR,4,FALSE),"")</f>
        <v>Rifampin alone</v>
      </c>
      <c r="E106" s="188" t="str">
        <f>IF(AND(A106&lt;&gt;"",ISNUMBER(A106)),VLOOKUP(A106,Studies!A:BR,5,FALSE),"")</f>
        <v>Rifampicin</v>
      </c>
      <c r="F106" s="79" t="s">
        <v>54</v>
      </c>
      <c r="G106" s="78">
        <f t="shared" si="1"/>
        <v>2</v>
      </c>
    </row>
    <row r="107" spans="1:7" ht="13.9" x14ac:dyDescent="0.25">
      <c r="A107" s="110">
        <v>110</v>
      </c>
      <c r="B107" s="188" t="str">
        <f>IF(AND(A107&lt;&gt;"",ISNUMBER(A107)),VLOOKUP(A107,Studies!A:BR,2,FALSE),"")</f>
        <v>Chouchane 1995</v>
      </c>
      <c r="C107" s="188" t="str">
        <f>IF(AND(A107&lt;&gt;"",ISNUMBER(A107)),VLOOKUP(A107,Studies!A:BR,3,FALSE),"")</f>
        <v>https://www.ncbi.nlm.nih.gov/pubmed/8983939</v>
      </c>
      <c r="D107" s="256" t="str">
        <f>IF(AND(A107&lt;&gt;"",ISNUMBER(A107)),VLOOKUP(A107,Studies!A:BR,4,FALSE),"")</f>
        <v>Rimactan</v>
      </c>
      <c r="E107" s="188" t="str">
        <f>IF(AND(A107&lt;&gt;"",ISNUMBER(A107)),VLOOKUP(A107,Studies!A:BR,5,FALSE),"")</f>
        <v>Rifampicin</v>
      </c>
      <c r="F107" s="79" t="s">
        <v>54</v>
      </c>
      <c r="G107" s="78">
        <f t="shared" si="1"/>
        <v>1</v>
      </c>
    </row>
    <row r="108" spans="1:7" ht="13.9" x14ac:dyDescent="0.25">
      <c r="A108" s="110">
        <v>111</v>
      </c>
      <c r="B108" s="188" t="str">
        <f>IF(AND(A108&lt;&gt;"",ISNUMBER(A108)),VLOOKUP(A108,Studies!A:BR,2,FALSE),"")</f>
        <v>Chouchane 1995</v>
      </c>
      <c r="C108" s="188" t="str">
        <f>IF(AND(A108&lt;&gt;"",ISNUMBER(A108)),VLOOKUP(A108,Studies!A:BR,3,FALSE),"")</f>
        <v>https://www.ncbi.nlm.nih.gov/pubmed/8983939</v>
      </c>
      <c r="D108" s="256" t="str">
        <f>IF(AND(A108&lt;&gt;"",ISNUMBER(A108)),VLOOKUP(A108,Studies!A:BR,4,FALSE),"")</f>
        <v>Rifampicin Generic</v>
      </c>
      <c r="E108" s="188" t="str">
        <f>IF(AND(A108&lt;&gt;"",ISNUMBER(A108)),VLOOKUP(A108,Studies!A:BR,5,FALSE),"")</f>
        <v>Rifampicin</v>
      </c>
      <c r="F108" s="79" t="s">
        <v>54</v>
      </c>
      <c r="G108" s="78">
        <f t="shared" si="1"/>
        <v>1</v>
      </c>
    </row>
    <row r="109" spans="1:7" ht="13.9" x14ac:dyDescent="0.25">
      <c r="A109" s="111">
        <v>112</v>
      </c>
      <c r="B109" s="188" t="str">
        <f>IF(AND(A109&lt;&gt;"",ISNUMBER(A109)),VLOOKUP(A109,Studies!A:BR,2,FALSE),"")</f>
        <v>Chung 2006</v>
      </c>
      <c r="C109" s="188" t="str">
        <f>IF(AND(A109&lt;&gt;"",ISNUMBER(A109)),VLOOKUP(A109,Studies!A:BR,3,FALSE),"")</f>
        <v>https://www.ncbi.nlm.nih.gov/pubmed/16580903</v>
      </c>
      <c r="D109" s="256" t="str">
        <f>IF(AND(A109&lt;&gt;"",ISNUMBER(A109)),VLOOKUP(A109,Studies!A:BR,4,FALSE),"")</f>
        <v>Control (Perpetrator Placebo)</v>
      </c>
      <c r="E109" s="188" t="str">
        <f>IF(AND(A109&lt;&gt;"",ISNUMBER(A109)),VLOOKUP(A109,Studies!A:BR,5,FALSE),"")</f>
        <v>Midazolam</v>
      </c>
      <c r="F109" s="79" t="s">
        <v>1276</v>
      </c>
      <c r="G109" s="78">
        <f t="shared" si="1"/>
        <v>1</v>
      </c>
    </row>
    <row r="110" spans="1:7" ht="13.9" x14ac:dyDescent="0.25">
      <c r="A110" s="110">
        <v>113</v>
      </c>
      <c r="B110" s="188" t="str">
        <f>IF(AND(A110&lt;&gt;"",ISNUMBER(A110)),VLOOKUP(A110,Studies!A:BR,2,FALSE),"")</f>
        <v>Chung 2006</v>
      </c>
      <c r="C110" s="188" t="str">
        <f>IF(AND(A110&lt;&gt;"",ISNUMBER(A110)),VLOOKUP(A110,Studies!A:BR,3,FALSE),"")</f>
        <v>https://www.ncbi.nlm.nih.gov/pubmed/16580903</v>
      </c>
      <c r="D110" s="256" t="str">
        <f>IF(AND(A110&lt;&gt;"",ISNUMBER(A110)),VLOOKUP(A110,Studies!A:BR,4,FALSE),"")</f>
        <v>with Perpetrator (Rifampicin)</v>
      </c>
      <c r="E110" s="188" t="str">
        <f>IF(AND(A110&lt;&gt;"",ISNUMBER(A110)),VLOOKUP(A110,Studies!A:BR,5,FALSE),"")</f>
        <v>Midazolam</v>
      </c>
      <c r="F110" s="79" t="s">
        <v>1274</v>
      </c>
      <c r="G110" s="78">
        <f t="shared" si="1"/>
        <v>1</v>
      </c>
    </row>
    <row r="111" spans="1:7" ht="13.9" x14ac:dyDescent="0.25">
      <c r="A111" s="110">
        <v>114</v>
      </c>
      <c r="B111" s="188" t="str">
        <f>IF(AND(A111&lt;&gt;"",ISNUMBER(A111)),VLOOKUP(A111,Studies!A:BR,2,FALSE),"")</f>
        <v>Chung 2006</v>
      </c>
      <c r="C111" s="188" t="str">
        <f>IF(AND(A111&lt;&gt;"",ISNUMBER(A111)),VLOOKUP(A111,Studies!A:BR,3,FALSE),"")</f>
        <v>https://www.ncbi.nlm.nih.gov/pubmed/16580903</v>
      </c>
      <c r="D111" s="256" t="str">
        <f>IF(AND(A111&lt;&gt;"",ISNUMBER(A111)),VLOOKUP(A111,Studies!A:BR,4,FALSE),"")</f>
        <v>with Perpetrator (Ketoconazole)</v>
      </c>
      <c r="E111" s="188" t="str">
        <f>IF(AND(A111&lt;&gt;"",ISNUMBER(A111)),VLOOKUP(A111,Studies!A:BR,5,FALSE),"")</f>
        <v>Midazolam</v>
      </c>
      <c r="F111" s="79" t="s">
        <v>1277</v>
      </c>
      <c r="G111" s="78">
        <f t="shared" si="1"/>
        <v>1</v>
      </c>
    </row>
    <row r="112" spans="1:7" ht="13.9" x14ac:dyDescent="0.25">
      <c r="A112" s="110">
        <v>115</v>
      </c>
      <c r="B112" s="188" t="str">
        <f>IF(AND(A112&lt;&gt;"",ISNUMBER(A112)),VLOOKUP(A112,Studies!A:BR,2,FALSE),"")</f>
        <v>Chung 2006</v>
      </c>
      <c r="C112" s="188" t="str">
        <f>IF(AND(A112&lt;&gt;"",ISNUMBER(A112)),VLOOKUP(A112,Studies!A:BR,3,FALSE),"")</f>
        <v>https://www.ncbi.nlm.nih.gov/pubmed/16580903</v>
      </c>
      <c r="D112" s="256" t="str">
        <f>IF(AND(A112&lt;&gt;"",ISNUMBER(A112)),VLOOKUP(A112,Studies!A:BR,4,FALSE),"")</f>
        <v>Control (Perpetrator Placebo)</v>
      </c>
      <c r="E112" s="188" t="str">
        <f>IF(AND(A112&lt;&gt;"",ISNUMBER(A112)),VLOOKUP(A112,Studies!A:BR,5,FALSE),"")</f>
        <v>Simvastatin</v>
      </c>
      <c r="F112" s="79" t="s">
        <v>208</v>
      </c>
      <c r="G112" s="78">
        <f t="shared" si="1"/>
        <v>1</v>
      </c>
    </row>
    <row r="113" spans="1:7" ht="13.9" x14ac:dyDescent="0.25">
      <c r="A113" s="110">
        <v>116</v>
      </c>
      <c r="B113" s="188" t="str">
        <f>IF(AND(A113&lt;&gt;"",ISNUMBER(A113)),VLOOKUP(A113,Studies!A:BR,2,FALSE),"")</f>
        <v>Chung 2006</v>
      </c>
      <c r="C113" s="188" t="str">
        <f>IF(AND(A113&lt;&gt;"",ISNUMBER(A113)),VLOOKUP(A113,Studies!A:BR,3,FALSE),"")</f>
        <v>https://www.ncbi.nlm.nih.gov/pubmed/16580903</v>
      </c>
      <c r="D113" s="256" t="str">
        <f>IF(AND(A113&lt;&gt;"",ISNUMBER(A113)),VLOOKUP(A113,Studies!A:BR,4,FALSE),"")</f>
        <v>with Perpetrator (Rifampicin)</v>
      </c>
      <c r="E113" s="188" t="str">
        <f>IF(AND(A113&lt;&gt;"",ISNUMBER(A113)),VLOOKUP(A113,Studies!A:BR,5,FALSE),"")</f>
        <v>Simvastatin</v>
      </c>
      <c r="F113" s="79" t="s">
        <v>208</v>
      </c>
      <c r="G113" s="78">
        <f t="shared" si="1"/>
        <v>1</v>
      </c>
    </row>
    <row r="114" spans="1:7" ht="13.9" x14ac:dyDescent="0.25">
      <c r="A114" s="110">
        <v>117</v>
      </c>
      <c r="B114" s="188" t="str">
        <f>IF(AND(A114&lt;&gt;"",ISNUMBER(A114)),VLOOKUP(A114,Studies!A:BR,2,FALSE),"")</f>
        <v>Chung 2006</v>
      </c>
      <c r="C114" s="188" t="str">
        <f>IF(AND(A114&lt;&gt;"",ISNUMBER(A114)),VLOOKUP(A114,Studies!A:BR,3,FALSE),"")</f>
        <v>https://www.ncbi.nlm.nih.gov/pubmed/16580903</v>
      </c>
      <c r="D114" s="256" t="str">
        <f>IF(AND(A114&lt;&gt;"",ISNUMBER(A114)),VLOOKUP(A114,Studies!A:BR,4,FALSE),"")</f>
        <v>with Perpetrator (Ketoconazole)</v>
      </c>
      <c r="E114" s="188" t="str">
        <f>IF(AND(A114&lt;&gt;"",ISNUMBER(A114)),VLOOKUP(A114,Studies!A:BR,5,FALSE),"")</f>
        <v>Simvastatin</v>
      </c>
      <c r="F114" s="79" t="s">
        <v>208</v>
      </c>
      <c r="G114" s="78">
        <f t="shared" si="1"/>
        <v>1</v>
      </c>
    </row>
    <row r="115" spans="1:7" ht="13.9" x14ac:dyDescent="0.25">
      <c r="A115" s="110">
        <v>118</v>
      </c>
      <c r="B115" s="188" t="str">
        <f>IF(AND(A115&lt;&gt;"",ISNUMBER(A115)),VLOOKUP(A115,Studies!A:BR,2,FALSE),"")</f>
        <v>Darwish 2008</v>
      </c>
      <c r="C115" s="188" t="str">
        <f>IF(AND(A115&lt;&gt;"",ISNUMBER(A115)),VLOOKUP(A115,Studies!A:BR,3,FALSE),"")</f>
        <v>https://www.ncbi.nlm.nih.gov/pubmed/18076219</v>
      </c>
      <c r="D115" s="256" t="str">
        <f>IF(AND(A115&lt;&gt;"",ISNUMBER(A115)),VLOOKUP(A115,Studies!A:BR,4,FALSE),"")</f>
        <v>oral</v>
      </c>
      <c r="E115" s="188" t="str">
        <f>IF(AND(A115&lt;&gt;"",ISNUMBER(A115)),VLOOKUP(A115,Studies!A:BR,5,FALSE),"")</f>
        <v>Midazolam</v>
      </c>
      <c r="F115" s="79" t="s">
        <v>102</v>
      </c>
      <c r="G115" s="78">
        <f t="shared" si="1"/>
        <v>1</v>
      </c>
    </row>
    <row r="116" spans="1:7" ht="13.9" x14ac:dyDescent="0.25">
      <c r="A116" s="110">
        <v>119</v>
      </c>
      <c r="B116" s="188" t="str">
        <f>IF(AND(A116&lt;&gt;"",ISNUMBER(A116)),VLOOKUP(A116,Studies!A:BR,2,FALSE),"")</f>
        <v>Darwish 2008</v>
      </c>
      <c r="C116" s="188" t="str">
        <f>IF(AND(A116&lt;&gt;"",ISNUMBER(A116)),VLOOKUP(A116,Studies!A:BR,3,FALSE),"")</f>
        <v xml:space="preserve">https://www.ncbi.nlm.nih.gov/pubmed/18076219 </v>
      </c>
      <c r="D116" s="256" t="str">
        <f>IF(AND(A116&lt;&gt;"",ISNUMBER(A116)),VLOOKUP(A116,Studies!A:BR,4,FALSE),"")</f>
        <v>iv</v>
      </c>
      <c r="E116" s="188" t="str">
        <f>IF(AND(A116&lt;&gt;"",ISNUMBER(A116)),VLOOKUP(A116,Studies!A:BR,5,FALSE),"")</f>
        <v>Midazolam</v>
      </c>
      <c r="F116" s="79" t="s">
        <v>102</v>
      </c>
      <c r="G116" s="78">
        <f t="shared" si="1"/>
        <v>1</v>
      </c>
    </row>
    <row r="117" spans="1:7" ht="13.9" x14ac:dyDescent="0.25">
      <c r="A117" s="110">
        <v>120</v>
      </c>
      <c r="B117" s="188" t="str">
        <f>IF(AND(A117&lt;&gt;"",ISNUMBER(A117)),VLOOKUP(A117,Studies!A:BR,2,FALSE),"")</f>
        <v>Darwish 2008</v>
      </c>
      <c r="C117" s="188" t="str">
        <f>IF(AND(A117&lt;&gt;"",ISNUMBER(A117)),VLOOKUP(A117,Studies!A:BR,3,FALSE),"")</f>
        <v xml:space="preserve">https://www.ncbi.nlm.nih.gov/pubmed/18076219 </v>
      </c>
      <c r="D117" s="256" t="str">
        <f>IF(AND(A117&lt;&gt;"",ISNUMBER(A117)),VLOOKUP(A117,Studies!A:BR,4,FALSE),"")</f>
        <v>oral</v>
      </c>
      <c r="E117" s="188" t="str">
        <f>IF(AND(A117&lt;&gt;"",ISNUMBER(A117)),VLOOKUP(A117,Studies!A:BR,5,FALSE),"")</f>
        <v>Caffeine</v>
      </c>
      <c r="F117" s="79" t="s">
        <v>662</v>
      </c>
      <c r="G117" s="78">
        <f t="shared" si="1"/>
        <v>1</v>
      </c>
    </row>
    <row r="118" spans="1:7" ht="13.9" x14ac:dyDescent="0.25">
      <c r="A118" s="110">
        <v>123</v>
      </c>
      <c r="B118" s="188" t="str">
        <f>IF(AND(A118&lt;&gt;"",ISNUMBER(A118)),VLOOKUP(A118,Studies!A:BR,2,FALSE),"")</f>
        <v>Dockens 2006</v>
      </c>
      <c r="C118" s="188" t="str">
        <f>IF(AND(A118&lt;&gt;"",ISNUMBER(A118)),VLOOKUP(A118,Studies!A:BR,3,FALSE),"")</f>
        <v>https://www.ncbi.nlm.nih.gov/pubmed/17050795</v>
      </c>
      <c r="D118" s="256" t="str">
        <f>IF(AND(A118&lt;&gt;"",ISNUMBER(A118)),VLOOKUP(A118,Studies!A:BR,4,FALSE),"")</f>
        <v>Day 5</v>
      </c>
      <c r="E118" s="188" t="str">
        <f>IF(AND(A118&lt;&gt;"",ISNUMBER(A118)),VLOOKUP(A118,Studies!A:BR,5,FALSE),"")</f>
        <v>Buspirone</v>
      </c>
      <c r="F118" s="79" t="s">
        <v>111</v>
      </c>
      <c r="G118" s="78">
        <f t="shared" si="1"/>
        <v>3</v>
      </c>
    </row>
    <row r="119" spans="1:7" ht="13.9" x14ac:dyDescent="0.25">
      <c r="A119" s="110">
        <v>124</v>
      </c>
      <c r="B119" s="188" t="str">
        <f>IF(AND(A119&lt;&gt;"",ISNUMBER(A119)),VLOOKUP(A119,Studies!A:BR,2,FALSE),"")</f>
        <v>Dockens 2006</v>
      </c>
      <c r="C119" s="188" t="str">
        <f>IF(AND(A119&lt;&gt;"",ISNUMBER(A119)),VLOOKUP(A119,Studies!A:BR,3,FALSE),"")</f>
        <v>https://www.ncbi.nlm.nih.gov/pubmed/17050795</v>
      </c>
      <c r="D119" s="256" t="str">
        <f>IF(AND(A119&lt;&gt;"",ISNUMBER(A119)),VLOOKUP(A119,Studies!A:BR,4,FALSE),"")</f>
        <v>Day 10</v>
      </c>
      <c r="E119" s="188" t="str">
        <f>IF(AND(A119&lt;&gt;"",ISNUMBER(A119)),VLOOKUP(A119,Studies!A:BR,5,FALSE),"")</f>
        <v>Buspirone</v>
      </c>
      <c r="F119" s="79" t="s">
        <v>111</v>
      </c>
      <c r="G119" s="78">
        <f t="shared" si="1"/>
        <v>1</v>
      </c>
    </row>
    <row r="120" spans="1:7" ht="13.9" x14ac:dyDescent="0.25">
      <c r="A120" s="110">
        <v>125</v>
      </c>
      <c r="B120" s="188" t="str">
        <f>IF(AND(A120&lt;&gt;"",ISNUMBER(A120)),VLOOKUP(A120,Studies!A:BR,2,FALSE),"")</f>
        <v>Dockens 2006</v>
      </c>
      <c r="C120" s="188" t="str">
        <f>IF(AND(A120&lt;&gt;"",ISNUMBER(A120)),VLOOKUP(A120,Studies!A:BR,3,FALSE),"")</f>
        <v>https://www.ncbi.nlm.nih.gov/pubmed/17050795</v>
      </c>
      <c r="D120" s="256" t="str">
        <f>IF(AND(A120&lt;&gt;"",ISNUMBER(A120)),VLOOKUP(A120,Studies!A:BR,4,FALSE),"")</f>
        <v>Day 15</v>
      </c>
      <c r="E120" s="188" t="str">
        <f>IF(AND(A120&lt;&gt;"",ISNUMBER(A120)),VLOOKUP(A120,Studies!A:BR,5,FALSE),"")</f>
        <v>Buspirone</v>
      </c>
      <c r="F120" s="79" t="s">
        <v>111</v>
      </c>
      <c r="G120" s="78">
        <f t="shared" si="1"/>
        <v>1</v>
      </c>
    </row>
    <row r="121" spans="1:7" ht="13.9" x14ac:dyDescent="0.25">
      <c r="A121" s="110">
        <v>126</v>
      </c>
      <c r="B121" s="188" t="str">
        <f>IF(AND(A121&lt;&gt;"",ISNUMBER(A121)),VLOOKUP(A121,Studies!A:BR,2,FALSE),"")</f>
        <v>Dockens 2006</v>
      </c>
      <c r="C121" s="188" t="str">
        <f>IF(AND(A121&lt;&gt;"",ISNUMBER(A121)),VLOOKUP(A121,Studies!A:BR,3,FALSE),"")</f>
        <v>https://www.ncbi.nlm.nih.gov/pubmed/17050795</v>
      </c>
      <c r="D121" s="256" t="str">
        <f>IF(AND(A121&lt;&gt;"",ISNUMBER(A121)),VLOOKUP(A121,Studies!A:BR,4,FALSE),"")</f>
        <v>Day 20</v>
      </c>
      <c r="E121" s="188" t="str">
        <f>IF(AND(A121&lt;&gt;"",ISNUMBER(A121)),VLOOKUP(A121,Studies!A:BR,5,FALSE),"")</f>
        <v>Buspirone</v>
      </c>
      <c r="F121" s="79" t="s">
        <v>111</v>
      </c>
      <c r="G121" s="78">
        <f t="shared" si="1"/>
        <v>1</v>
      </c>
    </row>
    <row r="122" spans="1:7" ht="13.9" x14ac:dyDescent="0.25">
      <c r="A122" s="111">
        <v>127</v>
      </c>
      <c r="B122" s="188" t="str">
        <f>IF(AND(A122&lt;&gt;"",ISNUMBER(A122)),VLOOKUP(A122,Studies!A:BR,2,FALSE),"")</f>
        <v>Dockens 2006</v>
      </c>
      <c r="C122" s="188" t="str">
        <f>IF(AND(A122&lt;&gt;"",ISNUMBER(A122)),VLOOKUP(A122,Studies!A:BR,3,FALSE),"")</f>
        <v>https://www.ncbi.nlm.nih.gov/pubmed/17050795</v>
      </c>
      <c r="D122" s="256" t="str">
        <f>IF(AND(A122&lt;&gt;"",ISNUMBER(A122)),VLOOKUP(A122,Studies!A:BR,4,FALSE),"")</f>
        <v>Day 25</v>
      </c>
      <c r="E122" s="188" t="str">
        <f>IF(AND(A122&lt;&gt;"",ISNUMBER(A122)),VLOOKUP(A122,Studies!A:BR,5,FALSE),"")</f>
        <v>Buspirone</v>
      </c>
      <c r="F122" s="79" t="s">
        <v>111</v>
      </c>
      <c r="G122" s="78">
        <f t="shared" si="1"/>
        <v>1</v>
      </c>
    </row>
    <row r="123" spans="1:7" ht="13.9" x14ac:dyDescent="0.25">
      <c r="A123" s="111">
        <v>128</v>
      </c>
      <c r="B123" s="188" t="str">
        <f>IF(AND(A123&lt;&gt;"",ISNUMBER(A123)),VLOOKUP(A123,Studies!A:BR,2,FALSE),"")</f>
        <v>Eap 2004</v>
      </c>
      <c r="C123" s="188" t="str">
        <f>IF(AND(A123&lt;&gt;"",ISNUMBER(A123)),VLOOKUP(A123,Studies!A:BR,3,FALSE),"")</f>
        <v>https://www.ncbi.nlm.nih.gov/pubmed/15114429</v>
      </c>
      <c r="D123" s="256" t="str">
        <f>IF(AND(A123&lt;&gt;"",ISNUMBER(A123)),VLOOKUP(A123,Studies!A:BR,4,FALSE),"")</f>
        <v>0.075 mg Control (Perpetrator Placebo)</v>
      </c>
      <c r="E123" s="188" t="str">
        <f>IF(AND(A123&lt;&gt;"",ISNUMBER(A123)),VLOOKUP(A123,Studies!A:BR,5,FALSE),"")</f>
        <v>Midazolam</v>
      </c>
      <c r="F123" s="79" t="s">
        <v>1276</v>
      </c>
      <c r="G123" s="78">
        <f t="shared" si="1"/>
        <v>1</v>
      </c>
    </row>
    <row r="124" spans="1:7" ht="13.9" x14ac:dyDescent="0.25">
      <c r="A124" s="80">
        <v>129</v>
      </c>
      <c r="B124" s="188" t="str">
        <f>IF(AND(A124&lt;&gt;"",ISNUMBER(A124)),VLOOKUP(A124,Studies!A:BR,2,FALSE),"")</f>
        <v>Eap 2004</v>
      </c>
      <c r="C124" s="188" t="str">
        <f>IF(AND(A124&lt;&gt;"",ISNUMBER(A124)),VLOOKUP(A124,Studies!A:BR,3,FALSE),"")</f>
        <v>https://www.ncbi.nlm.nih.gov/pubmed/15114429</v>
      </c>
      <c r="D124" s="256" t="str">
        <f>IF(AND(A124&lt;&gt;"",ISNUMBER(A124)),VLOOKUP(A124,Studies!A:BR,4,FALSE),"")</f>
        <v>0.075 mg with Perpetrator (Rifampicin)</v>
      </c>
      <c r="E124" s="188" t="str">
        <f>IF(AND(A124&lt;&gt;"",ISNUMBER(A124)),VLOOKUP(A124,Studies!A:BR,5,FALSE),"")</f>
        <v>Midazolam</v>
      </c>
      <c r="F124" s="79" t="s">
        <v>1274</v>
      </c>
      <c r="G124" s="78">
        <f t="shared" si="1"/>
        <v>1</v>
      </c>
    </row>
    <row r="125" spans="1:7" ht="13.9" x14ac:dyDescent="0.25">
      <c r="A125" s="80">
        <v>130</v>
      </c>
      <c r="B125" s="188" t="str">
        <f>IF(AND(A125&lt;&gt;"",ISNUMBER(A125)),VLOOKUP(A125,Studies!A:BR,2,FALSE),"")</f>
        <v>Eap 2004</v>
      </c>
      <c r="C125" s="188" t="str">
        <f>IF(AND(A125&lt;&gt;"",ISNUMBER(A125)),VLOOKUP(A125,Studies!A:BR,3,FALSE),"")</f>
        <v>https://www.ncbi.nlm.nih.gov/pubmed/15114429</v>
      </c>
      <c r="D125" s="256" t="str">
        <f>IF(AND(A125&lt;&gt;"",ISNUMBER(A125)),VLOOKUP(A125,Studies!A:BR,4,FALSE),"")</f>
        <v>0.075 mg with Perpetrator (Ketoconazole)</v>
      </c>
      <c r="E125" s="188" t="str">
        <f>IF(AND(A125&lt;&gt;"",ISNUMBER(A125)),VLOOKUP(A125,Studies!A:BR,5,FALSE),"")</f>
        <v>Midazolam</v>
      </c>
      <c r="F125" s="79" t="s">
        <v>1277</v>
      </c>
      <c r="G125" s="78">
        <f t="shared" si="1"/>
        <v>1</v>
      </c>
    </row>
    <row r="126" spans="1:7" ht="13.9" x14ac:dyDescent="0.25">
      <c r="A126" s="80">
        <v>131</v>
      </c>
      <c r="B126" s="188" t="str">
        <f>IF(AND(A126&lt;&gt;"",ISNUMBER(A126)),VLOOKUP(A126,Studies!A:BR,2,FALSE),"")</f>
        <v>Eap 2004</v>
      </c>
      <c r="C126" s="188" t="str">
        <f>IF(AND(A126&lt;&gt;"",ISNUMBER(A126)),VLOOKUP(A126,Studies!A:BR,3,FALSE),"")</f>
        <v>https://www.ncbi.nlm.nih.gov/pubmed/15114429</v>
      </c>
      <c r="D126" s="256" t="str">
        <f>IF(AND(A126&lt;&gt;"",ISNUMBER(A126)),VLOOKUP(A126,Studies!A:BR,4,FALSE),"")</f>
        <v>7.5 mg Control (Perpetrator Placebo)</v>
      </c>
      <c r="E126" s="188" t="str">
        <f>IF(AND(A126&lt;&gt;"",ISNUMBER(A126)),VLOOKUP(A126,Studies!A:BR,5,FALSE),"")</f>
        <v>Midazolam</v>
      </c>
      <c r="F126" s="79" t="s">
        <v>1276</v>
      </c>
      <c r="G126" s="78">
        <f t="shared" si="1"/>
        <v>1</v>
      </c>
    </row>
    <row r="127" spans="1:7" ht="13.9" x14ac:dyDescent="0.25">
      <c r="A127" s="80">
        <v>132</v>
      </c>
      <c r="B127" s="188" t="str">
        <f>IF(AND(A127&lt;&gt;"",ISNUMBER(A127)),VLOOKUP(A127,Studies!A:BR,2,FALSE),"")</f>
        <v>Eap 2004</v>
      </c>
      <c r="C127" s="188" t="str">
        <f>IF(AND(A127&lt;&gt;"",ISNUMBER(A127)),VLOOKUP(A127,Studies!A:BR,3,FALSE),"")</f>
        <v>https://www.ncbi.nlm.nih.gov/pubmed/15114429</v>
      </c>
      <c r="D127" s="256" t="str">
        <f>IF(AND(A127&lt;&gt;"",ISNUMBER(A127)),VLOOKUP(A127,Studies!A:BR,4,FALSE),"")</f>
        <v>7.5 mg with Perpetrator (Rifampicin)</v>
      </c>
      <c r="E127" s="188" t="str">
        <f>IF(AND(A127&lt;&gt;"",ISNUMBER(A127)),VLOOKUP(A127,Studies!A:BR,5,FALSE),"")</f>
        <v>Midazolam</v>
      </c>
      <c r="F127" s="79" t="s">
        <v>1274</v>
      </c>
      <c r="G127" s="78">
        <f t="shared" si="1"/>
        <v>1</v>
      </c>
    </row>
    <row r="128" spans="1:7" ht="13.9" x14ac:dyDescent="0.25">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6" t="str">
        <f>IF(AND(A128&lt;&gt;"",ISNUMBER(A128)),VLOOKUP(A128,Studies!A:BR,4,FALSE),"")</f>
        <v>Urinary radioactivity</v>
      </c>
      <c r="E128" s="188" t="str">
        <f>IF(AND(A128&lt;&gt;"",ISNUMBER(A128)),VLOOKUP(A128,Studies!A:BR,5,FALSE),"")</f>
        <v>Atazanavir</v>
      </c>
      <c r="F128" s="79" t="s">
        <v>1420</v>
      </c>
      <c r="G128" s="78">
        <f t="shared" si="1"/>
        <v>1</v>
      </c>
    </row>
    <row r="129" spans="1:7" ht="13.9" x14ac:dyDescent="0.25">
      <c r="A129" s="110">
        <v>134</v>
      </c>
      <c r="B129" s="188" t="str">
        <f>IF(AND(A129&lt;&gt;"",ISNUMBER(A129)),VLOOKUP(A129,Studies!A:BR,2,FALSE),"")</f>
        <v>Edwards 2006</v>
      </c>
      <c r="C129" s="188" t="str">
        <f>IF(AND(A129&lt;&gt;"",ISNUMBER(A129)),VLOOKUP(A129,Studies!A:BR,3,FALSE),"")</f>
        <v>https://www.ncbi.nlm.nih.gov/pubmed/16638734</v>
      </c>
      <c r="D129" s="256" t="str">
        <f>IF(AND(A129&lt;&gt;"",ISNUMBER(A129)),VLOOKUP(A129,Studies!A:BR,4,FALSE),"")</f>
        <v>Autistic children</v>
      </c>
      <c r="E129" s="188" t="str">
        <f>IF(AND(A129&lt;&gt;"",ISNUMBER(A129)),VLOOKUP(A129,Studies!A:BR,5,FALSE),"")</f>
        <v>Buspirone</v>
      </c>
      <c r="F129" s="79" t="s">
        <v>111</v>
      </c>
      <c r="G129" s="78">
        <f t="shared" si="1"/>
        <v>1</v>
      </c>
    </row>
    <row r="130" spans="1:7" ht="13.9" x14ac:dyDescent="0.25">
      <c r="A130" s="110">
        <v>135</v>
      </c>
      <c r="B130" s="188" t="str">
        <f>IF(AND(A130&lt;&gt;"",ISNUMBER(A130)),VLOOKUP(A130,Studies!A:BR,2,FALSE),"")</f>
        <v>Edwards 2006</v>
      </c>
      <c r="C130" s="188" t="str">
        <f>IF(AND(A130&lt;&gt;"",ISNUMBER(A130)),VLOOKUP(A130,Studies!A:BR,3,FALSE),"")</f>
        <v>https://www.ncbi.nlm.nih.gov/pubmed/16638734</v>
      </c>
      <c r="D130" s="256" t="str">
        <f>IF(AND(A130&lt;&gt;"",ISNUMBER(A130)),VLOOKUP(A130,Studies!A:BR,4,FALSE),"")</f>
        <v>Subject 1</v>
      </c>
      <c r="E130" s="188" t="str">
        <f>IF(AND(A130&lt;&gt;"",ISNUMBER(A130)),VLOOKUP(A130,Studies!A:BR,5,FALSE),"")</f>
        <v>Buspirone</v>
      </c>
      <c r="F130" s="79" t="s">
        <v>111</v>
      </c>
      <c r="G130" s="78">
        <f t="shared" si="1"/>
        <v>1</v>
      </c>
    </row>
    <row r="131" spans="1:7" ht="13.9" x14ac:dyDescent="0.25">
      <c r="A131" s="110">
        <v>136</v>
      </c>
      <c r="B131" s="188" t="str">
        <f>IF(AND(A131&lt;&gt;"",ISNUMBER(A131)),VLOOKUP(A131,Studies!A:BR,2,FALSE),"")</f>
        <v>Edwards 2006</v>
      </c>
      <c r="C131" s="188" t="str">
        <f>IF(AND(A131&lt;&gt;"",ISNUMBER(A131)),VLOOKUP(A131,Studies!A:BR,3,FALSE),"")</f>
        <v>https://www.ncbi.nlm.nih.gov/pubmed/16638734</v>
      </c>
      <c r="D131" s="256" t="str">
        <f>IF(AND(A131&lt;&gt;"",ISNUMBER(A131)),VLOOKUP(A131,Studies!A:BR,4,FALSE),"")</f>
        <v>Subject 2</v>
      </c>
      <c r="E131" s="188" t="str">
        <f>IF(AND(A131&lt;&gt;"",ISNUMBER(A131)),VLOOKUP(A131,Studies!A:BR,5,FALSE),"")</f>
        <v>Buspirone</v>
      </c>
      <c r="F131" s="79" t="s">
        <v>111</v>
      </c>
      <c r="G131" s="78">
        <f t="shared" ref="G131:G194" si="2">A131-A130</f>
        <v>1</v>
      </c>
    </row>
    <row r="132" spans="1:7" ht="13.9" x14ac:dyDescent="0.25">
      <c r="A132" s="110">
        <v>137</v>
      </c>
      <c r="B132" s="188" t="str">
        <f>IF(AND(A132&lt;&gt;"",ISNUMBER(A132)),VLOOKUP(A132,Studies!A:BR,2,FALSE),"")</f>
        <v>Edwards 2006</v>
      </c>
      <c r="C132" s="188" t="str">
        <f>IF(AND(A132&lt;&gt;"",ISNUMBER(A132)),VLOOKUP(A132,Studies!A:BR,3,FALSE),"")</f>
        <v>https://www.ncbi.nlm.nih.gov/pubmed/16638734</v>
      </c>
      <c r="D132" s="256" t="str">
        <f>IF(AND(A132&lt;&gt;"",ISNUMBER(A132)),VLOOKUP(A132,Studies!A:BR,4,FALSE),"")</f>
        <v>Subject 3</v>
      </c>
      <c r="E132" s="188" t="str">
        <f>IF(AND(A132&lt;&gt;"",ISNUMBER(A132)),VLOOKUP(A132,Studies!A:BR,5,FALSE),"")</f>
        <v>Buspirone</v>
      </c>
      <c r="F132" s="79" t="s">
        <v>111</v>
      </c>
      <c r="G132" s="78">
        <f t="shared" si="2"/>
        <v>1</v>
      </c>
    </row>
    <row r="133" spans="1:7" ht="13.9" x14ac:dyDescent="0.25">
      <c r="A133" s="110">
        <v>138</v>
      </c>
      <c r="B133" s="188" t="str">
        <f>IF(AND(A133&lt;&gt;"",ISNUMBER(A133)),VLOOKUP(A133,Studies!A:BR,2,FALSE),"")</f>
        <v>Edwards 2006</v>
      </c>
      <c r="C133" s="188" t="str">
        <f>IF(AND(A133&lt;&gt;"",ISNUMBER(A133)),VLOOKUP(A133,Studies!A:BR,3,FALSE),"")</f>
        <v>https://www.ncbi.nlm.nih.gov/pubmed/16638734</v>
      </c>
      <c r="D133" s="256" t="str">
        <f>IF(AND(A133&lt;&gt;"",ISNUMBER(A133)),VLOOKUP(A133,Studies!A:BR,4,FALSE),"")</f>
        <v>Subject 5</v>
      </c>
      <c r="E133" s="188" t="str">
        <f>IF(AND(A133&lt;&gt;"",ISNUMBER(A133)),VLOOKUP(A133,Studies!A:BR,5,FALSE),"")</f>
        <v>Buspirone</v>
      </c>
      <c r="F133" s="79" t="s">
        <v>111</v>
      </c>
      <c r="G133" s="78">
        <f t="shared" si="2"/>
        <v>1</v>
      </c>
    </row>
    <row r="134" spans="1:7" ht="13.9" x14ac:dyDescent="0.25">
      <c r="A134" s="80">
        <v>139</v>
      </c>
      <c r="B134" s="188" t="str">
        <f>IF(AND(A134&lt;&gt;"",ISNUMBER(A134)),VLOOKUP(A134,Studies!A:BR,2,FALSE),"")</f>
        <v>Edwards 2006</v>
      </c>
      <c r="C134" s="188" t="str">
        <f>IF(AND(A134&lt;&gt;"",ISNUMBER(A134)),VLOOKUP(A134,Studies!A:BR,3,FALSE),"")</f>
        <v>https://www.ncbi.nlm.nih.gov/pubmed/16638734</v>
      </c>
      <c r="D134" s="256" t="str">
        <f>IF(AND(A134&lt;&gt;"",ISNUMBER(A134)),VLOOKUP(A134,Studies!A:BR,4,FALSE),"")</f>
        <v>Subject 7</v>
      </c>
      <c r="E134" s="188" t="str">
        <f>IF(AND(A134&lt;&gt;"",ISNUMBER(A134)),VLOOKUP(A134,Studies!A:BR,5,FALSE),"")</f>
        <v>Buspirone</v>
      </c>
      <c r="F134" s="79" t="s">
        <v>111</v>
      </c>
      <c r="G134" s="78">
        <f t="shared" si="2"/>
        <v>1</v>
      </c>
    </row>
    <row r="135" spans="1:7" ht="13.9" x14ac:dyDescent="0.25">
      <c r="A135" s="80">
        <v>140</v>
      </c>
      <c r="B135" s="188" t="str">
        <f>IF(AND(A135&lt;&gt;"",ISNUMBER(A135)),VLOOKUP(A135,Studies!A:BR,2,FALSE),"")</f>
        <v>Edwards 2006</v>
      </c>
      <c r="C135" s="188" t="str">
        <f>IF(AND(A135&lt;&gt;"",ISNUMBER(A135)),VLOOKUP(A135,Studies!A:BR,3,FALSE),"")</f>
        <v>https://www.ncbi.nlm.nih.gov/pubmed/16638734</v>
      </c>
      <c r="D135" s="256" t="str">
        <f>IF(AND(A135&lt;&gt;"",ISNUMBER(A135)),VLOOKUP(A135,Studies!A:BR,4,FALSE),"")</f>
        <v>Subject 8</v>
      </c>
      <c r="E135" s="188" t="str">
        <f>IF(AND(A135&lt;&gt;"",ISNUMBER(A135)),VLOOKUP(A135,Studies!A:BR,5,FALSE),"")</f>
        <v>Buspirone</v>
      </c>
      <c r="F135" s="79" t="s">
        <v>111</v>
      </c>
      <c r="G135" s="78">
        <f t="shared" si="2"/>
        <v>1</v>
      </c>
    </row>
    <row r="136" spans="1:7" ht="13.9" x14ac:dyDescent="0.25">
      <c r="A136" s="80">
        <v>141</v>
      </c>
      <c r="B136" s="188" t="str">
        <f>IF(AND(A136&lt;&gt;"",ISNUMBER(A136)),VLOOKUP(A136,Studies!A:BR,2,FALSE),"")</f>
        <v>Edwards 2006</v>
      </c>
      <c r="C136" s="188" t="str">
        <f>IF(AND(A136&lt;&gt;"",ISNUMBER(A136)),VLOOKUP(A136,Studies!A:BR,3,FALSE),"")</f>
        <v>https://www.ncbi.nlm.nih.gov/pubmed/16638734</v>
      </c>
      <c r="D136" s="256" t="str">
        <f>IF(AND(A136&lt;&gt;"",ISNUMBER(A136)),VLOOKUP(A136,Studies!A:BR,4,FALSE),"")</f>
        <v>Subject 9</v>
      </c>
      <c r="E136" s="188" t="str">
        <f>IF(AND(A136&lt;&gt;"",ISNUMBER(A136)),VLOOKUP(A136,Studies!A:BR,5,FALSE),"")</f>
        <v>Buspirone</v>
      </c>
      <c r="F136" s="79" t="s">
        <v>111</v>
      </c>
      <c r="G136" s="78">
        <f t="shared" si="2"/>
        <v>1</v>
      </c>
    </row>
    <row r="137" spans="1:7" ht="13.9" x14ac:dyDescent="0.25">
      <c r="A137" s="80">
        <v>142</v>
      </c>
      <c r="B137" s="188" t="str">
        <f>IF(AND(A137&lt;&gt;"",ISNUMBER(A137)),VLOOKUP(A137,Studies!A:BR,2,FALSE),"")</f>
        <v>Edwards 2006</v>
      </c>
      <c r="C137" s="188" t="str">
        <f>IF(AND(A137&lt;&gt;"",ISNUMBER(A137)),VLOOKUP(A137,Studies!A:BR,3,FALSE),"")</f>
        <v>https://www.ncbi.nlm.nih.gov/pubmed/16638734</v>
      </c>
      <c r="D137" s="256" t="str">
        <f>IF(AND(A137&lt;&gt;"",ISNUMBER(A137)),VLOOKUP(A137,Studies!A:BR,4,FALSE),"")</f>
        <v>Subject 10</v>
      </c>
      <c r="E137" s="188" t="str">
        <f>IF(AND(A137&lt;&gt;"",ISNUMBER(A137)),VLOOKUP(A137,Studies!A:BR,5,FALSE),"")</f>
        <v>Buspirone</v>
      </c>
      <c r="F137" s="79" t="s">
        <v>111</v>
      </c>
      <c r="G137" s="78">
        <f t="shared" si="2"/>
        <v>1</v>
      </c>
    </row>
    <row r="138" spans="1:7" ht="13.9" x14ac:dyDescent="0.25">
      <c r="A138" s="80">
        <v>143</v>
      </c>
      <c r="B138" s="188" t="str">
        <f>IF(AND(A138&lt;&gt;"",ISNUMBER(A138)),VLOOKUP(A138,Studies!A:BR,2,FALSE),"")</f>
        <v>Edwards 2006</v>
      </c>
      <c r="C138" s="188" t="str">
        <f>IF(AND(A138&lt;&gt;"",ISNUMBER(A138)),VLOOKUP(A138,Studies!A:BR,3,FALSE),"")</f>
        <v>https://www.ncbi.nlm.nih.gov/pubmed/16638734</v>
      </c>
      <c r="D138" s="256" t="str">
        <f>IF(AND(A138&lt;&gt;"",ISNUMBER(A138)),VLOOKUP(A138,Studies!A:BR,4,FALSE),"")</f>
        <v>Subject 12</v>
      </c>
      <c r="E138" s="188" t="str">
        <f>IF(AND(A138&lt;&gt;"",ISNUMBER(A138)),VLOOKUP(A138,Studies!A:BR,5,FALSE),"")</f>
        <v>Buspirone</v>
      </c>
      <c r="F138" s="79" t="s">
        <v>111</v>
      </c>
      <c r="G138" s="78">
        <f t="shared" si="2"/>
        <v>1</v>
      </c>
    </row>
    <row r="139" spans="1:7" ht="13.9" x14ac:dyDescent="0.25">
      <c r="A139" s="80">
        <v>144</v>
      </c>
      <c r="B139" s="188" t="str">
        <f>IF(AND(A139&lt;&gt;"",ISNUMBER(A139)),VLOOKUP(A139,Studies!A:BR,2,FALSE),"")</f>
        <v>Edwards 2006</v>
      </c>
      <c r="C139" s="188" t="str">
        <f>IF(AND(A139&lt;&gt;"",ISNUMBER(A139)),VLOOKUP(A139,Studies!A:BR,3,FALSE),"")</f>
        <v>https://www.ncbi.nlm.nih.gov/pubmed/16638734</v>
      </c>
      <c r="D139" s="256" t="str">
        <f>IF(AND(A139&lt;&gt;"",ISNUMBER(A139)),VLOOKUP(A139,Studies!A:BR,4,FALSE),"")</f>
        <v>Subject 13</v>
      </c>
      <c r="E139" s="188" t="str">
        <f>IF(AND(A139&lt;&gt;"",ISNUMBER(A139)),VLOOKUP(A139,Studies!A:BR,5,FALSE),"")</f>
        <v>Buspirone</v>
      </c>
      <c r="F139" s="79" t="s">
        <v>111</v>
      </c>
      <c r="G139" s="78">
        <f t="shared" si="2"/>
        <v>1</v>
      </c>
    </row>
    <row r="140" spans="1:7" ht="13.9" x14ac:dyDescent="0.25">
      <c r="A140" s="80">
        <v>145</v>
      </c>
      <c r="B140" s="188" t="str">
        <f>IF(AND(A140&lt;&gt;"",ISNUMBER(A140)),VLOOKUP(A140,Studies!A:BR,2,FALSE),"")</f>
        <v>Edwards 2006</v>
      </c>
      <c r="C140" s="188" t="str">
        <f>IF(AND(A140&lt;&gt;"",ISNUMBER(A140)),VLOOKUP(A140,Studies!A:BR,3,FALSE),"")</f>
        <v>https://www.ncbi.nlm.nih.gov/pubmed/16638734</v>
      </c>
      <c r="D140" s="256" t="str">
        <f>IF(AND(A140&lt;&gt;"",ISNUMBER(A140)),VLOOKUP(A140,Studies!A:BR,4,FALSE),"")</f>
        <v>Subject 14</v>
      </c>
      <c r="E140" s="188" t="str">
        <f>IF(AND(A140&lt;&gt;"",ISNUMBER(A140)),VLOOKUP(A140,Studies!A:BR,5,FALSE),"")</f>
        <v>Buspirone</v>
      </c>
      <c r="F140" s="79" t="s">
        <v>111</v>
      </c>
      <c r="G140" s="78">
        <f t="shared" si="2"/>
        <v>1</v>
      </c>
    </row>
    <row r="141" spans="1:7" ht="13.9" x14ac:dyDescent="0.25">
      <c r="A141" s="80">
        <v>146</v>
      </c>
      <c r="B141" s="188" t="str">
        <f>IF(AND(A141&lt;&gt;"",ISNUMBER(A141)),VLOOKUP(A141,Studies!A:BR,2,FALSE),"")</f>
        <v>Edwards 2006</v>
      </c>
      <c r="C141" s="188" t="str">
        <f>IF(AND(A141&lt;&gt;"",ISNUMBER(A141)),VLOOKUP(A141,Studies!A:BR,3,FALSE),"")</f>
        <v>https://www.ncbi.nlm.nih.gov/pubmed/16638734</v>
      </c>
      <c r="D141" s="256" t="str">
        <f>IF(AND(A141&lt;&gt;"",ISNUMBER(A141)),VLOOKUP(A141,Studies!A:BR,4,FALSE),"")</f>
        <v>Subject 15</v>
      </c>
      <c r="E141" s="188" t="str">
        <f>IF(AND(A141&lt;&gt;"",ISNUMBER(A141)),VLOOKUP(A141,Studies!A:BR,5,FALSE),"")</f>
        <v>Buspirone</v>
      </c>
      <c r="F141" s="79" t="s">
        <v>111</v>
      </c>
      <c r="G141" s="78">
        <f t="shared" si="2"/>
        <v>1</v>
      </c>
    </row>
    <row r="142" spans="1:7" ht="13.9" x14ac:dyDescent="0.25">
      <c r="A142" s="80">
        <v>147</v>
      </c>
      <c r="B142" s="188" t="str">
        <f>IF(AND(A142&lt;&gt;"",ISNUMBER(A142)),VLOOKUP(A142,Studies!A:BR,2,FALSE),"")</f>
        <v>Edwards 2006</v>
      </c>
      <c r="C142" s="188" t="str">
        <f>IF(AND(A142&lt;&gt;"",ISNUMBER(A142)),VLOOKUP(A142,Studies!A:BR,3,FALSE),"")</f>
        <v>https://www.ncbi.nlm.nih.gov/pubmed/16638734</v>
      </c>
      <c r="D142" s="256" t="str">
        <f>IF(AND(A142&lt;&gt;"",ISNUMBER(A142)),VLOOKUP(A142,Studies!A:BR,4,FALSE),"")</f>
        <v>Subject 16</v>
      </c>
      <c r="E142" s="188" t="str">
        <f>IF(AND(A142&lt;&gt;"",ISNUMBER(A142)),VLOOKUP(A142,Studies!A:BR,5,FALSE),"")</f>
        <v>Buspirone</v>
      </c>
      <c r="F142" s="79" t="s">
        <v>111</v>
      </c>
      <c r="G142" s="78">
        <f t="shared" si="2"/>
        <v>1</v>
      </c>
    </row>
    <row r="143" spans="1:7" ht="13.9" x14ac:dyDescent="0.25">
      <c r="A143" s="80">
        <v>148</v>
      </c>
      <c r="B143" s="188" t="str">
        <f>IF(AND(A143&lt;&gt;"",ISNUMBER(A143)),VLOOKUP(A143,Studies!A:BR,2,FALSE),"")</f>
        <v>Edwards 2006</v>
      </c>
      <c r="C143" s="188" t="str">
        <f>IF(AND(A143&lt;&gt;"",ISNUMBER(A143)),VLOOKUP(A143,Studies!A:BR,3,FALSE),"")</f>
        <v>https://www.ncbi.nlm.nih.gov/pubmed/16638734</v>
      </c>
      <c r="D143" s="256" t="str">
        <f>IF(AND(A143&lt;&gt;"",ISNUMBER(A143)),VLOOKUP(A143,Studies!A:BR,4,FALSE),"")</f>
        <v>Subject 17</v>
      </c>
      <c r="E143" s="188" t="str">
        <f>IF(AND(A143&lt;&gt;"",ISNUMBER(A143)),VLOOKUP(A143,Studies!A:BR,5,FALSE),"")</f>
        <v>Buspirone</v>
      </c>
      <c r="F143" s="79" t="s">
        <v>111</v>
      </c>
      <c r="G143" s="78">
        <f t="shared" si="2"/>
        <v>1</v>
      </c>
    </row>
    <row r="144" spans="1:7" ht="13.9" x14ac:dyDescent="0.25">
      <c r="A144" s="80">
        <v>149</v>
      </c>
      <c r="B144" s="188" t="str">
        <f>IF(AND(A144&lt;&gt;"",ISNUMBER(A144)),VLOOKUP(A144,Studies!A:BR,2,FALSE),"")</f>
        <v>Edwards 2006</v>
      </c>
      <c r="C144" s="188" t="str">
        <f>IF(AND(A144&lt;&gt;"",ISNUMBER(A144)),VLOOKUP(A144,Studies!A:BR,3,FALSE),"")</f>
        <v>https://www.ncbi.nlm.nih.gov/pubmed/16638734</v>
      </c>
      <c r="D144" s="256" t="str">
        <f>IF(AND(A144&lt;&gt;"",ISNUMBER(A144)),VLOOKUP(A144,Studies!A:BR,4,FALSE),"")</f>
        <v>Subject 18</v>
      </c>
      <c r="E144" s="188" t="str">
        <f>IF(AND(A144&lt;&gt;"",ISNUMBER(A144)),VLOOKUP(A144,Studies!A:BR,5,FALSE),"")</f>
        <v>Buspirone</v>
      </c>
      <c r="F144" s="79" t="s">
        <v>111</v>
      </c>
      <c r="G144" s="78">
        <f t="shared" si="2"/>
        <v>1</v>
      </c>
    </row>
    <row r="145" spans="1:7" ht="13.9" x14ac:dyDescent="0.25">
      <c r="A145" s="80">
        <v>150</v>
      </c>
      <c r="B145" s="188" t="str">
        <f>IF(AND(A145&lt;&gt;"",ISNUMBER(A145)),VLOOKUP(A145,Studies!A:BR,2,FALSE),"")</f>
        <v>Edwards 2006</v>
      </c>
      <c r="C145" s="188" t="str">
        <f>IF(AND(A145&lt;&gt;"",ISNUMBER(A145)),VLOOKUP(A145,Studies!A:BR,3,FALSE),"")</f>
        <v>https://www.ncbi.nlm.nih.gov/pubmed/16638734</v>
      </c>
      <c r="D145" s="256" t="str">
        <f>IF(AND(A145&lt;&gt;"",ISNUMBER(A145)),VLOOKUP(A145,Studies!A:BR,4,FALSE),"")</f>
        <v>Subject 19</v>
      </c>
      <c r="E145" s="188" t="str">
        <f>IF(AND(A145&lt;&gt;"",ISNUMBER(A145)),VLOOKUP(A145,Studies!A:BR,5,FALSE),"")</f>
        <v>Buspirone</v>
      </c>
      <c r="F145" s="79" t="s">
        <v>111</v>
      </c>
      <c r="G145" s="78">
        <f t="shared" si="2"/>
        <v>1</v>
      </c>
    </row>
    <row r="146" spans="1:7" ht="13.9" x14ac:dyDescent="0.25">
      <c r="A146" s="80">
        <v>151</v>
      </c>
      <c r="B146" s="188" t="str">
        <f>IF(AND(A146&lt;&gt;"",ISNUMBER(A146)),VLOOKUP(A146,Studies!A:BR,2,FALSE),"")</f>
        <v>Edwards 2006</v>
      </c>
      <c r="C146" s="188" t="str">
        <f>IF(AND(A146&lt;&gt;"",ISNUMBER(A146)),VLOOKUP(A146,Studies!A:BR,3,FALSE),"")</f>
        <v>https://www.ncbi.nlm.nih.gov/pubmed/16638734</v>
      </c>
      <c r="D146" s="256" t="str">
        <f>IF(AND(A146&lt;&gt;"",ISNUMBER(A146)),VLOOKUP(A146,Studies!A:BR,4,FALSE),"")</f>
        <v>Subject 20</v>
      </c>
      <c r="E146" s="188" t="str">
        <f>IF(AND(A146&lt;&gt;"",ISNUMBER(A146)),VLOOKUP(A146,Studies!A:BR,5,FALSE),"")</f>
        <v>Buspirone</v>
      </c>
      <c r="F146" s="79" t="s">
        <v>111</v>
      </c>
      <c r="G146" s="78">
        <f t="shared" si="2"/>
        <v>1</v>
      </c>
    </row>
    <row r="147" spans="1:7" ht="13.9" x14ac:dyDescent="0.25">
      <c r="A147" s="80">
        <v>152</v>
      </c>
      <c r="B147" s="188" t="str">
        <f>IF(AND(A147&lt;&gt;"",ISNUMBER(A147)),VLOOKUP(A147,Studies!A:BR,2,FALSE),"")</f>
        <v>Edwards 2006</v>
      </c>
      <c r="C147" s="188" t="str">
        <f>IF(AND(A147&lt;&gt;"",ISNUMBER(A147)),VLOOKUP(A147,Studies!A:BR,3,FALSE),"")</f>
        <v>https://www.ncbi.nlm.nih.gov/pubmed/16638734</v>
      </c>
      <c r="D147" s="256" t="str">
        <f>IF(AND(A147&lt;&gt;"",ISNUMBER(A147)),VLOOKUP(A147,Studies!A:BR,4,FALSE),"")</f>
        <v>Subject 21</v>
      </c>
      <c r="E147" s="188" t="str">
        <f>IF(AND(A147&lt;&gt;"",ISNUMBER(A147)),VLOOKUP(A147,Studies!A:BR,5,FALSE),"")</f>
        <v>Buspirone</v>
      </c>
      <c r="F147" s="79" t="s">
        <v>111</v>
      </c>
      <c r="G147" s="78">
        <f t="shared" si="2"/>
        <v>1</v>
      </c>
    </row>
    <row r="148" spans="1:7" ht="13.9" x14ac:dyDescent="0.25">
      <c r="A148" s="80">
        <v>153</v>
      </c>
      <c r="B148" s="188" t="str">
        <f>IF(AND(A148&lt;&gt;"",ISNUMBER(A148)),VLOOKUP(A148,Studies!A:BR,2,FALSE),"")</f>
        <v>Edwards 2006</v>
      </c>
      <c r="C148" s="188" t="str">
        <f>IF(AND(A148&lt;&gt;"",ISNUMBER(A148)),VLOOKUP(A148,Studies!A:BR,3,FALSE),"")</f>
        <v>https://www.ncbi.nlm.nih.gov/pubmed/16638734</v>
      </c>
      <c r="D148" s="256" t="str">
        <f>IF(AND(A148&lt;&gt;"",ISNUMBER(A148)),VLOOKUP(A148,Studies!A:BR,4,FALSE),"")</f>
        <v>Subject 23</v>
      </c>
      <c r="E148" s="188" t="str">
        <f>IF(AND(A148&lt;&gt;"",ISNUMBER(A148)),VLOOKUP(A148,Studies!A:BR,5,FALSE),"")</f>
        <v>Buspirone</v>
      </c>
      <c r="F148" s="79" t="s">
        <v>111</v>
      </c>
      <c r="G148" s="78">
        <f t="shared" si="2"/>
        <v>1</v>
      </c>
    </row>
    <row r="149" spans="1:7" ht="13.9" x14ac:dyDescent="0.25">
      <c r="A149" s="80">
        <v>154</v>
      </c>
      <c r="B149" s="188" t="str">
        <f>IF(AND(A149&lt;&gt;"",ISNUMBER(A149)),VLOOKUP(A149,Studies!A:BR,2,FALSE),"")</f>
        <v>Edwards 2006</v>
      </c>
      <c r="C149" s="188" t="str">
        <f>IF(AND(A149&lt;&gt;"",ISNUMBER(A149)),VLOOKUP(A149,Studies!A:BR,3,FALSE),"")</f>
        <v>https://www.ncbi.nlm.nih.gov/pubmed/16638734</v>
      </c>
      <c r="D149" s="256" t="str">
        <f>IF(AND(A149&lt;&gt;"",ISNUMBER(A149)),VLOOKUP(A149,Studies!A:BR,4,FALSE),"")</f>
        <v>Subject 24</v>
      </c>
      <c r="E149" s="188" t="str">
        <f>IF(AND(A149&lt;&gt;"",ISNUMBER(A149)),VLOOKUP(A149,Studies!A:BR,5,FALSE),"")</f>
        <v>Buspirone</v>
      </c>
      <c r="F149" s="79" t="s">
        <v>111</v>
      </c>
      <c r="G149" s="78">
        <f t="shared" si="2"/>
        <v>1</v>
      </c>
    </row>
    <row r="150" spans="1:7" ht="13.9" x14ac:dyDescent="0.25">
      <c r="A150" s="80">
        <v>155</v>
      </c>
      <c r="B150" s="188" t="str">
        <f>IF(AND(A150&lt;&gt;"",ISNUMBER(A150)),VLOOKUP(A150,Studies!A:BR,2,FALSE),"")</f>
        <v>Eon Labs Manufacturing, Inc. 1997</v>
      </c>
      <c r="C150" s="188" t="str">
        <f>IF(AND(A150&lt;&gt;"",ISNUMBER(A150)),VLOOKUP(A150,Studies!A:BR,3,FALSE),"")</f>
        <v>https://www.accessdata.fda.gov/drugsatfda_docs/anda/97/064150review.pdf</v>
      </c>
      <c r="D150" s="256" t="str">
        <f>IF(AND(A150&lt;&gt;"",ISNUMBER(A150)),VLOOKUP(A150,Studies!A:BR,4,FALSE),"")</f>
        <v>2X300mg Tab (Eon)</v>
      </c>
      <c r="E150" s="188" t="str">
        <f>IF(AND(A150&lt;&gt;"",ISNUMBER(A150)),VLOOKUP(A150,Studies!A:BR,5,FALSE),"")</f>
        <v>Rifampicin</v>
      </c>
      <c r="F150" s="79" t="s">
        <v>54</v>
      </c>
      <c r="G150" s="78">
        <f t="shared" si="2"/>
        <v>1</v>
      </c>
    </row>
    <row r="151" spans="1:7" ht="13.9" x14ac:dyDescent="0.25">
      <c r="A151" s="80">
        <v>156</v>
      </c>
      <c r="B151" s="188" t="str">
        <f>IF(AND(A151&lt;&gt;"",ISNUMBER(A151)),VLOOKUP(A151,Studies!A:BR,2,FALSE),"")</f>
        <v>Eon Labs Manufacturing, Inc. 1997</v>
      </c>
      <c r="C151" s="188" t="str">
        <f>IF(AND(A151&lt;&gt;"",ISNUMBER(A151)),VLOOKUP(A151,Studies!A:BR,3,FALSE),"")</f>
        <v>https://www.accessdata.fda.gov/drugsatfda_docs/anda/97/064150review.pdf</v>
      </c>
      <c r="D151" s="256" t="str">
        <f>IF(AND(A151&lt;&gt;"",ISNUMBER(A151)),VLOOKUP(A151,Studies!A:BR,4,FALSE),"")</f>
        <v>2X300mg Rifadine Tab</v>
      </c>
      <c r="E151" s="188" t="str">
        <f>IF(AND(A151&lt;&gt;"",ISNUMBER(A151)),VLOOKUP(A151,Studies!A:BR,5,FALSE),"")</f>
        <v>Rifampicin</v>
      </c>
      <c r="F151" s="79" t="s">
        <v>54</v>
      </c>
      <c r="G151" s="78">
        <f t="shared" si="2"/>
        <v>1</v>
      </c>
    </row>
    <row r="152" spans="1:7" ht="13.9" x14ac:dyDescent="0.25">
      <c r="A152" s="80">
        <v>157</v>
      </c>
      <c r="B152" s="188" t="str">
        <f>IF(AND(A152&lt;&gt;"",ISNUMBER(A152)),VLOOKUP(A152,Studies!A:BR,2,FALSE),"")</f>
        <v>Furesz 1970</v>
      </c>
      <c r="C152" s="188" t="str">
        <f>IF(AND(A152&lt;&gt;"",ISNUMBER(A152)),VLOOKUP(A152,Studies!A:BR,3,FALSE),"")</f>
        <v>https://www.ncbi.nlm.nih.gov/pubmed/5002304</v>
      </c>
      <c r="D152" s="256" t="str">
        <f>IF(AND(A152&lt;&gt;"",ISNUMBER(A152)),VLOOKUP(A152,Studies!A:BR,4,FALSE),"")</f>
        <v>100 mg</v>
      </c>
      <c r="E152" s="188" t="str">
        <f>IF(AND(A152&lt;&gt;"",ISNUMBER(A152)),VLOOKUP(A152,Studies!A:BR,5,FALSE),"")</f>
        <v>Rifampicin</v>
      </c>
      <c r="F152" s="79" t="s">
        <v>54</v>
      </c>
      <c r="G152" s="78">
        <f t="shared" si="2"/>
        <v>1</v>
      </c>
    </row>
    <row r="153" spans="1:7" ht="13.9" x14ac:dyDescent="0.25">
      <c r="A153" s="80">
        <v>158</v>
      </c>
      <c r="B153" s="188" t="str">
        <f>IF(AND(A153&lt;&gt;"",ISNUMBER(A153)),VLOOKUP(A153,Studies!A:BR,2,FALSE),"")</f>
        <v>Furesz 1970</v>
      </c>
      <c r="C153" s="188" t="str">
        <f>IF(AND(A153&lt;&gt;"",ISNUMBER(A153)),VLOOKUP(A153,Studies!A:BR,3,FALSE),"")</f>
        <v>https://www.ncbi.nlm.nih.gov/pubmed/5002304</v>
      </c>
      <c r="D153" s="256" t="str">
        <f>IF(AND(A153&lt;&gt;"",ISNUMBER(A153)),VLOOKUP(A153,Studies!A:BR,4,FALSE),"")</f>
        <v>150 mg</v>
      </c>
      <c r="E153" s="188" t="str">
        <f>IF(AND(A153&lt;&gt;"",ISNUMBER(A153)),VLOOKUP(A153,Studies!A:BR,5,FALSE),"")</f>
        <v>Rifampicin</v>
      </c>
      <c r="F153" s="79" t="s">
        <v>54</v>
      </c>
      <c r="G153" s="78">
        <f t="shared" si="2"/>
        <v>1</v>
      </c>
    </row>
    <row r="154" spans="1:7" ht="13.9" x14ac:dyDescent="0.25">
      <c r="A154" s="80">
        <v>159</v>
      </c>
      <c r="B154" s="188" t="str">
        <f>IF(AND(A154&lt;&gt;"",ISNUMBER(A154)),VLOOKUP(A154,Studies!A:BR,2,FALSE),"")</f>
        <v>Furesz 1970</v>
      </c>
      <c r="C154" s="188" t="str">
        <f>IF(AND(A154&lt;&gt;"",ISNUMBER(A154)),VLOOKUP(A154,Studies!A:BR,3,FALSE),"")</f>
        <v>https://www.ncbi.nlm.nih.gov/pubmed/5002304</v>
      </c>
      <c r="D154" s="256" t="str">
        <f>IF(AND(A154&lt;&gt;"",ISNUMBER(A154)),VLOOKUP(A154,Studies!A:BR,4,FALSE),"")</f>
        <v>250 mg</v>
      </c>
      <c r="E154" s="188" t="str">
        <f>IF(AND(A154&lt;&gt;"",ISNUMBER(A154)),VLOOKUP(A154,Studies!A:BR,5,FALSE),"")</f>
        <v>Rifampicin</v>
      </c>
      <c r="F154" s="79" t="s">
        <v>54</v>
      </c>
      <c r="G154" s="78">
        <f t="shared" si="2"/>
        <v>1</v>
      </c>
    </row>
    <row r="155" spans="1:7" ht="13.9" x14ac:dyDescent="0.25">
      <c r="A155" s="110">
        <v>160</v>
      </c>
      <c r="B155" s="188" t="str">
        <f>IF(AND(A155&lt;&gt;"",ISNUMBER(A155)),VLOOKUP(A155,Studies!A:BR,2,FALSE),"")</f>
        <v>Furesz 1970</v>
      </c>
      <c r="C155" s="188" t="str">
        <f>IF(AND(A155&lt;&gt;"",ISNUMBER(A155)),VLOOKUP(A155,Studies!A:BR,3,FALSE),"")</f>
        <v>https://www.ncbi.nlm.nih.gov/pubmed/5002304</v>
      </c>
      <c r="D155" s="256" t="str">
        <f>IF(AND(A155&lt;&gt;"",ISNUMBER(A155)),VLOOKUP(A155,Studies!A:BR,4,FALSE),"")</f>
        <v>300 mg</v>
      </c>
      <c r="E155" s="188" t="str">
        <f>IF(AND(A155&lt;&gt;"",ISNUMBER(A155)),VLOOKUP(A155,Studies!A:BR,5,FALSE),"")</f>
        <v>Rifampicin</v>
      </c>
      <c r="F155" s="79" t="s">
        <v>54</v>
      </c>
      <c r="G155" s="78">
        <f t="shared" si="2"/>
        <v>1</v>
      </c>
    </row>
    <row r="156" spans="1:7" ht="13.9" x14ac:dyDescent="0.25">
      <c r="A156" s="110">
        <v>161</v>
      </c>
      <c r="B156" s="188" t="str">
        <f>IF(AND(A156&lt;&gt;"",ISNUMBER(A156)),VLOOKUP(A156,Studies!A:BR,2,FALSE),"")</f>
        <v>Furesz 1970</v>
      </c>
      <c r="C156" s="188" t="str">
        <f>IF(AND(A156&lt;&gt;"",ISNUMBER(A156)),VLOOKUP(A156,Studies!A:BR,3,FALSE),"")</f>
        <v>https://www.ncbi.nlm.nih.gov/pubmed/5002304</v>
      </c>
      <c r="D156" s="256" t="str">
        <f>IF(AND(A156&lt;&gt;"",ISNUMBER(A156)),VLOOKUP(A156,Studies!A:BR,4,FALSE),"")</f>
        <v>450 mg</v>
      </c>
      <c r="E156" s="188" t="str">
        <f>IF(AND(A156&lt;&gt;"",ISNUMBER(A156)),VLOOKUP(A156,Studies!A:BR,5,FALSE),"")</f>
        <v>Rifampicin</v>
      </c>
      <c r="F156" s="79" t="s">
        <v>54</v>
      </c>
      <c r="G156" s="78">
        <f t="shared" si="2"/>
        <v>1</v>
      </c>
    </row>
    <row r="157" spans="1:7" ht="13.9" x14ac:dyDescent="0.25">
      <c r="A157" s="110">
        <v>162</v>
      </c>
      <c r="B157" s="188" t="str">
        <f>IF(AND(A157&lt;&gt;"",ISNUMBER(A157)),VLOOKUP(A157,Studies!A:BR,2,FALSE),"")</f>
        <v>Furesz 1970</v>
      </c>
      <c r="C157" s="188" t="str">
        <f>IF(AND(A157&lt;&gt;"",ISNUMBER(A157)),VLOOKUP(A157,Studies!A:BR,3,FALSE),"")</f>
        <v>https://www.ncbi.nlm.nih.gov/pubmed/5002304</v>
      </c>
      <c r="D157" s="256" t="str">
        <f>IF(AND(A157&lt;&gt;"",ISNUMBER(A157)),VLOOKUP(A157,Studies!A:BR,4,FALSE),"")</f>
        <v>600 mg</v>
      </c>
      <c r="E157" s="188" t="str">
        <f>IF(AND(A157&lt;&gt;"",ISNUMBER(A157)),VLOOKUP(A157,Studies!A:BR,5,FALSE),"")</f>
        <v>Rifampicin</v>
      </c>
      <c r="F157" s="79" t="s">
        <v>54</v>
      </c>
      <c r="G157" s="78">
        <f t="shared" si="2"/>
        <v>1</v>
      </c>
    </row>
    <row r="158" spans="1:7" ht="13.9" x14ac:dyDescent="0.25">
      <c r="A158" s="110">
        <v>163</v>
      </c>
      <c r="B158" s="188" t="str">
        <f>IF(AND(A158&lt;&gt;"",ISNUMBER(A158)),VLOOKUP(A158,Studies!A:BR,2,FALSE),"")</f>
        <v>Furesz 1970</v>
      </c>
      <c r="C158" s="188" t="str">
        <f>IF(AND(A158&lt;&gt;"",ISNUMBER(A158)),VLOOKUP(A158,Studies!A:BR,3,FALSE),"")</f>
        <v>https://www.ncbi.nlm.nih.gov/pubmed/5002304</v>
      </c>
      <c r="D158" s="256" t="str">
        <f>IF(AND(A158&lt;&gt;"",ISNUMBER(A158)),VLOOKUP(A158,Studies!A:BR,4,FALSE),"")</f>
        <v>750 mg</v>
      </c>
      <c r="E158" s="188" t="str">
        <f>IF(AND(A158&lt;&gt;"",ISNUMBER(A158)),VLOOKUP(A158,Studies!A:BR,5,FALSE),"")</f>
        <v>Rifampicin</v>
      </c>
      <c r="F158" s="79" t="s">
        <v>54</v>
      </c>
      <c r="G158" s="78">
        <f t="shared" si="2"/>
        <v>1</v>
      </c>
    </row>
    <row r="159" spans="1:7" ht="13.9" x14ac:dyDescent="0.25">
      <c r="A159" s="110">
        <v>164</v>
      </c>
      <c r="B159" s="188" t="str">
        <f>IF(AND(A159&lt;&gt;"",ISNUMBER(A159)),VLOOKUP(A159,Studies!A:BR,2,FALSE),"")</f>
        <v>Furesz 1970</v>
      </c>
      <c r="C159" s="188" t="str">
        <f>IF(AND(A159&lt;&gt;"",ISNUMBER(A159)),VLOOKUP(A159,Studies!A:BR,3,FALSE),"")</f>
        <v>https://www.ncbi.nlm.nih.gov/pubmed/5002304</v>
      </c>
      <c r="D159" s="256" t="str">
        <f>IF(AND(A159&lt;&gt;"",ISNUMBER(A159)),VLOOKUP(A159,Studies!A:BR,4,FALSE),"")</f>
        <v>900 mg</v>
      </c>
      <c r="E159" s="188" t="str">
        <f>IF(AND(A159&lt;&gt;"",ISNUMBER(A159)),VLOOKUP(A159,Studies!A:BR,5,FALSE),"")</f>
        <v>Rifampicin</v>
      </c>
      <c r="F159" s="79" t="s">
        <v>54</v>
      </c>
      <c r="G159" s="78">
        <f t="shared" si="2"/>
        <v>1</v>
      </c>
    </row>
    <row r="160" spans="1:7" ht="13.9" x14ac:dyDescent="0.25">
      <c r="A160" s="110">
        <v>165</v>
      </c>
      <c r="B160" s="188" t="str">
        <f>IF(AND(A160&lt;&gt;"",ISNUMBER(A160)),VLOOKUP(A160,Studies!A:BR,2,FALSE),"")</f>
        <v>Gammans 1985</v>
      </c>
      <c r="C160" s="188" t="str">
        <f>IF(AND(A160&lt;&gt;"",ISNUMBER(A160)),VLOOKUP(A160,Studies!A:BR,3,FALSE),"")</f>
        <v>https://www.ncbi.nlm.nih.gov/pubmed/2860931</v>
      </c>
      <c r="D160" s="256" t="str">
        <f>IF(AND(A160&lt;&gt;"",ISNUMBER(A160)),VLOOKUP(A160,Studies!A:BR,4,FALSE),"")</f>
        <v>10 mg</v>
      </c>
      <c r="E160" s="188" t="str">
        <f>IF(AND(A160&lt;&gt;"",ISNUMBER(A160)),VLOOKUP(A160,Studies!A:BR,5,FALSE),"")</f>
        <v>Buspirone</v>
      </c>
      <c r="F160" s="79" t="s">
        <v>111</v>
      </c>
      <c r="G160" s="78">
        <f t="shared" si="2"/>
        <v>1</v>
      </c>
    </row>
    <row r="161" spans="1:7" ht="13.9" x14ac:dyDescent="0.25">
      <c r="A161" s="110">
        <v>166</v>
      </c>
      <c r="B161" s="188" t="str">
        <f>IF(AND(A161&lt;&gt;"",ISNUMBER(A161)),VLOOKUP(A161,Studies!A:BR,2,FALSE),"")</f>
        <v>Gammans 1985</v>
      </c>
      <c r="C161" s="188" t="str">
        <f>IF(AND(A161&lt;&gt;"",ISNUMBER(A161)),VLOOKUP(A161,Studies!A:BR,3,FALSE),"")</f>
        <v>https://www.ncbi.nlm.nih.gov/pubmed/2860931</v>
      </c>
      <c r="D161" s="256" t="str">
        <f>IF(AND(A161&lt;&gt;"",ISNUMBER(A161)),VLOOKUP(A161,Studies!A:BR,4,FALSE),"")</f>
        <v>20 mg</v>
      </c>
      <c r="E161" s="188" t="str">
        <f>IF(AND(A161&lt;&gt;"",ISNUMBER(A161)),VLOOKUP(A161,Studies!A:BR,5,FALSE),"")</f>
        <v>Buspirone</v>
      </c>
      <c r="F161" s="79" t="s">
        <v>111</v>
      </c>
      <c r="G161" s="78">
        <f t="shared" si="2"/>
        <v>1</v>
      </c>
    </row>
    <row r="162" spans="1:7" ht="13.9" x14ac:dyDescent="0.25">
      <c r="A162" s="110">
        <v>167</v>
      </c>
      <c r="B162" s="188" t="str">
        <f>IF(AND(A162&lt;&gt;"",ISNUMBER(A162)),VLOOKUP(A162,Studies!A:BR,2,FALSE),"")</f>
        <v>Gammans 1985</v>
      </c>
      <c r="C162" s="188" t="str">
        <f>IF(AND(A162&lt;&gt;"",ISNUMBER(A162)),VLOOKUP(A162,Studies!A:BR,3,FALSE),"")</f>
        <v>https://www.ncbi.nlm.nih.gov/pubmed/2860931</v>
      </c>
      <c r="D162" s="256" t="str">
        <f>IF(AND(A162&lt;&gt;"",ISNUMBER(A162)),VLOOKUP(A162,Studies!A:BR,4,FALSE),"")</f>
        <v>40 mg</v>
      </c>
      <c r="E162" s="188" t="str">
        <f>IF(AND(A162&lt;&gt;"",ISNUMBER(A162)),VLOOKUP(A162,Studies!A:BR,5,FALSE),"")</f>
        <v>Buspirone</v>
      </c>
      <c r="F162" s="79" t="s">
        <v>111</v>
      </c>
      <c r="G162" s="78">
        <f t="shared" si="2"/>
        <v>1</v>
      </c>
    </row>
    <row r="163" spans="1:7" ht="13.9" x14ac:dyDescent="0.25">
      <c r="A163" s="110">
        <v>168</v>
      </c>
      <c r="B163" s="188" t="str">
        <f>IF(AND(A163&lt;&gt;"",ISNUMBER(A163)),VLOOKUP(A163,Studies!A:BR,2,FALSE),"")</f>
        <v>Gammans 1986</v>
      </c>
      <c r="C163" s="188" t="str">
        <f>IF(AND(A163&lt;&gt;"",ISNUMBER(A163)),VLOOKUP(A163,Studies!A:BR,3,FALSE),"")</f>
        <v>https://www.ncbi.nlm.nih.gov/pubmed/16638734</v>
      </c>
      <c r="D163" s="256" t="str">
        <f>IF(AND(A163&lt;&gt;"",ISNUMBER(A163)),VLOOKUP(A163,Studies!A:BR,4,FALSE),"")</f>
        <v>Intravenous 1mg (n=8)</v>
      </c>
      <c r="E163" s="188" t="str">
        <f>IF(AND(A163&lt;&gt;"",ISNUMBER(A163)),VLOOKUP(A163,Studies!A:BR,5,FALSE),"")</f>
        <v>Buspirone</v>
      </c>
      <c r="F163" s="79" t="s">
        <v>111</v>
      </c>
      <c r="G163" s="78">
        <f t="shared" si="2"/>
        <v>1</v>
      </c>
    </row>
    <row r="164" spans="1:7" ht="13.9" x14ac:dyDescent="0.25">
      <c r="A164" s="110">
        <v>169</v>
      </c>
      <c r="B164" s="188" t="str">
        <f>IF(AND(A164&lt;&gt;"",ISNUMBER(A164)),VLOOKUP(A164,Studies!A:BR,2,FALSE),"")</f>
        <v>Gammans 1986</v>
      </c>
      <c r="C164" s="188" t="str">
        <f>IF(AND(A164&lt;&gt;"",ISNUMBER(A164)),VLOOKUP(A164,Studies!A:BR,3,FALSE),"")</f>
        <v>https://www.ncbi.nlm.nih.gov/pubmed/16638734</v>
      </c>
      <c r="D164" s="256" t="str">
        <f>IF(AND(A164&lt;&gt;"",ISNUMBER(A164)),VLOOKUP(A164,Studies!A:BR,4,FALSE),"")</f>
        <v>Oral 20 mg (n=8)</v>
      </c>
      <c r="E164" s="188" t="str">
        <f>IF(AND(A164&lt;&gt;"",ISNUMBER(A164)),VLOOKUP(A164,Studies!A:BR,5,FALSE),"")</f>
        <v>Buspirone</v>
      </c>
      <c r="F164" s="79" t="s">
        <v>111</v>
      </c>
      <c r="G164" s="78">
        <f t="shared" si="2"/>
        <v>1</v>
      </c>
    </row>
    <row r="165" spans="1:7" ht="13.9" x14ac:dyDescent="0.25">
      <c r="A165" s="80">
        <v>170</v>
      </c>
      <c r="B165" s="188" t="str">
        <f>IF(AND(A165&lt;&gt;"",ISNUMBER(A165)),VLOOKUP(A165,Studies!A:BR,2,FALSE),"")</f>
        <v>Gammans 1986</v>
      </c>
      <c r="C165" s="188" t="str">
        <f>IF(AND(A165&lt;&gt;"",ISNUMBER(A165)),VLOOKUP(A165,Studies!A:BR,3,FALSE),"")</f>
        <v>https://www.ncbi.nlm.nih.gov/pubmed/16638734</v>
      </c>
      <c r="D165" s="256" t="str">
        <f>IF(AND(A165&lt;&gt;"",ISNUMBER(A165)),VLOOKUP(A165,Studies!A:BR,4,FALSE),"")</f>
        <v>Fig 3</v>
      </c>
      <c r="E165" s="188" t="str">
        <f>IF(AND(A165&lt;&gt;"",ISNUMBER(A165)),VLOOKUP(A165,Studies!A:BR,5,FALSE),"")</f>
        <v>Buspirone</v>
      </c>
      <c r="F165" s="79" t="s">
        <v>111</v>
      </c>
      <c r="G165" s="78">
        <f t="shared" si="2"/>
        <v>1</v>
      </c>
    </row>
    <row r="166" spans="1:7" ht="13.9" x14ac:dyDescent="0.25">
      <c r="A166" s="80">
        <v>171</v>
      </c>
      <c r="B166" s="188" t="str">
        <f>IF(AND(A166&lt;&gt;"",ISNUMBER(A166)),VLOOKUP(A166,Studies!A:BR,2,FALSE),"")</f>
        <v>Gammans 1986</v>
      </c>
      <c r="C166" s="188" t="str">
        <f>IF(AND(A166&lt;&gt;"",ISNUMBER(A166)),VLOOKUP(A166,Studies!A:BR,3,FALSE),"")</f>
        <v>https://www.ncbi.nlm.nih.gov/pubmed/16638734</v>
      </c>
      <c r="D166" s="256" t="str">
        <f>IF(AND(A166&lt;&gt;"",ISNUMBER(A166)),VLOOKUP(A166,Studies!A:BR,4,FALSE),"")</f>
        <v>Fig 4</v>
      </c>
      <c r="E166" s="188" t="str">
        <f>IF(AND(A166&lt;&gt;"",ISNUMBER(A166)),VLOOKUP(A166,Studies!A:BR,5,FALSE),"")</f>
        <v>Buspirone</v>
      </c>
      <c r="F166" s="79" t="s">
        <v>111</v>
      </c>
      <c r="G166" s="78">
        <f t="shared" si="2"/>
        <v>1</v>
      </c>
    </row>
    <row r="167" spans="1:7" ht="13.9" x14ac:dyDescent="0.25">
      <c r="A167" s="80">
        <v>172</v>
      </c>
      <c r="B167" s="188" t="str">
        <f>IF(AND(A167&lt;&gt;"",ISNUMBER(A167)),VLOOKUP(A167,Studies!A:BR,2,FALSE),"")</f>
        <v>Gorski 1998</v>
      </c>
      <c r="C167" s="188" t="str">
        <f>IF(AND(A167&lt;&gt;"",ISNUMBER(A167)),VLOOKUP(A167,Studies!A:BR,3,FALSE),"")</f>
        <v>https://www.ncbi.nlm.nih.gov/pubmed/9728893</v>
      </c>
      <c r="D167" s="256" t="str">
        <f>IF(AND(A167&lt;&gt;"",ISNUMBER(A167)),VLOOKUP(A167,Studies!A:BR,4,FALSE),"")</f>
        <v>po Control (Perpetrator Placebo)</v>
      </c>
      <c r="E167" s="188" t="str">
        <f>IF(AND(A167&lt;&gt;"",ISNUMBER(A167)),VLOOKUP(A167,Studies!A:BR,5,FALSE),"")</f>
        <v>Midazolam</v>
      </c>
      <c r="F167" s="79" t="s">
        <v>1280</v>
      </c>
      <c r="G167" s="78">
        <f t="shared" si="2"/>
        <v>1</v>
      </c>
    </row>
    <row r="168" spans="1:7" ht="13.9" x14ac:dyDescent="0.25">
      <c r="A168" s="80">
        <v>173</v>
      </c>
      <c r="B168" s="188" t="str">
        <f>IF(AND(A168&lt;&gt;"",ISNUMBER(A168)),VLOOKUP(A168,Studies!A:BR,2,FALSE),"")</f>
        <v>Gorski 1998</v>
      </c>
      <c r="C168" s="188" t="str">
        <f>IF(AND(A168&lt;&gt;"",ISNUMBER(A168)),VLOOKUP(A168,Studies!A:BR,3,FALSE),"")</f>
        <v>https://www.ncbi.nlm.nih.gov/pubmed/9728893</v>
      </c>
      <c r="D168" s="256" t="str">
        <f>IF(AND(A168&lt;&gt;"",ISNUMBER(A168)),VLOOKUP(A168,Studies!A:BR,4,FALSE),"")</f>
        <v>po with Perpetrator (Clarithromycin)</v>
      </c>
      <c r="E168" s="188" t="str">
        <f>IF(AND(A168&lt;&gt;"",ISNUMBER(A168)),VLOOKUP(A168,Studies!A:BR,5,FALSE),"")</f>
        <v>Midazolam</v>
      </c>
      <c r="F168" s="79" t="s">
        <v>1281</v>
      </c>
      <c r="G168" s="78">
        <f t="shared" si="2"/>
        <v>1</v>
      </c>
    </row>
    <row r="169" spans="1:7" ht="13.9" x14ac:dyDescent="0.25">
      <c r="A169" s="80">
        <v>174</v>
      </c>
      <c r="B169" s="188" t="str">
        <f>IF(AND(A169&lt;&gt;"",ISNUMBER(A169)),VLOOKUP(A169,Studies!A:BR,2,FALSE),"")</f>
        <v>Gorski 1998</v>
      </c>
      <c r="C169" s="188" t="str">
        <f>IF(AND(A169&lt;&gt;"",ISNUMBER(A169)),VLOOKUP(A169,Studies!A:BR,3,FALSE),"")</f>
        <v>https://www.ncbi.nlm.nih.gov/pubmed/9728893</v>
      </c>
      <c r="D169" s="256" t="str">
        <f>IF(AND(A169&lt;&gt;"",ISNUMBER(A169)),VLOOKUP(A169,Studies!A:BR,4,FALSE),"")</f>
        <v>iv Control (Perpetrator Placebo)</v>
      </c>
      <c r="E169" s="188" t="str">
        <f>IF(AND(A169&lt;&gt;"",ISNUMBER(A169)),VLOOKUP(A169,Studies!A:BR,5,FALSE),"")</f>
        <v>Midazolam</v>
      </c>
      <c r="F169" s="79" t="s">
        <v>1280</v>
      </c>
      <c r="G169" s="78">
        <f t="shared" si="2"/>
        <v>1</v>
      </c>
    </row>
    <row r="170" spans="1:7" ht="13.9" x14ac:dyDescent="0.25">
      <c r="A170" s="80">
        <v>175</v>
      </c>
      <c r="B170" s="188" t="str">
        <f>IF(AND(A170&lt;&gt;"",ISNUMBER(A170)),VLOOKUP(A170,Studies!A:BR,2,FALSE),"")</f>
        <v>Gorski 1998</v>
      </c>
      <c r="C170" s="188" t="str">
        <f>IF(AND(A170&lt;&gt;"",ISNUMBER(A170)),VLOOKUP(A170,Studies!A:BR,3,FALSE),"")</f>
        <v>https://www.ncbi.nlm.nih.gov/pubmed/9728893</v>
      </c>
      <c r="D170" s="256" t="str">
        <f>IF(AND(A170&lt;&gt;"",ISNUMBER(A170)),VLOOKUP(A170,Studies!A:BR,4,FALSE),"")</f>
        <v>iv with Perpetrator (Clarithromycin)</v>
      </c>
      <c r="E170" s="188" t="str">
        <f>IF(AND(A170&lt;&gt;"",ISNUMBER(A170)),VLOOKUP(A170,Studies!A:BR,5,FALSE),"")</f>
        <v>Midazolam</v>
      </c>
      <c r="F170" s="79" t="s">
        <v>1281</v>
      </c>
      <c r="G170" s="78">
        <f t="shared" si="2"/>
        <v>1</v>
      </c>
    </row>
    <row r="171" spans="1:7" ht="13.9" x14ac:dyDescent="0.25">
      <c r="A171" s="80">
        <v>176</v>
      </c>
      <c r="B171" s="188" t="str">
        <f>IF(AND(A171&lt;&gt;"",ISNUMBER(A171)),VLOOKUP(A171,Studies!A:BR,2,FALSE),"")</f>
        <v>Gorski 2003</v>
      </c>
      <c r="C171" s="188" t="str">
        <f>IF(AND(A171&lt;&gt;"",ISNUMBER(A171)),VLOOKUP(A171,Studies!A:BR,3,FALSE),"")</f>
        <v>https://www.ncbi.nlm.nih.gov/pubmed/12966371</v>
      </c>
      <c r="D171" s="256" t="str">
        <f>IF(AND(A171&lt;&gt;"",ISNUMBER(A171)),VLOOKUP(A171,Studies!A:BR,4,FALSE),"")</f>
        <v>po Control (Perpetrator Placebo)</v>
      </c>
      <c r="E171" s="188" t="str">
        <f>IF(AND(A171&lt;&gt;"",ISNUMBER(A171)),VLOOKUP(A171,Studies!A:BR,5,FALSE),"")</f>
        <v>Midazolam</v>
      </c>
      <c r="F171" s="79" t="s">
        <v>1273</v>
      </c>
      <c r="G171" s="78">
        <f t="shared" si="2"/>
        <v>1</v>
      </c>
    </row>
    <row r="172" spans="1:7" ht="13.9" x14ac:dyDescent="0.25">
      <c r="A172" s="110">
        <v>177</v>
      </c>
      <c r="B172" s="188" t="str">
        <f>IF(AND(A172&lt;&gt;"",ISNUMBER(A172)),VLOOKUP(A172,Studies!A:BR,2,FALSE),"")</f>
        <v>Gorski 2003</v>
      </c>
      <c r="C172" s="188" t="str">
        <f>IF(AND(A172&lt;&gt;"",ISNUMBER(A172)),VLOOKUP(A172,Studies!A:BR,3,FALSE),"")</f>
        <v>https://www.ncbi.nlm.nih.gov/pubmed/12966371</v>
      </c>
      <c r="D172" s="256" t="str">
        <f>IF(AND(A172&lt;&gt;"",ISNUMBER(A172)),VLOOKUP(A172,Studies!A:BR,4,FALSE),"")</f>
        <v>po with Perpetrator (Rifampicin)</v>
      </c>
      <c r="E172" s="188" t="str">
        <f>IF(AND(A172&lt;&gt;"",ISNUMBER(A172)),VLOOKUP(A172,Studies!A:BR,5,FALSE),"")</f>
        <v>Midazolam</v>
      </c>
      <c r="F172" s="79" t="s">
        <v>1274</v>
      </c>
      <c r="G172" s="78">
        <f t="shared" si="2"/>
        <v>1</v>
      </c>
    </row>
    <row r="173" spans="1:7" ht="13.9" x14ac:dyDescent="0.25">
      <c r="A173" s="110">
        <v>178</v>
      </c>
      <c r="B173" s="188" t="str">
        <f>IF(AND(A173&lt;&gt;"",ISNUMBER(A173)),VLOOKUP(A173,Studies!A:BR,2,FALSE),"")</f>
        <v>Gorski 2003</v>
      </c>
      <c r="C173" s="188" t="str">
        <f>IF(AND(A173&lt;&gt;"",ISNUMBER(A173)),VLOOKUP(A173,Studies!A:BR,3,FALSE),"")</f>
        <v>https://www.ncbi.nlm.nih.gov/pubmed/12966371</v>
      </c>
      <c r="D173" s="256" t="str">
        <f>IF(AND(A173&lt;&gt;"",ISNUMBER(A173)),VLOOKUP(A173,Studies!A:BR,4,FALSE),"")</f>
        <v>iv Control (Perpetrator Placebo)</v>
      </c>
      <c r="E173" s="188" t="str">
        <f>IF(AND(A173&lt;&gt;"",ISNUMBER(A173)),VLOOKUP(A173,Studies!A:BR,5,FALSE),"")</f>
        <v>Midazolam</v>
      </c>
      <c r="F173" s="79" t="s">
        <v>1273</v>
      </c>
      <c r="G173" s="78">
        <f t="shared" si="2"/>
        <v>1</v>
      </c>
    </row>
    <row r="174" spans="1:7" ht="13.9" x14ac:dyDescent="0.25">
      <c r="A174" s="110">
        <v>179</v>
      </c>
      <c r="B174" s="188" t="str">
        <f>IF(AND(A174&lt;&gt;"",ISNUMBER(A174)),VLOOKUP(A174,Studies!A:BR,2,FALSE),"")</f>
        <v>Gorski 2003</v>
      </c>
      <c r="C174" s="188" t="str">
        <f>IF(AND(A174&lt;&gt;"",ISNUMBER(A174)),VLOOKUP(A174,Studies!A:BR,3,FALSE),"")</f>
        <v>https://www.ncbi.nlm.nih.gov/pubmed/12966371</v>
      </c>
      <c r="D174" s="256" t="str">
        <f>IF(AND(A174&lt;&gt;"",ISNUMBER(A174)),VLOOKUP(A174,Studies!A:BR,4,FALSE),"")</f>
        <v>iv with Perpetrator (Rifampicin)</v>
      </c>
      <c r="E174" s="188" t="str">
        <f>IF(AND(A174&lt;&gt;"",ISNUMBER(A174)),VLOOKUP(A174,Studies!A:BR,5,FALSE),"")</f>
        <v>Midazolam</v>
      </c>
      <c r="F174" s="79" t="s">
        <v>1274</v>
      </c>
      <c r="G174" s="78">
        <f t="shared" si="2"/>
        <v>1</v>
      </c>
    </row>
    <row r="175" spans="1:7" ht="13.9" x14ac:dyDescent="0.25">
      <c r="A175" s="110">
        <v>180</v>
      </c>
      <c r="B175" s="188" t="str">
        <f>IF(AND(A175&lt;&gt;"",ISNUMBER(A175)),VLOOKUP(A175,Studies!A:BR,2,FALSE),"")</f>
        <v>Greenblat 1984</v>
      </c>
      <c r="C175" s="188" t="str">
        <f>IF(AND(A175&lt;&gt;"",ISNUMBER(A175)),VLOOKUP(A175,Studies!A:BR,3,FALSE),"")</f>
        <v>https://www.ncbi.nlm.nih.gov/pubmed/6742481</v>
      </c>
      <c r="D175" s="256" t="str">
        <f>IF(AND(A175&lt;&gt;"",ISNUMBER(A175)),VLOOKUP(A175,Studies!A:BR,4,FALSE),"")</f>
        <v>iv - f, 136kg, 36y (obese female)</v>
      </c>
      <c r="E175" s="188" t="str">
        <f>IF(AND(A175&lt;&gt;"",ISNUMBER(A175)),VLOOKUP(A175,Studies!A:BR,5,FALSE),"")</f>
        <v>Midazolam</v>
      </c>
      <c r="F175" s="79" t="s">
        <v>102</v>
      </c>
      <c r="G175" s="78">
        <f t="shared" si="2"/>
        <v>1</v>
      </c>
    </row>
    <row r="176" spans="1:7" ht="13.9" x14ac:dyDescent="0.25">
      <c r="A176" s="110">
        <v>181</v>
      </c>
      <c r="B176" s="188" t="str">
        <f>IF(AND(A176&lt;&gt;"",ISNUMBER(A176)),VLOOKUP(A176,Studies!A:BR,2,FALSE),"")</f>
        <v>Greenblat 1984</v>
      </c>
      <c r="C176" s="188" t="str">
        <f>IF(AND(A176&lt;&gt;"",ISNUMBER(A176)),VLOOKUP(A176,Studies!A:BR,3,FALSE),"")</f>
        <v>https://www.ncbi.nlm.nih.gov/pubmed/6742481</v>
      </c>
      <c r="D176" s="256" t="str">
        <f>IF(AND(A176&lt;&gt;"",ISNUMBER(A176)),VLOOKUP(A176,Studies!A:BR,4,FALSE),"")</f>
        <v>iv - f, 61kg, 37y (normal female)</v>
      </c>
      <c r="E176" s="188" t="str">
        <f>IF(AND(A176&lt;&gt;"",ISNUMBER(A176)),VLOOKUP(A176,Studies!A:BR,5,FALSE),"")</f>
        <v>Midazolam</v>
      </c>
      <c r="F176" s="79" t="s">
        <v>102</v>
      </c>
      <c r="G176" s="78">
        <f t="shared" si="2"/>
        <v>1</v>
      </c>
    </row>
    <row r="177" spans="1:7" ht="13.9" x14ac:dyDescent="0.25">
      <c r="A177" s="110">
        <v>182</v>
      </c>
      <c r="B177" s="188" t="str">
        <f>IF(AND(A177&lt;&gt;"",ISNUMBER(A177)),VLOOKUP(A177,Studies!A:BR,2,FALSE),"")</f>
        <v>Greenblat 1984</v>
      </c>
      <c r="C177" s="188" t="str">
        <f>IF(AND(A177&lt;&gt;"",ISNUMBER(A177)),VLOOKUP(A177,Studies!A:BR,3,FALSE),"")</f>
        <v>https://www.ncbi.nlm.nih.gov/pubmed/6742481</v>
      </c>
      <c r="D177" s="256" t="str">
        <f>IF(AND(A177&lt;&gt;"",ISNUMBER(A177)),VLOOKUP(A177,Studies!A:BR,4,FALSE),"")</f>
        <v>iv - m, 70kg, 32y (young male)</v>
      </c>
      <c r="E177" s="188" t="str">
        <f>IF(AND(A177&lt;&gt;"",ISNUMBER(A177)),VLOOKUP(A177,Studies!A:BR,5,FALSE),"")</f>
        <v>Midazolam</v>
      </c>
      <c r="F177" s="79" t="s">
        <v>102</v>
      </c>
      <c r="G177" s="78">
        <f t="shared" si="2"/>
        <v>1</v>
      </c>
    </row>
    <row r="178" spans="1:7" ht="13.9" x14ac:dyDescent="0.25">
      <c r="A178" s="110">
        <v>183</v>
      </c>
      <c r="B178" s="188" t="str">
        <f>IF(AND(A178&lt;&gt;"",ISNUMBER(A178)),VLOOKUP(A178,Studies!A:BR,2,FALSE),"")</f>
        <v>Greenblat 1984</v>
      </c>
      <c r="C178" s="188" t="str">
        <f>IF(AND(A178&lt;&gt;"",ISNUMBER(A178)),VLOOKUP(A178,Studies!A:BR,3,FALSE),"")</f>
        <v>https://www.ncbi.nlm.nih.gov/pubmed/6742481</v>
      </c>
      <c r="D178" s="256" t="str">
        <f>IF(AND(A178&lt;&gt;"",ISNUMBER(A178)),VLOOKUP(A178,Studies!A:BR,4,FALSE),"")</f>
        <v>iv - m, 80kg, 70y (elderly male)</v>
      </c>
      <c r="E178" s="188" t="str">
        <f>IF(AND(A178&lt;&gt;"",ISNUMBER(A178)),VLOOKUP(A178,Studies!A:BR,5,FALSE),"")</f>
        <v>Midazolam</v>
      </c>
      <c r="F178" s="79" t="s">
        <v>102</v>
      </c>
      <c r="G178" s="78">
        <f t="shared" si="2"/>
        <v>1</v>
      </c>
    </row>
    <row r="179" spans="1:7" ht="13.9" x14ac:dyDescent="0.25">
      <c r="A179" s="110">
        <v>184</v>
      </c>
      <c r="B179" s="188" t="str">
        <f>IF(AND(A179&lt;&gt;"",ISNUMBER(A179)),VLOOKUP(A179,Studies!A:BR,2,FALSE),"")</f>
        <v>Greenblat 1984</v>
      </c>
      <c r="C179" s="188" t="str">
        <f>IF(AND(A179&lt;&gt;"",ISNUMBER(A179)),VLOOKUP(A179,Studies!A:BR,3,FALSE),"")</f>
        <v>https://www.ncbi.nlm.nih.gov/pubmed/6742481</v>
      </c>
      <c r="D179" s="256" t="str">
        <f>IF(AND(A179&lt;&gt;"",ISNUMBER(A179)),VLOOKUP(A179,Studies!A:BR,4,FALSE),"")</f>
        <v>po - f, 136kg, 36y (obese female)</v>
      </c>
      <c r="E179" s="188" t="str">
        <f>IF(AND(A179&lt;&gt;"",ISNUMBER(A179)),VLOOKUP(A179,Studies!A:BR,5,FALSE),"")</f>
        <v>Midazolam</v>
      </c>
      <c r="F179" s="79" t="s">
        <v>102</v>
      </c>
      <c r="G179" s="78">
        <f t="shared" si="2"/>
        <v>1</v>
      </c>
    </row>
    <row r="180" spans="1:7" ht="13.9" x14ac:dyDescent="0.25">
      <c r="A180" s="110">
        <v>185</v>
      </c>
      <c r="B180" s="188" t="str">
        <f>IF(AND(A180&lt;&gt;"",ISNUMBER(A180)),VLOOKUP(A180,Studies!A:BR,2,FALSE),"")</f>
        <v>Greenblat 1984</v>
      </c>
      <c r="C180" s="188" t="str">
        <f>IF(AND(A180&lt;&gt;"",ISNUMBER(A180)),VLOOKUP(A180,Studies!A:BR,3,FALSE),"")</f>
        <v>https://www.ncbi.nlm.nih.gov/pubmed/6742481</v>
      </c>
      <c r="D180" s="256" t="str">
        <f>IF(AND(A180&lt;&gt;"",ISNUMBER(A180)),VLOOKUP(A180,Studies!A:BR,4,FALSE),"")</f>
        <v>po - f, 61kg, 37y (normal female)</v>
      </c>
      <c r="E180" s="188" t="str">
        <f>IF(AND(A180&lt;&gt;"",ISNUMBER(A180)),VLOOKUP(A180,Studies!A:BR,5,FALSE),"")</f>
        <v>Midazolam</v>
      </c>
      <c r="F180" s="79" t="s">
        <v>102</v>
      </c>
      <c r="G180" s="78">
        <f t="shared" si="2"/>
        <v>1</v>
      </c>
    </row>
    <row r="181" spans="1:7" ht="13.9" x14ac:dyDescent="0.25">
      <c r="A181" s="110">
        <v>186</v>
      </c>
      <c r="B181" s="188" t="str">
        <f>IF(AND(A181&lt;&gt;"",ISNUMBER(A181)),VLOOKUP(A181,Studies!A:BR,2,FALSE),"")</f>
        <v>Greenblat 1984</v>
      </c>
      <c r="C181" s="188" t="str">
        <f>IF(AND(A181&lt;&gt;"",ISNUMBER(A181)),VLOOKUP(A181,Studies!A:BR,3,FALSE),"")</f>
        <v>https://www.ncbi.nlm.nih.gov/pubmed/6742481</v>
      </c>
      <c r="D181" s="256" t="str">
        <f>IF(AND(A181&lt;&gt;"",ISNUMBER(A181)),VLOOKUP(A181,Studies!A:BR,4,FALSE),"")</f>
        <v>po - m, 70kg, 32y (young male)</v>
      </c>
      <c r="E181" s="188" t="str">
        <f>IF(AND(A181&lt;&gt;"",ISNUMBER(A181)),VLOOKUP(A181,Studies!A:BR,5,FALSE),"")</f>
        <v>Midazolam</v>
      </c>
      <c r="F181" s="79" t="s">
        <v>102</v>
      </c>
      <c r="G181" s="78">
        <f t="shared" si="2"/>
        <v>1</v>
      </c>
    </row>
    <row r="182" spans="1:7" ht="13.9" x14ac:dyDescent="0.25">
      <c r="A182" s="110">
        <v>187</v>
      </c>
      <c r="B182" s="188" t="str">
        <f>IF(AND(A182&lt;&gt;"",ISNUMBER(A182)),VLOOKUP(A182,Studies!A:BR,2,FALSE),"")</f>
        <v>Greenblat 1984</v>
      </c>
      <c r="C182" s="188" t="str">
        <f>IF(AND(A182&lt;&gt;"",ISNUMBER(A182)),VLOOKUP(A182,Studies!A:BR,3,FALSE),"")</f>
        <v>https://www.ncbi.nlm.nih.gov/pubmed/6742481</v>
      </c>
      <c r="D182" s="256" t="str">
        <f>IF(AND(A182&lt;&gt;"",ISNUMBER(A182)),VLOOKUP(A182,Studies!A:BR,4,FALSE),"")</f>
        <v>po - m, 80kg, 70y (elderly male)</v>
      </c>
      <c r="E182" s="188" t="str">
        <f>IF(AND(A182&lt;&gt;"",ISNUMBER(A182)),VLOOKUP(A182,Studies!A:BR,5,FALSE),"")</f>
        <v>Midazolam</v>
      </c>
      <c r="F182" s="79" t="s">
        <v>102</v>
      </c>
      <c r="G182" s="78">
        <f t="shared" si="2"/>
        <v>1</v>
      </c>
    </row>
    <row r="183" spans="1:7" ht="13.9" x14ac:dyDescent="0.25">
      <c r="A183" s="110">
        <v>188</v>
      </c>
      <c r="B183" s="188" t="str">
        <f>IF(AND(A183&lt;&gt;"",ISNUMBER(A183)),VLOOKUP(A183,Studies!A:BR,2,FALSE),"")</f>
        <v>Greenblat 2003</v>
      </c>
      <c r="C183" s="188" t="str">
        <f>IF(AND(A183&lt;&gt;"",ISNUMBER(A183)),VLOOKUP(A183,Studies!A:BR,3,FALSE),"")</f>
        <v>https://www.ncbi.nlm.nih.gov/pubmed/12891222</v>
      </c>
      <c r="D183" s="256" t="str">
        <f>IF(AND(A183&lt;&gt;"",ISNUMBER(A183)),VLOOKUP(A183,Studies!A:BR,4,FALSE),"")</f>
        <v>Control (Perpetrator Placebo)</v>
      </c>
      <c r="E183" s="188" t="str">
        <f>IF(AND(A183&lt;&gt;"",ISNUMBER(A183)),VLOOKUP(A183,Studies!A:BR,5,FALSE),"")</f>
        <v>Midazolam</v>
      </c>
      <c r="F183" s="79" t="s">
        <v>102</v>
      </c>
      <c r="G183" s="78">
        <f t="shared" si="2"/>
        <v>1</v>
      </c>
    </row>
    <row r="184" spans="1:7" ht="13.9" x14ac:dyDescent="0.25">
      <c r="A184" s="110">
        <v>189</v>
      </c>
      <c r="B184" s="188" t="str">
        <f>IF(AND(A184&lt;&gt;"",ISNUMBER(A184)),VLOOKUP(A184,Studies!A:BR,2,FALSE),"")</f>
        <v>Greenblat 2003</v>
      </c>
      <c r="C184" s="188" t="str">
        <f>IF(AND(A184&lt;&gt;"",ISNUMBER(A184)),VLOOKUP(A184,Studies!A:BR,3,FALSE),"")</f>
        <v>https://www.ncbi.nlm.nih.gov/pubmed/12891223</v>
      </c>
      <c r="D184" s="256" t="str">
        <f>IF(AND(A184&lt;&gt;"",ISNUMBER(A184)),VLOOKUP(A184,Studies!A:BR,4,FALSE),"")</f>
        <v>with Perpetrator (GFJ)</v>
      </c>
      <c r="E184" s="188" t="str">
        <f>IF(AND(A184&lt;&gt;"",ISNUMBER(A184)),VLOOKUP(A184,Studies!A:BR,5,FALSE),"")</f>
        <v>Midazolam</v>
      </c>
      <c r="F184" s="79" t="s">
        <v>102</v>
      </c>
      <c r="G184" s="78">
        <f t="shared" si="2"/>
        <v>1</v>
      </c>
    </row>
    <row r="185" spans="1:7" ht="13.9" x14ac:dyDescent="0.25">
      <c r="A185" s="110">
        <v>190</v>
      </c>
      <c r="B185" s="188" t="str">
        <f>IF(AND(A185&lt;&gt;"",ISNUMBER(A185)),VLOOKUP(A185,Studies!A:BR,2,FALSE),"")</f>
        <v>Greiner 1999</v>
      </c>
      <c r="C185" s="188" t="str">
        <f>IF(AND(A185&lt;&gt;"",ISNUMBER(A185)),VLOOKUP(A185,Studies!A:BR,3,FALSE),"")</f>
        <v>https://www.ncbi.nlm.nih.gov/pubmed/10411543</v>
      </c>
      <c r="D185" s="256" t="str">
        <f>IF(AND(A185&lt;&gt;"",ISNUMBER(A185)),VLOOKUP(A185,Studies!A:BR,4,FALSE),"")</f>
        <v>po Control (Perpetrator Placebo)</v>
      </c>
      <c r="E185" s="188" t="str">
        <f>IF(AND(A185&lt;&gt;"",ISNUMBER(A185)),VLOOKUP(A185,Studies!A:BR,5,FALSE),"")</f>
        <v>Digoxin</v>
      </c>
      <c r="F185" s="79" t="s">
        <v>1278</v>
      </c>
      <c r="G185" s="78">
        <f t="shared" si="2"/>
        <v>1</v>
      </c>
    </row>
    <row r="186" spans="1:7" ht="13.9" x14ac:dyDescent="0.25">
      <c r="A186" s="110">
        <v>191</v>
      </c>
      <c r="B186" s="188" t="str">
        <f>IF(AND(A186&lt;&gt;"",ISNUMBER(A186)),VLOOKUP(A186,Studies!A:BR,2,FALSE),"")</f>
        <v>Greiner 1999</v>
      </c>
      <c r="C186" s="188" t="str">
        <f>IF(AND(A186&lt;&gt;"",ISNUMBER(A186)),VLOOKUP(A186,Studies!A:BR,3,FALSE),"")</f>
        <v>https://www.ncbi.nlm.nih.gov/pubmed/10411543</v>
      </c>
      <c r="D186" s="256" t="str">
        <f>IF(AND(A186&lt;&gt;"",ISNUMBER(A186)),VLOOKUP(A186,Studies!A:BR,4,FALSE),"")</f>
        <v>po with Perpetrator (Rifampicin)</v>
      </c>
      <c r="E186" s="188" t="str">
        <f>IF(AND(A186&lt;&gt;"",ISNUMBER(A186)),VLOOKUP(A186,Studies!A:BR,5,FALSE),"")</f>
        <v>Digoxin</v>
      </c>
      <c r="F186" s="79" t="s">
        <v>1279</v>
      </c>
      <c r="G186" s="78">
        <f t="shared" si="2"/>
        <v>1</v>
      </c>
    </row>
    <row r="187" spans="1:7" ht="13.9" x14ac:dyDescent="0.25">
      <c r="A187" s="110">
        <v>192</v>
      </c>
      <c r="B187" s="188" t="str">
        <f>IF(AND(A187&lt;&gt;"",ISNUMBER(A187)),VLOOKUP(A187,Studies!A:BR,2,FALSE),"")</f>
        <v>Greiner 1999</v>
      </c>
      <c r="C187" s="188" t="str">
        <f>IF(AND(A187&lt;&gt;"",ISNUMBER(A187)),VLOOKUP(A187,Studies!A:BR,3,FALSE),"")</f>
        <v>https://www.ncbi.nlm.nih.gov/pubmed/10411543</v>
      </c>
      <c r="D187" s="256" t="str">
        <f>IF(AND(A187&lt;&gt;"",ISNUMBER(A187)),VLOOKUP(A187,Studies!A:BR,4,FALSE),"")</f>
        <v>iv Control (Perpetrator Placebo)</v>
      </c>
      <c r="E187" s="188" t="str">
        <f>IF(AND(A187&lt;&gt;"",ISNUMBER(A187)),VLOOKUP(A187,Studies!A:BR,5,FALSE),"")</f>
        <v>Digoxin</v>
      </c>
      <c r="F187" s="79" t="s">
        <v>1278</v>
      </c>
      <c r="G187" s="78">
        <f t="shared" si="2"/>
        <v>1</v>
      </c>
    </row>
    <row r="188" spans="1:7" ht="13.9" x14ac:dyDescent="0.25">
      <c r="A188" s="110">
        <v>193</v>
      </c>
      <c r="B188" s="188" t="str">
        <f>IF(AND(A188&lt;&gt;"",ISNUMBER(A188)),VLOOKUP(A188,Studies!A:BR,2,FALSE),"")</f>
        <v>Greiner 1999</v>
      </c>
      <c r="C188" s="188" t="str">
        <f>IF(AND(A188&lt;&gt;"",ISNUMBER(A188)),VLOOKUP(A188,Studies!A:BR,3,FALSE),"")</f>
        <v>https://www.ncbi.nlm.nih.gov/pubmed/10411543</v>
      </c>
      <c r="D188" s="256" t="str">
        <f>IF(AND(A188&lt;&gt;"",ISNUMBER(A188)),VLOOKUP(A188,Studies!A:BR,4,FALSE),"")</f>
        <v>iv with Perpetrator (Rifampicin)</v>
      </c>
      <c r="E188" s="188" t="str">
        <f>IF(AND(A188&lt;&gt;"",ISNUMBER(A188)),VLOOKUP(A188,Studies!A:BR,5,FALSE),"")</f>
        <v>Digoxin</v>
      </c>
      <c r="F188" s="79" t="s">
        <v>1279</v>
      </c>
      <c r="G188" s="78">
        <f t="shared" si="2"/>
        <v>1</v>
      </c>
    </row>
    <row r="189" spans="1:7" ht="13.9" x14ac:dyDescent="0.25">
      <c r="A189" s="110">
        <v>214</v>
      </c>
      <c r="B189" s="188" t="str">
        <f>IF(AND(A189&lt;&gt;"",ISNUMBER(A189)),VLOOKUP(A189,Studies!A:BR,2,FALSE),"")</f>
        <v>Gurley 2006</v>
      </c>
      <c r="C189" s="188" t="str">
        <f>IF(AND(A189&lt;&gt;"",ISNUMBER(A189)),VLOOKUP(A189,Studies!A:BR,3,FALSE),"")</f>
        <v>https://www.ncbi.nlm.nih.gov/pubmed/16432272</v>
      </c>
      <c r="D189" s="256" t="str">
        <f>IF(AND(A189&lt;&gt;"",ISNUMBER(A189)),VLOOKUP(A189,Studies!A:BR,4,FALSE),"")</f>
        <v>Control pre-Rifampicin (Perpetrator Placebo)</v>
      </c>
      <c r="E189" s="188" t="str">
        <f>IF(AND(A189&lt;&gt;"",ISNUMBER(A189)),VLOOKUP(A189,Studies!A:BR,5,FALSE),"")</f>
        <v>Midazolam</v>
      </c>
      <c r="F189" s="79" t="s">
        <v>1273</v>
      </c>
      <c r="G189" s="78">
        <f t="shared" si="2"/>
        <v>21</v>
      </c>
    </row>
    <row r="190" spans="1:7" ht="13.9" x14ac:dyDescent="0.25">
      <c r="A190" s="110">
        <v>215</v>
      </c>
      <c r="B190" s="188" t="str">
        <f>IF(AND(A190&lt;&gt;"",ISNUMBER(A190)),VLOOKUP(A190,Studies!A:BR,2,FALSE),"")</f>
        <v>Gurley 2006</v>
      </c>
      <c r="C190" s="188" t="str">
        <f>IF(AND(A190&lt;&gt;"",ISNUMBER(A190)),VLOOKUP(A190,Studies!A:BR,3,FALSE),"")</f>
        <v>https://www.ncbi.nlm.nih.gov/pubmed/16432272</v>
      </c>
      <c r="D190" s="256" t="str">
        <f>IF(AND(A190&lt;&gt;"",ISNUMBER(A190)),VLOOKUP(A190,Studies!A:BR,4,FALSE),"")</f>
        <v>with Perpetrator (Rifampicin)</v>
      </c>
      <c r="E190" s="188" t="str">
        <f>IF(AND(A190&lt;&gt;"",ISNUMBER(A190)),VLOOKUP(A190,Studies!A:BR,5,FALSE),"")</f>
        <v>Midazolam</v>
      </c>
      <c r="F190" s="79" t="s">
        <v>1274</v>
      </c>
      <c r="G190" s="78">
        <f t="shared" si="2"/>
        <v>1</v>
      </c>
    </row>
    <row r="191" spans="1:7" ht="13.9" x14ac:dyDescent="0.25">
      <c r="A191" s="110">
        <v>216</v>
      </c>
      <c r="B191" s="188" t="str">
        <f>IF(AND(A191&lt;&gt;"",ISNUMBER(A191)),VLOOKUP(A191,Studies!A:BR,2,FALSE),"")</f>
        <v>Gurley 2006</v>
      </c>
      <c r="C191" s="188" t="str">
        <f>IF(AND(A191&lt;&gt;"",ISNUMBER(A191)),VLOOKUP(A191,Studies!A:BR,3,FALSE),"")</f>
        <v>https://www.ncbi.nlm.nih.gov/pubmed/16432272</v>
      </c>
      <c r="D191" s="256" t="str">
        <f>IF(AND(A191&lt;&gt;"",ISNUMBER(A191)),VLOOKUP(A191,Studies!A:BR,4,FALSE),"")</f>
        <v>Control pre-Clarithromycin (Perpetrator Placebo)</v>
      </c>
      <c r="E191" s="188" t="str">
        <f>IF(AND(A191&lt;&gt;"",ISNUMBER(A191)),VLOOKUP(A191,Studies!A:BR,5,FALSE),"")</f>
        <v>Midazolam</v>
      </c>
      <c r="F191" s="79" t="s">
        <v>1280</v>
      </c>
      <c r="G191" s="78">
        <f t="shared" si="2"/>
        <v>1</v>
      </c>
    </row>
    <row r="192" spans="1:7" ht="13.9" x14ac:dyDescent="0.25">
      <c r="A192" s="110">
        <v>217</v>
      </c>
      <c r="B192" s="188" t="str">
        <f>IF(AND(A192&lt;&gt;"",ISNUMBER(A192)),VLOOKUP(A192,Studies!A:BR,2,FALSE),"")</f>
        <v>Gurley 2006</v>
      </c>
      <c r="C192" s="188" t="str">
        <f>IF(AND(A192&lt;&gt;"",ISNUMBER(A192)),VLOOKUP(A192,Studies!A:BR,3,FALSE),"")</f>
        <v>https://www.ncbi.nlm.nih.gov/pubmed/16432272</v>
      </c>
      <c r="D192" s="256" t="str">
        <f>IF(AND(A192&lt;&gt;"",ISNUMBER(A192)),VLOOKUP(A192,Studies!A:BR,4,FALSE),"")</f>
        <v>with Perpetrator (Clarithomycin)</v>
      </c>
      <c r="E192" s="188" t="str">
        <f>IF(AND(A192&lt;&gt;"",ISNUMBER(A192)),VLOOKUP(A192,Studies!A:BR,5,FALSE),"")</f>
        <v>Midazolam</v>
      </c>
      <c r="F192" s="79" t="s">
        <v>1281</v>
      </c>
      <c r="G192" s="78">
        <f t="shared" si="2"/>
        <v>1</v>
      </c>
    </row>
    <row r="193" spans="1:7" ht="13.9" x14ac:dyDescent="0.25">
      <c r="A193" s="110">
        <v>218</v>
      </c>
      <c r="B193" s="188" t="str">
        <f>IF(AND(A193&lt;&gt;"",ISNUMBER(A193)),VLOOKUP(A193,Studies!A:BR,2,FALSE),"")</f>
        <v>Gurley 2006</v>
      </c>
      <c r="C193" s="188" t="str">
        <f>IF(AND(A193&lt;&gt;"",ISNUMBER(A193)),VLOOKUP(A193,Studies!A:BR,3,FALSE),"")</f>
        <v>https://www.ncbi.nlm.nih.gov/pubmed/16432272</v>
      </c>
      <c r="D193" s="256" t="str">
        <f>IF(AND(A193&lt;&gt;"",ISNUMBER(A193)),VLOOKUP(A193,Studies!A:BR,4,FALSE),"")</f>
        <v>Control pre-Black cohosh (Perpetrator Placebo)</v>
      </c>
      <c r="E193" s="188" t="str">
        <f>IF(AND(A193&lt;&gt;"",ISNUMBER(A193)),VLOOKUP(A193,Studies!A:BR,5,FALSE),"")</f>
        <v>Midazolam</v>
      </c>
      <c r="F193" s="79" t="s">
        <v>102</v>
      </c>
      <c r="G193" s="78">
        <f t="shared" si="2"/>
        <v>1</v>
      </c>
    </row>
    <row r="194" spans="1:7" ht="13.9" x14ac:dyDescent="0.25">
      <c r="A194" s="80">
        <v>219</v>
      </c>
      <c r="B194" s="188" t="str">
        <f>IF(AND(A194&lt;&gt;"",ISNUMBER(A194)),VLOOKUP(A194,Studies!A:BR,2,FALSE),"")</f>
        <v>Gurley 2006</v>
      </c>
      <c r="C194" s="188" t="str">
        <f>IF(AND(A194&lt;&gt;"",ISNUMBER(A194)),VLOOKUP(A194,Studies!A:BR,3,FALSE),"")</f>
        <v>https://www.ncbi.nlm.nih.gov/pubmed/16432272</v>
      </c>
      <c r="D194" s="256" t="str">
        <f>IF(AND(A194&lt;&gt;"",ISNUMBER(A194)),VLOOKUP(A194,Studies!A:BR,4,FALSE),"")</f>
        <v>Control pre-Milk thistle (Perpetrator Placebo)</v>
      </c>
      <c r="E194" s="188" t="str">
        <f>IF(AND(A194&lt;&gt;"",ISNUMBER(A194)),VLOOKUP(A194,Studies!A:BR,5,FALSE),"")</f>
        <v>Midazolam</v>
      </c>
      <c r="F194" s="79" t="s">
        <v>102</v>
      </c>
      <c r="G194" s="78">
        <f t="shared" si="2"/>
        <v>1</v>
      </c>
    </row>
    <row r="195" spans="1:7" ht="13.9" x14ac:dyDescent="0.25">
      <c r="A195" s="80">
        <v>220</v>
      </c>
      <c r="B195" s="188" t="str">
        <f>IF(AND(A195&lt;&gt;"",ISNUMBER(A195)),VLOOKUP(A195,Studies!A:BR,2,FALSE),"")</f>
        <v>Gurley 2008a</v>
      </c>
      <c r="C195" s="188" t="str">
        <f>IF(AND(A195&lt;&gt;"",ISNUMBER(A195)),VLOOKUP(A195,Studies!A:BR,3,FALSE),"")</f>
        <v>https://www.ncbi.nlm.nih.gov/pubmed/17495878</v>
      </c>
      <c r="D195" s="256" t="str">
        <f>IF(AND(A195&lt;&gt;"",ISNUMBER(A195)),VLOOKUP(A195,Studies!A:BR,4,FALSE),"")</f>
        <v>Control pre-Rifampicin (Perpetrator Placebo)</v>
      </c>
      <c r="E195" s="188" t="str">
        <f>IF(AND(A195&lt;&gt;"",ISNUMBER(A195)),VLOOKUP(A195,Studies!A:BR,5,FALSE),"")</f>
        <v>Midazolam</v>
      </c>
      <c r="F195" s="79" t="s">
        <v>1273</v>
      </c>
      <c r="G195" s="78">
        <f t="shared" ref="G195:G258" si="3">A195-A194</f>
        <v>1</v>
      </c>
    </row>
    <row r="196" spans="1:7" ht="13.9" x14ac:dyDescent="0.25">
      <c r="A196" s="80">
        <v>221</v>
      </c>
      <c r="B196" s="188" t="str">
        <f>IF(AND(A196&lt;&gt;"",ISNUMBER(A196)),VLOOKUP(A196,Studies!A:BR,2,FALSE),"")</f>
        <v>Gurley 2008a</v>
      </c>
      <c r="C196" s="188" t="str">
        <f>IF(AND(A196&lt;&gt;"",ISNUMBER(A196)),VLOOKUP(A196,Studies!A:BR,3,FALSE),"")</f>
        <v>https://www.ncbi.nlm.nih.gov/pubmed/17495878</v>
      </c>
      <c r="D196" s="256" t="str">
        <f>IF(AND(A196&lt;&gt;"",ISNUMBER(A196)),VLOOKUP(A196,Studies!A:BR,4,FALSE),"")</f>
        <v>with Perpetrator (Rifampicin)</v>
      </c>
      <c r="E196" s="188" t="str">
        <f>IF(AND(A196&lt;&gt;"",ISNUMBER(A196)),VLOOKUP(A196,Studies!A:BR,5,FALSE),"")</f>
        <v>Midazolam</v>
      </c>
      <c r="F196" s="79" t="s">
        <v>1274</v>
      </c>
      <c r="G196" s="78">
        <f t="shared" si="3"/>
        <v>1</v>
      </c>
    </row>
    <row r="197" spans="1:7" ht="13.9" x14ac:dyDescent="0.25">
      <c r="A197" s="80">
        <v>222</v>
      </c>
      <c r="B197" s="188" t="str">
        <f>IF(AND(A197&lt;&gt;"",ISNUMBER(A197)),VLOOKUP(A197,Studies!A:BR,2,FALSE),"")</f>
        <v>Gurley 2008a</v>
      </c>
      <c r="C197" s="188" t="str">
        <f>IF(AND(A197&lt;&gt;"",ISNUMBER(A197)),VLOOKUP(A197,Studies!A:BR,3,FALSE),"")</f>
        <v>https://www.ncbi.nlm.nih.gov/pubmed/17495878</v>
      </c>
      <c r="D197" s="256" t="str">
        <f>IF(AND(A197&lt;&gt;"",ISNUMBER(A197)),VLOOKUP(A197,Studies!A:BR,4,FALSE),"")</f>
        <v>Control pre-Clarithromycin (Perpetrator Placebo)</v>
      </c>
      <c r="E197" s="188" t="str">
        <f>IF(AND(A197&lt;&gt;"",ISNUMBER(A197)),VLOOKUP(A197,Studies!A:BR,5,FALSE),"")</f>
        <v>Midazolam</v>
      </c>
      <c r="F197" s="79" t="s">
        <v>1280</v>
      </c>
      <c r="G197" s="78">
        <f t="shared" si="3"/>
        <v>1</v>
      </c>
    </row>
    <row r="198" spans="1:7" ht="13.9" x14ac:dyDescent="0.25">
      <c r="A198" s="80">
        <v>223</v>
      </c>
      <c r="B198" s="188" t="str">
        <f>IF(AND(A198&lt;&gt;"",ISNUMBER(A198)),VLOOKUP(A198,Studies!A:BR,2,FALSE),"")</f>
        <v>Gurley 2008a</v>
      </c>
      <c r="C198" s="188" t="str">
        <f>IF(AND(A198&lt;&gt;"",ISNUMBER(A198)),VLOOKUP(A198,Studies!A:BR,3,FALSE),"")</f>
        <v>https://www.ncbi.nlm.nih.gov/pubmed/17495878</v>
      </c>
      <c r="D198" s="256" t="str">
        <f>IF(AND(A198&lt;&gt;"",ISNUMBER(A198)),VLOOKUP(A198,Studies!A:BR,4,FALSE),"")</f>
        <v>with Perpetrator (Clarithomycin)</v>
      </c>
      <c r="E198" s="188" t="str">
        <f>IF(AND(A198&lt;&gt;"",ISNUMBER(A198)),VLOOKUP(A198,Studies!A:BR,5,FALSE),"")</f>
        <v>Midazolam</v>
      </c>
      <c r="F198" s="79" t="s">
        <v>1281</v>
      </c>
      <c r="G198" s="78">
        <f t="shared" si="3"/>
        <v>1</v>
      </c>
    </row>
    <row r="199" spans="1:7" ht="13.9" x14ac:dyDescent="0.25">
      <c r="A199" s="80">
        <v>224</v>
      </c>
      <c r="B199" s="188" t="str">
        <f>IF(AND(A199&lt;&gt;"",ISNUMBER(A199)),VLOOKUP(A199,Studies!A:BR,2,FALSE),"")</f>
        <v>Gurley 2008a</v>
      </c>
      <c r="C199" s="188" t="str">
        <f>IF(AND(A199&lt;&gt;"",ISNUMBER(A199)),VLOOKUP(A199,Studies!A:BR,3,FALSE),"")</f>
        <v>https://www.ncbi.nlm.nih.gov/pubmed/17495878</v>
      </c>
      <c r="D199" s="256" t="str">
        <f>IF(AND(A199&lt;&gt;"",ISNUMBER(A199)),VLOOKUP(A199,Studies!A:BR,4,FALSE),"")</f>
        <v>Control pre-Goldenseal (Perpetrator Placebo)</v>
      </c>
      <c r="E199" s="188" t="str">
        <f>IF(AND(A199&lt;&gt;"",ISNUMBER(A199)),VLOOKUP(A199,Studies!A:BR,5,FALSE),"")</f>
        <v>Midazolam</v>
      </c>
      <c r="F199" s="79" t="s">
        <v>102</v>
      </c>
      <c r="G199" s="78">
        <f t="shared" si="3"/>
        <v>1</v>
      </c>
    </row>
    <row r="200" spans="1:7" ht="13.9" x14ac:dyDescent="0.25">
      <c r="A200" s="80">
        <v>225</v>
      </c>
      <c r="B200" s="188" t="str">
        <f>IF(AND(A200&lt;&gt;"",ISNUMBER(A200)),VLOOKUP(A200,Studies!A:BR,2,FALSE),"")</f>
        <v>Gurley 2008a</v>
      </c>
      <c r="C200" s="188" t="str">
        <f>IF(AND(A200&lt;&gt;"",ISNUMBER(A200)),VLOOKUP(A200,Studies!A:BR,3,FALSE),"")</f>
        <v>https://www.ncbi.nlm.nih.gov/pubmed/17495878</v>
      </c>
      <c r="D200" s="256" t="str">
        <f>IF(AND(A200&lt;&gt;"",ISNUMBER(A200)),VLOOKUP(A200,Studies!A:BR,4,FALSE),"")</f>
        <v>Control pre-Kava kava (Perpetrator Placebo)</v>
      </c>
      <c r="E200" s="188" t="str">
        <f>IF(AND(A200&lt;&gt;"",ISNUMBER(A200)),VLOOKUP(A200,Studies!A:BR,5,FALSE),"")</f>
        <v>Midazolam</v>
      </c>
      <c r="F200" s="79" t="s">
        <v>102</v>
      </c>
      <c r="G200" s="78">
        <f t="shared" si="3"/>
        <v>1</v>
      </c>
    </row>
    <row r="201" spans="1:7" ht="13.9" x14ac:dyDescent="0.25">
      <c r="A201" s="80">
        <v>226</v>
      </c>
      <c r="B201" s="188" t="str">
        <f>IF(AND(A201&lt;&gt;"",ISNUMBER(A201)),VLOOKUP(A201,Studies!A:BR,2,FALSE),"")</f>
        <v>Gurley 2008b</v>
      </c>
      <c r="C201" s="188" t="str">
        <f>IF(AND(A201&lt;&gt;"",ISNUMBER(A201)),VLOOKUP(A201,Studies!A:BR,3,FALSE),"")</f>
        <v>https://www.ncbi.nlm.nih.gov/pubmed/18214850</v>
      </c>
      <c r="D201" s="256" t="str">
        <f>IF(AND(A201&lt;&gt;"",ISNUMBER(A201)),VLOOKUP(A201,Studies!A:BR,4,FALSE),"")</f>
        <v>Control (Perpetrator Placebo)</v>
      </c>
      <c r="E201" s="188" t="str">
        <f>IF(AND(A201&lt;&gt;"",ISNUMBER(A201)),VLOOKUP(A201,Studies!A:BR,5,FALSE),"")</f>
        <v>Digoxin</v>
      </c>
      <c r="F201" s="79" t="s">
        <v>1278</v>
      </c>
      <c r="G201" s="78">
        <f t="shared" si="3"/>
        <v>1</v>
      </c>
    </row>
    <row r="202" spans="1:7" ht="13.9" x14ac:dyDescent="0.25">
      <c r="A202" s="80">
        <v>227</v>
      </c>
      <c r="B202" s="188" t="str">
        <f>IF(AND(A202&lt;&gt;"",ISNUMBER(A202)),VLOOKUP(A202,Studies!A:BR,2,FALSE),"")</f>
        <v>Gurley 2008b</v>
      </c>
      <c r="C202" s="188" t="str">
        <f>IF(AND(A202&lt;&gt;"",ISNUMBER(A202)),VLOOKUP(A202,Studies!A:BR,3,FALSE),"")</f>
        <v>https://www.ncbi.nlm.nih.gov/pubmed/18214850</v>
      </c>
      <c r="D202" s="256" t="str">
        <f>IF(AND(A202&lt;&gt;"",ISNUMBER(A202)),VLOOKUP(A202,Studies!A:BR,4,FALSE),"")</f>
        <v>with Perpetrator (Rifampicin)</v>
      </c>
      <c r="E202" s="188" t="str">
        <f>IF(AND(A202&lt;&gt;"",ISNUMBER(A202)),VLOOKUP(A202,Studies!A:BR,5,FALSE),"")</f>
        <v>Digoxin</v>
      </c>
      <c r="F202" s="79" t="s">
        <v>1279</v>
      </c>
      <c r="G202" s="78">
        <f t="shared" si="3"/>
        <v>1</v>
      </c>
    </row>
    <row r="203" spans="1:7" ht="13.9" x14ac:dyDescent="0.25">
      <c r="A203" s="80">
        <v>228</v>
      </c>
      <c r="B203" s="188" t="str">
        <f>IF(AND(A203&lt;&gt;"",ISNUMBER(A203)),VLOOKUP(A203,Studies!A:BR,2,FALSE),"")</f>
        <v>Gurley 2008b</v>
      </c>
      <c r="C203" s="188" t="str">
        <f>IF(AND(A203&lt;&gt;"",ISNUMBER(A203)),VLOOKUP(A203,Studies!A:BR,3,FALSE),"")</f>
        <v>https://www.ncbi.nlm.nih.gov/pubmed/18214850</v>
      </c>
      <c r="D203" s="256" t="str">
        <f>IF(AND(A203&lt;&gt;"",ISNUMBER(A203)),VLOOKUP(A203,Studies!A:BR,4,FALSE),"")</f>
        <v>Control (Perpetrator Placebo)</v>
      </c>
      <c r="E203" s="188" t="str">
        <f>IF(AND(A203&lt;&gt;"",ISNUMBER(A203)),VLOOKUP(A203,Studies!A:BR,5,FALSE),"")</f>
        <v>Digoxin</v>
      </c>
      <c r="F203" s="79" t="s">
        <v>1282</v>
      </c>
      <c r="G203" s="78">
        <f t="shared" si="3"/>
        <v>1</v>
      </c>
    </row>
    <row r="204" spans="1:7" ht="13.9" x14ac:dyDescent="0.25">
      <c r="A204" s="80">
        <v>229</v>
      </c>
      <c r="B204" s="188" t="str">
        <f>IF(AND(A204&lt;&gt;"",ISNUMBER(A204)),VLOOKUP(A204,Studies!A:BR,2,FALSE),"")</f>
        <v>Gurley 2008b</v>
      </c>
      <c r="C204" s="188" t="str">
        <f>IF(AND(A204&lt;&gt;"",ISNUMBER(A204)),VLOOKUP(A204,Studies!A:BR,3,FALSE),"")</f>
        <v>https://www.ncbi.nlm.nih.gov/pubmed/18214850</v>
      </c>
      <c r="D204" s="256" t="str">
        <f>IF(AND(A204&lt;&gt;"",ISNUMBER(A204)),VLOOKUP(A204,Studies!A:BR,4,FALSE),"")</f>
        <v>with Perpetrator (Clarithomycin)</v>
      </c>
      <c r="E204" s="188" t="str">
        <f>IF(AND(A204&lt;&gt;"",ISNUMBER(A204)),VLOOKUP(A204,Studies!A:BR,5,FALSE),"")</f>
        <v>Digoxin</v>
      </c>
      <c r="F204" s="79" t="s">
        <v>1283</v>
      </c>
      <c r="G204" s="78">
        <f t="shared" si="3"/>
        <v>1</v>
      </c>
    </row>
    <row r="205" spans="1:7" ht="13.9" x14ac:dyDescent="0.25">
      <c r="A205" s="80">
        <v>230</v>
      </c>
      <c r="B205" s="188" t="str">
        <f>IF(AND(A205&lt;&gt;"",ISNUMBER(A205)),VLOOKUP(A205,Studies!A:BR,2,FALSE),"")</f>
        <v>Hanley 2013</v>
      </c>
      <c r="C205" s="188" t="str">
        <f>IF(AND(A205&lt;&gt;"",ISNUMBER(A205)),VLOOKUP(A205,Studies!A:BR,3,FALSE),"")</f>
        <v>https://www.ncbi.nlm.nih.gov/pubmed/22943633</v>
      </c>
      <c r="D205" s="256" t="str">
        <f>IF(AND(A205&lt;&gt;"",ISNUMBER(A205)),VLOOKUP(A205,Studies!A:BR,4,FALSE),"")</f>
        <v>Control (Perpetrator Placebo)</v>
      </c>
      <c r="E205" s="188" t="str">
        <f>IF(AND(A205&lt;&gt;"",ISNUMBER(A205)),VLOOKUP(A205,Studies!A:BR,5,FALSE),"")</f>
        <v>Buspirone</v>
      </c>
      <c r="F205" s="79" t="s">
        <v>111</v>
      </c>
      <c r="G205" s="78">
        <f t="shared" si="3"/>
        <v>1</v>
      </c>
    </row>
    <row r="206" spans="1:7" ht="13.9" x14ac:dyDescent="0.25">
      <c r="A206" s="80">
        <v>231</v>
      </c>
      <c r="B206" s="188" t="str">
        <f>IF(AND(A206&lt;&gt;"",ISNUMBER(A206)),VLOOKUP(A206,Studies!A:BR,2,FALSE),"")</f>
        <v>Hanley 2013</v>
      </c>
      <c r="C206" s="188" t="str">
        <f>IF(AND(A206&lt;&gt;"",ISNUMBER(A206)),VLOOKUP(A206,Studies!A:BR,3,FALSE),"")</f>
        <v>https://www.ncbi.nlm.nih.gov/pubmed/22943633</v>
      </c>
      <c r="D206" s="256" t="str">
        <f>IF(AND(A206&lt;&gt;"",ISNUMBER(A206)),VLOOKUP(A206,Studies!A:BR,4,FALSE),"")</f>
        <v>with Perpetrator (GFJ)</v>
      </c>
      <c r="E206" s="188" t="str">
        <f>IF(AND(A206&lt;&gt;"",ISNUMBER(A206)),VLOOKUP(A206,Studies!A:BR,5,FALSE),"")</f>
        <v>Buspirone</v>
      </c>
      <c r="F206" s="79" t="s">
        <v>111</v>
      </c>
      <c r="G206" s="78">
        <f t="shared" si="3"/>
        <v>1</v>
      </c>
    </row>
    <row r="207" spans="1:7" ht="13.9" x14ac:dyDescent="0.25">
      <c r="A207" s="80">
        <v>232</v>
      </c>
      <c r="B207" s="188" t="str">
        <f>IF(AND(A207&lt;&gt;"",ISNUMBER(A207)),VLOOKUP(A207,Studies!A:BR,2,FALSE),"")</f>
        <v>Hardin 1988</v>
      </c>
      <c r="C207" s="188" t="str">
        <f>IF(AND(A207&lt;&gt;"",ISNUMBER(A207)),VLOOKUP(A207,Studies!A:BR,3,FALSE),"")</f>
        <v>https://www.ncbi.nlm.nih.gov/pubmed/2848442</v>
      </c>
      <c r="D207" s="256" t="str">
        <f>IF(AND(A207&lt;&gt;"",ISNUMBER(A207)),VLOOKUP(A207,Studies!A:BR,4,FALSE),"")</f>
        <v>A 100 mg OD (day 1)</v>
      </c>
      <c r="E207" s="188" t="str">
        <f>IF(AND(A207&lt;&gt;"",ISNUMBER(A207)),VLOOKUP(A207,Studies!A:BR,5,FALSE),"")</f>
        <v>Itraconazole</v>
      </c>
      <c r="F207" s="79" t="s">
        <v>149</v>
      </c>
      <c r="G207" s="78">
        <f t="shared" si="3"/>
        <v>1</v>
      </c>
    </row>
    <row r="208" spans="1:7" ht="13.9" x14ac:dyDescent="0.25">
      <c r="A208" s="80">
        <v>233</v>
      </c>
      <c r="B208" s="188" t="str">
        <f>IF(AND(A208&lt;&gt;"",ISNUMBER(A208)),VLOOKUP(A208,Studies!A:BR,2,FALSE),"")</f>
        <v>Hardin 1988</v>
      </c>
      <c r="C208" s="188" t="str">
        <f>IF(AND(A208&lt;&gt;"",ISNUMBER(A208)),VLOOKUP(A208,Studies!A:BR,3,FALSE),"")</f>
        <v>https://www.ncbi.nlm.nih.gov/pubmed/2848442</v>
      </c>
      <c r="D208" s="256" t="str">
        <f>IF(AND(A208&lt;&gt;"",ISNUMBER(A208)),VLOOKUP(A208,Studies!A:BR,4,FALSE),"")</f>
        <v>A 100 mg OD (day 7-15)</v>
      </c>
      <c r="E208" s="188" t="str">
        <f>IF(AND(A208&lt;&gt;"",ISNUMBER(A208)),VLOOKUP(A208,Studies!A:BR,5,FALSE),"")</f>
        <v>Itraconazole</v>
      </c>
      <c r="F208" s="79" t="s">
        <v>149</v>
      </c>
      <c r="G208" s="78">
        <f t="shared" si="3"/>
        <v>1</v>
      </c>
    </row>
    <row r="209" spans="1:7" ht="13.9" x14ac:dyDescent="0.25">
      <c r="A209" s="80">
        <v>234</v>
      </c>
      <c r="B209" s="188" t="str">
        <f>IF(AND(A209&lt;&gt;"",ISNUMBER(A209)),VLOOKUP(A209,Studies!A:BR,2,FALSE),"")</f>
        <v>Hardin 1988</v>
      </c>
      <c r="C209" s="188" t="str">
        <f>IF(AND(A209&lt;&gt;"",ISNUMBER(A209)),VLOOKUP(A209,Studies!A:BR,3,FALSE),"")</f>
        <v>https://www.ncbi.nlm.nih.gov/pubmed/2848442</v>
      </c>
      <c r="D209" s="256" t="str">
        <f>IF(AND(A209&lt;&gt;"",ISNUMBER(A209)),VLOOKUP(A209,Studies!A:BR,4,FALSE),"")</f>
        <v>A 100 mg OD (day 15)</v>
      </c>
      <c r="E209" s="188" t="str">
        <f>IF(AND(A209&lt;&gt;"",ISNUMBER(A209)),VLOOKUP(A209,Studies!A:BR,5,FALSE),"")</f>
        <v>Itraconazole</v>
      </c>
      <c r="F209" s="79" t="s">
        <v>149</v>
      </c>
      <c r="G209" s="78">
        <f t="shared" si="3"/>
        <v>1</v>
      </c>
    </row>
    <row r="210" spans="1:7" ht="13.9" x14ac:dyDescent="0.25">
      <c r="A210" s="80">
        <v>235</v>
      </c>
      <c r="B210" s="188" t="str">
        <f>IF(AND(A210&lt;&gt;"",ISNUMBER(A210)),VLOOKUP(A210,Studies!A:BR,2,FALSE),"")</f>
        <v>Hardin 1988</v>
      </c>
      <c r="C210" s="188" t="str">
        <f>IF(AND(A210&lt;&gt;"",ISNUMBER(A210)),VLOOKUP(A210,Studies!A:BR,3,FALSE),"")</f>
        <v>https://www.ncbi.nlm.nih.gov/pubmed/2848442</v>
      </c>
      <c r="D210" s="256" t="str">
        <f>IF(AND(A210&lt;&gt;"",ISNUMBER(A210)),VLOOKUP(A210,Studies!A:BR,4,FALSE),"")</f>
        <v>B 200 mg OD (day 1)</v>
      </c>
      <c r="E210" s="188" t="str">
        <f>IF(AND(A210&lt;&gt;"",ISNUMBER(A210)),VLOOKUP(A210,Studies!A:BR,5,FALSE),"")</f>
        <v>Itraconazole</v>
      </c>
      <c r="F210" s="79" t="s">
        <v>149</v>
      </c>
      <c r="G210" s="78">
        <f t="shared" si="3"/>
        <v>1</v>
      </c>
    </row>
    <row r="211" spans="1:7" ht="13.9" x14ac:dyDescent="0.25">
      <c r="A211" s="80">
        <v>236</v>
      </c>
      <c r="B211" s="188" t="str">
        <f>IF(AND(A211&lt;&gt;"",ISNUMBER(A211)),VLOOKUP(A211,Studies!A:BR,2,FALSE),"")</f>
        <v>Hardin 1988</v>
      </c>
      <c r="C211" s="188" t="str">
        <f>IF(AND(A211&lt;&gt;"",ISNUMBER(A211)),VLOOKUP(A211,Studies!A:BR,3,FALSE),"")</f>
        <v>https://www.ncbi.nlm.nih.gov/pubmed/2848442</v>
      </c>
      <c r="D211" s="256" t="str">
        <f>IF(AND(A211&lt;&gt;"",ISNUMBER(A211)),VLOOKUP(A211,Studies!A:BR,4,FALSE),"")</f>
        <v>B 200 mg OD (day 7-15)</v>
      </c>
      <c r="E211" s="188" t="str">
        <f>IF(AND(A211&lt;&gt;"",ISNUMBER(A211)),VLOOKUP(A211,Studies!A:BR,5,FALSE),"")</f>
        <v>Itraconazole</v>
      </c>
      <c r="F211" s="79" t="s">
        <v>149</v>
      </c>
      <c r="G211" s="78">
        <f t="shared" si="3"/>
        <v>1</v>
      </c>
    </row>
    <row r="212" spans="1:7" ht="13.9" x14ac:dyDescent="0.25">
      <c r="A212" s="80">
        <v>237</v>
      </c>
      <c r="B212" s="188" t="str">
        <f>IF(AND(A212&lt;&gt;"",ISNUMBER(A212)),VLOOKUP(A212,Studies!A:BR,2,FALSE),"")</f>
        <v>Hardin 1988</v>
      </c>
      <c r="C212" s="188" t="str">
        <f>IF(AND(A212&lt;&gt;"",ISNUMBER(A212)),VLOOKUP(A212,Studies!A:BR,3,FALSE),"")</f>
        <v>https://www.ncbi.nlm.nih.gov/pubmed/2848442</v>
      </c>
      <c r="D212" s="256" t="str">
        <f>IF(AND(A212&lt;&gt;"",ISNUMBER(A212)),VLOOKUP(A212,Studies!A:BR,4,FALSE),"")</f>
        <v>B 200 mg OD (day 15)</v>
      </c>
      <c r="E212" s="188" t="str">
        <f>IF(AND(A212&lt;&gt;"",ISNUMBER(A212)),VLOOKUP(A212,Studies!A:BR,5,FALSE),"")</f>
        <v>Itraconazole</v>
      </c>
      <c r="F212" s="79" t="s">
        <v>149</v>
      </c>
      <c r="G212" s="78">
        <f t="shared" si="3"/>
        <v>1</v>
      </c>
    </row>
    <row r="213" spans="1:7" ht="13.9" x14ac:dyDescent="0.25">
      <c r="A213" s="80">
        <v>238</v>
      </c>
      <c r="B213" s="188" t="str">
        <f>IF(AND(A213&lt;&gt;"",ISNUMBER(A213)),VLOOKUP(A213,Studies!A:BR,2,FALSE),"")</f>
        <v>Hardin 1988</v>
      </c>
      <c r="C213" s="188" t="str">
        <f>IF(AND(A213&lt;&gt;"",ISNUMBER(A213)),VLOOKUP(A213,Studies!A:BR,3,FALSE),"")</f>
        <v>https://www.ncbi.nlm.nih.gov/pubmed/2848442</v>
      </c>
      <c r="D213" s="256" t="str">
        <f>IF(AND(A213&lt;&gt;"",ISNUMBER(A213)),VLOOKUP(A213,Studies!A:BR,4,FALSE),"")</f>
        <v>C 200 mg BID (day 1)</v>
      </c>
      <c r="E213" s="188" t="str">
        <f>IF(AND(A213&lt;&gt;"",ISNUMBER(A213)),VLOOKUP(A213,Studies!A:BR,5,FALSE),"")</f>
        <v>Itraconazole</v>
      </c>
      <c r="F213" s="79" t="s">
        <v>149</v>
      </c>
      <c r="G213" s="78">
        <f t="shared" si="3"/>
        <v>1</v>
      </c>
    </row>
    <row r="214" spans="1:7" ht="13.9" x14ac:dyDescent="0.25">
      <c r="A214" s="110">
        <v>239</v>
      </c>
      <c r="B214" s="188" t="str">
        <f>IF(AND(A214&lt;&gt;"",ISNUMBER(A214)),VLOOKUP(A214,Studies!A:BR,2,FALSE),"")</f>
        <v>Hardin 1988</v>
      </c>
      <c r="C214" s="188" t="str">
        <f>IF(AND(A214&lt;&gt;"",ISNUMBER(A214)),VLOOKUP(A214,Studies!A:BR,3,FALSE),"")</f>
        <v>https://www.ncbi.nlm.nih.gov/pubmed/2848442</v>
      </c>
      <c r="D214" s="256" t="str">
        <f>IF(AND(A214&lt;&gt;"",ISNUMBER(A214)),VLOOKUP(A214,Studies!A:BR,4,FALSE),"")</f>
        <v>C 200 mg BID (day 7-15)</v>
      </c>
      <c r="E214" s="188" t="str">
        <f>IF(AND(A214&lt;&gt;"",ISNUMBER(A214)),VLOOKUP(A214,Studies!A:BR,5,FALSE),"")</f>
        <v>Itraconazole</v>
      </c>
      <c r="F214" s="79" t="s">
        <v>149</v>
      </c>
      <c r="G214" s="78">
        <f t="shared" si="3"/>
        <v>1</v>
      </c>
    </row>
    <row r="215" spans="1:7" ht="13.9" x14ac:dyDescent="0.25">
      <c r="A215" s="110">
        <v>240</v>
      </c>
      <c r="B215" s="188" t="str">
        <f>IF(AND(A215&lt;&gt;"",ISNUMBER(A215)),VLOOKUP(A215,Studies!A:BR,2,FALSE),"")</f>
        <v>Hardin 1988</v>
      </c>
      <c r="C215" s="188" t="str">
        <f>IF(AND(A215&lt;&gt;"",ISNUMBER(A215)),VLOOKUP(A215,Studies!A:BR,3,FALSE),"")</f>
        <v>https://www.ncbi.nlm.nih.gov/pubmed/2848442</v>
      </c>
      <c r="D215" s="256" t="str">
        <f>IF(AND(A215&lt;&gt;"",ISNUMBER(A215)),VLOOKUP(A215,Studies!A:BR,4,FALSE),"")</f>
        <v>C 200 mg BID (day 15)</v>
      </c>
      <c r="E215" s="188" t="str">
        <f>IF(AND(A215&lt;&gt;"",ISNUMBER(A215)),VLOOKUP(A215,Studies!A:BR,5,FALSE),"")</f>
        <v>Itraconazole</v>
      </c>
      <c r="F215" s="79" t="s">
        <v>149</v>
      </c>
      <c r="G215" s="78">
        <f t="shared" si="3"/>
        <v>1</v>
      </c>
    </row>
    <row r="216" spans="1:7" ht="13.9" x14ac:dyDescent="0.25">
      <c r="A216" s="110">
        <v>243</v>
      </c>
      <c r="B216" s="188" t="str">
        <f>IF(AND(A216&lt;&gt;"",ISNUMBER(A216)),VLOOKUP(A216,Studies!A:BR,2,FALSE),"")</f>
        <v>Heizmann 1983</v>
      </c>
      <c r="C216" s="188" t="str">
        <f>IF(AND(A216&lt;&gt;"",ISNUMBER(A216)),VLOOKUP(A216,Studies!A:BR,3,FALSE),"")</f>
        <v>http://www.ncbi.nlm.nih.gov/pubmed/6138080</v>
      </c>
      <c r="D216" s="256" t="str">
        <f>IF(AND(A216&lt;&gt;"",ISNUMBER(A216)),VLOOKUP(A216,Studies!A:BR,4,FALSE),"")</f>
        <v>iv 0.15 mg/kg - Indiv. CH.B.</v>
      </c>
      <c r="E216" s="188" t="str">
        <f>IF(AND(A216&lt;&gt;"",ISNUMBER(A216)),VLOOKUP(A216,Studies!A:BR,5,FALSE),"")</f>
        <v>Midazolam</v>
      </c>
      <c r="F216" s="79" t="s">
        <v>102</v>
      </c>
      <c r="G216" s="78">
        <f t="shared" si="3"/>
        <v>3</v>
      </c>
    </row>
    <row r="217" spans="1:7" ht="13.9" x14ac:dyDescent="0.25">
      <c r="A217" s="110">
        <v>244</v>
      </c>
      <c r="B217" s="188" t="str">
        <f>IF(AND(A217&lt;&gt;"",ISNUMBER(A217)),VLOOKUP(A217,Studies!A:BR,2,FALSE),"")</f>
        <v>Heizmann 1983</v>
      </c>
      <c r="C217" s="188" t="str">
        <f>IF(AND(A217&lt;&gt;"",ISNUMBER(A217)),VLOOKUP(A217,Studies!A:BR,3,FALSE),"")</f>
        <v>http://www.ncbi.nlm.nih.gov/pubmed/6138080</v>
      </c>
      <c r="D217" s="256" t="str">
        <f>IF(AND(A217&lt;&gt;"",ISNUMBER(A217)),VLOOKUP(A217,Studies!A:BR,4,FALSE),"")</f>
        <v>iv 0.15 mg/kg - Indiv. K.M.</v>
      </c>
      <c r="E217" s="188" t="str">
        <f>IF(AND(A217&lt;&gt;"",ISNUMBER(A217)),VLOOKUP(A217,Studies!A:BR,5,FALSE),"")</f>
        <v>Midazolam</v>
      </c>
      <c r="F217" s="79" t="s">
        <v>102</v>
      </c>
      <c r="G217" s="78">
        <f t="shared" si="3"/>
        <v>1</v>
      </c>
    </row>
    <row r="218" spans="1:7" ht="13.9" x14ac:dyDescent="0.25">
      <c r="A218" s="110">
        <v>245</v>
      </c>
      <c r="B218" s="188" t="str">
        <f>IF(AND(A218&lt;&gt;"",ISNUMBER(A218)),VLOOKUP(A218,Studies!A:BR,2,FALSE),"")</f>
        <v>Heizmann 1983</v>
      </c>
      <c r="C218" s="188" t="str">
        <f>IF(AND(A218&lt;&gt;"",ISNUMBER(A218)),VLOOKUP(A218,Studies!A:BR,3,FALSE),"")</f>
        <v>http://www.ncbi.nlm.nih.gov/pubmed/6138080</v>
      </c>
      <c r="D218" s="256" t="str">
        <f>IF(AND(A218&lt;&gt;"",ISNUMBER(A218)),VLOOKUP(A218,Studies!A:BR,4,FALSE),"")</f>
        <v>iv 0.15 mg/kg - Indiv. E.Sch.</v>
      </c>
      <c r="E218" s="188" t="str">
        <f>IF(AND(A218&lt;&gt;"",ISNUMBER(A218)),VLOOKUP(A218,Studies!A:BR,5,FALSE),"")</f>
        <v>Midazolam</v>
      </c>
      <c r="F218" s="79" t="s">
        <v>102</v>
      </c>
      <c r="G218" s="78">
        <f t="shared" si="3"/>
        <v>1</v>
      </c>
    </row>
    <row r="219" spans="1:7" ht="13.9" x14ac:dyDescent="0.25">
      <c r="A219" s="110">
        <v>246</v>
      </c>
      <c r="B219" s="188" t="str">
        <f>IF(AND(A219&lt;&gt;"",ISNUMBER(A219)),VLOOKUP(A219,Studies!A:BR,2,FALSE),"")</f>
        <v>Heizmann 1983</v>
      </c>
      <c r="C219" s="188" t="str">
        <f>IF(AND(A219&lt;&gt;"",ISNUMBER(A219)),VLOOKUP(A219,Studies!A:BR,3,FALSE),"")</f>
        <v>http://www.ncbi.nlm.nih.gov/pubmed/6138080</v>
      </c>
      <c r="D219" s="256" t="str">
        <f>IF(AND(A219&lt;&gt;"",ISNUMBER(A219)),VLOOKUP(A219,Studies!A:BR,4,FALSE),"")</f>
        <v>iv 0.15 mg/kg - Indiv. R.H.</v>
      </c>
      <c r="E219" s="188" t="str">
        <f>IF(AND(A219&lt;&gt;"",ISNUMBER(A219)),VLOOKUP(A219,Studies!A:BR,5,FALSE),"")</f>
        <v>Midazolam</v>
      </c>
      <c r="F219" s="79" t="s">
        <v>102</v>
      </c>
      <c r="G219" s="78">
        <f t="shared" si="3"/>
        <v>1</v>
      </c>
    </row>
    <row r="220" spans="1:7" ht="13.9" x14ac:dyDescent="0.25">
      <c r="A220" s="110">
        <v>247</v>
      </c>
      <c r="B220" s="188" t="str">
        <f>IF(AND(A220&lt;&gt;"",ISNUMBER(A220)),VLOOKUP(A220,Studies!A:BR,2,FALSE),"")</f>
        <v>Heizmann 1983</v>
      </c>
      <c r="C220" s="188" t="str">
        <f>IF(AND(A220&lt;&gt;"",ISNUMBER(A220)),VLOOKUP(A220,Studies!A:BR,3,FALSE),"")</f>
        <v>http://www.ncbi.nlm.nih.gov/pubmed/6138080</v>
      </c>
      <c r="D220" s="256" t="str">
        <f>IF(AND(A220&lt;&gt;"",ISNUMBER(A220)),VLOOKUP(A220,Studies!A:BR,4,FALSE),"")</f>
        <v>iv 0.15 mg/kg - Indiv. A.St.</v>
      </c>
      <c r="E220" s="188" t="str">
        <f>IF(AND(A220&lt;&gt;"",ISNUMBER(A220)),VLOOKUP(A220,Studies!A:BR,5,FALSE),"")</f>
        <v>Midazolam</v>
      </c>
      <c r="F220" s="79" t="s">
        <v>102</v>
      </c>
      <c r="G220" s="78">
        <f t="shared" si="3"/>
        <v>1</v>
      </c>
    </row>
    <row r="221" spans="1:7" ht="13.9" x14ac:dyDescent="0.25">
      <c r="A221" s="110">
        <v>248</v>
      </c>
      <c r="B221" s="188" t="str">
        <f>IF(AND(A221&lt;&gt;"",ISNUMBER(A221)),VLOOKUP(A221,Studies!A:BR,2,FALSE),"")</f>
        <v>Heizmann 1983</v>
      </c>
      <c r="C221" s="188" t="str">
        <f>IF(AND(A221&lt;&gt;"",ISNUMBER(A221)),VLOOKUP(A221,Studies!A:BR,3,FALSE),"")</f>
        <v>http://www.ncbi.nlm.nih.gov/pubmed/6138080</v>
      </c>
      <c r="D221" s="256" t="str">
        <f>IF(AND(A221&lt;&gt;"",ISNUMBER(A221)),VLOOKUP(A221,Studies!A:BR,4,FALSE),"")</f>
        <v>iv 0.15 mg/kg - Indiv. O.A.</v>
      </c>
      <c r="E221" s="188" t="str">
        <f>IF(AND(A221&lt;&gt;"",ISNUMBER(A221)),VLOOKUP(A221,Studies!A:BR,5,FALSE),"")</f>
        <v>Midazolam</v>
      </c>
      <c r="F221" s="79" t="s">
        <v>102</v>
      </c>
      <c r="G221" s="78">
        <f t="shared" si="3"/>
        <v>1</v>
      </c>
    </row>
    <row r="222" spans="1:7" ht="13.9" x14ac:dyDescent="0.25">
      <c r="A222" s="110">
        <v>249</v>
      </c>
      <c r="B222" s="188" t="str">
        <f>IF(AND(A222&lt;&gt;"",ISNUMBER(A222)),VLOOKUP(A222,Studies!A:BR,2,FALSE),"")</f>
        <v>Heizmann 1983</v>
      </c>
      <c r="C222" s="188" t="str">
        <f>IF(AND(A222&lt;&gt;"",ISNUMBER(A222)),VLOOKUP(A222,Studies!A:BR,3,FALSE),"")</f>
        <v>http://www.ncbi.nlm.nih.gov/pubmed/6138080</v>
      </c>
      <c r="D222" s="256" t="str">
        <f>IF(AND(A222&lt;&gt;"",ISNUMBER(A222)),VLOOKUP(A222,Studies!A:BR,4,FALSE),"")</f>
        <v>po 10 mg - Indiv. K.M.</v>
      </c>
      <c r="E222" s="188" t="str">
        <f>IF(AND(A222&lt;&gt;"",ISNUMBER(A222)),VLOOKUP(A222,Studies!A:BR,5,FALSE),"")</f>
        <v>Midazolam</v>
      </c>
      <c r="F222" s="79" t="s">
        <v>102</v>
      </c>
      <c r="G222" s="78">
        <f t="shared" si="3"/>
        <v>1</v>
      </c>
    </row>
    <row r="223" spans="1:7" ht="13.9" x14ac:dyDescent="0.25">
      <c r="A223" s="110">
        <v>250</v>
      </c>
      <c r="B223" s="188" t="str">
        <f>IF(AND(A223&lt;&gt;"",ISNUMBER(A223)),VLOOKUP(A223,Studies!A:BR,2,FALSE),"")</f>
        <v>Heizmann 1983</v>
      </c>
      <c r="C223" s="188" t="str">
        <f>IF(AND(A223&lt;&gt;"",ISNUMBER(A223)),VLOOKUP(A223,Studies!A:BR,3,FALSE),"")</f>
        <v>http://www.ncbi.nlm.nih.gov/pubmed/6138080</v>
      </c>
      <c r="D223" s="256" t="str">
        <f>IF(AND(A223&lt;&gt;"",ISNUMBER(A223)),VLOOKUP(A223,Studies!A:BR,4,FALSE),"")</f>
        <v>po 10 mg - Indiv. O.A.</v>
      </c>
      <c r="E223" s="188" t="str">
        <f>IF(AND(A223&lt;&gt;"",ISNUMBER(A223)),VLOOKUP(A223,Studies!A:BR,5,FALSE),"")</f>
        <v>Midazolam</v>
      </c>
      <c r="F223" s="79" t="s">
        <v>102</v>
      </c>
      <c r="G223" s="78">
        <f t="shared" si="3"/>
        <v>1</v>
      </c>
    </row>
    <row r="224" spans="1:7" ht="13.9" x14ac:dyDescent="0.25">
      <c r="A224" s="110">
        <v>251</v>
      </c>
      <c r="B224" s="188" t="str">
        <f>IF(AND(A224&lt;&gt;"",ISNUMBER(A224)),VLOOKUP(A224,Studies!A:BR,2,FALSE),"")</f>
        <v>Heizmann 1983</v>
      </c>
      <c r="C224" s="188" t="str">
        <f>IF(AND(A224&lt;&gt;"",ISNUMBER(A224)),VLOOKUP(A224,Studies!A:BR,3,FALSE),"")</f>
        <v>http://www.ncbi.nlm.nih.gov/pubmed/6138080</v>
      </c>
      <c r="D224" s="256" t="str">
        <f>IF(AND(A224&lt;&gt;"",ISNUMBER(A224)),VLOOKUP(A224,Studies!A:BR,4,FALSE),"")</f>
        <v>po 10 mg - Indiv. R.H.</v>
      </c>
      <c r="E224" s="188" t="str">
        <f>IF(AND(A224&lt;&gt;"",ISNUMBER(A224)),VLOOKUP(A224,Studies!A:BR,5,FALSE),"")</f>
        <v>Midazolam</v>
      </c>
      <c r="F224" s="79" t="s">
        <v>102</v>
      </c>
      <c r="G224" s="78">
        <f t="shared" si="3"/>
        <v>1</v>
      </c>
    </row>
    <row r="225" spans="1:7" ht="13.9" x14ac:dyDescent="0.25">
      <c r="A225" s="110">
        <v>252</v>
      </c>
      <c r="B225" s="188" t="str">
        <f>IF(AND(A225&lt;&gt;"",ISNUMBER(A225)),VLOOKUP(A225,Studies!A:BR,2,FALSE),"")</f>
        <v>Heizmann 1983</v>
      </c>
      <c r="C225" s="188" t="str">
        <f>IF(AND(A225&lt;&gt;"",ISNUMBER(A225)),VLOOKUP(A225,Studies!A:BR,3,FALSE),"")</f>
        <v>http://www.ncbi.nlm.nih.gov/pubmed/6138080</v>
      </c>
      <c r="D225" s="256" t="str">
        <f>IF(AND(A225&lt;&gt;"",ISNUMBER(A225)),VLOOKUP(A225,Studies!A:BR,4,FALSE),"")</f>
        <v>po 20 mg - Indiv. A.St.</v>
      </c>
      <c r="E225" s="188" t="str">
        <f>IF(AND(A225&lt;&gt;"",ISNUMBER(A225)),VLOOKUP(A225,Studies!A:BR,5,FALSE),"")</f>
        <v>Midazolam</v>
      </c>
      <c r="F225" s="79" t="s">
        <v>102</v>
      </c>
      <c r="G225" s="78">
        <f t="shared" si="3"/>
        <v>1</v>
      </c>
    </row>
    <row r="226" spans="1:7" ht="13.9" x14ac:dyDescent="0.25">
      <c r="A226" s="110">
        <v>253</v>
      </c>
      <c r="B226" s="188" t="str">
        <f>IF(AND(A226&lt;&gt;"",ISNUMBER(A226)),VLOOKUP(A226,Studies!A:BR,2,FALSE),"")</f>
        <v>Heizmann 1983</v>
      </c>
      <c r="C226" s="188" t="str">
        <f>IF(AND(A226&lt;&gt;"",ISNUMBER(A226)),VLOOKUP(A226,Studies!A:BR,3,FALSE),"")</f>
        <v>http://www.ncbi.nlm.nih.gov/pubmed/6138080</v>
      </c>
      <c r="D226" s="256" t="str">
        <f>IF(AND(A226&lt;&gt;"",ISNUMBER(A226)),VLOOKUP(A226,Studies!A:BR,4,FALSE),"")</f>
        <v>po 20 mg - Indiv. CH.B.</v>
      </c>
      <c r="E226" s="188" t="str">
        <f>IF(AND(A226&lt;&gt;"",ISNUMBER(A226)),VLOOKUP(A226,Studies!A:BR,5,FALSE),"")</f>
        <v>Midazolam</v>
      </c>
      <c r="F226" s="79" t="s">
        <v>102</v>
      </c>
      <c r="G226" s="78">
        <f t="shared" si="3"/>
        <v>1</v>
      </c>
    </row>
    <row r="227" spans="1:7" ht="13.9" x14ac:dyDescent="0.25">
      <c r="A227" s="110">
        <v>254</v>
      </c>
      <c r="B227" s="188" t="str">
        <f>IF(AND(A227&lt;&gt;"",ISNUMBER(A227)),VLOOKUP(A227,Studies!A:BR,2,FALSE),"")</f>
        <v>Heizmann 1983</v>
      </c>
      <c r="C227" s="188" t="str">
        <f>IF(AND(A227&lt;&gt;"",ISNUMBER(A227)),VLOOKUP(A227,Studies!A:BR,3,FALSE),"")</f>
        <v>http://www.ncbi.nlm.nih.gov/pubmed/6138080</v>
      </c>
      <c r="D227" s="256" t="str">
        <f>IF(AND(A227&lt;&gt;"",ISNUMBER(A227)),VLOOKUP(A227,Studies!A:BR,4,FALSE),"")</f>
        <v>po 20 mg - Indiv. E.Sch.</v>
      </c>
      <c r="E227" s="188" t="str">
        <f>IF(AND(A227&lt;&gt;"",ISNUMBER(A227)),VLOOKUP(A227,Studies!A:BR,5,FALSE),"")</f>
        <v>Midazolam</v>
      </c>
      <c r="F227" s="79" t="s">
        <v>102</v>
      </c>
      <c r="G227" s="78">
        <f t="shared" si="3"/>
        <v>1</v>
      </c>
    </row>
    <row r="228" spans="1:7" ht="13.9" x14ac:dyDescent="0.25">
      <c r="A228" s="110">
        <v>255</v>
      </c>
      <c r="B228" s="188" t="str">
        <f>IF(AND(A228&lt;&gt;"",ISNUMBER(A228)),VLOOKUP(A228,Studies!A:BR,2,FALSE),"")</f>
        <v>Heizmann 1983</v>
      </c>
      <c r="C228" s="188" t="str">
        <f>IF(AND(A228&lt;&gt;"",ISNUMBER(A228)),VLOOKUP(A228,Studies!A:BR,3,FALSE),"")</f>
        <v>http://www.ncbi.nlm.nih.gov/pubmed/6138080</v>
      </c>
      <c r="D228" s="256" t="str">
        <f>IF(AND(A228&lt;&gt;"",ISNUMBER(A228)),VLOOKUP(A228,Studies!A:BR,4,FALSE),"")</f>
        <v>po 20 mg - Indiv. K.M.</v>
      </c>
      <c r="E228" s="188" t="str">
        <f>IF(AND(A228&lt;&gt;"",ISNUMBER(A228)),VLOOKUP(A228,Studies!A:BR,5,FALSE),"")</f>
        <v>Midazolam</v>
      </c>
      <c r="F228" s="79" t="s">
        <v>102</v>
      </c>
      <c r="G228" s="78">
        <f t="shared" si="3"/>
        <v>1</v>
      </c>
    </row>
    <row r="229" spans="1:7" ht="13.9" x14ac:dyDescent="0.25">
      <c r="A229" s="110">
        <v>256</v>
      </c>
      <c r="B229" s="188" t="str">
        <f>IF(AND(A229&lt;&gt;"",ISNUMBER(A229)),VLOOKUP(A229,Studies!A:BR,2,FALSE),"")</f>
        <v>Heizmann 1983</v>
      </c>
      <c r="C229" s="188" t="str">
        <f>IF(AND(A229&lt;&gt;"",ISNUMBER(A229)),VLOOKUP(A229,Studies!A:BR,3,FALSE),"")</f>
        <v>http://www.ncbi.nlm.nih.gov/pubmed/6138080</v>
      </c>
      <c r="D229" s="256" t="str">
        <f>IF(AND(A229&lt;&gt;"",ISNUMBER(A229)),VLOOKUP(A229,Studies!A:BR,4,FALSE),"")</f>
        <v>po 20 mg - Indiv. O.A.</v>
      </c>
      <c r="E229" s="188" t="str">
        <f>IF(AND(A229&lt;&gt;"",ISNUMBER(A229)),VLOOKUP(A229,Studies!A:BR,5,FALSE),"")</f>
        <v>Midazolam</v>
      </c>
      <c r="F229" s="79" t="s">
        <v>102</v>
      </c>
      <c r="G229" s="78">
        <f t="shared" si="3"/>
        <v>1</v>
      </c>
    </row>
    <row r="230" spans="1:7" ht="13.9" x14ac:dyDescent="0.25">
      <c r="A230" s="80">
        <v>257</v>
      </c>
      <c r="B230" s="188" t="str">
        <f>IF(AND(A230&lt;&gt;"",ISNUMBER(A230)),VLOOKUP(A230,Studies!A:BR,2,FALSE),"")</f>
        <v>Heizmann 1983</v>
      </c>
      <c r="C230" s="188" t="str">
        <f>IF(AND(A230&lt;&gt;"",ISNUMBER(A230)),VLOOKUP(A230,Studies!A:BR,3,FALSE),"")</f>
        <v>http://www.ncbi.nlm.nih.gov/pubmed/6138080</v>
      </c>
      <c r="D230" s="256" t="str">
        <f>IF(AND(A230&lt;&gt;"",ISNUMBER(A230)),VLOOKUP(A230,Studies!A:BR,4,FALSE),"")</f>
        <v>po 20 mg - Indiv. R.H.</v>
      </c>
      <c r="E230" s="188" t="str">
        <f>IF(AND(A230&lt;&gt;"",ISNUMBER(A230)),VLOOKUP(A230,Studies!A:BR,5,FALSE),"")</f>
        <v>Midazolam</v>
      </c>
      <c r="F230" s="79" t="s">
        <v>102</v>
      </c>
      <c r="G230" s="78">
        <f t="shared" si="3"/>
        <v>1</v>
      </c>
    </row>
    <row r="231" spans="1:7" ht="13.9" x14ac:dyDescent="0.25">
      <c r="A231" s="80">
        <v>258</v>
      </c>
      <c r="B231" s="188" t="str">
        <f>IF(AND(A231&lt;&gt;"",ISNUMBER(A231)),VLOOKUP(A231,Studies!A:BR,2,FALSE),"")</f>
        <v>Heizmann 1983</v>
      </c>
      <c r="C231" s="188" t="str">
        <f>IF(AND(A231&lt;&gt;"",ISNUMBER(A231)),VLOOKUP(A231,Studies!A:BR,3,FALSE),"")</f>
        <v>http://www.ncbi.nlm.nih.gov/pubmed/6138080</v>
      </c>
      <c r="D231" s="256" t="str">
        <f>IF(AND(A231&lt;&gt;"",ISNUMBER(A231)),VLOOKUP(A231,Studies!A:BR,4,FALSE),"")</f>
        <v>po 40 mg - Indiv. A.St.</v>
      </c>
      <c r="E231" s="188" t="str">
        <f>IF(AND(A231&lt;&gt;"",ISNUMBER(A231)),VLOOKUP(A231,Studies!A:BR,5,FALSE),"")</f>
        <v>Midazolam</v>
      </c>
      <c r="F231" s="79" t="s">
        <v>102</v>
      </c>
      <c r="G231" s="78">
        <f t="shared" si="3"/>
        <v>1</v>
      </c>
    </row>
    <row r="232" spans="1:7" ht="13.9" x14ac:dyDescent="0.25">
      <c r="A232" s="110">
        <v>259</v>
      </c>
      <c r="B232" s="188" t="str">
        <f>IF(AND(A232&lt;&gt;"",ISNUMBER(A232)),VLOOKUP(A232,Studies!A:BR,2,FALSE),"")</f>
        <v>Heizmann 1983</v>
      </c>
      <c r="C232" s="188" t="str">
        <f>IF(AND(A232&lt;&gt;"",ISNUMBER(A232)),VLOOKUP(A232,Studies!A:BR,3,FALSE),"")</f>
        <v>http://www.ncbi.nlm.nih.gov/pubmed/6138080</v>
      </c>
      <c r="D232" s="256" t="str">
        <f>IF(AND(A232&lt;&gt;"",ISNUMBER(A232)),VLOOKUP(A232,Studies!A:BR,4,FALSE),"")</f>
        <v>po 40 mg - Indiv. CH.B.</v>
      </c>
      <c r="E232" s="188" t="str">
        <f>IF(AND(A232&lt;&gt;"",ISNUMBER(A232)),VLOOKUP(A232,Studies!A:BR,5,FALSE),"")</f>
        <v>Midazolam</v>
      </c>
      <c r="F232" s="79" t="s">
        <v>102</v>
      </c>
      <c r="G232" s="78">
        <f t="shared" si="3"/>
        <v>1</v>
      </c>
    </row>
    <row r="233" spans="1:7" ht="13.9" x14ac:dyDescent="0.25">
      <c r="A233" s="110">
        <v>260</v>
      </c>
      <c r="B233" s="188" t="str">
        <f>IF(AND(A233&lt;&gt;"",ISNUMBER(A233)),VLOOKUP(A233,Studies!A:BR,2,FALSE),"")</f>
        <v>Heizmann 1983</v>
      </c>
      <c r="C233" s="188" t="str">
        <f>IF(AND(A233&lt;&gt;"",ISNUMBER(A233)),VLOOKUP(A233,Studies!A:BR,3,FALSE),"")</f>
        <v>http://www.ncbi.nlm.nih.gov/pubmed/6138080</v>
      </c>
      <c r="D233" s="256" t="str">
        <f>IF(AND(A233&lt;&gt;"",ISNUMBER(A233)),VLOOKUP(A233,Studies!A:BR,4,FALSE),"")</f>
        <v>po 40 mg - Indiv. E.Sch.</v>
      </c>
      <c r="E233" s="188" t="str">
        <f>IF(AND(A233&lt;&gt;"",ISNUMBER(A233)),VLOOKUP(A233,Studies!A:BR,5,FALSE),"")</f>
        <v>Midazolam</v>
      </c>
      <c r="F233" s="79" t="s">
        <v>102</v>
      </c>
      <c r="G233" s="78">
        <f t="shared" si="3"/>
        <v>1</v>
      </c>
    </row>
    <row r="234" spans="1:7" ht="13.9" x14ac:dyDescent="0.25">
      <c r="A234" s="80">
        <v>261</v>
      </c>
      <c r="B234" s="188" t="str">
        <f>IF(AND(A234&lt;&gt;"",ISNUMBER(A234)),VLOOKUP(A234,Studies!A:BR,2,FALSE),"")</f>
        <v>Hohmann 2015</v>
      </c>
      <c r="C234" s="188" t="str">
        <f>IF(AND(A234&lt;&gt;"",ISNUMBER(A234)),VLOOKUP(A234,Studies!A:BR,3,FALSE),"")</f>
        <v>https://www.ncbi.nlm.nih.gov/pubmed/25588320</v>
      </c>
      <c r="D234" s="256" t="str">
        <f>IF(AND(A234&lt;&gt;"",ISNUMBER(A234)),VLOOKUP(A234,Studies!A:BR,4,FALSE),"")</f>
        <v>iv 0.001 mg</v>
      </c>
      <c r="E234" s="188" t="str">
        <f>IF(AND(A234&lt;&gt;"",ISNUMBER(A234)),VLOOKUP(A234,Studies!A:BR,5,FALSE),"")</f>
        <v>Midazolam</v>
      </c>
      <c r="F234" s="79" t="s">
        <v>102</v>
      </c>
      <c r="G234" s="78">
        <f t="shared" si="3"/>
        <v>1</v>
      </c>
    </row>
    <row r="235" spans="1:7" ht="13.9" x14ac:dyDescent="0.25">
      <c r="A235" s="80">
        <v>262</v>
      </c>
      <c r="B235" s="188" t="str">
        <f>IF(AND(A235&lt;&gt;"",ISNUMBER(A235)),VLOOKUP(A235,Studies!A:BR,2,FALSE),"")</f>
        <v>Hohmann 2015</v>
      </c>
      <c r="C235" s="188" t="str">
        <f>IF(AND(A235&lt;&gt;"",ISNUMBER(A235)),VLOOKUP(A235,Studies!A:BR,3,FALSE),"")</f>
        <v>https://www.ncbi.nlm.nih.gov/pubmed/25588320</v>
      </c>
      <c r="D235" s="256" t="str">
        <f>IF(AND(A235&lt;&gt;"",ISNUMBER(A235)),VLOOKUP(A235,Studies!A:BR,4,FALSE),"")</f>
        <v>iv 1 mg</v>
      </c>
      <c r="E235" s="188" t="str">
        <f>IF(AND(A235&lt;&gt;"",ISNUMBER(A235)),VLOOKUP(A235,Studies!A:BR,5,FALSE),"")</f>
        <v>Midazolam</v>
      </c>
      <c r="F235" s="79" t="s">
        <v>102</v>
      </c>
      <c r="G235" s="78">
        <f t="shared" si="3"/>
        <v>1</v>
      </c>
    </row>
    <row r="236" spans="1:7" ht="13.9" x14ac:dyDescent="0.25">
      <c r="A236" s="110">
        <v>263</v>
      </c>
      <c r="B236" s="188" t="str">
        <f>IF(AND(A236&lt;&gt;"",ISNUMBER(A236)),VLOOKUP(A236,Studies!A:BR,2,FALSE),"")</f>
        <v>Hohmann 2015</v>
      </c>
      <c r="C236" s="188" t="str">
        <f>IF(AND(A236&lt;&gt;"",ISNUMBER(A236)),VLOOKUP(A236,Studies!A:BR,3,FALSE),"")</f>
        <v>https://www.ncbi.nlm.nih.gov/pubmed/25588320</v>
      </c>
      <c r="D236" s="256" t="str">
        <f>IF(AND(A236&lt;&gt;"",ISNUMBER(A236)),VLOOKUP(A236,Studies!A:BR,4,FALSE),"")</f>
        <v>po 0.003 mg</v>
      </c>
      <c r="E236" s="188" t="str">
        <f>IF(AND(A236&lt;&gt;"",ISNUMBER(A236)),VLOOKUP(A236,Studies!A:BR,5,FALSE),"")</f>
        <v>Midazolam</v>
      </c>
      <c r="F236" s="79" t="s">
        <v>102</v>
      </c>
      <c r="G236" s="78">
        <f t="shared" si="3"/>
        <v>1</v>
      </c>
    </row>
    <row r="237" spans="1:7" ht="13.9" x14ac:dyDescent="0.25">
      <c r="A237" s="110">
        <v>264</v>
      </c>
      <c r="B237" s="188" t="str">
        <f>IF(AND(A237&lt;&gt;"",ISNUMBER(A237)),VLOOKUP(A237,Studies!A:BR,2,FALSE),"")</f>
        <v>Hohmann 2015</v>
      </c>
      <c r="C237" s="188" t="str">
        <f>IF(AND(A237&lt;&gt;"",ISNUMBER(A237)),VLOOKUP(A237,Studies!A:BR,3,FALSE),"")</f>
        <v>https://www.ncbi.nlm.nih.gov/pubmed/25588320</v>
      </c>
      <c r="D237" s="256" t="str">
        <f>IF(AND(A237&lt;&gt;"",ISNUMBER(A237)),VLOOKUP(A237,Studies!A:BR,4,FALSE),"")</f>
        <v>po 3 mg</v>
      </c>
      <c r="E237" s="188" t="str">
        <f>IF(AND(A237&lt;&gt;"",ISNUMBER(A237)),VLOOKUP(A237,Studies!A:BR,5,FALSE),"")</f>
        <v>Midazolam</v>
      </c>
      <c r="F237" s="79" t="s">
        <v>102</v>
      </c>
      <c r="G237" s="78">
        <f t="shared" si="3"/>
        <v>1</v>
      </c>
    </row>
    <row r="238" spans="1:7" ht="13.9" x14ac:dyDescent="0.25">
      <c r="A238" s="80">
        <v>265</v>
      </c>
      <c r="B238" s="188" t="str">
        <f>IF(AND(A238&lt;&gt;"",ISNUMBER(A238)),VLOOKUP(A238,Studies!A:BR,2,FALSE),"")</f>
        <v>Hyland 2009</v>
      </c>
      <c r="C238" s="188" t="str">
        <f>IF(AND(A238&lt;&gt;"",ISNUMBER(A238)),VLOOKUP(A238,Studies!A:BR,3,FALSE),"")</f>
        <v>https://www.ncbi.nlm.nih.gov/pubmed/19371318</v>
      </c>
      <c r="D238" s="256" t="str">
        <f>IF(AND(A238&lt;&gt;"",ISNUMBER(A238)),VLOOKUP(A238,Studies!A:BR,4,FALSE),"")</f>
        <v>3-mg oral dose</v>
      </c>
      <c r="E238" s="188" t="str">
        <f>IF(AND(A238&lt;&gt;"",ISNUMBER(A238)),VLOOKUP(A238,Studies!A:BR,5,FALSE),"")</f>
        <v>Midazolam-N-Glucuronide</v>
      </c>
      <c r="F238" s="79" t="s">
        <v>102</v>
      </c>
      <c r="G238" s="78">
        <f t="shared" si="3"/>
        <v>1</v>
      </c>
    </row>
    <row r="239" spans="1:7" ht="13.9" x14ac:dyDescent="0.25">
      <c r="A239" s="80">
        <v>266</v>
      </c>
      <c r="B239" s="188" t="str">
        <f>IF(AND(A239&lt;&gt;"",ISNUMBER(A239)),VLOOKUP(A239,Studies!A:BR,2,FALSE),"")</f>
        <v>Hyland 2009</v>
      </c>
      <c r="C239" s="188" t="str">
        <f>IF(AND(A239&lt;&gt;"",ISNUMBER(A239)),VLOOKUP(A239,Studies!A:BR,3,FALSE),"")</f>
        <v>https://www.ncbi.nlm.nih.gov/pubmed/19371318</v>
      </c>
      <c r="D239" s="256" t="str">
        <f>IF(AND(A239&lt;&gt;"",ISNUMBER(A239)),VLOOKUP(A239,Studies!A:BR,4,FALSE),"")</f>
        <v>1-mg i.v. dose</v>
      </c>
      <c r="E239" s="188" t="str">
        <f>IF(AND(A239&lt;&gt;"",ISNUMBER(A239)),VLOOKUP(A239,Studies!A:BR,5,FALSE),"")</f>
        <v>Midazolam-N-Glucuronide</v>
      </c>
      <c r="F239" s="79" t="s">
        <v>102</v>
      </c>
      <c r="G239" s="78">
        <f t="shared" si="3"/>
        <v>1</v>
      </c>
    </row>
    <row r="240" spans="1:7" ht="13.9" x14ac:dyDescent="0.25">
      <c r="A240" s="110">
        <v>267</v>
      </c>
      <c r="B240" s="188" t="str">
        <f>IF(AND(A240&lt;&gt;"",ISNUMBER(A240)),VLOOKUP(A240,Studies!A:BR,2,FALSE),"")</f>
        <v>Hyland 2009</v>
      </c>
      <c r="C240" s="188" t="str">
        <f>IF(AND(A240&lt;&gt;"",ISNUMBER(A240)),VLOOKUP(A240,Studies!A:BR,3,FALSE),"")</f>
        <v>https://www.ncbi.nlm.nih.gov/pubmed/19371318</v>
      </c>
      <c r="D240" s="256" t="str">
        <f>IF(AND(A240&lt;&gt;"",ISNUMBER(A240)),VLOOKUP(A240,Studies!A:BR,4,FALSE),"")</f>
        <v>3-mg oral dose (as fraction of dose)</v>
      </c>
      <c r="E240" s="188" t="str">
        <f>IF(AND(A240&lt;&gt;"",ISNUMBER(A240)),VLOOKUP(A240,Studies!A:BR,5,FALSE),"")</f>
        <v>Midazolam-N-Glucuronide</v>
      </c>
      <c r="F240" s="79" t="s">
        <v>102</v>
      </c>
      <c r="G240" s="78">
        <f t="shared" si="3"/>
        <v>1</v>
      </c>
    </row>
    <row r="241" spans="1:7" ht="13.9" x14ac:dyDescent="0.25">
      <c r="A241" s="111">
        <v>268</v>
      </c>
      <c r="B241" s="188" t="str">
        <f>IF(AND(A241&lt;&gt;"",ISNUMBER(A241)),VLOOKUP(A241,Studies!A:BR,2,FALSE),"")</f>
        <v>Hyland 2009</v>
      </c>
      <c r="C241" s="188" t="str">
        <f>IF(AND(A241&lt;&gt;"",ISNUMBER(A241)),VLOOKUP(A241,Studies!A:BR,3,FALSE),"")</f>
        <v>https://www.ncbi.nlm.nih.gov/pubmed/19371318</v>
      </c>
      <c r="D241" s="256" t="str">
        <f>IF(AND(A241&lt;&gt;"",ISNUMBER(A241)),VLOOKUP(A241,Studies!A:BR,4,FALSE),"")</f>
        <v>1-mg i.v. dose (as fraction of dose)</v>
      </c>
      <c r="E241" s="188" t="str">
        <f>IF(AND(A241&lt;&gt;"",ISNUMBER(A241)),VLOOKUP(A241,Studies!A:BR,5,FALSE),"")</f>
        <v>Midazolam-N-Glucuronide</v>
      </c>
      <c r="F241" s="79" t="s">
        <v>102</v>
      </c>
      <c r="G241" s="78">
        <f t="shared" si="3"/>
        <v>1</v>
      </c>
    </row>
    <row r="242" spans="1:7" ht="13.9" x14ac:dyDescent="0.25">
      <c r="A242" s="111">
        <v>269</v>
      </c>
      <c r="B242" s="188" t="str">
        <f>IF(AND(A242&lt;&gt;"",ISNUMBER(A242)),VLOOKUP(A242,Studies!A:BR,2,FALSE),"")</f>
        <v>Jajoo 1989</v>
      </c>
      <c r="C242" s="188" t="str">
        <f>IF(AND(A242&lt;&gt;"",ISNUMBER(A242)),VLOOKUP(A242,Studies!A:BR,3,FALSE),"")</f>
        <v>https://www.ncbi.nlm.nih.gov/pubmed/2575499</v>
      </c>
      <c r="D242" s="256" t="str">
        <f>IF(AND(A242&lt;&gt;"",ISNUMBER(A242)),VLOOKUP(A242,Studies!A:BR,4,FALSE),"")</f>
        <v>Healthy Volunteers</v>
      </c>
      <c r="E242" s="188" t="str">
        <f>IF(AND(A242&lt;&gt;"",ISNUMBER(A242)),VLOOKUP(A242,Studies!A:BR,5,FALSE),"")</f>
        <v>Buspirone</v>
      </c>
      <c r="F242" s="79" t="s">
        <v>111</v>
      </c>
      <c r="G242" s="78">
        <f t="shared" si="3"/>
        <v>1</v>
      </c>
    </row>
    <row r="243" spans="1:7" ht="13.9" x14ac:dyDescent="0.25">
      <c r="A243" s="110">
        <v>270</v>
      </c>
      <c r="B243" s="188" t="str">
        <f>IF(AND(A243&lt;&gt;"",ISNUMBER(A243)),VLOOKUP(A243,Studies!A:BR,2,FALSE),"")</f>
        <v>Jalava 1997</v>
      </c>
      <c r="C243" s="188" t="str">
        <f>IF(AND(A243&lt;&gt;"",ISNUMBER(A243)),VLOOKUP(A243,Studies!A:BR,3,FALSE),"")</f>
        <v>https://www.ncbi.nlm.nih.gov/pubmed/9421099</v>
      </c>
      <c r="D243" s="256" t="str">
        <f>IF(AND(A243&lt;&gt;"",ISNUMBER(A243)),VLOOKUP(A243,Studies!A:BR,4,FALSE),"")</f>
        <v>po Control (Perpetrator Placebo)</v>
      </c>
      <c r="E243" s="188" t="str">
        <f>IF(AND(A243&lt;&gt;"",ISNUMBER(A243)),VLOOKUP(A243,Studies!A:BR,5,FALSE),"")</f>
        <v>Digoxin</v>
      </c>
      <c r="F243" s="79" t="s">
        <v>1284</v>
      </c>
      <c r="G243" s="78">
        <f t="shared" si="3"/>
        <v>1</v>
      </c>
    </row>
    <row r="244" spans="1:7" ht="13.9" x14ac:dyDescent="0.25">
      <c r="A244" s="110">
        <v>271</v>
      </c>
      <c r="B244" s="188" t="str">
        <f>IF(AND(A244&lt;&gt;"",ISNUMBER(A244)),VLOOKUP(A244,Studies!A:BR,2,FALSE),"")</f>
        <v>Jalava 1997</v>
      </c>
      <c r="C244" s="188" t="str">
        <f>IF(AND(A244&lt;&gt;"",ISNUMBER(A244)),VLOOKUP(A244,Studies!A:BR,3,FALSE),"")</f>
        <v>https://www.ncbi.nlm.nih.gov/pubmed/9421099</v>
      </c>
      <c r="D244" s="256" t="str">
        <f>IF(AND(A244&lt;&gt;"",ISNUMBER(A244)),VLOOKUP(A244,Studies!A:BR,4,FALSE),"")</f>
        <v>po with Perpetrator (Itraconazole)</v>
      </c>
      <c r="E244" s="188" t="str">
        <f>IF(AND(A244&lt;&gt;"",ISNUMBER(A244)),VLOOKUP(A244,Studies!A:BR,5,FALSE),"")</f>
        <v>Digoxin</v>
      </c>
      <c r="F244" s="79" t="s">
        <v>1285</v>
      </c>
      <c r="G244" s="78">
        <f t="shared" si="3"/>
        <v>1</v>
      </c>
    </row>
    <row r="245" spans="1:7" ht="13.9" x14ac:dyDescent="0.25">
      <c r="A245" s="110">
        <v>272</v>
      </c>
      <c r="B245" s="188" t="str">
        <f>IF(AND(A245&lt;&gt;"",ISNUMBER(A245)),VLOOKUP(A245,Studies!A:BR,2,FALSE),"")</f>
        <v>Jalava 1997</v>
      </c>
      <c r="C245" s="188" t="str">
        <f>IF(AND(A245&lt;&gt;"",ISNUMBER(A245)),VLOOKUP(A245,Studies!A:BR,3,FALSE),"")</f>
        <v>https://www.ncbi.nlm.nih.gov/pubmed/9421099</v>
      </c>
      <c r="D245" s="256" t="str">
        <f>IF(AND(A245&lt;&gt;"",ISNUMBER(A245)),VLOOKUP(A245,Studies!A:BR,4,FALSE),"")</f>
        <v>po with Perpetrator (Itraconazole)</v>
      </c>
      <c r="E245" s="188" t="str">
        <f>IF(AND(A245&lt;&gt;"",ISNUMBER(A245)),VLOOKUP(A245,Studies!A:BR,5,FALSE),"")</f>
        <v>Itraconazole</v>
      </c>
      <c r="F245" s="79" t="s">
        <v>1286</v>
      </c>
      <c r="G245" s="78">
        <f t="shared" si="3"/>
        <v>1</v>
      </c>
    </row>
    <row r="246" spans="1:7" ht="13.9" x14ac:dyDescent="0.25">
      <c r="A246" s="110">
        <v>273</v>
      </c>
      <c r="B246" s="188" t="str">
        <f>IF(AND(A246&lt;&gt;"",ISNUMBER(A246)),VLOOKUP(A246,Studies!A:BR,2,FALSE),"")</f>
        <v>Jalava 1997</v>
      </c>
      <c r="C246" s="188" t="str">
        <f>IF(AND(A246&lt;&gt;"",ISNUMBER(A246)),VLOOKUP(A246,Studies!A:BR,3,FALSE),"")</f>
        <v>https://www.ncbi.nlm.nih.gov/pubmed/9421099</v>
      </c>
      <c r="D246" s="256" t="str">
        <f>IF(AND(A246&lt;&gt;"",ISNUMBER(A246)),VLOOKUP(A246,Studies!A:BR,4,FALSE),"")</f>
        <v>po Control (Perpetrator Placebo)</v>
      </c>
      <c r="E246" s="188" t="str">
        <f>IF(AND(A246&lt;&gt;"",ISNUMBER(A246)),VLOOKUP(A246,Studies!A:BR,5,FALSE),"")</f>
        <v>Digoxin</v>
      </c>
      <c r="F246" s="79" t="s">
        <v>1284</v>
      </c>
      <c r="G246" s="78">
        <f t="shared" si="3"/>
        <v>1</v>
      </c>
    </row>
    <row r="247" spans="1:7" ht="13.9" x14ac:dyDescent="0.25">
      <c r="A247" s="110">
        <v>274</v>
      </c>
      <c r="B247" s="188" t="str">
        <f>IF(AND(A247&lt;&gt;"",ISNUMBER(A247)),VLOOKUP(A247,Studies!A:BR,2,FALSE),"")</f>
        <v>Jalava 1997</v>
      </c>
      <c r="C247" s="188" t="str">
        <f>IF(AND(A247&lt;&gt;"",ISNUMBER(A247)),VLOOKUP(A247,Studies!A:BR,3,FALSE),"")</f>
        <v>https://www.ncbi.nlm.nih.gov/pubmed/9421099</v>
      </c>
      <c r="D247" s="256" t="str">
        <f>IF(AND(A247&lt;&gt;"",ISNUMBER(A247)),VLOOKUP(A247,Studies!A:BR,4,FALSE),"")</f>
        <v>po with Perpetrator (Itraconazole)</v>
      </c>
      <c r="E247" s="188" t="str">
        <f>IF(AND(A247&lt;&gt;"",ISNUMBER(A247)),VLOOKUP(A247,Studies!A:BR,5,FALSE),"")</f>
        <v>Digoxin</v>
      </c>
      <c r="F247" s="79" t="s">
        <v>1285</v>
      </c>
      <c r="G247" s="78">
        <f t="shared" si="3"/>
        <v>1</v>
      </c>
    </row>
    <row r="248" spans="1:7" ht="13.9" x14ac:dyDescent="0.25">
      <c r="A248" s="110">
        <v>275</v>
      </c>
      <c r="B248" s="188" t="str">
        <f>IF(AND(A248&lt;&gt;"",ISNUMBER(A248)),VLOOKUP(A248,Studies!A:BR,2,FALSE),"")</f>
        <v>Kharasch 1997</v>
      </c>
      <c r="C248" s="188" t="str">
        <f>IF(AND(A248&lt;&gt;"",ISNUMBER(A248)),VLOOKUP(A248,Studies!A:BR,3,FALSE),"")</f>
        <v>https://www.ncbi.nlm.nih.gov/pubmed/9232132</v>
      </c>
      <c r="D248" s="256" t="str">
        <f>IF(AND(A248&lt;&gt;"",ISNUMBER(A248)),VLOOKUP(A248,Studies!A:BR,4,FALSE),"")</f>
        <v>Control (Perpetrator Placebo)</v>
      </c>
      <c r="E248" s="188" t="str">
        <f>IF(AND(A248&lt;&gt;"",ISNUMBER(A248)),VLOOKUP(A248,Studies!A:BR,5,FALSE),"")</f>
        <v>Midazolam</v>
      </c>
      <c r="F248" s="79" t="s">
        <v>1273</v>
      </c>
      <c r="G248" s="78">
        <f t="shared" si="3"/>
        <v>1</v>
      </c>
    </row>
    <row r="249" spans="1:7" ht="13.9" x14ac:dyDescent="0.25">
      <c r="A249" s="110">
        <v>276</v>
      </c>
      <c r="B249" s="188" t="str">
        <f>IF(AND(A249&lt;&gt;"",ISNUMBER(A249)),VLOOKUP(A249,Studies!A:BR,2,FALSE),"")</f>
        <v>Kharasch 1997</v>
      </c>
      <c r="C249" s="188" t="str">
        <f>IF(AND(A249&lt;&gt;"",ISNUMBER(A249)),VLOOKUP(A249,Studies!A:BR,3,FALSE),"")</f>
        <v>https://www.ncbi.nlm.nih.gov/pubmed/9232132</v>
      </c>
      <c r="D249" s="256" t="str">
        <f>IF(AND(A249&lt;&gt;"",ISNUMBER(A249)),VLOOKUP(A249,Studies!A:BR,4,FALSE),"")</f>
        <v>with Perpetrator (Rifampicin)</v>
      </c>
      <c r="E249" s="188" t="str">
        <f>IF(AND(A249&lt;&gt;"",ISNUMBER(A249)),VLOOKUP(A249,Studies!A:BR,5,FALSE),"")</f>
        <v>Midazolam</v>
      </c>
      <c r="F249" s="79" t="s">
        <v>1273</v>
      </c>
      <c r="G249" s="78">
        <f t="shared" si="3"/>
        <v>1</v>
      </c>
    </row>
    <row r="250" spans="1:7" ht="13.9" x14ac:dyDescent="0.25">
      <c r="A250" s="110">
        <v>277</v>
      </c>
      <c r="B250" s="188" t="str">
        <f>IF(AND(A250&lt;&gt;"",ISNUMBER(A250)),VLOOKUP(A250,Studies!A:BR,2,FALSE),"")</f>
        <v>Kharasch 1997</v>
      </c>
      <c r="C250" s="188" t="str">
        <f>IF(AND(A250&lt;&gt;"",ISNUMBER(A250)),VLOOKUP(A250,Studies!A:BR,3,FALSE),"")</f>
        <v>https://www.ncbi.nlm.nih.gov/pubmed/9232132</v>
      </c>
      <c r="D250" s="256" t="str">
        <f>IF(AND(A250&lt;&gt;"",ISNUMBER(A250)),VLOOKUP(A250,Studies!A:BR,4,FALSE),"")</f>
        <v>Control (Perpetrator Placebo)</v>
      </c>
      <c r="E250" s="188" t="str">
        <f>IF(AND(A250&lt;&gt;"",ISNUMBER(A250)),VLOOKUP(A250,Studies!A:BR,5,FALSE),"")</f>
        <v>Alfentanil</v>
      </c>
      <c r="F250" s="79" t="s">
        <v>1287</v>
      </c>
      <c r="G250" s="78">
        <f t="shared" si="3"/>
        <v>1</v>
      </c>
    </row>
    <row r="251" spans="1:7" ht="13.9" x14ac:dyDescent="0.25">
      <c r="A251" s="110">
        <v>278</v>
      </c>
      <c r="B251" s="188" t="str">
        <f>IF(AND(A251&lt;&gt;"",ISNUMBER(A251)),VLOOKUP(A251,Studies!A:BR,2,FALSE),"")</f>
        <v>Kharasch 1997</v>
      </c>
      <c r="C251" s="188" t="str">
        <f>IF(AND(A251&lt;&gt;"",ISNUMBER(A251)),VLOOKUP(A251,Studies!A:BR,3,FALSE),"")</f>
        <v>https://www.ncbi.nlm.nih.gov/pubmed/9232132</v>
      </c>
      <c r="D251" s="256" t="str">
        <f>IF(AND(A251&lt;&gt;"",ISNUMBER(A251)),VLOOKUP(A251,Studies!A:BR,4,FALSE),"")</f>
        <v>with Perpetrator (Rifampicin)</v>
      </c>
      <c r="E251" s="188" t="str">
        <f>IF(AND(A251&lt;&gt;"",ISNUMBER(A251)),VLOOKUP(A251,Studies!A:BR,5,FALSE),"")</f>
        <v>Alfentanil</v>
      </c>
      <c r="F251" s="79" t="s">
        <v>1287</v>
      </c>
      <c r="G251" s="78">
        <f t="shared" si="3"/>
        <v>1</v>
      </c>
    </row>
    <row r="252" spans="1:7" ht="13.9" x14ac:dyDescent="0.25">
      <c r="A252" s="110">
        <v>279</v>
      </c>
      <c r="B252" s="188" t="str">
        <f>IF(AND(A252&lt;&gt;"",ISNUMBER(A252)),VLOOKUP(A252,Studies!A:BR,2,FALSE),"")</f>
        <v>Kharasch 2004</v>
      </c>
      <c r="C252" s="188" t="str">
        <f>IF(AND(A252&lt;&gt;"",ISNUMBER(A252)),VLOOKUP(A252,Studies!A:BR,3,FALSE),"")</f>
        <v>https://www.ncbi.nlm.nih.gov/pubmed/15536460</v>
      </c>
      <c r="D252" s="256" t="str">
        <f>IF(AND(A252&lt;&gt;"",ISNUMBER(A252)),VLOOKUP(A252,Studies!A:BR,4,FALSE),"")</f>
        <v>iv Control (Perpetrator Placebo)</v>
      </c>
      <c r="E252" s="188" t="str">
        <f>IF(AND(A252&lt;&gt;"",ISNUMBER(A252)),VLOOKUP(A252,Studies!A:BR,5,FALSE),"")</f>
        <v>Midazolam</v>
      </c>
      <c r="F252" s="79" t="s">
        <v>1273</v>
      </c>
      <c r="G252" s="78">
        <f t="shared" si="3"/>
        <v>1</v>
      </c>
    </row>
    <row r="253" spans="1:7" ht="13.9" x14ac:dyDescent="0.25">
      <c r="A253" s="110">
        <v>280</v>
      </c>
      <c r="B253" s="188" t="str">
        <f>IF(AND(A253&lt;&gt;"",ISNUMBER(A253)),VLOOKUP(A253,Studies!A:BR,2,FALSE),"")</f>
        <v>Kharasch 2004</v>
      </c>
      <c r="C253" s="188" t="str">
        <f>IF(AND(A253&lt;&gt;"",ISNUMBER(A253)),VLOOKUP(A253,Studies!A:BR,3,FALSE),"")</f>
        <v>https://www.ncbi.nlm.nih.gov/pubmed/15536460</v>
      </c>
      <c r="D253" s="256" t="str">
        <f>IF(AND(A253&lt;&gt;"",ISNUMBER(A253)),VLOOKUP(A253,Studies!A:BR,4,FALSE),"")</f>
        <v>iv with Perpetrator (Rifampicin)</v>
      </c>
      <c r="E253" s="188" t="str">
        <f>IF(AND(A253&lt;&gt;"",ISNUMBER(A253)),VLOOKUP(A253,Studies!A:BR,5,FALSE),"")</f>
        <v>Midazolam</v>
      </c>
      <c r="F253" s="79" t="s">
        <v>1274</v>
      </c>
      <c r="G253" s="78">
        <f t="shared" si="3"/>
        <v>1</v>
      </c>
    </row>
    <row r="254" spans="1:7" ht="13.9" x14ac:dyDescent="0.25">
      <c r="A254" s="110">
        <v>281</v>
      </c>
      <c r="B254" s="188" t="str">
        <f>IF(AND(A254&lt;&gt;"",ISNUMBER(A254)),VLOOKUP(A254,Studies!A:BR,2,FALSE),"")</f>
        <v>Kharasch 2004</v>
      </c>
      <c r="C254" s="188" t="str">
        <f>IF(AND(A254&lt;&gt;"",ISNUMBER(A254)),VLOOKUP(A254,Studies!A:BR,3,FALSE),"")</f>
        <v>https://www.ncbi.nlm.nih.gov/pubmed/15536460</v>
      </c>
      <c r="D254" s="256" t="str">
        <f>IF(AND(A254&lt;&gt;"",ISNUMBER(A254)),VLOOKUP(A254,Studies!A:BR,4,FALSE),"")</f>
        <v>iv with Perpetrator (GFJ)</v>
      </c>
      <c r="E254" s="188" t="str">
        <f>IF(AND(A254&lt;&gt;"",ISNUMBER(A254)),VLOOKUP(A254,Studies!A:BR,5,FALSE),"")</f>
        <v>Midazolam</v>
      </c>
      <c r="F254" s="79" t="s">
        <v>102</v>
      </c>
      <c r="G254" s="78">
        <f t="shared" si="3"/>
        <v>1</v>
      </c>
    </row>
    <row r="255" spans="1:7" ht="13.9" x14ac:dyDescent="0.25">
      <c r="A255" s="110">
        <v>282</v>
      </c>
      <c r="B255" s="188" t="str">
        <f>IF(AND(A255&lt;&gt;"",ISNUMBER(A255)),VLOOKUP(A255,Studies!A:BR,2,FALSE),"")</f>
        <v>Kharasch 2004</v>
      </c>
      <c r="C255" s="188" t="str">
        <f>IF(AND(A255&lt;&gt;"",ISNUMBER(A255)),VLOOKUP(A255,Studies!A:BR,3,FALSE),"")</f>
        <v>https://www.ncbi.nlm.nih.gov/pubmed/15536460</v>
      </c>
      <c r="D255" s="256" t="str">
        <f>IF(AND(A255&lt;&gt;"",ISNUMBER(A255)),VLOOKUP(A255,Studies!A:BR,4,FALSE),"")</f>
        <v>iv Control (Perpetrator Placebo)</v>
      </c>
      <c r="E255" s="188" t="str">
        <f>IF(AND(A255&lt;&gt;"",ISNUMBER(A255)),VLOOKUP(A255,Studies!A:BR,5,FALSE),"")</f>
        <v>Alfentanil</v>
      </c>
      <c r="F255" s="79" t="s">
        <v>1287</v>
      </c>
      <c r="G255" s="78">
        <f t="shared" si="3"/>
        <v>1</v>
      </c>
    </row>
    <row r="256" spans="1:7" ht="13.9" x14ac:dyDescent="0.25">
      <c r="A256" s="110">
        <v>283</v>
      </c>
      <c r="B256" s="188" t="str">
        <f>IF(AND(A256&lt;&gt;"",ISNUMBER(A256)),VLOOKUP(A256,Studies!A:BR,2,FALSE),"")</f>
        <v>Kharasch 2004</v>
      </c>
      <c r="C256" s="188" t="str">
        <f>IF(AND(A256&lt;&gt;"",ISNUMBER(A256)),VLOOKUP(A256,Studies!A:BR,3,FALSE),"")</f>
        <v>https://www.ncbi.nlm.nih.gov/pubmed/15536460</v>
      </c>
      <c r="D256" s="256" t="str">
        <f>IF(AND(A256&lt;&gt;"",ISNUMBER(A256)),VLOOKUP(A256,Studies!A:BR,4,FALSE),"")</f>
        <v>iv with Perpetrator (Rifampicin)</v>
      </c>
      <c r="E256" s="188" t="str">
        <f>IF(AND(A256&lt;&gt;"",ISNUMBER(A256)),VLOOKUP(A256,Studies!A:BR,5,FALSE),"")</f>
        <v>Alfentanil</v>
      </c>
      <c r="F256" s="79" t="s">
        <v>1288</v>
      </c>
      <c r="G256" s="78">
        <f t="shared" si="3"/>
        <v>1</v>
      </c>
    </row>
    <row r="257" spans="1:7" ht="13.9" x14ac:dyDescent="0.25">
      <c r="A257" s="110">
        <v>284</v>
      </c>
      <c r="B257" s="188" t="str">
        <f>IF(AND(A257&lt;&gt;"",ISNUMBER(A257)),VLOOKUP(A257,Studies!A:BR,2,FALSE),"")</f>
        <v>Kharasch 2004</v>
      </c>
      <c r="C257" s="188" t="str">
        <f>IF(AND(A257&lt;&gt;"",ISNUMBER(A257)),VLOOKUP(A257,Studies!A:BR,3,FALSE),"")</f>
        <v>https://www.ncbi.nlm.nih.gov/pubmed/15536460</v>
      </c>
      <c r="D257" s="256" t="str">
        <f>IF(AND(A257&lt;&gt;"",ISNUMBER(A257)),VLOOKUP(A257,Studies!A:BR,4,FALSE),"")</f>
        <v>iv with Perpetrator (GFJ)</v>
      </c>
      <c r="E257" s="188" t="str">
        <f>IF(AND(A257&lt;&gt;"",ISNUMBER(A257)),VLOOKUP(A257,Studies!A:BR,5,FALSE),"")</f>
        <v>Alfentanil</v>
      </c>
      <c r="F257" s="79" t="s">
        <v>1287</v>
      </c>
      <c r="G257" s="78">
        <f t="shared" si="3"/>
        <v>1</v>
      </c>
    </row>
    <row r="258" spans="1:7" ht="13.9" x14ac:dyDescent="0.25">
      <c r="A258" s="110">
        <v>285</v>
      </c>
      <c r="B258" s="188" t="str">
        <f>IF(AND(A258&lt;&gt;"",ISNUMBER(A258)),VLOOKUP(A258,Studies!A:BR,2,FALSE),"")</f>
        <v>Kharasch 2004</v>
      </c>
      <c r="C258" s="188" t="str">
        <f>IF(AND(A258&lt;&gt;"",ISNUMBER(A258)),VLOOKUP(A258,Studies!A:BR,3,FALSE),"")</f>
        <v>https://www.ncbi.nlm.nih.gov/pubmed/15536460</v>
      </c>
      <c r="D258" s="256" t="str">
        <f>IF(AND(A258&lt;&gt;"",ISNUMBER(A258)),VLOOKUP(A258,Studies!A:BR,4,FALSE),"")</f>
        <v>po #1 Control (Perpetrator Placebo)</v>
      </c>
      <c r="E258" s="188" t="str">
        <f>IF(AND(A258&lt;&gt;"",ISNUMBER(A258)),VLOOKUP(A258,Studies!A:BR,5,FALSE),"")</f>
        <v>Midazolam</v>
      </c>
      <c r="F258" s="79" t="s">
        <v>1273</v>
      </c>
      <c r="G258" s="78">
        <f t="shared" si="3"/>
        <v>1</v>
      </c>
    </row>
    <row r="259" spans="1:7" ht="13.9" x14ac:dyDescent="0.25">
      <c r="A259" s="110">
        <v>286</v>
      </c>
      <c r="B259" s="188" t="str">
        <f>IF(AND(A259&lt;&gt;"",ISNUMBER(A259)),VLOOKUP(A259,Studies!A:BR,2,FALSE),"")</f>
        <v>Kharasch 2004</v>
      </c>
      <c r="C259" s="188" t="str">
        <f>IF(AND(A259&lt;&gt;"",ISNUMBER(A259)),VLOOKUP(A259,Studies!A:BR,3,FALSE),"")</f>
        <v>https://www.ncbi.nlm.nih.gov/pubmed/15536460</v>
      </c>
      <c r="D259" s="256" t="str">
        <f>IF(AND(A259&lt;&gt;"",ISNUMBER(A259)),VLOOKUP(A259,Studies!A:BR,4,FALSE),"")</f>
        <v>po #1 with Perpetrator (Rifampicin)</v>
      </c>
      <c r="E259" s="188" t="str">
        <f>IF(AND(A259&lt;&gt;"",ISNUMBER(A259)),VLOOKUP(A259,Studies!A:BR,5,FALSE),"")</f>
        <v>Midazolam</v>
      </c>
      <c r="F259" s="79" t="s">
        <v>1274</v>
      </c>
      <c r="G259" s="78">
        <f t="shared" ref="G259:G322" si="4">A259-A258</f>
        <v>1</v>
      </c>
    </row>
    <row r="260" spans="1:7" ht="13.9" x14ac:dyDescent="0.25">
      <c r="A260" s="110">
        <v>287</v>
      </c>
      <c r="B260" s="188" t="str">
        <f>IF(AND(A260&lt;&gt;"",ISNUMBER(A260)),VLOOKUP(A260,Studies!A:BR,2,FALSE),"")</f>
        <v>Kharasch 2004</v>
      </c>
      <c r="C260" s="188" t="str">
        <f>IF(AND(A260&lt;&gt;"",ISNUMBER(A260)),VLOOKUP(A260,Studies!A:BR,3,FALSE),"")</f>
        <v>https://www.ncbi.nlm.nih.gov/pubmed/15536460</v>
      </c>
      <c r="D260" s="256" t="str">
        <f>IF(AND(A260&lt;&gt;"",ISNUMBER(A260)),VLOOKUP(A260,Studies!A:BR,4,FALSE),"")</f>
        <v>po #1 (60 µg/kg) Control (Perpetrator Placebo)</v>
      </c>
      <c r="E260" s="188" t="str">
        <f>IF(AND(A260&lt;&gt;"",ISNUMBER(A260)),VLOOKUP(A260,Studies!A:BR,5,FALSE),"")</f>
        <v>Alfentanil</v>
      </c>
      <c r="F260" s="79" t="s">
        <v>1287</v>
      </c>
      <c r="G260" s="78">
        <f t="shared" si="4"/>
        <v>1</v>
      </c>
    </row>
    <row r="261" spans="1:7" ht="13.9" x14ac:dyDescent="0.25">
      <c r="A261" s="110">
        <v>288</v>
      </c>
      <c r="B261" s="188" t="str">
        <f>IF(AND(A261&lt;&gt;"",ISNUMBER(A261)),VLOOKUP(A261,Studies!A:BR,2,FALSE),"")</f>
        <v>Kharasch 2004</v>
      </c>
      <c r="C261" s="188" t="str">
        <f>IF(AND(A261&lt;&gt;"",ISNUMBER(A261)),VLOOKUP(A261,Studies!A:BR,3,FALSE),"")</f>
        <v>https://www.ncbi.nlm.nih.gov/pubmed/15536460</v>
      </c>
      <c r="D261" s="256" t="str">
        <f>IF(AND(A261&lt;&gt;"",ISNUMBER(A261)),VLOOKUP(A261,Studies!A:BR,4,FALSE),"")</f>
        <v>po #1 (60 µg/kg) with Perpetrator (Rifampicin)</v>
      </c>
      <c r="E261" s="188" t="str">
        <f>IF(AND(A261&lt;&gt;"",ISNUMBER(A261)),VLOOKUP(A261,Studies!A:BR,5,FALSE),"")</f>
        <v>Alfentanil</v>
      </c>
      <c r="F261" s="79" t="s">
        <v>1288</v>
      </c>
      <c r="G261" s="78">
        <f t="shared" si="4"/>
        <v>1</v>
      </c>
    </row>
    <row r="262" spans="1:7" ht="13.9" x14ac:dyDescent="0.25">
      <c r="A262" s="110">
        <v>289</v>
      </c>
      <c r="B262" s="188" t="str">
        <f>IF(AND(A262&lt;&gt;"",ISNUMBER(A262)),VLOOKUP(A262,Studies!A:BR,2,FALSE),"")</f>
        <v>Kharasch 2004</v>
      </c>
      <c r="C262" s="188" t="str">
        <f>IF(AND(A262&lt;&gt;"",ISNUMBER(A262)),VLOOKUP(A262,Studies!A:BR,3,FALSE),"")</f>
        <v>https://www.ncbi.nlm.nih.gov/pubmed/15536460</v>
      </c>
      <c r="D262" s="256" t="str">
        <f>IF(AND(A262&lt;&gt;"",ISNUMBER(A262)),VLOOKUP(A262,Studies!A:BR,4,FALSE),"")</f>
        <v>po #2 Control (Perpetrator Placebo)</v>
      </c>
      <c r="E262" s="188" t="str">
        <f>IF(AND(A262&lt;&gt;"",ISNUMBER(A262)),VLOOKUP(A262,Studies!A:BR,5,FALSE),"")</f>
        <v>Midazolam</v>
      </c>
      <c r="F262" s="79" t="s">
        <v>1273</v>
      </c>
      <c r="G262" s="78">
        <f t="shared" si="4"/>
        <v>1</v>
      </c>
    </row>
    <row r="263" spans="1:7" ht="13.9" x14ac:dyDescent="0.25">
      <c r="A263" s="110">
        <v>290</v>
      </c>
      <c r="B263" s="188" t="str">
        <f>IF(AND(A263&lt;&gt;"",ISNUMBER(A263)),VLOOKUP(A263,Studies!A:BR,2,FALSE),"")</f>
        <v>Kharasch 2004</v>
      </c>
      <c r="C263" s="188" t="str">
        <f>IF(AND(A263&lt;&gt;"",ISNUMBER(A263)),VLOOKUP(A263,Studies!A:BR,3,FALSE),"")</f>
        <v>https://www.ncbi.nlm.nih.gov/pubmed/15536460</v>
      </c>
      <c r="D263" s="256" t="str">
        <f>IF(AND(A263&lt;&gt;"",ISNUMBER(A263)),VLOOKUP(A263,Studies!A:BR,4,FALSE),"")</f>
        <v>po #2 with Perpetrator (GFJ)</v>
      </c>
      <c r="E263" s="188" t="str">
        <f>IF(AND(A263&lt;&gt;"",ISNUMBER(A263)),VLOOKUP(A263,Studies!A:BR,5,FALSE),"")</f>
        <v>Midazolam</v>
      </c>
      <c r="F263" s="79" t="s">
        <v>102</v>
      </c>
      <c r="G263" s="78">
        <f t="shared" si="4"/>
        <v>1</v>
      </c>
    </row>
    <row r="264" spans="1:7" ht="13.9" x14ac:dyDescent="0.25">
      <c r="A264" s="110">
        <v>291</v>
      </c>
      <c r="B264" s="188" t="str">
        <f>IF(AND(A264&lt;&gt;"",ISNUMBER(A264)),VLOOKUP(A264,Studies!A:BR,2,FALSE),"")</f>
        <v>Kharasch 2004</v>
      </c>
      <c r="C264" s="188" t="str">
        <f>IF(AND(A264&lt;&gt;"",ISNUMBER(A264)),VLOOKUP(A264,Studies!A:BR,3,FALSE),"")</f>
        <v>https://www.ncbi.nlm.nih.gov/pubmed/15536460</v>
      </c>
      <c r="D264" s="256" t="str">
        <f>IF(AND(A264&lt;&gt;"",ISNUMBER(A264)),VLOOKUP(A264,Studies!A:BR,4,FALSE),"")</f>
        <v>po #2 (23 µg/kg) Control (Perpetrator Placebo)</v>
      </c>
      <c r="E264" s="188" t="str">
        <f>IF(AND(A264&lt;&gt;"",ISNUMBER(A264)),VLOOKUP(A264,Studies!A:BR,5,FALSE),"")</f>
        <v>Alfentanil</v>
      </c>
      <c r="F264" s="79" t="s">
        <v>1287</v>
      </c>
      <c r="G264" s="78">
        <f t="shared" si="4"/>
        <v>1</v>
      </c>
    </row>
    <row r="265" spans="1:7" ht="13.9" x14ac:dyDescent="0.25">
      <c r="A265" s="110">
        <v>292</v>
      </c>
      <c r="B265" s="188" t="str">
        <f>IF(AND(A265&lt;&gt;"",ISNUMBER(A265)),VLOOKUP(A265,Studies!A:BR,2,FALSE),"")</f>
        <v>Kharasch 2004</v>
      </c>
      <c r="C265" s="188" t="str">
        <f>IF(AND(A265&lt;&gt;"",ISNUMBER(A265)),VLOOKUP(A265,Studies!A:BR,3,FALSE),"")</f>
        <v>https://www.ncbi.nlm.nih.gov/pubmed/15536460</v>
      </c>
      <c r="D265" s="256" t="str">
        <f>IF(AND(A265&lt;&gt;"",ISNUMBER(A265)),VLOOKUP(A265,Studies!A:BR,4,FALSE),"")</f>
        <v>po #2 (23 µg/kg) with Perpetrator (GFJ)</v>
      </c>
      <c r="E265" s="188" t="str">
        <f>IF(AND(A265&lt;&gt;"",ISNUMBER(A265)),VLOOKUP(A265,Studies!A:BR,5,FALSE),"")</f>
        <v>Alfentanil</v>
      </c>
      <c r="F265" s="79" t="s">
        <v>1288</v>
      </c>
      <c r="G265" s="78">
        <f t="shared" si="4"/>
        <v>1</v>
      </c>
    </row>
    <row r="266" spans="1:7" ht="13.9" x14ac:dyDescent="0.25">
      <c r="A266" s="110">
        <v>293</v>
      </c>
      <c r="B266" s="188" t="str">
        <f>IF(AND(A266&lt;&gt;"",ISNUMBER(A266)),VLOOKUP(A266,Studies!A:BR,2,FALSE),"")</f>
        <v>Kharasch 2011</v>
      </c>
      <c r="C266" s="188" t="str">
        <f>IF(AND(A266&lt;&gt;"",ISNUMBER(A266)),VLOOKUP(A266,Studies!A:BR,3,FALSE),"")</f>
        <v>https://www.ncbi.nlm.nih.gov/pubmed/21562488</v>
      </c>
      <c r="D266" s="256" t="str">
        <f>IF(AND(A266&lt;&gt;"",ISNUMBER(A266)),VLOOKUP(A266,Studies!A:BR,4,FALSE),"")</f>
        <v>iv Control (Perpetrator Placebo)</v>
      </c>
      <c r="E266" s="188" t="str">
        <f>IF(AND(A266&lt;&gt;"",ISNUMBER(A266)),VLOOKUP(A266,Studies!A:BR,5,FALSE),"")</f>
        <v>Midazolam</v>
      </c>
      <c r="F266" s="79" t="s">
        <v>1273</v>
      </c>
      <c r="G266" s="78">
        <f t="shared" si="4"/>
        <v>1</v>
      </c>
    </row>
    <row r="267" spans="1:7" ht="13.9" x14ac:dyDescent="0.25">
      <c r="A267" s="110">
        <v>294</v>
      </c>
      <c r="B267" s="188" t="str">
        <f>IF(AND(A267&lt;&gt;"",ISNUMBER(A267)),VLOOKUP(A267,Studies!A:BR,2,FALSE),"")</f>
        <v>Kharasch 2011</v>
      </c>
      <c r="C267" s="188" t="str">
        <f>IF(AND(A267&lt;&gt;"",ISNUMBER(A267)),VLOOKUP(A267,Studies!A:BR,3,FALSE),"")</f>
        <v>https://www.ncbi.nlm.nih.gov/pubmed/21562488</v>
      </c>
      <c r="D267" s="256" t="str">
        <f>IF(AND(A267&lt;&gt;"",ISNUMBER(A267)),VLOOKUP(A267,Studies!A:BR,4,FALSE),"")</f>
        <v>iv with Perpetrator (Rifampicin @ 5 mg)</v>
      </c>
      <c r="E267" s="188" t="str">
        <f>IF(AND(A267&lt;&gt;"",ISNUMBER(A267)),VLOOKUP(A267,Studies!A:BR,5,FALSE),"")</f>
        <v>Midazolam</v>
      </c>
      <c r="F267" s="79" t="s">
        <v>1274</v>
      </c>
      <c r="G267" s="78">
        <f t="shared" si="4"/>
        <v>1</v>
      </c>
    </row>
    <row r="268" spans="1:7" ht="13.9" x14ac:dyDescent="0.25">
      <c r="A268" s="110">
        <v>295</v>
      </c>
      <c r="B268" s="188" t="str">
        <f>IF(AND(A268&lt;&gt;"",ISNUMBER(A268)),VLOOKUP(A268,Studies!A:BR,2,FALSE),"")</f>
        <v>Kharasch 2011</v>
      </c>
      <c r="C268" s="188" t="str">
        <f>IF(AND(A268&lt;&gt;"",ISNUMBER(A268)),VLOOKUP(A268,Studies!A:BR,3,FALSE),"")</f>
        <v>https://www.ncbi.nlm.nih.gov/pubmed/21562488</v>
      </c>
      <c r="D268" s="256" t="str">
        <f>IF(AND(A268&lt;&gt;"",ISNUMBER(A268)),VLOOKUP(A268,Studies!A:BR,4,FALSE),"")</f>
        <v>iv with Perpetrator (Rifampicin @ 10 mg)</v>
      </c>
      <c r="E268" s="188" t="str">
        <f>IF(AND(A268&lt;&gt;"",ISNUMBER(A268)),VLOOKUP(A268,Studies!A:BR,5,FALSE),"")</f>
        <v>Midazolam</v>
      </c>
      <c r="F268" s="79" t="s">
        <v>1274</v>
      </c>
      <c r="G268" s="78">
        <f t="shared" si="4"/>
        <v>1</v>
      </c>
    </row>
    <row r="269" spans="1:7" ht="13.9" x14ac:dyDescent="0.25">
      <c r="A269" s="80">
        <v>296</v>
      </c>
      <c r="B269" s="188" t="str">
        <f>IF(AND(A269&lt;&gt;"",ISNUMBER(A269)),VLOOKUP(A269,Studies!A:BR,2,FALSE),"")</f>
        <v>Kharasch 2011</v>
      </c>
      <c r="C269" s="188" t="str">
        <f>IF(AND(A269&lt;&gt;"",ISNUMBER(A269)),VLOOKUP(A269,Studies!A:BR,3,FALSE),"")</f>
        <v>https://www.ncbi.nlm.nih.gov/pubmed/21562488</v>
      </c>
      <c r="D269" s="256" t="str">
        <f>IF(AND(A269&lt;&gt;"",ISNUMBER(A269)),VLOOKUP(A269,Studies!A:BR,4,FALSE),"")</f>
        <v>iv with Perpetrator (Rifampicin @ 25 mg)</v>
      </c>
      <c r="E269" s="188" t="str">
        <f>IF(AND(A269&lt;&gt;"",ISNUMBER(A269)),VLOOKUP(A269,Studies!A:BR,5,FALSE),"")</f>
        <v>Midazolam</v>
      </c>
      <c r="F269" s="79" t="s">
        <v>1274</v>
      </c>
      <c r="G269" s="78">
        <f t="shared" si="4"/>
        <v>1</v>
      </c>
    </row>
    <row r="270" spans="1:7" ht="13.9" x14ac:dyDescent="0.25">
      <c r="A270" s="110">
        <v>297</v>
      </c>
      <c r="B270" s="188" t="str">
        <f>IF(AND(A270&lt;&gt;"",ISNUMBER(A270)),VLOOKUP(A270,Studies!A:BR,2,FALSE),"")</f>
        <v>Kharasch 2011</v>
      </c>
      <c r="C270" s="188" t="str">
        <f>IF(AND(A270&lt;&gt;"",ISNUMBER(A270)),VLOOKUP(A270,Studies!A:BR,3,FALSE),"")</f>
        <v>https://www.ncbi.nlm.nih.gov/pubmed/21562488</v>
      </c>
      <c r="D270" s="256" t="str">
        <f>IF(AND(A270&lt;&gt;"",ISNUMBER(A270)),VLOOKUP(A270,Studies!A:BR,4,FALSE),"")</f>
        <v>iv with Perpetrator (Rifampicin @ 75 mg)</v>
      </c>
      <c r="E270" s="188" t="str">
        <f>IF(AND(A270&lt;&gt;"",ISNUMBER(A270)),VLOOKUP(A270,Studies!A:BR,5,FALSE),"")</f>
        <v>Midazolam</v>
      </c>
      <c r="F270" s="79" t="s">
        <v>1274</v>
      </c>
      <c r="G270" s="78">
        <f t="shared" si="4"/>
        <v>1</v>
      </c>
    </row>
    <row r="271" spans="1:7" ht="13.9" x14ac:dyDescent="0.25">
      <c r="A271" s="110">
        <v>298</v>
      </c>
      <c r="B271" s="188" t="str">
        <f>IF(AND(A271&lt;&gt;"",ISNUMBER(A271)),VLOOKUP(A271,Studies!A:BR,2,FALSE),"")</f>
        <v>Kharasch 2011</v>
      </c>
      <c r="C271" s="188" t="str">
        <f>IF(AND(A271&lt;&gt;"",ISNUMBER(A271)),VLOOKUP(A271,Studies!A:BR,3,FALSE),"")</f>
        <v>https://www.ncbi.nlm.nih.gov/pubmed/21562488</v>
      </c>
      <c r="D271" s="256" t="str">
        <f>IF(AND(A271&lt;&gt;"",ISNUMBER(A271)),VLOOKUP(A271,Studies!A:BR,4,FALSE),"")</f>
        <v>iv Control (Perpetrator Placebo)</v>
      </c>
      <c r="E271" s="188" t="str">
        <f>IF(AND(A271&lt;&gt;"",ISNUMBER(A271)),VLOOKUP(A271,Studies!A:BR,5,FALSE),"")</f>
        <v>Alfentanil</v>
      </c>
      <c r="F271" s="79" t="s">
        <v>1287</v>
      </c>
      <c r="G271" s="78">
        <f t="shared" si="4"/>
        <v>1</v>
      </c>
    </row>
    <row r="272" spans="1:7" ht="13.9" x14ac:dyDescent="0.25">
      <c r="A272" s="110">
        <v>299</v>
      </c>
      <c r="B272" s="188" t="str">
        <f>IF(AND(A272&lt;&gt;"",ISNUMBER(A272)),VLOOKUP(A272,Studies!A:BR,2,FALSE),"")</f>
        <v>Kharasch 2011</v>
      </c>
      <c r="C272" s="188" t="str">
        <f>IF(AND(A272&lt;&gt;"",ISNUMBER(A272)),VLOOKUP(A272,Studies!A:BR,3,FALSE),"")</f>
        <v>https://www.ncbi.nlm.nih.gov/pubmed/21562488</v>
      </c>
      <c r="D272" s="256" t="str">
        <f>IF(AND(A272&lt;&gt;"",ISNUMBER(A272)),VLOOKUP(A272,Studies!A:BR,4,FALSE),"")</f>
        <v>iv with Perpetrator (Rifampicin @ 5 mg)</v>
      </c>
      <c r="E272" s="188" t="str">
        <f>IF(AND(A272&lt;&gt;"",ISNUMBER(A272)),VLOOKUP(A272,Studies!A:BR,5,FALSE),"")</f>
        <v>Alfentanil</v>
      </c>
      <c r="F272" s="79" t="s">
        <v>1288</v>
      </c>
      <c r="G272" s="78">
        <f t="shared" si="4"/>
        <v>1</v>
      </c>
    </row>
    <row r="273" spans="1:8" ht="13.9" x14ac:dyDescent="0.25">
      <c r="A273" s="110">
        <v>300</v>
      </c>
      <c r="B273" s="188" t="str">
        <f>IF(AND(A273&lt;&gt;"",ISNUMBER(A273)),VLOOKUP(A273,Studies!A:BR,2,FALSE),"")</f>
        <v>Kharasch 2011</v>
      </c>
      <c r="C273" s="188" t="str">
        <f>IF(AND(A273&lt;&gt;"",ISNUMBER(A273)),VLOOKUP(A273,Studies!A:BR,3,FALSE),"")</f>
        <v>https://www.ncbi.nlm.nih.gov/pubmed/21562488</v>
      </c>
      <c r="D273" s="256" t="str">
        <f>IF(AND(A273&lt;&gt;"",ISNUMBER(A273)),VLOOKUP(A273,Studies!A:BR,4,FALSE),"")</f>
        <v>iv with Perpetrator (Rifampicin @ 10 mg)</v>
      </c>
      <c r="E273" s="188" t="str">
        <f>IF(AND(A273&lt;&gt;"",ISNUMBER(A273)),VLOOKUP(A273,Studies!A:BR,5,FALSE),"")</f>
        <v>Alfentanil</v>
      </c>
      <c r="F273" s="79" t="s">
        <v>1288</v>
      </c>
      <c r="G273" s="78">
        <f t="shared" si="4"/>
        <v>1</v>
      </c>
    </row>
    <row r="274" spans="1:8" ht="13.9" x14ac:dyDescent="0.25">
      <c r="A274" s="110">
        <v>301</v>
      </c>
      <c r="B274" s="188" t="str">
        <f>IF(AND(A274&lt;&gt;"",ISNUMBER(A274)),VLOOKUP(A274,Studies!A:BR,2,FALSE),"")</f>
        <v>Kharasch 2011</v>
      </c>
      <c r="C274" s="188" t="str">
        <f>IF(AND(A274&lt;&gt;"",ISNUMBER(A274)),VLOOKUP(A274,Studies!A:BR,3,FALSE),"")</f>
        <v>https://www.ncbi.nlm.nih.gov/pubmed/21562488</v>
      </c>
      <c r="D274" s="256" t="str">
        <f>IF(AND(A274&lt;&gt;"",ISNUMBER(A274)),VLOOKUP(A274,Studies!A:BR,4,FALSE),"")</f>
        <v>iv with Perpetrator (Rifampicin @ 25 mg)</v>
      </c>
      <c r="E274" s="188" t="str">
        <f>IF(AND(A274&lt;&gt;"",ISNUMBER(A274)),VLOOKUP(A274,Studies!A:BR,5,FALSE),"")</f>
        <v>Alfentanil</v>
      </c>
      <c r="F274" s="79" t="s">
        <v>1288</v>
      </c>
      <c r="G274" s="78">
        <f t="shared" si="4"/>
        <v>1</v>
      </c>
    </row>
    <row r="275" spans="1:8" ht="13.9" x14ac:dyDescent="0.25">
      <c r="A275" s="110">
        <v>302</v>
      </c>
      <c r="B275" s="188" t="str">
        <f>IF(AND(A275&lt;&gt;"",ISNUMBER(A275)),VLOOKUP(A275,Studies!A:BR,2,FALSE),"")</f>
        <v>Kharasch 2011</v>
      </c>
      <c r="C275" s="188" t="str">
        <f>IF(AND(A275&lt;&gt;"",ISNUMBER(A275)),VLOOKUP(A275,Studies!A:BR,3,FALSE),"")</f>
        <v>https://www.ncbi.nlm.nih.gov/pubmed/21562488</v>
      </c>
      <c r="D275" s="256" t="str">
        <f>IF(AND(A275&lt;&gt;"",ISNUMBER(A275)),VLOOKUP(A275,Studies!A:BR,4,FALSE),"")</f>
        <v>iv with Perpetrator (Rifampicin @ 75 mg)</v>
      </c>
      <c r="E275" s="188" t="str">
        <f>IF(AND(A275&lt;&gt;"",ISNUMBER(A275)),VLOOKUP(A275,Studies!A:BR,5,FALSE),"")</f>
        <v>Alfentanil</v>
      </c>
      <c r="F275" s="79" t="s">
        <v>1288</v>
      </c>
      <c r="G275" s="78">
        <f t="shared" si="4"/>
        <v>1</v>
      </c>
    </row>
    <row r="276" spans="1:8" ht="13.9" x14ac:dyDescent="0.25">
      <c r="A276" s="110">
        <v>303</v>
      </c>
      <c r="B276" s="188" t="str">
        <f>IF(AND(A276&lt;&gt;"",ISNUMBER(A276)),VLOOKUP(A276,Studies!A:BR,2,FALSE),"")</f>
        <v>Kharasch 2011</v>
      </c>
      <c r="C276" s="188" t="str">
        <f>IF(AND(A276&lt;&gt;"",ISNUMBER(A276)),VLOOKUP(A276,Studies!A:BR,3,FALSE),"")</f>
        <v>https://www.ncbi.nlm.nih.gov/pubmed/21562488</v>
      </c>
      <c r="D276" s="256" t="str">
        <f>IF(AND(A276&lt;&gt;"",ISNUMBER(A276)),VLOOKUP(A276,Studies!A:BR,4,FALSE),"")</f>
        <v>po Control (Perpetrator Placebo)</v>
      </c>
      <c r="E276" s="188" t="str">
        <f>IF(AND(A276&lt;&gt;"",ISNUMBER(A276)),VLOOKUP(A276,Studies!A:BR,5,FALSE),"")</f>
        <v>Midazolam</v>
      </c>
      <c r="F276" s="79" t="s">
        <v>1273</v>
      </c>
      <c r="G276" s="78">
        <f t="shared" si="4"/>
        <v>1</v>
      </c>
    </row>
    <row r="277" spans="1:8" ht="13.9" x14ac:dyDescent="0.25">
      <c r="A277" s="110">
        <v>304</v>
      </c>
      <c r="B277" s="188" t="str">
        <f>IF(AND(A277&lt;&gt;"",ISNUMBER(A277)),VLOOKUP(A277,Studies!A:BR,2,FALSE),"")</f>
        <v>Kharasch 2011</v>
      </c>
      <c r="C277" s="188" t="str">
        <f>IF(AND(A277&lt;&gt;"",ISNUMBER(A277)),VLOOKUP(A277,Studies!A:BR,3,FALSE),"")</f>
        <v>https://www.ncbi.nlm.nih.gov/pubmed/21562488</v>
      </c>
      <c r="D277" s="256" t="str">
        <f>IF(AND(A277&lt;&gt;"",ISNUMBER(A277)),VLOOKUP(A277,Studies!A:BR,4,FALSE),"")</f>
        <v>po with Perpetrator (Rifampicin @ 5 mg)</v>
      </c>
      <c r="E277" s="188" t="str">
        <f>IF(AND(A277&lt;&gt;"",ISNUMBER(A277)),VLOOKUP(A277,Studies!A:BR,5,FALSE),"")</f>
        <v>Midazolam</v>
      </c>
      <c r="F277" s="79" t="s">
        <v>1274</v>
      </c>
      <c r="G277" s="78">
        <f t="shared" si="4"/>
        <v>1</v>
      </c>
    </row>
    <row r="278" spans="1:8" ht="13.9" x14ac:dyDescent="0.25">
      <c r="A278" s="110">
        <v>305</v>
      </c>
      <c r="B278" s="188" t="str">
        <f>IF(AND(A278&lt;&gt;"",ISNUMBER(A278)),VLOOKUP(A278,Studies!A:BR,2,FALSE),"")</f>
        <v>Kharasch 2011</v>
      </c>
      <c r="C278" s="188" t="str">
        <f>IF(AND(A278&lt;&gt;"",ISNUMBER(A278)),VLOOKUP(A278,Studies!A:BR,3,FALSE),"")</f>
        <v>https://www.ncbi.nlm.nih.gov/pubmed/21562488</v>
      </c>
      <c r="D278" s="256" t="str">
        <f>IF(AND(A278&lt;&gt;"",ISNUMBER(A278)),VLOOKUP(A278,Studies!A:BR,4,FALSE),"")</f>
        <v>po with Perpetrator (Rifampicin @ 10 mg)</v>
      </c>
      <c r="E278" s="188" t="str">
        <f>IF(AND(A278&lt;&gt;"",ISNUMBER(A278)),VLOOKUP(A278,Studies!A:BR,5,FALSE),"")</f>
        <v>Midazolam</v>
      </c>
      <c r="F278" s="79" t="s">
        <v>1274</v>
      </c>
      <c r="G278" s="78">
        <f t="shared" si="4"/>
        <v>1</v>
      </c>
    </row>
    <row r="279" spans="1:8" ht="13.9" x14ac:dyDescent="0.25">
      <c r="A279" s="110">
        <v>306</v>
      </c>
      <c r="B279" s="188" t="str">
        <f>IF(AND(A279&lt;&gt;"",ISNUMBER(A279)),VLOOKUP(A279,Studies!A:BR,2,FALSE),"")</f>
        <v>Kharasch 2011</v>
      </c>
      <c r="C279" s="188" t="str">
        <f>IF(AND(A279&lt;&gt;"",ISNUMBER(A279)),VLOOKUP(A279,Studies!A:BR,3,FALSE),"")</f>
        <v>https://www.ncbi.nlm.nih.gov/pubmed/21562488</v>
      </c>
      <c r="D279" s="256" t="str">
        <f>IF(AND(A279&lt;&gt;"",ISNUMBER(A279)),VLOOKUP(A279,Studies!A:BR,4,FALSE),"")</f>
        <v>po with Perpetrator (Rifampicin @ 25 mg)</v>
      </c>
      <c r="E279" s="188" t="str">
        <f>IF(AND(A279&lt;&gt;"",ISNUMBER(A279)),VLOOKUP(A279,Studies!A:BR,5,FALSE),"")</f>
        <v>Midazolam</v>
      </c>
      <c r="F279" s="79" t="s">
        <v>1274</v>
      </c>
      <c r="G279" s="78">
        <f t="shared" si="4"/>
        <v>1</v>
      </c>
    </row>
    <row r="280" spans="1:8" ht="13.9" x14ac:dyDescent="0.25">
      <c r="A280" s="110">
        <v>307</v>
      </c>
      <c r="B280" s="188" t="str">
        <f>IF(AND(A280&lt;&gt;"",ISNUMBER(A280)),VLOOKUP(A280,Studies!A:BR,2,FALSE),"")</f>
        <v>Kharasch 2011</v>
      </c>
      <c r="C280" s="188" t="str">
        <f>IF(AND(A280&lt;&gt;"",ISNUMBER(A280)),VLOOKUP(A280,Studies!A:BR,3,FALSE),"")</f>
        <v>https://www.ncbi.nlm.nih.gov/pubmed/21562488</v>
      </c>
      <c r="D280" s="256" t="str">
        <f>IF(AND(A280&lt;&gt;"",ISNUMBER(A280)),VLOOKUP(A280,Studies!A:BR,4,FALSE),"")</f>
        <v>po with Perpetrator (Rifampicin @ 75 mg)</v>
      </c>
      <c r="E280" s="188" t="str">
        <f>IF(AND(A280&lt;&gt;"",ISNUMBER(A280)),VLOOKUP(A280,Studies!A:BR,5,FALSE),"")</f>
        <v>Midazolam</v>
      </c>
      <c r="F280" s="79" t="s">
        <v>1274</v>
      </c>
      <c r="G280" s="78">
        <f t="shared" si="4"/>
        <v>1</v>
      </c>
    </row>
    <row r="281" spans="1:8" ht="13.9" x14ac:dyDescent="0.25">
      <c r="A281" s="110">
        <v>308</v>
      </c>
      <c r="B281" s="188" t="str">
        <f>IF(AND(A281&lt;&gt;"",ISNUMBER(A281)),VLOOKUP(A281,Studies!A:BR,2,FALSE),"")</f>
        <v>Kharasch 2011</v>
      </c>
      <c r="C281" s="188" t="str">
        <f>IF(AND(A281&lt;&gt;"",ISNUMBER(A281)),VLOOKUP(A281,Studies!A:BR,3,FALSE),"")</f>
        <v>https://www.ncbi.nlm.nih.gov/pubmed/21562488</v>
      </c>
      <c r="D281" s="256"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ht="13.9" x14ac:dyDescent="0.25">
      <c r="A282" s="110">
        <v>309</v>
      </c>
      <c r="B282" s="188" t="str">
        <f>IF(AND(A282&lt;&gt;"",ISNUMBER(A282)),VLOOKUP(A282,Studies!A:BR,2,FALSE),"")</f>
        <v>Kharasch 2011</v>
      </c>
      <c r="C282" s="188" t="str">
        <f>IF(AND(A282&lt;&gt;"",ISNUMBER(A282)),VLOOKUP(A282,Studies!A:BR,3,FALSE),"")</f>
        <v>https://www.ncbi.nlm.nih.gov/pubmed/21562488</v>
      </c>
      <c r="D282" s="256" t="str">
        <f>IF(AND(A282&lt;&gt;"",ISNUMBER(A282)),VLOOKUP(A282,Studies!A:BR,4,FALSE),"")</f>
        <v>po with Perpetrator (Rifampicin @ 5 mg)</v>
      </c>
      <c r="E282" s="188" t="str">
        <f>IF(AND(A282&lt;&gt;"",ISNUMBER(A282)),VLOOKUP(A282,Studies!A:BR,5,FALSE),"")</f>
        <v>Alfentanil</v>
      </c>
      <c r="F282" s="79" t="s">
        <v>1288</v>
      </c>
      <c r="G282" s="78">
        <f t="shared" si="4"/>
        <v>1</v>
      </c>
    </row>
    <row r="283" spans="1:8" ht="13.9" x14ac:dyDescent="0.25">
      <c r="A283" s="110">
        <v>310</v>
      </c>
      <c r="B283" s="188" t="str">
        <f>IF(AND(A283&lt;&gt;"",ISNUMBER(A283)),VLOOKUP(A283,Studies!A:BR,2,FALSE),"")</f>
        <v>Kharasch 2011</v>
      </c>
      <c r="C283" s="188" t="str">
        <f>IF(AND(A283&lt;&gt;"",ISNUMBER(A283)),VLOOKUP(A283,Studies!A:BR,3,FALSE),"")</f>
        <v>https://www.ncbi.nlm.nih.gov/pubmed/21562488</v>
      </c>
      <c r="D283" s="256" t="str">
        <f>IF(AND(A283&lt;&gt;"",ISNUMBER(A283)),VLOOKUP(A283,Studies!A:BR,4,FALSE),"")</f>
        <v>po with Perpetrator (Rifampicin @ 10 mg)</v>
      </c>
      <c r="E283" s="188" t="str">
        <f>IF(AND(A283&lt;&gt;"",ISNUMBER(A283)),VLOOKUP(A283,Studies!A:BR,5,FALSE),"")</f>
        <v>Alfentanil</v>
      </c>
      <c r="F283" s="79" t="s">
        <v>1288</v>
      </c>
      <c r="G283" s="78">
        <f t="shared" si="4"/>
        <v>1</v>
      </c>
    </row>
    <row r="284" spans="1:8" ht="13.9" x14ac:dyDescent="0.25">
      <c r="A284" s="110">
        <v>311</v>
      </c>
      <c r="B284" s="188" t="str">
        <f>IF(AND(A284&lt;&gt;"",ISNUMBER(A284)),VLOOKUP(A284,Studies!A:BR,2,FALSE),"")</f>
        <v>Kharasch 2011</v>
      </c>
      <c r="C284" s="188" t="str">
        <f>IF(AND(A284&lt;&gt;"",ISNUMBER(A284)),VLOOKUP(A284,Studies!A:BR,3,FALSE),"")</f>
        <v>https://www.ncbi.nlm.nih.gov/pubmed/21562488</v>
      </c>
      <c r="D284" s="256" t="str">
        <f>IF(AND(A284&lt;&gt;"",ISNUMBER(A284)),VLOOKUP(A284,Studies!A:BR,4,FALSE),"")</f>
        <v>po with Perpetrator (Rifampicin @ 25 mg)</v>
      </c>
      <c r="E284" s="188" t="str">
        <f>IF(AND(A284&lt;&gt;"",ISNUMBER(A284)),VLOOKUP(A284,Studies!A:BR,5,FALSE),"")</f>
        <v>Alfentanil</v>
      </c>
      <c r="F284" s="79" t="s">
        <v>1288</v>
      </c>
      <c r="G284" s="78">
        <f t="shared" si="4"/>
        <v>1</v>
      </c>
    </row>
    <row r="285" spans="1:8" ht="13.9" x14ac:dyDescent="0.25">
      <c r="A285" s="110">
        <v>312</v>
      </c>
      <c r="B285" s="188" t="str">
        <f>IF(AND(A285&lt;&gt;"",ISNUMBER(A285)),VLOOKUP(A285,Studies!A:BR,2,FALSE),"")</f>
        <v>Kharasch 2011</v>
      </c>
      <c r="C285" s="188" t="str">
        <f>IF(AND(A285&lt;&gt;"",ISNUMBER(A285)),VLOOKUP(A285,Studies!A:BR,3,FALSE),"")</f>
        <v>https://www.ncbi.nlm.nih.gov/pubmed/21562488</v>
      </c>
      <c r="D285" s="256" t="str">
        <f>IF(AND(A285&lt;&gt;"",ISNUMBER(A285)),VLOOKUP(A285,Studies!A:BR,4,FALSE),"")</f>
        <v>po with Perpetrator (Rifampicin @ 75 mg)</v>
      </c>
      <c r="E285" s="188" t="str">
        <f>IF(AND(A285&lt;&gt;"",ISNUMBER(A285)),VLOOKUP(A285,Studies!A:BR,5,FALSE),"")</f>
        <v>Alfentanil</v>
      </c>
      <c r="F285" s="79" t="s">
        <v>1288</v>
      </c>
      <c r="G285" s="78">
        <f t="shared" si="4"/>
        <v>1</v>
      </c>
    </row>
    <row r="286" spans="1:8" ht="13.9" x14ac:dyDescent="0.25">
      <c r="A286" s="110">
        <v>313</v>
      </c>
      <c r="B286" s="188" t="str">
        <f>IF(AND(A286&lt;&gt;"",ISNUMBER(A286)),VLOOKUP(A286,Studies!A:BR,2,FALSE),"")</f>
        <v>Kirby 2012</v>
      </c>
      <c r="C286" s="188" t="str">
        <f>IF(AND(A286&lt;&gt;"",ISNUMBER(A286)),VLOOKUP(A286,Studies!A:BR,3,FALSE),"")</f>
        <v>https://www.ncbi.nlm.nih.gov/pubmed/22190694</v>
      </c>
      <c r="D286" s="256" t="str">
        <f>IF(AND(A286&lt;&gt;"",ISNUMBER(A286)),VLOOKUP(A286,Studies!A:BR,4,FALSE),"")</f>
        <v>Study 1 - Staggered Administration Control</v>
      </c>
      <c r="E286" s="188" t="str">
        <f>IF(AND(A286&lt;&gt;"",ISNUMBER(A286)),VLOOKUP(A286,Studies!A:BR,5,FALSE),"")</f>
        <v>Digoxin</v>
      </c>
      <c r="F286" s="79" t="s">
        <v>1278</v>
      </c>
      <c r="G286" s="78">
        <f t="shared" si="4"/>
        <v>1</v>
      </c>
    </row>
    <row r="287" spans="1:8" ht="13.9" x14ac:dyDescent="0.25">
      <c r="A287" s="110">
        <v>314</v>
      </c>
      <c r="B287" s="188" t="str">
        <f>IF(AND(A287&lt;&gt;"",ISNUMBER(A287)),VLOOKUP(A287,Studies!A:BR,2,FALSE),"")</f>
        <v>Kirby 2012</v>
      </c>
      <c r="C287" s="188" t="str">
        <f>IF(AND(A287&lt;&gt;"",ISNUMBER(A287)),VLOOKUP(A287,Studies!A:BR,3,FALSE),"")</f>
        <v>https://www.ncbi.nlm.nih.gov/pubmed/22190694</v>
      </c>
      <c r="D287" s="256" t="str">
        <f>IF(AND(A287&lt;&gt;"",ISNUMBER(A287)),VLOOKUP(A287,Studies!A:BR,4,FALSE),"")</f>
        <v>Study 1 - Staggered Administration with RIF</v>
      </c>
      <c r="E287" s="188" t="str">
        <f>IF(AND(A287&lt;&gt;"",ISNUMBER(A287)),VLOOKUP(A287,Studies!A:BR,5,FALSE),"")</f>
        <v>Digoxin</v>
      </c>
      <c r="F287" s="79" t="s">
        <v>1279</v>
      </c>
      <c r="G287" s="78">
        <f t="shared" si="4"/>
        <v>1</v>
      </c>
    </row>
    <row r="288" spans="1:8" ht="13.9" x14ac:dyDescent="0.25">
      <c r="A288" s="110">
        <v>315</v>
      </c>
      <c r="B288" s="188" t="str">
        <f>IF(AND(A288&lt;&gt;"",ISNUMBER(A288)),VLOOKUP(A288,Studies!A:BR,2,FALSE),"")</f>
        <v>Kirby 2012</v>
      </c>
      <c r="C288" s="188" t="str">
        <f>IF(AND(A288&lt;&gt;"",ISNUMBER(A288)),VLOOKUP(A288,Studies!A:BR,3,FALSE),"")</f>
        <v>https://www.ncbi.nlm.nih.gov/pubmed/22190694</v>
      </c>
      <c r="D288" s="256" t="str">
        <f>IF(AND(A288&lt;&gt;"",ISNUMBER(A288)),VLOOKUP(A288,Studies!A:BR,4,FALSE),"")</f>
        <v>Study 2 - Simultaneous Administration Control</v>
      </c>
      <c r="E288" s="188" t="str">
        <f>IF(AND(A288&lt;&gt;"",ISNUMBER(A288)),VLOOKUP(A288,Studies!A:BR,5,FALSE),"")</f>
        <v>Digoxin</v>
      </c>
      <c r="F288" s="79" t="s">
        <v>1278</v>
      </c>
      <c r="G288" s="78">
        <f t="shared" si="4"/>
        <v>1</v>
      </c>
    </row>
    <row r="289" spans="1:8" ht="13.9" x14ac:dyDescent="0.25">
      <c r="A289" s="110">
        <v>316</v>
      </c>
      <c r="B289" s="188" t="str">
        <f>IF(AND(A289&lt;&gt;"",ISNUMBER(A289)),VLOOKUP(A289,Studies!A:BR,2,FALSE),"")</f>
        <v>Kirby 2012</v>
      </c>
      <c r="C289" s="188" t="str">
        <f>IF(AND(A289&lt;&gt;"",ISNUMBER(A289)),VLOOKUP(A289,Studies!A:BR,3,FALSE),"")</f>
        <v>https://www.ncbi.nlm.nih.gov/pubmed/22190694</v>
      </c>
      <c r="D289" s="256" t="str">
        <f>IF(AND(A289&lt;&gt;"",ISNUMBER(A289)),VLOOKUP(A289,Studies!A:BR,4,FALSE),"")</f>
        <v>Study 2 - Simultaneous Administration with RIF</v>
      </c>
      <c r="E289" s="188" t="str">
        <f>IF(AND(A289&lt;&gt;"",ISNUMBER(A289)),VLOOKUP(A289,Studies!A:BR,5,FALSE),"")</f>
        <v>Digoxin</v>
      </c>
      <c r="F289" s="79" t="s">
        <v>1279</v>
      </c>
      <c r="G289" s="78">
        <f t="shared" si="4"/>
        <v>1</v>
      </c>
    </row>
    <row r="290" spans="1:8" ht="13.9" x14ac:dyDescent="0.25">
      <c r="A290" s="110">
        <v>317</v>
      </c>
      <c r="B290" s="188" t="str">
        <f>IF(AND(A290&lt;&gt;"",ISNUMBER(A290)),VLOOKUP(A290,Studies!A:BR,2,FALSE),"")</f>
        <v>Kivistö 1997</v>
      </c>
      <c r="C290" s="188" t="str">
        <f>IF(AND(A290&lt;&gt;"",ISNUMBER(A290)),VLOOKUP(A290,Studies!A:BR,3,FALSE),"")</f>
        <v>https://www.ncbi.nlm.nih.gov/pubmed/9333111</v>
      </c>
      <c r="D290" s="256"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ht="13.9" x14ac:dyDescent="0.25">
      <c r="A291" s="110">
        <v>318</v>
      </c>
      <c r="B291" s="188" t="str">
        <f>IF(AND(A291&lt;&gt;"",ISNUMBER(A291)),VLOOKUP(A291,Studies!A:BR,2,FALSE),"")</f>
        <v>Kivistö 1997</v>
      </c>
      <c r="C291" s="188" t="str">
        <f>IF(AND(A291&lt;&gt;"",ISNUMBER(A291)),VLOOKUP(A291,Studies!A:BR,3,FALSE),"")</f>
        <v>https://www.ncbi.nlm.nih.gov/pubmed/9333111</v>
      </c>
      <c r="D291" s="256" t="str">
        <f>IF(AND(A291&lt;&gt;"",ISNUMBER(A291)),VLOOKUP(A291,Studies!A:BR,4,FALSE),"")</f>
        <v>with Perpetrator (Erythromycin)</v>
      </c>
      <c r="E291" s="188" t="str">
        <f>IF(AND(A291&lt;&gt;"",ISNUMBER(A291)),VLOOKUP(A291,Studies!A:BR,5,FALSE),"")</f>
        <v>Buspirone</v>
      </c>
      <c r="F291" s="79" t="s">
        <v>1290</v>
      </c>
      <c r="G291" s="78">
        <f t="shared" si="4"/>
        <v>1</v>
      </c>
    </row>
    <row r="292" spans="1:8" ht="13.9" x14ac:dyDescent="0.25">
      <c r="A292" s="110">
        <v>319</v>
      </c>
      <c r="B292" s="188" t="str">
        <f>IF(AND(A292&lt;&gt;"",ISNUMBER(A292)),VLOOKUP(A292,Studies!A:BR,2,FALSE),"")</f>
        <v>Kivistö 1997</v>
      </c>
      <c r="C292" s="188" t="str">
        <f>IF(AND(A292&lt;&gt;"",ISNUMBER(A292)),VLOOKUP(A292,Studies!A:BR,3,FALSE),"")</f>
        <v>https://www.ncbi.nlm.nih.gov/pubmed/9333111</v>
      </c>
      <c r="D292" s="256" t="str">
        <f>IF(AND(A292&lt;&gt;"",ISNUMBER(A292)),VLOOKUP(A292,Studies!A:BR,4,FALSE),"")</f>
        <v>with Perpetrator (Erythromycin)</v>
      </c>
      <c r="E292" s="188" t="str">
        <f>IF(AND(A292&lt;&gt;"",ISNUMBER(A292)),VLOOKUP(A292,Studies!A:BR,5,FALSE),"")</f>
        <v>Erythromycin</v>
      </c>
      <c r="F292" s="79" t="s">
        <v>1291</v>
      </c>
      <c r="G292" s="78">
        <f t="shared" si="4"/>
        <v>1</v>
      </c>
    </row>
    <row r="293" spans="1:8" ht="13.9" x14ac:dyDescent="0.25">
      <c r="A293" s="110">
        <v>320</v>
      </c>
      <c r="B293" s="188" t="str">
        <f>IF(AND(A293&lt;&gt;"",ISNUMBER(A293)),VLOOKUP(A293,Studies!A:BR,2,FALSE),"")</f>
        <v>Kivistö 1997</v>
      </c>
      <c r="C293" s="188" t="str">
        <f>IF(AND(A293&lt;&gt;"",ISNUMBER(A293)),VLOOKUP(A293,Studies!A:BR,3,FALSE),"")</f>
        <v>https://www.ncbi.nlm.nih.gov/pubmed/9333111</v>
      </c>
      <c r="D293" s="256" t="str">
        <f>IF(AND(A293&lt;&gt;"",ISNUMBER(A293)),VLOOKUP(A293,Studies!A:BR,4,FALSE),"")</f>
        <v>with Perpetrator (Itraconazole)</v>
      </c>
      <c r="E293" s="188" t="str">
        <f>IF(AND(A293&lt;&gt;"",ISNUMBER(A293)),VLOOKUP(A293,Studies!A:BR,5,FALSE),"")</f>
        <v>Buspirone</v>
      </c>
      <c r="F293" s="79" t="s">
        <v>1292</v>
      </c>
      <c r="G293" s="78">
        <f t="shared" si="4"/>
        <v>1</v>
      </c>
    </row>
    <row r="294" spans="1:8" ht="13.9" x14ac:dyDescent="0.25">
      <c r="A294" s="110">
        <v>321</v>
      </c>
      <c r="B294" s="188" t="str">
        <f>IF(AND(A294&lt;&gt;"",ISNUMBER(A294)),VLOOKUP(A294,Studies!A:BR,2,FALSE),"")</f>
        <v>Kivistö 1997</v>
      </c>
      <c r="C294" s="188" t="str">
        <f>IF(AND(A294&lt;&gt;"",ISNUMBER(A294)),VLOOKUP(A294,Studies!A:BR,3,FALSE),"")</f>
        <v>https://www.ncbi.nlm.nih.gov/pubmed/9333111</v>
      </c>
      <c r="D294" s="256" t="str">
        <f>IF(AND(A294&lt;&gt;"",ISNUMBER(A294)),VLOOKUP(A294,Studies!A:BR,4,FALSE),"")</f>
        <v>with Perpetrator (Itraconazole)</v>
      </c>
      <c r="E294" s="188" t="str">
        <f>IF(AND(A294&lt;&gt;"",ISNUMBER(A294)),VLOOKUP(A294,Studies!A:BR,5,FALSE),"")</f>
        <v>Itraconazole</v>
      </c>
      <c r="F294" s="79" t="s">
        <v>1293</v>
      </c>
      <c r="G294" s="78">
        <f t="shared" si="4"/>
        <v>1</v>
      </c>
    </row>
    <row r="295" spans="1:8" ht="13.9" x14ac:dyDescent="0.25">
      <c r="A295" s="110">
        <v>322</v>
      </c>
      <c r="B295" s="188" t="str">
        <f>IF(AND(A295&lt;&gt;"",ISNUMBER(A295)),VLOOKUP(A295,Studies!A:BR,2,FALSE),"")</f>
        <v>Kranke 2012</v>
      </c>
      <c r="C295" s="188" t="str">
        <f>IF(AND(A295&lt;&gt;"",ISNUMBER(A295)),VLOOKUP(A295,Studies!A:BR,3,FALSE),"")</f>
        <v>https://www.ncbi.nlm.nih.gov/pubmed/22546895</v>
      </c>
      <c r="D295" s="256" t="str">
        <f>IF(AND(A295&lt;&gt;"",ISNUMBER(A295)),VLOOKUP(A295,Studies!A:BR,4,FALSE),"")</f>
        <v>Patients @ 0.3 mg</v>
      </c>
      <c r="E295" s="188" t="str">
        <f>IF(AND(A295&lt;&gt;"",ISNUMBER(A295)),VLOOKUP(A295,Studies!A:BR,5,FALSE),"")</f>
        <v>Buspirone</v>
      </c>
      <c r="F295" s="79" t="s">
        <v>111</v>
      </c>
      <c r="G295" s="78">
        <f t="shared" si="4"/>
        <v>1</v>
      </c>
    </row>
    <row r="296" spans="1:8" ht="13.9" x14ac:dyDescent="0.25">
      <c r="A296" s="110">
        <v>323</v>
      </c>
      <c r="B296" s="188" t="str">
        <f>IF(AND(A296&lt;&gt;"",ISNUMBER(A296)),VLOOKUP(A296,Studies!A:BR,2,FALSE),"")</f>
        <v>Kranke 2012</v>
      </c>
      <c r="C296" s="188" t="str">
        <f>IF(AND(A296&lt;&gt;"",ISNUMBER(A296)),VLOOKUP(A296,Studies!A:BR,3,FALSE),"")</f>
        <v>https://www.ncbi.nlm.nih.gov/pubmed/22546895</v>
      </c>
      <c r="D296" s="256" t="str">
        <f>IF(AND(A296&lt;&gt;"",ISNUMBER(A296)),VLOOKUP(A296,Studies!A:BR,4,FALSE),"")</f>
        <v>Patients @ 1 mg</v>
      </c>
      <c r="E296" s="188" t="str">
        <f>IF(AND(A296&lt;&gt;"",ISNUMBER(A296)),VLOOKUP(A296,Studies!A:BR,5,FALSE),"")</f>
        <v>Buspirone</v>
      </c>
      <c r="F296" s="79" t="s">
        <v>111</v>
      </c>
      <c r="G296" s="78">
        <f t="shared" si="4"/>
        <v>1</v>
      </c>
    </row>
    <row r="297" spans="1:8" ht="13.9" x14ac:dyDescent="0.25">
      <c r="A297" s="110">
        <v>324</v>
      </c>
      <c r="B297" s="188" t="str">
        <f>IF(AND(A297&lt;&gt;"",ISNUMBER(A297)),VLOOKUP(A297,Studies!A:BR,2,FALSE),"")</f>
        <v>Kranke 2012</v>
      </c>
      <c r="C297" s="188" t="str">
        <f>IF(AND(A297&lt;&gt;"",ISNUMBER(A297)),VLOOKUP(A297,Studies!A:BR,3,FALSE),"")</f>
        <v>https://www.ncbi.nlm.nih.gov/pubmed/22546895</v>
      </c>
      <c r="D297" s="256" t="str">
        <f>IF(AND(A297&lt;&gt;"",ISNUMBER(A297)),VLOOKUP(A297,Studies!A:BR,4,FALSE),"")</f>
        <v>Patients @ 2 mg</v>
      </c>
      <c r="E297" s="188" t="str">
        <f>IF(AND(A297&lt;&gt;"",ISNUMBER(A297)),VLOOKUP(A297,Studies!A:BR,5,FALSE),"")</f>
        <v>Buspirone</v>
      </c>
      <c r="F297" s="79" t="s">
        <v>111</v>
      </c>
      <c r="G297" s="78">
        <f t="shared" si="4"/>
        <v>1</v>
      </c>
    </row>
    <row r="298" spans="1:8" ht="13.9" x14ac:dyDescent="0.25">
      <c r="A298" s="110">
        <v>325</v>
      </c>
      <c r="B298" s="188" t="str">
        <f>IF(AND(A298&lt;&gt;"",ISNUMBER(A298)),VLOOKUP(A298,Studies!A:BR,2,FALSE),"")</f>
        <v>Kranke 2012</v>
      </c>
      <c r="C298" s="188" t="str">
        <f>IF(AND(A298&lt;&gt;"",ISNUMBER(A298)),VLOOKUP(A298,Studies!A:BR,3,FALSE),"")</f>
        <v>https://www.ncbi.nlm.nih.gov/pubmed/22546895</v>
      </c>
      <c r="D298" s="256" t="str">
        <f>IF(AND(A298&lt;&gt;"",ISNUMBER(A298)),VLOOKUP(A298,Studies!A:BR,4,FALSE),"")</f>
        <v>Patients @ 3 mg</v>
      </c>
      <c r="E298" s="188" t="str">
        <f>IF(AND(A298&lt;&gt;"",ISNUMBER(A298)),VLOOKUP(A298,Studies!A:BR,5,FALSE),"")</f>
        <v>Buspirone</v>
      </c>
      <c r="F298" s="79" t="s">
        <v>111</v>
      </c>
      <c r="G298" s="78">
        <f t="shared" si="4"/>
        <v>1</v>
      </c>
    </row>
    <row r="299" spans="1:8" ht="13.9" x14ac:dyDescent="0.25">
      <c r="A299" s="110">
        <v>326</v>
      </c>
      <c r="B299" s="188" t="str">
        <f>IF(AND(A299&lt;&gt;"",ISNUMBER(A299)),VLOOKUP(A299,Studies!A:BR,2,FALSE),"")</f>
        <v>Lamberg 1998a</v>
      </c>
      <c r="C299" s="188" t="str">
        <f>IF(AND(A299&lt;&gt;"",ISNUMBER(A299)),VLOOKUP(A299,Studies!A:BR,3,FALSE),"")</f>
        <v>https://www.ncbi.nlm.nih.gov/pubmed/9923581</v>
      </c>
      <c r="D299" s="256" t="str">
        <f>IF(AND(A299&lt;&gt;"",ISNUMBER(A299)),VLOOKUP(A299,Studies!A:BR,4,FALSE),"")</f>
        <v>Control (Perpetrator Placebo)</v>
      </c>
      <c r="E299" s="188" t="str">
        <f>IF(AND(A299&lt;&gt;"",ISNUMBER(A299)),VLOOKUP(A299,Studies!A:BR,5,FALSE),"")</f>
        <v>Buspirone</v>
      </c>
      <c r="F299" s="79" t="s">
        <v>1294</v>
      </c>
      <c r="G299" s="78">
        <f t="shared" si="4"/>
        <v>1</v>
      </c>
    </row>
    <row r="300" spans="1:8" ht="13.9" x14ac:dyDescent="0.25">
      <c r="A300" s="110">
        <v>327</v>
      </c>
      <c r="B300" s="188" t="str">
        <f>IF(AND(A300&lt;&gt;"",ISNUMBER(A300)),VLOOKUP(A300,Studies!A:BR,2,FALSE),"")</f>
        <v>Lamberg 1998a</v>
      </c>
      <c r="C300" s="188" t="str">
        <f>IF(AND(A300&lt;&gt;"",ISNUMBER(A300)),VLOOKUP(A300,Studies!A:BR,3,FALSE),"")</f>
        <v>https://www.ncbi.nlm.nih.gov/pubmed/9923581</v>
      </c>
      <c r="D300" s="256" t="str">
        <f>IF(AND(A300&lt;&gt;"",ISNUMBER(A300)),VLOOKUP(A300,Studies!A:BR,4,FALSE),"")</f>
        <v>with Perpetrator (Fluvoxamine)</v>
      </c>
      <c r="E300" s="188" t="str">
        <f>IF(AND(A300&lt;&gt;"",ISNUMBER(A300)),VLOOKUP(A300,Studies!A:BR,5,FALSE),"")</f>
        <v>Buspirone</v>
      </c>
      <c r="F300" s="79" t="s">
        <v>1295</v>
      </c>
      <c r="G300" s="78">
        <f t="shared" si="4"/>
        <v>1</v>
      </c>
    </row>
    <row r="301" spans="1:8" ht="13.9" x14ac:dyDescent="0.25">
      <c r="A301" s="110">
        <v>328</v>
      </c>
      <c r="B301" s="188" t="str">
        <f>IF(AND(A301&lt;&gt;"",ISNUMBER(A301)),VLOOKUP(A301,Studies!A:BR,2,FALSE),"")</f>
        <v>Lamberg 1998b</v>
      </c>
      <c r="C301" s="188" t="str">
        <f>IF(AND(A301&lt;&gt;"",ISNUMBER(A301)),VLOOKUP(A301,Studies!A:BR,3,FALSE),"")</f>
        <v>https://www.ncbi.nlm.nih.gov/pubmed/9578186</v>
      </c>
      <c r="D301" s="256" t="str">
        <f>IF(AND(A301&lt;&gt;"",ISNUMBER(A301)),VLOOKUP(A301,Studies!A:BR,4,FALSE),"")</f>
        <v>Control (Perpetrator Placebo)</v>
      </c>
      <c r="E301" s="188" t="str">
        <f>IF(AND(A301&lt;&gt;"",ISNUMBER(A301)),VLOOKUP(A301,Studies!A:BR,5,FALSE),"")</f>
        <v>Buspirone</v>
      </c>
      <c r="F301" s="79" t="s">
        <v>1296</v>
      </c>
      <c r="G301" s="78">
        <f t="shared" si="4"/>
        <v>1</v>
      </c>
    </row>
    <row r="302" spans="1:8" ht="13.9" x14ac:dyDescent="0.25">
      <c r="A302" s="110">
        <v>329</v>
      </c>
      <c r="B302" s="188" t="str">
        <f>IF(AND(A302&lt;&gt;"",ISNUMBER(A302)),VLOOKUP(A302,Studies!A:BR,2,FALSE),"")</f>
        <v>Lamberg 1998b</v>
      </c>
      <c r="C302" s="188" t="str">
        <f>IF(AND(A302&lt;&gt;"",ISNUMBER(A302)),VLOOKUP(A302,Studies!A:BR,3,FALSE),"")</f>
        <v>https://www.ncbi.nlm.nih.gov/pubmed/9578186</v>
      </c>
      <c r="D302" s="256" t="str">
        <f>IF(AND(A302&lt;&gt;"",ISNUMBER(A302)),VLOOKUP(A302,Studies!A:BR,4,FALSE),"")</f>
        <v>with Perpetrator (Rifampicin)</v>
      </c>
      <c r="E302" s="188" t="str">
        <f>IF(AND(A302&lt;&gt;"",ISNUMBER(A302)),VLOOKUP(A302,Studies!A:BR,5,FALSE),"")</f>
        <v>Buspirone</v>
      </c>
      <c r="F302" s="79" t="s">
        <v>1297</v>
      </c>
      <c r="G302" s="78">
        <f t="shared" si="4"/>
        <v>1</v>
      </c>
    </row>
    <row r="303" spans="1:8" ht="13.9" x14ac:dyDescent="0.25">
      <c r="A303" s="110">
        <v>330</v>
      </c>
      <c r="B303" s="188" t="str">
        <f>IF(AND(A303&lt;&gt;"",ISNUMBER(A303)),VLOOKUP(A303,Studies!A:BR,2,FALSE),"")</f>
        <v>Lamberg 1998c</v>
      </c>
      <c r="C303" s="188" t="str">
        <f>IF(AND(A303&lt;&gt;"",ISNUMBER(A303)),VLOOKUP(A303,Studies!A:BR,3,FALSE),"")</f>
        <v>https://www.ncbi.nlm.nih.gov/pubmed/9663178</v>
      </c>
      <c r="D303" s="256" t="str">
        <f>IF(AND(A303&lt;&gt;"",ISNUMBER(A303)),VLOOKUP(A303,Studies!A:BR,4,FALSE),"")</f>
        <v>Control (Perpetrator Placebo)</v>
      </c>
      <c r="E303" s="188" t="str">
        <f>IF(AND(A303&lt;&gt;"",ISNUMBER(A303)),VLOOKUP(A303,Studies!A:BR,5,FALSE),"")</f>
        <v>Buspirone</v>
      </c>
      <c r="F303" s="79" t="s">
        <v>1298</v>
      </c>
      <c r="G303" s="78">
        <f t="shared" si="4"/>
        <v>1</v>
      </c>
    </row>
    <row r="304" spans="1:8" ht="13.9" x14ac:dyDescent="0.25">
      <c r="A304" s="110">
        <v>331</v>
      </c>
      <c r="B304" s="188" t="str">
        <f>IF(AND(A304&lt;&gt;"",ISNUMBER(A304)),VLOOKUP(A304,Studies!A:BR,2,FALSE),"")</f>
        <v>Lamberg 1998c</v>
      </c>
      <c r="C304" s="188" t="str">
        <f>IF(AND(A304&lt;&gt;"",ISNUMBER(A304)),VLOOKUP(A304,Studies!A:BR,3,FALSE),"")</f>
        <v>https://www.ncbi.nlm.nih.gov/pubmed/9663178</v>
      </c>
      <c r="D304" s="256" t="str">
        <f>IF(AND(A304&lt;&gt;"",ISNUMBER(A304)),VLOOKUP(A304,Studies!A:BR,4,FALSE),"")</f>
        <v>with Perpetrator (Verapamil)</v>
      </c>
      <c r="E304" s="188" t="str">
        <f>IF(AND(A304&lt;&gt;"",ISNUMBER(A304)),VLOOKUP(A304,Studies!A:BR,5,FALSE),"")</f>
        <v>Buspirone</v>
      </c>
      <c r="F304" s="79" t="s">
        <v>1299</v>
      </c>
      <c r="G304" s="78">
        <f t="shared" si="4"/>
        <v>1</v>
      </c>
    </row>
    <row r="305" spans="1:7" ht="13.9" x14ac:dyDescent="0.25">
      <c r="A305" s="110">
        <v>332</v>
      </c>
      <c r="B305" s="188" t="str">
        <f>IF(AND(A305&lt;&gt;"",ISNUMBER(A305)),VLOOKUP(A305,Studies!A:BR,2,FALSE),"")</f>
        <v>Lamberg 1998c</v>
      </c>
      <c r="C305" s="188" t="str">
        <f>IF(AND(A305&lt;&gt;"",ISNUMBER(A305)),VLOOKUP(A305,Studies!A:BR,3,FALSE),"")</f>
        <v>https://www.ncbi.nlm.nih.gov/pubmed/9663178</v>
      </c>
      <c r="D305" s="256" t="str">
        <f>IF(AND(A305&lt;&gt;"",ISNUMBER(A305)),VLOOKUP(A305,Studies!A:BR,4,FALSE),"")</f>
        <v>with Perpetrator (Verapamil)</v>
      </c>
      <c r="E305" s="188" t="str">
        <f>IF(AND(A305&lt;&gt;"",ISNUMBER(A305)),VLOOKUP(A305,Studies!A:BR,5,FALSE),"")</f>
        <v>Verapamil</v>
      </c>
      <c r="F305" s="79" t="s">
        <v>1300</v>
      </c>
      <c r="G305" s="78">
        <f t="shared" si="4"/>
        <v>1</v>
      </c>
    </row>
    <row r="306" spans="1:7" ht="13.9" x14ac:dyDescent="0.25">
      <c r="A306" s="110">
        <v>333</v>
      </c>
      <c r="B306" s="188" t="str">
        <f>IF(AND(A306&lt;&gt;"",ISNUMBER(A306)),VLOOKUP(A306,Studies!A:BR,2,FALSE),"")</f>
        <v>Lamberg 1998c</v>
      </c>
      <c r="C306" s="188" t="str">
        <f>IF(AND(A306&lt;&gt;"",ISNUMBER(A306)),VLOOKUP(A306,Studies!A:BR,3,FALSE),"")</f>
        <v>https://www.ncbi.nlm.nih.gov/pubmed/9663178</v>
      </c>
      <c r="D306" s="256" t="str">
        <f>IF(AND(A306&lt;&gt;"",ISNUMBER(A306)),VLOOKUP(A306,Studies!A:BR,4,FALSE),"")</f>
        <v>with Perpetrator (Diltiazem)</v>
      </c>
      <c r="E306" s="188" t="str">
        <f>IF(AND(A306&lt;&gt;"",ISNUMBER(A306)),VLOOKUP(A306,Studies!A:BR,5,FALSE),"")</f>
        <v>Buspirone</v>
      </c>
      <c r="F306" s="79" t="s">
        <v>1301</v>
      </c>
      <c r="G306" s="78">
        <f t="shared" si="4"/>
        <v>1</v>
      </c>
    </row>
    <row r="307" spans="1:7" ht="13.9" x14ac:dyDescent="0.25">
      <c r="A307" s="110">
        <v>334</v>
      </c>
      <c r="B307" s="188" t="str">
        <f>IF(AND(A307&lt;&gt;"",ISNUMBER(A307)),VLOOKUP(A307,Studies!A:BR,2,FALSE),"")</f>
        <v>Lamberg 1998c</v>
      </c>
      <c r="C307" s="188" t="str">
        <f>IF(AND(A307&lt;&gt;"",ISNUMBER(A307)),VLOOKUP(A307,Studies!A:BR,3,FALSE),"")</f>
        <v>https://www.ncbi.nlm.nih.gov/pubmed/9663178</v>
      </c>
      <c r="D307" s="256" t="str">
        <f>IF(AND(A307&lt;&gt;"",ISNUMBER(A307)),VLOOKUP(A307,Studies!A:BR,4,FALSE),"")</f>
        <v>with Perpetrator (Diltiazem)</v>
      </c>
      <c r="E307" s="188" t="str">
        <f>IF(AND(A307&lt;&gt;"",ISNUMBER(A307)),VLOOKUP(A307,Studies!A:BR,5,FALSE),"")</f>
        <v>Diltiazem</v>
      </c>
      <c r="F307" s="79" t="s">
        <v>1302</v>
      </c>
      <c r="G307" s="78">
        <f t="shared" si="4"/>
        <v>1</v>
      </c>
    </row>
    <row r="308" spans="1:7" ht="13.9" x14ac:dyDescent="0.25">
      <c r="A308" s="110">
        <v>335</v>
      </c>
      <c r="B308" s="188" t="str">
        <f>IF(AND(A308&lt;&gt;"",ISNUMBER(A308)),VLOOKUP(A308,Studies!A:BR,2,FALSE),"")</f>
        <v>Lamberg 1999</v>
      </c>
      <c r="C308" s="188" t="str">
        <f>IF(AND(A308&lt;&gt;"",ISNUMBER(A308)),VLOOKUP(A308,Studies!A:BR,3,FALSE),"")</f>
        <v>https://www.ncbi.nlm.nih.gov/pubmed/10227067</v>
      </c>
      <c r="D308" s="256" t="str">
        <f>IF(AND(A308&lt;&gt;"",ISNUMBER(A308)),VLOOKUP(A308,Studies!A:BR,4,FALSE),"")</f>
        <v>Control (Perpetrator Placebo)</v>
      </c>
      <c r="E308" s="188" t="str">
        <f>IF(AND(A308&lt;&gt;"",ISNUMBER(A308)),VLOOKUP(A308,Studies!A:BR,5,FALSE),"")</f>
        <v>Buspirone</v>
      </c>
      <c r="F308" s="79" t="s">
        <v>111</v>
      </c>
      <c r="G308" s="78">
        <f t="shared" si="4"/>
        <v>1</v>
      </c>
    </row>
    <row r="309" spans="1:7" ht="13.9" x14ac:dyDescent="0.25">
      <c r="A309" s="110">
        <v>336</v>
      </c>
      <c r="B309" s="188" t="str">
        <f>IF(AND(A309&lt;&gt;"",ISNUMBER(A309)),VLOOKUP(A309,Studies!A:BR,2,FALSE),"")</f>
        <v>Larsen 2007</v>
      </c>
      <c r="C309" s="188" t="str">
        <f>IF(AND(A309&lt;&gt;"",ISNUMBER(A309)),VLOOKUP(A309,Studies!A:BR,3,FALSE),"")</f>
        <v>https://www.ncbi.nlm.nih.gov/pubmed/17365992</v>
      </c>
      <c r="D309" s="256" t="str">
        <f>IF(AND(A309&lt;&gt;"",ISNUMBER(A309)),VLOOKUP(A309,Studies!A:BR,4,FALSE),"")</f>
        <v>Control (Perpetrator Placebo)</v>
      </c>
      <c r="E309" s="188" t="str">
        <f>IF(AND(A309&lt;&gt;"",ISNUMBER(A309)),VLOOKUP(A309,Studies!A:BR,5,FALSE),"")</f>
        <v>Digoxin</v>
      </c>
      <c r="F309" s="79" t="s">
        <v>1278</v>
      </c>
      <c r="G309" s="78">
        <f t="shared" si="4"/>
        <v>1</v>
      </c>
    </row>
    <row r="310" spans="1:7" ht="13.9" x14ac:dyDescent="0.25">
      <c r="A310" s="110">
        <v>337</v>
      </c>
      <c r="B310" s="188" t="str">
        <f>IF(AND(A310&lt;&gt;"",ISNUMBER(A310)),VLOOKUP(A310,Studies!A:BR,2,FALSE),"")</f>
        <v>Larsen 2007</v>
      </c>
      <c r="C310" s="188" t="str">
        <f>IF(AND(A310&lt;&gt;"",ISNUMBER(A310)),VLOOKUP(A310,Studies!A:BR,3,FALSE),"")</f>
        <v>https://www.ncbi.nlm.nih.gov/pubmed/17365992</v>
      </c>
      <c r="D310" s="256" t="str">
        <f>IF(AND(A310&lt;&gt;"",ISNUMBER(A310)),VLOOKUP(A310,Studies!A:BR,4,FALSE),"")</f>
        <v>with Perpetrator (Rifampicin)</v>
      </c>
      <c r="E310" s="188" t="str">
        <f>IF(AND(A310&lt;&gt;"",ISNUMBER(A310)),VLOOKUP(A310,Studies!A:BR,5,FALSE),"")</f>
        <v>Digoxin</v>
      </c>
      <c r="F310" s="79" t="s">
        <v>1279</v>
      </c>
      <c r="G310" s="78">
        <f t="shared" si="4"/>
        <v>1</v>
      </c>
    </row>
    <row r="311" spans="1:7" ht="13.9" x14ac:dyDescent="0.25">
      <c r="A311" s="110">
        <v>338</v>
      </c>
      <c r="B311" s="188" t="str">
        <f>IF(AND(A311&lt;&gt;"",ISNUMBER(A311)),VLOOKUP(A311,Studies!A:BR,2,FALSE),"")</f>
        <v>Larsen 2007</v>
      </c>
      <c r="C311" s="188" t="str">
        <f>IF(AND(A311&lt;&gt;"",ISNUMBER(A311)),VLOOKUP(A311,Studies!A:BR,3,FALSE),"")</f>
        <v>https://www.ncbi.nlm.nih.gov/pubmed/17365992</v>
      </c>
      <c r="D311" s="256" t="str">
        <f>IF(AND(A311&lt;&gt;"",ISNUMBER(A311)),VLOOKUP(A311,Studies!A:BR,4,FALSE),"")</f>
        <v>with Perpetrator (Ketoconazole)</v>
      </c>
      <c r="E311" s="188" t="str">
        <f>IF(AND(A311&lt;&gt;"",ISNUMBER(A311)),VLOOKUP(A311,Studies!A:BR,5,FALSE),"")</f>
        <v>Digoxin</v>
      </c>
      <c r="F311" s="79" t="s">
        <v>1303</v>
      </c>
      <c r="G311" s="78">
        <f t="shared" si="4"/>
        <v>1</v>
      </c>
    </row>
    <row r="312" spans="1:7" ht="13.9" x14ac:dyDescent="0.25">
      <c r="A312" s="110">
        <v>339</v>
      </c>
      <c r="B312" s="188" t="str">
        <f>IF(AND(A312&lt;&gt;"",ISNUMBER(A312)),VLOOKUP(A312,Studies!A:BR,2,FALSE),"")</f>
        <v>Lilja 1998</v>
      </c>
      <c r="C312" s="188" t="str">
        <f>IF(AND(A312&lt;&gt;"",ISNUMBER(A312)),VLOOKUP(A312,Studies!A:BR,3,FALSE),"")</f>
        <v>https://www.ncbi.nlm.nih.gov/pubmed/9871430</v>
      </c>
      <c r="D312" s="256" t="str">
        <f>IF(AND(A312&lt;&gt;"",ISNUMBER(A312)),VLOOKUP(A312,Studies!A:BR,4,FALSE),"")</f>
        <v>Control (Perpetrator Placebo)</v>
      </c>
      <c r="E312" s="188" t="str">
        <f>IF(AND(A312&lt;&gt;"",ISNUMBER(A312)),VLOOKUP(A312,Studies!A:BR,5,FALSE),"")</f>
        <v>Buspirone</v>
      </c>
      <c r="F312" s="79" t="s">
        <v>111</v>
      </c>
      <c r="G312" s="78">
        <f t="shared" si="4"/>
        <v>1</v>
      </c>
    </row>
    <row r="313" spans="1:7" ht="13.9" x14ac:dyDescent="0.25">
      <c r="A313" s="110">
        <v>340</v>
      </c>
      <c r="B313" s="188" t="str">
        <f>IF(AND(A313&lt;&gt;"",ISNUMBER(A313)),VLOOKUP(A313,Studies!A:BR,2,FALSE),"")</f>
        <v>Lilja 1998</v>
      </c>
      <c r="C313" s="188" t="str">
        <f>IF(AND(A313&lt;&gt;"",ISNUMBER(A313)),VLOOKUP(A313,Studies!A:BR,3,FALSE),"")</f>
        <v>https://www.ncbi.nlm.nih.gov/pubmed/9871430</v>
      </c>
      <c r="D313" s="256" t="str">
        <f>IF(AND(A313&lt;&gt;"",ISNUMBER(A313)),VLOOKUP(A313,Studies!A:BR,4,FALSE),"")</f>
        <v>with Perpetrator (GFJ)</v>
      </c>
      <c r="E313" s="188" t="str">
        <f>IF(AND(A313&lt;&gt;"",ISNUMBER(A313)),VLOOKUP(A313,Studies!A:BR,5,FALSE),"")</f>
        <v>Buspirone</v>
      </c>
      <c r="F313" s="79" t="s">
        <v>111</v>
      </c>
      <c r="G313" s="78">
        <f t="shared" si="4"/>
        <v>1</v>
      </c>
    </row>
    <row r="314" spans="1:7" ht="13.9" x14ac:dyDescent="0.25">
      <c r="A314" s="110">
        <v>341</v>
      </c>
      <c r="B314" s="188" t="str">
        <f>IF(AND(A314&lt;&gt;"",ISNUMBER(A314)),VLOOKUP(A314,Studies!A:BR,2,FALSE),"")</f>
        <v>Link 2008</v>
      </c>
      <c r="C314" s="188" t="str">
        <f>IF(AND(A314&lt;&gt;"",ISNUMBER(A314)),VLOOKUP(A314,Studies!A:BR,3,FALSE),"")</f>
        <v>https://www.ncbi.nlm.nih.gov/pubmed/18537963</v>
      </c>
      <c r="D314" s="256" t="str">
        <f>IF(AND(A314&lt;&gt;"",ISNUMBER(A314)),VLOOKUP(A314,Studies!A:BR,4,FALSE),"")</f>
        <v>iv Control (Perpetrator Placebo)</v>
      </c>
      <c r="E314" s="188" t="str">
        <f>IF(AND(A314&lt;&gt;"",ISNUMBER(A314)),VLOOKUP(A314,Studies!A:BR,5,FALSE),"")</f>
        <v>Midazolam</v>
      </c>
      <c r="F314" s="79" t="s">
        <v>1273</v>
      </c>
      <c r="G314" s="78">
        <f t="shared" si="4"/>
        <v>1</v>
      </c>
    </row>
    <row r="315" spans="1:7" ht="13.9" x14ac:dyDescent="0.25">
      <c r="A315" s="110">
        <v>342</v>
      </c>
      <c r="B315" s="188" t="str">
        <f>IF(AND(A315&lt;&gt;"",ISNUMBER(A315)),VLOOKUP(A315,Studies!A:BR,2,FALSE),"")</f>
        <v>Link 2008</v>
      </c>
      <c r="C315" s="188" t="str">
        <f>IF(AND(A315&lt;&gt;"",ISNUMBER(A315)),VLOOKUP(A315,Studies!A:BR,3,FALSE),"")</f>
        <v>https://www.ncbi.nlm.nih.gov/pubmed/18537963</v>
      </c>
      <c r="D315" s="256" t="str">
        <f>IF(AND(A315&lt;&gt;"",ISNUMBER(A315)),VLOOKUP(A315,Studies!A:BR,4,FALSE),"")</f>
        <v>iv with Perpetrator (Rifampicin)</v>
      </c>
      <c r="E315" s="188" t="str">
        <f>IF(AND(A315&lt;&gt;"",ISNUMBER(A315)),VLOOKUP(A315,Studies!A:BR,5,FALSE),"")</f>
        <v>Midazolam</v>
      </c>
      <c r="F315" s="79" t="s">
        <v>1274</v>
      </c>
      <c r="G315" s="78">
        <f t="shared" si="4"/>
        <v>1</v>
      </c>
    </row>
    <row r="316" spans="1:7" ht="13.9" x14ac:dyDescent="0.25">
      <c r="A316" s="110">
        <v>343</v>
      </c>
      <c r="B316" s="188" t="str">
        <f>IF(AND(A316&lt;&gt;"",ISNUMBER(A316)),VLOOKUP(A316,Studies!A:BR,2,FALSE),"")</f>
        <v>Link 2008</v>
      </c>
      <c r="C316" s="188" t="str">
        <f>IF(AND(A316&lt;&gt;"",ISNUMBER(A316)),VLOOKUP(A316,Studies!A:BR,3,FALSE),"")</f>
        <v>https://www.ncbi.nlm.nih.gov/pubmed/18537963</v>
      </c>
      <c r="D316" s="256" t="str">
        <f>IF(AND(A316&lt;&gt;"",ISNUMBER(A316)),VLOOKUP(A316,Studies!A:BR,4,FALSE),"")</f>
        <v>po Control (Perpetrator Placebo)</v>
      </c>
      <c r="E316" s="188" t="str">
        <f>IF(AND(A316&lt;&gt;"",ISNUMBER(A316)),VLOOKUP(A316,Studies!A:BR,5,FALSE),"")</f>
        <v>Midazolam</v>
      </c>
      <c r="F316" s="79" t="s">
        <v>1273</v>
      </c>
      <c r="G316" s="78">
        <f t="shared" si="4"/>
        <v>1</v>
      </c>
    </row>
    <row r="317" spans="1:7" ht="13.9" x14ac:dyDescent="0.25">
      <c r="A317" s="80">
        <v>344</v>
      </c>
      <c r="B317" s="188" t="str">
        <f>IF(AND(A317&lt;&gt;"",ISNUMBER(A317)),VLOOKUP(A317,Studies!A:BR,2,FALSE),"")</f>
        <v>Link 2008</v>
      </c>
      <c r="C317" s="188" t="str">
        <f>IF(AND(A317&lt;&gt;"",ISNUMBER(A317)),VLOOKUP(A317,Studies!A:BR,3,FALSE),"")</f>
        <v>https://www.ncbi.nlm.nih.gov/pubmed/18537963</v>
      </c>
      <c r="D317" s="256" t="str">
        <f>IF(AND(A317&lt;&gt;"",ISNUMBER(A317)),VLOOKUP(A317,Studies!A:BR,4,FALSE),"")</f>
        <v>po with Perpetrator (Rifampicin)</v>
      </c>
      <c r="E317" s="188" t="str">
        <f>IF(AND(A317&lt;&gt;"",ISNUMBER(A317)),VLOOKUP(A317,Studies!A:BR,5,FALSE),"")</f>
        <v>Midazolam</v>
      </c>
      <c r="F317" s="79" t="s">
        <v>1274</v>
      </c>
      <c r="G317" s="78">
        <f t="shared" si="4"/>
        <v>1</v>
      </c>
    </row>
    <row r="318" spans="1:7" ht="13.9" x14ac:dyDescent="0.25">
      <c r="A318" s="80">
        <v>345</v>
      </c>
      <c r="B318" s="188" t="str">
        <f>IF(AND(A318&lt;&gt;"",ISNUMBER(A318)),VLOOKUP(A318,Studies!A:BR,2,FALSE),"")</f>
        <v>Loos 1985</v>
      </c>
      <c r="C318" s="188" t="str">
        <f>IF(AND(A318&lt;&gt;"",ISNUMBER(A318)),VLOOKUP(A318,Studies!A:BR,3,FALSE),"")</f>
        <v>http://www.ncbi.nlm.nih.gov/pubmed/4087830</v>
      </c>
      <c r="D318" s="256" t="str">
        <f>IF(AND(A318&lt;&gt;"",ISNUMBER(A318)),VLOOKUP(A318,Studies!A:BR,4,FALSE),"")</f>
        <v>oral day 2 (Patient 4)</v>
      </c>
      <c r="E318" s="188" t="str">
        <f>IF(AND(A318&lt;&gt;"",ISNUMBER(A318)),VLOOKUP(A318,Studies!A:BR,5,FALSE),"")</f>
        <v>Rifampicin</v>
      </c>
      <c r="F318" s="79" t="s">
        <v>54</v>
      </c>
      <c r="G318" s="78">
        <f t="shared" si="4"/>
        <v>1</v>
      </c>
    </row>
    <row r="319" spans="1:7" ht="13.9" x14ac:dyDescent="0.25">
      <c r="A319" s="80">
        <v>346</v>
      </c>
      <c r="B319" s="188" t="str">
        <f>IF(AND(A319&lt;&gt;"",ISNUMBER(A319)),VLOOKUP(A319,Studies!A:BR,2,FALSE),"")</f>
        <v>Loos 1985</v>
      </c>
      <c r="C319" s="188" t="str">
        <f>IF(AND(A319&lt;&gt;"",ISNUMBER(A319)),VLOOKUP(A319,Studies!A:BR,3,FALSE),"")</f>
        <v>http://www.ncbi.nlm.nih.gov/pubmed/4087830</v>
      </c>
      <c r="D319" s="256" t="str">
        <f>IF(AND(A319&lt;&gt;"",ISNUMBER(A319)),VLOOKUP(A319,Studies!A:BR,4,FALSE),"")</f>
        <v>oral day 9 (Patient 4)</v>
      </c>
      <c r="E319" s="188" t="str">
        <f>IF(AND(A319&lt;&gt;"",ISNUMBER(A319)),VLOOKUP(A319,Studies!A:BR,5,FALSE),"")</f>
        <v>Rifampicin</v>
      </c>
      <c r="F319" s="79" t="s">
        <v>54</v>
      </c>
      <c r="G319" s="78">
        <f t="shared" si="4"/>
        <v>1</v>
      </c>
    </row>
    <row r="320" spans="1:7" ht="13.9" x14ac:dyDescent="0.25">
      <c r="A320" s="80">
        <v>347</v>
      </c>
      <c r="B320" s="188" t="str">
        <f>IF(AND(A320&lt;&gt;"",ISNUMBER(A320)),VLOOKUP(A320,Studies!A:BR,2,FALSE),"")</f>
        <v>Loos 1985</v>
      </c>
      <c r="C320" s="188" t="str">
        <f>IF(AND(A320&lt;&gt;"",ISNUMBER(A320)),VLOOKUP(A320,Studies!A:BR,3,FALSE),"")</f>
        <v>http://www.ncbi.nlm.nih.gov/pubmed/4087830</v>
      </c>
      <c r="D320" s="256" t="str">
        <f>IF(AND(A320&lt;&gt;"",ISNUMBER(A320)),VLOOKUP(A320,Studies!A:BR,4,FALSE),"")</f>
        <v>oral day 23 (Patient 4)</v>
      </c>
      <c r="E320" s="188" t="str">
        <f>IF(AND(A320&lt;&gt;"",ISNUMBER(A320)),VLOOKUP(A320,Studies!A:BR,5,FALSE),"")</f>
        <v>Rifampicin</v>
      </c>
      <c r="F320" s="79" t="s">
        <v>54</v>
      </c>
      <c r="G320" s="78">
        <f t="shared" si="4"/>
        <v>1</v>
      </c>
    </row>
    <row r="321" spans="1:7" ht="13.9" x14ac:dyDescent="0.25">
      <c r="A321" s="80">
        <v>348</v>
      </c>
      <c r="B321" s="188" t="str">
        <f>IF(AND(A321&lt;&gt;"",ISNUMBER(A321)),VLOOKUP(A321,Studies!A:BR,2,FALSE),"")</f>
        <v>Loos 1985</v>
      </c>
      <c r="C321" s="188" t="str">
        <f>IF(AND(A321&lt;&gt;"",ISNUMBER(A321)),VLOOKUP(A321,Studies!A:BR,3,FALSE),"")</f>
        <v>http://www.ncbi.nlm.nih.gov/pubmed/4087830</v>
      </c>
      <c r="D321" s="256" t="str">
        <f>IF(AND(A321&lt;&gt;"",ISNUMBER(A321)),VLOOKUP(A321,Studies!A:BR,4,FALSE),"")</f>
        <v>iv day 1 (Patient 4)</v>
      </c>
      <c r="E321" s="188" t="str">
        <f>IF(AND(A321&lt;&gt;"",ISNUMBER(A321)),VLOOKUP(A321,Studies!A:BR,5,FALSE),"")</f>
        <v>Rifampicin</v>
      </c>
      <c r="F321" s="79" t="s">
        <v>54</v>
      </c>
      <c r="G321" s="78">
        <f t="shared" si="4"/>
        <v>1</v>
      </c>
    </row>
    <row r="322" spans="1:7" ht="13.9" x14ac:dyDescent="0.25">
      <c r="A322" s="80">
        <v>349</v>
      </c>
      <c r="B322" s="188" t="str">
        <f>IF(AND(A322&lt;&gt;"",ISNUMBER(A322)),VLOOKUP(A322,Studies!A:BR,2,FALSE),"")</f>
        <v>Loos 1985</v>
      </c>
      <c r="C322" s="188" t="str">
        <f>IF(AND(A322&lt;&gt;"",ISNUMBER(A322)),VLOOKUP(A322,Studies!A:BR,3,FALSE),"")</f>
        <v>http://www.ncbi.nlm.nih.gov/pubmed/4087830</v>
      </c>
      <c r="D322" s="256" t="str">
        <f>IF(AND(A322&lt;&gt;"",ISNUMBER(A322)),VLOOKUP(A322,Studies!A:BR,4,FALSE),"")</f>
        <v>iv day 8 (Patient 4)</v>
      </c>
      <c r="E322" s="188" t="str">
        <f>IF(AND(A322&lt;&gt;"",ISNUMBER(A322)),VLOOKUP(A322,Studies!A:BR,5,FALSE),"")</f>
        <v>Rifampicin</v>
      </c>
      <c r="F322" s="79" t="s">
        <v>54</v>
      </c>
      <c r="G322" s="78">
        <f t="shared" si="4"/>
        <v>1</v>
      </c>
    </row>
    <row r="323" spans="1:7" ht="13.9" x14ac:dyDescent="0.25">
      <c r="A323" s="80">
        <v>350</v>
      </c>
      <c r="B323" s="188" t="str">
        <f>IF(AND(A323&lt;&gt;"",ISNUMBER(A323)),VLOOKUP(A323,Studies!A:BR,2,FALSE),"")</f>
        <v>Loos 1985</v>
      </c>
      <c r="C323" s="188" t="str">
        <f>IF(AND(A323&lt;&gt;"",ISNUMBER(A323)),VLOOKUP(A323,Studies!A:BR,3,FALSE),"")</f>
        <v>http://www.ncbi.nlm.nih.gov/pubmed/4087830</v>
      </c>
      <c r="D323" s="256" t="str">
        <f>IF(AND(A323&lt;&gt;"",ISNUMBER(A323)),VLOOKUP(A323,Studies!A:BR,4,FALSE),"")</f>
        <v>iv day 22 (Patient 4)</v>
      </c>
      <c r="E323" s="188" t="str">
        <f>IF(AND(A323&lt;&gt;"",ISNUMBER(A323)),VLOOKUP(A323,Studies!A:BR,5,FALSE),"")</f>
        <v>Rifampicin</v>
      </c>
      <c r="F323" s="79" t="s">
        <v>54</v>
      </c>
      <c r="G323" s="78">
        <f t="shared" ref="G323:G386" si="5">A323-A322</f>
        <v>1</v>
      </c>
    </row>
    <row r="324" spans="1:7" ht="13.9" x14ac:dyDescent="0.25">
      <c r="A324" s="80">
        <v>351</v>
      </c>
      <c r="B324" s="188" t="str">
        <f>IF(AND(A324&lt;&gt;"",ISNUMBER(A324)),VLOOKUP(A324,Studies!A:BR,2,FALSE),"")</f>
        <v>Majumdar 2007</v>
      </c>
      <c r="C324" s="188" t="str">
        <f>IF(AND(A324&lt;&gt;"",ISNUMBER(A324)),VLOOKUP(A324,Studies!A:BR,3,FALSE),"")</f>
        <v>https://www.ncbi.nlm.nih.gov/pubmed/17463213</v>
      </c>
      <c r="D324" s="256" t="str">
        <f>IF(AND(A324&lt;&gt;"",ISNUMBER(A324)),VLOOKUP(A324,Studies!A:BR,4,FALSE),"")</f>
        <v>po Control (Perpetrator Placebo)</v>
      </c>
      <c r="E324" s="188" t="str">
        <f>IF(AND(A324&lt;&gt;"",ISNUMBER(A324)),VLOOKUP(A324,Studies!A:BR,5,FALSE),"")</f>
        <v>Midazolam</v>
      </c>
      <c r="F324" s="79" t="s">
        <v>102</v>
      </c>
      <c r="G324" s="78">
        <f t="shared" si="5"/>
        <v>1</v>
      </c>
    </row>
    <row r="325" spans="1:7" ht="13.9" x14ac:dyDescent="0.25">
      <c r="A325" s="80">
        <v>352</v>
      </c>
      <c r="B325" s="188" t="str">
        <f>IF(AND(A325&lt;&gt;"",ISNUMBER(A325)),VLOOKUP(A325,Studies!A:BR,2,FALSE),"")</f>
        <v>Majumdar 2007</v>
      </c>
      <c r="C325" s="188" t="str">
        <f>IF(AND(A325&lt;&gt;"",ISNUMBER(A325)),VLOOKUP(A325,Studies!A:BR,3,FALSE),"")</f>
        <v>https://www.ncbi.nlm.nih.gov/pubmed/17463213</v>
      </c>
      <c r="D325" s="256" t="str">
        <f>IF(AND(A325&lt;&gt;"",ISNUMBER(A325)),VLOOKUP(A325,Studies!A:BR,4,FALSE),"")</f>
        <v>po with Perpetrator (Aprepitant)</v>
      </c>
      <c r="E325" s="188" t="str">
        <f>IF(AND(A325&lt;&gt;"",ISNUMBER(A325)),VLOOKUP(A325,Studies!A:BR,5,FALSE),"")</f>
        <v>Midazolam</v>
      </c>
      <c r="F325" s="79" t="s">
        <v>102</v>
      </c>
      <c r="G325" s="78">
        <f t="shared" si="5"/>
        <v>1</v>
      </c>
    </row>
    <row r="326" spans="1:7" ht="13.9" x14ac:dyDescent="0.25">
      <c r="A326" s="80">
        <v>353</v>
      </c>
      <c r="B326" s="188" t="str">
        <f>IF(AND(A326&lt;&gt;"",ISNUMBER(A326)),VLOOKUP(A326,Studies!A:BR,2,FALSE),"")</f>
        <v>Markert 2013</v>
      </c>
      <c r="C326" s="188" t="str">
        <f>IF(AND(A326&lt;&gt;"",ISNUMBER(A326)),VLOOKUP(A326,Studies!A:BR,3,FALSE),"")</f>
        <v>https://www.ncbi.nlm.nih.gov/pubmed/23748747</v>
      </c>
      <c r="D326" s="256" t="str">
        <f>IF(AND(A326&lt;&gt;"",ISNUMBER(A326)),VLOOKUP(A326,Studies!A:BR,4,FALSE),"")</f>
        <v>Control (Perpetrator Placebo)</v>
      </c>
      <c r="E326" s="188" t="str">
        <f>IF(AND(A326&lt;&gt;"",ISNUMBER(A326)),VLOOKUP(A326,Studies!A:BR,5,FALSE),"")</f>
        <v>Midazolam</v>
      </c>
      <c r="F326" s="79" t="s">
        <v>1280</v>
      </c>
      <c r="G326" s="78">
        <f t="shared" si="5"/>
        <v>1</v>
      </c>
    </row>
    <row r="327" spans="1:7" ht="13.9" x14ac:dyDescent="0.25">
      <c r="A327" s="80">
        <v>354</v>
      </c>
      <c r="B327" s="188" t="str">
        <f>IF(AND(A327&lt;&gt;"",ISNUMBER(A327)),VLOOKUP(A327,Studies!A:BR,2,FALSE),"")</f>
        <v>Markert 2013</v>
      </c>
      <c r="C327" s="188" t="str">
        <f>IF(AND(A327&lt;&gt;"",ISNUMBER(A327)),VLOOKUP(A327,Studies!A:BR,3,FALSE),"")</f>
        <v>https://www.ncbi.nlm.nih.gov/pubmed/23748747</v>
      </c>
      <c r="D327" s="256" t="str">
        <f>IF(AND(A327&lt;&gt;"",ISNUMBER(A327)),VLOOKUP(A327,Studies!A:BR,4,FALSE),"")</f>
        <v>with Perpetrator (Clarithromycin)</v>
      </c>
      <c r="E327" s="188" t="str">
        <f>IF(AND(A327&lt;&gt;"",ISNUMBER(A327)),VLOOKUP(A327,Studies!A:BR,5,FALSE),"")</f>
        <v>Midazolam</v>
      </c>
      <c r="F327" s="79" t="s">
        <v>1281</v>
      </c>
      <c r="G327" s="78">
        <f t="shared" si="5"/>
        <v>1</v>
      </c>
    </row>
    <row r="328" spans="1:7" ht="13.9" x14ac:dyDescent="0.25">
      <c r="A328" s="80">
        <v>355</v>
      </c>
      <c r="B328" s="188" t="str">
        <f>IF(AND(A328&lt;&gt;"",ISNUMBER(A328)),VLOOKUP(A328,Studies!A:BR,2,FALSE),"")</f>
        <v>Nitti 1977</v>
      </c>
      <c r="C328" s="188" t="str">
        <f>IF(AND(A328&lt;&gt;"",ISNUMBER(A328)),VLOOKUP(A328,Studies!A:BR,3,FALSE),"")</f>
        <v>https://www.ncbi.nlm.nih.gov/pubmed/832508</v>
      </c>
      <c r="D328" s="256" t="str">
        <f>IF(AND(A328&lt;&gt;"",ISNUMBER(A328)),VLOOKUP(A328,Studies!A:BR,4,FALSE),"")</f>
        <v>300 mg</v>
      </c>
      <c r="E328" s="188" t="str">
        <f>IF(AND(A328&lt;&gt;"",ISNUMBER(A328)),VLOOKUP(A328,Studies!A:BR,5,FALSE),"")</f>
        <v>Rifampicin</v>
      </c>
      <c r="F328" s="79" t="s">
        <v>54</v>
      </c>
      <c r="G328" s="78">
        <f t="shared" si="5"/>
        <v>1</v>
      </c>
    </row>
    <row r="329" spans="1:7" ht="13.9" x14ac:dyDescent="0.25">
      <c r="A329" s="80">
        <v>356</v>
      </c>
      <c r="B329" s="188" t="str">
        <f>IF(AND(A329&lt;&gt;"",ISNUMBER(A329)),VLOOKUP(A329,Studies!A:BR,2,FALSE),"")</f>
        <v>Nitti 1977</v>
      </c>
      <c r="C329" s="188" t="str">
        <f>IF(AND(A329&lt;&gt;"",ISNUMBER(A329)),VLOOKUP(A329,Studies!A:BR,3,FALSE),"")</f>
        <v>https://www.ncbi.nlm.nih.gov/pubmed/832508</v>
      </c>
      <c r="D329" s="256" t="str">
        <f>IF(AND(A329&lt;&gt;"",ISNUMBER(A329)),VLOOKUP(A329,Studies!A:BR,4,FALSE),"")</f>
        <v>450 mg</v>
      </c>
      <c r="E329" s="188" t="str">
        <f>IF(AND(A329&lt;&gt;"",ISNUMBER(A329)),VLOOKUP(A329,Studies!A:BR,5,FALSE),"")</f>
        <v>Rifampicin</v>
      </c>
      <c r="F329" s="79" t="s">
        <v>54</v>
      </c>
      <c r="G329" s="78">
        <f t="shared" si="5"/>
        <v>1</v>
      </c>
    </row>
    <row r="330" spans="1:7" ht="13.9" x14ac:dyDescent="0.25">
      <c r="A330" s="80">
        <v>357</v>
      </c>
      <c r="B330" s="188" t="str">
        <f>IF(AND(A330&lt;&gt;"",ISNUMBER(A330)),VLOOKUP(A330,Studies!A:BR,2,FALSE),"")</f>
        <v>Nitti 1977</v>
      </c>
      <c r="C330" s="188" t="str">
        <f>IF(AND(A330&lt;&gt;"",ISNUMBER(A330)),VLOOKUP(A330,Studies!A:BR,3,FALSE),"")</f>
        <v>https://www.ncbi.nlm.nih.gov/pubmed/832508</v>
      </c>
      <c r="D330" s="256" t="str">
        <f>IF(AND(A330&lt;&gt;"",ISNUMBER(A330)),VLOOKUP(A330,Studies!A:BR,4,FALSE),"")</f>
        <v>600 mg</v>
      </c>
      <c r="E330" s="188" t="str">
        <f>IF(AND(A330&lt;&gt;"",ISNUMBER(A330)),VLOOKUP(A330,Studies!A:BR,5,FALSE),"")</f>
        <v>Rifampicin</v>
      </c>
      <c r="F330" s="79" t="s">
        <v>54</v>
      </c>
      <c r="G330" s="78">
        <f t="shared" si="5"/>
        <v>1</v>
      </c>
    </row>
    <row r="331" spans="1:7" ht="13.9" x14ac:dyDescent="0.25">
      <c r="A331" s="80">
        <v>358</v>
      </c>
      <c r="B331" s="188" t="str">
        <f>IF(AND(A331&lt;&gt;"",ISNUMBER(A331)),VLOOKUP(A331,Studies!A:BR,2,FALSE),"")</f>
        <v>Nitti 1977</v>
      </c>
      <c r="C331" s="188" t="str">
        <f>IF(AND(A331&lt;&gt;"",ISNUMBER(A331)),VLOOKUP(A331,Studies!A:BR,3,FALSE),"")</f>
        <v>https://www.ncbi.nlm.nih.gov/pubmed/832508</v>
      </c>
      <c r="D331" s="256" t="str">
        <f>IF(AND(A331&lt;&gt;"",ISNUMBER(A331)),VLOOKUP(A331,Studies!A:BR,4,FALSE),"")</f>
        <v>300 mg</v>
      </c>
      <c r="E331" s="188" t="str">
        <f>IF(AND(A331&lt;&gt;"",ISNUMBER(A331)),VLOOKUP(A331,Studies!A:BR,5,FALSE),"")</f>
        <v>Rifampicin</v>
      </c>
      <c r="F331" s="79" t="s">
        <v>54</v>
      </c>
      <c r="G331" s="78">
        <f t="shared" si="5"/>
        <v>1</v>
      </c>
    </row>
    <row r="332" spans="1:7" ht="13.9" x14ac:dyDescent="0.25">
      <c r="A332" s="80">
        <v>359</v>
      </c>
      <c r="B332" s="188" t="str">
        <f>IF(AND(A332&lt;&gt;"",ISNUMBER(A332)),VLOOKUP(A332,Studies!A:BR,2,FALSE),"")</f>
        <v>Nitti 1977</v>
      </c>
      <c r="C332" s="188" t="str">
        <f>IF(AND(A332&lt;&gt;"",ISNUMBER(A332)),VLOOKUP(A332,Studies!A:BR,3,FALSE),"")</f>
        <v>https://www.ncbi.nlm.nih.gov/pubmed/832508</v>
      </c>
      <c r="D332" s="256" t="str">
        <f>IF(AND(A332&lt;&gt;"",ISNUMBER(A332)),VLOOKUP(A332,Studies!A:BR,4,FALSE),"")</f>
        <v>450 mg</v>
      </c>
      <c r="E332" s="188" t="str">
        <f>IF(AND(A332&lt;&gt;"",ISNUMBER(A332)),VLOOKUP(A332,Studies!A:BR,5,FALSE),"")</f>
        <v>Rifampicin</v>
      </c>
      <c r="F332" s="79" t="s">
        <v>54</v>
      </c>
      <c r="G332" s="78">
        <f t="shared" si="5"/>
        <v>1</v>
      </c>
    </row>
    <row r="333" spans="1:7" ht="13.9" x14ac:dyDescent="0.25">
      <c r="A333" s="80">
        <v>360</v>
      </c>
      <c r="B333" s="188" t="str">
        <f>IF(AND(A333&lt;&gt;"",ISNUMBER(A333)),VLOOKUP(A333,Studies!A:BR,2,FALSE),"")</f>
        <v>Nitti 1977</v>
      </c>
      <c r="C333" s="188" t="str">
        <f>IF(AND(A333&lt;&gt;"",ISNUMBER(A333)),VLOOKUP(A333,Studies!A:BR,3,FALSE),"")</f>
        <v>https://www.ncbi.nlm.nih.gov/pubmed/832508</v>
      </c>
      <c r="D333" s="256" t="str">
        <f>IF(AND(A333&lt;&gt;"",ISNUMBER(A333)),VLOOKUP(A333,Studies!A:BR,4,FALSE),"")</f>
        <v>600 mg</v>
      </c>
      <c r="E333" s="188" t="str">
        <f>IF(AND(A333&lt;&gt;"",ISNUMBER(A333)),VLOOKUP(A333,Studies!A:BR,5,FALSE),"")</f>
        <v>Rifampicin</v>
      </c>
      <c r="F333" s="79" t="s">
        <v>54</v>
      </c>
      <c r="G333" s="78">
        <f t="shared" si="5"/>
        <v>1</v>
      </c>
    </row>
    <row r="334" spans="1:7" ht="13.9" x14ac:dyDescent="0.25">
      <c r="A334" s="80">
        <v>361</v>
      </c>
      <c r="B334" s="188" t="str">
        <f>IF(AND(A334&lt;&gt;"",ISNUMBER(A334)),VLOOKUP(A334,Studies!A:BR,2,FALSE),"")</f>
        <v>Okudaira 2007</v>
      </c>
      <c r="C334" s="188" t="str">
        <f>IF(AND(A334&lt;&gt;"",ISNUMBER(A334)),VLOOKUP(A334,Studies!A:BR,3,FALSE),"")</f>
        <v>https://www.ncbi.nlm.nih.gov/pubmed/17585116</v>
      </c>
      <c r="D334" s="256" t="str">
        <f>IF(AND(A334&lt;&gt;"",ISNUMBER(A334)),VLOOKUP(A334,Studies!A:BR,4,FALSE),"")</f>
        <v>EM 0 Control (Perpetrator Placebo)</v>
      </c>
      <c r="E334" s="188" t="str">
        <f>IF(AND(A334&lt;&gt;"",ISNUMBER(A334)),VLOOKUP(A334,Studies!A:BR,5,FALSE),"")</f>
        <v>Midazolam</v>
      </c>
      <c r="F334" s="79" t="s">
        <v>1304</v>
      </c>
      <c r="G334" s="78">
        <f t="shared" si="5"/>
        <v>1</v>
      </c>
    </row>
    <row r="335" spans="1:7" ht="13.9" x14ac:dyDescent="0.25">
      <c r="A335" s="80">
        <v>362</v>
      </c>
      <c r="B335" s="188" t="str">
        <f>IF(AND(A335&lt;&gt;"",ISNUMBER(A335)),VLOOKUP(A335,Studies!A:BR,2,FALSE),"")</f>
        <v>Okudaira 2007</v>
      </c>
      <c r="C335" s="188" t="str">
        <f>IF(AND(A335&lt;&gt;"",ISNUMBER(A335)),VLOOKUP(A335,Studies!A:BR,3,FALSE),"")</f>
        <v>https://www.ncbi.nlm.nih.gov/pubmed/17585116</v>
      </c>
      <c r="D335" s="256" t="str">
        <f>IF(AND(A335&lt;&gt;"",ISNUMBER(A335)),VLOOKUP(A335,Studies!A:BR,4,FALSE),"")</f>
        <v>EM 2 with Perpetrator (Erythromycin)</v>
      </c>
      <c r="E335" s="188" t="str">
        <f>IF(AND(A335&lt;&gt;"",ISNUMBER(A335)),VLOOKUP(A335,Studies!A:BR,5,FALSE),"")</f>
        <v>Midazolam</v>
      </c>
      <c r="F335" s="79" t="s">
        <v>1305</v>
      </c>
      <c r="G335" s="78">
        <f t="shared" si="5"/>
        <v>1</v>
      </c>
    </row>
    <row r="336" spans="1:7" ht="13.9" x14ac:dyDescent="0.25">
      <c r="A336" s="110">
        <v>363</v>
      </c>
      <c r="B336" s="188" t="str">
        <f>IF(AND(A336&lt;&gt;"",ISNUMBER(A336)),VLOOKUP(A336,Studies!A:BR,2,FALSE),"")</f>
        <v>Okudaira 2007</v>
      </c>
      <c r="C336" s="188" t="str">
        <f>IF(AND(A336&lt;&gt;"",ISNUMBER(A336)),VLOOKUP(A336,Studies!A:BR,3,FALSE),"")</f>
        <v>https://www.ncbi.nlm.nih.gov/pubmed/17585116</v>
      </c>
      <c r="D336" s="256" t="str">
        <f>IF(AND(A336&lt;&gt;"",ISNUMBER(A336)),VLOOKUP(A336,Studies!A:BR,4,FALSE),"")</f>
        <v>EM 4 with Perpetrator (Erythromycin)</v>
      </c>
      <c r="E336" s="188" t="str">
        <f>IF(AND(A336&lt;&gt;"",ISNUMBER(A336)),VLOOKUP(A336,Studies!A:BR,5,FALSE),"")</f>
        <v>Midazolam</v>
      </c>
      <c r="F336" s="79" t="s">
        <v>1305</v>
      </c>
      <c r="G336" s="78">
        <f t="shared" si="5"/>
        <v>1</v>
      </c>
    </row>
    <row r="337" spans="1:7" ht="13.9" x14ac:dyDescent="0.25">
      <c r="A337" s="110">
        <v>364</v>
      </c>
      <c r="B337" s="188" t="str">
        <f>IF(AND(A337&lt;&gt;"",ISNUMBER(A337)),VLOOKUP(A337,Studies!A:BR,2,FALSE),"")</f>
        <v>Okudaira 2007</v>
      </c>
      <c r="C337" s="188" t="str">
        <f>IF(AND(A337&lt;&gt;"",ISNUMBER(A337)),VLOOKUP(A337,Studies!A:BR,3,FALSE),"")</f>
        <v>https://www.ncbi.nlm.nih.gov/pubmed/17585116</v>
      </c>
      <c r="D337" s="256" t="str">
        <f>IF(AND(A337&lt;&gt;"",ISNUMBER(A337)),VLOOKUP(A337,Studies!A:BR,4,FALSE),"")</f>
        <v>EM 7 with Perpetrator (Erythromycin)</v>
      </c>
      <c r="E337" s="188" t="str">
        <f>IF(AND(A337&lt;&gt;"",ISNUMBER(A337)),VLOOKUP(A337,Studies!A:BR,5,FALSE),"")</f>
        <v>Midazolam</v>
      </c>
      <c r="F337" s="79" t="s">
        <v>1305</v>
      </c>
      <c r="G337" s="78">
        <f t="shared" si="5"/>
        <v>1</v>
      </c>
    </row>
    <row r="338" spans="1:7" ht="13.9" x14ac:dyDescent="0.25">
      <c r="A338" s="110">
        <v>365</v>
      </c>
      <c r="B338" s="188" t="str">
        <f>IF(AND(A338&lt;&gt;"",ISNUMBER(A338)),VLOOKUP(A338,Studies!A:BR,2,FALSE),"")</f>
        <v>Olkkola 1993</v>
      </c>
      <c r="C338" s="188" t="str">
        <f>IF(AND(A338&lt;&gt;"",ISNUMBER(A338)),VLOOKUP(A338,Studies!A:BR,3,FALSE),"")</f>
        <v>https://www.ncbi.nlm.nih.gov/pubmed/8453848</v>
      </c>
      <c r="D338" s="256" t="str">
        <f>IF(AND(A338&lt;&gt;"",ISNUMBER(A338)),VLOOKUP(A338,Studies!A:BR,4,FALSE),"")</f>
        <v>po Control (Perpetrator Placebo)</v>
      </c>
      <c r="E338" s="188" t="str">
        <f>IF(AND(A338&lt;&gt;"",ISNUMBER(A338)),VLOOKUP(A338,Studies!A:BR,5,FALSE),"")</f>
        <v>Midazolam</v>
      </c>
      <c r="F338" s="79" t="s">
        <v>1304</v>
      </c>
      <c r="G338" s="78">
        <f t="shared" si="5"/>
        <v>1</v>
      </c>
    </row>
    <row r="339" spans="1:7" ht="13.9" x14ac:dyDescent="0.25">
      <c r="A339" s="80">
        <v>366</v>
      </c>
      <c r="B339" s="188" t="str">
        <f>IF(AND(A339&lt;&gt;"",ISNUMBER(A339)),VLOOKUP(A339,Studies!A:BR,2,FALSE),"")</f>
        <v>Olkkola 1993</v>
      </c>
      <c r="C339" s="188" t="str">
        <f>IF(AND(A339&lt;&gt;"",ISNUMBER(A339)),VLOOKUP(A339,Studies!A:BR,3,FALSE),"")</f>
        <v>https://www.ncbi.nlm.nih.gov/pubmed/8453848</v>
      </c>
      <c r="D339" s="256" t="str">
        <f>IF(AND(A339&lt;&gt;"",ISNUMBER(A339)),VLOOKUP(A339,Studies!A:BR,4,FALSE),"")</f>
        <v>po with Perpetrator (Erythromycin)</v>
      </c>
      <c r="E339" s="188" t="str">
        <f>IF(AND(A339&lt;&gt;"",ISNUMBER(A339)),VLOOKUP(A339,Studies!A:BR,5,FALSE),"")</f>
        <v>Midazolam</v>
      </c>
      <c r="F339" s="79" t="s">
        <v>1305</v>
      </c>
      <c r="G339" s="78">
        <f t="shared" si="5"/>
        <v>1</v>
      </c>
    </row>
    <row r="340" spans="1:7" ht="13.9" x14ac:dyDescent="0.25">
      <c r="A340" s="80">
        <v>367</v>
      </c>
      <c r="B340" s="188" t="str">
        <f>IF(AND(A340&lt;&gt;"",ISNUMBER(A340)),VLOOKUP(A340,Studies!A:BR,2,FALSE),"")</f>
        <v>Olkkola 1993</v>
      </c>
      <c r="C340" s="188" t="str">
        <f>IF(AND(A340&lt;&gt;"",ISNUMBER(A340)),VLOOKUP(A340,Studies!A:BR,3,FALSE),"")</f>
        <v>https://www.ncbi.nlm.nih.gov/pubmed/8453848</v>
      </c>
      <c r="D340" s="256" t="str">
        <f>IF(AND(A340&lt;&gt;"",ISNUMBER(A340)),VLOOKUP(A340,Studies!A:BR,4,FALSE),"")</f>
        <v>iv Control (Perpetrator Placebo)</v>
      </c>
      <c r="E340" s="188" t="str">
        <f>IF(AND(A340&lt;&gt;"",ISNUMBER(A340)),VLOOKUP(A340,Studies!A:BR,5,FALSE),"")</f>
        <v>Midazolam</v>
      </c>
      <c r="F340" s="79" t="s">
        <v>1304</v>
      </c>
      <c r="G340" s="78">
        <f t="shared" si="5"/>
        <v>1</v>
      </c>
    </row>
    <row r="341" spans="1:7" ht="13.9" x14ac:dyDescent="0.25">
      <c r="A341" s="110">
        <v>368</v>
      </c>
      <c r="B341" s="188" t="str">
        <f>IF(AND(A341&lt;&gt;"",ISNUMBER(A341)),VLOOKUP(A341,Studies!A:BR,2,FALSE),"")</f>
        <v>Olkkola 1993</v>
      </c>
      <c r="C341" s="188" t="str">
        <f>IF(AND(A341&lt;&gt;"",ISNUMBER(A341)),VLOOKUP(A341,Studies!A:BR,3,FALSE),"")</f>
        <v>https://www.ncbi.nlm.nih.gov/pubmed/8453848</v>
      </c>
      <c r="D341" s="256" t="str">
        <f>IF(AND(A341&lt;&gt;"",ISNUMBER(A341)),VLOOKUP(A341,Studies!A:BR,4,FALSE),"")</f>
        <v>iv with Perpetrator (Erythromycin)</v>
      </c>
      <c r="E341" s="188" t="str">
        <f>IF(AND(A341&lt;&gt;"",ISNUMBER(A341)),VLOOKUP(A341,Studies!A:BR,5,FALSE),"")</f>
        <v>Midazolam</v>
      </c>
      <c r="F341" s="79" t="s">
        <v>1305</v>
      </c>
      <c r="G341" s="78">
        <f t="shared" si="5"/>
        <v>1</v>
      </c>
    </row>
    <row r="342" spans="1:7" ht="13.9" x14ac:dyDescent="0.25">
      <c r="A342" s="110">
        <v>369</v>
      </c>
      <c r="B342" s="188" t="str">
        <f>IF(AND(A342&lt;&gt;"",ISNUMBER(A342)),VLOOKUP(A342,Studies!A:BR,2,FALSE),"")</f>
        <v>Olkkola 1994</v>
      </c>
      <c r="C342" s="188" t="str">
        <f>IF(AND(A342&lt;&gt;"",ISNUMBER(A342)),VLOOKUP(A342,Studies!A:BR,3,FALSE),"")</f>
        <v>https://www.ncbi.nlm.nih.gov/pubmed/8181191</v>
      </c>
      <c r="D342" s="256" t="str">
        <f>IF(AND(A342&lt;&gt;"",ISNUMBER(A342)),VLOOKUP(A342,Studies!A:BR,4,FALSE),"")</f>
        <v>po Control (Perpetrator Placebo)</v>
      </c>
      <c r="E342" s="188" t="str">
        <f>IF(AND(A342&lt;&gt;"",ISNUMBER(A342)),VLOOKUP(A342,Studies!A:BR,5,FALSE),"")</f>
        <v>Midazolam</v>
      </c>
      <c r="F342" s="79" t="s">
        <v>1306</v>
      </c>
      <c r="G342" s="78">
        <f t="shared" si="5"/>
        <v>1</v>
      </c>
    </row>
    <row r="343" spans="1:7" ht="13.9" x14ac:dyDescent="0.25">
      <c r="A343" s="110">
        <v>370</v>
      </c>
      <c r="B343" s="188" t="str">
        <f>IF(AND(A343&lt;&gt;"",ISNUMBER(A343)),VLOOKUP(A343,Studies!A:BR,2,FALSE),"")</f>
        <v>Olkkola 1994</v>
      </c>
      <c r="C343" s="188" t="str">
        <f>IF(AND(A343&lt;&gt;"",ISNUMBER(A343)),VLOOKUP(A343,Studies!A:BR,3,FALSE),"")</f>
        <v>https://www.ncbi.nlm.nih.gov/pubmed/8181191</v>
      </c>
      <c r="D343" s="256" t="str">
        <f>IF(AND(A343&lt;&gt;"",ISNUMBER(A343)),VLOOKUP(A343,Studies!A:BR,4,FALSE),"")</f>
        <v>po with Perpetrator (Itraconazole)</v>
      </c>
      <c r="E343" s="188" t="str">
        <f>IF(AND(A343&lt;&gt;"",ISNUMBER(A343)),VLOOKUP(A343,Studies!A:BR,5,FALSE),"")</f>
        <v>Midazolam</v>
      </c>
      <c r="F343" s="79" t="s">
        <v>1272</v>
      </c>
      <c r="G343" s="78">
        <f t="shared" si="5"/>
        <v>1</v>
      </c>
    </row>
    <row r="344" spans="1:7" ht="13.9" x14ac:dyDescent="0.25">
      <c r="A344" s="110">
        <v>371</v>
      </c>
      <c r="B344" s="188" t="str">
        <f>IF(AND(A344&lt;&gt;"",ISNUMBER(A344)),VLOOKUP(A344,Studies!A:BR,2,FALSE),"")</f>
        <v>Olkkola 1994</v>
      </c>
      <c r="C344" s="188" t="str">
        <f>IF(AND(A344&lt;&gt;"",ISNUMBER(A344)),VLOOKUP(A344,Studies!A:BR,3,FALSE),"")</f>
        <v>https://www.ncbi.nlm.nih.gov/pubmed/8181191</v>
      </c>
      <c r="D344" s="256" t="str">
        <f>IF(AND(A344&lt;&gt;"",ISNUMBER(A344)),VLOOKUP(A344,Studies!A:BR,4,FALSE),"")</f>
        <v>po with Perpetrator (Ketoconazole</v>
      </c>
      <c r="E344" s="188" t="str">
        <f>IF(AND(A344&lt;&gt;"",ISNUMBER(A344)),VLOOKUP(A344,Studies!A:BR,5,FALSE),"")</f>
        <v>Midazolam</v>
      </c>
      <c r="F344" s="79" t="s">
        <v>1277</v>
      </c>
      <c r="G344" s="78">
        <f t="shared" si="5"/>
        <v>1</v>
      </c>
    </row>
    <row r="345" spans="1:7" ht="13.9" x14ac:dyDescent="0.25">
      <c r="A345" s="110">
        <v>372</v>
      </c>
      <c r="B345" s="188" t="str">
        <f>IF(AND(A345&lt;&gt;"",ISNUMBER(A345)),VLOOKUP(A345,Studies!A:BR,2,FALSE),"")</f>
        <v>Olkkola 1994</v>
      </c>
      <c r="C345" s="188" t="str">
        <f>IF(AND(A345&lt;&gt;"",ISNUMBER(A345)),VLOOKUP(A345,Studies!A:BR,3,FALSE),"")</f>
        <v>https://www.ncbi.nlm.nih.gov/pubmed/8181191</v>
      </c>
      <c r="D345" s="256" t="str">
        <f>IF(AND(A345&lt;&gt;"",ISNUMBER(A345)),VLOOKUP(A345,Studies!A:BR,4,FALSE),"")</f>
        <v>po with Perpetrator (Itraconazole)</v>
      </c>
      <c r="E345" s="188" t="str">
        <f>IF(AND(A345&lt;&gt;"",ISNUMBER(A345)),VLOOKUP(A345,Studies!A:BR,5,FALSE),"")</f>
        <v>Itraconazole</v>
      </c>
      <c r="F345" s="79" t="s">
        <v>1307</v>
      </c>
      <c r="G345" s="78">
        <f t="shared" si="5"/>
        <v>1</v>
      </c>
    </row>
    <row r="346" spans="1:7" ht="13.9" x14ac:dyDescent="0.25">
      <c r="A346" s="110">
        <v>373</v>
      </c>
      <c r="B346" s="188" t="str">
        <f>IF(AND(A346&lt;&gt;"",ISNUMBER(A346)),VLOOKUP(A346,Studies!A:BR,2,FALSE),"")</f>
        <v>Olkkola 1994</v>
      </c>
      <c r="C346" s="188" t="str">
        <f>IF(AND(A346&lt;&gt;"",ISNUMBER(A346)),VLOOKUP(A346,Studies!A:BR,3,FALSE),"")</f>
        <v>https://www.ncbi.nlm.nih.gov/pubmed/8181191</v>
      </c>
      <c r="D346" s="256" t="str">
        <f>IF(AND(A346&lt;&gt;"",ISNUMBER(A346)),VLOOKUP(A346,Studies!A:BR,4,FALSE),"")</f>
        <v>po with Perpetrator (Ketoconazole</v>
      </c>
      <c r="E346" s="188" t="str">
        <f>IF(AND(A346&lt;&gt;"",ISNUMBER(A346)),VLOOKUP(A346,Studies!A:BR,5,FALSE),"")</f>
        <v>Ketoconazole</v>
      </c>
      <c r="F346" s="79" t="s">
        <v>1308</v>
      </c>
      <c r="G346" s="78">
        <f t="shared" si="5"/>
        <v>1</v>
      </c>
    </row>
    <row r="347" spans="1:7" ht="13.9" x14ac:dyDescent="0.25">
      <c r="A347" s="110">
        <v>374</v>
      </c>
      <c r="B347" s="188" t="str">
        <f>IF(AND(A347&lt;&gt;"",ISNUMBER(A347)),VLOOKUP(A347,Studies!A:BR,2,FALSE),"")</f>
        <v>Olkkola 1996</v>
      </c>
      <c r="C347" s="188" t="str">
        <f>IF(AND(A347&lt;&gt;"",ISNUMBER(A347)),VLOOKUP(A347,Studies!A:BR,3,FALSE),"")</f>
        <v>https://www.ncbi.nlm.nih.gov/pubmed/8623953</v>
      </c>
      <c r="D347" s="256" t="str">
        <f>IF(AND(A347&lt;&gt;"",ISNUMBER(A347)),VLOOKUP(A347,Studies!A:BR,4,FALSE),"")</f>
        <v>day 1 (po) Control (Perpetrator Placebo)</v>
      </c>
      <c r="E347" s="188" t="str">
        <f>IF(AND(A347&lt;&gt;"",ISNUMBER(A347)),VLOOKUP(A347,Studies!A:BR,5,FALSE),"")</f>
        <v>Midazolam</v>
      </c>
      <c r="F347" s="79" t="s">
        <v>1271</v>
      </c>
      <c r="G347" s="78">
        <f t="shared" si="5"/>
        <v>1</v>
      </c>
    </row>
    <row r="348" spans="1:7" ht="13.9" x14ac:dyDescent="0.25">
      <c r="A348" s="110">
        <v>375</v>
      </c>
      <c r="B348" s="188" t="str">
        <f>IF(AND(A348&lt;&gt;"",ISNUMBER(A348)),VLOOKUP(A348,Studies!A:BR,2,FALSE),"")</f>
        <v>Olkkola 1996</v>
      </c>
      <c r="C348" s="188" t="str">
        <f>IF(AND(A348&lt;&gt;"",ISNUMBER(A348)),VLOOKUP(A348,Studies!A:BR,3,FALSE),"")</f>
        <v>https://www.ncbi.nlm.nih.gov/pubmed/8623953</v>
      </c>
      <c r="D348" s="256" t="str">
        <f>IF(AND(A348&lt;&gt;"",ISNUMBER(A348)),VLOOKUP(A348,Studies!A:BR,4,FALSE),"")</f>
        <v>day 4 (iv) Control (Perpetrator Placebo)</v>
      </c>
      <c r="E348" s="188" t="str">
        <f>IF(AND(A348&lt;&gt;"",ISNUMBER(A348)),VLOOKUP(A348,Studies!A:BR,5,FALSE),"")</f>
        <v>Midazolam</v>
      </c>
      <c r="F348" s="79" t="s">
        <v>1271</v>
      </c>
      <c r="G348" s="78">
        <f t="shared" si="5"/>
        <v>1</v>
      </c>
    </row>
    <row r="349" spans="1:7" ht="13.9" x14ac:dyDescent="0.25">
      <c r="A349" s="110">
        <v>376</v>
      </c>
      <c r="B349" s="188" t="str">
        <f>IF(AND(A349&lt;&gt;"",ISNUMBER(A349)),VLOOKUP(A349,Studies!A:BR,2,FALSE),"")</f>
        <v>Olkkola 1996</v>
      </c>
      <c r="C349" s="188" t="str">
        <f>IF(AND(A349&lt;&gt;"",ISNUMBER(A349)),VLOOKUP(A349,Studies!A:BR,3,FALSE),"")</f>
        <v>https://www.ncbi.nlm.nih.gov/pubmed/8623953</v>
      </c>
      <c r="D349" s="256" t="str">
        <f>IF(AND(A349&lt;&gt;"",ISNUMBER(A349)),VLOOKUP(A349,Studies!A:BR,4,FALSE),"")</f>
        <v>day 6 (po) Control (Perpetrator Placebo)</v>
      </c>
      <c r="E349" s="188" t="str">
        <f>IF(AND(A349&lt;&gt;"",ISNUMBER(A349)),VLOOKUP(A349,Studies!A:BR,5,FALSE),"")</f>
        <v>Midazolam</v>
      </c>
      <c r="F349" s="79" t="s">
        <v>1271</v>
      </c>
      <c r="G349" s="78">
        <f t="shared" si="5"/>
        <v>1</v>
      </c>
    </row>
    <row r="350" spans="1:7" ht="13.9" x14ac:dyDescent="0.25">
      <c r="A350" s="110">
        <v>377</v>
      </c>
      <c r="B350" s="188" t="str">
        <f>IF(AND(A350&lt;&gt;"",ISNUMBER(A350)),VLOOKUP(A350,Studies!A:BR,2,FALSE),"")</f>
        <v>Olkkola 1996</v>
      </c>
      <c r="C350" s="188" t="str">
        <f>IF(AND(A350&lt;&gt;"",ISNUMBER(A350)),VLOOKUP(A350,Studies!A:BR,3,FALSE),"")</f>
        <v>https://www.ncbi.nlm.nih.gov/pubmed/8623953</v>
      </c>
      <c r="D350" s="256" t="str">
        <f>IF(AND(A350&lt;&gt;"",ISNUMBER(A350)),VLOOKUP(A350,Studies!A:BR,4,FALSE),"")</f>
        <v>day 1 (po) with Perpetrator (Itraconazole)</v>
      </c>
      <c r="E350" s="188" t="str">
        <f>IF(AND(A350&lt;&gt;"",ISNUMBER(A350)),VLOOKUP(A350,Studies!A:BR,5,FALSE),"")</f>
        <v>Midazolam</v>
      </c>
      <c r="F350" s="79" t="s">
        <v>1272</v>
      </c>
      <c r="G350" s="78">
        <f t="shared" si="5"/>
        <v>1</v>
      </c>
    </row>
    <row r="351" spans="1:7" ht="13.9" x14ac:dyDescent="0.25">
      <c r="A351" s="110">
        <v>378</v>
      </c>
      <c r="B351" s="188" t="str">
        <f>IF(AND(A351&lt;&gt;"",ISNUMBER(A351)),VLOOKUP(A351,Studies!A:BR,2,FALSE),"")</f>
        <v>Olkkola 1996</v>
      </c>
      <c r="C351" s="188" t="str">
        <f>IF(AND(A351&lt;&gt;"",ISNUMBER(A351)),VLOOKUP(A351,Studies!A:BR,3,FALSE),"")</f>
        <v>https://www.ncbi.nlm.nih.gov/pubmed/8623953</v>
      </c>
      <c r="D351" s="256" t="str">
        <f>IF(AND(A351&lt;&gt;"",ISNUMBER(A351)),VLOOKUP(A351,Studies!A:BR,4,FALSE),"")</f>
        <v>day 4 (iv) with Perpetrator (Itraconazole)</v>
      </c>
      <c r="E351" s="188" t="str">
        <f>IF(AND(A351&lt;&gt;"",ISNUMBER(A351)),VLOOKUP(A351,Studies!A:BR,5,FALSE),"")</f>
        <v>Midazolam</v>
      </c>
      <c r="F351" s="79" t="s">
        <v>1272</v>
      </c>
      <c r="G351" s="78">
        <f t="shared" si="5"/>
        <v>1</v>
      </c>
    </row>
    <row r="352" spans="1:7" ht="13.9" x14ac:dyDescent="0.25">
      <c r="A352" s="110">
        <v>379</v>
      </c>
      <c r="B352" s="188" t="str">
        <f>IF(AND(A352&lt;&gt;"",ISNUMBER(A352)),VLOOKUP(A352,Studies!A:BR,2,FALSE),"")</f>
        <v>Olkkola 1996</v>
      </c>
      <c r="C352" s="188" t="str">
        <f>IF(AND(A352&lt;&gt;"",ISNUMBER(A352)),VLOOKUP(A352,Studies!A:BR,3,FALSE),"")</f>
        <v>https://www.ncbi.nlm.nih.gov/pubmed/8623953</v>
      </c>
      <c r="D352" s="256" t="str">
        <f>IF(AND(A352&lt;&gt;"",ISNUMBER(A352)),VLOOKUP(A352,Studies!A:BR,4,FALSE),"")</f>
        <v>day 6 (po) with Perpetrator (Itraconazole)</v>
      </c>
      <c r="E352" s="188" t="str">
        <f>IF(AND(A352&lt;&gt;"",ISNUMBER(A352)),VLOOKUP(A352,Studies!A:BR,5,FALSE),"")</f>
        <v>Midazolam</v>
      </c>
      <c r="F352" s="79" t="s">
        <v>1272</v>
      </c>
      <c r="G352" s="78">
        <f t="shared" si="5"/>
        <v>1</v>
      </c>
    </row>
    <row r="353" spans="1:7" ht="13.9" x14ac:dyDescent="0.25">
      <c r="A353" s="110">
        <v>380</v>
      </c>
      <c r="B353" s="188" t="str">
        <f>IF(AND(A353&lt;&gt;"",ISNUMBER(A353)),VLOOKUP(A353,Studies!A:BR,2,FALSE),"")</f>
        <v>Olkkola 1996</v>
      </c>
      <c r="C353" s="188" t="str">
        <f>IF(AND(A353&lt;&gt;"",ISNUMBER(A353)),VLOOKUP(A353,Studies!A:BR,3,FALSE),"")</f>
        <v>https://www.ncbi.nlm.nih.gov/pubmed/8623953</v>
      </c>
      <c r="D353" s="256" t="str">
        <f>IF(AND(A353&lt;&gt;"",ISNUMBER(A353)),VLOOKUP(A353,Studies!A:BR,4,FALSE),"")</f>
        <v>day 1 (po) with Perpetrator (Fluconazole)</v>
      </c>
      <c r="E353" s="188" t="str">
        <f>IF(AND(A353&lt;&gt;"",ISNUMBER(A353)),VLOOKUP(A353,Studies!A:BR,5,FALSE),"")</f>
        <v>Midazolam</v>
      </c>
      <c r="F353" s="79" t="s">
        <v>1329</v>
      </c>
      <c r="G353" s="78">
        <f t="shared" si="5"/>
        <v>1</v>
      </c>
    </row>
    <row r="354" spans="1:7" ht="13.9" x14ac:dyDescent="0.25">
      <c r="A354" s="110">
        <v>381</v>
      </c>
      <c r="B354" s="188" t="str">
        <f>IF(AND(A354&lt;&gt;"",ISNUMBER(A354)),VLOOKUP(A354,Studies!A:BR,2,FALSE),"")</f>
        <v>Olkkola 1996</v>
      </c>
      <c r="C354" s="188" t="str">
        <f>IF(AND(A354&lt;&gt;"",ISNUMBER(A354)),VLOOKUP(A354,Studies!A:BR,3,FALSE),"")</f>
        <v>https://www.ncbi.nlm.nih.gov/pubmed/8623953</v>
      </c>
      <c r="D354" s="256" t="str">
        <f>IF(AND(A354&lt;&gt;"",ISNUMBER(A354)),VLOOKUP(A354,Studies!A:BR,4,FALSE),"")</f>
        <v>day 4 (iv) with Perpetrator (Fluconazole)</v>
      </c>
      <c r="E354" s="188" t="str">
        <f>IF(AND(A354&lt;&gt;"",ISNUMBER(A354)),VLOOKUP(A354,Studies!A:BR,5,FALSE),"")</f>
        <v>Midazolam</v>
      </c>
      <c r="F354" s="79" t="s">
        <v>1329</v>
      </c>
      <c r="G354" s="78">
        <f t="shared" si="5"/>
        <v>1</v>
      </c>
    </row>
    <row r="355" spans="1:7" ht="13.9" x14ac:dyDescent="0.25">
      <c r="A355" s="110">
        <v>382</v>
      </c>
      <c r="B355" s="188" t="str">
        <f>IF(AND(A355&lt;&gt;"",ISNUMBER(A355)),VLOOKUP(A355,Studies!A:BR,2,FALSE),"")</f>
        <v>Olkkola 1996</v>
      </c>
      <c r="C355" s="188" t="str">
        <f>IF(AND(A355&lt;&gt;"",ISNUMBER(A355)),VLOOKUP(A355,Studies!A:BR,3,FALSE),"")</f>
        <v>https://www.ncbi.nlm.nih.gov/pubmed/8623953</v>
      </c>
      <c r="D355" s="256" t="str">
        <f>IF(AND(A355&lt;&gt;"",ISNUMBER(A355)),VLOOKUP(A355,Studies!A:BR,4,FALSE),"")</f>
        <v>day 6 (po) with Perpetrator (Fluconazole)</v>
      </c>
      <c r="E355" s="188" t="str">
        <f>IF(AND(A355&lt;&gt;"",ISNUMBER(A355)),VLOOKUP(A355,Studies!A:BR,5,FALSE),"")</f>
        <v>Midazolam</v>
      </c>
      <c r="F355" s="79" t="s">
        <v>1329</v>
      </c>
      <c r="G355" s="78">
        <f t="shared" si="5"/>
        <v>1</v>
      </c>
    </row>
    <row r="356" spans="1:7" ht="13.9" x14ac:dyDescent="0.25">
      <c r="A356" s="110">
        <v>383</v>
      </c>
      <c r="B356" s="188" t="str">
        <f>IF(AND(A356&lt;&gt;"",ISNUMBER(A356)),VLOOKUP(A356,Studies!A:BR,2,FALSE),"")</f>
        <v>Peloquin 1997</v>
      </c>
      <c r="C356" s="188" t="str">
        <f>IF(AND(A356&lt;&gt;"",ISNUMBER(A356)),VLOOKUP(A356,Studies!A:BR,3,FALSE),"")</f>
        <v>https://www.ncbi.nlm.nih.gov/pubmed/9420037</v>
      </c>
      <c r="D356" s="256" t="str">
        <f>IF(AND(A356&lt;&gt;"",ISNUMBER(A356)),VLOOKUP(A356,Studies!A:BR,4,FALSE),"")</f>
        <v>600 mg</v>
      </c>
      <c r="E356" s="188" t="str">
        <f>IF(AND(A356&lt;&gt;"",ISNUMBER(A356)),VLOOKUP(A356,Studies!A:BR,5,FALSE),"")</f>
        <v>Rifampicin</v>
      </c>
      <c r="F356" s="79" t="s">
        <v>54</v>
      </c>
      <c r="G356" s="78">
        <f t="shared" si="5"/>
        <v>1</v>
      </c>
    </row>
    <row r="357" spans="1:7" ht="13.9" x14ac:dyDescent="0.25">
      <c r="A357" s="110">
        <v>384</v>
      </c>
      <c r="B357" s="188" t="str">
        <f>IF(AND(A357&lt;&gt;"",ISNUMBER(A357)),VLOOKUP(A357,Studies!A:BR,2,FALSE),"")</f>
        <v>Peloquin 1999</v>
      </c>
      <c r="C357" s="188" t="str">
        <f>IF(AND(A357&lt;&gt;"",ISNUMBER(A357)),VLOOKUP(A357,Studies!A:BR,3,FALSE),"")</f>
        <v>https://www.ncbi.nlm.nih.gov/pubmed/9925057</v>
      </c>
      <c r="D357" s="256" t="str">
        <f>IF(AND(A357&lt;&gt;"",ISNUMBER(A357)),VLOOKUP(A357,Studies!A:BR,4,FALSE),"")</f>
        <v>fast1</v>
      </c>
      <c r="E357" s="188" t="str">
        <f>IF(AND(A357&lt;&gt;"",ISNUMBER(A357)),VLOOKUP(A357,Studies!A:BR,5,FALSE),"")</f>
        <v>Rifampicin</v>
      </c>
      <c r="F357" s="79" t="s">
        <v>54</v>
      </c>
      <c r="G357" s="78">
        <f t="shared" si="5"/>
        <v>1</v>
      </c>
    </row>
    <row r="358" spans="1:7" ht="13.9" x14ac:dyDescent="0.25">
      <c r="A358" s="110">
        <v>385</v>
      </c>
      <c r="B358" s="188" t="str">
        <f>IF(AND(A358&lt;&gt;"",ISNUMBER(A358)),VLOOKUP(A358,Studies!A:BR,2,FALSE),"")</f>
        <v>Peloquin 1999</v>
      </c>
      <c r="C358" s="188" t="str">
        <f>IF(AND(A358&lt;&gt;"",ISNUMBER(A358)),VLOOKUP(A358,Studies!A:BR,3,FALSE),"")</f>
        <v>https://www.ncbi.nlm.nih.gov/pubmed/9925057</v>
      </c>
      <c r="D358" s="256" t="str">
        <f>IF(AND(A358&lt;&gt;"",ISNUMBER(A358)),VLOOKUP(A358,Studies!A:BR,4,FALSE),"")</f>
        <v>fast2</v>
      </c>
      <c r="E358" s="188" t="str">
        <f>IF(AND(A358&lt;&gt;"",ISNUMBER(A358)),VLOOKUP(A358,Studies!A:BR,5,FALSE),"")</f>
        <v>Rifampicin</v>
      </c>
      <c r="F358" s="79" t="s">
        <v>54</v>
      </c>
      <c r="G358" s="78">
        <f t="shared" si="5"/>
        <v>1</v>
      </c>
    </row>
    <row r="359" spans="1:7" ht="13.9" x14ac:dyDescent="0.25">
      <c r="A359" s="110">
        <v>386</v>
      </c>
      <c r="B359" s="188" t="str">
        <f>IF(AND(A359&lt;&gt;"",ISNUMBER(A359)),VLOOKUP(A359,Studies!A:BR,2,FALSE),"")</f>
        <v>Peloquin 1999</v>
      </c>
      <c r="C359" s="188" t="str">
        <f>IF(AND(A359&lt;&gt;"",ISNUMBER(A359)),VLOOKUP(A359,Studies!A:BR,3,FALSE),"")</f>
        <v>https://www.ncbi.nlm.nih.gov/pubmed/9925057</v>
      </c>
      <c r="D359" s="256" t="str">
        <f>IF(AND(A359&lt;&gt;"",ISNUMBER(A359)),VLOOKUP(A359,Studies!A:BR,4,FALSE),"")</f>
        <v>antacid</v>
      </c>
      <c r="E359" s="188" t="str">
        <f>IF(AND(A359&lt;&gt;"",ISNUMBER(A359)),VLOOKUP(A359,Studies!A:BR,5,FALSE),"")</f>
        <v>Rifampicin</v>
      </c>
      <c r="F359" s="79" t="s">
        <v>54</v>
      </c>
      <c r="G359" s="78">
        <f t="shared" si="5"/>
        <v>1</v>
      </c>
    </row>
    <row r="360" spans="1:7" ht="13.9" x14ac:dyDescent="0.25">
      <c r="A360" s="110">
        <v>387</v>
      </c>
      <c r="B360" s="188" t="str">
        <f>IF(AND(A360&lt;&gt;"",ISNUMBER(A360)),VLOOKUP(A360,Studies!A:BR,2,FALSE),"")</f>
        <v>Peloquin 1999</v>
      </c>
      <c r="C360" s="188" t="str">
        <f>IF(AND(A360&lt;&gt;"",ISNUMBER(A360)),VLOOKUP(A360,Studies!A:BR,3,FALSE),"")</f>
        <v>https://www.ncbi.nlm.nih.gov/pubmed/9925057</v>
      </c>
      <c r="D360" s="256" t="str">
        <f>IF(AND(A360&lt;&gt;"",ISNUMBER(A360)),VLOOKUP(A360,Studies!A:BR,4,FALSE),"")</f>
        <v>fed</v>
      </c>
      <c r="E360" s="188" t="str">
        <f>IF(AND(A360&lt;&gt;"",ISNUMBER(A360)),VLOOKUP(A360,Studies!A:BR,5,FALSE),"")</f>
        <v>Rifampicin</v>
      </c>
      <c r="F360" s="79" t="s">
        <v>54</v>
      </c>
      <c r="G360" s="78">
        <f t="shared" si="5"/>
        <v>1</v>
      </c>
    </row>
    <row r="361" spans="1:7" ht="13.9" x14ac:dyDescent="0.25">
      <c r="A361" s="110">
        <v>388</v>
      </c>
      <c r="B361" s="188" t="str">
        <f>IF(AND(A361&lt;&gt;"",ISNUMBER(A361)),VLOOKUP(A361,Studies!A:BR,2,FALSE),"")</f>
        <v>Phimmasone 2001</v>
      </c>
      <c r="C361" s="188" t="str">
        <f>IF(AND(A361&lt;&gt;"",ISNUMBER(A361)),VLOOKUP(A361,Studies!A:BR,3,FALSE),"")</f>
        <v>https://www.ncbi.nlm.nih.gov/pubmed/11753266</v>
      </c>
      <c r="D361" s="256" t="str">
        <f>IF(AND(A361&lt;&gt;"",ISNUMBER(A361)),VLOOKUP(A361,Studies!A:BR,4,FALSE),"")</f>
        <v>Control (Perpetrator Placebo)</v>
      </c>
      <c r="E361" s="188" t="str">
        <f>IF(AND(A361&lt;&gt;"",ISNUMBER(A361)),VLOOKUP(A361,Studies!A:BR,5,FALSE),"")</f>
        <v>Midazolam</v>
      </c>
      <c r="F361" s="79" t="s">
        <v>1273</v>
      </c>
      <c r="G361" s="78">
        <f t="shared" si="5"/>
        <v>1</v>
      </c>
    </row>
    <row r="362" spans="1:7" ht="13.9" x14ac:dyDescent="0.25">
      <c r="A362" s="110">
        <v>389</v>
      </c>
      <c r="B362" s="188" t="str">
        <f>IF(AND(A362&lt;&gt;"",ISNUMBER(A362)),VLOOKUP(A362,Studies!A:BR,2,FALSE),"")</f>
        <v>Phimmasone 2001</v>
      </c>
      <c r="C362" s="188" t="str">
        <f>IF(AND(A362&lt;&gt;"",ISNUMBER(A362)),VLOOKUP(A362,Studies!A:BR,3,FALSE),"")</f>
        <v>https://www.ncbi.nlm.nih.gov/pubmed/11753266</v>
      </c>
      <c r="D362" s="256" t="str">
        <f>IF(AND(A362&lt;&gt;"",ISNUMBER(A362)),VLOOKUP(A362,Studies!A:BR,4,FALSE),"")</f>
        <v>with Perpetrator (Rifampicin)</v>
      </c>
      <c r="E362" s="188" t="str">
        <f>IF(AND(A362&lt;&gt;"",ISNUMBER(A362)),VLOOKUP(A362,Studies!A:BR,5,FALSE),"")</f>
        <v>Midazolam</v>
      </c>
      <c r="F362" s="79" t="s">
        <v>1274</v>
      </c>
      <c r="G362" s="78">
        <f t="shared" si="5"/>
        <v>1</v>
      </c>
    </row>
    <row r="363" spans="1:7" ht="13.9" x14ac:dyDescent="0.25">
      <c r="A363" s="110">
        <v>390</v>
      </c>
      <c r="B363" s="188" t="str">
        <f>IF(AND(A363&lt;&gt;"",ISNUMBER(A363)),VLOOKUP(A363,Studies!A:BR,2,FALSE),"")</f>
        <v>Phimmasone 2001</v>
      </c>
      <c r="C363" s="188" t="str">
        <f>IF(AND(A363&lt;&gt;"",ISNUMBER(A363)),VLOOKUP(A363,Studies!A:BR,3,FALSE),"")</f>
        <v>https://www.ncbi.nlm.nih.gov/pubmed/11753266</v>
      </c>
      <c r="D363" s="256" t="str">
        <f>IF(AND(A363&lt;&gt;"",ISNUMBER(A363)),VLOOKUP(A363,Studies!A:BR,4,FALSE),"")</f>
        <v>Control (Perpetrator Placebo)</v>
      </c>
      <c r="E363" s="188" t="str">
        <f>IF(AND(A363&lt;&gt;"",ISNUMBER(A363)),VLOOKUP(A363,Studies!A:BR,5,FALSE),"")</f>
        <v>Alfentanil</v>
      </c>
      <c r="F363" s="79" t="s">
        <v>1287</v>
      </c>
      <c r="G363" s="78">
        <f t="shared" si="5"/>
        <v>1</v>
      </c>
    </row>
    <row r="364" spans="1:7" ht="13.9" x14ac:dyDescent="0.25">
      <c r="A364" s="110">
        <v>391</v>
      </c>
      <c r="B364" s="188" t="str">
        <f>IF(AND(A364&lt;&gt;"",ISNUMBER(A364)),VLOOKUP(A364,Studies!A:BR,2,FALSE),"")</f>
        <v>Phimmasone 2001</v>
      </c>
      <c r="C364" s="188" t="str">
        <f>IF(AND(A364&lt;&gt;"",ISNUMBER(A364)),VLOOKUP(A364,Studies!A:BR,3,FALSE),"")</f>
        <v>https://www.ncbi.nlm.nih.gov/pubmed/11753266</v>
      </c>
      <c r="D364" s="256" t="str">
        <f>IF(AND(A364&lt;&gt;"",ISNUMBER(A364)),VLOOKUP(A364,Studies!A:BR,4,FALSE),"")</f>
        <v>with Perpetrator (Rifampicin)</v>
      </c>
      <c r="E364" s="188" t="str">
        <f>IF(AND(A364&lt;&gt;"",ISNUMBER(A364)),VLOOKUP(A364,Studies!A:BR,5,FALSE),"")</f>
        <v>Alfentanil</v>
      </c>
      <c r="F364" s="79" t="s">
        <v>1288</v>
      </c>
      <c r="G364" s="78">
        <f t="shared" si="5"/>
        <v>1</v>
      </c>
    </row>
    <row r="365" spans="1:7" ht="13.9" x14ac:dyDescent="0.25">
      <c r="A365" s="110">
        <v>392</v>
      </c>
      <c r="B365" s="188" t="str">
        <f>IF(AND(A365&lt;&gt;"",ISNUMBER(A365)),VLOOKUP(A365,Studies!A:BR,2,FALSE),"")</f>
        <v>Reitman 2011</v>
      </c>
      <c r="C365" s="188" t="str">
        <f>IF(AND(A365&lt;&gt;"",ISNUMBER(A365)),VLOOKUP(A365,Studies!A:BR,3,FALSE),"")</f>
        <v>https://www.ncbi.nlm.nih.gov/pubmed/21191377</v>
      </c>
      <c r="D365" s="256" t="str">
        <f>IF(AND(A365&lt;&gt;"",ISNUMBER(A365)),VLOOKUP(A365,Studies!A:BR,4,FALSE),"")</f>
        <v>Week 0 after Perpetrator (Rifampicin)</v>
      </c>
      <c r="E365" s="188" t="str">
        <f>IF(AND(A365&lt;&gt;"",ISNUMBER(A365)),VLOOKUP(A365,Studies!A:BR,5,FALSE),"")</f>
        <v>Midazolam</v>
      </c>
      <c r="F365" s="79" t="s">
        <v>1274</v>
      </c>
      <c r="G365" s="78">
        <f t="shared" si="5"/>
        <v>1</v>
      </c>
    </row>
    <row r="366" spans="1:7" ht="13.9" x14ac:dyDescent="0.25">
      <c r="A366" s="110">
        <v>393</v>
      </c>
      <c r="B366" s="188" t="str">
        <f>IF(AND(A366&lt;&gt;"",ISNUMBER(A366)),VLOOKUP(A366,Studies!A:BR,2,FALSE),"")</f>
        <v>Reitman 2011</v>
      </c>
      <c r="C366" s="188" t="str">
        <f>IF(AND(A366&lt;&gt;"",ISNUMBER(A366)),VLOOKUP(A366,Studies!A:BR,3,FALSE),"")</f>
        <v>https://www.ncbi.nlm.nih.gov/pubmed/21191377</v>
      </c>
      <c r="D366" s="256" t="str">
        <f>IF(AND(A366&lt;&gt;"",ISNUMBER(A366)),VLOOKUP(A366,Studies!A:BR,4,FALSE),"")</f>
        <v>Week 1 after Perpetrator (Rifampicin)</v>
      </c>
      <c r="E366" s="188" t="str">
        <f>IF(AND(A366&lt;&gt;"",ISNUMBER(A366)),VLOOKUP(A366,Studies!A:BR,5,FALSE),"")</f>
        <v>Midazolam</v>
      </c>
      <c r="F366" s="79" t="s">
        <v>1274</v>
      </c>
      <c r="G366" s="78">
        <f t="shared" si="5"/>
        <v>1</v>
      </c>
    </row>
    <row r="367" spans="1:7" ht="13.9" x14ac:dyDescent="0.25">
      <c r="A367" s="110">
        <v>394</v>
      </c>
      <c r="B367" s="188" t="str">
        <f>IF(AND(A367&lt;&gt;"",ISNUMBER(A367)),VLOOKUP(A367,Studies!A:BR,2,FALSE),"")</f>
        <v>Reitman 2011</v>
      </c>
      <c r="C367" s="188" t="str">
        <f>IF(AND(A367&lt;&gt;"",ISNUMBER(A367)),VLOOKUP(A367,Studies!A:BR,3,FALSE),"")</f>
        <v>https://www.ncbi.nlm.nih.gov/pubmed/21191377</v>
      </c>
      <c r="D367" s="256" t="str">
        <f>IF(AND(A367&lt;&gt;"",ISNUMBER(A367)),VLOOKUP(A367,Studies!A:BR,4,FALSE),"")</f>
        <v>Week 2 after Perpetrator (Rifampicin)</v>
      </c>
      <c r="E367" s="188" t="str">
        <f>IF(AND(A367&lt;&gt;"",ISNUMBER(A367)),VLOOKUP(A367,Studies!A:BR,5,FALSE),"")</f>
        <v>Midazolam</v>
      </c>
      <c r="F367" s="79" t="s">
        <v>1274</v>
      </c>
      <c r="G367" s="78">
        <f t="shared" si="5"/>
        <v>1</v>
      </c>
    </row>
    <row r="368" spans="1:7" ht="13.9" x14ac:dyDescent="0.25">
      <c r="A368" s="110">
        <v>395</v>
      </c>
      <c r="B368" s="188" t="str">
        <f>IF(AND(A368&lt;&gt;"",ISNUMBER(A368)),VLOOKUP(A368,Studies!A:BR,2,FALSE),"")</f>
        <v>Reitman 2011</v>
      </c>
      <c r="C368" s="188" t="str">
        <f>IF(AND(A368&lt;&gt;"",ISNUMBER(A368)),VLOOKUP(A368,Studies!A:BR,3,FALSE),"")</f>
        <v>https://www.ncbi.nlm.nih.gov/pubmed/21191377</v>
      </c>
      <c r="D368" s="256" t="str">
        <f>IF(AND(A368&lt;&gt;"",ISNUMBER(A368)),VLOOKUP(A368,Studies!A:BR,4,FALSE),"")</f>
        <v>Week 4 after Perpetrator (Rifampicin)</v>
      </c>
      <c r="E368" s="188" t="str">
        <f>IF(AND(A368&lt;&gt;"",ISNUMBER(A368)),VLOOKUP(A368,Studies!A:BR,5,FALSE),"")</f>
        <v>Midazolam</v>
      </c>
      <c r="F368" s="79" t="s">
        <v>1273</v>
      </c>
      <c r="G368" s="78">
        <f t="shared" si="5"/>
        <v>1</v>
      </c>
    </row>
    <row r="369" spans="1:7" ht="13.9" x14ac:dyDescent="0.25">
      <c r="A369" s="110">
        <v>396</v>
      </c>
      <c r="B369" s="188" t="str">
        <f>IF(AND(A369&lt;&gt;"",ISNUMBER(A369)),VLOOKUP(A369,Studies!A:BR,2,FALSE),"")</f>
        <v>Reitman 2011</v>
      </c>
      <c r="C369" s="188" t="str">
        <f>IF(AND(A369&lt;&gt;"",ISNUMBER(A369)),VLOOKUP(A369,Studies!A:BR,3,FALSE),"")</f>
        <v>https://www.ncbi.nlm.nih.gov/pubmed/21191377</v>
      </c>
      <c r="D369" s="256" t="str">
        <f>IF(AND(A369&lt;&gt;"",ISNUMBER(A369)),VLOOKUP(A369,Studies!A:BR,4,FALSE),"")</f>
        <v>Week 0 after Perpetrator (Rifampicin)</v>
      </c>
      <c r="E369" s="188" t="str">
        <f>IF(AND(A369&lt;&gt;"",ISNUMBER(A369)),VLOOKUP(A369,Studies!A:BR,5,FALSE),"")</f>
        <v>Digoxin</v>
      </c>
      <c r="F369" s="79" t="s">
        <v>1279</v>
      </c>
      <c r="G369" s="78">
        <f t="shared" si="5"/>
        <v>1</v>
      </c>
    </row>
    <row r="370" spans="1:7" ht="13.9" x14ac:dyDescent="0.25">
      <c r="A370" s="110">
        <v>397</v>
      </c>
      <c r="B370" s="188" t="str">
        <f>IF(AND(A370&lt;&gt;"",ISNUMBER(A370)),VLOOKUP(A370,Studies!A:BR,2,FALSE),"")</f>
        <v>Reitman 2011</v>
      </c>
      <c r="C370" s="188" t="str">
        <f>IF(AND(A370&lt;&gt;"",ISNUMBER(A370)),VLOOKUP(A370,Studies!A:BR,3,FALSE),"")</f>
        <v>https://www.ncbi.nlm.nih.gov/pubmed/21191377</v>
      </c>
      <c r="D370" s="256" t="str">
        <f>IF(AND(A370&lt;&gt;"",ISNUMBER(A370)),VLOOKUP(A370,Studies!A:BR,4,FALSE),"")</f>
        <v>Week 1 after Perpetrator (Rifampicin)</v>
      </c>
      <c r="E370" s="188" t="str">
        <f>IF(AND(A370&lt;&gt;"",ISNUMBER(A370)),VLOOKUP(A370,Studies!A:BR,5,FALSE),"")</f>
        <v>Digoxin</v>
      </c>
      <c r="F370" s="79" t="s">
        <v>1279</v>
      </c>
      <c r="G370" s="78">
        <f t="shared" si="5"/>
        <v>1</v>
      </c>
    </row>
    <row r="371" spans="1:7" ht="13.9" x14ac:dyDescent="0.25">
      <c r="A371" s="110">
        <v>398</v>
      </c>
      <c r="B371" s="188" t="str">
        <f>IF(AND(A371&lt;&gt;"",ISNUMBER(A371)),VLOOKUP(A371,Studies!A:BR,2,FALSE),"")</f>
        <v>Reitman 2011</v>
      </c>
      <c r="C371" s="188" t="str">
        <f>IF(AND(A371&lt;&gt;"",ISNUMBER(A371)),VLOOKUP(A371,Studies!A:BR,3,FALSE),"")</f>
        <v>https://www.ncbi.nlm.nih.gov/pubmed/21191377</v>
      </c>
      <c r="D371" s="256" t="str">
        <f>IF(AND(A371&lt;&gt;"",ISNUMBER(A371)),VLOOKUP(A371,Studies!A:BR,4,FALSE),"")</f>
        <v>Week 2 after Perpetrator (Rifampicin)</v>
      </c>
      <c r="E371" s="188" t="str">
        <f>IF(AND(A371&lt;&gt;"",ISNUMBER(A371)),VLOOKUP(A371,Studies!A:BR,5,FALSE),"")</f>
        <v>Digoxin</v>
      </c>
      <c r="F371" s="79" t="s">
        <v>1279</v>
      </c>
      <c r="G371" s="78">
        <f t="shared" si="5"/>
        <v>1</v>
      </c>
    </row>
    <row r="372" spans="1:7" ht="13.9" x14ac:dyDescent="0.25">
      <c r="A372" s="110">
        <v>399</v>
      </c>
      <c r="B372" s="188" t="str">
        <f>IF(AND(A372&lt;&gt;"",ISNUMBER(A372)),VLOOKUP(A372,Studies!A:BR,2,FALSE),"")</f>
        <v>Reitman 2011</v>
      </c>
      <c r="C372" s="188" t="str">
        <f>IF(AND(A372&lt;&gt;"",ISNUMBER(A372)),VLOOKUP(A372,Studies!A:BR,3,FALSE),"")</f>
        <v>https://www.ncbi.nlm.nih.gov/pubmed/21191377</v>
      </c>
      <c r="D372" s="256" t="str">
        <f>IF(AND(A372&lt;&gt;"",ISNUMBER(A372)),VLOOKUP(A372,Studies!A:BR,4,FALSE),"")</f>
        <v>Week 4 after Perpetrator (Rifampicin)</v>
      </c>
      <c r="E372" s="188" t="str">
        <f>IF(AND(A372&lt;&gt;"",ISNUMBER(A372)),VLOOKUP(A372,Studies!A:BR,5,FALSE),"")</f>
        <v>Digoxin</v>
      </c>
      <c r="F372" s="79" t="s">
        <v>1278</v>
      </c>
      <c r="G372" s="78">
        <f t="shared" si="5"/>
        <v>1</v>
      </c>
    </row>
    <row r="373" spans="1:7" ht="13.9" x14ac:dyDescent="0.25">
      <c r="A373" s="110">
        <v>400</v>
      </c>
      <c r="B373" s="188" t="str">
        <f>IF(AND(A373&lt;&gt;"",ISNUMBER(A373)),VLOOKUP(A373,Studies!A:BR,2,FALSE),"")</f>
        <v>Saari 2006</v>
      </c>
      <c r="C373" s="188" t="str">
        <f>IF(AND(A373&lt;&gt;"",ISNUMBER(A373)),VLOOKUP(A373,Studies!A:BR,3,FALSE),"")</f>
        <v>https://www.ncbi.nlm.nih.gov/pubmed/16580904</v>
      </c>
      <c r="D373" s="256" t="str">
        <f>IF(AND(A373&lt;&gt;"",ISNUMBER(A373)),VLOOKUP(A373,Studies!A:BR,4,FALSE),"")</f>
        <v>po Control (Perpetrator Placebo)</v>
      </c>
      <c r="E373" s="188" t="str">
        <f>IF(AND(A373&lt;&gt;"",ISNUMBER(A373)),VLOOKUP(A373,Studies!A:BR,5,FALSE),"")</f>
        <v>Midazolam</v>
      </c>
      <c r="F373" s="79" t="s">
        <v>1309</v>
      </c>
      <c r="G373" s="78">
        <f t="shared" si="5"/>
        <v>1</v>
      </c>
    </row>
    <row r="374" spans="1:7" ht="13.9" x14ac:dyDescent="0.25">
      <c r="A374" s="110">
        <v>401</v>
      </c>
      <c r="B374" s="188" t="str">
        <f>IF(AND(A374&lt;&gt;"",ISNUMBER(A374)),VLOOKUP(A374,Studies!A:BR,2,FALSE),"")</f>
        <v>Saari 2006</v>
      </c>
      <c r="C374" s="188" t="str">
        <f>IF(AND(A374&lt;&gt;"",ISNUMBER(A374)),VLOOKUP(A374,Studies!A:BR,3,FALSE),"")</f>
        <v>https://www.ncbi.nlm.nih.gov/pubmed/16580904</v>
      </c>
      <c r="D374" s="256" t="str">
        <f>IF(AND(A374&lt;&gt;"",ISNUMBER(A374)),VLOOKUP(A374,Studies!A:BR,4,FALSE),"")</f>
        <v>po with Perpetrator (Voriconazole)</v>
      </c>
      <c r="E374" s="188" t="str">
        <f>IF(AND(A374&lt;&gt;"",ISNUMBER(A374)),VLOOKUP(A374,Studies!A:BR,5,FALSE),"")</f>
        <v>Midazolam</v>
      </c>
      <c r="F374" s="79" t="s">
        <v>1310</v>
      </c>
      <c r="G374" s="78">
        <f t="shared" si="5"/>
        <v>1</v>
      </c>
    </row>
    <row r="375" spans="1:7" ht="13.9" x14ac:dyDescent="0.25">
      <c r="A375" s="110">
        <v>402</v>
      </c>
      <c r="B375" s="188" t="str">
        <f>IF(AND(A375&lt;&gt;"",ISNUMBER(A375)),VLOOKUP(A375,Studies!A:BR,2,FALSE),"")</f>
        <v>Saari 2006</v>
      </c>
      <c r="C375" s="188" t="str">
        <f>IF(AND(A375&lt;&gt;"",ISNUMBER(A375)),VLOOKUP(A375,Studies!A:BR,3,FALSE),"")</f>
        <v>https://www.ncbi.nlm.nih.gov/pubmed/16580904</v>
      </c>
      <c r="D375" s="256" t="str">
        <f>IF(AND(A375&lt;&gt;"",ISNUMBER(A375)),VLOOKUP(A375,Studies!A:BR,4,FALSE),"")</f>
        <v>po with Perpetrator (Voriconazole)</v>
      </c>
      <c r="E375" s="188" t="str">
        <f>IF(AND(A375&lt;&gt;"",ISNUMBER(A375)),VLOOKUP(A375,Studies!A:BR,5,FALSE),"")</f>
        <v>Voriconazole</v>
      </c>
      <c r="F375" s="79" t="s">
        <v>1311</v>
      </c>
      <c r="G375" s="78">
        <f t="shared" si="5"/>
        <v>1</v>
      </c>
    </row>
    <row r="376" spans="1:7" ht="13.9" x14ac:dyDescent="0.25">
      <c r="A376" s="110">
        <v>403</v>
      </c>
      <c r="B376" s="188" t="str">
        <f>IF(AND(A376&lt;&gt;"",ISNUMBER(A376)),VLOOKUP(A376,Studies!A:BR,2,FALSE),"")</f>
        <v>Saari 2006</v>
      </c>
      <c r="C376" s="188" t="str">
        <f>IF(AND(A376&lt;&gt;"",ISNUMBER(A376)),VLOOKUP(A376,Studies!A:BR,3,FALSE),"")</f>
        <v>https://www.ncbi.nlm.nih.gov/pubmed/16580904</v>
      </c>
      <c r="D376" s="256" t="str">
        <f>IF(AND(A376&lt;&gt;"",ISNUMBER(A376)),VLOOKUP(A376,Studies!A:BR,4,FALSE),"")</f>
        <v>iv Control (Perpetrator Placebo)</v>
      </c>
      <c r="E376" s="188" t="str">
        <f>IF(AND(A376&lt;&gt;"",ISNUMBER(A376)),VLOOKUP(A376,Studies!A:BR,5,FALSE),"")</f>
        <v>Midazolam</v>
      </c>
      <c r="F376" s="79" t="s">
        <v>1309</v>
      </c>
      <c r="G376" s="78">
        <f t="shared" si="5"/>
        <v>1</v>
      </c>
    </row>
    <row r="377" spans="1:7" ht="13.9" x14ac:dyDescent="0.25">
      <c r="A377" s="110">
        <v>404</v>
      </c>
      <c r="B377" s="188" t="str">
        <f>IF(AND(A377&lt;&gt;"",ISNUMBER(A377)),VLOOKUP(A377,Studies!A:BR,2,FALSE),"")</f>
        <v>Saari 2006</v>
      </c>
      <c r="C377" s="188" t="str">
        <f>IF(AND(A377&lt;&gt;"",ISNUMBER(A377)),VLOOKUP(A377,Studies!A:BR,3,FALSE),"")</f>
        <v>https://www.ncbi.nlm.nih.gov/pubmed/16580904</v>
      </c>
      <c r="D377" s="256" t="str">
        <f>IF(AND(A377&lt;&gt;"",ISNUMBER(A377)),VLOOKUP(A377,Studies!A:BR,4,FALSE),"")</f>
        <v>iv with Perpetrator (Voriconazole)</v>
      </c>
      <c r="E377" s="188" t="str">
        <f>IF(AND(A377&lt;&gt;"",ISNUMBER(A377)),VLOOKUP(A377,Studies!A:BR,5,FALSE),"")</f>
        <v>Midazolam</v>
      </c>
      <c r="F377" s="79" t="s">
        <v>1310</v>
      </c>
      <c r="G377" s="78">
        <f t="shared" si="5"/>
        <v>1</v>
      </c>
    </row>
    <row r="378" spans="1:7" ht="13.9" x14ac:dyDescent="0.25">
      <c r="A378" s="110">
        <v>405</v>
      </c>
      <c r="B378" s="188" t="str">
        <f>IF(AND(A378&lt;&gt;"",ISNUMBER(A378)),VLOOKUP(A378,Studies!A:BR,2,FALSE),"")</f>
        <v>Saari 2006</v>
      </c>
      <c r="C378" s="188" t="str">
        <f>IF(AND(A378&lt;&gt;"",ISNUMBER(A378)),VLOOKUP(A378,Studies!A:BR,3,FALSE),"")</f>
        <v>https://www.ncbi.nlm.nih.gov/pubmed/16580904</v>
      </c>
      <c r="D378" s="256" t="str">
        <f>IF(AND(A378&lt;&gt;"",ISNUMBER(A378)),VLOOKUP(A378,Studies!A:BR,4,FALSE),"")</f>
        <v>iv with Perpetrator (Voriconazole)</v>
      </c>
      <c r="E378" s="188" t="str">
        <f>IF(AND(A378&lt;&gt;"",ISNUMBER(A378)),VLOOKUP(A378,Studies!A:BR,5,FALSE),"")</f>
        <v>Voriconazole</v>
      </c>
      <c r="F378" s="79" t="s">
        <v>1311</v>
      </c>
      <c r="G378" s="78">
        <f t="shared" si="5"/>
        <v>1</v>
      </c>
    </row>
    <row r="379" spans="1:7" ht="13.9" x14ac:dyDescent="0.25">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6" t="str">
        <f>IF(AND(A379&lt;&gt;"",ISNUMBER(A379)),VLOOKUP(A379,Studies!A:BR,4,FALSE),"")</f>
        <v>300 mg</v>
      </c>
      <c r="E379" s="188" t="str">
        <f>IF(AND(A379&lt;&gt;"",ISNUMBER(A379)),VLOOKUP(A379,Studies!A:BR,5,FALSE),"")</f>
        <v>Rifampicin</v>
      </c>
      <c r="F379" s="79" t="s">
        <v>54</v>
      </c>
      <c r="G379" s="78">
        <f t="shared" si="5"/>
        <v>1</v>
      </c>
    </row>
    <row r="380" spans="1:7" ht="13.9" x14ac:dyDescent="0.25">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6" t="str">
        <f>IF(AND(A380&lt;&gt;"",ISNUMBER(A380)),VLOOKUP(A380,Studies!A:BR,4,FALSE),"")</f>
        <v>600 mg</v>
      </c>
      <c r="E380" s="188" t="str">
        <f>IF(AND(A380&lt;&gt;"",ISNUMBER(A380)),VLOOKUP(A380,Studies!A:BR,5,FALSE),"")</f>
        <v>Rifampicin</v>
      </c>
      <c r="F380" s="79" t="s">
        <v>54</v>
      </c>
      <c r="G380" s="78">
        <f t="shared" si="5"/>
        <v>1</v>
      </c>
    </row>
    <row r="381" spans="1:7" ht="13.9" x14ac:dyDescent="0.25">
      <c r="A381" s="110">
        <v>414</v>
      </c>
      <c r="B381" s="188" t="str">
        <f>IF(AND(A381&lt;&gt;"",ISNUMBER(A381)),VLOOKUP(A381,Studies!A:BR,2,FALSE),"")</f>
        <v>Schwagmeier 1998</v>
      </c>
      <c r="C381" s="188" t="str">
        <f>IF(AND(A381&lt;&gt;"",ISNUMBER(A381)),VLOOKUP(A381,Studies!A:BR,3,FALSE),"")</f>
        <v>https://www.ncbi.nlm.nih.gov/pubmed/9764959</v>
      </c>
      <c r="D381" s="256" t="str">
        <f>IF(AND(A381&lt;&gt;"",ISNUMBER(A381)),VLOOKUP(A381,Studies!A:BR,4,FALSE),"")</f>
        <v>iv administration</v>
      </c>
      <c r="E381" s="188" t="str">
        <f>IF(AND(A381&lt;&gt;"",ISNUMBER(A381)),VLOOKUP(A381,Studies!A:BR,5,FALSE),"")</f>
        <v>Midazolam</v>
      </c>
      <c r="F381" s="79" t="s">
        <v>102</v>
      </c>
      <c r="G381" s="78">
        <f t="shared" si="5"/>
        <v>7</v>
      </c>
    </row>
    <row r="382" spans="1:7" ht="13.9" x14ac:dyDescent="0.25">
      <c r="A382" s="110">
        <v>415</v>
      </c>
      <c r="B382" s="188" t="str">
        <f>IF(AND(A382&lt;&gt;"",ISNUMBER(A382)),VLOOKUP(A382,Studies!A:BR,2,FALSE),"")</f>
        <v>Smith 1981</v>
      </c>
      <c r="C382" s="188" t="str">
        <f>IF(AND(A382&lt;&gt;"",ISNUMBER(A382)),VLOOKUP(A382,Studies!A:BR,3,FALSE),"")</f>
        <v>https://www.ncbi.nlm.nih.gov/pubmed/6116606</v>
      </c>
      <c r="D382" s="256" t="str">
        <f>IF(AND(A382&lt;&gt;"",ISNUMBER(A382)),VLOOKUP(A382,Studies!A:BR,4,FALSE),"")</f>
        <v>iv 5 mg</v>
      </c>
      <c r="E382" s="188" t="str">
        <f>IF(AND(A382&lt;&gt;"",ISNUMBER(A382)),VLOOKUP(A382,Studies!A:BR,5,FALSE),"")</f>
        <v>Midazolam</v>
      </c>
      <c r="F382" s="79" t="s">
        <v>102</v>
      </c>
      <c r="G382" s="78">
        <f t="shared" si="5"/>
        <v>1</v>
      </c>
    </row>
    <row r="383" spans="1:7" ht="13.9" x14ac:dyDescent="0.25">
      <c r="A383" s="110">
        <v>416</v>
      </c>
      <c r="B383" s="188" t="str">
        <f>IF(AND(A383&lt;&gt;"",ISNUMBER(A383)),VLOOKUP(A383,Studies!A:BR,2,FALSE),"")</f>
        <v>Smith 1981</v>
      </c>
      <c r="C383" s="188" t="str">
        <f>IF(AND(A383&lt;&gt;"",ISNUMBER(A383)),VLOOKUP(A383,Studies!A:BR,3,FALSE),"")</f>
        <v>https://www.ncbi.nlm.nih.gov/pubmed/6116606</v>
      </c>
      <c r="D383" s="256" t="str">
        <f>IF(AND(A383&lt;&gt;"",ISNUMBER(A383)),VLOOKUP(A383,Studies!A:BR,4,FALSE),"")</f>
        <v>oral solution 10 mg</v>
      </c>
      <c r="E383" s="188" t="str">
        <f>IF(AND(A383&lt;&gt;"",ISNUMBER(A383)),VLOOKUP(A383,Studies!A:BR,5,FALSE),"")</f>
        <v>Midazolam</v>
      </c>
      <c r="F383" s="79" t="s">
        <v>102</v>
      </c>
      <c r="G383" s="78">
        <f t="shared" si="5"/>
        <v>1</v>
      </c>
    </row>
    <row r="384" spans="1:7" ht="13.9" x14ac:dyDescent="0.25">
      <c r="A384" s="110">
        <v>417</v>
      </c>
      <c r="B384" s="188" t="str">
        <f>IF(AND(A384&lt;&gt;"",ISNUMBER(A384)),VLOOKUP(A384,Studies!A:BR,2,FALSE),"")</f>
        <v>Smith 1981</v>
      </c>
      <c r="C384" s="188" t="str">
        <f>IF(AND(A384&lt;&gt;"",ISNUMBER(A384)),VLOOKUP(A384,Studies!A:BR,3,FALSE),"")</f>
        <v>https://www.ncbi.nlm.nih.gov/pubmed/6116606</v>
      </c>
      <c r="D384" s="256" t="str">
        <f>IF(AND(A384&lt;&gt;"",ISNUMBER(A384)),VLOOKUP(A384,Studies!A:BR,4,FALSE),"")</f>
        <v>oral tablet 10 mg</v>
      </c>
      <c r="E384" s="188" t="str">
        <f>IF(AND(A384&lt;&gt;"",ISNUMBER(A384)),VLOOKUP(A384,Studies!A:BR,5,FALSE),"")</f>
        <v>Midazolam</v>
      </c>
      <c r="F384" s="79" t="s">
        <v>102</v>
      </c>
      <c r="G384" s="78">
        <f t="shared" si="5"/>
        <v>1</v>
      </c>
    </row>
    <row r="385" spans="1:7" ht="13.9" x14ac:dyDescent="0.25">
      <c r="A385" s="110">
        <v>418</v>
      </c>
      <c r="B385" s="188" t="str">
        <f>IF(AND(A385&lt;&gt;"",ISNUMBER(A385)),VLOOKUP(A385,Studies!A:BR,2,FALSE),"")</f>
        <v>Stone 2004</v>
      </c>
      <c r="C385" s="188" t="str">
        <f>IF(AND(A385&lt;&gt;"",ISNUMBER(A385)),VLOOKUP(A385,Studies!A:BR,3,FALSE),"")</f>
        <v>https://www.ncbi.nlm.nih.gov/pubmed/4037525</v>
      </c>
      <c r="D385" s="256" t="str">
        <f>IF(AND(A385&lt;&gt;"",ISNUMBER(A385)),VLOOKUP(A385,Studies!A:BR,4,FALSE),"")</f>
        <v>Day 14 of Rifampin alone</v>
      </c>
      <c r="E385" s="188" t="str">
        <f>IF(AND(A385&lt;&gt;"",ISNUMBER(A385)),VLOOKUP(A385,Studies!A:BR,5,FALSE),"")</f>
        <v>Rifampicin</v>
      </c>
      <c r="F385" s="79" t="s">
        <v>54</v>
      </c>
      <c r="G385" s="78">
        <f t="shared" si="5"/>
        <v>1</v>
      </c>
    </row>
    <row r="386" spans="1:7" ht="13.9" x14ac:dyDescent="0.25">
      <c r="A386" s="110">
        <v>419</v>
      </c>
      <c r="B386" s="188" t="str">
        <f>IF(AND(A386&lt;&gt;"",ISNUMBER(A386)),VLOOKUP(A386,Studies!A:BR,2,FALSE),"")</f>
        <v>Swart 2002</v>
      </c>
      <c r="C386" s="188" t="str">
        <f>IF(AND(A386&lt;&gt;"",ISNUMBER(A386)),VLOOKUP(A386,Studies!A:BR,3,FALSE),"")</f>
        <v xml:space="preserve">https://www.ncbi.nlm.nih.gov/pubmed/11851636 </v>
      </c>
      <c r="D386" s="256" t="str">
        <f>IF(AND(A386&lt;&gt;"",ISNUMBER(A386)),VLOOKUP(A386,Studies!A:BR,4,FALSE),"")</f>
        <v>day 5 Control (Perpetrator Placebo)</v>
      </c>
      <c r="E386" s="188" t="str">
        <f>IF(AND(A386&lt;&gt;"",ISNUMBER(A386)),VLOOKUP(A386,Studies!A:BR,5,FALSE),"")</f>
        <v>Midazolam</v>
      </c>
      <c r="F386" s="79" t="s">
        <v>1304</v>
      </c>
      <c r="G386" s="78">
        <f t="shared" si="5"/>
        <v>1</v>
      </c>
    </row>
    <row r="387" spans="1:7" ht="13.9" x14ac:dyDescent="0.25">
      <c r="A387" s="110">
        <v>420</v>
      </c>
      <c r="B387" s="188" t="str">
        <f>IF(AND(A387&lt;&gt;"",ISNUMBER(A387)),VLOOKUP(A387,Studies!A:BR,2,FALSE),"")</f>
        <v>Swart 2002</v>
      </c>
      <c r="C387" s="188" t="str">
        <f>IF(AND(A387&lt;&gt;"",ISNUMBER(A387)),VLOOKUP(A387,Studies!A:BR,3,FALSE),"")</f>
        <v xml:space="preserve">https://www.ncbi.nlm.nih.gov/pubmed/11851636 </v>
      </c>
      <c r="D387" s="256" t="str">
        <f>IF(AND(A387&lt;&gt;"",ISNUMBER(A387)),VLOOKUP(A387,Studies!A:BR,4,FALSE),"")</f>
        <v>day 10 Control with Perpetrator (Erythromycin)</v>
      </c>
      <c r="E387" s="188" t="str">
        <f>IF(AND(A387&lt;&gt;"",ISNUMBER(A387)),VLOOKUP(A387,Studies!A:BR,5,FALSE),"")</f>
        <v>Midazolam</v>
      </c>
      <c r="F387" s="79" t="s">
        <v>1305</v>
      </c>
      <c r="G387" s="78">
        <f t="shared" ref="G387:G450" si="6">A387-A386</f>
        <v>1</v>
      </c>
    </row>
    <row r="388" spans="1:7" ht="13.9" x14ac:dyDescent="0.25">
      <c r="A388" s="110">
        <v>421</v>
      </c>
      <c r="B388" s="188" t="str">
        <f>IF(AND(A388&lt;&gt;"",ISNUMBER(A388)),VLOOKUP(A388,Studies!A:BR,2,FALSE),"")</f>
        <v>Szalat 2007</v>
      </c>
      <c r="C388" s="188" t="str">
        <f>IF(AND(A388&lt;&gt;"",ISNUMBER(A388)),VLOOKUP(A388,Studies!A:BR,3,FALSE),"")</f>
        <v>https://www.ncbi.nlm.nih.gov/pubmed/17553741</v>
      </c>
      <c r="D388" s="256" t="str">
        <f>IF(AND(A388&lt;&gt;"",ISNUMBER(A388)),VLOOKUP(A388,Studies!A:BR,4,FALSE),"")</f>
        <v>Control (Perpetrator Placebo)</v>
      </c>
      <c r="E388" s="188" t="str">
        <f>IF(AND(A388&lt;&gt;"",ISNUMBER(A388)),VLOOKUP(A388,Studies!A:BR,5,FALSE),"")</f>
        <v>Midazolam</v>
      </c>
      <c r="F388" s="79" t="s">
        <v>1273</v>
      </c>
      <c r="G388" s="78">
        <f t="shared" si="6"/>
        <v>1</v>
      </c>
    </row>
    <row r="389" spans="1:7" ht="13.9" x14ac:dyDescent="0.25">
      <c r="A389" s="110">
        <v>422</v>
      </c>
      <c r="B389" s="188" t="str">
        <f>IF(AND(A389&lt;&gt;"",ISNUMBER(A389)),VLOOKUP(A389,Studies!A:BR,2,FALSE),"")</f>
        <v>Szalat 2007</v>
      </c>
      <c r="C389" s="188" t="str">
        <f>IF(AND(A389&lt;&gt;"",ISNUMBER(A389)),VLOOKUP(A389,Studies!A:BR,3,FALSE),"")</f>
        <v>https://www.ncbi.nlm.nih.gov/pubmed/17553741</v>
      </c>
      <c r="D389" s="256" t="str">
        <f>IF(AND(A389&lt;&gt;"",ISNUMBER(A389)),VLOOKUP(A389,Studies!A:BR,4,FALSE),"")</f>
        <v>with Perpetrator (Rifampicin)</v>
      </c>
      <c r="E389" s="188" t="str">
        <f>IF(AND(A389&lt;&gt;"",ISNUMBER(A389)),VLOOKUP(A389,Studies!A:BR,5,FALSE),"")</f>
        <v>Midazolam</v>
      </c>
      <c r="F389" s="79" t="s">
        <v>1274</v>
      </c>
      <c r="G389" s="78">
        <f t="shared" si="6"/>
        <v>1</v>
      </c>
    </row>
    <row r="390" spans="1:7" ht="13.9" x14ac:dyDescent="0.25">
      <c r="A390" s="110">
        <v>423</v>
      </c>
      <c r="B390" s="188" t="str">
        <f>IF(AND(A390&lt;&gt;"",ISNUMBER(A390)),VLOOKUP(A390,Studies!A:BR,2,FALSE),"")</f>
        <v>Templeton 2010</v>
      </c>
      <c r="C390" s="188" t="str">
        <f>IF(AND(A390&lt;&gt;"",ISNUMBER(A390)),VLOOKUP(A390,Studies!A:BR,3,FALSE),"")</f>
        <v>https://www.ncbi.nlm.nih.gov/pubmed/20739919</v>
      </c>
      <c r="D390" s="256" t="str">
        <f>IF(AND(A390&lt;&gt;"",ISNUMBER(A390)),VLOOKUP(A390,Studies!A:BR,4,FALSE),"")</f>
        <v>Control (Perpetrator Placebo)</v>
      </c>
      <c r="E390" s="188" t="str">
        <f>IF(AND(A390&lt;&gt;"",ISNUMBER(A390)),VLOOKUP(A390,Studies!A:BR,5,FALSE),"")</f>
        <v>Midazolam</v>
      </c>
      <c r="F390" s="79" t="s">
        <v>1271</v>
      </c>
      <c r="G390" s="78">
        <f t="shared" si="6"/>
        <v>1</v>
      </c>
    </row>
    <row r="391" spans="1:7" ht="13.9" x14ac:dyDescent="0.25">
      <c r="A391" s="110">
        <v>424</v>
      </c>
      <c r="B391" s="188" t="str">
        <f>IF(AND(A391&lt;&gt;"",ISNUMBER(A391)),VLOOKUP(A391,Studies!A:BR,2,FALSE),"")</f>
        <v>Templeton 2010</v>
      </c>
      <c r="C391" s="188" t="str">
        <f>IF(AND(A391&lt;&gt;"",ISNUMBER(A391)),VLOOKUP(A391,Studies!A:BR,3,FALSE),"")</f>
        <v>https://www.ncbi.nlm.nih.gov/pubmed/20739919</v>
      </c>
      <c r="D391" s="256" t="str">
        <f>IF(AND(A391&lt;&gt;"",ISNUMBER(A391)),VLOOKUP(A391,Studies!A:BR,4,FALSE),"")</f>
        <v>with Perpetrator (Itraconazole @ 50 mg)</v>
      </c>
      <c r="E391" s="188" t="str">
        <f>IF(AND(A391&lt;&gt;"",ISNUMBER(A391)),VLOOKUP(A391,Studies!A:BR,5,FALSE),"")</f>
        <v>Midazolam</v>
      </c>
      <c r="F391" s="79" t="s">
        <v>1272</v>
      </c>
      <c r="G391" s="78">
        <f t="shared" si="6"/>
        <v>1</v>
      </c>
    </row>
    <row r="392" spans="1:7" ht="13.9" x14ac:dyDescent="0.25">
      <c r="A392" s="110">
        <v>425</v>
      </c>
      <c r="B392" s="188" t="str">
        <f>IF(AND(A392&lt;&gt;"",ISNUMBER(A392)),VLOOKUP(A392,Studies!A:BR,2,FALSE),"")</f>
        <v>Templeton 2010</v>
      </c>
      <c r="C392" s="188" t="str">
        <f>IF(AND(A392&lt;&gt;"",ISNUMBER(A392)),VLOOKUP(A392,Studies!A:BR,3,FALSE),"")</f>
        <v>https://www.ncbi.nlm.nih.gov/pubmed/20739919</v>
      </c>
      <c r="D392" s="256" t="str">
        <f>IF(AND(A392&lt;&gt;"",ISNUMBER(A392)),VLOOKUP(A392,Studies!A:BR,4,FALSE),"")</f>
        <v>with Perpetrator (Itraconazole @ 200 mg)</v>
      </c>
      <c r="E392" s="188" t="str">
        <f>IF(AND(A392&lt;&gt;"",ISNUMBER(A392)),VLOOKUP(A392,Studies!A:BR,5,FALSE),"")</f>
        <v>Midazolam</v>
      </c>
      <c r="F392" s="79" t="s">
        <v>1272</v>
      </c>
      <c r="G392" s="78">
        <f t="shared" si="6"/>
        <v>1</v>
      </c>
    </row>
    <row r="393" spans="1:7" ht="13.9" x14ac:dyDescent="0.25">
      <c r="A393" s="110">
        <v>426</v>
      </c>
      <c r="B393" s="188" t="str">
        <f>IF(AND(A393&lt;&gt;"",ISNUMBER(A393)),VLOOKUP(A393,Studies!A:BR,2,FALSE),"")</f>
        <v>Templeton 2010</v>
      </c>
      <c r="C393" s="188" t="str">
        <f>IF(AND(A393&lt;&gt;"",ISNUMBER(A393)),VLOOKUP(A393,Studies!A:BR,3,FALSE),"")</f>
        <v>https://www.ncbi.nlm.nih.gov/pubmed/20739919</v>
      </c>
      <c r="D393" s="256" t="str">
        <f>IF(AND(A393&lt;&gt;"",ISNUMBER(A393)),VLOOKUP(A393,Studies!A:BR,4,FALSE),"")</f>
        <v>with Perpetrator (Itraconazole @ 400 mg)</v>
      </c>
      <c r="E393" s="188" t="str">
        <f>IF(AND(A393&lt;&gt;"",ISNUMBER(A393)),VLOOKUP(A393,Studies!A:BR,5,FALSE),"")</f>
        <v>Midazolam</v>
      </c>
      <c r="F393" s="79" t="s">
        <v>1272</v>
      </c>
      <c r="G393" s="78">
        <f t="shared" si="6"/>
        <v>1</v>
      </c>
    </row>
    <row r="394" spans="1:7" ht="13.9" x14ac:dyDescent="0.25">
      <c r="A394" s="110">
        <v>427</v>
      </c>
      <c r="B394" s="188" t="str">
        <f>IF(AND(A394&lt;&gt;"",ISNUMBER(A394)),VLOOKUP(A394,Studies!A:BR,2,FALSE),"")</f>
        <v>Tham 2006</v>
      </c>
      <c r="C394" s="188" t="str">
        <f>IF(AND(A394&lt;&gt;"",ISNUMBER(A394)),VLOOKUP(A394,Studies!A:BR,3,FALSE),"")</f>
        <v>https://www.ncbi.nlm.nih.gov/pubmed/16628140</v>
      </c>
      <c r="D394" s="256" t="str">
        <f>IF(AND(A394&lt;&gt;"",ISNUMBER(A394)),VLOOKUP(A394,Studies!A:BR,4,FALSE),"")</f>
        <v>Control (Perpetrator Placebo)</v>
      </c>
      <c r="E394" s="188" t="str">
        <f>IF(AND(A394&lt;&gt;"",ISNUMBER(A394)),VLOOKUP(A394,Studies!A:BR,5,FALSE),"")</f>
        <v>Midazolam</v>
      </c>
      <c r="F394" s="79" t="s">
        <v>1312</v>
      </c>
      <c r="G394" s="78">
        <f t="shared" si="6"/>
        <v>1</v>
      </c>
    </row>
    <row r="395" spans="1:7" ht="13.9" x14ac:dyDescent="0.25">
      <c r="A395" s="110">
        <v>428</v>
      </c>
      <c r="B395" s="188" t="str">
        <f>IF(AND(A395&lt;&gt;"",ISNUMBER(A395)),VLOOKUP(A395,Studies!A:BR,2,FALSE),"")</f>
        <v>Tham 2006</v>
      </c>
      <c r="C395" s="188" t="str">
        <f>IF(AND(A395&lt;&gt;"",ISNUMBER(A395)),VLOOKUP(A395,Studies!A:BR,3,FALSE),"")</f>
        <v>https://www.ncbi.nlm.nih.gov/pubmed/16628140</v>
      </c>
      <c r="D395" s="256" t="str">
        <f>IF(AND(A395&lt;&gt;"",ISNUMBER(A395)),VLOOKUP(A395,Studies!A:BR,4,FALSE),"")</f>
        <v>with Perpetrator (Ketoconazole 50 mg)</v>
      </c>
      <c r="E395" s="188" t="str">
        <f>IF(AND(A395&lt;&gt;"",ISNUMBER(A395)),VLOOKUP(A395,Studies!A:BR,5,FALSE),"")</f>
        <v>Midazolam</v>
      </c>
      <c r="F395" s="79" t="s">
        <v>1277</v>
      </c>
      <c r="G395" s="78">
        <f t="shared" si="6"/>
        <v>1</v>
      </c>
    </row>
    <row r="396" spans="1:7" ht="13.9" x14ac:dyDescent="0.25">
      <c r="A396" s="110">
        <v>429</v>
      </c>
      <c r="B396" s="188" t="str">
        <f>IF(AND(A396&lt;&gt;"",ISNUMBER(A396)),VLOOKUP(A396,Studies!A:BR,2,FALSE),"")</f>
        <v>Thummel 1996</v>
      </c>
      <c r="C396" s="188" t="str">
        <f>IF(AND(A396&lt;&gt;"",ISNUMBER(A396)),VLOOKUP(A396,Studies!A:BR,3,FALSE),"")</f>
        <v>https://www.ncbi.nlm.nih.gov/pubmed/8646820</v>
      </c>
      <c r="D396" s="256" t="str">
        <f>IF(AND(A396&lt;&gt;"",ISNUMBER(A396)),VLOOKUP(A396,Studies!A:BR,4,FALSE),"")</f>
        <v>iv - female</v>
      </c>
      <c r="E396" s="188" t="str">
        <f>IF(AND(A396&lt;&gt;"",ISNUMBER(A396)),VLOOKUP(A396,Studies!A:BR,5,FALSE),"")</f>
        <v>Midazolam</v>
      </c>
      <c r="F396" s="79" t="s">
        <v>102</v>
      </c>
      <c r="G396" s="78">
        <f t="shared" si="6"/>
        <v>1</v>
      </c>
    </row>
    <row r="397" spans="1:7" ht="13.9" x14ac:dyDescent="0.25">
      <c r="A397" s="110">
        <v>430</v>
      </c>
      <c r="B397" s="188" t="str">
        <f>IF(AND(A397&lt;&gt;"",ISNUMBER(A397)),VLOOKUP(A397,Studies!A:BR,2,FALSE),"")</f>
        <v>Thummel 1996</v>
      </c>
      <c r="C397" s="188" t="str">
        <f>IF(AND(A397&lt;&gt;"",ISNUMBER(A397)),VLOOKUP(A397,Studies!A:BR,3,FALSE),"")</f>
        <v>https://www.ncbi.nlm.nih.gov/pubmed/8646820</v>
      </c>
      <c r="D397" s="256" t="str">
        <f>IF(AND(A397&lt;&gt;"",ISNUMBER(A397)),VLOOKUP(A397,Studies!A:BR,4,FALSE),"")</f>
        <v>iv - male</v>
      </c>
      <c r="E397" s="188" t="str">
        <f>IF(AND(A397&lt;&gt;"",ISNUMBER(A397)),VLOOKUP(A397,Studies!A:BR,5,FALSE),"")</f>
        <v>Midazolam</v>
      </c>
      <c r="F397" s="79" t="s">
        <v>102</v>
      </c>
      <c r="G397" s="78">
        <f t="shared" si="6"/>
        <v>1</v>
      </c>
    </row>
    <row r="398" spans="1:7" ht="13.9" x14ac:dyDescent="0.25">
      <c r="A398" s="110">
        <v>431</v>
      </c>
      <c r="B398" s="188" t="str">
        <f>IF(AND(A398&lt;&gt;"",ISNUMBER(A398)),VLOOKUP(A398,Studies!A:BR,2,FALSE),"")</f>
        <v>Thummel 1996</v>
      </c>
      <c r="C398" s="188" t="str">
        <f>IF(AND(A398&lt;&gt;"",ISNUMBER(A398)),VLOOKUP(A398,Studies!A:BR,3,FALSE),"")</f>
        <v>https://www.ncbi.nlm.nih.gov/pubmed/8646820</v>
      </c>
      <c r="D398" s="256" t="str">
        <f>IF(AND(A398&lt;&gt;"",ISNUMBER(A398)),VLOOKUP(A398,Studies!A:BR,4,FALSE),"")</f>
        <v>po - female</v>
      </c>
      <c r="E398" s="188" t="str">
        <f>IF(AND(A398&lt;&gt;"",ISNUMBER(A398)),VLOOKUP(A398,Studies!A:BR,5,FALSE),"")</f>
        <v>Midazolam</v>
      </c>
      <c r="F398" s="79" t="s">
        <v>102</v>
      </c>
      <c r="G398" s="78">
        <f t="shared" si="6"/>
        <v>1</v>
      </c>
    </row>
    <row r="399" spans="1:7" ht="13.9" x14ac:dyDescent="0.25">
      <c r="A399" s="110">
        <v>432</v>
      </c>
      <c r="B399" s="188" t="str">
        <f>IF(AND(A399&lt;&gt;"",ISNUMBER(A399)),VLOOKUP(A399,Studies!A:BR,2,FALSE),"")</f>
        <v>Thummel 1996</v>
      </c>
      <c r="C399" s="188" t="str">
        <f>IF(AND(A399&lt;&gt;"",ISNUMBER(A399)),VLOOKUP(A399,Studies!A:BR,3,FALSE),"")</f>
        <v>https://www.ncbi.nlm.nih.gov/pubmed/8646820</v>
      </c>
      <c r="D399" s="256" t="str">
        <f>IF(AND(A399&lt;&gt;"",ISNUMBER(A399)),VLOOKUP(A399,Studies!A:BR,4,FALSE),"")</f>
        <v>po - male</v>
      </c>
      <c r="E399" s="188" t="str">
        <f>IF(AND(A399&lt;&gt;"",ISNUMBER(A399)),VLOOKUP(A399,Studies!A:BR,5,FALSE),"")</f>
        <v>Midazolam</v>
      </c>
      <c r="F399" s="79" t="s">
        <v>102</v>
      </c>
      <c r="G399" s="78">
        <f t="shared" si="6"/>
        <v>1</v>
      </c>
    </row>
    <row r="400" spans="1:7" ht="13.9" x14ac:dyDescent="0.25">
      <c r="A400" s="110">
        <v>468</v>
      </c>
      <c r="B400" s="188" t="str">
        <f>IF(AND(A400&lt;&gt;"",ISNUMBER(A400)),VLOOKUP(A400,Studies!A:BR,2,FALSE),"")</f>
        <v>Yeates 1996</v>
      </c>
      <c r="C400" s="188" t="str">
        <f>IF(AND(A400&lt;&gt;"",ISNUMBER(A400)),VLOOKUP(A400,Studies!A:BR,3,FALSE),"")</f>
        <v>http://www.ncbi.nlm.nih.gov/pubmed/8880291</v>
      </c>
      <c r="D400" s="256" t="str">
        <f>IF(AND(A400&lt;&gt;"",ISNUMBER(A400)),VLOOKUP(A400,Studies!A:BR,4,FALSE),"")</f>
        <v>Control (Perpetrator Placebo)</v>
      </c>
      <c r="E400" s="188" t="str">
        <f>IF(AND(A400&lt;&gt;"",ISNUMBER(A400)),VLOOKUP(A400,Studies!A:BR,5,FALSE),"")</f>
        <v>Midazolam</v>
      </c>
      <c r="F400" s="79" t="s">
        <v>1280</v>
      </c>
      <c r="G400" s="78">
        <f t="shared" si="6"/>
        <v>36</v>
      </c>
    </row>
    <row r="401" spans="1:7" ht="13.9" x14ac:dyDescent="0.25">
      <c r="A401" s="110">
        <v>469</v>
      </c>
      <c r="B401" s="188" t="str">
        <f>IF(AND(A401&lt;&gt;"",ISNUMBER(A401)),VLOOKUP(A401,Studies!A:BR,2,FALSE),"")</f>
        <v>Yeates 1996</v>
      </c>
      <c r="C401" s="188" t="str">
        <f>IF(AND(A401&lt;&gt;"",ISNUMBER(A401)),VLOOKUP(A401,Studies!A:BR,3,FALSE),"")</f>
        <v>http://www.ncbi.nlm.nih.gov/pubmed/8880291</v>
      </c>
      <c r="D401" s="256" t="str">
        <f>IF(AND(A401&lt;&gt;"",ISNUMBER(A401)),VLOOKUP(A401,Studies!A:BR,4,FALSE),"")</f>
        <v>with Perpetrator (Clarithromycin)</v>
      </c>
      <c r="E401" s="188" t="str">
        <f>IF(AND(A401&lt;&gt;"",ISNUMBER(A401)),VLOOKUP(A401,Studies!A:BR,5,FALSE),"")</f>
        <v>Midazolam</v>
      </c>
      <c r="F401" s="79" t="s">
        <v>1281</v>
      </c>
      <c r="G401" s="78">
        <f t="shared" si="6"/>
        <v>1</v>
      </c>
    </row>
    <row r="402" spans="1:7" ht="13.9" x14ac:dyDescent="0.25">
      <c r="A402" s="110">
        <v>470</v>
      </c>
      <c r="B402" s="188" t="str">
        <f>IF(AND(A402&lt;&gt;"",ISNUMBER(A402)),VLOOKUP(A402,Studies!A:BR,2,FALSE),"")</f>
        <v>Zimmermann 1996</v>
      </c>
      <c r="C402" s="188" t="str">
        <f>IF(AND(A402&lt;&gt;"",ISNUMBER(A402)),VLOOKUP(A402,Studies!A:BR,3,FALSE),"")</f>
        <v>https://www.ncbi.nlm.nih.gov/pubmed/8720318</v>
      </c>
      <c r="D402" s="256" t="str">
        <f>IF(AND(A402&lt;&gt;"",ISNUMBER(A402)),VLOOKUP(A402,Studies!A:BR,4,FALSE),"")</f>
        <v>Control (Perpetrator Placebo)</v>
      </c>
      <c r="E402" s="188" t="str">
        <f>IF(AND(A402&lt;&gt;"",ISNUMBER(A402)),VLOOKUP(A402,Studies!A:BR,5,FALSE),"")</f>
        <v>Midazolam</v>
      </c>
      <c r="F402" s="79" t="s">
        <v>1304</v>
      </c>
      <c r="G402" s="78">
        <f t="shared" si="6"/>
        <v>1</v>
      </c>
    </row>
    <row r="403" spans="1:7" ht="13.9" x14ac:dyDescent="0.25">
      <c r="A403" s="110">
        <v>471</v>
      </c>
      <c r="B403" s="188" t="str">
        <f>IF(AND(A403&lt;&gt;"",ISNUMBER(A403)),VLOOKUP(A403,Studies!A:BR,2,FALSE),"")</f>
        <v>Zimmermann 1996</v>
      </c>
      <c r="C403" s="188" t="str">
        <f>IF(AND(A403&lt;&gt;"",ISNUMBER(A403)),VLOOKUP(A403,Studies!A:BR,3,FALSE),"")</f>
        <v>https://www.ncbi.nlm.nih.gov/pubmed/8720318</v>
      </c>
      <c r="D403" s="256" t="str">
        <f>IF(AND(A403&lt;&gt;"",ISNUMBER(A403)),VLOOKUP(A403,Studies!A:BR,4,FALSE),"")</f>
        <v>with Perpetrator (Erythromycin)</v>
      </c>
      <c r="E403" s="188" t="str">
        <f>IF(AND(A403&lt;&gt;"",ISNUMBER(A403)),VLOOKUP(A403,Studies!A:BR,5,FALSE),"")</f>
        <v>Midazolam</v>
      </c>
      <c r="F403" s="79" t="s">
        <v>1305</v>
      </c>
      <c r="G403" s="78">
        <f t="shared" si="6"/>
        <v>1</v>
      </c>
    </row>
    <row r="404" spans="1:7" ht="13.9" x14ac:dyDescent="0.25">
      <c r="A404" s="110">
        <v>472</v>
      </c>
      <c r="B404" s="188" t="str">
        <f>IF(AND(A404&lt;&gt;"",ISNUMBER(A404)),VLOOKUP(A404,Studies!A:BR,2,FALSE),"")</f>
        <v>Templeton 2008</v>
      </c>
      <c r="C404" s="188" t="str">
        <f>IF(AND(A404&lt;&gt;"",ISNUMBER(A404)),VLOOKUP(A404,Studies!A:BR,3,FALSE),"")</f>
        <v>https://www.ncbi.nlm.nih.gov/pubmed/17495874</v>
      </c>
      <c r="D404" s="256" t="str">
        <f>IF(AND(A404&lt;&gt;"",ISNUMBER(A404)),VLOOKUP(A404,Studies!A:BR,4,FALSE),"")</f>
        <v>ITZ day 1</v>
      </c>
      <c r="E404" s="188" t="str">
        <f>IF(AND(A404&lt;&gt;"",ISNUMBER(A404)),VLOOKUP(A404,Studies!A:BR,5,FALSE),"")</f>
        <v>Itraconazole</v>
      </c>
      <c r="F404" s="79" t="s">
        <v>149</v>
      </c>
      <c r="G404" s="78">
        <f t="shared" si="6"/>
        <v>1</v>
      </c>
    </row>
    <row r="405" spans="1:7" ht="13.9" x14ac:dyDescent="0.25">
      <c r="A405" s="110">
        <v>473</v>
      </c>
      <c r="B405" s="188" t="str">
        <f>IF(AND(A405&lt;&gt;"",ISNUMBER(A405)),VLOOKUP(A405,Studies!A:BR,2,FALSE),"")</f>
        <v>Templeton 2008</v>
      </c>
      <c r="C405" s="188" t="str">
        <f>IF(AND(A405&lt;&gt;"",ISNUMBER(A405)),VLOOKUP(A405,Studies!A:BR,3,FALSE),"")</f>
        <v>https://www.ncbi.nlm.nih.gov/pubmed/17495874</v>
      </c>
      <c r="D405" s="256" t="str">
        <f>IF(AND(A405&lt;&gt;"",ISNUMBER(A405)),VLOOKUP(A405,Studies!A:BR,4,FALSE),"")</f>
        <v>ITZ day 7</v>
      </c>
      <c r="E405" s="188" t="str">
        <f>IF(AND(A405&lt;&gt;"",ISNUMBER(A405)),VLOOKUP(A405,Studies!A:BR,5,FALSE),"")</f>
        <v>Itraconazole</v>
      </c>
      <c r="F405" s="79" t="s">
        <v>149</v>
      </c>
      <c r="G405" s="78">
        <f t="shared" si="6"/>
        <v>1</v>
      </c>
    </row>
    <row r="406" spans="1:7" ht="13.9" x14ac:dyDescent="0.25">
      <c r="A406" s="110">
        <v>474</v>
      </c>
      <c r="B406" s="188" t="str">
        <f>IF(AND(A406&lt;&gt;"",ISNUMBER(A406)),VLOOKUP(A406,Studies!A:BR,2,FALSE),"")</f>
        <v>Templeton 2008</v>
      </c>
      <c r="C406" s="188" t="str">
        <f>IF(AND(A406&lt;&gt;"",ISNUMBER(A406)),VLOOKUP(A406,Studies!A:BR,3,FALSE),"")</f>
        <v>https://www.ncbi.nlm.nih.gov/pubmed/17495874</v>
      </c>
      <c r="D406" s="256" t="str">
        <f>IF(AND(A406&lt;&gt;"",ISNUMBER(A406)),VLOOKUP(A406,Studies!A:BR,4,FALSE),"")</f>
        <v>OH-ITZ day 1</v>
      </c>
      <c r="E406" s="188" t="str">
        <f>IF(AND(A406&lt;&gt;"",ISNUMBER(A406)),VLOOKUP(A406,Studies!A:BR,5,FALSE),"")</f>
        <v>Hydroxy-Itraconazole</v>
      </c>
      <c r="F406" s="79" t="s">
        <v>149</v>
      </c>
      <c r="G406" s="78">
        <f t="shared" si="6"/>
        <v>1</v>
      </c>
    </row>
    <row r="407" spans="1:7" ht="13.9" x14ac:dyDescent="0.25">
      <c r="A407" s="110">
        <v>475</v>
      </c>
      <c r="B407" s="188" t="str">
        <f>IF(AND(A407&lt;&gt;"",ISNUMBER(A407)),VLOOKUP(A407,Studies!A:BR,2,FALSE),"")</f>
        <v>Templeton 2008</v>
      </c>
      <c r="C407" s="188" t="str">
        <f>IF(AND(A407&lt;&gt;"",ISNUMBER(A407)),VLOOKUP(A407,Studies!A:BR,3,FALSE),"")</f>
        <v>https://www.ncbi.nlm.nih.gov/pubmed/17495874</v>
      </c>
      <c r="D407" s="256" t="str">
        <f>IF(AND(A407&lt;&gt;"",ISNUMBER(A407)),VLOOKUP(A407,Studies!A:BR,4,FALSE),"")</f>
        <v>OH-ITZ day 7</v>
      </c>
      <c r="E407" s="188" t="str">
        <f>IF(AND(A407&lt;&gt;"",ISNUMBER(A407)),VLOOKUP(A407,Studies!A:BR,5,FALSE),"")</f>
        <v>Hydroxy-Itraconazole</v>
      </c>
      <c r="F407" s="79" t="s">
        <v>149</v>
      </c>
      <c r="G407" s="78">
        <f t="shared" si="6"/>
        <v>1</v>
      </c>
    </row>
    <row r="408" spans="1:7" ht="13.9" x14ac:dyDescent="0.25">
      <c r="A408" s="112">
        <v>476</v>
      </c>
      <c r="B408" s="188" t="str">
        <f>IF(AND(A408&lt;&gt;"",ISNUMBER(A408)),VLOOKUP(A408,Studies!A:BR,2,FALSE),"")</f>
        <v>Templeton 2008</v>
      </c>
      <c r="C408" s="188" t="str">
        <f>IF(AND(A408&lt;&gt;"",ISNUMBER(A408)),VLOOKUP(A408,Studies!A:BR,3,FALSE),"")</f>
        <v>https://www.ncbi.nlm.nih.gov/pubmed/17495874</v>
      </c>
      <c r="D408" s="256" t="str">
        <f>IF(AND(A408&lt;&gt;"",ISNUMBER(A408)),VLOOKUP(A408,Studies!A:BR,4,FALSE),"")</f>
        <v>keto-ITZ day 1</v>
      </c>
      <c r="E408" s="188" t="str">
        <f>IF(AND(A408&lt;&gt;"",ISNUMBER(A408)),VLOOKUP(A408,Studies!A:BR,5,FALSE),"")</f>
        <v>Keto-Itraconazole</v>
      </c>
      <c r="F408" s="79" t="s">
        <v>149</v>
      </c>
      <c r="G408" s="78">
        <f t="shared" si="6"/>
        <v>1</v>
      </c>
    </row>
    <row r="409" spans="1:7" ht="13.9" x14ac:dyDescent="0.25">
      <c r="A409" s="112">
        <v>477</v>
      </c>
      <c r="B409" s="188" t="str">
        <f>IF(AND(A409&lt;&gt;"",ISNUMBER(A409)),VLOOKUP(A409,Studies!A:BR,2,FALSE),"")</f>
        <v>Templeton 2008</v>
      </c>
      <c r="C409" s="188" t="str">
        <f>IF(AND(A409&lt;&gt;"",ISNUMBER(A409)),VLOOKUP(A409,Studies!A:BR,3,FALSE),"")</f>
        <v>https://www.ncbi.nlm.nih.gov/pubmed/17495874</v>
      </c>
      <c r="D409" s="256" t="str">
        <f>IF(AND(A409&lt;&gt;"",ISNUMBER(A409)),VLOOKUP(A409,Studies!A:BR,4,FALSE),"")</f>
        <v>keto-ITZ day 7</v>
      </c>
      <c r="E409" s="188" t="str">
        <f>IF(AND(A409&lt;&gt;"",ISNUMBER(A409)),VLOOKUP(A409,Studies!A:BR,5,FALSE),"")</f>
        <v>Keto-Itraconazole</v>
      </c>
      <c r="F409" s="79" t="s">
        <v>149</v>
      </c>
      <c r="G409" s="78">
        <f t="shared" si="6"/>
        <v>1</v>
      </c>
    </row>
    <row r="410" spans="1:7" ht="13.9" x14ac:dyDescent="0.25">
      <c r="A410" s="112">
        <v>478</v>
      </c>
      <c r="B410" s="188" t="str">
        <f>IF(AND(A410&lt;&gt;"",ISNUMBER(A410)),VLOOKUP(A410,Studies!A:BR,2,FALSE),"")</f>
        <v>Templeton 2008</v>
      </c>
      <c r="C410" s="188" t="str">
        <f>IF(AND(A410&lt;&gt;"",ISNUMBER(A410)),VLOOKUP(A410,Studies!A:BR,3,FALSE),"")</f>
        <v>https://www.ncbi.nlm.nih.gov/pubmed/17495874</v>
      </c>
      <c r="D410" s="256" t="str">
        <f>IF(AND(A410&lt;&gt;"",ISNUMBER(A410)),VLOOKUP(A410,Studies!A:BR,4,FALSE),"")</f>
        <v>ND-OH-ITZ day 1</v>
      </c>
      <c r="E410" s="188" t="str">
        <f>IF(AND(A410&lt;&gt;"",ISNUMBER(A410)),VLOOKUP(A410,Studies!A:BR,5,FALSE),"")</f>
        <v>N-desalkyl-Itraconazole</v>
      </c>
      <c r="F410" s="79" t="s">
        <v>149</v>
      </c>
      <c r="G410" s="78">
        <f t="shared" si="6"/>
        <v>1</v>
      </c>
    </row>
    <row r="411" spans="1:7" ht="13.9" x14ac:dyDescent="0.25">
      <c r="A411" s="112">
        <v>479</v>
      </c>
      <c r="B411" s="188" t="str">
        <f>IF(AND(A411&lt;&gt;"",ISNUMBER(A411)),VLOOKUP(A411,Studies!A:BR,2,FALSE),"")</f>
        <v>Templeton 2008</v>
      </c>
      <c r="C411" s="188" t="str">
        <f>IF(AND(A411&lt;&gt;"",ISNUMBER(A411)),VLOOKUP(A411,Studies!A:BR,3,FALSE),"")</f>
        <v>https://www.ncbi.nlm.nih.gov/pubmed/17495874</v>
      </c>
      <c r="D411" s="256" t="str">
        <f>IF(AND(A411&lt;&gt;"",ISNUMBER(A411)),VLOOKUP(A411,Studies!A:BR,4,FALSE),"")</f>
        <v>ND-OH-ITZ day 7</v>
      </c>
      <c r="E411" s="188" t="str">
        <f>IF(AND(A411&lt;&gt;"",ISNUMBER(A411)),VLOOKUP(A411,Studies!A:BR,5,FALSE),"")</f>
        <v>N-desalkyl-Itraconazole</v>
      </c>
      <c r="F411" s="79" t="s">
        <v>149</v>
      </c>
      <c r="G411" s="78">
        <f t="shared" si="6"/>
        <v>1</v>
      </c>
    </row>
    <row r="412" spans="1:7" ht="13.9" x14ac:dyDescent="0.25">
      <c r="A412" s="112">
        <v>480</v>
      </c>
      <c r="B412" s="188" t="str">
        <f>IF(AND(A412&lt;&gt;"",ISNUMBER(A412)),VLOOKUP(A412,Studies!A:BR,2,FALSE),"")</f>
        <v>Van de Velde 1996</v>
      </c>
      <c r="C412" s="188" t="str">
        <f>IF(AND(A412&lt;&gt;"",ISNUMBER(A412)),VLOOKUP(A412,Studies!A:BR,3,FALSE),"")</f>
        <v>https://www.ncbi.nlm.nih.gov/pubmed/8726601</v>
      </c>
      <c r="D412" s="256" t="str">
        <f>IF(AND(A412&lt;&gt;"",ISNUMBER(A412)),VLOOKUP(A412,Studies!A:BR,4,FALSE),"")</f>
        <v>Fasting ITZ</v>
      </c>
      <c r="E412" s="188" t="str">
        <f>IF(AND(A412&lt;&gt;"",ISNUMBER(A412)),VLOOKUP(A412,Studies!A:BR,5,FALSE),"")</f>
        <v>Itraconazole</v>
      </c>
      <c r="F412" s="79" t="s">
        <v>149</v>
      </c>
      <c r="G412" s="78">
        <f t="shared" si="6"/>
        <v>1</v>
      </c>
    </row>
    <row r="413" spans="1:7" ht="13.9" x14ac:dyDescent="0.25">
      <c r="A413" s="112">
        <v>481</v>
      </c>
      <c r="B413" s="188" t="str">
        <f>IF(AND(A413&lt;&gt;"",ISNUMBER(A413)),VLOOKUP(A413,Studies!A:BR,2,FALSE),"")</f>
        <v>Van de Velde 1996</v>
      </c>
      <c r="C413" s="188" t="str">
        <f>IF(AND(A413&lt;&gt;"",ISNUMBER(A413)),VLOOKUP(A413,Studies!A:BR,3,FALSE),"")</f>
        <v>https://www.ncbi.nlm.nih.gov/pubmed/8726601</v>
      </c>
      <c r="D413" s="256" t="str">
        <f>IF(AND(A413&lt;&gt;"",ISNUMBER(A413)),VLOOKUP(A413,Studies!A:BR,4,FALSE),"")</f>
        <v>Fasting OH-ITZ</v>
      </c>
      <c r="E413" s="188" t="str">
        <f>IF(AND(A413&lt;&gt;"",ISNUMBER(A413)),VLOOKUP(A413,Studies!A:BR,5,FALSE),"")</f>
        <v>Hydroxy-Itraconazole</v>
      </c>
      <c r="F413" s="79" t="s">
        <v>149</v>
      </c>
      <c r="G413" s="78">
        <f t="shared" si="6"/>
        <v>1</v>
      </c>
    </row>
    <row r="414" spans="1:7" ht="13.9" x14ac:dyDescent="0.25">
      <c r="A414" s="110">
        <v>482</v>
      </c>
      <c r="B414" s="188" t="str">
        <f>IF(AND(A414&lt;&gt;"",ISNUMBER(A414)),VLOOKUP(A414,Studies!A:BR,2,FALSE),"")</f>
        <v>Van de Velde 1996</v>
      </c>
      <c r="C414" s="188" t="str">
        <f>IF(AND(A414&lt;&gt;"",ISNUMBER(A414)),VLOOKUP(A414,Studies!A:BR,3,FALSE),"")</f>
        <v>https://www.ncbi.nlm.nih.gov/pubmed/8726601</v>
      </c>
      <c r="D414" s="256" t="str">
        <f>IF(AND(A414&lt;&gt;"",ISNUMBER(A414)),VLOOKUP(A414,Studies!A:BR,4,FALSE),"")</f>
        <v>Fed ITZ</v>
      </c>
      <c r="E414" s="188" t="str">
        <f>IF(AND(A414&lt;&gt;"",ISNUMBER(A414)),VLOOKUP(A414,Studies!A:BR,5,FALSE),"")</f>
        <v>Itraconazole</v>
      </c>
      <c r="F414" s="79" t="s">
        <v>149</v>
      </c>
      <c r="G414" s="78">
        <f t="shared" si="6"/>
        <v>1</v>
      </c>
    </row>
    <row r="415" spans="1:7" ht="13.9" x14ac:dyDescent="0.25">
      <c r="A415" s="110">
        <v>483</v>
      </c>
      <c r="B415" s="188" t="str">
        <f>IF(AND(A415&lt;&gt;"",ISNUMBER(A415)),VLOOKUP(A415,Studies!A:BR,2,FALSE),"")</f>
        <v>Van de Velde 1996</v>
      </c>
      <c r="C415" s="188" t="str">
        <f>IF(AND(A415&lt;&gt;"",ISNUMBER(A415)),VLOOKUP(A415,Studies!A:BR,3,FALSE),"")</f>
        <v>https://www.ncbi.nlm.nih.gov/pubmed/8726601</v>
      </c>
      <c r="D415" s="256" t="str">
        <f>IF(AND(A415&lt;&gt;"",ISNUMBER(A415)),VLOOKUP(A415,Studies!A:BR,4,FALSE),"")</f>
        <v>Fed OH-ITZ</v>
      </c>
      <c r="E415" s="188" t="str">
        <f>IF(AND(A415&lt;&gt;"",ISNUMBER(A415)),VLOOKUP(A415,Studies!A:BR,5,FALSE),"")</f>
        <v>Hydroxy-Itraconazole</v>
      </c>
      <c r="F415" s="79" t="s">
        <v>149</v>
      </c>
      <c r="G415" s="78">
        <f t="shared" si="6"/>
        <v>1</v>
      </c>
    </row>
    <row r="416" spans="1:7" ht="13.9" x14ac:dyDescent="0.25">
      <c r="A416" s="110">
        <v>484</v>
      </c>
      <c r="B416" s="188" t="str">
        <f>IF(AND(A416&lt;&gt;"",ISNUMBER(A416)),VLOOKUP(A416,Studies!A:BR,2,FALSE),"")</f>
        <v>Van Peer 1989</v>
      </c>
      <c r="C416" s="188" t="str">
        <f>IF(AND(A416&lt;&gt;"",ISNUMBER(A416)),VLOOKUP(A416,Studies!A:BR,3,FALSE),"")</f>
        <v>https://www.ncbi.nlm.nih.gov/pubmed/2544431</v>
      </c>
      <c r="D416" s="256" t="str">
        <f>IF(AND(A416&lt;&gt;"",ISNUMBER(A416)),VLOOKUP(A416,Studies!A:BR,4,FALSE),"")</f>
        <v>100 mg Solution, fasting</v>
      </c>
      <c r="E416" s="188" t="str">
        <f>IF(AND(A416&lt;&gt;"",ISNUMBER(A416)),VLOOKUP(A416,Studies!A:BR,5,FALSE),"")</f>
        <v>Itraconazole</v>
      </c>
      <c r="F416" s="79" t="s">
        <v>149</v>
      </c>
      <c r="G416" s="78">
        <f t="shared" si="6"/>
        <v>1</v>
      </c>
    </row>
    <row r="417" spans="1:7" ht="13.9" x14ac:dyDescent="0.25">
      <c r="A417" s="110">
        <v>485</v>
      </c>
      <c r="B417" s="188" t="str">
        <f>IF(AND(A417&lt;&gt;"",ISNUMBER(A417)),VLOOKUP(A417,Studies!A:BR,2,FALSE),"")</f>
        <v>Van Peer 1989</v>
      </c>
      <c r="C417" s="188" t="str">
        <f>IF(AND(A417&lt;&gt;"",ISNUMBER(A417)),VLOOKUP(A417,Studies!A:BR,3,FALSE),"")</f>
        <v>https://www.ncbi.nlm.nih.gov/pubmed/2544431</v>
      </c>
      <c r="D417" s="256" t="str">
        <f>IF(AND(A417&lt;&gt;"",ISNUMBER(A417)),VLOOKUP(A417,Studies!A:BR,4,FALSE),"")</f>
        <v>100 mg Capsules, fasting</v>
      </c>
      <c r="E417" s="188" t="str">
        <f>IF(AND(A417&lt;&gt;"",ISNUMBER(A417)),VLOOKUP(A417,Studies!A:BR,5,FALSE),"")</f>
        <v>Itraconazole</v>
      </c>
      <c r="F417" s="79" t="s">
        <v>149</v>
      </c>
      <c r="G417" s="78">
        <f t="shared" si="6"/>
        <v>1</v>
      </c>
    </row>
    <row r="418" spans="1:7" ht="13.9" x14ac:dyDescent="0.25">
      <c r="A418" s="110">
        <v>486</v>
      </c>
      <c r="B418" s="188" t="str">
        <f>IF(AND(A418&lt;&gt;"",ISNUMBER(A418)),VLOOKUP(A418,Studies!A:BR,2,FALSE),"")</f>
        <v>Van Peer 1989</v>
      </c>
      <c r="C418" s="188" t="str">
        <f>IF(AND(A418&lt;&gt;"",ISNUMBER(A418)),VLOOKUP(A418,Studies!A:BR,3,FALSE),"")</f>
        <v>https://www.ncbi.nlm.nih.gov/pubmed/2544431</v>
      </c>
      <c r="D418" s="256" t="str">
        <f>IF(AND(A418&lt;&gt;"",ISNUMBER(A418)),VLOOKUP(A418,Studies!A:BR,4,FALSE),"")</f>
        <v>100 mg Capsules, with food</v>
      </c>
      <c r="E418" s="188" t="str">
        <f>IF(AND(A418&lt;&gt;"",ISNUMBER(A418)),VLOOKUP(A418,Studies!A:BR,5,FALSE),"")</f>
        <v>Itraconazole</v>
      </c>
      <c r="F418" s="79" t="s">
        <v>149</v>
      </c>
      <c r="G418" s="78">
        <f t="shared" si="6"/>
        <v>1</v>
      </c>
    </row>
    <row r="419" spans="1:7" ht="13.9" x14ac:dyDescent="0.25">
      <c r="A419" s="110">
        <v>487</v>
      </c>
      <c r="B419" s="188" t="str">
        <f>IF(AND(A419&lt;&gt;"",ISNUMBER(A419)),VLOOKUP(A419,Studies!A:BR,2,FALSE),"")</f>
        <v>Van Peer 1989</v>
      </c>
      <c r="C419" s="188" t="str">
        <f>IF(AND(A419&lt;&gt;"",ISNUMBER(A419)),VLOOKUP(A419,Studies!A:BR,3,FALSE),"")</f>
        <v>https://www.ncbi.nlm.nih.gov/pubmed/2544431</v>
      </c>
      <c r="D419" s="256" t="str">
        <f>IF(AND(A419&lt;&gt;"",ISNUMBER(A419)),VLOOKUP(A419,Studies!A:BR,4,FALSE),"")</f>
        <v>100 mg Capsules, with food, 15 days MD</v>
      </c>
      <c r="E419" s="188" t="str">
        <f>IF(AND(A419&lt;&gt;"",ISNUMBER(A419)),VLOOKUP(A419,Studies!A:BR,5,FALSE),"")</f>
        <v>Itraconazole</v>
      </c>
      <c r="F419" s="79" t="s">
        <v>149</v>
      </c>
      <c r="G419" s="78">
        <f t="shared" si="6"/>
        <v>1</v>
      </c>
    </row>
    <row r="420" spans="1:7" ht="13.9" x14ac:dyDescent="0.25">
      <c r="A420" s="110">
        <v>488</v>
      </c>
      <c r="B420" s="188" t="str">
        <f>IF(AND(A420&lt;&gt;"",ISNUMBER(A420)),VLOOKUP(A420,Studies!A:BR,2,FALSE),"")</f>
        <v>Van Peer 1989</v>
      </c>
      <c r="C420" s="188" t="str">
        <f>IF(AND(A420&lt;&gt;"",ISNUMBER(A420)),VLOOKUP(A420,Studies!A:BR,3,FALSE),"")</f>
        <v>https://www.ncbi.nlm.nih.gov/pubmed/2544431</v>
      </c>
      <c r="D420" s="256" t="str">
        <f>IF(AND(A420&lt;&gt;"",ISNUMBER(A420)),VLOOKUP(A420,Studies!A:BR,4,FALSE),"")</f>
        <v>50 mg Capsules, with food</v>
      </c>
      <c r="E420" s="188" t="str">
        <f>IF(AND(A420&lt;&gt;"",ISNUMBER(A420)),VLOOKUP(A420,Studies!A:BR,5,FALSE),"")</f>
        <v>Itraconazole</v>
      </c>
      <c r="F420" s="79" t="s">
        <v>149</v>
      </c>
      <c r="G420" s="78">
        <f t="shared" si="6"/>
        <v>1</v>
      </c>
    </row>
    <row r="421" spans="1:7" ht="13.9" x14ac:dyDescent="0.25">
      <c r="A421" s="110">
        <v>489</v>
      </c>
      <c r="B421" s="188" t="str">
        <f>IF(AND(A421&lt;&gt;"",ISNUMBER(A421)),VLOOKUP(A421,Studies!A:BR,2,FALSE),"")</f>
        <v>Van Peer 1989</v>
      </c>
      <c r="C421" s="188" t="str">
        <f>IF(AND(A421&lt;&gt;"",ISNUMBER(A421)),VLOOKUP(A421,Studies!A:BR,3,FALSE),"")</f>
        <v>https://www.ncbi.nlm.nih.gov/pubmed/2544431</v>
      </c>
      <c r="D421" s="256" t="str">
        <f>IF(AND(A421&lt;&gt;"",ISNUMBER(A421)),VLOOKUP(A421,Studies!A:BR,4,FALSE),"")</f>
        <v>200 mg Capsules, with food</v>
      </c>
      <c r="E421" s="188" t="str">
        <f>IF(AND(A421&lt;&gt;"",ISNUMBER(A421)),VLOOKUP(A421,Studies!A:BR,5,FALSE),"")</f>
        <v>Itraconazole</v>
      </c>
      <c r="F421" s="79" t="s">
        <v>149</v>
      </c>
      <c r="G421" s="78">
        <f t="shared" si="6"/>
        <v>1</v>
      </c>
    </row>
    <row r="422" spans="1:7" ht="13.9" x14ac:dyDescent="0.25">
      <c r="A422" s="110">
        <v>490</v>
      </c>
      <c r="B422" s="188" t="str">
        <f>IF(AND(A422&lt;&gt;"",ISNUMBER(A422)),VLOOKUP(A422,Studies!A:BR,2,FALSE),"")</f>
        <v>Heykants 1989</v>
      </c>
      <c r="C422" s="188" t="str">
        <f>IF(AND(A422&lt;&gt;"",ISNUMBER(A422)),VLOOKUP(A422,Studies!A:BR,3,FALSE),"")</f>
        <v>https://www.ncbi.nlm.nih.gov/pubmed/2561187</v>
      </c>
      <c r="D422" s="256" t="str">
        <f>IF(AND(A422&lt;&gt;"",ISNUMBER(A422)),VLOOKUP(A422,Studies!A:BR,4,FALSE),"")</f>
        <v>iv 100 mg SD</v>
      </c>
      <c r="E422" s="188" t="str">
        <f>IF(AND(A422&lt;&gt;"",ISNUMBER(A422)),VLOOKUP(A422,Studies!A:BR,5,FALSE),"")</f>
        <v>Itraconazole</v>
      </c>
      <c r="F422" s="79" t="s">
        <v>149</v>
      </c>
      <c r="G422" s="78">
        <f t="shared" si="6"/>
        <v>1</v>
      </c>
    </row>
    <row r="423" spans="1:7" ht="13.9" x14ac:dyDescent="0.25">
      <c r="A423" s="110">
        <v>491</v>
      </c>
      <c r="B423" s="188" t="str">
        <f>IF(AND(A423&lt;&gt;"",ISNUMBER(A423)),VLOOKUP(A423,Studies!A:BR,2,FALSE),"")</f>
        <v>Heykants 1989</v>
      </c>
      <c r="C423" s="188" t="str">
        <f>IF(AND(A423&lt;&gt;"",ISNUMBER(A423)),VLOOKUP(A423,Studies!A:BR,3,FALSE),"")</f>
        <v>https://www.ncbi.nlm.nih.gov/pubmed/2561187</v>
      </c>
      <c r="D423" s="256" t="str">
        <f>IF(AND(A423&lt;&gt;"",ISNUMBER(A423)),VLOOKUP(A423,Studies!A:BR,4,FALSE),"")</f>
        <v>po 100 mg SD fed</v>
      </c>
      <c r="E423" s="188" t="str">
        <f>IF(AND(A423&lt;&gt;"",ISNUMBER(A423)),VLOOKUP(A423,Studies!A:BR,5,FALSE),"")</f>
        <v>Itraconazole</v>
      </c>
      <c r="F423" s="79" t="s">
        <v>149</v>
      </c>
      <c r="G423" s="78">
        <f t="shared" si="6"/>
        <v>1</v>
      </c>
    </row>
    <row r="424" spans="1:7" ht="13.9" x14ac:dyDescent="0.25">
      <c r="A424" s="110">
        <v>492</v>
      </c>
      <c r="B424" s="188" t="str">
        <f>IF(AND(A424&lt;&gt;"",ISNUMBER(A424)),VLOOKUP(A424,Studies!A:BR,2,FALSE),"")</f>
        <v>Heykants 1989</v>
      </c>
      <c r="C424" s="188" t="str">
        <f>IF(AND(A424&lt;&gt;"",ISNUMBER(A424)),VLOOKUP(A424,Studies!A:BR,3,FALSE),"")</f>
        <v>https://www.ncbi.nlm.nih.gov/pubmed/2561187</v>
      </c>
      <c r="D424" s="256" t="str">
        <f>IF(AND(A424&lt;&gt;"",ISNUMBER(A424)),VLOOKUP(A424,Studies!A:BR,4,FALSE),"")</f>
        <v>po 100 mg SD (metabolite screening)</v>
      </c>
      <c r="E424" s="188" t="str">
        <f>IF(AND(A424&lt;&gt;"",ISNUMBER(A424)),VLOOKUP(A424,Studies!A:BR,5,FALSE),"")</f>
        <v>Itraconazole</v>
      </c>
      <c r="F424" s="79" t="s">
        <v>149</v>
      </c>
      <c r="G424" s="78">
        <f t="shared" si="6"/>
        <v>1</v>
      </c>
    </row>
    <row r="425" spans="1:7" ht="13.9" x14ac:dyDescent="0.25">
      <c r="A425" s="110">
        <v>493</v>
      </c>
      <c r="B425" s="188" t="str">
        <f>IF(AND(A425&lt;&gt;"",ISNUMBER(A425)),VLOOKUP(A425,Studies!A:BR,2,FALSE),"")</f>
        <v>Heykants 1989</v>
      </c>
      <c r="C425" s="188" t="str">
        <f>IF(AND(A425&lt;&gt;"",ISNUMBER(A425)),VLOOKUP(A425,Studies!A:BR,3,FALSE),"")</f>
        <v>https://www.ncbi.nlm.nih.gov/pubmed/2561187</v>
      </c>
      <c r="D425" s="256" t="str">
        <f>IF(AND(A425&lt;&gt;"",ISNUMBER(A425)),VLOOKUP(A425,Studies!A:BR,4,FALSE),"")</f>
        <v>po 100 mg SD (metabolite screening)</v>
      </c>
      <c r="E425" s="188" t="str">
        <f>IF(AND(A425&lt;&gt;"",ISNUMBER(A425)),VLOOKUP(A425,Studies!A:BR,5,FALSE),"")</f>
        <v>Hydroxy-Itraconazole</v>
      </c>
      <c r="F425" s="79" t="s">
        <v>149</v>
      </c>
      <c r="G425" s="78">
        <f t="shared" si="6"/>
        <v>1</v>
      </c>
    </row>
    <row r="426" spans="1:7" ht="13.9" x14ac:dyDescent="0.25">
      <c r="A426" s="110">
        <v>494</v>
      </c>
      <c r="B426" s="188" t="str">
        <f>IF(AND(A426&lt;&gt;"",ISNUMBER(A426)),VLOOKUP(A426,Studies!A:BR,2,FALSE),"")</f>
        <v>Heykants 1989</v>
      </c>
      <c r="C426" s="188" t="str">
        <f>IF(AND(A426&lt;&gt;"",ISNUMBER(A426)),VLOOKUP(A426,Studies!A:BR,3,FALSE),"")</f>
        <v>https://www.ncbi.nlm.nih.gov/pubmed/2561187</v>
      </c>
      <c r="D426" s="256" t="str">
        <f>IF(AND(A426&lt;&gt;"",ISNUMBER(A426)),VLOOKUP(A426,Studies!A:BR,4,FALSE),"")</f>
        <v>po 100 mg MD OD</v>
      </c>
      <c r="E426" s="188" t="str">
        <f>IF(AND(A426&lt;&gt;"",ISNUMBER(A426)),VLOOKUP(A426,Studies!A:BR,5,FALSE),"")</f>
        <v>Itraconazole</v>
      </c>
      <c r="F426" s="79" t="s">
        <v>149</v>
      </c>
      <c r="G426" s="78">
        <f t="shared" si="6"/>
        <v>1</v>
      </c>
    </row>
    <row r="427" spans="1:7" ht="13.9" x14ac:dyDescent="0.25">
      <c r="A427" s="110">
        <v>495</v>
      </c>
      <c r="B427" s="188" t="str">
        <f>IF(AND(A427&lt;&gt;"",ISNUMBER(A427)),VLOOKUP(A427,Studies!A:BR,2,FALSE),"")</f>
        <v>Heykants 1989</v>
      </c>
      <c r="C427" s="188" t="str">
        <f>IF(AND(A427&lt;&gt;"",ISNUMBER(A427)),VLOOKUP(A427,Studies!A:BR,3,FALSE),"")</f>
        <v>https://www.ncbi.nlm.nih.gov/pubmed/2561187</v>
      </c>
      <c r="D427" s="256" t="str">
        <f>IF(AND(A427&lt;&gt;"",ISNUMBER(A427)),VLOOKUP(A427,Studies!A:BR,4,FALSE),"")</f>
        <v>po 100 mg MD OD</v>
      </c>
      <c r="E427" s="188" t="str">
        <f>IF(AND(A427&lt;&gt;"",ISNUMBER(A427)),VLOOKUP(A427,Studies!A:BR,5,FALSE),"")</f>
        <v>Hydroxy-Itraconazole</v>
      </c>
      <c r="F427" s="79" t="s">
        <v>149</v>
      </c>
      <c r="G427" s="78">
        <f t="shared" si="6"/>
        <v>1</v>
      </c>
    </row>
    <row r="428" spans="1:7" ht="13.9" x14ac:dyDescent="0.25">
      <c r="A428" s="110">
        <v>496</v>
      </c>
      <c r="B428" s="188" t="str">
        <f>IF(AND(A428&lt;&gt;"",ISNUMBER(A428)),VLOOKUP(A428,Studies!A:BR,2,FALSE),"")</f>
        <v>Miura 2010</v>
      </c>
      <c r="C428" s="188" t="str">
        <f>IF(AND(A428&lt;&gt;"",ISNUMBER(A428)),VLOOKUP(A428,Studies!A:BR,3,FALSE),"")</f>
        <v>https://www.ncbi.nlm.nih.gov/pubmed/20595406</v>
      </c>
      <c r="D428" s="256" t="str">
        <f>IF(AND(A428&lt;&gt;"",ISNUMBER(A428)),VLOOKUP(A428,Studies!A:BR,4,FALSE),"")</f>
        <v>po 100 mg MD Japanese</v>
      </c>
      <c r="E428" s="188" t="str">
        <f>IF(AND(A428&lt;&gt;"",ISNUMBER(A428)),VLOOKUP(A428,Studies!A:BR,5,FALSE),"")</f>
        <v>Itraconazole</v>
      </c>
      <c r="F428" s="79" t="s">
        <v>149</v>
      </c>
      <c r="G428" s="78">
        <f t="shared" si="6"/>
        <v>1</v>
      </c>
    </row>
    <row r="429" spans="1:7" ht="13.9" x14ac:dyDescent="0.25">
      <c r="A429" s="110">
        <v>497</v>
      </c>
      <c r="B429" s="188" t="str">
        <f>IF(AND(A429&lt;&gt;"",ISNUMBER(A429)),VLOOKUP(A429,Studies!A:BR,2,FALSE),"")</f>
        <v>Miura 2010</v>
      </c>
      <c r="C429" s="188" t="str">
        <f>IF(AND(A429&lt;&gt;"",ISNUMBER(A429)),VLOOKUP(A429,Studies!A:BR,3,FALSE),"")</f>
        <v>https://www.ncbi.nlm.nih.gov/pubmed/20595406</v>
      </c>
      <c r="D429" s="256" t="str">
        <f>IF(AND(A429&lt;&gt;"",ISNUMBER(A429)),VLOOKUP(A429,Studies!A:BR,4,FALSE),"")</f>
        <v>po 100 mg MD Japanese</v>
      </c>
      <c r="E429" s="188" t="str">
        <f>IF(AND(A429&lt;&gt;"",ISNUMBER(A429)),VLOOKUP(A429,Studies!A:BR,5,FALSE),"")</f>
        <v>Hydroxy-Itraconazole</v>
      </c>
      <c r="F429" s="79" t="s">
        <v>149</v>
      </c>
      <c r="G429" s="78">
        <f t="shared" si="6"/>
        <v>1</v>
      </c>
    </row>
    <row r="430" spans="1:7" ht="13.9" x14ac:dyDescent="0.25">
      <c r="A430" s="110">
        <v>498</v>
      </c>
      <c r="B430" s="188" t="str">
        <f>IF(AND(A430&lt;&gt;"",ISNUMBER(A430)),VLOOKUP(A430,Studies!A:BR,2,FALSE),"")</f>
        <v>Gubbins 2004</v>
      </c>
      <c r="C430" s="188" t="str">
        <f>IF(AND(A430&lt;&gt;"",ISNUMBER(A430)),VLOOKUP(A430,Studies!A:BR,3,FALSE),"")</f>
        <v>https://www.ncbi.nlm.nih.gov/pubmed/15098799</v>
      </c>
      <c r="D430" s="256" t="str">
        <f>IF(AND(A430&lt;&gt;"",ISNUMBER(A430)),VLOOKUP(A430,Studies!A:BR,4,FALSE),"")</f>
        <v>po 200 mg solution with water</v>
      </c>
      <c r="E430" s="188" t="str">
        <f>IF(AND(A430&lt;&gt;"",ISNUMBER(A430)),VLOOKUP(A430,Studies!A:BR,5,FALSE),"")</f>
        <v>Itraconazole</v>
      </c>
      <c r="F430" s="79" t="s">
        <v>149</v>
      </c>
      <c r="G430" s="78">
        <f t="shared" si="6"/>
        <v>1</v>
      </c>
    </row>
    <row r="431" spans="1:7" ht="13.9" x14ac:dyDescent="0.25">
      <c r="A431" s="110">
        <v>499</v>
      </c>
      <c r="B431" s="188" t="str">
        <f>IF(AND(A431&lt;&gt;"",ISNUMBER(A431)),VLOOKUP(A431,Studies!A:BR,2,FALSE),"")</f>
        <v>Gubbins 2004</v>
      </c>
      <c r="C431" s="188" t="str">
        <f>IF(AND(A431&lt;&gt;"",ISNUMBER(A431)),VLOOKUP(A431,Studies!A:BR,3,FALSE),"")</f>
        <v>https://www.ncbi.nlm.nih.gov/pubmed/15098799</v>
      </c>
      <c r="D431" s="256" t="str">
        <f>IF(AND(A431&lt;&gt;"",ISNUMBER(A431)),VLOOKUP(A431,Studies!A:BR,4,FALSE),"")</f>
        <v>po 200 mg solution with water</v>
      </c>
      <c r="E431" s="188" t="str">
        <f>IF(AND(A431&lt;&gt;"",ISNUMBER(A431)),VLOOKUP(A431,Studies!A:BR,5,FALSE),"")</f>
        <v>Hydroxy-Itraconazole</v>
      </c>
      <c r="F431" s="79" t="s">
        <v>149</v>
      </c>
      <c r="G431" s="78">
        <f t="shared" si="6"/>
        <v>1</v>
      </c>
    </row>
    <row r="432" spans="1:7" ht="13.9" x14ac:dyDescent="0.25">
      <c r="A432" s="110">
        <v>500</v>
      </c>
      <c r="B432" s="188" t="str">
        <f>IF(AND(A432&lt;&gt;"",ISNUMBER(A432)),VLOOKUP(A432,Studies!A:BR,2,FALSE),"")</f>
        <v>Gubbins 2004</v>
      </c>
      <c r="C432" s="188" t="str">
        <f>IF(AND(A432&lt;&gt;"",ISNUMBER(A432)),VLOOKUP(A432,Studies!A:BR,3,FALSE),"")</f>
        <v>https://www.ncbi.nlm.nih.gov/pubmed/15098799</v>
      </c>
      <c r="D432" s="256" t="str">
        <f>IF(AND(A432&lt;&gt;"",ISNUMBER(A432)),VLOOKUP(A432,Studies!A:BR,4,FALSE),"")</f>
        <v>po 200 mg solution with GFJ</v>
      </c>
      <c r="E432" s="188" t="str">
        <f>IF(AND(A432&lt;&gt;"",ISNUMBER(A432)),VLOOKUP(A432,Studies!A:BR,5,FALSE),"")</f>
        <v>Itraconazole</v>
      </c>
      <c r="F432" s="79" t="s">
        <v>149</v>
      </c>
      <c r="G432" s="78">
        <f t="shared" si="6"/>
        <v>1</v>
      </c>
    </row>
    <row r="433" spans="1:7" ht="13.9" x14ac:dyDescent="0.25">
      <c r="A433" s="111">
        <v>501</v>
      </c>
      <c r="B433" s="188" t="str">
        <f>IF(AND(A433&lt;&gt;"",ISNUMBER(A433)),VLOOKUP(A433,Studies!A:BR,2,FALSE),"")</f>
        <v>Gubbins 2004</v>
      </c>
      <c r="C433" s="188" t="str">
        <f>IF(AND(A433&lt;&gt;"",ISNUMBER(A433)),VLOOKUP(A433,Studies!A:BR,3,FALSE),"")</f>
        <v>https://www.ncbi.nlm.nih.gov/pubmed/15098799</v>
      </c>
      <c r="D433" s="256" t="str">
        <f>IF(AND(A433&lt;&gt;"",ISNUMBER(A433)),VLOOKUP(A433,Studies!A:BR,4,FALSE),"")</f>
        <v>po 200 mg solution with GFJ</v>
      </c>
      <c r="E433" s="188" t="str">
        <f>IF(AND(A433&lt;&gt;"",ISNUMBER(A433)),VLOOKUP(A433,Studies!A:BR,5,FALSE),"")</f>
        <v>Hydroxy-Itraconazole</v>
      </c>
      <c r="F433" s="79" t="s">
        <v>149</v>
      </c>
      <c r="G433" s="78">
        <f t="shared" si="6"/>
        <v>1</v>
      </c>
    </row>
    <row r="434" spans="1:7" ht="13.9" x14ac:dyDescent="0.25">
      <c r="A434" s="111">
        <v>502</v>
      </c>
      <c r="B434" s="188" t="str">
        <f>IF(AND(A434&lt;&gt;"",ISNUMBER(A434)),VLOOKUP(A434,Studies!A:BR,2,FALSE),"")</f>
        <v>Gubbins 2007</v>
      </c>
      <c r="C434" s="188" t="str">
        <f>IF(AND(A434&lt;&gt;"",ISNUMBER(A434)),VLOOKUP(A434,Studies!A:BR,3,FALSE),"")</f>
        <v>https://www.ncbi.nlm.nih.gov/pubmed/18172627</v>
      </c>
      <c r="D434" s="256" t="str">
        <f>IF(AND(A434&lt;&gt;"",ISNUMBER(A434)),VLOOKUP(A434,Studies!A:BR,4,FALSE),"")</f>
        <v>po 200 mg solution female with water</v>
      </c>
      <c r="E434" s="188" t="str">
        <f>IF(AND(A434&lt;&gt;"",ISNUMBER(A434)),VLOOKUP(A434,Studies!A:BR,5,FALSE),"")</f>
        <v>Itraconazole</v>
      </c>
      <c r="F434" s="79" t="s">
        <v>149</v>
      </c>
      <c r="G434" s="78">
        <f t="shared" si="6"/>
        <v>1</v>
      </c>
    </row>
    <row r="435" spans="1:7" ht="13.9" x14ac:dyDescent="0.25">
      <c r="A435" s="111">
        <v>503</v>
      </c>
      <c r="B435" s="188" t="str">
        <f>IF(AND(A435&lt;&gt;"",ISNUMBER(A435)),VLOOKUP(A435,Studies!A:BR,2,FALSE),"")</f>
        <v>Gubbins 2007</v>
      </c>
      <c r="C435" s="188" t="str">
        <f>IF(AND(A435&lt;&gt;"",ISNUMBER(A435)),VLOOKUP(A435,Studies!A:BR,3,FALSE),"")</f>
        <v>https://www.ncbi.nlm.nih.gov/pubmed/18172627</v>
      </c>
      <c r="D435" s="256" t="str">
        <f>IF(AND(A435&lt;&gt;"",ISNUMBER(A435)),VLOOKUP(A435,Studies!A:BR,4,FALSE),"")</f>
        <v>po 200 mg solution female with water</v>
      </c>
      <c r="E435" s="188" t="str">
        <f>IF(AND(A435&lt;&gt;"",ISNUMBER(A435)),VLOOKUP(A435,Studies!A:BR,5,FALSE),"")</f>
        <v>Hydroxy-Itraconazole</v>
      </c>
      <c r="F435" s="79" t="s">
        <v>149</v>
      </c>
      <c r="G435" s="78">
        <f t="shared" si="6"/>
        <v>1</v>
      </c>
    </row>
    <row r="436" spans="1:7" ht="13.9" x14ac:dyDescent="0.25">
      <c r="A436" s="111">
        <v>504</v>
      </c>
      <c r="B436" s="188" t="str">
        <f>IF(AND(A436&lt;&gt;"",ISNUMBER(A436)),VLOOKUP(A436,Studies!A:BR,2,FALSE),"")</f>
        <v>Gubbins 2007</v>
      </c>
      <c r="C436" s="188" t="str">
        <f>IF(AND(A436&lt;&gt;"",ISNUMBER(A436)),VLOOKUP(A436,Studies!A:BR,3,FALSE),"")</f>
        <v>https://www.ncbi.nlm.nih.gov/pubmed/18172627</v>
      </c>
      <c r="D436" s="256" t="str">
        <f>IF(AND(A436&lt;&gt;"",ISNUMBER(A436)),VLOOKUP(A436,Studies!A:BR,4,FALSE),"")</f>
        <v>po 200 mg solution male with water</v>
      </c>
      <c r="E436" s="188" t="str">
        <f>IF(AND(A436&lt;&gt;"",ISNUMBER(A436)),VLOOKUP(A436,Studies!A:BR,5,FALSE),"")</f>
        <v>Itraconazole</v>
      </c>
      <c r="F436" s="79" t="s">
        <v>149</v>
      </c>
      <c r="G436" s="78">
        <f t="shared" si="6"/>
        <v>1</v>
      </c>
    </row>
    <row r="437" spans="1:7" ht="13.9" x14ac:dyDescent="0.25">
      <c r="A437" s="111">
        <v>505</v>
      </c>
      <c r="B437" s="188" t="str">
        <f>IF(AND(A437&lt;&gt;"",ISNUMBER(A437)),VLOOKUP(A437,Studies!A:BR,2,FALSE),"")</f>
        <v>Gubbins 2007</v>
      </c>
      <c r="C437" s="188" t="str">
        <f>IF(AND(A437&lt;&gt;"",ISNUMBER(A437)),VLOOKUP(A437,Studies!A:BR,3,FALSE),"")</f>
        <v>https://www.ncbi.nlm.nih.gov/pubmed/18172627</v>
      </c>
      <c r="D437" s="256" t="str">
        <f>IF(AND(A437&lt;&gt;"",ISNUMBER(A437)),VLOOKUP(A437,Studies!A:BR,4,FALSE),"")</f>
        <v>po 200 mg solution male with water</v>
      </c>
      <c r="E437" s="188" t="str">
        <f>IF(AND(A437&lt;&gt;"",ISNUMBER(A437)),VLOOKUP(A437,Studies!A:BR,5,FALSE),"")</f>
        <v>Hydroxy-Itraconazole</v>
      </c>
      <c r="F437" s="79" t="s">
        <v>149</v>
      </c>
      <c r="G437" s="78">
        <f t="shared" si="6"/>
        <v>1</v>
      </c>
    </row>
    <row r="438" spans="1:7" ht="13.9" x14ac:dyDescent="0.25">
      <c r="A438" s="111">
        <v>506</v>
      </c>
      <c r="B438" s="188" t="str">
        <f>IF(AND(A438&lt;&gt;"",ISNUMBER(A438)),VLOOKUP(A438,Studies!A:BR,2,FALSE),"")</f>
        <v>Gubbins 2007</v>
      </c>
      <c r="C438" s="188" t="str">
        <f>IF(AND(A438&lt;&gt;"",ISNUMBER(A438)),VLOOKUP(A438,Studies!A:BR,3,FALSE),"")</f>
        <v>https://www.ncbi.nlm.nih.gov/pubmed/18172627</v>
      </c>
      <c r="D438" s="256" t="str">
        <f>IF(AND(A438&lt;&gt;"",ISNUMBER(A438)),VLOOKUP(A438,Studies!A:BR,4,FALSE),"")</f>
        <v>po 200 mg solution female with GFJ</v>
      </c>
      <c r="E438" s="188" t="str">
        <f>IF(AND(A438&lt;&gt;"",ISNUMBER(A438)),VLOOKUP(A438,Studies!A:BR,5,FALSE),"")</f>
        <v>Itraconazole</v>
      </c>
      <c r="F438" s="79" t="s">
        <v>149</v>
      </c>
      <c r="G438" s="78">
        <f t="shared" si="6"/>
        <v>1</v>
      </c>
    </row>
    <row r="439" spans="1:7" ht="13.9" x14ac:dyDescent="0.25">
      <c r="A439" s="111">
        <v>507</v>
      </c>
      <c r="B439" s="188" t="str">
        <f>IF(AND(A439&lt;&gt;"",ISNUMBER(A439)),VLOOKUP(A439,Studies!A:BR,2,FALSE),"")</f>
        <v>Gubbins 2007</v>
      </c>
      <c r="C439" s="188" t="str">
        <f>IF(AND(A439&lt;&gt;"",ISNUMBER(A439)),VLOOKUP(A439,Studies!A:BR,3,FALSE),"")</f>
        <v>https://www.ncbi.nlm.nih.gov/pubmed/18172627</v>
      </c>
      <c r="D439" s="256" t="str">
        <f>IF(AND(A439&lt;&gt;"",ISNUMBER(A439)),VLOOKUP(A439,Studies!A:BR,4,FALSE),"")</f>
        <v>po 200 mg solution female with GFJ</v>
      </c>
      <c r="E439" s="188" t="str">
        <f>IF(AND(A439&lt;&gt;"",ISNUMBER(A439)),VLOOKUP(A439,Studies!A:BR,5,FALSE),"")</f>
        <v>Hydroxy-Itraconazole</v>
      </c>
      <c r="F439" s="79" t="s">
        <v>149</v>
      </c>
      <c r="G439" s="78">
        <f t="shared" si="6"/>
        <v>1</v>
      </c>
    </row>
    <row r="440" spans="1:7" ht="13.9" x14ac:dyDescent="0.25">
      <c r="A440" s="111">
        <v>508</v>
      </c>
      <c r="B440" s="188" t="str">
        <f>IF(AND(A440&lt;&gt;"",ISNUMBER(A440)),VLOOKUP(A440,Studies!A:BR,2,FALSE),"")</f>
        <v>Gubbins 2007</v>
      </c>
      <c r="C440" s="188" t="str">
        <f>IF(AND(A440&lt;&gt;"",ISNUMBER(A440)),VLOOKUP(A440,Studies!A:BR,3,FALSE),"")</f>
        <v>https://www.ncbi.nlm.nih.gov/pubmed/18172627</v>
      </c>
      <c r="D440" s="256" t="str">
        <f>IF(AND(A440&lt;&gt;"",ISNUMBER(A440)),VLOOKUP(A440,Studies!A:BR,4,FALSE),"")</f>
        <v>po 200 mg solution male with GFJ</v>
      </c>
      <c r="E440" s="188" t="str">
        <f>IF(AND(A440&lt;&gt;"",ISNUMBER(A440)),VLOOKUP(A440,Studies!A:BR,5,FALSE),"")</f>
        <v>Itraconazole</v>
      </c>
      <c r="F440" s="79" t="s">
        <v>149</v>
      </c>
      <c r="G440" s="78">
        <f t="shared" si="6"/>
        <v>1</v>
      </c>
    </row>
    <row r="441" spans="1:7" ht="13.9" x14ac:dyDescent="0.25">
      <c r="A441" s="111">
        <v>509</v>
      </c>
      <c r="B441" s="188" t="str">
        <f>IF(AND(A441&lt;&gt;"",ISNUMBER(A441)),VLOOKUP(A441,Studies!A:BR,2,FALSE),"")</f>
        <v>Gubbins 2007</v>
      </c>
      <c r="C441" s="188" t="str">
        <f>IF(AND(A441&lt;&gt;"",ISNUMBER(A441)),VLOOKUP(A441,Studies!A:BR,3,FALSE),"")</f>
        <v>https://www.ncbi.nlm.nih.gov/pubmed/18172627</v>
      </c>
      <c r="D441" s="256" t="str">
        <f>IF(AND(A441&lt;&gt;"",ISNUMBER(A441)),VLOOKUP(A441,Studies!A:BR,4,FALSE),"")</f>
        <v>po 200 mg solution male with GFJ</v>
      </c>
      <c r="E441" s="188" t="str">
        <f>IF(AND(A441&lt;&gt;"",ISNUMBER(A441)),VLOOKUP(A441,Studies!A:BR,5,FALSE),"")</f>
        <v>Hydroxy-Itraconazole</v>
      </c>
      <c r="F441" s="79" t="s">
        <v>149</v>
      </c>
      <c r="G441" s="78">
        <f t="shared" si="6"/>
        <v>1</v>
      </c>
    </row>
    <row r="442" spans="1:7" ht="13.9" x14ac:dyDescent="0.25">
      <c r="A442" s="111">
        <v>510</v>
      </c>
      <c r="B442" s="188" t="str">
        <f>IF(AND(A442&lt;&gt;"",ISNUMBER(A442)),VLOOKUP(A442,Studies!A:BR,2,FALSE),"")</f>
        <v>Uno 2006</v>
      </c>
      <c r="C442" s="188" t="str">
        <f>IF(AND(A442&lt;&gt;"",ISNUMBER(A442)),VLOOKUP(A442,Studies!A:BR,3,FALSE),"")</f>
        <v>https://www.ncbi.nlm.nih.gov/pubmed/16885720</v>
      </c>
      <c r="D442" s="256" t="str">
        <f>IF(AND(A442&lt;&gt;"",ISNUMBER(A442)),VLOOKUP(A442,Studies!A:BR,4,FALSE),"")</f>
        <v>day 1 (Japanese)</v>
      </c>
      <c r="E442" s="188" t="str">
        <f>IF(AND(A442&lt;&gt;"",ISNUMBER(A442)),VLOOKUP(A442,Studies!A:BR,5,FALSE),"")</f>
        <v>Itraconazole</v>
      </c>
      <c r="F442" s="79" t="s">
        <v>149</v>
      </c>
      <c r="G442" s="78">
        <f t="shared" si="6"/>
        <v>1</v>
      </c>
    </row>
    <row r="443" spans="1:7" ht="13.9" x14ac:dyDescent="0.25">
      <c r="A443" s="111">
        <v>511</v>
      </c>
      <c r="B443" s="188" t="str">
        <f>IF(AND(A443&lt;&gt;"",ISNUMBER(A443)),VLOOKUP(A443,Studies!A:BR,2,FALSE),"")</f>
        <v>Uno 2006</v>
      </c>
      <c r="C443" s="188" t="str">
        <f>IF(AND(A443&lt;&gt;"",ISNUMBER(A443)),VLOOKUP(A443,Studies!A:BR,3,FALSE),"")</f>
        <v>https://www.ncbi.nlm.nih.gov/pubmed/16885720</v>
      </c>
      <c r="D443" s="256" t="str">
        <f>IF(AND(A443&lt;&gt;"",ISNUMBER(A443)),VLOOKUP(A443,Studies!A:BR,4,FALSE),"")</f>
        <v>day 1 (Japanese)</v>
      </c>
      <c r="E443" s="188" t="str">
        <f>IF(AND(A443&lt;&gt;"",ISNUMBER(A443)),VLOOKUP(A443,Studies!A:BR,5,FALSE),"")</f>
        <v>Hydroxy-Itraconazole</v>
      </c>
      <c r="F443" s="79" t="s">
        <v>149</v>
      </c>
      <c r="G443" s="78">
        <f t="shared" si="6"/>
        <v>1</v>
      </c>
    </row>
    <row r="444" spans="1:7" ht="13.9" x14ac:dyDescent="0.25">
      <c r="A444" s="111">
        <v>512</v>
      </c>
      <c r="B444" s="188" t="str">
        <f>IF(AND(A444&lt;&gt;"",ISNUMBER(A444)),VLOOKUP(A444,Studies!A:BR,2,FALSE),"")</f>
        <v>Uno 2006</v>
      </c>
      <c r="C444" s="188" t="str">
        <f>IF(AND(A444&lt;&gt;"",ISNUMBER(A444)),VLOOKUP(A444,Studies!A:BR,3,FALSE),"")</f>
        <v>https://www.ncbi.nlm.nih.gov/pubmed/16885720</v>
      </c>
      <c r="D444" s="256" t="str">
        <f>IF(AND(A444&lt;&gt;"",ISNUMBER(A444)),VLOOKUP(A444,Studies!A:BR,4,FALSE),"")</f>
        <v>day 6 (Japanese)</v>
      </c>
      <c r="E444" s="188" t="str">
        <f>IF(AND(A444&lt;&gt;"",ISNUMBER(A444)),VLOOKUP(A444,Studies!A:BR,5,FALSE),"")</f>
        <v>Itraconazole</v>
      </c>
      <c r="F444" s="79" t="s">
        <v>149</v>
      </c>
      <c r="G444" s="78">
        <f t="shared" si="6"/>
        <v>1</v>
      </c>
    </row>
    <row r="445" spans="1:7" ht="13.9" x14ac:dyDescent="0.25">
      <c r="A445" s="111">
        <v>513</v>
      </c>
      <c r="B445" s="188" t="str">
        <f>IF(AND(A445&lt;&gt;"",ISNUMBER(A445)),VLOOKUP(A445,Studies!A:BR,2,FALSE),"")</f>
        <v>Uno 2006</v>
      </c>
      <c r="C445" s="188" t="str">
        <f>IF(AND(A445&lt;&gt;"",ISNUMBER(A445)),VLOOKUP(A445,Studies!A:BR,3,FALSE),"")</f>
        <v>https://www.ncbi.nlm.nih.gov/pubmed/16885720</v>
      </c>
      <c r="D445" s="256" t="str">
        <f>IF(AND(A445&lt;&gt;"",ISNUMBER(A445)),VLOOKUP(A445,Studies!A:BR,4,FALSE),"")</f>
        <v>day 6 (Japanese)</v>
      </c>
      <c r="E445" s="188" t="str">
        <f>IF(AND(A445&lt;&gt;"",ISNUMBER(A445)),VLOOKUP(A445,Studies!A:BR,5,FALSE),"")</f>
        <v>Hydroxy-Itraconazole</v>
      </c>
      <c r="F445" s="79" t="s">
        <v>149</v>
      </c>
      <c r="G445" s="78">
        <f t="shared" si="6"/>
        <v>1</v>
      </c>
    </row>
    <row r="446" spans="1:7" ht="13.9" x14ac:dyDescent="0.25">
      <c r="A446" s="112">
        <v>514</v>
      </c>
      <c r="B446" s="188" t="str">
        <f>IF(AND(A446&lt;&gt;"",ISNUMBER(A446)),VLOOKUP(A446,Studies!A:BR,2,FALSE),"")</f>
        <v>Bae 2011</v>
      </c>
      <c r="C446" s="188" t="str">
        <f>IF(AND(A446&lt;&gt;"",ISNUMBER(A446)),VLOOKUP(A446,Studies!A:BR,3,FALSE),"")</f>
        <v>https://www.ncbi.nlm.nih.gov/pubmed/20400647</v>
      </c>
      <c r="D446" s="256" t="str">
        <f>IF(AND(A446&lt;&gt;"",ISNUMBER(A446)),VLOOKUP(A446,Studies!A:BR,4,FALSE),"")</f>
        <v>po 200 mg capsule with water (Korean)</v>
      </c>
      <c r="E446" s="188" t="str">
        <f>IF(AND(A446&lt;&gt;"",ISNUMBER(A446)),VLOOKUP(A446,Studies!A:BR,5,FALSE),"")</f>
        <v>Itraconazole</v>
      </c>
      <c r="F446" s="79" t="s">
        <v>149</v>
      </c>
      <c r="G446" s="78">
        <f t="shared" si="6"/>
        <v>1</v>
      </c>
    </row>
    <row r="447" spans="1:7" ht="13.9" x14ac:dyDescent="0.25">
      <c r="A447" s="112">
        <v>515</v>
      </c>
      <c r="B447" s="188" t="str">
        <f>IF(AND(A447&lt;&gt;"",ISNUMBER(A447)),VLOOKUP(A447,Studies!A:BR,2,FALSE),"")</f>
        <v>Bae 2011</v>
      </c>
      <c r="C447" s="188" t="str">
        <f>IF(AND(A447&lt;&gt;"",ISNUMBER(A447)),VLOOKUP(A447,Studies!A:BR,3,FALSE),"")</f>
        <v>https://www.ncbi.nlm.nih.gov/pubmed/20400647</v>
      </c>
      <c r="D447" s="256" t="str">
        <f>IF(AND(A447&lt;&gt;"",ISNUMBER(A447)),VLOOKUP(A447,Studies!A:BR,4,FALSE),"")</f>
        <v>po 200 mg capsule with water (Korean)</v>
      </c>
      <c r="E447" s="188" t="str">
        <f>IF(AND(A447&lt;&gt;"",ISNUMBER(A447)),VLOOKUP(A447,Studies!A:BR,5,FALSE),"")</f>
        <v>Hydroxy-Itraconazole</v>
      </c>
      <c r="F447" s="79" t="s">
        <v>149</v>
      </c>
      <c r="G447" s="78">
        <f t="shared" si="6"/>
        <v>1</v>
      </c>
    </row>
    <row r="448" spans="1:7" ht="13.9" x14ac:dyDescent="0.25">
      <c r="A448" s="112">
        <v>516</v>
      </c>
      <c r="B448" s="188" t="str">
        <f>IF(AND(A448&lt;&gt;"",ISNUMBER(A448)),VLOOKUP(A448,Studies!A:BR,2,FALSE),"")</f>
        <v>Bae 2011</v>
      </c>
      <c r="C448" s="188" t="str">
        <f>IF(AND(A448&lt;&gt;"",ISNUMBER(A448)),VLOOKUP(A448,Studies!A:BR,3,FALSE),"")</f>
        <v>https://www.ncbi.nlm.nih.gov/pubmed/20400647</v>
      </c>
      <c r="D448" s="256" t="str">
        <f>IF(AND(A448&lt;&gt;"",ISNUMBER(A448)),VLOOKUP(A448,Studies!A:BR,4,FALSE),"")</f>
        <v>po 200 mg capsule with cola (Korean)</v>
      </c>
      <c r="E448" s="188" t="str">
        <f>IF(AND(A448&lt;&gt;"",ISNUMBER(A448)),VLOOKUP(A448,Studies!A:BR,5,FALSE),"")</f>
        <v>Itraconazole</v>
      </c>
      <c r="F448" s="79" t="s">
        <v>149</v>
      </c>
      <c r="G448" s="78">
        <f t="shared" si="6"/>
        <v>1</v>
      </c>
    </row>
    <row r="449" spans="1:7" ht="13.9" x14ac:dyDescent="0.25">
      <c r="A449" s="112">
        <v>517</v>
      </c>
      <c r="B449" s="188" t="str">
        <f>IF(AND(A449&lt;&gt;"",ISNUMBER(A449)),VLOOKUP(A449,Studies!A:BR,2,FALSE),"")</f>
        <v>Bae 2011</v>
      </c>
      <c r="C449" s="188" t="str">
        <f>IF(AND(A449&lt;&gt;"",ISNUMBER(A449)),VLOOKUP(A449,Studies!A:BR,3,FALSE),"")</f>
        <v>https://www.ncbi.nlm.nih.gov/pubmed/20400647</v>
      </c>
      <c r="D449" s="256" t="str">
        <f>IF(AND(A449&lt;&gt;"",ISNUMBER(A449)),VLOOKUP(A449,Studies!A:BR,4,FALSE),"")</f>
        <v>po 200 mg capsule with cola (Korean)</v>
      </c>
      <c r="E449" s="188" t="str">
        <f>IF(AND(A449&lt;&gt;"",ISNUMBER(A449)),VLOOKUP(A449,Studies!A:BR,5,FALSE),"")</f>
        <v>Hydroxy-Itraconazole</v>
      </c>
      <c r="F449" s="79" t="s">
        <v>149</v>
      </c>
      <c r="G449" s="78">
        <f t="shared" si="6"/>
        <v>1</v>
      </c>
    </row>
    <row r="450" spans="1:7" ht="13.9" x14ac:dyDescent="0.25">
      <c r="A450" s="112">
        <v>518</v>
      </c>
      <c r="B450" s="188" t="str">
        <f>IF(AND(A450&lt;&gt;"",ISNUMBER(A450)),VLOOKUP(A450,Studies!A:BR,2,FALSE),"")</f>
        <v>Bae 2011</v>
      </c>
      <c r="C450" s="188" t="str">
        <f>IF(AND(A450&lt;&gt;"",ISNUMBER(A450)),VLOOKUP(A450,Studies!A:BR,3,FALSE),"")</f>
        <v>https://www.ncbi.nlm.nih.gov/pubmed/20400647</v>
      </c>
      <c r="D450" s="256" t="str">
        <f>IF(AND(A450&lt;&gt;"",ISNUMBER(A450)),VLOOKUP(A450,Studies!A:BR,4,FALSE),"")</f>
        <v>po 200 mg capsule with vit. C (Korean)</v>
      </c>
      <c r="E450" s="188" t="str">
        <f>IF(AND(A450&lt;&gt;"",ISNUMBER(A450)),VLOOKUP(A450,Studies!A:BR,5,FALSE),"")</f>
        <v>Itraconazole</v>
      </c>
      <c r="F450" s="79" t="s">
        <v>149</v>
      </c>
      <c r="G450" s="78">
        <f t="shared" si="6"/>
        <v>1</v>
      </c>
    </row>
    <row r="451" spans="1:7" ht="13.9" x14ac:dyDescent="0.25">
      <c r="A451" s="112">
        <v>519</v>
      </c>
      <c r="B451" s="188" t="str">
        <f>IF(AND(A451&lt;&gt;"",ISNUMBER(A451)),VLOOKUP(A451,Studies!A:BR,2,FALSE),"")</f>
        <v>Bae 2011</v>
      </c>
      <c r="C451" s="188" t="str">
        <f>IF(AND(A451&lt;&gt;"",ISNUMBER(A451)),VLOOKUP(A451,Studies!A:BR,3,FALSE),"")</f>
        <v>https://www.ncbi.nlm.nih.gov/pubmed/20400647</v>
      </c>
      <c r="D451" s="256" t="str">
        <f>IF(AND(A451&lt;&gt;"",ISNUMBER(A451)),VLOOKUP(A451,Studies!A:BR,4,FALSE),"")</f>
        <v>po 200 mg capsule with vit. C (Korean)</v>
      </c>
      <c r="E451" s="188" t="str">
        <f>IF(AND(A451&lt;&gt;"",ISNUMBER(A451)),VLOOKUP(A451,Studies!A:BR,5,FALSE),"")</f>
        <v>Hydroxy-Itraconazole</v>
      </c>
      <c r="F451" s="79" t="s">
        <v>149</v>
      </c>
      <c r="G451" s="78">
        <f t="shared" ref="G451:G514" si="7">A451-A450</f>
        <v>1</v>
      </c>
    </row>
    <row r="452" spans="1:7" ht="13.9" x14ac:dyDescent="0.25">
      <c r="A452" s="112">
        <v>520</v>
      </c>
      <c r="B452" s="188" t="str">
        <f>IF(AND(A452&lt;&gt;"",ISNUMBER(A452)),VLOOKUP(A452,Studies!A:BR,2,FALSE),"")</f>
        <v>Mouton 2006</v>
      </c>
      <c r="C452" s="188" t="str">
        <f>IF(AND(A452&lt;&gt;"",ISNUMBER(A452)),VLOOKUP(A452,Studies!A:BR,3,FALSE),"")</f>
        <v>https://www.ncbi.nlm.nih.gov/pubmed/16982783</v>
      </c>
      <c r="D452" s="256" t="str">
        <f>IF(AND(A452&lt;&gt;"",ISNUMBER(A452)),VLOOKUP(A452,Studies!A:BR,4,FALSE),"")</f>
        <v>SAD_A 50 mg</v>
      </c>
      <c r="E452" s="188" t="str">
        <f>IF(AND(A452&lt;&gt;"",ISNUMBER(A452)),VLOOKUP(A452,Studies!A:BR,5,FALSE),"")</f>
        <v>Itraconazole</v>
      </c>
      <c r="F452" s="79" t="s">
        <v>149</v>
      </c>
      <c r="G452" s="78">
        <f t="shared" si="7"/>
        <v>1</v>
      </c>
    </row>
    <row r="453" spans="1:7" ht="13.9" x14ac:dyDescent="0.25">
      <c r="A453" s="112">
        <v>521</v>
      </c>
      <c r="B453" s="188" t="str">
        <f>IF(AND(A453&lt;&gt;"",ISNUMBER(A453)),VLOOKUP(A453,Studies!A:BR,2,FALSE),"")</f>
        <v>Mouton 2006</v>
      </c>
      <c r="C453" s="188" t="str">
        <f>IF(AND(A453&lt;&gt;"",ISNUMBER(A453)),VLOOKUP(A453,Studies!A:BR,3,FALSE),"")</f>
        <v>https://www.ncbi.nlm.nih.gov/pubmed/16982783</v>
      </c>
      <c r="D453" s="256" t="str">
        <f>IF(AND(A453&lt;&gt;"",ISNUMBER(A453)),VLOOKUP(A453,Studies!A:BR,4,FALSE),"")</f>
        <v>SAD_B 100 mg</v>
      </c>
      <c r="E453" s="188" t="str">
        <f>IF(AND(A453&lt;&gt;"",ISNUMBER(A453)),VLOOKUP(A453,Studies!A:BR,5,FALSE),"")</f>
        <v>Itraconazole</v>
      </c>
      <c r="F453" s="79" t="s">
        <v>149</v>
      </c>
      <c r="G453" s="78">
        <f t="shared" si="7"/>
        <v>1</v>
      </c>
    </row>
    <row r="454" spans="1:7" ht="13.9" x14ac:dyDescent="0.25">
      <c r="A454" s="112">
        <v>522</v>
      </c>
      <c r="B454" s="188" t="str">
        <f>IF(AND(A454&lt;&gt;"",ISNUMBER(A454)),VLOOKUP(A454,Studies!A:BR,2,FALSE),"")</f>
        <v>Mouton 2006</v>
      </c>
      <c r="C454" s="188" t="str">
        <f>IF(AND(A454&lt;&gt;"",ISNUMBER(A454)),VLOOKUP(A454,Studies!A:BR,3,FALSE),"")</f>
        <v>https://www.ncbi.nlm.nih.gov/pubmed/16982783</v>
      </c>
      <c r="D454" s="256" t="str">
        <f>IF(AND(A454&lt;&gt;"",ISNUMBER(A454)),VLOOKUP(A454,Studies!A:BR,4,FALSE),"")</f>
        <v>SAD_A 200 mg</v>
      </c>
      <c r="E454" s="188" t="str">
        <f>IF(AND(A454&lt;&gt;"",ISNUMBER(A454)),VLOOKUP(A454,Studies!A:BR,5,FALSE),"")</f>
        <v>Itraconazole</v>
      </c>
      <c r="F454" s="79" t="s">
        <v>149</v>
      </c>
      <c r="G454" s="78">
        <f t="shared" si="7"/>
        <v>1</v>
      </c>
    </row>
    <row r="455" spans="1:7" ht="13.9" x14ac:dyDescent="0.25">
      <c r="A455" s="112">
        <v>523</v>
      </c>
      <c r="B455" s="188" t="str">
        <f>IF(AND(A455&lt;&gt;"",ISNUMBER(A455)),VLOOKUP(A455,Studies!A:BR,2,FALSE),"")</f>
        <v>Mouton 2006</v>
      </c>
      <c r="C455" s="188" t="str">
        <f>IF(AND(A455&lt;&gt;"",ISNUMBER(A455)),VLOOKUP(A455,Studies!A:BR,3,FALSE),"")</f>
        <v>https://www.ncbi.nlm.nih.gov/pubmed/16982783</v>
      </c>
      <c r="D455" s="256" t="str">
        <f>IF(AND(A455&lt;&gt;"",ISNUMBER(A455)),VLOOKUP(A455,Studies!A:BR,4,FALSE),"")</f>
        <v>SAD_B 300 mg</v>
      </c>
      <c r="E455" s="188" t="str">
        <f>IF(AND(A455&lt;&gt;"",ISNUMBER(A455)),VLOOKUP(A455,Studies!A:BR,5,FALSE),"")</f>
        <v>Itraconazole</v>
      </c>
      <c r="F455" s="79" t="s">
        <v>149</v>
      </c>
      <c r="G455" s="78">
        <f t="shared" si="7"/>
        <v>1</v>
      </c>
    </row>
    <row r="456" spans="1:7" ht="13.9" x14ac:dyDescent="0.25">
      <c r="A456" s="112">
        <v>524</v>
      </c>
      <c r="B456" s="188" t="str">
        <f>IF(AND(A456&lt;&gt;"",ISNUMBER(A456)),VLOOKUP(A456,Studies!A:BR,2,FALSE),"")</f>
        <v>Mouton 2006</v>
      </c>
      <c r="C456" s="188" t="str">
        <f>IF(AND(A456&lt;&gt;"",ISNUMBER(A456)),VLOOKUP(A456,Studies!A:BR,3,FALSE),"")</f>
        <v>https://www.ncbi.nlm.nih.gov/pubmed/16982783</v>
      </c>
      <c r="D456" s="256" t="str">
        <f>IF(AND(A456&lt;&gt;"",ISNUMBER(A456)),VLOOKUP(A456,Studies!A:BR,4,FALSE),"")</f>
        <v>MAD_m_A 100 mg</v>
      </c>
      <c r="E456" s="188" t="str">
        <f>IF(AND(A456&lt;&gt;"",ISNUMBER(A456)),VLOOKUP(A456,Studies!A:BR,5,FALSE),"")</f>
        <v>Itraconazole</v>
      </c>
      <c r="F456" s="79" t="s">
        <v>149</v>
      </c>
      <c r="G456" s="78">
        <f t="shared" si="7"/>
        <v>1</v>
      </c>
    </row>
    <row r="457" spans="1:7" ht="13.9" x14ac:dyDescent="0.25">
      <c r="A457" s="112">
        <v>525</v>
      </c>
      <c r="B457" s="188" t="str">
        <f>IF(AND(A457&lt;&gt;"",ISNUMBER(A457)),VLOOKUP(A457,Studies!A:BR,2,FALSE),"")</f>
        <v>Mouton 2006</v>
      </c>
      <c r="C457" s="188" t="str">
        <f>IF(AND(A457&lt;&gt;"",ISNUMBER(A457)),VLOOKUP(A457,Studies!A:BR,3,FALSE),"")</f>
        <v>https://www.ncbi.nlm.nih.gov/pubmed/16982783</v>
      </c>
      <c r="D457" s="256" t="str">
        <f>IF(AND(A457&lt;&gt;"",ISNUMBER(A457)),VLOOKUP(A457,Studies!A:BR,4,FALSE),"")</f>
        <v>MAD_m_B 200 mg</v>
      </c>
      <c r="E457" s="188" t="str">
        <f>IF(AND(A457&lt;&gt;"",ISNUMBER(A457)),VLOOKUP(A457,Studies!A:BR,5,FALSE),"")</f>
        <v>Itraconazole</v>
      </c>
      <c r="F457" s="79" t="s">
        <v>149</v>
      </c>
      <c r="G457" s="78">
        <f t="shared" si="7"/>
        <v>1</v>
      </c>
    </row>
    <row r="458" spans="1:7" ht="13.9" x14ac:dyDescent="0.25">
      <c r="A458" s="112">
        <v>526</v>
      </c>
      <c r="B458" s="188" t="str">
        <f>IF(AND(A458&lt;&gt;"",ISNUMBER(A458)),VLOOKUP(A458,Studies!A:BR,2,FALSE),"")</f>
        <v>Mouton 2006</v>
      </c>
      <c r="C458" s="188" t="str">
        <f>IF(AND(A458&lt;&gt;"",ISNUMBER(A458)),VLOOKUP(A458,Studies!A:BR,3,FALSE),"")</f>
        <v>https://www.ncbi.nlm.nih.gov/pubmed/16982783</v>
      </c>
      <c r="D458" s="256" t="str">
        <f>IF(AND(A458&lt;&gt;"",ISNUMBER(A458)),VLOOKUP(A458,Studies!A:BR,4,FALSE),"")</f>
        <v>MAD_m_C 300 mg</v>
      </c>
      <c r="E458" s="188" t="str">
        <f>IF(AND(A458&lt;&gt;"",ISNUMBER(A458)),VLOOKUP(A458,Studies!A:BR,5,FALSE),"")</f>
        <v>Itraconazole</v>
      </c>
      <c r="F458" s="79" t="s">
        <v>149</v>
      </c>
      <c r="G458" s="78">
        <f t="shared" si="7"/>
        <v>1</v>
      </c>
    </row>
    <row r="459" spans="1:7" ht="13.9" x14ac:dyDescent="0.25">
      <c r="A459" s="112">
        <v>527</v>
      </c>
      <c r="B459" s="188" t="str">
        <f>IF(AND(A459&lt;&gt;"",ISNUMBER(A459)),VLOOKUP(A459,Studies!A:BR,2,FALSE),"")</f>
        <v>Mouton 2006</v>
      </c>
      <c r="C459" s="188" t="str">
        <f>IF(AND(A459&lt;&gt;"",ISNUMBER(A459)),VLOOKUP(A459,Studies!A:BR,3,FALSE),"")</f>
        <v>https://www.ncbi.nlm.nih.gov/pubmed/16982783</v>
      </c>
      <c r="D459" s="256" t="str">
        <f>IF(AND(A459&lt;&gt;"",ISNUMBER(A459)),VLOOKUP(A459,Studies!A:BR,4,FALSE),"")</f>
        <v>MAD_m_D 200 mg (HPBCD)</v>
      </c>
      <c r="E459" s="188" t="str">
        <f>IF(AND(A459&lt;&gt;"",ISNUMBER(A459)),VLOOKUP(A459,Studies!A:BR,5,FALSE),"")</f>
        <v>Itraconazole</v>
      </c>
      <c r="F459" s="79" t="s">
        <v>149</v>
      </c>
      <c r="G459" s="78">
        <f t="shared" si="7"/>
        <v>1</v>
      </c>
    </row>
    <row r="460" spans="1:7" ht="13.9" x14ac:dyDescent="0.25">
      <c r="A460" s="112">
        <v>528</v>
      </c>
      <c r="B460" s="188" t="str">
        <f>IF(AND(A460&lt;&gt;"",ISNUMBER(A460)),VLOOKUP(A460,Studies!A:BR,2,FALSE),"")</f>
        <v>Mouton 2006</v>
      </c>
      <c r="C460" s="188" t="str">
        <f>IF(AND(A460&lt;&gt;"",ISNUMBER(A460)),VLOOKUP(A460,Studies!A:BR,3,FALSE),"")</f>
        <v>https://www.ncbi.nlm.nih.gov/pubmed/16982783</v>
      </c>
      <c r="D460" s="256" t="str">
        <f>IF(AND(A460&lt;&gt;"",ISNUMBER(A460)),VLOOKUP(A460,Studies!A:BR,4,FALSE),"")</f>
        <v>SAD_A 50 mg</v>
      </c>
      <c r="E460" s="188" t="str">
        <f>IF(AND(A460&lt;&gt;"",ISNUMBER(A460)),VLOOKUP(A460,Studies!A:BR,5,FALSE),"")</f>
        <v>Hydroxy-Itraconazole</v>
      </c>
      <c r="F460" s="79" t="s">
        <v>149</v>
      </c>
      <c r="G460" s="78">
        <f t="shared" si="7"/>
        <v>1</v>
      </c>
    </row>
    <row r="461" spans="1:7" ht="13.9" x14ac:dyDescent="0.25">
      <c r="A461" s="112">
        <v>529</v>
      </c>
      <c r="B461" s="188" t="str">
        <f>IF(AND(A461&lt;&gt;"",ISNUMBER(A461)),VLOOKUP(A461,Studies!A:BR,2,FALSE),"")</f>
        <v>Mouton 2006</v>
      </c>
      <c r="C461" s="188" t="str">
        <f>IF(AND(A461&lt;&gt;"",ISNUMBER(A461)),VLOOKUP(A461,Studies!A:BR,3,FALSE),"")</f>
        <v>https://www.ncbi.nlm.nih.gov/pubmed/16982783</v>
      </c>
      <c r="D461" s="256" t="str">
        <f>IF(AND(A461&lt;&gt;"",ISNUMBER(A461)),VLOOKUP(A461,Studies!A:BR,4,FALSE),"")</f>
        <v>SAD_B 100 mg</v>
      </c>
      <c r="E461" s="188" t="str">
        <f>IF(AND(A461&lt;&gt;"",ISNUMBER(A461)),VLOOKUP(A461,Studies!A:BR,5,FALSE),"")</f>
        <v>Hydroxy-Itraconazole</v>
      </c>
      <c r="F461" s="79" t="s">
        <v>149</v>
      </c>
      <c r="G461" s="78">
        <f t="shared" si="7"/>
        <v>1</v>
      </c>
    </row>
    <row r="462" spans="1:7" ht="13.9" x14ac:dyDescent="0.25">
      <c r="A462" s="112">
        <v>530</v>
      </c>
      <c r="B462" s="188" t="str">
        <f>IF(AND(A462&lt;&gt;"",ISNUMBER(A462)),VLOOKUP(A462,Studies!A:BR,2,FALSE),"")</f>
        <v>Mouton 2006</v>
      </c>
      <c r="C462" s="188" t="str">
        <f>IF(AND(A462&lt;&gt;"",ISNUMBER(A462)),VLOOKUP(A462,Studies!A:BR,3,FALSE),"")</f>
        <v>https://www.ncbi.nlm.nih.gov/pubmed/16982783</v>
      </c>
      <c r="D462" s="256" t="str">
        <f>IF(AND(A462&lt;&gt;"",ISNUMBER(A462)),VLOOKUP(A462,Studies!A:BR,4,FALSE),"")</f>
        <v>SAD_A 200 mg</v>
      </c>
      <c r="E462" s="188" t="str">
        <f>IF(AND(A462&lt;&gt;"",ISNUMBER(A462)),VLOOKUP(A462,Studies!A:BR,5,FALSE),"")</f>
        <v>Hydroxy-Itraconazole</v>
      </c>
      <c r="F462" s="79" t="s">
        <v>149</v>
      </c>
      <c r="G462" s="78">
        <f t="shared" si="7"/>
        <v>1</v>
      </c>
    </row>
    <row r="463" spans="1:7" ht="13.9" x14ac:dyDescent="0.25">
      <c r="A463" s="112">
        <v>531</v>
      </c>
      <c r="B463" s="188" t="str">
        <f>IF(AND(A463&lt;&gt;"",ISNUMBER(A463)),VLOOKUP(A463,Studies!A:BR,2,FALSE),"")</f>
        <v>Mouton 2006</v>
      </c>
      <c r="C463" s="188" t="str">
        <f>IF(AND(A463&lt;&gt;"",ISNUMBER(A463)),VLOOKUP(A463,Studies!A:BR,3,FALSE),"")</f>
        <v>https://www.ncbi.nlm.nih.gov/pubmed/16982783</v>
      </c>
      <c r="D463" s="256" t="str">
        <f>IF(AND(A463&lt;&gt;"",ISNUMBER(A463)),VLOOKUP(A463,Studies!A:BR,4,FALSE),"")</f>
        <v>SAD_B 300 mg</v>
      </c>
      <c r="E463" s="188" t="str">
        <f>IF(AND(A463&lt;&gt;"",ISNUMBER(A463)),VLOOKUP(A463,Studies!A:BR,5,FALSE),"")</f>
        <v>Hydroxy-Itraconazole</v>
      </c>
      <c r="F463" s="79" t="s">
        <v>149</v>
      </c>
      <c r="G463" s="78">
        <f t="shared" si="7"/>
        <v>1</v>
      </c>
    </row>
    <row r="464" spans="1:7" ht="13.9" x14ac:dyDescent="0.25">
      <c r="A464" s="112">
        <v>532</v>
      </c>
      <c r="B464" s="188" t="str">
        <f>IF(AND(A464&lt;&gt;"",ISNUMBER(A464)),VLOOKUP(A464,Studies!A:BR,2,FALSE),"")</f>
        <v>Mouton 2006</v>
      </c>
      <c r="C464" s="188" t="str">
        <f>IF(AND(A464&lt;&gt;"",ISNUMBER(A464)),VLOOKUP(A464,Studies!A:BR,3,FALSE),"")</f>
        <v>https://www.ncbi.nlm.nih.gov/pubmed/16982783</v>
      </c>
      <c r="D464" s="256" t="str">
        <f>IF(AND(A464&lt;&gt;"",ISNUMBER(A464)),VLOOKUP(A464,Studies!A:BR,4,FALSE),"")</f>
        <v>MAD_m_A 100 mg</v>
      </c>
      <c r="E464" s="188" t="str">
        <f>IF(AND(A464&lt;&gt;"",ISNUMBER(A464)),VLOOKUP(A464,Studies!A:BR,5,FALSE),"")</f>
        <v>Hydroxy-Itraconazole</v>
      </c>
      <c r="F464" s="79" t="s">
        <v>149</v>
      </c>
      <c r="G464" s="78">
        <f t="shared" si="7"/>
        <v>1</v>
      </c>
    </row>
    <row r="465" spans="1:7" ht="13.9" x14ac:dyDescent="0.25">
      <c r="A465" s="112">
        <v>533</v>
      </c>
      <c r="B465" s="188" t="str">
        <f>IF(AND(A465&lt;&gt;"",ISNUMBER(A465)),VLOOKUP(A465,Studies!A:BR,2,FALSE),"")</f>
        <v>Mouton 2006</v>
      </c>
      <c r="C465" s="188" t="str">
        <f>IF(AND(A465&lt;&gt;"",ISNUMBER(A465)),VLOOKUP(A465,Studies!A:BR,3,FALSE),"")</f>
        <v>https://www.ncbi.nlm.nih.gov/pubmed/16982783</v>
      </c>
      <c r="D465" s="256" t="str">
        <f>IF(AND(A465&lt;&gt;"",ISNUMBER(A465)),VLOOKUP(A465,Studies!A:BR,4,FALSE),"")</f>
        <v>MAD_m_B 200 mg</v>
      </c>
      <c r="E465" s="188" t="str">
        <f>IF(AND(A465&lt;&gt;"",ISNUMBER(A465)),VLOOKUP(A465,Studies!A:BR,5,FALSE),"")</f>
        <v>Hydroxy-Itraconazole</v>
      </c>
      <c r="F465" s="79" t="s">
        <v>149</v>
      </c>
      <c r="G465" s="78">
        <f t="shared" si="7"/>
        <v>1</v>
      </c>
    </row>
    <row r="466" spans="1:7" ht="13.9" x14ac:dyDescent="0.25">
      <c r="A466" s="112">
        <v>534</v>
      </c>
      <c r="B466" s="188" t="str">
        <f>IF(AND(A466&lt;&gt;"",ISNUMBER(A466)),VLOOKUP(A466,Studies!A:BR,2,FALSE),"")</f>
        <v>Mouton 2006</v>
      </c>
      <c r="C466" s="188" t="str">
        <f>IF(AND(A466&lt;&gt;"",ISNUMBER(A466)),VLOOKUP(A466,Studies!A:BR,3,FALSE),"")</f>
        <v>https://www.ncbi.nlm.nih.gov/pubmed/16982783</v>
      </c>
      <c r="D466" s="256" t="str">
        <f>IF(AND(A466&lt;&gt;"",ISNUMBER(A466)),VLOOKUP(A466,Studies!A:BR,4,FALSE),"")</f>
        <v>MAD_m_C 300 mg</v>
      </c>
      <c r="E466" s="188" t="str">
        <f>IF(AND(A466&lt;&gt;"",ISNUMBER(A466)),VLOOKUP(A466,Studies!A:BR,5,FALSE),"")</f>
        <v>Hydroxy-Itraconazole</v>
      </c>
      <c r="F466" s="79" t="s">
        <v>149</v>
      </c>
      <c r="G466" s="78">
        <f t="shared" si="7"/>
        <v>1</v>
      </c>
    </row>
    <row r="467" spans="1:7" ht="13.9" x14ac:dyDescent="0.25">
      <c r="A467" s="80">
        <v>535</v>
      </c>
      <c r="B467" s="188" t="str">
        <f>IF(AND(A467&lt;&gt;"",ISNUMBER(A467)),VLOOKUP(A467,Studies!A:BR,2,FALSE),"")</f>
        <v>Mouton 2006</v>
      </c>
      <c r="C467" s="188" t="str">
        <f>IF(AND(A467&lt;&gt;"",ISNUMBER(A467)),VLOOKUP(A467,Studies!A:BR,3,FALSE),"")</f>
        <v>https://www.ncbi.nlm.nih.gov/pubmed/16982783</v>
      </c>
      <c r="D467" s="256" t="str">
        <f>IF(AND(A467&lt;&gt;"",ISNUMBER(A467)),VLOOKUP(A467,Studies!A:BR,4,FALSE),"")</f>
        <v>MAD_m_D 200 mg (HPBCD)</v>
      </c>
      <c r="E467" s="188" t="str">
        <f>IF(AND(A467&lt;&gt;"",ISNUMBER(A467)),VLOOKUP(A467,Studies!A:BR,5,FALSE),"")</f>
        <v>Hydroxy-Itraconazole</v>
      </c>
      <c r="F467" s="79" t="s">
        <v>149</v>
      </c>
      <c r="G467" s="78">
        <f t="shared" si="7"/>
        <v>1</v>
      </c>
    </row>
    <row r="468" spans="1:7" ht="13.9" x14ac:dyDescent="0.25">
      <c r="A468" s="110">
        <v>536</v>
      </c>
      <c r="B468" s="188" t="str">
        <f>IF(AND(A468&lt;&gt;"",ISNUMBER(A468)),VLOOKUP(A468,Studies!A:BR,2,FALSE),"")</f>
        <v>Mouton 2006</v>
      </c>
      <c r="C468" s="188" t="str">
        <f>IF(AND(A468&lt;&gt;"",ISNUMBER(A468)),VLOOKUP(A468,Studies!A:BR,3,FALSE),"")</f>
        <v>https://www.ncbi.nlm.nih.gov/pubmed/16982783</v>
      </c>
      <c r="D468" s="256" t="str">
        <f>IF(AND(A468&lt;&gt;"",ISNUMBER(A468)),VLOOKUP(A468,Studies!A:BR,4,FALSE),"")</f>
        <v>MAD_m_A 100 mg (terminal phase only)</v>
      </c>
      <c r="E468" s="188" t="str">
        <f>IF(AND(A468&lt;&gt;"",ISNUMBER(A468)),VLOOKUP(A468,Studies!A:BR,5,FALSE),"")</f>
        <v>Itraconazole</v>
      </c>
      <c r="F468" s="79" t="s">
        <v>149</v>
      </c>
      <c r="G468" s="78">
        <f t="shared" si="7"/>
        <v>1</v>
      </c>
    </row>
    <row r="469" spans="1:7" ht="13.9" x14ac:dyDescent="0.25">
      <c r="A469" s="110">
        <v>537</v>
      </c>
      <c r="B469" s="188" t="str">
        <f>IF(AND(A469&lt;&gt;"",ISNUMBER(A469)),VLOOKUP(A469,Studies!A:BR,2,FALSE),"")</f>
        <v>Mouton 2006</v>
      </c>
      <c r="C469" s="188" t="str">
        <f>IF(AND(A469&lt;&gt;"",ISNUMBER(A469)),VLOOKUP(A469,Studies!A:BR,3,FALSE),"")</f>
        <v>https://www.ncbi.nlm.nih.gov/pubmed/16982783</v>
      </c>
      <c r="D469" s="256" t="str">
        <f>IF(AND(A469&lt;&gt;"",ISNUMBER(A469)),VLOOKUP(A469,Studies!A:BR,4,FALSE),"")</f>
        <v>MAD_m_B 200 mg (terminal phase only)</v>
      </c>
      <c r="E469" s="188" t="str">
        <f>IF(AND(A469&lt;&gt;"",ISNUMBER(A469)),VLOOKUP(A469,Studies!A:BR,5,FALSE),"")</f>
        <v>Itraconazole</v>
      </c>
      <c r="F469" s="79" t="s">
        <v>149</v>
      </c>
      <c r="G469" s="78">
        <f t="shared" si="7"/>
        <v>1</v>
      </c>
    </row>
    <row r="470" spans="1:7" ht="13.9" x14ac:dyDescent="0.25">
      <c r="A470" s="110">
        <v>538</v>
      </c>
      <c r="B470" s="188" t="str">
        <f>IF(AND(A470&lt;&gt;"",ISNUMBER(A470)),VLOOKUP(A470,Studies!A:BR,2,FALSE),"")</f>
        <v>Mouton 2006</v>
      </c>
      <c r="C470" s="188" t="str">
        <f>IF(AND(A470&lt;&gt;"",ISNUMBER(A470)),VLOOKUP(A470,Studies!A:BR,3,FALSE),"")</f>
        <v>https://www.ncbi.nlm.nih.gov/pubmed/16982783</v>
      </c>
      <c r="D470" s="256" t="str">
        <f>IF(AND(A470&lt;&gt;"",ISNUMBER(A470)),VLOOKUP(A470,Studies!A:BR,4,FALSE),"")</f>
        <v>MAD_m_C 300 mg (terminal phase only)</v>
      </c>
      <c r="E470" s="188" t="str">
        <f>IF(AND(A470&lt;&gt;"",ISNUMBER(A470)),VLOOKUP(A470,Studies!A:BR,5,FALSE),"")</f>
        <v>Itraconazole</v>
      </c>
      <c r="F470" s="79" t="s">
        <v>149</v>
      </c>
      <c r="G470" s="78">
        <f t="shared" si="7"/>
        <v>1</v>
      </c>
    </row>
    <row r="471" spans="1:7" ht="13.9" x14ac:dyDescent="0.25">
      <c r="A471" s="110">
        <v>539</v>
      </c>
      <c r="B471" s="188" t="str">
        <f>IF(AND(A471&lt;&gt;"",ISNUMBER(A471)),VLOOKUP(A471,Studies!A:BR,2,FALSE),"")</f>
        <v>Mouton 2006</v>
      </c>
      <c r="C471" s="188" t="str">
        <f>IF(AND(A471&lt;&gt;"",ISNUMBER(A471)),VLOOKUP(A471,Studies!A:BR,3,FALSE),"")</f>
        <v>https://www.ncbi.nlm.nih.gov/pubmed/16982783</v>
      </c>
      <c r="D471" s="256" t="str">
        <f>IF(AND(A471&lt;&gt;"",ISNUMBER(A471)),VLOOKUP(A471,Studies!A:BR,4,FALSE),"")</f>
        <v>MAD_m_A 100 mg (terminal phase only)</v>
      </c>
      <c r="E471" s="188" t="str">
        <f>IF(AND(A471&lt;&gt;"",ISNUMBER(A471)),VLOOKUP(A471,Studies!A:BR,5,FALSE),"")</f>
        <v>Hydroxy-Itraconazole</v>
      </c>
      <c r="F471" s="79" t="s">
        <v>149</v>
      </c>
      <c r="G471" s="78">
        <f t="shared" si="7"/>
        <v>1</v>
      </c>
    </row>
    <row r="472" spans="1:7" ht="13.9" x14ac:dyDescent="0.25">
      <c r="A472" s="110">
        <v>540</v>
      </c>
      <c r="B472" s="188" t="str">
        <f>IF(AND(A472&lt;&gt;"",ISNUMBER(A472)),VLOOKUP(A472,Studies!A:BR,2,FALSE),"")</f>
        <v>Mouton 2006</v>
      </c>
      <c r="C472" s="188" t="str">
        <f>IF(AND(A472&lt;&gt;"",ISNUMBER(A472)),VLOOKUP(A472,Studies!A:BR,3,FALSE),"")</f>
        <v>https://www.ncbi.nlm.nih.gov/pubmed/16982783</v>
      </c>
      <c r="D472" s="256" t="str">
        <f>IF(AND(A472&lt;&gt;"",ISNUMBER(A472)),VLOOKUP(A472,Studies!A:BR,4,FALSE),"")</f>
        <v>MAD_m_B 200 mg (terminal phase only)</v>
      </c>
      <c r="E472" s="188" t="str">
        <f>IF(AND(A472&lt;&gt;"",ISNUMBER(A472)),VLOOKUP(A472,Studies!A:BR,5,FALSE),"")</f>
        <v>Hydroxy-Itraconazole</v>
      </c>
      <c r="F472" s="79" t="s">
        <v>149</v>
      </c>
      <c r="G472" s="78">
        <f t="shared" si="7"/>
        <v>1</v>
      </c>
    </row>
    <row r="473" spans="1:7" ht="13.9" x14ac:dyDescent="0.25">
      <c r="A473" s="110">
        <v>541</v>
      </c>
      <c r="B473" s="188" t="str">
        <f>IF(AND(A473&lt;&gt;"",ISNUMBER(A473)),VLOOKUP(A473,Studies!A:BR,2,FALSE),"")</f>
        <v>Mouton 2006</v>
      </c>
      <c r="C473" s="188" t="str">
        <f>IF(AND(A473&lt;&gt;"",ISNUMBER(A473)),VLOOKUP(A473,Studies!A:BR,3,FALSE),"")</f>
        <v>https://www.ncbi.nlm.nih.gov/pubmed/16982783</v>
      </c>
      <c r="D473" s="256" t="str">
        <f>IF(AND(A473&lt;&gt;"",ISNUMBER(A473)),VLOOKUP(A473,Studies!A:BR,4,FALSE),"")</f>
        <v>MAD_m_C 300 mg (terminal phase only)</v>
      </c>
      <c r="E473" s="188" t="str">
        <f>IF(AND(A473&lt;&gt;"",ISNUMBER(A473)),VLOOKUP(A473,Studies!A:BR,5,FALSE),"")</f>
        <v>Hydroxy-Itraconazole</v>
      </c>
      <c r="F473" s="79" t="s">
        <v>149</v>
      </c>
      <c r="G473" s="78">
        <f t="shared" si="7"/>
        <v>1</v>
      </c>
    </row>
    <row r="474" spans="1:7" ht="13.9" x14ac:dyDescent="0.25">
      <c r="A474" s="110">
        <v>542</v>
      </c>
      <c r="B474" s="188" t="str">
        <f>IF(AND(A474&lt;&gt;"",ISNUMBER(A474)),VLOOKUP(A474,Studies!A:BR,2,FALSE),"")</f>
        <v>Mouton 2006</v>
      </c>
      <c r="C474" s="188" t="str">
        <f>IF(AND(A474&lt;&gt;"",ISNUMBER(A474)),VLOOKUP(A474,Studies!A:BR,3,FALSE),"")</f>
        <v>https://www.ncbi.nlm.nih.gov/pubmed/16982783</v>
      </c>
      <c r="D474" s="256" t="str">
        <f>IF(AND(A474&lt;&gt;"",ISNUMBER(A474)),VLOOKUP(A474,Studies!A:BR,4,FALSE),"")</f>
        <v>MAD_s_A 100 mg</v>
      </c>
      <c r="E474" s="188" t="str">
        <f>IF(AND(A474&lt;&gt;"",ISNUMBER(A474)),VLOOKUP(A474,Studies!A:BR,5,FALSE),"")</f>
        <v>Itraconazole</v>
      </c>
      <c r="F474" s="79" t="s">
        <v>149</v>
      </c>
      <c r="G474" s="78">
        <f t="shared" si="7"/>
        <v>1</v>
      </c>
    </row>
    <row r="475" spans="1:7" ht="13.9" x14ac:dyDescent="0.25">
      <c r="A475" s="110">
        <v>543</v>
      </c>
      <c r="B475" s="188" t="str">
        <f>IF(AND(A475&lt;&gt;"",ISNUMBER(A475)),VLOOKUP(A475,Studies!A:BR,2,FALSE),"")</f>
        <v>Mouton 2006</v>
      </c>
      <c r="C475" s="188" t="str">
        <f>IF(AND(A475&lt;&gt;"",ISNUMBER(A475)),VLOOKUP(A475,Studies!A:BR,3,FALSE),"")</f>
        <v>https://www.ncbi.nlm.nih.gov/pubmed/16982783</v>
      </c>
      <c r="D475" s="256" t="str">
        <f>IF(AND(A475&lt;&gt;"",ISNUMBER(A475)),VLOOKUP(A475,Studies!A:BR,4,FALSE),"")</f>
        <v>MAD_s_B 200 mg</v>
      </c>
      <c r="E475" s="188" t="str">
        <f>IF(AND(A475&lt;&gt;"",ISNUMBER(A475)),VLOOKUP(A475,Studies!A:BR,5,FALSE),"")</f>
        <v>Itraconazole</v>
      </c>
      <c r="F475" s="79" t="s">
        <v>149</v>
      </c>
      <c r="G475" s="78">
        <f t="shared" si="7"/>
        <v>1</v>
      </c>
    </row>
    <row r="476" spans="1:7" ht="13.9" x14ac:dyDescent="0.25">
      <c r="A476" s="110">
        <v>544</v>
      </c>
      <c r="B476" s="188" t="str">
        <f>IF(AND(A476&lt;&gt;"",ISNUMBER(A476)),VLOOKUP(A476,Studies!A:BR,2,FALSE),"")</f>
        <v>Mouton 2006</v>
      </c>
      <c r="C476" s="188" t="str">
        <f>IF(AND(A476&lt;&gt;"",ISNUMBER(A476)),VLOOKUP(A476,Studies!A:BR,3,FALSE),"")</f>
        <v>https://www.ncbi.nlm.nih.gov/pubmed/16982783</v>
      </c>
      <c r="D476" s="256" t="str">
        <f>IF(AND(A476&lt;&gt;"",ISNUMBER(A476)),VLOOKUP(A476,Studies!A:BR,4,FALSE),"")</f>
        <v>MAD_s_C 300 mg</v>
      </c>
      <c r="E476" s="188" t="str">
        <f>IF(AND(A476&lt;&gt;"",ISNUMBER(A476)),VLOOKUP(A476,Studies!A:BR,5,FALSE),"")</f>
        <v>Itraconazole</v>
      </c>
      <c r="F476" s="79" t="s">
        <v>149</v>
      </c>
      <c r="G476" s="78">
        <f t="shared" si="7"/>
        <v>1</v>
      </c>
    </row>
    <row r="477" spans="1:7" ht="13.9" x14ac:dyDescent="0.25">
      <c r="A477" s="110">
        <v>545</v>
      </c>
      <c r="B477" s="188" t="str">
        <f>IF(AND(A477&lt;&gt;"",ISNUMBER(A477)),VLOOKUP(A477,Studies!A:BR,2,FALSE),"")</f>
        <v>Zhou 1998</v>
      </c>
      <c r="C477" s="188" t="str">
        <f>IF(AND(A477&lt;&gt;"",ISNUMBER(A477)),VLOOKUP(A477,Studies!A:BR,3,FALSE),"")</f>
        <v>https://www.ncbi.nlm.nih.gov/pubmed/9702843</v>
      </c>
      <c r="D477" s="256" t="str">
        <f>IF(AND(A477&lt;&gt;"",ISNUMBER(A477)),VLOOKUP(A477,Studies!A:BR,4,FALSE),"")</f>
        <v>IV 200 mg OD</v>
      </c>
      <c r="E477" s="188" t="str">
        <f>IF(AND(A477&lt;&gt;"",ISNUMBER(A477)),VLOOKUP(A477,Studies!A:BR,5,FALSE),"")</f>
        <v>Itraconazole</v>
      </c>
      <c r="F477" s="79" t="s">
        <v>149</v>
      </c>
      <c r="G477" s="78">
        <f t="shared" si="7"/>
        <v>1</v>
      </c>
    </row>
    <row r="478" spans="1:7" ht="13.9" x14ac:dyDescent="0.25">
      <c r="A478" s="110">
        <v>546</v>
      </c>
      <c r="B478" s="188" t="str">
        <f>IF(AND(A478&lt;&gt;"",ISNUMBER(A478)),VLOOKUP(A478,Studies!A:BR,2,FALSE),"")</f>
        <v>Zhou 1998</v>
      </c>
      <c r="C478" s="188" t="str">
        <f>IF(AND(A478&lt;&gt;"",ISNUMBER(A478)),VLOOKUP(A478,Studies!A:BR,3,FALSE),"")</f>
        <v>https://www.ncbi.nlm.nih.gov/pubmed/9702843</v>
      </c>
      <c r="D478" s="256" t="str">
        <f>IF(AND(A478&lt;&gt;"",ISNUMBER(A478)),VLOOKUP(A478,Studies!A:BR,4,FALSE),"")</f>
        <v>IV 200 mg OD</v>
      </c>
      <c r="E478" s="188" t="str">
        <f>IF(AND(A478&lt;&gt;"",ISNUMBER(A478)),VLOOKUP(A478,Studies!A:BR,5,FALSE),"")</f>
        <v>Hydroxy-Itraconazole</v>
      </c>
      <c r="F478" s="79" t="s">
        <v>149</v>
      </c>
      <c r="G478" s="78">
        <f t="shared" si="7"/>
        <v>1</v>
      </c>
    </row>
    <row r="479" spans="1:7" ht="13.9" x14ac:dyDescent="0.25">
      <c r="A479" s="110">
        <v>547</v>
      </c>
      <c r="B479" s="188" t="str">
        <f>IF(AND(A479&lt;&gt;"",ISNUMBER(A479)),VLOOKUP(A479,Studies!A:BR,2,FALSE),"")</f>
        <v>Rouini 2005</v>
      </c>
      <c r="C479" s="188" t="str">
        <f>IF(AND(A479&lt;&gt;"",ISNUMBER(A479)),VLOOKUP(A479,Studies!A:BR,3,FALSE),"")</f>
        <v>https://www.ncbi.nlm.nih.gov/pubmed/14698254</v>
      </c>
      <c r="D479" s="256" t="str">
        <f>IF(AND(A479&lt;&gt;"",ISNUMBER(A479)),VLOOKUP(A479,Studies!A:BR,4,FALSE),"")</f>
        <v>Reference</v>
      </c>
      <c r="E479" s="188" t="str">
        <f>IF(AND(A479&lt;&gt;"",ISNUMBER(A479)),VLOOKUP(A479,Studies!A:BR,5,FALSE),"")</f>
        <v>Mefenamic acid</v>
      </c>
      <c r="F479" s="79" t="s">
        <v>573</v>
      </c>
      <c r="G479" s="78">
        <f t="shared" si="7"/>
        <v>1</v>
      </c>
    </row>
    <row r="480" spans="1:7" ht="13.9" x14ac:dyDescent="0.25">
      <c r="A480" s="110">
        <v>548</v>
      </c>
      <c r="B480" s="188" t="str">
        <f>IF(AND(A480&lt;&gt;"",ISNUMBER(A480)),VLOOKUP(A480,Studies!A:BR,2,FALSE),"")</f>
        <v>Mahadik 2012</v>
      </c>
      <c r="C480" s="188" t="str">
        <f>IF(AND(A480&lt;&gt;"",ISNUMBER(A480)),VLOOKUP(A480,Studies!A:BR,3,FALSE),"")</f>
        <v>https://www.ncbi.nlm.nih.gov/pubmed/22275128</v>
      </c>
      <c r="D480" s="256" t="str">
        <f>IF(AND(A480&lt;&gt;"",ISNUMBER(A480)),VLOOKUP(A480,Studies!A:BR,4,FALSE),"")</f>
        <v>Reference</v>
      </c>
      <c r="E480" s="188" t="str">
        <f>IF(AND(A480&lt;&gt;"",ISNUMBER(A480)),VLOOKUP(A480,Studies!A:BR,5,FALSE),"")</f>
        <v>Mefenamic acid</v>
      </c>
      <c r="F480" s="79" t="s">
        <v>573</v>
      </c>
      <c r="G480" s="78">
        <f t="shared" si="7"/>
        <v>1</v>
      </c>
    </row>
    <row r="481" spans="1:7" ht="13.9" x14ac:dyDescent="0.25">
      <c r="A481" s="110">
        <v>549</v>
      </c>
      <c r="B481" s="188" t="str">
        <f>IF(AND(A481&lt;&gt;"",ISNUMBER(A481)),VLOOKUP(A481,Studies!A:BR,2,FALSE),"")</f>
        <v>Baneyx 2014</v>
      </c>
      <c r="C481" s="188" t="str">
        <f>IF(AND(A481&lt;&gt;"",ISNUMBER(A481)),VLOOKUP(A481,Studies!A:BR,3,FALSE),"")</f>
        <v>https://www.ncbi.nlm.nih.gov/pubmed/24530864</v>
      </c>
      <c r="D481" s="256" t="str">
        <f>IF(AND(A481&lt;&gt;"",ISNUMBER(A481)),VLOOKUP(A481,Studies!A:BR,4,FALSE),"")</f>
        <v>Day 7 - 600 mg po MD</v>
      </c>
      <c r="E481" s="188" t="str">
        <f>IF(AND(A481&lt;&gt;"",ISNUMBER(A481)),VLOOKUP(A481,Studies!A:BR,5,FALSE),"")</f>
        <v>Rifampicin</v>
      </c>
      <c r="F481" s="79" t="s">
        <v>54</v>
      </c>
      <c r="G481" s="78">
        <f t="shared" si="7"/>
        <v>1</v>
      </c>
    </row>
    <row r="482" spans="1:7" ht="13.9" x14ac:dyDescent="0.25">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6" t="str">
        <f>IF(AND(A482&lt;&gt;"",ISNUMBER(A482)),VLOOKUP(A482,Studies!A:BR,4,FALSE),"")</f>
        <v>Day 6</v>
      </c>
      <c r="E482" s="188" t="str">
        <f>IF(AND(A482&lt;&gt;"",ISNUMBER(A482)),VLOOKUP(A482,Studies!A:BR,5,FALSE),"")</f>
        <v>Atazanavir</v>
      </c>
      <c r="F482" s="79" t="s">
        <v>1420</v>
      </c>
      <c r="G482" s="78">
        <f t="shared" si="7"/>
        <v>1</v>
      </c>
    </row>
    <row r="483" spans="1:7" ht="13.9" x14ac:dyDescent="0.25">
      <c r="A483" s="110">
        <v>551</v>
      </c>
      <c r="B483" s="188" t="str">
        <f>IF(AND(A483&lt;&gt;"",ISNUMBER(A483)),VLOOKUP(A483,Studies!A:BR,2,FALSE),"")</f>
        <v>Agarwala 2005a</v>
      </c>
      <c r="C483" s="188" t="str">
        <f>IF(AND(A483&lt;&gt;"",ISNUMBER(A483)),VLOOKUP(A483,Studies!A:BR,3,FALSE),"")</f>
        <v>http://www.medadvocates.org/resources/conferences/3rd%20_ias/05-156a_agarwala_086.pdf</v>
      </c>
      <c r="D483" s="256" t="str">
        <f>IF(AND(A483&lt;&gt;"",ISNUMBER(A483)),VLOOKUP(A483,Studies!A:BR,4,FALSE),"")</f>
        <v>ATV 400 mg AM (N=15)</v>
      </c>
      <c r="E483" s="188" t="str">
        <f>IF(AND(A483&lt;&gt;"",ISNUMBER(A483)),VLOOKUP(A483,Studies!A:BR,5,FALSE),"")</f>
        <v>Atazanavir</v>
      </c>
      <c r="F483" s="79" t="s">
        <v>1420</v>
      </c>
      <c r="G483" s="78">
        <f t="shared" si="7"/>
        <v>1</v>
      </c>
    </row>
    <row r="484" spans="1:7" ht="13.9" x14ac:dyDescent="0.25">
      <c r="A484" s="110">
        <v>552</v>
      </c>
      <c r="B484" s="188" t="str">
        <f>IF(AND(A484&lt;&gt;"",ISNUMBER(A484)),VLOOKUP(A484,Studies!A:BR,2,FALSE),"")</f>
        <v>Agarwala 2005b</v>
      </c>
      <c r="C484" s="188" t="str">
        <f>IF(AND(A484&lt;&gt;"",ISNUMBER(A484)),VLOOKUP(A484,Studies!A:BR,3,FALSE),"")</f>
        <v>http://www.medadvocates.org/resources/conferences/3rd%20_ias/05-156b_agarwala_109.pdf</v>
      </c>
      <c r="D484" s="256" t="str">
        <f>IF(AND(A484&lt;&gt;"",ISNUMBER(A484)),VLOOKUP(A484,Studies!A:BR,4,FALSE),"")</f>
        <v>ATV 400 mg (Treatment A)</v>
      </c>
      <c r="E484" s="188" t="str">
        <f>IF(AND(A484&lt;&gt;"",ISNUMBER(A484)),VLOOKUP(A484,Studies!A:BR,5,FALSE),"")</f>
        <v>Atazanavir</v>
      </c>
      <c r="F484" s="79" t="s">
        <v>1420</v>
      </c>
      <c r="G484" s="78">
        <f t="shared" si="7"/>
        <v>1</v>
      </c>
    </row>
    <row r="485" spans="1:7" ht="13.9" x14ac:dyDescent="0.25">
      <c r="A485" s="110">
        <v>553</v>
      </c>
      <c r="B485" s="188" t="str">
        <f>IF(AND(A485&lt;&gt;"",ISNUMBER(A485)),VLOOKUP(A485,Studies!A:BR,2,FALSE),"")</f>
        <v>Martin 2008</v>
      </c>
      <c r="C485" s="188" t="str">
        <f>IF(AND(A485&lt;&gt;"",ISNUMBER(A485)),VLOOKUP(A485,Studies!A:BR,3,FALSE),"")</f>
        <v>https://www.ncbi.nlm.nih.gov/pubmed/19014835</v>
      </c>
      <c r="D485" s="256" t="str">
        <f>IF(AND(A485&lt;&gt;"",ISNUMBER(A485)),VLOOKUP(A485,Studies!A:BR,4,FALSE),"")</f>
        <v>Atazanavir monotherapy (n = 24)</v>
      </c>
      <c r="E485" s="188" t="str">
        <f>IF(AND(A485&lt;&gt;"",ISNUMBER(A485)),VLOOKUP(A485,Studies!A:BR,5,FALSE),"")</f>
        <v>Atazanavir</v>
      </c>
      <c r="F485" s="79" t="s">
        <v>1420</v>
      </c>
      <c r="G485" s="78">
        <f t="shared" si="7"/>
        <v>1</v>
      </c>
    </row>
    <row r="486" spans="1:7" ht="13.9" x14ac:dyDescent="0.25">
      <c r="A486" s="110">
        <v>554</v>
      </c>
      <c r="B486" s="188" t="str">
        <f>IF(AND(A486&lt;&gt;"",ISNUMBER(A486)),VLOOKUP(A486,Studies!A:BR,2,FALSE),"")</f>
        <v>Zhu 2011</v>
      </c>
      <c r="C486" s="188" t="str">
        <f>IF(AND(A486&lt;&gt;"",ISNUMBER(A486)),VLOOKUP(A486,Studies!A:BR,3,FALSE),"")</f>
        <v>https://www.ncbi.nlm.nih.gov/pubmed/20457590</v>
      </c>
      <c r="D486" s="256" t="str">
        <f>IF(AND(A486&lt;&gt;"",ISNUMBER(A486)),VLOOKUP(A486,Studies!A:BR,4,FALSE),"")</f>
        <v>Treatment A: Atazanavir 400 mg QPM</v>
      </c>
      <c r="E486" s="188" t="str">
        <f>IF(AND(A486&lt;&gt;"",ISNUMBER(A486)),VLOOKUP(A486,Studies!A:BR,5,FALSE),"")</f>
        <v>Atazanavir</v>
      </c>
      <c r="F486" s="79" t="s">
        <v>1420</v>
      </c>
      <c r="G486" s="78">
        <f t="shared" si="7"/>
        <v>1</v>
      </c>
    </row>
    <row r="487" spans="1:7" ht="13.9" x14ac:dyDescent="0.25">
      <c r="A487" s="110">
        <v>555</v>
      </c>
      <c r="B487" s="188" t="str">
        <f>IF(AND(A487&lt;&gt;"",ISNUMBER(A487)),VLOOKUP(A487,Studies!A:BR,2,FALSE),"")</f>
        <v>Zhu 2011</v>
      </c>
      <c r="C487" s="188" t="str">
        <f>IF(AND(A487&lt;&gt;"",ISNUMBER(A487)),VLOOKUP(A487,Studies!A:BR,3,FALSE),"")</f>
        <v>https://www.ncbi.nlm.nih.gov/pubmed/20457590</v>
      </c>
      <c r="D487" s="256" t="str">
        <f>IF(AND(A487&lt;&gt;"",ISNUMBER(A487)),VLOOKUP(A487,Studies!A:BR,4,FALSE),"")</f>
        <v>Treatment B: Atazanavir 400 mg QAM</v>
      </c>
      <c r="E487" s="188" t="str">
        <f>IF(AND(A487&lt;&gt;"",ISNUMBER(A487)),VLOOKUP(A487,Studies!A:BR,5,FALSE),"")</f>
        <v>Atazanavir</v>
      </c>
      <c r="F487" s="79" t="s">
        <v>1420</v>
      </c>
      <c r="G487" s="78">
        <f t="shared" si="7"/>
        <v>1</v>
      </c>
    </row>
    <row r="488" spans="1:7" ht="13.9" x14ac:dyDescent="0.25">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6" t="str">
        <f>IF(AND(A488&lt;&gt;"",ISNUMBER(A488)),VLOOKUP(A488,Studies!A:BR,4,FALSE),"")</f>
        <v>100 mg</v>
      </c>
      <c r="E488" s="188" t="str">
        <f>IF(AND(A488&lt;&gt;"",ISNUMBER(A488)),VLOOKUP(A488,Studies!A:BR,5,FALSE),"")</f>
        <v>Atazanavir</v>
      </c>
      <c r="F488" s="79" t="s">
        <v>1420</v>
      </c>
      <c r="G488" s="78">
        <f t="shared" si="7"/>
        <v>1</v>
      </c>
    </row>
    <row r="489" spans="1:7" ht="13.9" x14ac:dyDescent="0.25">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6" t="str">
        <f>IF(AND(A489&lt;&gt;"",ISNUMBER(A489)),VLOOKUP(A489,Studies!A:BR,4,FALSE),"")</f>
        <v>300 mg</v>
      </c>
      <c r="E489" s="188" t="str">
        <f>IF(AND(A489&lt;&gt;"",ISNUMBER(A489)),VLOOKUP(A489,Studies!A:BR,5,FALSE),"")</f>
        <v>Atazanavir</v>
      </c>
      <c r="F489" s="79" t="s">
        <v>1420</v>
      </c>
      <c r="G489" s="78">
        <f t="shared" si="7"/>
        <v>1</v>
      </c>
    </row>
    <row r="490" spans="1:7" ht="13.9" x14ac:dyDescent="0.25">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6" t="str">
        <f>IF(AND(A490&lt;&gt;"",ISNUMBER(A490)),VLOOKUP(A490,Studies!A:BR,4,FALSE),"")</f>
        <v>600 mg</v>
      </c>
      <c r="E490" s="188" t="str">
        <f>IF(AND(A490&lt;&gt;"",ISNUMBER(A490)),VLOOKUP(A490,Studies!A:BR,5,FALSE),"")</f>
        <v>Atazanavir</v>
      </c>
      <c r="F490" s="79" t="s">
        <v>1420</v>
      </c>
      <c r="G490" s="78">
        <f t="shared" si="7"/>
        <v>1</v>
      </c>
    </row>
    <row r="491" spans="1:7" ht="13.9" x14ac:dyDescent="0.25">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6" t="str">
        <f>IF(AND(A491&lt;&gt;"",ISNUMBER(A491)),VLOOKUP(A491,Studies!A:BR,4,FALSE),"")</f>
        <v>900 mg</v>
      </c>
      <c r="E491" s="188" t="str">
        <f>IF(AND(A491&lt;&gt;"",ISNUMBER(A491)),VLOOKUP(A491,Studies!A:BR,5,FALSE),"")</f>
        <v>Atazanavir</v>
      </c>
      <c r="F491" s="79" t="s">
        <v>1420</v>
      </c>
      <c r="G491" s="78">
        <f t="shared" si="7"/>
        <v>1</v>
      </c>
    </row>
    <row r="492" spans="1:7" ht="13.9" x14ac:dyDescent="0.25">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6" t="str">
        <f>IF(AND(A492&lt;&gt;"",ISNUMBER(A492)),VLOOKUP(A492,Studies!A:BR,4,FALSE),"")</f>
        <v>200 mg</v>
      </c>
      <c r="E492" s="188" t="str">
        <f>IF(AND(A492&lt;&gt;"",ISNUMBER(A492)),VLOOKUP(A492,Studies!A:BR,5,FALSE),"")</f>
        <v>Atazanavir</v>
      </c>
      <c r="F492" s="79" t="s">
        <v>1420</v>
      </c>
      <c r="G492" s="78">
        <f t="shared" si="7"/>
        <v>1</v>
      </c>
    </row>
    <row r="493" spans="1:7" ht="13.9" x14ac:dyDescent="0.25">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6" t="str">
        <f>IF(AND(A493&lt;&gt;"",ISNUMBER(A493)),VLOOKUP(A493,Studies!A:BR,4,FALSE),"")</f>
        <v>200 mg</v>
      </c>
      <c r="E493" s="188" t="str">
        <f>IF(AND(A493&lt;&gt;"",ISNUMBER(A493)),VLOOKUP(A493,Studies!A:BR,5,FALSE),"")</f>
        <v>Atazanavir</v>
      </c>
      <c r="F493" s="79" t="s">
        <v>1420</v>
      </c>
      <c r="G493" s="78">
        <f t="shared" si="7"/>
        <v>1</v>
      </c>
    </row>
    <row r="494" spans="1:7" ht="13.9" x14ac:dyDescent="0.25">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6" t="str">
        <f>IF(AND(A494&lt;&gt;"",ISNUMBER(A494)),VLOOKUP(A494,Studies!A:BR,4,FALSE),"")</f>
        <v>400 mg</v>
      </c>
      <c r="E494" s="188" t="str">
        <f>IF(AND(A494&lt;&gt;"",ISNUMBER(A494)),VLOOKUP(A494,Studies!A:BR,5,FALSE),"")</f>
        <v>Atazanavir</v>
      </c>
      <c r="F494" s="79" t="s">
        <v>1420</v>
      </c>
      <c r="G494" s="78">
        <f t="shared" si="7"/>
        <v>1</v>
      </c>
    </row>
    <row r="495" spans="1:7" ht="13.9" x14ac:dyDescent="0.25">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6" t="str">
        <f>IF(AND(A495&lt;&gt;"",ISNUMBER(A495)),VLOOKUP(A495,Studies!A:BR,4,FALSE),"")</f>
        <v>800 mg</v>
      </c>
      <c r="E495" s="188" t="str">
        <f>IF(AND(A495&lt;&gt;"",ISNUMBER(A495)),VLOOKUP(A495,Studies!A:BR,5,FALSE),"")</f>
        <v>Atazanavir</v>
      </c>
      <c r="F495" s="79" t="s">
        <v>1420</v>
      </c>
      <c r="G495" s="78">
        <f t="shared" si="7"/>
        <v>1</v>
      </c>
    </row>
    <row r="496" spans="1:7" ht="13.9" x14ac:dyDescent="0.25">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6" t="str">
        <f>IF(AND(A496&lt;&gt;"",ISNUMBER(A496)),VLOOKUP(A496,Studies!A:BR,4,FALSE),"")</f>
        <v>100 mg</v>
      </c>
      <c r="E496" s="188" t="str">
        <f>IF(AND(A496&lt;&gt;"",ISNUMBER(A496)),VLOOKUP(A496,Studies!A:BR,5,FALSE),"")</f>
        <v>Atazanavir</v>
      </c>
      <c r="F496" s="79" t="s">
        <v>1420</v>
      </c>
      <c r="G496" s="78">
        <f t="shared" si="7"/>
        <v>1</v>
      </c>
    </row>
    <row r="497" spans="1:7" ht="13.9" x14ac:dyDescent="0.25">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6" t="str">
        <f>IF(AND(A497&lt;&gt;"",ISNUMBER(A497)),VLOOKUP(A497,Studies!A:BR,4,FALSE),"")</f>
        <v>200 mg</v>
      </c>
      <c r="E497" s="188" t="str">
        <f>IF(AND(A497&lt;&gt;"",ISNUMBER(A497)),VLOOKUP(A497,Studies!A:BR,5,FALSE),"")</f>
        <v>Atazanavir</v>
      </c>
      <c r="F497" s="79" t="s">
        <v>1420</v>
      </c>
      <c r="G497" s="78">
        <f t="shared" si="7"/>
        <v>1</v>
      </c>
    </row>
    <row r="498" spans="1:7" ht="13.9" x14ac:dyDescent="0.25">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6" t="str">
        <f>IF(AND(A498&lt;&gt;"",ISNUMBER(A498)),VLOOKUP(A498,Studies!A:BR,4,FALSE),"")</f>
        <v>Young Females</v>
      </c>
      <c r="E498" s="188" t="str">
        <f>IF(AND(A498&lt;&gt;"",ISNUMBER(A498)),VLOOKUP(A498,Studies!A:BR,5,FALSE),"")</f>
        <v>Atazanavir</v>
      </c>
      <c r="F498" s="79" t="s">
        <v>1420</v>
      </c>
      <c r="G498" s="78">
        <f t="shared" si="7"/>
        <v>1</v>
      </c>
    </row>
    <row r="499" spans="1:7" ht="13.9" x14ac:dyDescent="0.25">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6" t="str">
        <f>IF(AND(A499&lt;&gt;"",ISNUMBER(A499)),VLOOKUP(A499,Studies!A:BR,4,FALSE),"")</f>
        <v>Young Males</v>
      </c>
      <c r="E499" s="188" t="str">
        <f>IF(AND(A499&lt;&gt;"",ISNUMBER(A499)),VLOOKUP(A499,Studies!A:BR,5,FALSE),"")</f>
        <v>Atazanavir</v>
      </c>
      <c r="F499" s="79" t="s">
        <v>1420</v>
      </c>
      <c r="G499" s="78">
        <f t="shared" si="7"/>
        <v>1</v>
      </c>
    </row>
    <row r="500" spans="1:7" ht="13.9" x14ac:dyDescent="0.25">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6" t="str">
        <f>IF(AND(A500&lt;&gt;"",ISNUMBER(A500)),VLOOKUP(A500,Studies!A:BR,4,FALSE),"")</f>
        <v>Normal subjects</v>
      </c>
      <c r="E500" s="188" t="str">
        <f>IF(AND(A500&lt;&gt;"",ISNUMBER(A500)),VLOOKUP(A500,Studies!A:BR,5,FALSE),"")</f>
        <v>Atazanavir</v>
      </c>
      <c r="F500" s="79" t="s">
        <v>1420</v>
      </c>
      <c r="G500" s="78">
        <f t="shared" si="7"/>
        <v>1</v>
      </c>
    </row>
    <row r="501" spans="1:7" ht="13.9" x14ac:dyDescent="0.25">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6" t="str">
        <f>IF(AND(A501&lt;&gt;"",ISNUMBER(A501)),VLOOKUP(A501,Studies!A:BR,4,FALSE),"")</f>
        <v>Treatment A</v>
      </c>
      <c r="E501" s="188" t="str">
        <f>IF(AND(A501&lt;&gt;"",ISNUMBER(A501)),VLOOKUP(A501,Studies!A:BR,5,FALSE),"")</f>
        <v>Atazanavir</v>
      </c>
      <c r="F501" s="79" t="s">
        <v>1420</v>
      </c>
      <c r="G501" s="78">
        <f t="shared" si="7"/>
        <v>1</v>
      </c>
    </row>
    <row r="502" spans="1:7" ht="13.9" x14ac:dyDescent="0.25">
      <c r="A502" s="110">
        <v>570</v>
      </c>
      <c r="B502" s="188" t="str">
        <f>IF(AND(A502&lt;&gt;"",ISNUMBER(A502)),VLOOKUP(A502,Studies!A:BR,2,FALSE),"")</f>
        <v>Iwamoto 2008</v>
      </c>
      <c r="C502" s="188" t="str">
        <f>IF(AND(A502&lt;&gt;"",ISNUMBER(A502)),VLOOKUP(A502,Studies!A:BR,3,FALSE),"")</f>
        <v>https://www.ncbi.nlm.nih.gov/pubmed/18513146</v>
      </c>
      <c r="D502" s="256" t="str">
        <f>IF(AND(A502&lt;&gt;"",ISNUMBER(A502)),VLOOKUP(A502,Studies!A:BR,4,FALSE),"")</f>
        <v>Study I, Period 1 (control)</v>
      </c>
      <c r="E502" s="188" t="str">
        <f>IF(AND(A502&lt;&gt;"",ISNUMBER(A502)),VLOOKUP(A502,Studies!A:BR,5,FALSE),"")</f>
        <v>Raltegravir</v>
      </c>
      <c r="F502" s="79" t="s">
        <v>1521</v>
      </c>
      <c r="G502" s="78">
        <f t="shared" si="7"/>
        <v>1</v>
      </c>
    </row>
    <row r="503" spans="1:7" ht="13.9" x14ac:dyDescent="0.25">
      <c r="A503" s="110">
        <v>571</v>
      </c>
      <c r="B503" s="188" t="str">
        <f>IF(AND(A503&lt;&gt;"",ISNUMBER(A503)),VLOOKUP(A503,Studies!A:BR,2,FALSE),"")</f>
        <v>Iwamoto 2008</v>
      </c>
      <c r="C503" s="188" t="str">
        <f>IF(AND(A503&lt;&gt;"",ISNUMBER(A503)),VLOOKUP(A503,Studies!A:BR,3,FALSE),"")</f>
        <v>https://www.ncbi.nlm.nih.gov/pubmed/18513146</v>
      </c>
      <c r="D503" s="256" t="str">
        <f>IF(AND(A503&lt;&gt;"",ISNUMBER(A503)),VLOOKUP(A503,Studies!A:BR,4,FALSE),"")</f>
        <v>Study I, Period 2 (ATV treatment)</v>
      </c>
      <c r="E503" s="188" t="str">
        <f>IF(AND(A503&lt;&gt;"",ISNUMBER(A503)),VLOOKUP(A503,Studies!A:BR,5,FALSE),"")</f>
        <v>Raltegravir</v>
      </c>
      <c r="F503" s="79" t="s">
        <v>1839</v>
      </c>
      <c r="G503" s="78">
        <f t="shared" si="7"/>
        <v>1</v>
      </c>
    </row>
    <row r="504" spans="1:7" ht="13.9" x14ac:dyDescent="0.25">
      <c r="A504" s="110">
        <v>572</v>
      </c>
      <c r="B504" s="188" t="str">
        <f>IF(AND(A504&lt;&gt;"",ISNUMBER(A504)),VLOOKUP(A504,Studies!A:BR,2,FALSE),"")</f>
        <v>Neely 2010</v>
      </c>
      <c r="C504" s="188" t="str">
        <f>IF(AND(A504&lt;&gt;"",ISNUMBER(A504)),VLOOKUP(A504,Studies!A:BR,3,FALSE),"")</f>
        <v>https://www.ncbi.nlm.nih.gov/pubmed/20823282</v>
      </c>
      <c r="D504" s="256" t="str">
        <f>IF(AND(A504&lt;&gt;"",ISNUMBER(A504)),VLOOKUP(A504,Studies!A:BR,4,FALSE),"")</f>
        <v>Study arm A (Raltegravir 400mg BID)</v>
      </c>
      <c r="E504" s="188" t="str">
        <f>IF(AND(A504&lt;&gt;"",ISNUMBER(A504)),VLOOKUP(A504,Studies!A:BR,5,FALSE),"")</f>
        <v>Raltegravir</v>
      </c>
      <c r="F504" s="79" t="s">
        <v>1521</v>
      </c>
      <c r="G504" s="78">
        <f t="shared" si="7"/>
        <v>1</v>
      </c>
    </row>
    <row r="505" spans="1:7" ht="13.9" x14ac:dyDescent="0.25">
      <c r="A505" s="110">
        <v>573</v>
      </c>
      <c r="B505" s="188" t="str">
        <f>IF(AND(A505&lt;&gt;"",ISNUMBER(A505)),VLOOKUP(A505,Studies!A:BR,2,FALSE),"")</f>
        <v>Neely 2010</v>
      </c>
      <c r="C505" s="188" t="str">
        <f>IF(AND(A505&lt;&gt;"",ISNUMBER(A505)),VLOOKUP(A505,Studies!A:BR,3,FALSE),"")</f>
        <v>https://www.ncbi.nlm.nih.gov/pubmed/20823282</v>
      </c>
      <c r="D505" s="256"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ht="13.9" x14ac:dyDescent="0.25">
      <c r="A506" s="110">
        <v>574</v>
      </c>
      <c r="B506" s="188" t="str">
        <f>IF(AND(A506&lt;&gt;"",ISNUMBER(A506)),VLOOKUP(A506,Studies!A:BR,2,FALSE),"")</f>
        <v>Krishna 2016</v>
      </c>
      <c r="C506" s="188" t="str">
        <f>IF(AND(A506&lt;&gt;"",ISNUMBER(A506)),VLOOKUP(A506,Studies!A:BR,3,FALSE),"")</f>
        <v>https://www.ncbi.nlm.nih.gov/pubmed/27696440</v>
      </c>
      <c r="D506" s="256" t="str">
        <f>IF(AND(A506&lt;&gt;"",ISNUMBER(A506)),VLOOKUP(A506,Studies!A:BR,4,FALSE),"")</f>
        <v>Period 1, Day 1 (1200 mg raltegravir SD)</v>
      </c>
      <c r="E506" s="188" t="str">
        <f>IF(AND(A506&lt;&gt;"",ISNUMBER(A506)),VLOOKUP(A506,Studies!A:BR,5,FALSE),"")</f>
        <v>Raltegravir</v>
      </c>
      <c r="F506" s="79" t="s">
        <v>1521</v>
      </c>
      <c r="G506" s="78">
        <f t="shared" si="7"/>
        <v>1</v>
      </c>
    </row>
    <row r="507" spans="1:7" ht="13.9" x14ac:dyDescent="0.25">
      <c r="A507" s="110">
        <v>575</v>
      </c>
      <c r="B507" s="188" t="str">
        <f>IF(AND(A507&lt;&gt;"",ISNUMBER(A507)),VLOOKUP(A507,Studies!A:BR,2,FALSE),"")</f>
        <v>Krishna 2016</v>
      </c>
      <c r="C507" s="188" t="str">
        <f>IF(AND(A507&lt;&gt;"",ISNUMBER(A507)),VLOOKUP(A507,Studies!A:BR,3,FALSE),"")</f>
        <v>https://www.ncbi.nlm.nih.gov/pubmed/27696440</v>
      </c>
      <c r="D507" s="256"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ht="13.9" x14ac:dyDescent="0.25">
      <c r="A508" s="110">
        <v>576</v>
      </c>
      <c r="B508" s="188" t="str">
        <f>IF(AND(A508&lt;&gt;"",ISNUMBER(A508)),VLOOKUP(A508,Studies!A:BR,2,FALSE),"")</f>
        <v>Zhu 2010</v>
      </c>
      <c r="C508" s="188" t="str">
        <f>IF(AND(A508&lt;&gt;"",ISNUMBER(A508)),VLOOKUP(A508,Studies!A:BR,3,FALSE),"")</f>
        <v>https://www.ncbi.nlm.nih.gov/pubmed/21149917</v>
      </c>
      <c r="D508" s="256" t="str">
        <f>IF(AND(A508&lt;&gt;"",ISNUMBER(A508)),VLOOKUP(A508,Studies!A:BR,4,FALSE),"")</f>
        <v>Atazanvir 300 mg twice daily</v>
      </c>
      <c r="E508" s="188" t="str">
        <f>IF(AND(A508&lt;&gt;"",ISNUMBER(A508)),VLOOKUP(A508,Studies!A:BR,5,FALSE),"")</f>
        <v>Atazanavir</v>
      </c>
      <c r="F508" s="79" t="s">
        <v>1840</v>
      </c>
      <c r="G508" s="78">
        <f t="shared" si="7"/>
        <v>1</v>
      </c>
    </row>
    <row r="509" spans="1:7" ht="13.9" x14ac:dyDescent="0.25">
      <c r="A509" s="110">
        <v>577</v>
      </c>
      <c r="B509" s="188" t="str">
        <f>IF(AND(A509&lt;&gt;"",ISNUMBER(A509)),VLOOKUP(A509,Studies!A:BR,2,FALSE),"")</f>
        <v>Zhu 2010</v>
      </c>
      <c r="C509" s="188" t="str">
        <f>IF(AND(A509&lt;&gt;"",ISNUMBER(A509)),VLOOKUP(A509,Studies!A:BR,3,FALSE),"")</f>
        <v>https://www.ncbi.nlm.nih.gov/pubmed/21149917</v>
      </c>
      <c r="D509" s="256"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ht="13.9" x14ac:dyDescent="0.25">
      <c r="A510" s="110">
        <v>578</v>
      </c>
      <c r="B510" s="188" t="str">
        <f>IF(AND(A510&lt;&gt;"",ISNUMBER(A510)),VLOOKUP(A510,Studies!A:BR,2,FALSE),"")</f>
        <v>Zhu 2010</v>
      </c>
      <c r="C510" s="188" t="str">
        <f>IF(AND(A510&lt;&gt;"",ISNUMBER(A510)),VLOOKUP(A510,Studies!A:BR,3,FALSE),"")</f>
        <v>https://www.ncbi.nlm.nih.gov/pubmed/21149917</v>
      </c>
      <c r="D510" s="256" t="str">
        <f>IF(AND(A510&lt;&gt;"",ISNUMBER(A510)),VLOOKUP(A510,Studies!A:BR,4,FALSE),"")</f>
        <v>Raltegravir 400 mg twice daily</v>
      </c>
      <c r="E510" s="188" t="str">
        <f>IF(AND(A510&lt;&gt;"",ISNUMBER(A510)),VLOOKUP(A510,Studies!A:BR,5,FALSE),"")</f>
        <v>Raltegravir</v>
      </c>
      <c r="F510" s="79" t="s">
        <v>1521</v>
      </c>
      <c r="G510" s="78">
        <f t="shared" si="7"/>
        <v>1</v>
      </c>
    </row>
    <row r="511" spans="1:7" ht="13.9" x14ac:dyDescent="0.25">
      <c r="A511" s="110">
        <v>579</v>
      </c>
      <c r="B511" s="188" t="str">
        <f>IF(AND(A511&lt;&gt;"",ISNUMBER(A511)),VLOOKUP(A511,Studies!A:BR,2,FALSE),"")</f>
        <v>Zhu 2010</v>
      </c>
      <c r="C511" s="188" t="str">
        <f>IF(AND(A511&lt;&gt;"",ISNUMBER(A511)),VLOOKUP(A511,Studies!A:BR,3,FALSE),"")</f>
        <v>https://www.ncbi.nlm.nih.gov/pubmed/21149917</v>
      </c>
      <c r="D511" s="256"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ht="13.9" x14ac:dyDescent="0.25">
      <c r="A512" s="110">
        <v>580</v>
      </c>
      <c r="B512" s="188" t="str">
        <f>IF(AND(A512&lt;&gt;"",ISNUMBER(A512)),VLOOKUP(A512,Studies!A:BR,2,FALSE),"")</f>
        <v>Acosta 2007</v>
      </c>
      <c r="C512" s="188" t="str">
        <f>IF(AND(A512&lt;&gt;"",ISNUMBER(A512)),VLOOKUP(A512,Studies!A:BR,3,FALSE),"")</f>
        <v>https://www.ncbi.nlm.nih.gov/pubmed/17576825</v>
      </c>
      <c r="D512" s="256" t="str">
        <f>IF(AND(A512&lt;&gt;"",ISNUMBER(A512)),VLOOKUP(A512,Studies!A:BR,4,FALSE),"")</f>
        <v>Period 1</v>
      </c>
      <c r="E512" s="188" t="str">
        <f>IF(AND(A512&lt;&gt;"",ISNUMBER(A512)),VLOOKUP(A512,Studies!A:BR,5,FALSE),"")</f>
        <v>Atazanavir</v>
      </c>
      <c r="F512" s="79" t="s">
        <v>1420</v>
      </c>
      <c r="G512" s="78">
        <f t="shared" si="7"/>
        <v>1</v>
      </c>
    </row>
    <row r="513" spans="1:7" ht="13.9" x14ac:dyDescent="0.25">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6" t="str">
        <f>IF(AND(A513&lt;&gt;"",ISNUMBER(A513)),VLOOKUP(A513,Studies!A:BR,4,FALSE),"")</f>
        <v>A-Day 6</v>
      </c>
      <c r="E513" s="188" t="str">
        <f>IF(AND(A513&lt;&gt;"",ISNUMBER(A513)),VLOOKUP(A513,Studies!A:BR,5,FALSE),"")</f>
        <v>Atazanavir</v>
      </c>
      <c r="F513" s="79" t="s">
        <v>1420</v>
      </c>
      <c r="G513" s="78">
        <f t="shared" si="7"/>
        <v>1</v>
      </c>
    </row>
    <row r="514" spans="1:7" ht="13.9" x14ac:dyDescent="0.25">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6" t="str">
        <f>IF(AND(A514&lt;&gt;"",ISNUMBER(A514)),VLOOKUP(A514,Studies!A:BR,4,FALSE),"")</f>
        <v>B-Day 6</v>
      </c>
      <c r="E514" s="188" t="str">
        <f>IF(AND(A514&lt;&gt;"",ISNUMBER(A514)),VLOOKUP(A514,Studies!A:BR,5,FALSE),"")</f>
        <v>Atazanavir</v>
      </c>
      <c r="F514" s="79" t="s">
        <v>1420</v>
      </c>
      <c r="G514" s="78">
        <f t="shared" si="7"/>
        <v>1</v>
      </c>
    </row>
    <row r="515" spans="1:7" ht="13.9" x14ac:dyDescent="0.25">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6" t="str">
        <f>IF(AND(A515&lt;&gt;"",ISNUMBER(A515)),VLOOKUP(A515,Studies!A:BR,4,FALSE),"")</f>
        <v>C-Day 6</v>
      </c>
      <c r="E515" s="188" t="str">
        <f>IF(AND(A515&lt;&gt;"",ISNUMBER(A515)),VLOOKUP(A515,Studies!A:BR,5,FALSE),"")</f>
        <v>Atazanavir</v>
      </c>
      <c r="F515" s="79" t="s">
        <v>1420</v>
      </c>
      <c r="G515" s="78">
        <f t="shared" ref="G515:G578" si="8">A515-A514</f>
        <v>1</v>
      </c>
    </row>
    <row r="516" spans="1:7" ht="13.9" x14ac:dyDescent="0.25">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6" t="str">
        <f>IF(AND(A516&lt;&gt;"",ISNUMBER(A516)),VLOOKUP(A516,Studies!A:BR,4,FALSE),"")</f>
        <v>D-Day 6</v>
      </c>
      <c r="E516" s="188" t="str">
        <f>IF(AND(A516&lt;&gt;"",ISNUMBER(A516)),VLOOKUP(A516,Studies!A:BR,5,FALSE),"")</f>
        <v>Atazanavir</v>
      </c>
      <c r="F516" s="79" t="s">
        <v>1420</v>
      </c>
      <c r="G516" s="78">
        <f t="shared" si="8"/>
        <v>1</v>
      </c>
    </row>
    <row r="517" spans="1:7" ht="13.9" x14ac:dyDescent="0.25">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6" t="str">
        <f>IF(AND(A517&lt;&gt;"",ISNUMBER(A517)),VLOOKUP(A517,Studies!A:BR,4,FALSE),"")</f>
        <v>Atazanavir without ritonavir, Day 10</v>
      </c>
      <c r="E517" s="188" t="str">
        <f>IF(AND(A517&lt;&gt;"",ISNUMBER(A517)),VLOOKUP(A517,Studies!A:BR,5,FALSE),"")</f>
        <v>Atazanavir</v>
      </c>
      <c r="F517" s="79" t="s">
        <v>1420</v>
      </c>
      <c r="G517" s="78">
        <f t="shared" si="8"/>
        <v>1</v>
      </c>
    </row>
    <row r="518" spans="1:7" ht="13.9" x14ac:dyDescent="0.25">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6" t="str">
        <f>IF(AND(A518&lt;&gt;"",ISNUMBER(A518)),VLOOKUP(A518,Studies!A:BR,4,FALSE),"")</f>
        <v>400 mg</v>
      </c>
      <c r="E518" s="188" t="str">
        <f>IF(AND(A518&lt;&gt;"",ISNUMBER(A518)),VLOOKUP(A518,Studies!A:BR,5,FALSE),"")</f>
        <v>Atazanavir</v>
      </c>
      <c r="F518" s="79" t="s">
        <v>1420</v>
      </c>
      <c r="G518" s="78">
        <f t="shared" si="8"/>
        <v>1</v>
      </c>
    </row>
    <row r="519" spans="1:7" ht="13.9" x14ac:dyDescent="0.25">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6" t="str">
        <f>IF(AND(A519&lt;&gt;"",ISNUMBER(A519)),VLOOKUP(A519,Studies!A:BR,4,FALSE),"")</f>
        <v>800 mg</v>
      </c>
      <c r="E519" s="188" t="str">
        <f>IF(AND(A519&lt;&gt;"",ISNUMBER(A519)),VLOOKUP(A519,Studies!A:BR,5,FALSE),"")</f>
        <v>Atazanavir</v>
      </c>
      <c r="F519" s="79" t="s">
        <v>1420</v>
      </c>
      <c r="G519" s="78">
        <f t="shared" si="8"/>
        <v>1</v>
      </c>
    </row>
    <row r="520" spans="1:7" ht="13.9" x14ac:dyDescent="0.25">
      <c r="A520" s="110">
        <v>588</v>
      </c>
      <c r="B520" s="188" t="str">
        <f>IF(AND(A520&lt;&gt;"",ISNUMBER(A520)),VLOOKUP(A520,Studies!A:BR,2,FALSE),"")</f>
        <v>Hamaguchi 1987</v>
      </c>
      <c r="C520" s="188" t="str">
        <f>IF(AND(A520&lt;&gt;"",ISNUMBER(A520)),VLOOKUP(A520,Studies!A:BR,3,FALSE),"")</f>
        <v>https://www.ncbi.nlm.nih.gov/pubmed/3783459</v>
      </c>
      <c r="D520" s="256" t="str">
        <f>IF(AND(A520&lt;&gt;"",ISNUMBER(A520)),VLOOKUP(A520,Studies!A:BR,4,FALSE),"")</f>
        <v>Treatment 1 - fasted with 50 mL of water</v>
      </c>
      <c r="E520" s="188" t="str">
        <f>IF(AND(A520&lt;&gt;"",ISNUMBER(A520)),VLOOKUP(A520,Studies!A:BR,5,FALSE),"")</f>
        <v>Mefenamic acid</v>
      </c>
      <c r="F520" s="79" t="s">
        <v>573</v>
      </c>
      <c r="G520" s="78">
        <f t="shared" si="8"/>
        <v>1</v>
      </c>
    </row>
    <row r="521" spans="1:7" ht="13.9" x14ac:dyDescent="0.25">
      <c r="A521" s="110">
        <v>589</v>
      </c>
      <c r="B521" s="188" t="str">
        <f>IF(AND(A521&lt;&gt;"",ISNUMBER(A521)),VLOOKUP(A521,Studies!A:BR,2,FALSE),"")</f>
        <v>Hamaguchi 1987</v>
      </c>
      <c r="C521" s="188" t="str">
        <f>IF(AND(A521&lt;&gt;"",ISNUMBER(A521)),VLOOKUP(A521,Studies!A:BR,3,FALSE),"")</f>
        <v>https://www.ncbi.nlm.nih.gov/pubmed/3783459</v>
      </c>
      <c r="D521" s="256" t="str">
        <f>IF(AND(A521&lt;&gt;"",ISNUMBER(A521)),VLOOKUP(A521,Studies!A:BR,4,FALSE),"")</f>
        <v>Treatment 2 - fasted with 200 mL of water</v>
      </c>
      <c r="E521" s="188" t="str">
        <f>IF(AND(A521&lt;&gt;"",ISNUMBER(A521)),VLOOKUP(A521,Studies!A:BR,5,FALSE),"")</f>
        <v>Mefenamic acid</v>
      </c>
      <c r="F521" s="79" t="s">
        <v>573</v>
      </c>
      <c r="G521" s="78">
        <f t="shared" si="8"/>
        <v>1</v>
      </c>
    </row>
    <row r="522" spans="1:7" ht="13.9" x14ac:dyDescent="0.25">
      <c r="A522" s="110">
        <v>590</v>
      </c>
      <c r="B522" s="188" t="str">
        <f>IF(AND(A522&lt;&gt;"",ISNUMBER(A522)),VLOOKUP(A522,Studies!A:BR,2,FALSE),"")</f>
        <v>Hamaguchi 1987</v>
      </c>
      <c r="C522" s="188" t="str">
        <f>IF(AND(A522&lt;&gt;"",ISNUMBER(A522)),VLOOKUP(A522,Studies!A:BR,3,FALSE),"")</f>
        <v>https://www.ncbi.nlm.nih.gov/pubmed/3783459</v>
      </c>
      <c r="D522" s="256" t="str">
        <f>IF(AND(A522&lt;&gt;"",ISNUMBER(A522)),VLOOKUP(A522,Studies!A:BR,4,FALSE),"")</f>
        <v>Treatment 3 - fasted with 500 mL of water</v>
      </c>
      <c r="E522" s="188" t="str">
        <f>IF(AND(A522&lt;&gt;"",ISNUMBER(A522)),VLOOKUP(A522,Studies!A:BR,5,FALSE),"")</f>
        <v>Mefenamic acid</v>
      </c>
      <c r="F522" s="79" t="s">
        <v>573</v>
      </c>
      <c r="G522" s="78">
        <f t="shared" si="8"/>
        <v>1</v>
      </c>
    </row>
    <row r="523" spans="1:7" ht="13.9" x14ac:dyDescent="0.25">
      <c r="A523" s="110">
        <v>591</v>
      </c>
      <c r="B523" s="188" t="str">
        <f>IF(AND(A523&lt;&gt;"",ISNUMBER(A523)),VLOOKUP(A523,Studies!A:BR,2,FALSE),"")</f>
        <v>Hamaguchi 1987</v>
      </c>
      <c r="C523" s="188" t="str">
        <f>IF(AND(A523&lt;&gt;"",ISNUMBER(A523)),VLOOKUP(A523,Studies!A:BR,3,FALSE),"")</f>
        <v>https://www.ncbi.nlm.nih.gov/pubmed/3783459</v>
      </c>
      <c r="D523" s="256" t="str">
        <f>IF(AND(A523&lt;&gt;"",ISNUMBER(A523)),VLOOKUP(A523,Studies!A:BR,4,FALSE),"")</f>
        <v>Treatment 4 - fed with 50 mL of water</v>
      </c>
      <c r="E523" s="188" t="str">
        <f>IF(AND(A523&lt;&gt;"",ISNUMBER(A523)),VLOOKUP(A523,Studies!A:BR,5,FALSE),"")</f>
        <v>Mefenamic acid</v>
      </c>
      <c r="F523" s="79" t="s">
        <v>573</v>
      </c>
      <c r="G523" s="78">
        <f t="shared" si="8"/>
        <v>1</v>
      </c>
    </row>
    <row r="524" spans="1:7" ht="13.9" x14ac:dyDescent="0.25">
      <c r="A524" s="110">
        <v>592</v>
      </c>
      <c r="B524" s="188" t="str">
        <f>IF(AND(A524&lt;&gt;"",ISNUMBER(A524)),VLOOKUP(A524,Studies!A:BR,2,FALSE),"")</f>
        <v>Austin 1980</v>
      </c>
      <c r="C524" s="188" t="str">
        <f>IF(AND(A524&lt;&gt;"",ISNUMBER(A524)),VLOOKUP(A524,Studies!A:BR,3,FALSE),"")</f>
        <v>https://www.ncbi.nlm.nih.gov/pubmed/7437245</v>
      </c>
      <c r="D524" s="256" t="str">
        <f>IF(AND(A524&lt;&gt;"",ISNUMBER(A524)),VLOOKUP(A524,Studies!A:BR,4,FALSE),"")</f>
        <v>250 mg over 3 min (Regimen 1)</v>
      </c>
      <c r="E524" s="188" t="str">
        <f>IF(AND(A524&lt;&gt;"",ISNUMBER(A524)),VLOOKUP(A524,Studies!A:BR,5,FALSE),"")</f>
        <v>Erythromycin</v>
      </c>
      <c r="F524" s="79" t="s">
        <v>356</v>
      </c>
      <c r="G524" s="78">
        <f t="shared" si="8"/>
        <v>1</v>
      </c>
    </row>
    <row r="525" spans="1:7" ht="13.9" x14ac:dyDescent="0.25">
      <c r="A525" s="110">
        <v>593</v>
      </c>
      <c r="B525" s="188" t="str">
        <f>IF(AND(A525&lt;&gt;"",ISNUMBER(A525)),VLOOKUP(A525,Studies!A:BR,2,FALSE),"")</f>
        <v>Austin 1980</v>
      </c>
      <c r="C525" s="188" t="str">
        <f>IF(AND(A525&lt;&gt;"",ISNUMBER(A525)),VLOOKUP(A525,Studies!A:BR,3,FALSE),"")</f>
        <v>https://www.ncbi.nlm.nih.gov/pubmed/7437245</v>
      </c>
      <c r="D525" s="256" t="str">
        <f>IF(AND(A525&lt;&gt;"",ISNUMBER(A525)),VLOOKUP(A525,Studies!A:BR,4,FALSE),"")</f>
        <v>125 mg over 15 min (Regimen 2)</v>
      </c>
      <c r="E525" s="188" t="str">
        <f>IF(AND(A525&lt;&gt;"",ISNUMBER(A525)),VLOOKUP(A525,Studies!A:BR,5,FALSE),"")</f>
        <v>Erythromycin</v>
      </c>
      <c r="F525" s="79" t="s">
        <v>356</v>
      </c>
      <c r="G525" s="78">
        <f t="shared" si="8"/>
        <v>1</v>
      </c>
    </row>
    <row r="526" spans="1:7" ht="13.9" x14ac:dyDescent="0.25">
      <c r="A526" s="110">
        <v>594</v>
      </c>
      <c r="B526" s="188" t="str">
        <f>IF(AND(A526&lt;&gt;"",ISNUMBER(A526)),VLOOKUP(A526,Studies!A:BR,2,FALSE),"")</f>
        <v>Austin 1980</v>
      </c>
      <c r="C526" s="188" t="str">
        <f>IF(AND(A526&lt;&gt;"",ISNUMBER(A526)),VLOOKUP(A526,Studies!A:BR,3,FALSE),"")</f>
        <v>https://www.ncbi.nlm.nih.gov/pubmed/7437245</v>
      </c>
      <c r="D526" s="256" t="str">
        <f>IF(AND(A526&lt;&gt;"",ISNUMBER(A526)),VLOOKUP(A526,Studies!A:BR,4,FALSE),"")</f>
        <v>250 mg over 15 min (Regimen 2)</v>
      </c>
      <c r="E526" s="188" t="str">
        <f>IF(AND(A526&lt;&gt;"",ISNUMBER(A526)),VLOOKUP(A526,Studies!A:BR,5,FALSE),"")</f>
        <v>Erythromycin</v>
      </c>
      <c r="F526" s="79" t="s">
        <v>356</v>
      </c>
      <c r="G526" s="78">
        <f t="shared" si="8"/>
        <v>1</v>
      </c>
    </row>
    <row r="527" spans="1:7" ht="13.9" x14ac:dyDescent="0.25">
      <c r="A527" s="110">
        <v>595</v>
      </c>
      <c r="B527" s="188" t="str">
        <f>IF(AND(A527&lt;&gt;"",ISNUMBER(A527)),VLOOKUP(A527,Studies!A:BR,2,FALSE),"")</f>
        <v>Austin 1980</v>
      </c>
      <c r="C527" s="188" t="str">
        <f>IF(AND(A527&lt;&gt;"",ISNUMBER(A527)),VLOOKUP(A527,Studies!A:BR,3,FALSE),"")</f>
        <v>https://www.ncbi.nlm.nih.gov/pubmed/7437245</v>
      </c>
      <c r="D527" s="256" t="str">
        <f>IF(AND(A527&lt;&gt;"",ISNUMBER(A527)),VLOOKUP(A527,Studies!A:BR,4,FALSE),"")</f>
        <v>500 mg over 15 min (Regimen 2)</v>
      </c>
      <c r="E527" s="188" t="str">
        <f>IF(AND(A527&lt;&gt;"",ISNUMBER(A527)),VLOOKUP(A527,Studies!A:BR,5,FALSE),"")</f>
        <v>Erythromycin</v>
      </c>
      <c r="F527" s="79" t="s">
        <v>356</v>
      </c>
      <c r="G527" s="78">
        <f t="shared" si="8"/>
        <v>1</v>
      </c>
    </row>
    <row r="528" spans="1:7" ht="13.9" x14ac:dyDescent="0.25">
      <c r="A528" s="110">
        <v>596</v>
      </c>
      <c r="B528" s="188" t="str">
        <f>IF(AND(A528&lt;&gt;"",ISNUMBER(A528)),VLOOKUP(A528,Studies!A:BR,2,FALSE),"")</f>
        <v>Austin 1980</v>
      </c>
      <c r="C528" s="188" t="str">
        <f>IF(AND(A528&lt;&gt;"",ISNUMBER(A528)),VLOOKUP(A528,Studies!A:BR,3,FALSE),"")</f>
        <v>https://www.ncbi.nlm.nih.gov/pubmed/7437245</v>
      </c>
      <c r="D528" s="256" t="str">
        <f>IF(AND(A528&lt;&gt;"",ISNUMBER(A528)),VLOOKUP(A528,Studies!A:BR,4,FALSE),"")</f>
        <v>900 mg over 15 min (Regimen 2)</v>
      </c>
      <c r="E528" s="188" t="str">
        <f>IF(AND(A528&lt;&gt;"",ISNUMBER(A528)),VLOOKUP(A528,Studies!A:BR,5,FALSE),"")</f>
        <v>Erythromycin</v>
      </c>
      <c r="F528" s="79" t="s">
        <v>356</v>
      </c>
      <c r="G528" s="78">
        <f t="shared" si="8"/>
        <v>1</v>
      </c>
    </row>
    <row r="529" spans="1:7" ht="13.9" x14ac:dyDescent="0.25">
      <c r="A529" s="110">
        <v>597</v>
      </c>
      <c r="B529" s="188" t="str">
        <f>IF(AND(A529&lt;&gt;"",ISNUMBER(A529)),VLOOKUP(A529,Studies!A:BR,2,FALSE),"")</f>
        <v>Barre 1987</v>
      </c>
      <c r="C529" s="188" t="str">
        <f>IF(AND(A529&lt;&gt;"",ISNUMBER(A529)),VLOOKUP(A529,Studies!A:BR,3,FALSE),"")</f>
        <v>https://www.ncbi.nlm.nih.gov/pubmed/3606934</v>
      </c>
      <c r="D529" s="256" t="str">
        <f>IF(AND(A529&lt;&gt;"",ISNUMBER(A529)),VLOOKUP(A529,Studies!A:BR,4,FALSE),"")</f>
        <v>500 mg over 30 min, total concentrations</v>
      </c>
      <c r="E529" s="188" t="str">
        <f>IF(AND(A529&lt;&gt;"",ISNUMBER(A529)),VLOOKUP(A529,Studies!A:BR,5,FALSE),"")</f>
        <v>Erythromycin</v>
      </c>
      <c r="F529" s="79" t="s">
        <v>356</v>
      </c>
      <c r="G529" s="78">
        <f t="shared" si="8"/>
        <v>1</v>
      </c>
    </row>
    <row r="530" spans="1:7" ht="13.9" x14ac:dyDescent="0.25">
      <c r="A530" s="110">
        <v>598</v>
      </c>
      <c r="B530" s="188" t="str">
        <f>IF(AND(A530&lt;&gt;"",ISNUMBER(A530)),VLOOKUP(A530,Studies!A:BR,2,FALSE),"")</f>
        <v>Barre 1987</v>
      </c>
      <c r="C530" s="188" t="str">
        <f>IF(AND(A530&lt;&gt;"",ISNUMBER(A530)),VLOOKUP(A530,Studies!A:BR,3,FALSE),"")</f>
        <v>https://www.ncbi.nlm.nih.gov/pubmed/3606934</v>
      </c>
      <c r="D530" s="256" t="str">
        <f>IF(AND(A530&lt;&gt;"",ISNUMBER(A530)),VLOOKUP(A530,Studies!A:BR,4,FALSE),"")</f>
        <v>500 mg over 30 min, unbound concentrations</v>
      </c>
      <c r="E530" s="188" t="str">
        <f>IF(AND(A530&lt;&gt;"",ISNUMBER(A530)),VLOOKUP(A530,Studies!A:BR,5,FALSE),"")</f>
        <v>Erythromycin</v>
      </c>
      <c r="F530" s="79" t="s">
        <v>356</v>
      </c>
      <c r="G530" s="78">
        <f t="shared" si="8"/>
        <v>1</v>
      </c>
    </row>
    <row r="531" spans="1:7" ht="13.9" x14ac:dyDescent="0.25">
      <c r="A531" s="110">
        <v>599</v>
      </c>
      <c r="B531" s="188" t="str">
        <f>IF(AND(A531&lt;&gt;"",ISNUMBER(A531)),VLOOKUP(A531,Studies!A:BR,2,FALSE),"")</f>
        <v>Birkett 1990</v>
      </c>
      <c r="C531" s="188" t="str">
        <f>IF(AND(A531&lt;&gt;"",ISNUMBER(A531)),VLOOKUP(A531,Studies!A:BR,3,FALSE),"")</f>
        <v>https://www.ncbi.nlm.nih.gov/pubmed/2305423</v>
      </c>
      <c r="D531" s="256" t="str">
        <f>IF(AND(A531&lt;&gt;"",ISNUMBER(A531)),VLOOKUP(A531,Studies!A:BR,4,FALSE),"")</f>
        <v>250 mg erythromycin, single dose</v>
      </c>
      <c r="E531" s="188" t="str">
        <f>IF(AND(A531&lt;&gt;"",ISNUMBER(A531)),VLOOKUP(A531,Studies!A:BR,5,FALSE),"")</f>
        <v>Erythromycin</v>
      </c>
      <c r="F531" s="79" t="s">
        <v>356</v>
      </c>
      <c r="G531" s="78">
        <f t="shared" si="8"/>
        <v>1</v>
      </c>
    </row>
    <row r="532" spans="1:7" ht="13.9" x14ac:dyDescent="0.25">
      <c r="A532" s="110">
        <v>600</v>
      </c>
      <c r="B532" s="188" t="str">
        <f>IF(AND(A532&lt;&gt;"",ISNUMBER(A532)),VLOOKUP(A532,Studies!A:BR,2,FALSE),"")</f>
        <v>Birkett 1990</v>
      </c>
      <c r="C532" s="188" t="str">
        <f>IF(AND(A532&lt;&gt;"",ISNUMBER(A532)),VLOOKUP(A532,Studies!A:BR,3,FALSE),"")</f>
        <v>https://www.ncbi.nlm.nih.gov/pubmed/2305423</v>
      </c>
      <c r="D532" s="256" t="str">
        <f>IF(AND(A532&lt;&gt;"",ISNUMBER(A532)),VLOOKUP(A532,Studies!A:BR,4,FALSE),"")</f>
        <v>250 mg erythromycin, multiple dose</v>
      </c>
      <c r="E532" s="188" t="str">
        <f>IF(AND(A532&lt;&gt;"",ISNUMBER(A532)),VLOOKUP(A532,Studies!A:BR,5,FALSE),"")</f>
        <v>Erythromycin</v>
      </c>
      <c r="F532" s="79" t="s">
        <v>356</v>
      </c>
      <c r="G532" s="78">
        <f t="shared" si="8"/>
        <v>1</v>
      </c>
    </row>
    <row r="533" spans="1:7" ht="13.9" x14ac:dyDescent="0.25">
      <c r="A533" s="110">
        <v>601</v>
      </c>
      <c r="B533" s="188" t="str">
        <f>IF(AND(A533&lt;&gt;"",ISNUMBER(A533)),VLOOKUP(A533,Studies!A:BR,2,FALSE),"")</f>
        <v>DiSanto 1981</v>
      </c>
      <c r="C533" s="188" t="str">
        <f>IF(AND(A533&lt;&gt;"",ISNUMBER(A533)),VLOOKUP(A533,Studies!A:BR,3,FALSE),"")</f>
        <v>https://www.ncbi.nlm.nih.gov/pubmed/7283417</v>
      </c>
      <c r="D533" s="256"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ht="13.9" x14ac:dyDescent="0.25">
      <c r="A534" s="110">
        <v>602</v>
      </c>
      <c r="B534" s="188" t="str">
        <f>IF(AND(A534&lt;&gt;"",ISNUMBER(A534)),VLOOKUP(A534,Studies!A:BR,2,FALSE),"")</f>
        <v>DiSanto 1981</v>
      </c>
      <c r="C534" s="188" t="str">
        <f>IF(AND(A534&lt;&gt;"",ISNUMBER(A534)),VLOOKUP(A534,Studies!A:BR,3,FALSE),"")</f>
        <v>https://www.ncbi.nlm.nih.gov/pubmed/7283417</v>
      </c>
      <c r="D534" s="256"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ht="13.9" x14ac:dyDescent="0.25">
      <c r="A535" s="110">
        <v>603</v>
      </c>
      <c r="B535" s="188" t="str">
        <f>IF(AND(A535&lt;&gt;"",ISNUMBER(A535)),VLOOKUP(A535,Studies!A:BR,2,FALSE),"")</f>
        <v>Huppertz 2011</v>
      </c>
      <c r="C535" s="188" t="str">
        <f>IF(AND(A535&lt;&gt;"",ISNUMBER(A535)),VLOOKUP(A535,Studies!A:BR,3,FALSE),"")</f>
        <v>https://www.ncbi.nlm.nih.gov/pubmed/21274983</v>
      </c>
      <c r="D535" s="256" t="str">
        <f>IF(AND(A535&lt;&gt;"",ISNUMBER(A535)),VLOOKUP(A535,Studies!A:BR,4,FALSE),"")</f>
        <v>Treatment group, erythromycin</v>
      </c>
      <c r="E535" s="188" t="str">
        <f>IF(AND(A535&lt;&gt;"",ISNUMBER(A535)),VLOOKUP(A535,Studies!A:BR,5,FALSE),"")</f>
        <v>Erythromycin</v>
      </c>
      <c r="F535" s="79" t="s">
        <v>356</v>
      </c>
      <c r="G535" s="78">
        <f t="shared" si="8"/>
        <v>1</v>
      </c>
    </row>
    <row r="536" spans="1:7" ht="13.9" x14ac:dyDescent="0.25">
      <c r="A536" s="110">
        <v>604</v>
      </c>
      <c r="B536" s="188" t="str">
        <f>IF(AND(A536&lt;&gt;"",ISNUMBER(A536)),VLOOKUP(A536,Studies!A:BR,2,FALSE),"")</f>
        <v>Iliopoulou 1982</v>
      </c>
      <c r="C536" s="188" t="str">
        <f>IF(AND(A536&lt;&gt;"",ISNUMBER(A536)),VLOOKUP(A536,Studies!A:BR,3,FALSE),"")</f>
        <v>https://www.ncbi.nlm.nih.gov/pubmed/7138734</v>
      </c>
      <c r="D536" s="256" t="str">
        <f>IF(AND(A536&lt;&gt;"",ISNUMBER(A536)),VLOOKUP(A536,Studies!A:BR,4,FALSE),"")</f>
        <v>fourth day, before theophylline administration</v>
      </c>
      <c r="E536" s="188" t="str">
        <f>IF(AND(A536&lt;&gt;"",ISNUMBER(A536)),VLOOKUP(A536,Studies!A:BR,5,FALSE),"")</f>
        <v>Erythromycin</v>
      </c>
      <c r="F536" s="79" t="s">
        <v>356</v>
      </c>
      <c r="G536" s="78">
        <f t="shared" si="8"/>
        <v>1</v>
      </c>
    </row>
    <row r="537" spans="1:7" ht="13.9" x14ac:dyDescent="0.25">
      <c r="A537" s="110">
        <v>605</v>
      </c>
      <c r="B537" s="188" t="str">
        <f>IF(AND(A537&lt;&gt;"",ISNUMBER(A537)),VLOOKUP(A537,Studies!A:BR,2,FALSE),"")</f>
        <v>Josefsson 1982a</v>
      </c>
      <c r="C537" s="188" t="str">
        <f>IF(AND(A537&lt;&gt;"",ISNUMBER(A537)),VLOOKUP(A537,Studies!A:BR,3,FALSE),"")</f>
        <v>https://www.ncbi.nlm.nih.gov/pubmed/7082537</v>
      </c>
      <c r="D537" s="256" t="str">
        <f>IF(AND(A537&lt;&gt;"",ISNUMBER(A537)),VLOOKUP(A537,Studies!A:BR,4,FALSE),"")</f>
        <v>erythromycin base 250 mg</v>
      </c>
      <c r="E537" s="188" t="str">
        <f>IF(AND(A537&lt;&gt;"",ISNUMBER(A537)),VLOOKUP(A537,Studies!A:BR,5,FALSE),"")</f>
        <v>Erythromycin</v>
      </c>
      <c r="F537" s="79" t="s">
        <v>356</v>
      </c>
      <c r="G537" s="78">
        <f t="shared" si="8"/>
        <v>1</v>
      </c>
    </row>
    <row r="538" spans="1:7" ht="13.9" x14ac:dyDescent="0.25">
      <c r="A538" s="110">
        <v>606</v>
      </c>
      <c r="B538" s="188" t="str">
        <f>IF(AND(A538&lt;&gt;"",ISNUMBER(A538)),VLOOKUP(A538,Studies!A:BR,2,FALSE),"")</f>
        <v>Josefsson 1982a</v>
      </c>
      <c r="C538" s="188" t="str">
        <f>IF(AND(A538&lt;&gt;"",ISNUMBER(A538)),VLOOKUP(A538,Studies!A:BR,3,FALSE),"")</f>
        <v>https://www.ncbi.nlm.nih.gov/pubmed/7082537</v>
      </c>
      <c r="D538" s="256" t="str">
        <f>IF(AND(A538&lt;&gt;"",ISNUMBER(A538)),VLOOKUP(A538,Studies!A:BR,4,FALSE),"")</f>
        <v>erythromycin base 500 mg</v>
      </c>
      <c r="E538" s="188" t="str">
        <f>IF(AND(A538&lt;&gt;"",ISNUMBER(A538)),VLOOKUP(A538,Studies!A:BR,5,FALSE),"")</f>
        <v>Erythromycin</v>
      </c>
      <c r="F538" s="79" t="s">
        <v>356</v>
      </c>
      <c r="G538" s="78">
        <f t="shared" si="8"/>
        <v>1</v>
      </c>
    </row>
    <row r="539" spans="1:7" ht="13.9" x14ac:dyDescent="0.25">
      <c r="A539" s="110">
        <v>607</v>
      </c>
      <c r="B539" s="188" t="str">
        <f>IF(AND(A539&lt;&gt;"",ISNUMBER(A539)),VLOOKUP(A539,Studies!A:BR,2,FALSE),"")</f>
        <v>Josefsson 1982a</v>
      </c>
      <c r="C539" s="188" t="str">
        <f>IF(AND(A539&lt;&gt;"",ISNUMBER(A539)),VLOOKUP(A539,Studies!A:BR,3,FALSE),"")</f>
        <v>https://www.ncbi.nlm.nih.gov/pubmed/7082537</v>
      </c>
      <c r="D539" s="256" t="str">
        <f>IF(AND(A539&lt;&gt;"",ISNUMBER(A539)),VLOOKUP(A539,Studies!A:BR,4,FALSE),"")</f>
        <v>erythromycin base 1000 mg</v>
      </c>
      <c r="E539" s="188" t="str">
        <f>IF(AND(A539&lt;&gt;"",ISNUMBER(A539)),VLOOKUP(A539,Studies!A:BR,5,FALSE),"")</f>
        <v>Erythromycin</v>
      </c>
      <c r="F539" s="79" t="s">
        <v>356</v>
      </c>
      <c r="G539" s="78">
        <f t="shared" si="8"/>
        <v>1</v>
      </c>
    </row>
    <row r="540" spans="1:7" ht="13.9" x14ac:dyDescent="0.25">
      <c r="A540" s="110">
        <v>608</v>
      </c>
      <c r="B540" s="188" t="str">
        <f>IF(AND(A540&lt;&gt;"",ISNUMBER(A540)),VLOOKUP(A540,Studies!A:BR,2,FALSE),"")</f>
        <v>Josefsson 1982a</v>
      </c>
      <c r="C540" s="188" t="str">
        <f>IF(AND(A540&lt;&gt;"",ISNUMBER(A540)),VLOOKUP(A540,Studies!A:BR,3,FALSE),"")</f>
        <v>https://www.ncbi.nlm.nih.gov/pubmed/7082537</v>
      </c>
      <c r="D540" s="256" t="str">
        <f>IF(AND(A540&lt;&gt;"",ISNUMBER(A540)),VLOOKUP(A540,Studies!A:BR,4,FALSE),"")</f>
        <v>erythromycin stearate 500 mg (base equivalent)</v>
      </c>
      <c r="E540" s="188" t="str">
        <f>IF(AND(A540&lt;&gt;"",ISNUMBER(A540)),VLOOKUP(A540,Studies!A:BR,5,FALSE),"")</f>
        <v>Erythromycin</v>
      </c>
      <c r="F540" s="79" t="s">
        <v>356</v>
      </c>
      <c r="G540" s="78">
        <f t="shared" si="8"/>
        <v>1</v>
      </c>
    </row>
    <row r="541" spans="1:7" ht="13.9" x14ac:dyDescent="0.25">
      <c r="A541" s="110">
        <v>609</v>
      </c>
      <c r="B541" s="188" t="str">
        <f>IF(AND(A541&lt;&gt;"",ISNUMBER(A541)),VLOOKUP(A541,Studies!A:BR,2,FALSE),"")</f>
        <v>Kavi 1988</v>
      </c>
      <c r="C541" s="188" t="str">
        <f>IF(AND(A541&lt;&gt;"",ISNUMBER(A541)),VLOOKUP(A541,Studies!A:BR,3,FALSE),"")</f>
        <v>https://www.ncbi.nlm.nih.gov/pubmed/3182434</v>
      </c>
      <c r="D541" s="256" t="str">
        <f>IF(AND(A541&lt;&gt;"",ISNUMBER(A541)),VLOOKUP(A541,Studies!A:BR,4,FALSE),"")</f>
        <v>Serum levels</v>
      </c>
      <c r="E541" s="188" t="str">
        <f>IF(AND(A541&lt;&gt;"",ISNUMBER(A541)),VLOOKUP(A541,Studies!A:BR,5,FALSE),"")</f>
        <v>Erythromycin</v>
      </c>
      <c r="F541" s="79" t="s">
        <v>356</v>
      </c>
      <c r="G541" s="78">
        <f t="shared" si="8"/>
        <v>1</v>
      </c>
    </row>
    <row r="542" spans="1:7" ht="13.9" x14ac:dyDescent="0.25">
      <c r="A542" s="110">
        <v>610</v>
      </c>
      <c r="B542" s="188" t="str">
        <f>IF(AND(A542&lt;&gt;"",ISNUMBER(A542)),VLOOKUP(A542,Studies!A:BR,2,FALSE),"")</f>
        <v>Kroboth 1982</v>
      </c>
      <c r="C542" s="188" t="str">
        <f>IF(AND(A542&lt;&gt;"",ISNUMBER(A542)),VLOOKUP(A542,Studies!A:BR,3,FALSE),"")</f>
        <v>https://www.ncbi.nlm.nih.gov/pubmed/7081971</v>
      </c>
      <c r="D542" s="256" t="str">
        <f>IF(AND(A542&lt;&gt;"",ISNUMBER(A542)),VLOOKUP(A542,Studies!A:BR,4,FALSE),"")</f>
        <v>Normal subjects</v>
      </c>
      <c r="E542" s="188" t="str">
        <f>IF(AND(A542&lt;&gt;"",ISNUMBER(A542)),VLOOKUP(A542,Studies!A:BR,5,FALSE),"")</f>
        <v>Erythromycin</v>
      </c>
      <c r="F542" s="79" t="s">
        <v>356</v>
      </c>
      <c r="G542" s="78">
        <f t="shared" si="8"/>
        <v>1</v>
      </c>
    </row>
    <row r="543" spans="1:7" ht="13.9" x14ac:dyDescent="0.25">
      <c r="A543" s="110">
        <v>611</v>
      </c>
      <c r="B543" s="188" t="str">
        <f>IF(AND(A543&lt;&gt;"",ISNUMBER(A543)),VLOOKUP(A543,Studies!A:BR,2,FALSE),"")</f>
        <v>Malmborg 1978</v>
      </c>
      <c r="C543" s="188" t="str">
        <f>IF(AND(A543&lt;&gt;"",ISNUMBER(A543)),VLOOKUP(A543,Studies!A:BR,3,FALSE),"")</f>
        <v>https://www.tandfonline.com/doi/abs/10.1185/03007997809110243</v>
      </c>
      <c r="D543" s="256" t="str">
        <f>IF(AND(A543&lt;&gt;"",ISNUMBER(A543)),VLOOKUP(A543,Studies!A:BR,4,FALSE),"")</f>
        <v>Single dose after overnight fast</v>
      </c>
      <c r="E543" s="188" t="str">
        <f>IF(AND(A543&lt;&gt;"",ISNUMBER(A543)),VLOOKUP(A543,Studies!A:BR,5,FALSE),"")</f>
        <v>Erythromycin</v>
      </c>
      <c r="F543" s="79" t="s">
        <v>356</v>
      </c>
      <c r="G543" s="78">
        <f t="shared" si="8"/>
        <v>1</v>
      </c>
    </row>
    <row r="544" spans="1:7" ht="13.9" x14ac:dyDescent="0.25">
      <c r="A544" s="110">
        <v>612</v>
      </c>
      <c r="B544" s="188" t="str">
        <f>IF(AND(A544&lt;&gt;"",ISNUMBER(A544)),VLOOKUP(A544,Studies!A:BR,2,FALSE),"")</f>
        <v>Malmborg 1978</v>
      </c>
      <c r="C544" s="188" t="str">
        <f>IF(AND(A544&lt;&gt;"",ISNUMBER(A544)),VLOOKUP(A544,Studies!A:BR,3,FALSE),"")</f>
        <v>https://www.tandfonline.com/doi/abs/10.1185/03007997809110243</v>
      </c>
      <c r="D544" s="256" t="str">
        <f>IF(AND(A544&lt;&gt;"",ISNUMBER(A544)),VLOOKUP(A544,Studies!A:BR,4,FALSE),"")</f>
        <v>Single dose before standardized breakfast</v>
      </c>
      <c r="E544" s="188" t="str">
        <f>IF(AND(A544&lt;&gt;"",ISNUMBER(A544)),VLOOKUP(A544,Studies!A:BR,5,FALSE),"")</f>
        <v>Erythromycin</v>
      </c>
      <c r="F544" s="79" t="s">
        <v>356</v>
      </c>
      <c r="G544" s="78">
        <f t="shared" si="8"/>
        <v>1</v>
      </c>
    </row>
    <row r="545" spans="1:7" ht="13.9" x14ac:dyDescent="0.25">
      <c r="A545" s="110">
        <v>613</v>
      </c>
      <c r="B545" s="188" t="str">
        <f>IF(AND(A545&lt;&gt;"",ISNUMBER(A545)),VLOOKUP(A545,Studies!A:BR,2,FALSE),"")</f>
        <v>Malmborg 1978</v>
      </c>
      <c r="C545" s="188" t="str">
        <f>IF(AND(A545&lt;&gt;"",ISNUMBER(A545)),VLOOKUP(A545,Studies!A:BR,3,FALSE),"")</f>
        <v>https://www.tandfonline.com/doi/abs/10.1185/03007997809110243</v>
      </c>
      <c r="D545" s="256" t="str">
        <f>IF(AND(A545&lt;&gt;"",ISNUMBER(A545)),VLOOKUP(A545,Studies!A:BR,4,FALSE),"")</f>
        <v>Day 7, every 8 h</v>
      </c>
      <c r="E545" s="188" t="str">
        <f>IF(AND(A545&lt;&gt;"",ISNUMBER(A545)),VLOOKUP(A545,Studies!A:BR,5,FALSE),"")</f>
        <v>Erythromycin</v>
      </c>
      <c r="F545" s="79" t="s">
        <v>356</v>
      </c>
      <c r="G545" s="78">
        <f t="shared" si="8"/>
        <v>1</v>
      </c>
    </row>
    <row r="546" spans="1:7" ht="13.9" x14ac:dyDescent="0.25">
      <c r="A546" s="110">
        <v>614</v>
      </c>
      <c r="B546" s="188" t="str">
        <f>IF(AND(A546&lt;&gt;"",ISNUMBER(A546)),VLOOKUP(A546,Studies!A:BR,2,FALSE),"")</f>
        <v>Miglioli 1990</v>
      </c>
      <c r="C546" s="188" t="str">
        <f>IF(AND(A546&lt;&gt;"",ISNUMBER(A546)),VLOOKUP(A546,Studies!A:BR,3,FALSE),"")</f>
        <v>https://www.ncbi.nlm.nih.gov/pubmed/2253666</v>
      </c>
      <c r="D546" s="256" t="str">
        <f>IF(AND(A546&lt;&gt;"",ISNUMBER(A546)),VLOOKUP(A546,Studies!A:BR,4,FALSE),"")</f>
        <v>First dose, young subjects</v>
      </c>
      <c r="E546" s="188" t="str">
        <f>IF(AND(A546&lt;&gt;"",ISNUMBER(A546)),VLOOKUP(A546,Studies!A:BR,5,FALSE),"")</f>
        <v>Erythromycin</v>
      </c>
      <c r="F546" s="79" t="s">
        <v>356</v>
      </c>
      <c r="G546" s="78">
        <f t="shared" si="8"/>
        <v>1</v>
      </c>
    </row>
    <row r="547" spans="1:7" ht="13.9" x14ac:dyDescent="0.25">
      <c r="A547" s="110">
        <v>615</v>
      </c>
      <c r="B547" s="188" t="str">
        <f>IF(AND(A547&lt;&gt;"",ISNUMBER(A547)),VLOOKUP(A547,Studies!A:BR,2,FALSE),"")</f>
        <v>Miglioli 1990</v>
      </c>
      <c r="C547" s="188" t="str">
        <f>IF(AND(A547&lt;&gt;"",ISNUMBER(A547)),VLOOKUP(A547,Studies!A:BR,3,FALSE),"")</f>
        <v>https://www.ncbi.nlm.nih.gov/pubmed/2253666</v>
      </c>
      <c r="D547" s="256" t="str">
        <f>IF(AND(A547&lt;&gt;"",ISNUMBER(A547)),VLOOKUP(A547,Studies!A:BR,4,FALSE),"")</f>
        <v>Seventh dose, young subjects</v>
      </c>
      <c r="E547" s="188" t="str">
        <f>IF(AND(A547&lt;&gt;"",ISNUMBER(A547)),VLOOKUP(A547,Studies!A:BR,5,FALSE),"")</f>
        <v>Erythromycin</v>
      </c>
      <c r="F547" s="79" t="s">
        <v>356</v>
      </c>
      <c r="G547" s="78">
        <f t="shared" si="8"/>
        <v>1</v>
      </c>
    </row>
    <row r="548" spans="1:7" ht="13.9" x14ac:dyDescent="0.25">
      <c r="A548" s="110">
        <v>616</v>
      </c>
      <c r="B548" s="188" t="str">
        <f>IF(AND(A548&lt;&gt;"",ISNUMBER(A548)),VLOOKUP(A548,Studies!A:BR,2,FALSE),"")</f>
        <v>Pasic 1987</v>
      </c>
      <c r="C548" s="188" t="str">
        <f>IF(AND(A548&lt;&gt;"",ISNUMBER(A548)),VLOOKUP(A548,Studies!A:BR,3,FALSE),"")</f>
        <v>https://www.ncbi.nlm.nih.gov/pubmed/3604256</v>
      </c>
      <c r="D548" s="256" t="str">
        <f>IF(AND(A548&lt;&gt;"",ISNUMBER(A548)),VLOOKUP(A548,Studies!A:BR,4,FALSE),"")</f>
        <v>Without oral theophylline co-administration</v>
      </c>
      <c r="E548" s="188" t="str">
        <f>IF(AND(A548&lt;&gt;"",ISNUMBER(A548)),VLOOKUP(A548,Studies!A:BR,5,FALSE),"")</f>
        <v>Erythromycin</v>
      </c>
      <c r="F548" s="79" t="s">
        <v>356</v>
      </c>
      <c r="G548" s="78">
        <f t="shared" si="8"/>
        <v>1</v>
      </c>
    </row>
    <row r="549" spans="1:7" ht="13.9" x14ac:dyDescent="0.25">
      <c r="A549" s="183">
        <v>617</v>
      </c>
      <c r="B549" s="188" t="str">
        <f>IF(AND(A549&lt;&gt;"",ISNUMBER(A549)),VLOOKUP(A549,Studies!A:BR,2,FALSE),"")</f>
        <v>Posti 1983</v>
      </c>
      <c r="C549" s="188" t="str">
        <f>IF(AND(A549&lt;&gt;"",ISNUMBER(A549)),VLOOKUP(A549,Studies!A:BR,3,FALSE),"")</f>
        <v>https://www.sciencedirect.com/science/article/pii/0378517383900352</v>
      </c>
      <c r="D549" s="256"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ht="13.9" x14ac:dyDescent="0.25">
      <c r="A550" s="183">
        <v>618</v>
      </c>
      <c r="B550" s="188" t="str">
        <f>IF(AND(A550&lt;&gt;"",ISNUMBER(A550)),VLOOKUP(A550,Studies!A:BR,2,FALSE),"")</f>
        <v>Posti 1983</v>
      </c>
      <c r="C550" s="188" t="str">
        <f>IF(AND(A550&lt;&gt;"",ISNUMBER(A550)),VLOOKUP(A550,Studies!A:BR,3,FALSE),"")</f>
        <v>https://www.sciencedirect.com/science/article/pii/0378517383900352</v>
      </c>
      <c r="D550" s="256"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ht="13.9" x14ac:dyDescent="0.25">
      <c r="A551" s="183">
        <v>619</v>
      </c>
      <c r="B551" s="188" t="str">
        <f>IF(AND(A551&lt;&gt;"",ISNUMBER(A551)),VLOOKUP(A551,Studies!A:BR,2,FALSE),"")</f>
        <v>Posti 1983</v>
      </c>
      <c r="C551" s="188" t="str">
        <f>IF(AND(A551&lt;&gt;"",ISNUMBER(A551)),VLOOKUP(A551,Studies!A:BR,3,FALSE),"")</f>
        <v>https://www.sciencedirect.com/science/article/pii/0378517383900352</v>
      </c>
      <c r="D551" s="256"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ht="13.9" x14ac:dyDescent="0.25">
      <c r="A552" s="183">
        <v>620</v>
      </c>
      <c r="B552" s="188" t="str">
        <f>IF(AND(A552&lt;&gt;"",ISNUMBER(A552)),VLOOKUP(A552,Studies!A:BR,2,FALSE),"")</f>
        <v>Posti 1983</v>
      </c>
      <c r="C552" s="188" t="str">
        <f>IF(AND(A552&lt;&gt;"",ISNUMBER(A552)),VLOOKUP(A552,Studies!A:BR,3,FALSE),"")</f>
        <v>https://www.sciencedirect.com/science/article/pii/0378517383900352</v>
      </c>
      <c r="D552" s="256"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ht="13.9" x14ac:dyDescent="0.25">
      <c r="A553" s="110">
        <v>621</v>
      </c>
      <c r="B553" s="188" t="str">
        <f>IF(AND(A553&lt;&gt;"",ISNUMBER(A553)),VLOOKUP(A553,Studies!A:BR,2,FALSE),"")</f>
        <v>Schreiner 1984</v>
      </c>
      <c r="C553" s="188" t="str">
        <f>IF(AND(A553&lt;&gt;"",ISNUMBER(A553)),VLOOKUP(A553,Studies!A:BR,3,FALSE),"")</f>
        <v>https://www.ncbi.nlm.nih.gov/pubmed/6511088</v>
      </c>
      <c r="D553" s="256" t="str">
        <f>IF(AND(A553&lt;&gt;"",ISNUMBER(A553)),VLOOKUP(A553,Studies!A:BR,4,FALSE),"")</f>
        <v>Part I, stearate tablet</v>
      </c>
      <c r="E553" s="188" t="str">
        <f>IF(AND(A553&lt;&gt;"",ISNUMBER(A553)),VLOOKUP(A553,Studies!A:BR,5,FALSE),"")</f>
        <v>Erythromycin</v>
      </c>
      <c r="F553" s="79" t="s">
        <v>356</v>
      </c>
      <c r="G553" s="78">
        <f t="shared" si="8"/>
        <v>1</v>
      </c>
    </row>
    <row r="554" spans="1:7" ht="13.9" x14ac:dyDescent="0.25">
      <c r="A554" s="78">
        <v>622</v>
      </c>
      <c r="B554" s="188" t="str">
        <f>IF(AND(A554&lt;&gt;"",ISNUMBER(A554)),VLOOKUP(A554,Studies!A:BR,2,FALSE),"")</f>
        <v>Schreiner 1984</v>
      </c>
      <c r="C554" s="188" t="str">
        <f>IF(AND(A554&lt;&gt;"",ISNUMBER(A554)),VLOOKUP(A554,Studies!A:BR,3,FALSE),"")</f>
        <v>https://www.ncbi.nlm.nih.gov/pubmed/6511088</v>
      </c>
      <c r="D554" s="256" t="str">
        <f>IF(AND(A554&lt;&gt;"",ISNUMBER(A554)),VLOOKUP(A554,Studies!A:BR,4,FALSE),"")</f>
        <v>Part I, base (enteric-coated pellets)</v>
      </c>
      <c r="E554" s="188" t="str">
        <f>IF(AND(A554&lt;&gt;"",ISNUMBER(A554)),VLOOKUP(A554,Studies!A:BR,5,FALSE),"")</f>
        <v>Erythromycin</v>
      </c>
      <c r="F554" s="78" t="s">
        <v>356</v>
      </c>
      <c r="G554" s="78">
        <f t="shared" si="8"/>
        <v>1</v>
      </c>
    </row>
    <row r="555" spans="1:7" ht="13.9" x14ac:dyDescent="0.25">
      <c r="A555" s="78">
        <v>623</v>
      </c>
      <c r="B555" s="188" t="str">
        <f>IF(AND(A555&lt;&gt;"",ISNUMBER(A555)),VLOOKUP(A555,Studies!A:BR,2,FALSE),"")</f>
        <v>Schreiner 1984</v>
      </c>
      <c r="C555" s="188" t="str">
        <f>IF(AND(A555&lt;&gt;"",ISNUMBER(A555)),VLOOKUP(A555,Studies!A:BR,3,FALSE),"")</f>
        <v>https://www.ncbi.nlm.nih.gov/pubmed/6511088</v>
      </c>
      <c r="D555" s="256" t="str">
        <f>IF(AND(A555&lt;&gt;"",ISNUMBER(A555)),VLOOKUP(A555,Studies!A:BR,4,FALSE),"")</f>
        <v>Part II, stearate tablet</v>
      </c>
      <c r="E555" s="188" t="str">
        <f>IF(AND(A555&lt;&gt;"",ISNUMBER(A555)),VLOOKUP(A555,Studies!A:BR,5,FALSE),"")</f>
        <v>Erythromycin</v>
      </c>
      <c r="F555" s="78" t="s">
        <v>356</v>
      </c>
      <c r="G555" s="78">
        <f t="shared" si="8"/>
        <v>1</v>
      </c>
    </row>
    <row r="556" spans="1:7" ht="13.9" x14ac:dyDescent="0.25">
      <c r="A556" s="78">
        <v>624</v>
      </c>
      <c r="B556" s="188" t="str">
        <f>IF(AND(A556&lt;&gt;"",ISNUMBER(A556)),VLOOKUP(A556,Studies!A:BR,2,FALSE),"")</f>
        <v>Schreiner 1984</v>
      </c>
      <c r="C556" s="188" t="str">
        <f>IF(AND(A556&lt;&gt;"",ISNUMBER(A556)),VLOOKUP(A556,Studies!A:BR,3,FALSE),"")</f>
        <v>https://www.ncbi.nlm.nih.gov/pubmed/6511088</v>
      </c>
      <c r="D556" s="256" t="str">
        <f>IF(AND(A556&lt;&gt;"",ISNUMBER(A556)),VLOOKUP(A556,Studies!A:BR,4,FALSE),"")</f>
        <v>Part II, base (enteric-coated pellets)</v>
      </c>
      <c r="E556" s="188" t="str">
        <f>IF(AND(A556&lt;&gt;"",ISNUMBER(A556)),VLOOKUP(A556,Studies!A:BR,5,FALSE),"")</f>
        <v>Erythromycin</v>
      </c>
      <c r="F556" s="78" t="s">
        <v>356</v>
      </c>
      <c r="G556" s="78">
        <f t="shared" si="8"/>
        <v>1</v>
      </c>
    </row>
    <row r="557" spans="1:7" ht="13.9" x14ac:dyDescent="0.25">
      <c r="A557" s="78">
        <v>625</v>
      </c>
      <c r="B557" s="188" t="str">
        <f>IF(AND(A557&lt;&gt;"",ISNUMBER(A557)),VLOOKUP(A557,Studies!A:BR,2,FALSE),"")</f>
        <v>Sun 2010</v>
      </c>
      <c r="C557" s="188" t="str">
        <f>IF(AND(A557&lt;&gt;"",ISNUMBER(A557)),VLOOKUP(A557,Studies!A:BR,3,FALSE),"")</f>
        <v>https://www.ncbi.nlm.nih.gov/pubmed/20090676</v>
      </c>
      <c r="D557" s="256" t="str">
        <f>IF(AND(A557&lt;&gt;"",ISNUMBER(A557)),VLOOKUP(A557,Studies!A:BR,4,FALSE),"")</f>
        <v>Subjects with normal renal function</v>
      </c>
      <c r="E557" s="188" t="str">
        <f>IF(AND(A557&lt;&gt;"",ISNUMBER(A557)),VLOOKUP(A557,Studies!A:BR,5,FALSE),"")</f>
        <v>Erythromycin</v>
      </c>
      <c r="F557" s="78" t="s">
        <v>356</v>
      </c>
      <c r="G557" s="78">
        <f t="shared" si="8"/>
        <v>1</v>
      </c>
    </row>
    <row r="558" spans="1:7" ht="13.9" x14ac:dyDescent="0.25">
      <c r="A558" s="78">
        <v>626</v>
      </c>
      <c r="B558" s="188" t="str">
        <f>IF(AND(A558&lt;&gt;"",ISNUMBER(A558)),VLOOKUP(A558,Studies!A:BR,2,FALSE),"")</f>
        <v>Yakatan 1980</v>
      </c>
      <c r="C558" s="188" t="str">
        <f>IF(AND(A558&lt;&gt;"",ISNUMBER(A558)),VLOOKUP(A558,Studies!A:BR,3,FALSE),"")</f>
        <v>https://www.ncbi.nlm.nih.gov/pubmed/7229110</v>
      </c>
      <c r="D558" s="256" t="str">
        <f>IF(AND(A558&lt;&gt;"",ISNUMBER(A558)),VLOOKUP(A558,Studies!A:BR,4,FALSE),"")</f>
        <v>Stearate, single dose</v>
      </c>
      <c r="E558" s="188" t="str">
        <f>IF(AND(A558&lt;&gt;"",ISNUMBER(A558)),VLOOKUP(A558,Studies!A:BR,5,FALSE),"")</f>
        <v>Erythromycin</v>
      </c>
      <c r="F558" s="78" t="s">
        <v>356</v>
      </c>
      <c r="G558" s="78">
        <f t="shared" si="8"/>
        <v>1</v>
      </c>
    </row>
    <row r="559" spans="1:7" ht="13.9" x14ac:dyDescent="0.25">
      <c r="A559" s="78">
        <v>627</v>
      </c>
      <c r="B559" s="188" t="str">
        <f>IF(AND(A559&lt;&gt;"",ISNUMBER(A559)),VLOOKUP(A559,Studies!A:BR,2,FALSE),"")</f>
        <v>Yakatan 1980</v>
      </c>
      <c r="C559" s="188" t="str">
        <f>IF(AND(A559&lt;&gt;"",ISNUMBER(A559)),VLOOKUP(A559,Studies!A:BR,3,FALSE),"")</f>
        <v>https://www.ncbi.nlm.nih.gov/pubmed/7229110</v>
      </c>
      <c r="D559" s="256" t="str">
        <f>IF(AND(A559&lt;&gt;"",ISNUMBER(A559)),VLOOKUP(A559,Studies!A:BR,4,FALSE),"")</f>
        <v>Stearate, five doses, every 6 h</v>
      </c>
      <c r="E559" s="188" t="str">
        <f>IF(AND(A559&lt;&gt;"",ISNUMBER(A559)),VLOOKUP(A559,Studies!A:BR,5,FALSE),"")</f>
        <v>Erythromycin</v>
      </c>
      <c r="F559" s="78" t="s">
        <v>356</v>
      </c>
      <c r="G559" s="78">
        <f t="shared" si="8"/>
        <v>1</v>
      </c>
    </row>
    <row r="560" spans="1:7" ht="13.9" x14ac:dyDescent="0.25">
      <c r="A560" s="78">
        <v>628</v>
      </c>
      <c r="B560" s="188" t="str">
        <f>IF(AND(A560&lt;&gt;"",ISNUMBER(A560)),VLOOKUP(A560,Studies!A:BR,2,FALSE),"")</f>
        <v>Yakatan 1980</v>
      </c>
      <c r="C560" s="188" t="str">
        <f>IF(AND(A560&lt;&gt;"",ISNUMBER(A560)),VLOOKUP(A560,Studies!A:BR,3,FALSE),"")</f>
        <v>https://www.ncbi.nlm.nih.gov/pubmed/7229110</v>
      </c>
      <c r="D560" s="256" t="str">
        <f>IF(AND(A560&lt;&gt;"",ISNUMBER(A560)),VLOOKUP(A560,Studies!A:BR,4,FALSE),"")</f>
        <v>Base, five doses, every 6 h</v>
      </c>
      <c r="E560" s="188" t="str">
        <f>IF(AND(A560&lt;&gt;"",ISNUMBER(A560)),VLOOKUP(A560,Studies!A:BR,5,FALSE),"")</f>
        <v>Erythromycin</v>
      </c>
      <c r="F560" s="78" t="s">
        <v>356</v>
      </c>
      <c r="G560" s="78">
        <f t="shared" si="8"/>
        <v>1</v>
      </c>
    </row>
    <row r="561" spans="1:7" ht="13.9" x14ac:dyDescent="0.25">
      <c r="A561" s="78">
        <v>629</v>
      </c>
      <c r="B561" s="188" t="str">
        <f>IF(AND(A561&lt;&gt;"",ISNUMBER(A561)),VLOOKUP(A561,Studies!A:BR,2,FALSE),"")</f>
        <v>Boulton 2013</v>
      </c>
      <c r="C561" s="188" t="str">
        <f>IF(AND(A561&lt;&gt;"",ISNUMBER(A561)),VLOOKUP(A561,Studies!A:BR,3,FALSE),"")</f>
        <v>https://www.ncbi.nlm.nih.gov/pubmed/22823746</v>
      </c>
      <c r="D561" s="256" t="str">
        <f>IF(AND(A561&lt;&gt;"",ISNUMBER(A561)),VLOOKUP(A561,Studies!A:BR,4,FALSE),"")</f>
        <v>14C-dapagliflozin iv</v>
      </c>
      <c r="E561" s="188" t="str">
        <f>IF(AND(A561&lt;&gt;"",ISNUMBER(A561)),VLOOKUP(A561,Studies!A:BR,5,FALSE),"")</f>
        <v>Dapagliflozin</v>
      </c>
      <c r="F561" s="78" t="s">
        <v>1623</v>
      </c>
      <c r="G561" s="78">
        <f t="shared" si="8"/>
        <v>1</v>
      </c>
    </row>
    <row r="562" spans="1:7" ht="13.9" x14ac:dyDescent="0.25">
      <c r="A562" s="78">
        <v>630</v>
      </c>
      <c r="B562" s="188" t="str">
        <f>IF(AND(A562&lt;&gt;"",ISNUMBER(A562)),VLOOKUP(A562,Studies!A:BR,2,FALSE),"")</f>
        <v>Boulton 2013</v>
      </c>
      <c r="C562" s="188" t="str">
        <f>IF(AND(A562&lt;&gt;"",ISNUMBER(A562)),VLOOKUP(A562,Studies!A:BR,3,FALSE),"")</f>
        <v>https://www.ncbi.nlm.nih.gov/pubmed/22823746</v>
      </c>
      <c r="D562" s="256" t="str">
        <f>IF(AND(A562&lt;&gt;"",ISNUMBER(A562)),VLOOKUP(A562,Studies!A:BR,4,FALSE),"")</f>
        <v>Dapagliflozin po</v>
      </c>
      <c r="E562" s="188" t="str">
        <f>IF(AND(A562&lt;&gt;"",ISNUMBER(A562)),VLOOKUP(A562,Studies!A:BR,5,FALSE),"")</f>
        <v>Dapagliflozin</v>
      </c>
      <c r="F562" s="78" t="s">
        <v>1623</v>
      </c>
      <c r="G562" s="78">
        <f t="shared" si="8"/>
        <v>1</v>
      </c>
    </row>
    <row r="563" spans="1:7" ht="13.9" x14ac:dyDescent="0.25">
      <c r="A563" s="78">
        <v>631</v>
      </c>
      <c r="B563" s="188" t="str">
        <f>IF(AND(A563&lt;&gt;"",ISNUMBER(A563)),VLOOKUP(A563,Studies!A:BR,2,FALSE),"")</f>
        <v>Chang 2015</v>
      </c>
      <c r="C563" s="188" t="str">
        <f>IF(AND(A563&lt;&gt;"",ISNUMBER(A563)),VLOOKUP(A563,Studies!A:BR,3,FALSE),"")</f>
        <v>https://www.ncbi.nlm.nih.gov/pubmed/26048185</v>
      </c>
      <c r="D563" s="256" t="str">
        <f>IF(AND(A563&lt;&gt;"",ISNUMBER(A563)),VLOOKUP(A563,Studies!A:BR,4,FALSE),"")</f>
        <v>Study 1 Treatment A (single oral doses)</v>
      </c>
      <c r="E563" s="188" t="str">
        <f>IF(AND(A563&lt;&gt;"",ISNUMBER(A563)),VLOOKUP(A563,Studies!A:BR,5,FALSE),"")</f>
        <v>Dapagliflozin</v>
      </c>
      <c r="F563" s="78" t="s">
        <v>1623</v>
      </c>
      <c r="G563" s="78">
        <f t="shared" si="8"/>
        <v>1</v>
      </c>
    </row>
    <row r="564" spans="1:7" ht="13.9" x14ac:dyDescent="0.25">
      <c r="A564" s="78">
        <v>632</v>
      </c>
      <c r="B564" s="188" t="str">
        <f>IF(AND(A564&lt;&gt;"",ISNUMBER(A564)),VLOOKUP(A564,Studies!A:BR,2,FALSE),"")</f>
        <v>Chang 2015</v>
      </c>
      <c r="C564" s="188" t="str">
        <f>IF(AND(A564&lt;&gt;"",ISNUMBER(A564)),VLOOKUP(A564,Studies!A:BR,3,FALSE),"")</f>
        <v>https://www.ncbi.nlm.nih.gov/pubmed/26048185</v>
      </c>
      <c r="D564" s="256" t="str">
        <f>IF(AND(A564&lt;&gt;"",ISNUMBER(A564)),VLOOKUP(A564,Studies!A:BR,4,FALSE),"")</f>
        <v>Study 2 Treatment A (single oral doses)</v>
      </c>
      <c r="E564" s="188" t="str">
        <f>IF(AND(A564&lt;&gt;"",ISNUMBER(A564)),VLOOKUP(A564,Studies!A:BR,5,FALSE),"")</f>
        <v>Dapagliflozin</v>
      </c>
      <c r="F564" s="78" t="s">
        <v>1623</v>
      </c>
      <c r="G564" s="78">
        <f t="shared" si="8"/>
        <v>1</v>
      </c>
    </row>
    <row r="565" spans="1:7" ht="13.9" x14ac:dyDescent="0.25">
      <c r="A565" s="78">
        <v>633</v>
      </c>
      <c r="B565" s="188" t="str">
        <f>IF(AND(A565&lt;&gt;"",ISNUMBER(A565)),VLOOKUP(A565,Studies!A:BR,2,FALSE),"")</f>
        <v>Imamura 2013</v>
      </c>
      <c r="C565" s="188" t="str">
        <f>IF(AND(A565&lt;&gt;"",ISNUMBER(A565)),VLOOKUP(A565,Studies!A:BR,3,FALSE),"")</f>
        <v>https://www.ncbi.nlm.nih.gov/pubmed/23307267</v>
      </c>
      <c r="D565" s="256" t="str">
        <f>IF(AND(A565&lt;&gt;"",ISNUMBER(A565)),VLOOKUP(A565,Studies!A:BR,4,FALSE),"")</f>
        <v>Control (Perpetrator Placebo)</v>
      </c>
      <c r="E565" s="188" t="str">
        <f>IF(AND(A565&lt;&gt;"",ISNUMBER(A565)),VLOOKUP(A565,Studies!A:BR,5,FALSE),"")</f>
        <v>Dapagliflozin</v>
      </c>
      <c r="F565" s="78" t="s">
        <v>1623</v>
      </c>
      <c r="G565" s="78">
        <f t="shared" si="8"/>
        <v>1</v>
      </c>
    </row>
    <row r="566" spans="1:7" ht="13.9" x14ac:dyDescent="0.25">
      <c r="A566" s="78">
        <v>634</v>
      </c>
      <c r="B566" s="188" t="str">
        <f>IF(AND(A566&lt;&gt;"",ISNUMBER(A566)),VLOOKUP(A566,Studies!A:BR,2,FALSE),"")</f>
        <v>Kasichayanula 2011a</v>
      </c>
      <c r="C566" s="188" t="str">
        <f>IF(AND(A566&lt;&gt;"",ISNUMBER(A566)),VLOOKUP(A566,Studies!A:BR,3,FALSE),"")</f>
        <v>https://www.ncbi.nlm.nih.gov/pubmed/21435141</v>
      </c>
      <c r="D566" s="256" t="str">
        <f>IF(AND(A566&lt;&gt;"",ISNUMBER(A566)),VLOOKUP(A566,Studies!A:BR,4,FALSE),"")</f>
        <v>fasted</v>
      </c>
      <c r="E566" s="188" t="str">
        <f>IF(AND(A566&lt;&gt;"",ISNUMBER(A566)),VLOOKUP(A566,Studies!A:BR,5,FALSE),"")</f>
        <v>Dapagliflozin</v>
      </c>
      <c r="F566" s="78" t="s">
        <v>1623</v>
      </c>
      <c r="G566" s="78">
        <f t="shared" si="8"/>
        <v>1</v>
      </c>
    </row>
    <row r="567" spans="1:7" ht="13.9" x14ac:dyDescent="0.25">
      <c r="A567" s="78">
        <v>635</v>
      </c>
      <c r="B567" s="188" t="str">
        <f>IF(AND(A567&lt;&gt;"",ISNUMBER(A567)),VLOOKUP(A567,Studies!A:BR,2,FALSE),"")</f>
        <v>Kasichayanula 2011a</v>
      </c>
      <c r="C567" s="188" t="str">
        <f>IF(AND(A567&lt;&gt;"",ISNUMBER(A567)),VLOOKUP(A567,Studies!A:BR,3,FALSE),"")</f>
        <v>https://www.ncbi.nlm.nih.gov/pubmed/21435141</v>
      </c>
      <c r="D567" s="256" t="str">
        <f>IF(AND(A567&lt;&gt;"",ISNUMBER(A567)),VLOOKUP(A567,Studies!A:BR,4,FALSE),"")</f>
        <v>fed</v>
      </c>
      <c r="E567" s="188" t="str">
        <f>IF(AND(A567&lt;&gt;"",ISNUMBER(A567)),VLOOKUP(A567,Studies!A:BR,5,FALSE),"")</f>
        <v>Dapagliflozin</v>
      </c>
      <c r="F567" s="78" t="s">
        <v>1623</v>
      </c>
      <c r="G567" s="78">
        <f t="shared" si="8"/>
        <v>1</v>
      </c>
    </row>
    <row r="568" spans="1:7" ht="13.9" x14ac:dyDescent="0.25">
      <c r="A568" s="78">
        <v>636</v>
      </c>
      <c r="B568" s="188" t="str">
        <f>IF(AND(A568&lt;&gt;"",ISNUMBER(A568)),VLOOKUP(A568,Studies!A:BR,2,FALSE),"")</f>
        <v>Kasichayanula 2011b</v>
      </c>
      <c r="C568" s="188" t="str">
        <f>IF(AND(A568&lt;&gt;"",ISNUMBER(A568)),VLOOKUP(A568,Studies!A:BR,3,FALSE),"")</f>
        <v>https://www.ncbi.nlm.nih.gov/pubmed/21114603</v>
      </c>
      <c r="D568" s="256" t="str">
        <f>IF(AND(A568&lt;&gt;"",ISNUMBER(A568)),VLOOKUP(A568,Studies!A:BR,4,FALSE),"")</f>
        <v>Study 1: 50 mg Control (Perpetrator Placebo)</v>
      </c>
      <c r="E568" s="188" t="str">
        <f>IF(AND(A568&lt;&gt;"",ISNUMBER(A568)),VLOOKUP(A568,Studies!A:BR,5,FALSE),"")</f>
        <v>Dapagliflozin</v>
      </c>
      <c r="F568" s="78" t="s">
        <v>1623</v>
      </c>
      <c r="G568" s="78">
        <f t="shared" si="8"/>
        <v>1</v>
      </c>
    </row>
    <row r="569" spans="1:7" ht="13.9" x14ac:dyDescent="0.25">
      <c r="A569" s="78">
        <v>637</v>
      </c>
      <c r="B569" s="188" t="str">
        <f>IF(AND(A569&lt;&gt;"",ISNUMBER(A569)),VLOOKUP(A569,Studies!A:BR,2,FALSE),"")</f>
        <v>Kasichayanula 2011b</v>
      </c>
      <c r="C569" s="188" t="str">
        <f>IF(AND(A569&lt;&gt;"",ISNUMBER(A569)),VLOOKUP(A569,Studies!A:BR,3,FALSE),"")</f>
        <v>https://www.ncbi.nlm.nih.gov/pubmed/21114603</v>
      </c>
      <c r="D569" s="256" t="str">
        <f>IF(AND(A569&lt;&gt;"",ISNUMBER(A569)),VLOOKUP(A569,Studies!A:BR,4,FALSE),"")</f>
        <v>Study 2: 20 mg Control (Perpetrator Placebo)</v>
      </c>
      <c r="E569" s="188" t="str">
        <f>IF(AND(A569&lt;&gt;"",ISNUMBER(A569)),VLOOKUP(A569,Studies!A:BR,5,FALSE),"")</f>
        <v>Dapagliflozin</v>
      </c>
      <c r="F569" s="78" t="s">
        <v>1623</v>
      </c>
      <c r="G569" s="78">
        <f t="shared" si="8"/>
        <v>1</v>
      </c>
    </row>
    <row r="570" spans="1:7" ht="13.9" x14ac:dyDescent="0.25">
      <c r="A570" s="78">
        <v>638</v>
      </c>
      <c r="B570" s="188" t="str">
        <f>IF(AND(A570&lt;&gt;"",ISNUMBER(A570)),VLOOKUP(A570,Studies!A:BR,2,FALSE),"")</f>
        <v>Kasichayanula 2011b</v>
      </c>
      <c r="C570" s="188" t="str">
        <f>IF(AND(A570&lt;&gt;"",ISNUMBER(A570)),VLOOKUP(A570,Studies!A:BR,3,FALSE),"")</f>
        <v>https://www.ncbi.nlm.nih.gov/pubmed/21114603</v>
      </c>
      <c r="D570" s="256" t="str">
        <f>IF(AND(A570&lt;&gt;"",ISNUMBER(A570)),VLOOKUP(A570,Studies!A:BR,4,FALSE),"")</f>
        <v>Study 3: 20 mg Control (Perpetrator Placebo)</v>
      </c>
      <c r="E570" s="188" t="str">
        <f>IF(AND(A570&lt;&gt;"",ISNUMBER(A570)),VLOOKUP(A570,Studies!A:BR,5,FALSE),"")</f>
        <v>Dapagliflozin</v>
      </c>
      <c r="F570" s="78" t="s">
        <v>1623</v>
      </c>
      <c r="G570" s="78">
        <f t="shared" si="8"/>
        <v>1</v>
      </c>
    </row>
    <row r="571" spans="1:7" ht="13.9" x14ac:dyDescent="0.25">
      <c r="A571" s="78">
        <v>639</v>
      </c>
      <c r="B571" s="188" t="str">
        <f>IF(AND(A571&lt;&gt;"",ISNUMBER(A571)),VLOOKUP(A571,Studies!A:BR,2,FALSE),"")</f>
        <v>Kasichayanula 2012</v>
      </c>
      <c r="C571" s="188" t="str">
        <f>IF(AND(A571&lt;&gt;"",ISNUMBER(A571)),VLOOKUP(A571,Studies!A:BR,3,FALSE),"")</f>
        <v>https://www.ncbi.nlm.nih.gov/pubmed/22271159</v>
      </c>
      <c r="D571" s="256" t="str">
        <f>IF(AND(A571&lt;&gt;"",ISNUMBER(A571)),VLOOKUP(A571,Studies!A:BR,4,FALSE),"")</f>
        <v>Study 1: Control (Perpetrator Placebo)</v>
      </c>
      <c r="E571" s="188" t="str">
        <f>IF(AND(A571&lt;&gt;"",ISNUMBER(A571)),VLOOKUP(A571,Studies!A:BR,5,FALSE),"")</f>
        <v>Dapagliflozin</v>
      </c>
      <c r="F571" s="78" t="s">
        <v>1623</v>
      </c>
      <c r="G571" s="78">
        <f t="shared" si="8"/>
        <v>1</v>
      </c>
    </row>
    <row r="572" spans="1:7" ht="13.9" x14ac:dyDescent="0.25">
      <c r="A572" s="78">
        <v>640</v>
      </c>
      <c r="B572" s="188" t="str">
        <f>IF(AND(A572&lt;&gt;"",ISNUMBER(A572)),VLOOKUP(A572,Studies!A:BR,2,FALSE),"")</f>
        <v>Kasichayanula 2013a</v>
      </c>
      <c r="C572" s="188" t="str">
        <f>IF(AND(A572&lt;&gt;"",ISNUMBER(A572)),VLOOKUP(A572,Studies!A:BR,3,FALSE),"")</f>
        <v>https://www.ncbi.nlm.nih.gov/pubmed/23061428</v>
      </c>
      <c r="D572" s="256" t="str">
        <f>IF(AND(A572&lt;&gt;"",ISNUMBER(A572)),VLOOKUP(A572,Studies!A:BR,4,FALSE),"")</f>
        <v>Study 1: Control (Perpetrator Placebo)</v>
      </c>
      <c r="E572" s="188" t="str">
        <f>IF(AND(A572&lt;&gt;"",ISNUMBER(A572)),VLOOKUP(A572,Studies!A:BR,5,FALSE),"")</f>
        <v>Dapagliflozin</v>
      </c>
      <c r="F572" s="78" t="s">
        <v>1702</v>
      </c>
      <c r="G572" s="78">
        <f t="shared" si="8"/>
        <v>1</v>
      </c>
    </row>
    <row r="573" spans="1:7" ht="13.9" x14ac:dyDescent="0.25">
      <c r="A573" s="78">
        <v>641</v>
      </c>
      <c r="B573" s="188" t="str">
        <f>IF(AND(A573&lt;&gt;"",ISNUMBER(A573)),VLOOKUP(A573,Studies!A:BR,2,FALSE),"")</f>
        <v>Kasichayanula 2013a</v>
      </c>
      <c r="C573" s="188" t="str">
        <f>IF(AND(A573&lt;&gt;"",ISNUMBER(A573)),VLOOKUP(A573,Studies!A:BR,3,FALSE),"")</f>
        <v>https://www.ncbi.nlm.nih.gov/pubmed/23061428</v>
      </c>
      <c r="D573" s="256" t="str">
        <f>IF(AND(A573&lt;&gt;"",ISNUMBER(A573)),VLOOKUP(A573,Studies!A:BR,4,FALSE),"")</f>
        <v>Study 2: Control (Perpetrator Placebo)</v>
      </c>
      <c r="E573" s="188" t="str">
        <f>IF(AND(A573&lt;&gt;"",ISNUMBER(A573)),VLOOKUP(A573,Studies!A:BR,5,FALSE),"")</f>
        <v>Dapagliflozin</v>
      </c>
      <c r="F573" s="78" t="s">
        <v>1701</v>
      </c>
      <c r="G573" s="78">
        <f t="shared" si="8"/>
        <v>1</v>
      </c>
    </row>
    <row r="574" spans="1:7" ht="13.9" x14ac:dyDescent="0.25">
      <c r="A574" s="78">
        <v>642</v>
      </c>
      <c r="B574" s="188" t="str">
        <f>IF(AND(A574&lt;&gt;"",ISNUMBER(A574)),VLOOKUP(A574,Studies!A:BR,2,FALSE),"")</f>
        <v>Kasichayanula 2013a</v>
      </c>
      <c r="C574" s="188" t="str">
        <f>IF(AND(A574&lt;&gt;"",ISNUMBER(A574)),VLOOKUP(A574,Studies!A:BR,3,FALSE),"")</f>
        <v>https://www.ncbi.nlm.nih.gov/pubmed/23061428</v>
      </c>
      <c r="D574" s="256" t="str">
        <f>IF(AND(A574&lt;&gt;"",ISNUMBER(A574)),VLOOKUP(A574,Studies!A:BR,4,FALSE),"")</f>
        <v>Study 2: with Perpetrator (Mefenamic Acid)</v>
      </c>
      <c r="E574" s="188" t="str">
        <f>IF(AND(A574&lt;&gt;"",ISNUMBER(A574)),VLOOKUP(A574,Studies!A:BR,5,FALSE),"")</f>
        <v>Dapagliflozin</v>
      </c>
      <c r="F574" s="78" t="s">
        <v>2168</v>
      </c>
      <c r="G574" s="78">
        <f t="shared" si="8"/>
        <v>1</v>
      </c>
    </row>
    <row r="575" spans="1:7" ht="13.9" x14ac:dyDescent="0.25">
      <c r="A575" s="78">
        <v>643</v>
      </c>
      <c r="B575" s="188" t="str">
        <f>IF(AND(A575&lt;&gt;"",ISNUMBER(A575)),VLOOKUP(A575,Studies!A:BR,2,FALSE),"")</f>
        <v>Kasichayanula 2013a</v>
      </c>
      <c r="C575" s="188" t="str">
        <f>IF(AND(A575&lt;&gt;"",ISNUMBER(A575)),VLOOKUP(A575,Studies!A:BR,3,FALSE),"")</f>
        <v>https://www.ncbi.nlm.nih.gov/pubmed/23061428</v>
      </c>
      <c r="D575" s="256" t="str">
        <f>IF(AND(A575&lt;&gt;"",ISNUMBER(A575)),VLOOKUP(A575,Studies!A:BR,4,FALSE),"")</f>
        <v>Study 1: with Perpetrator (Rifampicin)</v>
      </c>
      <c r="E575" s="188" t="str">
        <f>IF(AND(A575&lt;&gt;"",ISNUMBER(A575)),VLOOKUP(A575,Studies!A:BR,5,FALSE),"")</f>
        <v>Dapagliflozin</v>
      </c>
      <c r="F575" s="78" t="s">
        <v>2169</v>
      </c>
      <c r="G575" s="78">
        <f t="shared" si="8"/>
        <v>1</v>
      </c>
    </row>
    <row r="576" spans="1:7" ht="13.9" x14ac:dyDescent="0.25">
      <c r="A576" s="78">
        <v>644</v>
      </c>
      <c r="B576" s="188" t="str">
        <f>IF(AND(A576&lt;&gt;"",ISNUMBER(A576)),VLOOKUP(A576,Studies!A:BR,2,FALSE),"")</f>
        <v>Kasichayanula 2013b</v>
      </c>
      <c r="C576" s="188" t="str">
        <f>IF(AND(A576&lt;&gt;"",ISNUMBER(A576)),VLOOKUP(A576,Studies!A:BR,3,FALSE),"")</f>
        <v>https://www.ncbi.nlm.nih.gov/pubmed/23210765</v>
      </c>
      <c r="D576" s="256" t="str">
        <f>IF(AND(A576&lt;&gt;"",ISNUMBER(A576)),VLOOKUP(A576,Studies!A:BR,4,FALSE),"")</f>
        <v>Healthy subjects with normal kidney function</v>
      </c>
      <c r="E576" s="188" t="str">
        <f>IF(AND(A576&lt;&gt;"",ISNUMBER(A576)),VLOOKUP(A576,Studies!A:BR,5,FALSE),"")</f>
        <v>Dapagliflozin</v>
      </c>
      <c r="F576" s="78" t="s">
        <v>1623</v>
      </c>
      <c r="G576" s="78">
        <f t="shared" si="8"/>
        <v>1</v>
      </c>
    </row>
    <row r="577" spans="1:7" ht="13.9" x14ac:dyDescent="0.25">
      <c r="A577" s="78">
        <v>645</v>
      </c>
      <c r="B577" s="188" t="str">
        <f>IF(AND(A577&lt;&gt;"",ISNUMBER(A577)),VLOOKUP(A577,Studies!A:BR,2,FALSE),"")</f>
        <v>Kasichayanula 2013b</v>
      </c>
      <c r="C577" s="188" t="str">
        <f>IF(AND(A577&lt;&gt;"",ISNUMBER(A577)),VLOOKUP(A577,Studies!A:BR,3,FALSE),"")</f>
        <v>https://www.ncbi.nlm.nih.gov/pubmed/23210765</v>
      </c>
      <c r="D577" s="256" t="str">
        <f>IF(AND(A577&lt;&gt;"",ISNUMBER(A577)),VLOOKUP(A577,Studies!A:BR,4,FALSE),"")</f>
        <v>T2DM with normal kidney function</v>
      </c>
      <c r="E577" s="188" t="str">
        <f>IF(AND(A577&lt;&gt;"",ISNUMBER(A577)),VLOOKUP(A577,Studies!A:BR,5,FALSE),"")</f>
        <v>Dapagliflozin</v>
      </c>
      <c r="F577" s="78" t="s">
        <v>1623</v>
      </c>
      <c r="G577" s="78">
        <f t="shared" si="8"/>
        <v>1</v>
      </c>
    </row>
    <row r="578" spans="1:7" ht="13.9" x14ac:dyDescent="0.25">
      <c r="A578" s="78">
        <v>646</v>
      </c>
      <c r="B578" s="188" t="str">
        <f>IF(AND(A578&lt;&gt;"",ISNUMBER(A578)),VLOOKUP(A578,Studies!A:BR,2,FALSE),"")</f>
        <v>Kasichayanula 2013b</v>
      </c>
      <c r="C578" s="188" t="str">
        <f>IF(AND(A578&lt;&gt;"",ISNUMBER(A578)),VLOOKUP(A578,Studies!A:BR,3,FALSE),"")</f>
        <v>https://www.ncbi.nlm.nih.gov/pubmed/23210765</v>
      </c>
      <c r="D578" s="256" t="str">
        <f>IF(AND(A578&lt;&gt;"",ISNUMBER(A578)),VLOOKUP(A578,Studies!A:BR,4,FALSE),"")</f>
        <v>T2DM with mild renal impairment</v>
      </c>
      <c r="E578" s="188" t="str">
        <f>IF(AND(A578&lt;&gt;"",ISNUMBER(A578)),VLOOKUP(A578,Studies!A:BR,5,FALSE),"")</f>
        <v>Dapagliflozin</v>
      </c>
      <c r="F578" s="78" t="s">
        <v>1623</v>
      </c>
      <c r="G578" s="78">
        <f t="shared" si="8"/>
        <v>1</v>
      </c>
    </row>
    <row r="579" spans="1:7" ht="13.9" x14ac:dyDescent="0.25">
      <c r="A579" s="78">
        <v>647</v>
      </c>
      <c r="B579" s="188" t="str">
        <f>IF(AND(A579&lt;&gt;"",ISNUMBER(A579)),VLOOKUP(A579,Studies!A:BR,2,FALSE),"")</f>
        <v>Kasichayanula 2013b</v>
      </c>
      <c r="C579" s="188" t="str">
        <f>IF(AND(A579&lt;&gt;"",ISNUMBER(A579)),VLOOKUP(A579,Studies!A:BR,3,FALSE),"")</f>
        <v>https://www.ncbi.nlm.nih.gov/pubmed/23210765</v>
      </c>
      <c r="D579" s="256" t="str">
        <f>IF(AND(A579&lt;&gt;"",ISNUMBER(A579)),VLOOKUP(A579,Studies!A:BR,4,FALSE),"")</f>
        <v>T2DM with moderate renal impairment</v>
      </c>
      <c r="E579" s="188" t="str">
        <f>IF(AND(A579&lt;&gt;"",ISNUMBER(A579)),VLOOKUP(A579,Studies!A:BR,5,FALSE),"")</f>
        <v>Dapagliflozin</v>
      </c>
      <c r="F579" s="78" t="s">
        <v>1623</v>
      </c>
      <c r="G579" s="78">
        <f t="shared" ref="G579:G642" si="9">A579-A578</f>
        <v>1</v>
      </c>
    </row>
    <row r="580" spans="1:7" ht="13.9" x14ac:dyDescent="0.25">
      <c r="A580" s="78">
        <v>648</v>
      </c>
      <c r="B580" s="188" t="str">
        <f>IF(AND(A580&lt;&gt;"",ISNUMBER(A580)),VLOOKUP(A580,Studies!A:BR,2,FALSE),"")</f>
        <v>Kasichayanula 2013b</v>
      </c>
      <c r="C580" s="188" t="str">
        <f>IF(AND(A580&lt;&gt;"",ISNUMBER(A580)),VLOOKUP(A580,Studies!A:BR,3,FALSE),"")</f>
        <v>https://www.ncbi.nlm.nih.gov/pubmed/23210765</v>
      </c>
      <c r="D580" s="256" t="str">
        <f>IF(AND(A580&lt;&gt;"",ISNUMBER(A580)),VLOOKUP(A580,Studies!A:BR,4,FALSE),"")</f>
        <v>T2DM with severe renal impairment</v>
      </c>
      <c r="E580" s="188" t="str">
        <f>IF(AND(A580&lt;&gt;"",ISNUMBER(A580)),VLOOKUP(A580,Studies!A:BR,5,FALSE),"")</f>
        <v>Dapagliflozin</v>
      </c>
      <c r="F580" s="78" t="s">
        <v>1623</v>
      </c>
      <c r="G580" s="78">
        <f t="shared" si="9"/>
        <v>1</v>
      </c>
    </row>
    <row r="581" spans="1:7" ht="13.9" x14ac:dyDescent="0.25">
      <c r="A581" s="78">
        <v>649</v>
      </c>
      <c r="B581" s="188" t="str">
        <f>IF(AND(A581&lt;&gt;"",ISNUMBER(A581)),VLOOKUP(A581,Studies!A:BR,2,FALSE),"")</f>
        <v>Vakkalagadda 2016</v>
      </c>
      <c r="C581" s="188" t="str">
        <f>IF(AND(A581&lt;&gt;"",ISNUMBER(A581)),VLOOKUP(A581,Studies!A:BR,3,FALSE),"")</f>
        <v>https://www.ncbi.nlm.nih.gov/pubmed/27491280</v>
      </c>
      <c r="D581" s="256" t="str">
        <f>IF(AND(A581&lt;&gt;"",ISNUMBER(A581)),VLOOKUP(A581,Studies!A:BR,4,FALSE),"")</f>
        <v>Dapagliflozin</v>
      </c>
      <c r="E581" s="188" t="str">
        <f>IF(AND(A581&lt;&gt;"",ISNUMBER(A581)),VLOOKUP(A581,Studies!A:BR,5,FALSE),"")</f>
        <v>Dapagliflozin</v>
      </c>
      <c r="F581" s="78" t="s">
        <v>1623</v>
      </c>
      <c r="G581" s="78">
        <f t="shared" si="9"/>
        <v>1</v>
      </c>
    </row>
    <row r="582" spans="1:7" ht="13.9" x14ac:dyDescent="0.25">
      <c r="A582" s="78">
        <v>650</v>
      </c>
      <c r="B582" s="188" t="str">
        <f>IF(AND(A582&lt;&gt;"",ISNUMBER(A582)),VLOOKUP(A582,Studies!A:BR,2,FALSE),"")</f>
        <v>DeFronzo 2013</v>
      </c>
      <c r="C582" s="188" t="str">
        <f>IF(AND(A582&lt;&gt;"",ISNUMBER(A582)),VLOOKUP(A582,Studies!A:BR,3,FALSE),"")</f>
        <v>https://www.ncbi.nlm.nih.gov/pubmed/23735727</v>
      </c>
      <c r="D582" s="256" t="str">
        <f>IF(AND(A582&lt;&gt;"",ISNUMBER(A582)),VLOOKUP(A582,Studies!A:BR,4,FALSE),"")</f>
        <v>Healthy Subjects</v>
      </c>
      <c r="E582" s="188" t="str">
        <f>IF(AND(A582&lt;&gt;"",ISNUMBER(A582)),VLOOKUP(A582,Studies!A:BR,5,FALSE),"")</f>
        <v>Dapagliflozin</v>
      </c>
      <c r="F582" s="78" t="s">
        <v>1623</v>
      </c>
      <c r="G582" s="78">
        <f t="shared" si="9"/>
        <v>1</v>
      </c>
    </row>
    <row r="583" spans="1:7" ht="13.9" x14ac:dyDescent="0.25">
      <c r="A583" s="78">
        <v>651</v>
      </c>
      <c r="B583" s="188" t="str">
        <f>IF(AND(A583&lt;&gt;"",ISNUMBER(A583)),VLOOKUP(A583,Studies!A:BR,2,FALSE),"")</f>
        <v>Kasichayanula 2011c</v>
      </c>
      <c r="C583" s="188" t="str">
        <f>IF(AND(A583&lt;&gt;"",ISNUMBER(A583)),VLOOKUP(A583,Studies!A:BR,3,FALSE),"")</f>
        <v>https://www.ncbi.nlm.nih.gov/pubmed/22030444</v>
      </c>
      <c r="D583" s="256" t="str">
        <f>IF(AND(A583&lt;&gt;"",ISNUMBER(A583)),VLOOKUP(A583,Studies!A:BR,4,FALSE),"")</f>
        <v>Healthy Volunteers</v>
      </c>
      <c r="E583" s="188" t="str">
        <f>IF(AND(A583&lt;&gt;"",ISNUMBER(A583)),VLOOKUP(A583,Studies!A:BR,5,FALSE),"")</f>
        <v>Dapagliflozin</v>
      </c>
      <c r="F583" s="78" t="s">
        <v>1623</v>
      </c>
      <c r="G583" s="78">
        <f t="shared" si="9"/>
        <v>1</v>
      </c>
    </row>
    <row r="584" spans="1:7" ht="13.9" x14ac:dyDescent="0.25">
      <c r="A584" s="78">
        <v>652</v>
      </c>
      <c r="B584" s="188" t="str">
        <f>IF(AND(A584&lt;&gt;"",ISNUMBER(A584)),VLOOKUP(A584,Studies!A:BR,2,FALSE),"")</f>
        <v>Kasichayanula 2011c</v>
      </c>
      <c r="C584" s="188" t="str">
        <f>IF(AND(A584&lt;&gt;"",ISNUMBER(A584)),VLOOKUP(A584,Studies!A:BR,3,FALSE),"")</f>
        <v>https://www.ncbi.nlm.nih.gov/pubmed/22030444</v>
      </c>
      <c r="D584" s="256" t="str">
        <f>IF(AND(A584&lt;&gt;"",ISNUMBER(A584)),VLOOKUP(A584,Studies!A:BR,4,FALSE),"")</f>
        <v>Mild hepatic impairment</v>
      </c>
      <c r="E584" s="188" t="str">
        <f>IF(AND(A584&lt;&gt;"",ISNUMBER(A584)),VLOOKUP(A584,Studies!A:BR,5,FALSE),"")</f>
        <v>Dapagliflozin</v>
      </c>
      <c r="F584" s="78" t="s">
        <v>1623</v>
      </c>
      <c r="G584" s="78">
        <f t="shared" si="9"/>
        <v>1</v>
      </c>
    </row>
    <row r="585" spans="1:7" ht="13.9" x14ac:dyDescent="0.25">
      <c r="A585" s="78">
        <v>653</v>
      </c>
      <c r="B585" s="188" t="str">
        <f>IF(AND(A585&lt;&gt;"",ISNUMBER(A585)),VLOOKUP(A585,Studies!A:BR,2,FALSE),"")</f>
        <v>Kasichayanula 2011c</v>
      </c>
      <c r="C585" s="188" t="str">
        <f>IF(AND(A585&lt;&gt;"",ISNUMBER(A585)),VLOOKUP(A585,Studies!A:BR,3,FALSE),"")</f>
        <v>https://www.ncbi.nlm.nih.gov/pubmed/22030444</v>
      </c>
      <c r="D585" s="256" t="str">
        <f>IF(AND(A585&lt;&gt;"",ISNUMBER(A585)),VLOOKUP(A585,Studies!A:BR,4,FALSE),"")</f>
        <v>Moderate hepatic impairment</v>
      </c>
      <c r="E585" s="188" t="str">
        <f>IF(AND(A585&lt;&gt;"",ISNUMBER(A585)),VLOOKUP(A585,Studies!A:BR,5,FALSE),"")</f>
        <v>Dapagliflozin</v>
      </c>
      <c r="F585" s="78" t="s">
        <v>1623</v>
      </c>
      <c r="G585" s="78">
        <f t="shared" si="9"/>
        <v>1</v>
      </c>
    </row>
    <row r="586" spans="1:7" ht="13.9" x14ac:dyDescent="0.25">
      <c r="A586" s="78">
        <v>654</v>
      </c>
      <c r="B586" s="188" t="str">
        <f>IF(AND(A586&lt;&gt;"",ISNUMBER(A586)),VLOOKUP(A586,Studies!A:BR,2,FALSE),"")</f>
        <v>Kasichayanula 2011c</v>
      </c>
      <c r="C586" s="188" t="str">
        <f>IF(AND(A586&lt;&gt;"",ISNUMBER(A586)),VLOOKUP(A586,Studies!A:BR,3,FALSE),"")</f>
        <v>https://www.ncbi.nlm.nih.gov/pubmed/22030444</v>
      </c>
      <c r="D586" s="256" t="str">
        <f>IF(AND(A586&lt;&gt;"",ISNUMBER(A586)),VLOOKUP(A586,Studies!A:BR,4,FALSE),"")</f>
        <v>Severe hepatic impairment</v>
      </c>
      <c r="E586" s="188" t="str">
        <f>IF(AND(A586&lt;&gt;"",ISNUMBER(A586)),VLOOKUP(A586,Studies!A:BR,5,FALSE),"")</f>
        <v>Dapagliflozin</v>
      </c>
      <c r="F586" s="78" t="s">
        <v>1623</v>
      </c>
      <c r="G586" s="78">
        <f t="shared" si="9"/>
        <v>1</v>
      </c>
    </row>
    <row r="587" spans="1:7" ht="13.9" x14ac:dyDescent="0.25">
      <c r="A587" s="78">
        <v>655</v>
      </c>
      <c r="B587" s="188" t="str">
        <f>IF(AND(A587&lt;&gt;"",ISNUMBER(A587)),VLOOKUP(A587,Studies!A:BR,2,FALSE),"")</f>
        <v>Komoroski 2009</v>
      </c>
      <c r="C587" s="188" t="str">
        <f>IF(AND(A587&lt;&gt;"",ISNUMBER(A587)),VLOOKUP(A587,Studies!A:BR,3,FALSE),"")</f>
        <v>https://www.ncbi.nlm.nih.gov/pubmed/19129748</v>
      </c>
      <c r="D587" s="256" t="str">
        <f>IF(AND(A587&lt;&gt;"",ISNUMBER(A587)),VLOOKUP(A587,Studies!A:BR,4,FALSE),"")</f>
        <v>SAD 2.5 mg</v>
      </c>
      <c r="E587" s="188" t="str">
        <f>IF(AND(A587&lt;&gt;"",ISNUMBER(A587)),VLOOKUP(A587,Studies!A:BR,5,FALSE),"")</f>
        <v>Dapagliflozin</v>
      </c>
      <c r="F587" s="78" t="s">
        <v>1623</v>
      </c>
      <c r="G587" s="78">
        <f t="shared" si="9"/>
        <v>1</v>
      </c>
    </row>
    <row r="588" spans="1:7" ht="13.9" x14ac:dyDescent="0.25">
      <c r="A588" s="78">
        <v>656</v>
      </c>
      <c r="B588" s="188" t="str">
        <f>IF(AND(A588&lt;&gt;"",ISNUMBER(A588)),VLOOKUP(A588,Studies!A:BR,2,FALSE),"")</f>
        <v>Komoroski 2009</v>
      </c>
      <c r="C588" s="188" t="str">
        <f>IF(AND(A588&lt;&gt;"",ISNUMBER(A588)),VLOOKUP(A588,Studies!A:BR,3,FALSE),"")</f>
        <v>https://www.ncbi.nlm.nih.gov/pubmed/19129748</v>
      </c>
      <c r="D588" s="256" t="str">
        <f>IF(AND(A588&lt;&gt;"",ISNUMBER(A588)),VLOOKUP(A588,Studies!A:BR,4,FALSE),"")</f>
        <v>SAD 5 mg</v>
      </c>
      <c r="E588" s="188" t="str">
        <f>IF(AND(A588&lt;&gt;"",ISNUMBER(A588)),VLOOKUP(A588,Studies!A:BR,5,FALSE),"")</f>
        <v>Dapagliflozin</v>
      </c>
      <c r="F588" s="78" t="s">
        <v>1623</v>
      </c>
      <c r="G588" s="78">
        <f t="shared" si="9"/>
        <v>1</v>
      </c>
    </row>
    <row r="589" spans="1:7" ht="13.9" x14ac:dyDescent="0.25">
      <c r="A589" s="78">
        <v>657</v>
      </c>
      <c r="B589" s="188" t="str">
        <f>IF(AND(A589&lt;&gt;"",ISNUMBER(A589)),VLOOKUP(A589,Studies!A:BR,2,FALSE),"")</f>
        <v>Komoroski 2009</v>
      </c>
      <c r="C589" s="188" t="str">
        <f>IF(AND(A589&lt;&gt;"",ISNUMBER(A589)),VLOOKUP(A589,Studies!A:BR,3,FALSE),"")</f>
        <v>https://www.ncbi.nlm.nih.gov/pubmed/19129748</v>
      </c>
      <c r="D589" s="256" t="str">
        <f>IF(AND(A589&lt;&gt;"",ISNUMBER(A589)),VLOOKUP(A589,Studies!A:BR,4,FALSE),"")</f>
        <v>SAD 10 mg</v>
      </c>
      <c r="E589" s="188" t="str">
        <f>IF(AND(A589&lt;&gt;"",ISNUMBER(A589)),VLOOKUP(A589,Studies!A:BR,5,FALSE),"")</f>
        <v>Dapagliflozin</v>
      </c>
      <c r="F589" s="78" t="s">
        <v>1623</v>
      </c>
      <c r="G589" s="78">
        <f t="shared" si="9"/>
        <v>1</v>
      </c>
    </row>
    <row r="590" spans="1:7" ht="13.9" x14ac:dyDescent="0.25">
      <c r="A590" s="78">
        <v>658</v>
      </c>
      <c r="B590" s="188" t="str">
        <f>IF(AND(A590&lt;&gt;"",ISNUMBER(A590)),VLOOKUP(A590,Studies!A:BR,2,FALSE),"")</f>
        <v>Komoroski 2009</v>
      </c>
      <c r="C590" s="188" t="str">
        <f>IF(AND(A590&lt;&gt;"",ISNUMBER(A590)),VLOOKUP(A590,Studies!A:BR,3,FALSE),"")</f>
        <v>https://www.ncbi.nlm.nih.gov/pubmed/19129748</v>
      </c>
      <c r="D590" s="256" t="str">
        <f>IF(AND(A590&lt;&gt;"",ISNUMBER(A590)),VLOOKUP(A590,Studies!A:BR,4,FALSE),"")</f>
        <v>SAD 20 mg</v>
      </c>
      <c r="E590" s="188" t="str">
        <f>IF(AND(A590&lt;&gt;"",ISNUMBER(A590)),VLOOKUP(A590,Studies!A:BR,5,FALSE),"")</f>
        <v>Dapagliflozin</v>
      </c>
      <c r="F590" s="78" t="s">
        <v>1623</v>
      </c>
      <c r="G590" s="78">
        <f t="shared" si="9"/>
        <v>1</v>
      </c>
    </row>
    <row r="591" spans="1:7" ht="13.9" x14ac:dyDescent="0.25">
      <c r="A591" s="78">
        <v>659</v>
      </c>
      <c r="B591" s="188" t="str">
        <f>IF(AND(A591&lt;&gt;"",ISNUMBER(A591)),VLOOKUP(A591,Studies!A:BR,2,FALSE),"")</f>
        <v>Komoroski 2009</v>
      </c>
      <c r="C591" s="188" t="str">
        <f>IF(AND(A591&lt;&gt;"",ISNUMBER(A591)),VLOOKUP(A591,Studies!A:BR,3,FALSE),"")</f>
        <v>https://www.ncbi.nlm.nih.gov/pubmed/19129748</v>
      </c>
      <c r="D591" s="256" t="str">
        <f>IF(AND(A591&lt;&gt;"",ISNUMBER(A591)),VLOOKUP(A591,Studies!A:BR,4,FALSE),"")</f>
        <v>SAD 50 mg</v>
      </c>
      <c r="E591" s="188" t="str">
        <f>IF(AND(A591&lt;&gt;"",ISNUMBER(A591)),VLOOKUP(A591,Studies!A:BR,5,FALSE),"")</f>
        <v>Dapagliflozin</v>
      </c>
      <c r="F591" s="78" t="s">
        <v>1623</v>
      </c>
      <c r="G591" s="78">
        <f t="shared" si="9"/>
        <v>1</v>
      </c>
    </row>
    <row r="592" spans="1:7" ht="13.9" x14ac:dyDescent="0.25">
      <c r="A592" s="78">
        <v>660</v>
      </c>
      <c r="B592" s="188" t="str">
        <f>IF(AND(A592&lt;&gt;"",ISNUMBER(A592)),VLOOKUP(A592,Studies!A:BR,2,FALSE),"")</f>
        <v>Komoroski 2009</v>
      </c>
      <c r="C592" s="188" t="str">
        <f>IF(AND(A592&lt;&gt;"",ISNUMBER(A592)),VLOOKUP(A592,Studies!A:BR,3,FALSE),"")</f>
        <v>https://www.ncbi.nlm.nih.gov/pubmed/19129748</v>
      </c>
      <c r="D592" s="256" t="str">
        <f>IF(AND(A592&lt;&gt;"",ISNUMBER(A592)),VLOOKUP(A592,Studies!A:BR,4,FALSE),"")</f>
        <v>SAD 100 mg</v>
      </c>
      <c r="E592" s="188" t="str">
        <f>IF(AND(A592&lt;&gt;"",ISNUMBER(A592)),VLOOKUP(A592,Studies!A:BR,5,FALSE),"")</f>
        <v>Dapagliflozin</v>
      </c>
      <c r="F592" s="78" t="s">
        <v>1623</v>
      </c>
      <c r="G592" s="78">
        <f t="shared" si="9"/>
        <v>1</v>
      </c>
    </row>
    <row r="593" spans="1:7" ht="13.9" x14ac:dyDescent="0.25">
      <c r="A593" s="78">
        <v>661</v>
      </c>
      <c r="B593" s="188" t="str">
        <f>IF(AND(A593&lt;&gt;"",ISNUMBER(A593)),VLOOKUP(A593,Studies!A:BR,2,FALSE),"")</f>
        <v>Komoroski 2009</v>
      </c>
      <c r="C593" s="188" t="str">
        <f>IF(AND(A593&lt;&gt;"",ISNUMBER(A593)),VLOOKUP(A593,Studies!A:BR,3,FALSE),"")</f>
        <v>https://www.ncbi.nlm.nih.gov/pubmed/19129748</v>
      </c>
      <c r="D593" s="256" t="str">
        <f>IF(AND(A593&lt;&gt;"",ISNUMBER(A593)),VLOOKUP(A593,Studies!A:BR,4,FALSE),"")</f>
        <v>SAD 250 mg fasted</v>
      </c>
      <c r="E593" s="188" t="str">
        <f>IF(AND(A593&lt;&gt;"",ISNUMBER(A593)),VLOOKUP(A593,Studies!A:BR,5,FALSE),"")</f>
        <v>Dapagliflozin</v>
      </c>
      <c r="F593" s="78" t="s">
        <v>1623</v>
      </c>
      <c r="G593" s="78">
        <f t="shared" si="9"/>
        <v>1</v>
      </c>
    </row>
    <row r="594" spans="1:7" ht="13.9" x14ac:dyDescent="0.25">
      <c r="A594" s="78">
        <v>662</v>
      </c>
      <c r="B594" s="188" t="str">
        <f>IF(AND(A594&lt;&gt;"",ISNUMBER(A594)),VLOOKUP(A594,Studies!A:BR,2,FALSE),"")</f>
        <v>Komoroski 2009</v>
      </c>
      <c r="C594" s="188" t="str">
        <f>IF(AND(A594&lt;&gt;"",ISNUMBER(A594)),VLOOKUP(A594,Studies!A:BR,3,FALSE),"")</f>
        <v>https://www.ncbi.nlm.nih.gov/pubmed/19129748</v>
      </c>
      <c r="D594" s="256" t="str">
        <f>IF(AND(A594&lt;&gt;"",ISNUMBER(A594)),VLOOKUP(A594,Studies!A:BR,4,FALSE),"")</f>
        <v>SAD 500 mg</v>
      </c>
      <c r="E594" s="188" t="str">
        <f>IF(AND(A594&lt;&gt;"",ISNUMBER(A594)),VLOOKUP(A594,Studies!A:BR,5,FALSE),"")</f>
        <v>Dapagliflozin</v>
      </c>
      <c r="F594" s="78" t="s">
        <v>1623</v>
      </c>
      <c r="G594" s="78">
        <f t="shared" si="9"/>
        <v>1</v>
      </c>
    </row>
    <row r="595" spans="1:7" ht="13.9" x14ac:dyDescent="0.25">
      <c r="A595" s="78">
        <v>663</v>
      </c>
      <c r="B595" s="188" t="str">
        <f>IF(AND(A595&lt;&gt;"",ISNUMBER(A595)),VLOOKUP(A595,Studies!A:BR,2,FALSE),"")</f>
        <v>Komoroski 2009</v>
      </c>
      <c r="C595" s="188" t="str">
        <f>IF(AND(A595&lt;&gt;"",ISNUMBER(A595)),VLOOKUP(A595,Studies!A:BR,3,FALSE),"")</f>
        <v>https://www.ncbi.nlm.nih.gov/pubmed/19129748</v>
      </c>
      <c r="D595" s="256" t="str">
        <f>IF(AND(A595&lt;&gt;"",ISNUMBER(A595)),VLOOKUP(A595,Studies!A:BR,4,FALSE),"")</f>
        <v>SAD 250 mg fed</v>
      </c>
      <c r="E595" s="188" t="str">
        <f>IF(AND(A595&lt;&gt;"",ISNUMBER(A595)),VLOOKUP(A595,Studies!A:BR,5,FALSE),"")</f>
        <v>Dapagliflozin</v>
      </c>
      <c r="F595" s="78" t="s">
        <v>1623</v>
      </c>
      <c r="G595" s="78">
        <f t="shared" si="9"/>
        <v>1</v>
      </c>
    </row>
    <row r="596" spans="1:7" ht="13.9" x14ac:dyDescent="0.25">
      <c r="A596" s="78">
        <v>664</v>
      </c>
      <c r="B596" s="188" t="str">
        <f>IF(AND(A596&lt;&gt;"",ISNUMBER(A596)),VLOOKUP(A596,Studies!A:BR,2,FALSE),"")</f>
        <v>Komoroski 2009</v>
      </c>
      <c r="C596" s="188" t="str">
        <f>IF(AND(A596&lt;&gt;"",ISNUMBER(A596)),VLOOKUP(A596,Studies!A:BR,3,FALSE),"")</f>
        <v>https://www.ncbi.nlm.nih.gov/pubmed/19129748</v>
      </c>
      <c r="D596" s="256" t="str">
        <f>IF(AND(A596&lt;&gt;"",ISNUMBER(A596)),VLOOKUP(A596,Studies!A:BR,4,FALSE),"")</f>
        <v>MAD 2.5 mg (day 1)</v>
      </c>
      <c r="E596" s="188" t="str">
        <f>IF(AND(A596&lt;&gt;"",ISNUMBER(A596)),VLOOKUP(A596,Studies!A:BR,5,FALSE),"")</f>
        <v>Dapagliflozin</v>
      </c>
      <c r="F596" s="78" t="s">
        <v>1623</v>
      </c>
      <c r="G596" s="78">
        <f t="shared" si="9"/>
        <v>1</v>
      </c>
    </row>
    <row r="597" spans="1:7" ht="13.9" x14ac:dyDescent="0.25">
      <c r="A597" s="78">
        <v>665</v>
      </c>
      <c r="B597" s="188" t="str">
        <f>IF(AND(A597&lt;&gt;"",ISNUMBER(A597)),VLOOKUP(A597,Studies!A:BR,2,FALSE),"")</f>
        <v>Komoroski 2009</v>
      </c>
      <c r="C597" s="188" t="str">
        <f>IF(AND(A597&lt;&gt;"",ISNUMBER(A597)),VLOOKUP(A597,Studies!A:BR,3,FALSE),"")</f>
        <v>https://www.ncbi.nlm.nih.gov/pubmed/19129748</v>
      </c>
      <c r="D597" s="256" t="str">
        <f>IF(AND(A597&lt;&gt;"",ISNUMBER(A597)),VLOOKUP(A597,Studies!A:BR,4,FALSE),"")</f>
        <v>MAD 10 mg (day 1)</v>
      </c>
      <c r="E597" s="188" t="str">
        <f>IF(AND(A597&lt;&gt;"",ISNUMBER(A597)),VLOOKUP(A597,Studies!A:BR,5,FALSE),"")</f>
        <v>Dapagliflozin</v>
      </c>
      <c r="F597" s="78" t="s">
        <v>1623</v>
      </c>
      <c r="G597" s="78">
        <f t="shared" si="9"/>
        <v>1</v>
      </c>
    </row>
    <row r="598" spans="1:7" ht="13.9" x14ac:dyDescent="0.25">
      <c r="A598" s="78">
        <v>666</v>
      </c>
      <c r="B598" s="188" t="str">
        <f>IF(AND(A598&lt;&gt;"",ISNUMBER(A598)),VLOOKUP(A598,Studies!A:BR,2,FALSE),"")</f>
        <v>Komoroski 2009</v>
      </c>
      <c r="C598" s="188" t="str">
        <f>IF(AND(A598&lt;&gt;"",ISNUMBER(A598)),VLOOKUP(A598,Studies!A:BR,3,FALSE),"")</f>
        <v>https://www.ncbi.nlm.nih.gov/pubmed/19129748</v>
      </c>
      <c r="D598" s="256" t="str">
        <f>IF(AND(A598&lt;&gt;"",ISNUMBER(A598)),VLOOKUP(A598,Studies!A:BR,4,FALSE),"")</f>
        <v>MAD 20 mg (day 1)</v>
      </c>
      <c r="E598" s="188" t="str">
        <f>IF(AND(A598&lt;&gt;"",ISNUMBER(A598)),VLOOKUP(A598,Studies!A:BR,5,FALSE),"")</f>
        <v>Dapagliflozin</v>
      </c>
      <c r="F598" s="78" t="s">
        <v>1623</v>
      </c>
      <c r="G598" s="78">
        <f t="shared" si="9"/>
        <v>1</v>
      </c>
    </row>
    <row r="599" spans="1:7" ht="13.9" x14ac:dyDescent="0.25">
      <c r="A599" s="78">
        <v>667</v>
      </c>
      <c r="B599" s="188" t="str">
        <f>IF(AND(A599&lt;&gt;"",ISNUMBER(A599)),VLOOKUP(A599,Studies!A:BR,2,FALSE),"")</f>
        <v>Komoroski 2009</v>
      </c>
      <c r="C599" s="188" t="str">
        <f>IF(AND(A599&lt;&gt;"",ISNUMBER(A599)),VLOOKUP(A599,Studies!A:BR,3,FALSE),"")</f>
        <v>https://www.ncbi.nlm.nih.gov/pubmed/19129748</v>
      </c>
      <c r="D599" s="256" t="str">
        <f>IF(AND(A599&lt;&gt;"",ISNUMBER(A599)),VLOOKUP(A599,Studies!A:BR,4,FALSE),"")</f>
        <v>MAD 50 mg (day 1)</v>
      </c>
      <c r="E599" s="188" t="str">
        <f>IF(AND(A599&lt;&gt;"",ISNUMBER(A599)),VLOOKUP(A599,Studies!A:BR,5,FALSE),"")</f>
        <v>Dapagliflozin</v>
      </c>
      <c r="F599" s="78" t="s">
        <v>1623</v>
      </c>
      <c r="G599" s="78">
        <f t="shared" si="9"/>
        <v>1</v>
      </c>
    </row>
    <row r="600" spans="1:7" ht="13.9" x14ac:dyDescent="0.25">
      <c r="A600" s="78">
        <v>668</v>
      </c>
      <c r="B600" s="188" t="str">
        <f>IF(AND(A600&lt;&gt;"",ISNUMBER(A600)),VLOOKUP(A600,Studies!A:BR,2,FALSE),"")</f>
        <v>Komoroski 2009</v>
      </c>
      <c r="C600" s="188" t="str">
        <f>IF(AND(A600&lt;&gt;"",ISNUMBER(A600)),VLOOKUP(A600,Studies!A:BR,3,FALSE),"")</f>
        <v>https://www.ncbi.nlm.nih.gov/pubmed/19129748</v>
      </c>
      <c r="D600" s="256" t="str">
        <f>IF(AND(A600&lt;&gt;"",ISNUMBER(A600)),VLOOKUP(A600,Studies!A:BR,4,FALSE),"")</f>
        <v>MAD 100 mg (day 1)</v>
      </c>
      <c r="E600" s="188" t="str">
        <f>IF(AND(A600&lt;&gt;"",ISNUMBER(A600)),VLOOKUP(A600,Studies!A:BR,5,FALSE),"")</f>
        <v>Dapagliflozin</v>
      </c>
      <c r="F600" s="78" t="s">
        <v>1623</v>
      </c>
      <c r="G600" s="78">
        <f t="shared" si="9"/>
        <v>1</v>
      </c>
    </row>
    <row r="601" spans="1:7" ht="13.9" x14ac:dyDescent="0.25">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6" t="str">
        <f>IF(AND(A601&lt;&gt;"",ISNUMBER(A601)),VLOOKUP(A601,Studies!A:BR,4,FALSE),"")</f>
        <v>500 mg SD</v>
      </c>
      <c r="E601" s="188" t="str">
        <f>IF(AND(A601&lt;&gt;"",ISNUMBER(A601)),VLOOKUP(A601,Studies!A:BR,5,FALSE),"")</f>
        <v>Mefenamic acid</v>
      </c>
      <c r="F601" s="78" t="s">
        <v>1623</v>
      </c>
      <c r="G601" s="78">
        <f t="shared" si="9"/>
        <v>1</v>
      </c>
    </row>
    <row r="602" spans="1:7" ht="13.9" x14ac:dyDescent="0.25">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6"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ht="13.9" x14ac:dyDescent="0.25">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6"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ht="13.9" x14ac:dyDescent="0.25">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6"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ht="13.9" x14ac:dyDescent="0.25">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6" t="str">
        <f>IF(AND(A605&lt;&gt;"",ISNUMBER(A605)),VLOOKUP(A605,Studies!A:BR,4,FALSE),"")</f>
        <v>Mass Balance of 14C-dapagliflozin Urine</v>
      </c>
      <c r="E605" s="188" t="str">
        <f>IF(AND(A605&lt;&gt;"",ISNUMBER(A605)),VLOOKUP(A605,Studies!A:BR,5,FALSE),"")</f>
        <v>Dapagliflozin</v>
      </c>
      <c r="F605" s="78" t="s">
        <v>1623</v>
      </c>
      <c r="G605" s="78">
        <f t="shared" si="9"/>
        <v>1</v>
      </c>
    </row>
    <row r="606" spans="1:7" ht="13.9" x14ac:dyDescent="0.25">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6" t="str">
        <f>IF(AND(A606&lt;&gt;"",ISNUMBER(A606)),VLOOKUP(A606,Studies!A:BR,4,FALSE),"")</f>
        <v>Mass Balance of 14C-dapagliflozin Feces</v>
      </c>
      <c r="E606" s="188" t="str">
        <f>IF(AND(A606&lt;&gt;"",ISNUMBER(A606)),VLOOKUP(A606,Studies!A:BR,5,FALSE),"")</f>
        <v>Dapagliflozin</v>
      </c>
      <c r="F606" s="78" t="s">
        <v>1623</v>
      </c>
      <c r="G606" s="78">
        <f t="shared" si="9"/>
        <v>1</v>
      </c>
    </row>
    <row r="607" spans="1:7" ht="13.9" x14ac:dyDescent="0.25">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6"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ht="13.9" x14ac:dyDescent="0.25">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6"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ht="13.9" x14ac:dyDescent="0.25">
      <c r="A609" s="78">
        <v>677</v>
      </c>
      <c r="B609" s="188" t="str">
        <f>IF(AND(A609&lt;&gt;"",ISNUMBER(A609)),VLOOKUP(A609,Studies!A:BR,2,FALSE),"")</f>
        <v>Komoroski 2009</v>
      </c>
      <c r="C609" s="188" t="str">
        <f>IF(AND(A609&lt;&gt;"",ISNUMBER(A609)),VLOOKUP(A609,Studies!A:BR,3,FALSE),"")</f>
        <v>https://www.ncbi.nlm.nih.gov/pubmed/19129748</v>
      </c>
      <c r="D609" s="256" t="str">
        <f>IF(AND(A609&lt;&gt;"",ISNUMBER(A609)),VLOOKUP(A609,Studies!A:BR,4,FALSE),"")</f>
        <v>SAD 2.5 mg (Urine)</v>
      </c>
      <c r="E609" s="188" t="str">
        <f>IF(AND(A609&lt;&gt;"",ISNUMBER(A609)),VLOOKUP(A609,Studies!A:BR,5,FALSE),"")</f>
        <v>Dapagliflozin</v>
      </c>
      <c r="F609" s="78" t="s">
        <v>1623</v>
      </c>
      <c r="G609" s="78">
        <f t="shared" si="9"/>
        <v>1</v>
      </c>
    </row>
    <row r="610" spans="1:7" ht="13.9" x14ac:dyDescent="0.25">
      <c r="A610" s="78">
        <v>678</v>
      </c>
      <c r="B610" s="188" t="str">
        <f>IF(AND(A610&lt;&gt;"",ISNUMBER(A610)),VLOOKUP(A610,Studies!A:BR,2,FALSE),"")</f>
        <v>Komoroski 2009</v>
      </c>
      <c r="C610" s="188" t="str">
        <f>IF(AND(A610&lt;&gt;"",ISNUMBER(A610)),VLOOKUP(A610,Studies!A:BR,3,FALSE),"")</f>
        <v>https://www.ncbi.nlm.nih.gov/pubmed/19129748</v>
      </c>
      <c r="D610" s="256" t="str">
        <f>IF(AND(A610&lt;&gt;"",ISNUMBER(A610)),VLOOKUP(A610,Studies!A:BR,4,FALSE),"")</f>
        <v>SAD 5 mg (Urine)</v>
      </c>
      <c r="E610" s="188" t="str">
        <f>IF(AND(A610&lt;&gt;"",ISNUMBER(A610)),VLOOKUP(A610,Studies!A:BR,5,FALSE),"")</f>
        <v>Dapagliflozin</v>
      </c>
      <c r="F610" s="78" t="s">
        <v>1623</v>
      </c>
      <c r="G610" s="78">
        <f t="shared" si="9"/>
        <v>1</v>
      </c>
    </row>
    <row r="611" spans="1:7" ht="13.9" x14ac:dyDescent="0.25">
      <c r="A611" s="78">
        <v>679</v>
      </c>
      <c r="B611" s="188" t="str">
        <f>IF(AND(A611&lt;&gt;"",ISNUMBER(A611)),VLOOKUP(A611,Studies!A:BR,2,FALSE),"")</f>
        <v>Komoroski 2009</v>
      </c>
      <c r="C611" s="188" t="str">
        <f>IF(AND(A611&lt;&gt;"",ISNUMBER(A611)),VLOOKUP(A611,Studies!A:BR,3,FALSE),"")</f>
        <v>https://www.ncbi.nlm.nih.gov/pubmed/19129748</v>
      </c>
      <c r="D611" s="256" t="str">
        <f>IF(AND(A611&lt;&gt;"",ISNUMBER(A611)),VLOOKUP(A611,Studies!A:BR,4,FALSE),"")</f>
        <v>SAD 10 mg (Urine)</v>
      </c>
      <c r="E611" s="188" t="str">
        <f>IF(AND(A611&lt;&gt;"",ISNUMBER(A611)),VLOOKUP(A611,Studies!A:BR,5,FALSE),"")</f>
        <v>Dapagliflozin</v>
      </c>
      <c r="F611" s="78" t="s">
        <v>1623</v>
      </c>
      <c r="G611" s="78">
        <f t="shared" si="9"/>
        <v>1</v>
      </c>
    </row>
    <row r="612" spans="1:7" ht="13.9" x14ac:dyDescent="0.25">
      <c r="A612" s="78">
        <v>680</v>
      </c>
      <c r="B612" s="188" t="str">
        <f>IF(AND(A612&lt;&gt;"",ISNUMBER(A612)),VLOOKUP(A612,Studies!A:BR,2,FALSE),"")</f>
        <v>Komoroski 2009</v>
      </c>
      <c r="C612" s="188" t="str">
        <f>IF(AND(A612&lt;&gt;"",ISNUMBER(A612)),VLOOKUP(A612,Studies!A:BR,3,FALSE),"")</f>
        <v>https://www.ncbi.nlm.nih.gov/pubmed/19129748</v>
      </c>
      <c r="D612" s="256" t="str">
        <f>IF(AND(A612&lt;&gt;"",ISNUMBER(A612)),VLOOKUP(A612,Studies!A:BR,4,FALSE),"")</f>
        <v>SAD 20 mg (Urine)</v>
      </c>
      <c r="E612" s="188" t="str">
        <f>IF(AND(A612&lt;&gt;"",ISNUMBER(A612)),VLOOKUP(A612,Studies!A:BR,5,FALSE),"")</f>
        <v>Dapagliflozin</v>
      </c>
      <c r="F612" s="78" t="s">
        <v>1623</v>
      </c>
      <c r="G612" s="78">
        <f t="shared" si="9"/>
        <v>1</v>
      </c>
    </row>
    <row r="613" spans="1:7" ht="13.9" x14ac:dyDescent="0.25">
      <c r="A613" s="78">
        <v>681</v>
      </c>
      <c r="B613" s="188" t="str">
        <f>IF(AND(A613&lt;&gt;"",ISNUMBER(A613)),VLOOKUP(A613,Studies!A:BR,2,FALSE),"")</f>
        <v>Komoroski 2009</v>
      </c>
      <c r="C613" s="188" t="str">
        <f>IF(AND(A613&lt;&gt;"",ISNUMBER(A613)),VLOOKUP(A613,Studies!A:BR,3,FALSE),"")</f>
        <v>https://www.ncbi.nlm.nih.gov/pubmed/19129748</v>
      </c>
      <c r="D613" s="256" t="str">
        <f>IF(AND(A613&lt;&gt;"",ISNUMBER(A613)),VLOOKUP(A613,Studies!A:BR,4,FALSE),"")</f>
        <v>SAD 50 mg (Urine)</v>
      </c>
      <c r="E613" s="188" t="str">
        <f>IF(AND(A613&lt;&gt;"",ISNUMBER(A613)),VLOOKUP(A613,Studies!A:BR,5,FALSE),"")</f>
        <v>Dapagliflozin</v>
      </c>
      <c r="F613" s="78" t="s">
        <v>1623</v>
      </c>
      <c r="G613" s="78">
        <f t="shared" si="9"/>
        <v>1</v>
      </c>
    </row>
    <row r="614" spans="1:7" ht="13.9" x14ac:dyDescent="0.25">
      <c r="A614" s="78">
        <v>682</v>
      </c>
      <c r="B614" s="188" t="str">
        <f>IF(AND(A614&lt;&gt;"",ISNUMBER(A614)),VLOOKUP(A614,Studies!A:BR,2,FALSE),"")</f>
        <v>Komoroski 2009</v>
      </c>
      <c r="C614" s="188" t="str">
        <f>IF(AND(A614&lt;&gt;"",ISNUMBER(A614)),VLOOKUP(A614,Studies!A:BR,3,FALSE),"")</f>
        <v>https://www.ncbi.nlm.nih.gov/pubmed/19129748</v>
      </c>
      <c r="D614" s="256" t="str">
        <f>IF(AND(A614&lt;&gt;"",ISNUMBER(A614)),VLOOKUP(A614,Studies!A:BR,4,FALSE),"")</f>
        <v>SAD 100 mg (Urine)</v>
      </c>
      <c r="E614" s="188" t="str">
        <f>IF(AND(A614&lt;&gt;"",ISNUMBER(A614)),VLOOKUP(A614,Studies!A:BR,5,FALSE),"")</f>
        <v>Dapagliflozin</v>
      </c>
      <c r="F614" s="78" t="s">
        <v>1623</v>
      </c>
      <c r="G614" s="78">
        <f t="shared" si="9"/>
        <v>1</v>
      </c>
    </row>
    <row r="615" spans="1:7" ht="13.9" x14ac:dyDescent="0.25">
      <c r="A615" s="78">
        <v>683</v>
      </c>
      <c r="B615" s="188" t="str">
        <f>IF(AND(A615&lt;&gt;"",ISNUMBER(A615)),VLOOKUP(A615,Studies!A:BR,2,FALSE),"")</f>
        <v>Komoroski 2009</v>
      </c>
      <c r="C615" s="188" t="str">
        <f>IF(AND(A615&lt;&gt;"",ISNUMBER(A615)),VLOOKUP(A615,Studies!A:BR,3,FALSE),"")</f>
        <v>https://www.ncbi.nlm.nih.gov/pubmed/19129748</v>
      </c>
      <c r="D615" s="256" t="str">
        <f>IF(AND(A615&lt;&gt;"",ISNUMBER(A615)),VLOOKUP(A615,Studies!A:BR,4,FALSE),"")</f>
        <v>SAD 250 mg fasted (Urine)</v>
      </c>
      <c r="E615" s="188" t="str">
        <f>IF(AND(A615&lt;&gt;"",ISNUMBER(A615)),VLOOKUP(A615,Studies!A:BR,5,FALSE),"")</f>
        <v>Dapagliflozin</v>
      </c>
      <c r="F615" s="78" t="s">
        <v>1623</v>
      </c>
      <c r="G615" s="78">
        <f t="shared" si="9"/>
        <v>1</v>
      </c>
    </row>
    <row r="616" spans="1:7" ht="13.9" x14ac:dyDescent="0.25">
      <c r="A616" s="78">
        <v>684</v>
      </c>
      <c r="B616" s="188" t="str">
        <f>IF(AND(A616&lt;&gt;"",ISNUMBER(A616)),VLOOKUP(A616,Studies!A:BR,2,FALSE),"")</f>
        <v>Komoroski 2009</v>
      </c>
      <c r="C616" s="188" t="str">
        <f>IF(AND(A616&lt;&gt;"",ISNUMBER(A616)),VLOOKUP(A616,Studies!A:BR,3,FALSE),"")</f>
        <v>https://www.ncbi.nlm.nih.gov/pubmed/19129748</v>
      </c>
      <c r="D616" s="256" t="str">
        <f>IF(AND(A616&lt;&gt;"",ISNUMBER(A616)),VLOOKUP(A616,Studies!A:BR,4,FALSE),"")</f>
        <v>SAD 500 mg (Urine)</v>
      </c>
      <c r="E616" s="188" t="str">
        <f>IF(AND(A616&lt;&gt;"",ISNUMBER(A616)),VLOOKUP(A616,Studies!A:BR,5,FALSE),"")</f>
        <v>Dapagliflozin</v>
      </c>
      <c r="F616" s="78" t="s">
        <v>1623</v>
      </c>
      <c r="G616" s="78">
        <f t="shared" si="9"/>
        <v>1</v>
      </c>
    </row>
    <row r="617" spans="1:7" ht="13.9" x14ac:dyDescent="0.25">
      <c r="A617" s="78">
        <v>685</v>
      </c>
      <c r="B617" s="188" t="str">
        <f>IF(AND(A617&lt;&gt;"",ISNUMBER(A617)),VLOOKUP(A617,Studies!A:BR,2,FALSE),"")</f>
        <v>Komoroski 2009</v>
      </c>
      <c r="C617" s="188" t="str">
        <f>IF(AND(A617&lt;&gt;"",ISNUMBER(A617)),VLOOKUP(A617,Studies!A:BR,3,FALSE),"")</f>
        <v>https://www.ncbi.nlm.nih.gov/pubmed/19129748</v>
      </c>
      <c r="D617" s="256" t="str">
        <f>IF(AND(A617&lt;&gt;"",ISNUMBER(A617)),VLOOKUP(A617,Studies!A:BR,4,FALSE),"")</f>
        <v>MAD 2.5 mg (day 7 and day 14)</v>
      </c>
      <c r="E617" s="188" t="str">
        <f>IF(AND(A617&lt;&gt;"",ISNUMBER(A617)),VLOOKUP(A617,Studies!A:BR,5,FALSE),"")</f>
        <v>Dapagliflozin</v>
      </c>
      <c r="F617" s="78" t="s">
        <v>1623</v>
      </c>
      <c r="G617" s="78">
        <f t="shared" si="9"/>
        <v>1</v>
      </c>
    </row>
    <row r="618" spans="1:7" ht="13.9" x14ac:dyDescent="0.25">
      <c r="A618" s="78">
        <v>686</v>
      </c>
      <c r="B618" s="188" t="str">
        <f>IF(AND(A618&lt;&gt;"",ISNUMBER(A618)),VLOOKUP(A618,Studies!A:BR,2,FALSE),"")</f>
        <v>Komoroski 2009</v>
      </c>
      <c r="C618" s="188" t="str">
        <f>IF(AND(A618&lt;&gt;"",ISNUMBER(A618)),VLOOKUP(A618,Studies!A:BR,3,FALSE),"")</f>
        <v>https://www.ncbi.nlm.nih.gov/pubmed/19129748</v>
      </c>
      <c r="D618" s="256" t="str">
        <f>IF(AND(A618&lt;&gt;"",ISNUMBER(A618)),VLOOKUP(A618,Studies!A:BR,4,FALSE),"")</f>
        <v>MAD 10 mg (day 7 and day 14)</v>
      </c>
      <c r="E618" s="188" t="str">
        <f>IF(AND(A618&lt;&gt;"",ISNUMBER(A618)),VLOOKUP(A618,Studies!A:BR,5,FALSE),"")</f>
        <v>Dapagliflozin</v>
      </c>
      <c r="F618" s="78" t="s">
        <v>1623</v>
      </c>
      <c r="G618" s="78">
        <f t="shared" si="9"/>
        <v>1</v>
      </c>
    </row>
    <row r="619" spans="1:7" ht="13.9" x14ac:dyDescent="0.25">
      <c r="A619" s="78">
        <v>687</v>
      </c>
      <c r="B619" s="188" t="str">
        <f>IF(AND(A619&lt;&gt;"",ISNUMBER(A619)),VLOOKUP(A619,Studies!A:BR,2,FALSE),"")</f>
        <v>Komoroski 2009</v>
      </c>
      <c r="C619" s="188" t="str">
        <f>IF(AND(A619&lt;&gt;"",ISNUMBER(A619)),VLOOKUP(A619,Studies!A:BR,3,FALSE),"")</f>
        <v>https://www.ncbi.nlm.nih.gov/pubmed/19129748</v>
      </c>
      <c r="D619" s="256" t="str">
        <f>IF(AND(A619&lt;&gt;"",ISNUMBER(A619)),VLOOKUP(A619,Studies!A:BR,4,FALSE),"")</f>
        <v>MAD 20 mg (day 7 and day 14)</v>
      </c>
      <c r="E619" s="188" t="str">
        <f>IF(AND(A619&lt;&gt;"",ISNUMBER(A619)),VLOOKUP(A619,Studies!A:BR,5,FALSE),"")</f>
        <v>Dapagliflozin</v>
      </c>
      <c r="F619" s="78" t="s">
        <v>1623</v>
      </c>
      <c r="G619" s="78">
        <f t="shared" si="9"/>
        <v>1</v>
      </c>
    </row>
    <row r="620" spans="1:7" ht="13.9" x14ac:dyDescent="0.25">
      <c r="A620" s="78">
        <v>688</v>
      </c>
      <c r="B620" s="188" t="str">
        <f>IF(AND(A620&lt;&gt;"",ISNUMBER(A620)),VLOOKUP(A620,Studies!A:BR,2,FALSE),"")</f>
        <v>Komoroski 2009</v>
      </c>
      <c r="C620" s="188" t="str">
        <f>IF(AND(A620&lt;&gt;"",ISNUMBER(A620)),VLOOKUP(A620,Studies!A:BR,3,FALSE),"")</f>
        <v>https://www.ncbi.nlm.nih.gov/pubmed/19129748</v>
      </c>
      <c r="D620" s="256" t="str">
        <f>IF(AND(A620&lt;&gt;"",ISNUMBER(A620)),VLOOKUP(A620,Studies!A:BR,4,FALSE),"")</f>
        <v>MAD 50 mg (day 7 and day 14)</v>
      </c>
      <c r="E620" s="188" t="str">
        <f>IF(AND(A620&lt;&gt;"",ISNUMBER(A620)),VLOOKUP(A620,Studies!A:BR,5,FALSE),"")</f>
        <v>Dapagliflozin</v>
      </c>
      <c r="F620" s="78" t="s">
        <v>1623</v>
      </c>
      <c r="G620" s="78">
        <f t="shared" si="9"/>
        <v>1</v>
      </c>
    </row>
    <row r="621" spans="1:7" ht="13.9" x14ac:dyDescent="0.25">
      <c r="A621" s="78">
        <v>689</v>
      </c>
      <c r="B621" s="188" t="str">
        <f>IF(AND(A621&lt;&gt;"",ISNUMBER(A621)),VLOOKUP(A621,Studies!A:BR,2,FALSE),"")</f>
        <v>Komoroski 2009</v>
      </c>
      <c r="C621" s="188" t="str">
        <f>IF(AND(A621&lt;&gt;"",ISNUMBER(A621)),VLOOKUP(A621,Studies!A:BR,3,FALSE),"")</f>
        <v>https://www.ncbi.nlm.nih.gov/pubmed/19129748</v>
      </c>
      <c r="D621" s="256" t="str">
        <f>IF(AND(A621&lt;&gt;"",ISNUMBER(A621)),VLOOKUP(A621,Studies!A:BR,4,FALSE),"")</f>
        <v>MAD 100 mg (day 7 and day 14)</v>
      </c>
      <c r="E621" s="188" t="str">
        <f>IF(AND(A621&lt;&gt;"",ISNUMBER(A621)),VLOOKUP(A621,Studies!A:BR,5,FALSE),"")</f>
        <v>Dapagliflozin</v>
      </c>
      <c r="F621" s="78" t="s">
        <v>1623</v>
      </c>
      <c r="G621" s="78">
        <f t="shared" si="9"/>
        <v>1</v>
      </c>
    </row>
    <row r="622" spans="1:7" ht="13.9" x14ac:dyDescent="0.25">
      <c r="A622" s="78">
        <v>690</v>
      </c>
      <c r="B622" s="188" t="str">
        <f>IF(AND(A622&lt;&gt;"",ISNUMBER(A622)),VLOOKUP(A622,Studies!A:BR,2,FALSE),"")</f>
        <v>Goosen 2017</v>
      </c>
      <c r="C622" s="188" t="str">
        <f>IF(AND(A622&lt;&gt;"",ISNUMBER(A622)),VLOOKUP(A622,Studies!A:BR,3,FALSE),"")</f>
        <v>https://www.ifscomm.org/wp-content/uploads/2015/04/2017-06-21-GOOSEN_UGT-DDI_FINAL.pdf</v>
      </c>
      <c r="D622" s="256" t="str">
        <f>IF(AND(A622&lt;&gt;"",ISNUMBER(A622)),VLOOKUP(A622,Studies!A:BR,4,FALSE),"")</f>
        <v>500 mg SD</v>
      </c>
      <c r="E622" s="188" t="str">
        <f>IF(AND(A622&lt;&gt;"",ISNUMBER(A622)),VLOOKUP(A622,Studies!A:BR,5,FALSE),"")</f>
        <v>Mefenamic acid</v>
      </c>
      <c r="F622" s="78" t="s">
        <v>573</v>
      </c>
      <c r="G622" s="78">
        <f t="shared" si="9"/>
        <v>1</v>
      </c>
    </row>
    <row r="623" spans="1:7" ht="13.9" x14ac:dyDescent="0.25">
      <c r="A623" s="78">
        <v>691</v>
      </c>
      <c r="B623" s="188" t="str">
        <f>IF(AND(A623&lt;&gt;"",ISNUMBER(A623)),VLOOKUP(A623,Studies!A:BR,2,FALSE),"")</f>
        <v>Austin 1980</v>
      </c>
      <c r="C623" s="188" t="str">
        <f>IF(AND(A623&lt;&gt;"",ISNUMBER(A623)),VLOOKUP(A623,Studies!A:BR,3,FALSE),"")</f>
        <v>https://www.ncbi.nlm.nih.gov/pubmed/7437245</v>
      </c>
      <c r="D623" s="256" t="str">
        <f>IF(AND(A623&lt;&gt;"",ISNUMBER(A623)),VLOOKUP(A623,Studies!A:BR,4,FALSE),"")</f>
        <v>250 mg over 3 min (Regimen 1)</v>
      </c>
      <c r="E623" s="188" t="str">
        <f>IF(AND(A623&lt;&gt;"",ISNUMBER(A623)),VLOOKUP(A623,Studies!A:BR,5,FALSE),"")</f>
        <v>Erythromycin</v>
      </c>
      <c r="F623" s="78" t="s">
        <v>356</v>
      </c>
      <c r="G623" s="78">
        <f t="shared" si="9"/>
        <v>1</v>
      </c>
    </row>
    <row r="624" spans="1:7" ht="13.9" x14ac:dyDescent="0.25">
      <c r="A624" s="78">
        <v>692</v>
      </c>
      <c r="B624" s="188" t="str">
        <f>IF(AND(A624&lt;&gt;"",ISNUMBER(A624)),VLOOKUP(A624,Studies!A:BR,2,FALSE),"")</f>
        <v>Austin 1980</v>
      </c>
      <c r="C624" s="188" t="str">
        <f>IF(AND(A624&lt;&gt;"",ISNUMBER(A624)),VLOOKUP(A624,Studies!A:BR,3,FALSE),"")</f>
        <v>https://www.ncbi.nlm.nih.gov/pubmed/7437245</v>
      </c>
      <c r="D624" s="256" t="str">
        <f>IF(AND(A624&lt;&gt;"",ISNUMBER(A624)),VLOOKUP(A624,Studies!A:BR,4,FALSE),"")</f>
        <v>125 mg over 15 min (Regimen 2)</v>
      </c>
      <c r="E624" s="188" t="str">
        <f>IF(AND(A624&lt;&gt;"",ISNUMBER(A624)),VLOOKUP(A624,Studies!A:BR,5,FALSE),"")</f>
        <v>Erythromycin</v>
      </c>
      <c r="F624" s="78" t="s">
        <v>356</v>
      </c>
      <c r="G624" s="78">
        <f t="shared" si="9"/>
        <v>1</v>
      </c>
    </row>
    <row r="625" spans="1:7" ht="13.9" x14ac:dyDescent="0.25">
      <c r="A625" s="78">
        <v>693</v>
      </c>
      <c r="B625" s="188" t="str">
        <f>IF(AND(A625&lt;&gt;"",ISNUMBER(A625)),VLOOKUP(A625,Studies!A:BR,2,FALSE),"")</f>
        <v>Austin 1980</v>
      </c>
      <c r="C625" s="188" t="str">
        <f>IF(AND(A625&lt;&gt;"",ISNUMBER(A625)),VLOOKUP(A625,Studies!A:BR,3,FALSE),"")</f>
        <v>https://www.ncbi.nlm.nih.gov/pubmed/7437245</v>
      </c>
      <c r="D625" s="256" t="str">
        <f>IF(AND(A625&lt;&gt;"",ISNUMBER(A625)),VLOOKUP(A625,Studies!A:BR,4,FALSE),"")</f>
        <v>250 mg over 15 min (Regimen 2)</v>
      </c>
      <c r="E625" s="188" t="str">
        <f>IF(AND(A625&lt;&gt;"",ISNUMBER(A625)),VLOOKUP(A625,Studies!A:BR,5,FALSE),"")</f>
        <v>Erythromycin</v>
      </c>
      <c r="F625" s="78" t="s">
        <v>356</v>
      </c>
      <c r="G625" s="78">
        <f t="shared" si="9"/>
        <v>1</v>
      </c>
    </row>
    <row r="626" spans="1:7" ht="13.9" x14ac:dyDescent="0.25">
      <c r="A626" s="78">
        <v>694</v>
      </c>
      <c r="B626" s="188" t="str">
        <f>IF(AND(A626&lt;&gt;"",ISNUMBER(A626)),VLOOKUP(A626,Studies!A:BR,2,FALSE),"")</f>
        <v>Austin 1980</v>
      </c>
      <c r="C626" s="188" t="str">
        <f>IF(AND(A626&lt;&gt;"",ISNUMBER(A626)),VLOOKUP(A626,Studies!A:BR,3,FALSE),"")</f>
        <v>https://www.ncbi.nlm.nih.gov/pubmed/7437245</v>
      </c>
      <c r="D626" s="256" t="str">
        <f>IF(AND(A626&lt;&gt;"",ISNUMBER(A626)),VLOOKUP(A626,Studies!A:BR,4,FALSE),"")</f>
        <v>500 mg over 15 min (Regimen 2)</v>
      </c>
      <c r="E626" s="188" t="str">
        <f>IF(AND(A626&lt;&gt;"",ISNUMBER(A626)),VLOOKUP(A626,Studies!A:BR,5,FALSE),"")</f>
        <v>Erythromycin</v>
      </c>
      <c r="F626" s="78" t="s">
        <v>356</v>
      </c>
      <c r="G626" s="78">
        <f t="shared" si="9"/>
        <v>1</v>
      </c>
    </row>
    <row r="627" spans="1:7" ht="13.9" x14ac:dyDescent="0.25">
      <c r="A627" s="78">
        <v>695</v>
      </c>
      <c r="B627" s="188" t="str">
        <f>IF(AND(A627&lt;&gt;"",ISNUMBER(A627)),VLOOKUP(A627,Studies!A:BR,2,FALSE),"")</f>
        <v>Austin 1980</v>
      </c>
      <c r="C627" s="188" t="str">
        <f>IF(AND(A627&lt;&gt;"",ISNUMBER(A627)),VLOOKUP(A627,Studies!A:BR,3,FALSE),"")</f>
        <v>https://www.ncbi.nlm.nih.gov/pubmed/7437245</v>
      </c>
      <c r="D627" s="256" t="str">
        <f>IF(AND(A627&lt;&gt;"",ISNUMBER(A627)),VLOOKUP(A627,Studies!A:BR,4,FALSE),"")</f>
        <v>900 mg over 15 min (Regimen 2)</v>
      </c>
      <c r="E627" s="188" t="str">
        <f>IF(AND(A627&lt;&gt;"",ISNUMBER(A627)),VLOOKUP(A627,Studies!A:BR,5,FALSE),"")</f>
        <v>Erythromycin</v>
      </c>
      <c r="F627" s="78" t="s">
        <v>356</v>
      </c>
      <c r="G627" s="78">
        <f t="shared" si="9"/>
        <v>1</v>
      </c>
    </row>
    <row r="628" spans="1:7" ht="13.9" x14ac:dyDescent="0.25">
      <c r="A628" s="78">
        <v>696</v>
      </c>
      <c r="B628" s="188" t="str">
        <f>IF(AND(A628&lt;&gt;"",ISNUMBER(A628)),VLOOKUP(A628,Studies!A:BR,2,FALSE),"")</f>
        <v>Barre 1987</v>
      </c>
      <c r="C628" s="188" t="str">
        <f>IF(AND(A628&lt;&gt;"",ISNUMBER(A628)),VLOOKUP(A628,Studies!A:BR,3,FALSE),"")</f>
        <v>https://www.ncbi.nlm.nih.gov/pubmed/3606934</v>
      </c>
      <c r="D628" s="256" t="str">
        <f>IF(AND(A628&lt;&gt;"",ISNUMBER(A628)),VLOOKUP(A628,Studies!A:BR,4,FALSE),"")</f>
        <v>500 mg over 30 min, total concentrations</v>
      </c>
      <c r="E628" s="188" t="str">
        <f>IF(AND(A628&lt;&gt;"",ISNUMBER(A628)),VLOOKUP(A628,Studies!A:BR,5,FALSE),"")</f>
        <v>Erythromycin</v>
      </c>
      <c r="F628" s="78" t="s">
        <v>356</v>
      </c>
      <c r="G628" s="78">
        <f t="shared" si="9"/>
        <v>1</v>
      </c>
    </row>
    <row r="629" spans="1:7" ht="13.9" x14ac:dyDescent="0.25">
      <c r="A629" s="78">
        <v>697</v>
      </c>
      <c r="B629" s="188" t="str">
        <f>IF(AND(A629&lt;&gt;"",ISNUMBER(A629)),VLOOKUP(A629,Studies!A:BR,2,FALSE),"")</f>
        <v>Pasic 1987</v>
      </c>
      <c r="C629" s="188" t="str">
        <f>IF(AND(A629&lt;&gt;"",ISNUMBER(A629)),VLOOKUP(A629,Studies!A:BR,3,FALSE),"")</f>
        <v>https://www.ncbi.nlm.nih.gov/pubmed/3604256</v>
      </c>
      <c r="D629" s="256" t="str">
        <f>IF(AND(A629&lt;&gt;"",ISNUMBER(A629)),VLOOKUP(A629,Studies!A:BR,4,FALSE),"")</f>
        <v>Without oral theophylline co-administration</v>
      </c>
      <c r="E629" s="188" t="str">
        <f>IF(AND(A629&lt;&gt;"",ISNUMBER(A629)),VLOOKUP(A629,Studies!A:BR,5,FALSE),"")</f>
        <v>Erythromycin</v>
      </c>
      <c r="F629" s="78" t="s">
        <v>356</v>
      </c>
      <c r="G629" s="78">
        <f t="shared" si="9"/>
        <v>1</v>
      </c>
    </row>
    <row r="630" spans="1:7" ht="13.9" x14ac:dyDescent="0.25">
      <c r="A630" s="78">
        <v>698</v>
      </c>
      <c r="B630" s="188" t="str">
        <f>IF(AND(A630&lt;&gt;"",ISNUMBER(A630)),VLOOKUP(A630,Studies!A:BR,2,FALSE),"")</f>
        <v>Sun 2010</v>
      </c>
      <c r="C630" s="188" t="str">
        <f>IF(AND(A630&lt;&gt;"",ISNUMBER(A630)),VLOOKUP(A630,Studies!A:BR,3,FALSE),"")</f>
        <v>https://www.ncbi.nlm.nih.gov/pubmed/20090676</v>
      </c>
      <c r="D630" s="256" t="str">
        <f>IF(AND(A630&lt;&gt;"",ISNUMBER(A630)),VLOOKUP(A630,Studies!A:BR,4,FALSE),"")</f>
        <v>Subjects with normal renal function</v>
      </c>
      <c r="E630" s="188" t="str">
        <f>IF(AND(A630&lt;&gt;"",ISNUMBER(A630)),VLOOKUP(A630,Studies!A:BR,5,FALSE),"")</f>
        <v>Erythromycin</v>
      </c>
      <c r="F630" s="78" t="s">
        <v>356</v>
      </c>
      <c r="G630" s="78">
        <f t="shared" si="9"/>
        <v>1</v>
      </c>
    </row>
    <row r="631" spans="1:7" ht="13.9" x14ac:dyDescent="0.25">
      <c r="A631" s="78">
        <v>699</v>
      </c>
      <c r="B631" s="188" t="str">
        <f>IF(AND(A631&lt;&gt;"",ISNUMBER(A631)),VLOOKUP(A631,Studies!A:BR,2,FALSE),"")</f>
        <v>Friedman 1986</v>
      </c>
      <c r="C631" s="188" t="str">
        <f>IF(AND(A631&lt;&gt;"",ISNUMBER(A631)),VLOOKUP(A631,Studies!A:BR,3,FALSE),"")</f>
        <v>https://www.ncbi.nlm.nih.gov/pubmed/3567010</v>
      </c>
      <c r="D631" s="256" t="str">
        <f>IF(AND(A631&lt;&gt;"",ISNUMBER(A631)),VLOOKUP(A631,Studies!A:BR,4,FALSE),"")</f>
        <v>Figure 1</v>
      </c>
      <c r="E631" s="188" t="str">
        <f>IF(AND(A631&lt;&gt;"",ISNUMBER(A631)),VLOOKUP(A631,Studies!A:BR,5,FALSE),"")</f>
        <v>Triazolam</v>
      </c>
      <c r="F631" s="78" t="s">
        <v>1976</v>
      </c>
      <c r="G631" s="78">
        <f t="shared" si="9"/>
        <v>1</v>
      </c>
    </row>
    <row r="632" spans="1:7" ht="13.9" x14ac:dyDescent="0.25">
      <c r="A632" s="78">
        <v>700</v>
      </c>
      <c r="B632" s="188" t="str">
        <f>IF(AND(A632&lt;&gt;"",ISNUMBER(A632)),VLOOKUP(A632,Studies!A:BR,2,FALSE),"")</f>
        <v>Friedman 1988</v>
      </c>
      <c r="C632" s="188" t="str">
        <f>IF(AND(A632&lt;&gt;"",ISNUMBER(A632)),VLOOKUP(A632,Studies!A:BR,3,FALSE),"")</f>
        <v>https://www.ncbi.nlm.nih.gov/pubmed/3360971</v>
      </c>
      <c r="D632" s="256" t="str">
        <f>IF(AND(A632&lt;&gt;"",ISNUMBER(A632)),VLOOKUP(A632,Studies!A:BR,4,FALSE),"")</f>
        <v>Control</v>
      </c>
      <c r="E632" s="188" t="str">
        <f>IF(AND(A632&lt;&gt;"",ISNUMBER(A632)),VLOOKUP(A632,Studies!A:BR,5,FALSE),"")</f>
        <v>Triazolam</v>
      </c>
      <c r="F632" s="78" t="s">
        <v>1976</v>
      </c>
      <c r="G632" s="78">
        <f t="shared" si="9"/>
        <v>1</v>
      </c>
    </row>
    <row r="633" spans="1:7" ht="13.9" x14ac:dyDescent="0.25">
      <c r="A633" s="78">
        <v>701</v>
      </c>
      <c r="B633" s="188" t="str">
        <f>IF(AND(A633&lt;&gt;"",ISNUMBER(A633)),VLOOKUP(A633,Studies!A:BR,2,FALSE),"")</f>
        <v>Greenblatt 1991</v>
      </c>
      <c r="C633" s="188" t="str">
        <f>IF(AND(A633&lt;&gt;"",ISNUMBER(A633)),VLOOKUP(A633,Studies!A:BR,3,FALSE),"")</f>
        <v>https://www.ncbi.nlm.nih.gov/pubmed/2034245</v>
      </c>
      <c r="D633" s="256" t="str">
        <f>IF(AND(A633&lt;&gt;"",ISNUMBER(A633)),VLOOKUP(A633,Studies!A:BR,4,FALSE),"")</f>
        <v>Young subjects, 0.125 mg</v>
      </c>
      <c r="E633" s="188" t="str">
        <f>IF(AND(A633&lt;&gt;"",ISNUMBER(A633)),VLOOKUP(A633,Studies!A:BR,5,FALSE),"")</f>
        <v>Triazolam</v>
      </c>
      <c r="F633" s="78" t="s">
        <v>1976</v>
      </c>
      <c r="G633" s="78">
        <f t="shared" si="9"/>
        <v>1</v>
      </c>
    </row>
    <row r="634" spans="1:7" ht="13.9" x14ac:dyDescent="0.25">
      <c r="A634" s="78">
        <v>702</v>
      </c>
      <c r="B634" s="188" t="str">
        <f>IF(AND(A634&lt;&gt;"",ISNUMBER(A634)),VLOOKUP(A634,Studies!A:BR,2,FALSE),"")</f>
        <v>Greenblatt 1991</v>
      </c>
      <c r="C634" s="188" t="str">
        <f>IF(AND(A634&lt;&gt;"",ISNUMBER(A634)),VLOOKUP(A634,Studies!A:BR,3,FALSE),"")</f>
        <v>https://www.ncbi.nlm.nih.gov/pubmed/2034245</v>
      </c>
      <c r="D634" s="256" t="str">
        <f>IF(AND(A634&lt;&gt;"",ISNUMBER(A634)),VLOOKUP(A634,Studies!A:BR,4,FALSE),"")</f>
        <v>Young subjects, 0.25 mg</v>
      </c>
      <c r="E634" s="188" t="str">
        <f>IF(AND(A634&lt;&gt;"",ISNUMBER(A634)),VLOOKUP(A634,Studies!A:BR,5,FALSE),"")</f>
        <v>Triazolam</v>
      </c>
      <c r="F634" s="78" t="s">
        <v>1976</v>
      </c>
      <c r="G634" s="78">
        <f t="shared" si="9"/>
        <v>1</v>
      </c>
    </row>
    <row r="635" spans="1:7" ht="13.9" x14ac:dyDescent="0.25">
      <c r="A635" s="78">
        <v>703</v>
      </c>
      <c r="B635" s="188" t="str">
        <f>IF(AND(A635&lt;&gt;"",ISNUMBER(A635)),VLOOKUP(A635,Studies!A:BR,2,FALSE),"")</f>
        <v>Greenblatt 1989</v>
      </c>
      <c r="C635" s="188" t="str">
        <f>IF(AND(A635&lt;&gt;"",ISNUMBER(A635)),VLOOKUP(A635,Studies!A:BR,3,FALSE),"")</f>
        <v>https://www.ncbi.nlm.nih.gov/pubmed/2564763</v>
      </c>
      <c r="D635" s="256" t="str">
        <f>IF(AND(A635&lt;&gt;"",ISNUMBER(A635)),VLOOKUP(A635,Studies!A:BR,4,FALSE),"")</f>
        <v>Triazolam group</v>
      </c>
      <c r="E635" s="188" t="str">
        <f>IF(AND(A635&lt;&gt;"",ISNUMBER(A635)),VLOOKUP(A635,Studies!A:BR,5,FALSE),"")</f>
        <v>Triazolam</v>
      </c>
      <c r="F635" s="78" t="s">
        <v>1976</v>
      </c>
      <c r="G635" s="78">
        <f t="shared" si="9"/>
        <v>1</v>
      </c>
    </row>
    <row r="636" spans="1:7" ht="13.9" x14ac:dyDescent="0.25">
      <c r="A636" s="78">
        <v>704</v>
      </c>
      <c r="B636" s="188" t="str">
        <f>IF(AND(A636&lt;&gt;"",ISNUMBER(A636)),VLOOKUP(A636,Studies!A:BR,2,FALSE),"")</f>
        <v>Greenblatt 1998a</v>
      </c>
      <c r="C636" s="188" t="str">
        <f>IF(AND(A636&lt;&gt;"",ISNUMBER(A636)),VLOOKUP(A636,Studies!A:BR,3,FALSE),"")</f>
        <v>https://www.ncbi.nlm.nih.gov/pubmed/9757151</v>
      </c>
      <c r="D636" s="256" t="str">
        <f>IF(AND(A636&lt;&gt;"",ISNUMBER(A636)),VLOOKUP(A636,Studies!A:BR,4,FALSE),"")</f>
        <v>Triazolam + Placebo (Trial B)</v>
      </c>
      <c r="E636" s="188" t="str">
        <f>IF(AND(A636&lt;&gt;"",ISNUMBER(A636)),VLOOKUP(A636,Studies!A:BR,5,FALSE),"")</f>
        <v>Triazolam</v>
      </c>
      <c r="F636" s="78" t="s">
        <v>1976</v>
      </c>
      <c r="G636" s="78">
        <f t="shared" si="9"/>
        <v>1</v>
      </c>
    </row>
    <row r="637" spans="1:7" ht="13.9" x14ac:dyDescent="0.25">
      <c r="A637" s="78">
        <v>705</v>
      </c>
      <c r="B637" s="188" t="str">
        <f>IF(AND(A637&lt;&gt;"",ISNUMBER(A637)),VLOOKUP(A637,Studies!A:BR,2,FALSE),"")</f>
        <v>Greenblatt 2000</v>
      </c>
      <c r="C637" s="188" t="str">
        <f>IF(AND(A637&lt;&gt;"",ISNUMBER(A637)),VLOOKUP(A637,Studies!A:BR,3,FALSE),"")</f>
        <v>https://www.ncbi.nlm.nih.gov/pubmed/10773013</v>
      </c>
      <c r="D637" s="256" t="str">
        <f>IF(AND(A637&lt;&gt;"",ISNUMBER(A637)),VLOOKUP(A637,Studies!A:BR,4,FALSE),"")</f>
        <v>Triazolam males</v>
      </c>
      <c r="E637" s="188" t="str">
        <f>IF(AND(A637&lt;&gt;"",ISNUMBER(A637)),VLOOKUP(A637,Studies!A:BR,5,FALSE),"")</f>
        <v>Triazolam</v>
      </c>
      <c r="F637" s="78" t="s">
        <v>1976</v>
      </c>
      <c r="G637" s="78">
        <f t="shared" si="9"/>
        <v>1</v>
      </c>
    </row>
    <row r="638" spans="1:7" ht="13.9" x14ac:dyDescent="0.25">
      <c r="A638" s="78">
        <v>706</v>
      </c>
      <c r="B638" s="188" t="str">
        <f>IF(AND(A638&lt;&gt;"",ISNUMBER(A638)),VLOOKUP(A638,Studies!A:BR,2,FALSE),"")</f>
        <v>Greenblatt 2000</v>
      </c>
      <c r="C638" s="188" t="str">
        <f>IF(AND(A638&lt;&gt;"",ISNUMBER(A638)),VLOOKUP(A638,Studies!A:BR,3,FALSE),"")</f>
        <v>https://www.ncbi.nlm.nih.gov/pubmed/10773013</v>
      </c>
      <c r="D638" s="256" t="str">
        <f>IF(AND(A638&lt;&gt;"",ISNUMBER(A638)),VLOOKUP(A638,Studies!A:BR,4,FALSE),"")</f>
        <v>Triazolam females</v>
      </c>
      <c r="E638" s="188" t="str">
        <f>IF(AND(A638&lt;&gt;"",ISNUMBER(A638)),VLOOKUP(A638,Studies!A:BR,5,FALSE),"")</f>
        <v>Triazolam</v>
      </c>
      <c r="F638" s="78" t="s">
        <v>1976</v>
      </c>
      <c r="G638" s="78">
        <f t="shared" si="9"/>
        <v>1</v>
      </c>
    </row>
    <row r="639" spans="1:7" ht="13.9" x14ac:dyDescent="0.25">
      <c r="A639" s="78">
        <v>707</v>
      </c>
      <c r="B639" s="188" t="str">
        <f>IF(AND(A639&lt;&gt;"",ISNUMBER(A639)),VLOOKUP(A639,Studies!A:BR,2,FALSE),"")</f>
        <v>Greenblatt 2004</v>
      </c>
      <c r="C639" s="188" t="str">
        <f>IF(AND(A639&lt;&gt;"",ISNUMBER(A639)),VLOOKUP(A639,Studies!A:BR,3,FALSE),"")</f>
        <v>https://www.ncbi.nlm.nih.gov/pubmed/15536461</v>
      </c>
      <c r="D639" s="256" t="str">
        <f>IF(AND(A639&lt;&gt;"",ISNUMBER(A639)),VLOOKUP(A639,Studies!A:BR,4,FALSE),"")</f>
        <v>Young males</v>
      </c>
      <c r="E639" s="188" t="str">
        <f>IF(AND(A639&lt;&gt;"",ISNUMBER(A639)),VLOOKUP(A639,Studies!A:BR,5,FALSE),"")</f>
        <v>Triazolam</v>
      </c>
      <c r="F639" s="78" t="s">
        <v>1976</v>
      </c>
      <c r="G639" s="78">
        <f t="shared" si="9"/>
        <v>1</v>
      </c>
    </row>
    <row r="640" spans="1:7" ht="13.9" x14ac:dyDescent="0.25">
      <c r="A640" s="78">
        <v>708</v>
      </c>
      <c r="B640" s="188" t="str">
        <f>IF(AND(A640&lt;&gt;"",ISNUMBER(A640)),VLOOKUP(A640,Studies!A:BR,2,FALSE),"")</f>
        <v>Greenblatt 2004</v>
      </c>
      <c r="C640" s="188" t="str">
        <f>IF(AND(A640&lt;&gt;"",ISNUMBER(A640)),VLOOKUP(A640,Studies!A:BR,3,FALSE),"")</f>
        <v>https://www.ncbi.nlm.nih.gov/pubmed/15536461</v>
      </c>
      <c r="D640" s="256" t="str">
        <f>IF(AND(A640&lt;&gt;"",ISNUMBER(A640)),VLOOKUP(A640,Studies!A:BR,4,FALSE),"")</f>
        <v>Young females</v>
      </c>
      <c r="E640" s="188" t="str">
        <f>IF(AND(A640&lt;&gt;"",ISNUMBER(A640)),VLOOKUP(A640,Studies!A:BR,5,FALSE),"")</f>
        <v>Triazolam</v>
      </c>
      <c r="F640" s="78" t="s">
        <v>1976</v>
      </c>
      <c r="G640" s="78">
        <f t="shared" si="9"/>
        <v>1</v>
      </c>
    </row>
    <row r="641" spans="1:7" ht="13.9" x14ac:dyDescent="0.25">
      <c r="A641" s="78">
        <v>709</v>
      </c>
      <c r="B641" s="188" t="str">
        <f>IF(AND(A641&lt;&gt;"",ISNUMBER(A641)),VLOOKUP(A641,Studies!A:BR,2,FALSE),"")</f>
        <v>Hukkinen 1995</v>
      </c>
      <c r="C641" s="188" t="str">
        <f>IF(AND(A641&lt;&gt;"",ISNUMBER(A641)),VLOOKUP(A641,Studies!A:BR,3,FALSE),"")</f>
        <v>https://www.ncbi.nlm.nih.gov/pubmed/7648762</v>
      </c>
      <c r="D641" s="256" t="str">
        <f>IF(AND(A641&lt;&gt;"",ISNUMBER(A641)),VLOOKUP(A641,Studies!A:BR,4,FALSE),"")</f>
        <v>Triazolam with 250 mL water</v>
      </c>
      <c r="E641" s="188" t="str">
        <f>IF(AND(A641&lt;&gt;"",ISNUMBER(A641)),VLOOKUP(A641,Studies!A:BR,5,FALSE),"")</f>
        <v>Triazolam</v>
      </c>
      <c r="F641" s="78" t="s">
        <v>1976</v>
      </c>
      <c r="G641" s="78">
        <f t="shared" si="9"/>
        <v>1</v>
      </c>
    </row>
    <row r="642" spans="1:7" ht="13.9" x14ac:dyDescent="0.25">
      <c r="A642" s="78">
        <v>710</v>
      </c>
      <c r="B642" s="188" t="str">
        <f>IF(AND(A642&lt;&gt;"",ISNUMBER(A642)),VLOOKUP(A642,Studies!A:BR,2,FALSE),"")</f>
        <v>Kroboth 1995</v>
      </c>
      <c r="C642" s="188" t="str">
        <f>IF(AND(A642&lt;&gt;"",ISNUMBER(A642)),VLOOKUP(A642,Studies!A:BR,3,FALSE),"")</f>
        <v>https://www.ncbi.nlm.nih.gov/pubmed/7593708</v>
      </c>
      <c r="D642" s="256" t="str">
        <f>IF(AND(A642&lt;&gt;"",ISNUMBER(A642)),VLOOKUP(A642,Studies!A:BR,4,FALSE),"")</f>
        <v>IV administration</v>
      </c>
      <c r="E642" s="188" t="str">
        <f>IF(AND(A642&lt;&gt;"",ISNUMBER(A642)),VLOOKUP(A642,Studies!A:BR,5,FALSE),"")</f>
        <v>Triazolam</v>
      </c>
      <c r="F642" s="78" t="s">
        <v>1976</v>
      </c>
      <c r="G642" s="78">
        <f t="shared" si="9"/>
        <v>1</v>
      </c>
    </row>
    <row r="643" spans="1:7" ht="13.9" x14ac:dyDescent="0.25">
      <c r="A643" s="91">
        <v>711</v>
      </c>
      <c r="B643" s="188" t="str">
        <f>IF(AND(A643&lt;&gt;"",ISNUMBER(A643)),VLOOKUP(A643,Studies!A:BR,2,FALSE),"")</f>
        <v>Kroboth 1995</v>
      </c>
      <c r="C643" s="188" t="str">
        <f>IF(AND(A643&lt;&gt;"",ISNUMBER(A643)),VLOOKUP(A643,Studies!A:BR,3,FALSE),"")</f>
        <v>https://www.ncbi.nlm.nih.gov/pubmed/7593708</v>
      </c>
      <c r="D643" s="256" t="str">
        <f>IF(AND(A643&lt;&gt;"",ISNUMBER(A643)),VLOOKUP(A643,Studies!A:BR,4,FALSE),"")</f>
        <v>Oral administration</v>
      </c>
      <c r="E643" s="188" t="str">
        <f>IF(AND(A643&lt;&gt;"",ISNUMBER(A643)),VLOOKUP(A643,Studies!A:BR,5,FALSE),"")</f>
        <v>Triazolam</v>
      </c>
      <c r="F643" s="78" t="s">
        <v>1976</v>
      </c>
      <c r="G643" s="78">
        <f t="shared" ref="G643:G707" si="10">A643-A642</f>
        <v>1</v>
      </c>
    </row>
    <row r="644" spans="1:7" ht="13.9" x14ac:dyDescent="0.25">
      <c r="A644" s="91">
        <v>712</v>
      </c>
      <c r="B644" s="188" t="str">
        <f>IF(AND(A644&lt;&gt;"",ISNUMBER(A644)),VLOOKUP(A644,Studies!A:BR,2,FALSE),"")</f>
        <v>Lilja 2000</v>
      </c>
      <c r="C644" s="188" t="str">
        <f>IF(AND(A644&lt;&gt;"",ISNUMBER(A644)),VLOOKUP(A644,Studies!A:BR,3,FALSE),"")</f>
        <v>https://www.ncbi.nlm.nih.gov/pubmed/11009051</v>
      </c>
      <c r="D644" s="256" t="str">
        <f>IF(AND(A644&lt;&gt;"",ISNUMBER(A644)),VLOOKUP(A644,Studies!A:BR,4,FALSE),"")</f>
        <v>Triazolam with 200 mL water</v>
      </c>
      <c r="E644" s="188" t="str">
        <f>IF(AND(A644&lt;&gt;"",ISNUMBER(A644)),VLOOKUP(A644,Studies!A:BR,5,FALSE),"")</f>
        <v>Triazolam</v>
      </c>
      <c r="F644" s="78" t="s">
        <v>1976</v>
      </c>
      <c r="G644" s="78">
        <f t="shared" si="10"/>
        <v>1</v>
      </c>
    </row>
    <row r="645" spans="1:7" ht="13.9" x14ac:dyDescent="0.25">
      <c r="A645" s="91">
        <v>713</v>
      </c>
      <c r="B645" s="188" t="str">
        <f>IF(AND(A645&lt;&gt;"",ISNUMBER(A645)),VLOOKUP(A645,Studies!A:BR,2,FALSE),"")</f>
        <v>Moltke 1996</v>
      </c>
      <c r="C645" s="188" t="str">
        <f>IF(AND(A645&lt;&gt;"",ISNUMBER(A645)),VLOOKUP(A645,Studies!A:BR,3,FALSE),"")</f>
        <v>https://www.ncbi.nlm.nih.gov/pubmed/8632299</v>
      </c>
      <c r="D645" s="256" t="str">
        <f>IF(AND(A645&lt;&gt;"",ISNUMBER(A645)),VLOOKUP(A645,Studies!A:BR,4,FALSE),"")</f>
        <v>Triazolam + Placebo (Trial 2)</v>
      </c>
      <c r="E645" s="188" t="str">
        <f>IF(AND(A645&lt;&gt;"",ISNUMBER(A645)),VLOOKUP(A645,Studies!A:BR,5,FALSE),"")</f>
        <v>Triazolam</v>
      </c>
      <c r="F645" s="78" t="s">
        <v>1976</v>
      </c>
      <c r="G645" s="78">
        <f t="shared" si="10"/>
        <v>1</v>
      </c>
    </row>
    <row r="646" spans="1:7" ht="13.9" x14ac:dyDescent="0.25">
      <c r="A646" s="91">
        <v>714</v>
      </c>
      <c r="B646" s="188" t="str">
        <f>IF(AND(A646&lt;&gt;"",ISNUMBER(A646)),VLOOKUP(A646,Studies!A:BR,2,FALSE),"")</f>
        <v>O'Connor-Semmes 2001</v>
      </c>
      <c r="C646" s="188" t="str">
        <f>IF(AND(A646&lt;&gt;"",ISNUMBER(A646)),VLOOKUP(A646,Studies!A:BR,3,FALSE),"")</f>
        <v>https://www.ncbi.nlm.nih.gov/pubmed/11503006</v>
      </c>
      <c r="D646" s="256" t="str">
        <f>IF(AND(A646&lt;&gt;"",ISNUMBER(A646)),VLOOKUP(A646,Studies!A:BR,4,FALSE),"")</f>
        <v>Young group, triazolam alone</v>
      </c>
      <c r="E646" s="188" t="str">
        <f>IF(AND(A646&lt;&gt;"",ISNUMBER(A646)),VLOOKUP(A646,Studies!A:BR,5,FALSE),"")</f>
        <v>Triazolam</v>
      </c>
      <c r="F646" s="78" t="s">
        <v>1976</v>
      </c>
      <c r="G646" s="78">
        <f t="shared" si="10"/>
        <v>1</v>
      </c>
    </row>
    <row r="647" spans="1:7" ht="13.9" x14ac:dyDescent="0.25">
      <c r="A647" s="91">
        <v>715</v>
      </c>
      <c r="B647" s="188" t="str">
        <f>IF(AND(A647&lt;&gt;"",ISNUMBER(A647)),VLOOKUP(A647,Studies!A:BR,2,FALSE),"")</f>
        <v>Ochs 1984</v>
      </c>
      <c r="C647" s="188" t="str">
        <f>IF(AND(A647&lt;&gt;"",ISNUMBER(A647)),VLOOKUP(A647,Studies!A:BR,3,FALSE),"")</f>
        <v>https://www.ncbi.nlm.nih.gov/pubmed/6142906</v>
      </c>
      <c r="D647" s="256" t="str">
        <f>IF(AND(A647&lt;&gt;"",ISNUMBER(A647)),VLOOKUP(A647,Studies!A:BR,4,FALSE),"")</f>
        <v>Control</v>
      </c>
      <c r="E647" s="188" t="str">
        <f>IF(AND(A647&lt;&gt;"",ISNUMBER(A647)),VLOOKUP(A647,Studies!A:BR,5,FALSE),"")</f>
        <v>Triazolam</v>
      </c>
      <c r="F647" s="78" t="s">
        <v>1976</v>
      </c>
      <c r="G647" s="78">
        <f t="shared" si="10"/>
        <v>1</v>
      </c>
    </row>
    <row r="648" spans="1:7" ht="13.9" x14ac:dyDescent="0.25">
      <c r="A648" s="91">
        <v>716</v>
      </c>
      <c r="B648" s="188" t="str">
        <f>IF(AND(A648&lt;&gt;"",ISNUMBER(A648)),VLOOKUP(A648,Studies!A:BR,2,FALSE),"")</f>
        <v>Phillips 1986</v>
      </c>
      <c r="C648" s="188" t="str">
        <f>IF(AND(A648&lt;&gt;"",ISNUMBER(A648)),VLOOKUP(A648,Studies!A:BR,3,FALSE),"")</f>
        <v>https://www.ncbi.nlm.nih.gov/pubmed/3771812</v>
      </c>
      <c r="D648" s="256" t="str">
        <f>IF(AND(A648&lt;&gt;"",ISNUMBER(A648)),VLOOKUP(A648,Studies!A:BR,4,FALSE),"")</f>
        <v>Triazolam alone</v>
      </c>
      <c r="E648" s="188" t="str">
        <f>IF(AND(A648&lt;&gt;"",ISNUMBER(A648)),VLOOKUP(A648,Studies!A:BR,5,FALSE),"")</f>
        <v>Triazolam</v>
      </c>
      <c r="F648" s="78" t="s">
        <v>1976</v>
      </c>
      <c r="G648" s="78">
        <f t="shared" si="10"/>
        <v>1</v>
      </c>
    </row>
    <row r="649" spans="1:7" ht="13.9" x14ac:dyDescent="0.25">
      <c r="A649" s="91">
        <v>717</v>
      </c>
      <c r="B649" s="188" t="str">
        <f>IF(AND(A649&lt;&gt;"",ISNUMBER(A649)),VLOOKUP(A649,Studies!A:BR,2,FALSE),"")</f>
        <v>Smith 1987</v>
      </c>
      <c r="C649" s="188" t="str">
        <f>IF(AND(A649&lt;&gt;"",ISNUMBER(A649)),VLOOKUP(A649,Studies!A:BR,3,FALSE),"")</f>
        <v>https://www.ncbi.nlm.nih.gov/pubmed/3437069</v>
      </c>
      <c r="D649" s="256" t="str">
        <f>IF(AND(A649&lt;&gt;"",ISNUMBER(A649)),VLOOKUP(A649,Studies!A:BR,4,FALSE),"")</f>
        <v>0.125 mg</v>
      </c>
      <c r="E649" s="188" t="str">
        <f>IF(AND(A649&lt;&gt;"",ISNUMBER(A649)),VLOOKUP(A649,Studies!A:BR,5,FALSE),"")</f>
        <v>Triazolam</v>
      </c>
      <c r="F649" s="78" t="s">
        <v>1976</v>
      </c>
      <c r="G649" s="78">
        <f t="shared" si="10"/>
        <v>1</v>
      </c>
    </row>
    <row r="650" spans="1:7" ht="13.9" x14ac:dyDescent="0.25">
      <c r="A650" s="91">
        <v>718</v>
      </c>
      <c r="B650" s="188" t="str">
        <f>IF(AND(A650&lt;&gt;"",ISNUMBER(A650)),VLOOKUP(A650,Studies!A:BR,2,FALSE),"")</f>
        <v>Smith 1987</v>
      </c>
      <c r="C650" s="188" t="str">
        <f>IF(AND(A650&lt;&gt;"",ISNUMBER(A650)),VLOOKUP(A650,Studies!A:BR,3,FALSE),"")</f>
        <v>https://www.ncbi.nlm.nih.gov/pubmed/3437069</v>
      </c>
      <c r="D650" s="256" t="str">
        <f>IF(AND(A650&lt;&gt;"",ISNUMBER(A650)),VLOOKUP(A650,Studies!A:BR,4,FALSE),"")</f>
        <v>0.25 mg</v>
      </c>
      <c r="E650" s="188" t="str">
        <f>IF(AND(A650&lt;&gt;"",ISNUMBER(A650)),VLOOKUP(A650,Studies!A:BR,5,FALSE),"")</f>
        <v>Triazolam</v>
      </c>
      <c r="F650" s="78" t="s">
        <v>1976</v>
      </c>
      <c r="G650" s="78">
        <f t="shared" si="10"/>
        <v>1</v>
      </c>
    </row>
    <row r="651" spans="1:7" ht="13.9" x14ac:dyDescent="0.25">
      <c r="A651" s="91">
        <v>719</v>
      </c>
      <c r="B651" s="188" t="str">
        <f>IF(AND(A651&lt;&gt;"",ISNUMBER(A651)),VLOOKUP(A651,Studies!A:BR,2,FALSE),"")</f>
        <v>Smith 1987</v>
      </c>
      <c r="C651" s="188" t="str">
        <f>IF(AND(A651&lt;&gt;"",ISNUMBER(A651)),VLOOKUP(A651,Studies!A:BR,3,FALSE),"")</f>
        <v>https://www.ncbi.nlm.nih.gov/pubmed/3437069</v>
      </c>
      <c r="D651" s="256" t="str">
        <f>IF(AND(A651&lt;&gt;"",ISNUMBER(A651)),VLOOKUP(A651,Studies!A:BR,4,FALSE),"")</f>
        <v>0.5 mg</v>
      </c>
      <c r="E651" s="188" t="str">
        <f>IF(AND(A651&lt;&gt;"",ISNUMBER(A651)),VLOOKUP(A651,Studies!A:BR,5,FALSE),"")</f>
        <v>Triazolam</v>
      </c>
      <c r="F651" s="78" t="s">
        <v>1976</v>
      </c>
      <c r="G651" s="78">
        <f t="shared" si="10"/>
        <v>1</v>
      </c>
    </row>
    <row r="652" spans="1:7" ht="13.9" x14ac:dyDescent="0.25">
      <c r="A652" s="91">
        <v>720</v>
      </c>
      <c r="B652" s="188" t="str">
        <f>IF(AND(A652&lt;&gt;"",ISNUMBER(A652)),VLOOKUP(A652,Studies!A:BR,2,FALSE),"")</f>
        <v>Smith 1987</v>
      </c>
      <c r="C652" s="188" t="str">
        <f>IF(AND(A652&lt;&gt;"",ISNUMBER(A652)),VLOOKUP(A652,Studies!A:BR,3,FALSE),"")</f>
        <v>https://www.ncbi.nlm.nih.gov/pubmed/3437069</v>
      </c>
      <c r="D652" s="256" t="str">
        <f>IF(AND(A652&lt;&gt;"",ISNUMBER(A652)),VLOOKUP(A652,Studies!A:BR,4,FALSE),"")</f>
        <v>0.75 mg</v>
      </c>
      <c r="E652" s="188" t="str">
        <f>IF(AND(A652&lt;&gt;"",ISNUMBER(A652)),VLOOKUP(A652,Studies!A:BR,5,FALSE),"")</f>
        <v>Triazolam</v>
      </c>
      <c r="F652" s="78" t="s">
        <v>1976</v>
      </c>
      <c r="G652" s="78">
        <f t="shared" si="10"/>
        <v>1</v>
      </c>
    </row>
    <row r="653" spans="1:7" ht="13.9" x14ac:dyDescent="0.25">
      <c r="A653" s="91">
        <v>721</v>
      </c>
      <c r="B653" s="188" t="str">
        <f>IF(AND(A653&lt;&gt;"",ISNUMBER(A653)),VLOOKUP(A653,Studies!A:BR,2,FALSE),"")</f>
        <v>Smith 1987</v>
      </c>
      <c r="C653" s="188" t="str">
        <f>IF(AND(A653&lt;&gt;"",ISNUMBER(A653)),VLOOKUP(A653,Studies!A:BR,3,FALSE),"")</f>
        <v>https://www.ncbi.nlm.nih.gov/pubmed/3437069</v>
      </c>
      <c r="D653" s="256" t="str">
        <f>IF(AND(A653&lt;&gt;"",ISNUMBER(A653)),VLOOKUP(A653,Studies!A:BR,4,FALSE),"")</f>
        <v>1.0 mg</v>
      </c>
      <c r="E653" s="188" t="str">
        <f>IF(AND(A653&lt;&gt;"",ISNUMBER(A653)),VLOOKUP(A653,Studies!A:BR,5,FALSE),"")</f>
        <v>Triazolam</v>
      </c>
      <c r="F653" s="78" t="s">
        <v>1976</v>
      </c>
      <c r="G653" s="78">
        <f t="shared" si="10"/>
        <v>1</v>
      </c>
    </row>
    <row r="654" spans="1:7" ht="13.9" x14ac:dyDescent="0.25">
      <c r="A654" s="91">
        <v>722</v>
      </c>
      <c r="B654" s="188" t="str">
        <f>IF(AND(A654&lt;&gt;"",ISNUMBER(A654)),VLOOKUP(A654,Studies!A:BR,2,FALSE),"")</f>
        <v>Varhe 1994</v>
      </c>
      <c r="C654" s="188" t="str">
        <f>IF(AND(A654&lt;&gt;"",ISNUMBER(A654)),VLOOKUP(A654,Studies!A:BR,3,FALSE),"")</f>
        <v>https://www.ncbi.nlm.nih.gov/pubmed/7995001</v>
      </c>
      <c r="D654" s="256" t="str">
        <f>IF(AND(A654&lt;&gt;"",ISNUMBER(A654)),VLOOKUP(A654,Studies!A:BR,4,FALSE),"")</f>
        <v>Triazolam + placebo</v>
      </c>
      <c r="E654" s="188" t="str">
        <f>IF(AND(A654&lt;&gt;"",ISNUMBER(A654)),VLOOKUP(A654,Studies!A:BR,5,FALSE),"")</f>
        <v>Triazolam</v>
      </c>
      <c r="F654" s="78" t="s">
        <v>1976</v>
      </c>
      <c r="G654" s="78">
        <f t="shared" si="10"/>
        <v>1</v>
      </c>
    </row>
    <row r="655" spans="1:7" ht="13.9" x14ac:dyDescent="0.25">
      <c r="A655" s="91">
        <v>723</v>
      </c>
      <c r="B655" s="188" t="str">
        <f>IF(AND(A655&lt;&gt;"",ISNUMBER(A655)),VLOOKUP(A655,Studies!A:BR,2,FALSE),"")</f>
        <v>Varhe 1996a</v>
      </c>
      <c r="C655" s="188" t="str">
        <f>IF(AND(A655&lt;&gt;"",ISNUMBER(A655)),VLOOKUP(A655,Studies!A:BR,3,FALSE),"")</f>
        <v>https://www.ncbi.nlm.nih.gov/pubmed/8730978</v>
      </c>
      <c r="D655" s="256" t="str">
        <f>IF(AND(A655&lt;&gt;"",ISNUMBER(A655)),VLOOKUP(A655,Studies!A:BR,4,FALSE),"")</f>
        <v>Triazolam + placebo</v>
      </c>
      <c r="E655" s="188" t="str">
        <f>IF(AND(A655&lt;&gt;"",ISNUMBER(A655)),VLOOKUP(A655,Studies!A:BR,5,FALSE),"")</f>
        <v>Triazolam</v>
      </c>
      <c r="F655" s="78" t="s">
        <v>1976</v>
      </c>
      <c r="G655" s="78">
        <f t="shared" si="10"/>
        <v>1</v>
      </c>
    </row>
    <row r="656" spans="1:7" ht="13.9" x14ac:dyDescent="0.25">
      <c r="A656" s="91">
        <v>724</v>
      </c>
      <c r="B656" s="188" t="str">
        <f>IF(AND(A656&lt;&gt;"",ISNUMBER(A656)),VLOOKUP(A656,Studies!A:BR,2,FALSE),"")</f>
        <v>Varhe 1996b</v>
      </c>
      <c r="C656" s="188" t="str">
        <f>IF(AND(A656&lt;&gt;"",ISNUMBER(A656)),VLOOKUP(A656,Studies!A:BR,3,FALSE),"")</f>
        <v>https://www.ncbi.nlm.nih.gov/pubmed/8612379</v>
      </c>
      <c r="D656" s="256" t="str">
        <f>IF(AND(A656&lt;&gt;"",ISNUMBER(A656)),VLOOKUP(A656,Studies!A:BR,4,FALSE),"")</f>
        <v>Triazolam + placebo</v>
      </c>
      <c r="E656" s="188" t="str">
        <f>IF(AND(A656&lt;&gt;"",ISNUMBER(A656)),VLOOKUP(A656,Studies!A:BR,5,FALSE),"")</f>
        <v>Triazolam</v>
      </c>
      <c r="F656" s="78" t="s">
        <v>1976</v>
      </c>
      <c r="G656" s="78">
        <f t="shared" si="10"/>
        <v>1</v>
      </c>
    </row>
    <row r="657" spans="1:7" ht="13.9" x14ac:dyDescent="0.25">
      <c r="A657" s="252">
        <v>725</v>
      </c>
      <c r="B657" s="188" t="str">
        <f>IF(AND(A657&lt;&gt;"",ISNUMBER(A657)),VLOOKUP(A657,Studies!A:BR,2,FALSE),"")</f>
        <v>Varhe 1996c</v>
      </c>
      <c r="C657" s="188" t="str">
        <f>IF(AND(A657&lt;&gt;"",ISNUMBER(A657)),VLOOKUP(A657,Studies!A:BR,3,FALSE),"")</f>
        <v>https://www.ncbi.nlm.nih.gov/pubmed/8904618</v>
      </c>
      <c r="D657" s="256" t="str">
        <f>IF(AND(A657&lt;&gt;"",ISNUMBER(A657)),VLOOKUP(A657,Studies!A:BR,4,FALSE),"")</f>
        <v>Triazolam + placebo</v>
      </c>
      <c r="E657" s="188" t="str">
        <f>IF(AND(A657&lt;&gt;"",ISNUMBER(A657)),VLOOKUP(A657,Studies!A:BR,5,FALSE),"")</f>
        <v>Triazolam</v>
      </c>
      <c r="F657" s="78" t="s">
        <v>1976</v>
      </c>
      <c r="G657" s="78">
        <f t="shared" si="10"/>
        <v>1</v>
      </c>
    </row>
    <row r="658" spans="1:7" ht="13.9" x14ac:dyDescent="0.25">
      <c r="A658" s="252">
        <v>726</v>
      </c>
      <c r="B658" s="188" t="str">
        <f>IF(AND(A658&lt;&gt;"",ISNUMBER(A658)),VLOOKUP(A658,Studies!A:BR,2,FALSE),"")</f>
        <v>Villikka 1997</v>
      </c>
      <c r="C658" s="188" t="str">
        <f>IF(AND(A658&lt;&gt;"",ISNUMBER(A658)),VLOOKUP(A658,Studies!A:BR,3,FALSE),"")</f>
        <v>https://www.ncbi.nlm.nih.gov/pubmed/9024169</v>
      </c>
      <c r="D658" s="256" t="str">
        <f>IF(AND(A658&lt;&gt;"",ISNUMBER(A658)),VLOOKUP(A658,Studies!A:BR,4,FALSE),"")</f>
        <v>Triazolam + placebo</v>
      </c>
      <c r="E658" s="188" t="str">
        <f>IF(AND(A658&lt;&gt;"",ISNUMBER(A658)),VLOOKUP(A658,Studies!A:BR,5,FALSE),"")</f>
        <v>Triazolam</v>
      </c>
      <c r="F658" s="78" t="s">
        <v>1976</v>
      </c>
      <c r="G658" s="78">
        <f t="shared" si="10"/>
        <v>1</v>
      </c>
    </row>
    <row r="659" spans="1:7" ht="13.9" x14ac:dyDescent="0.25">
      <c r="A659" s="78">
        <v>727</v>
      </c>
      <c r="B659" s="188" t="str">
        <f>IF(AND(A659&lt;&gt;"",ISNUMBER(A659)),VLOOKUP(A659,Studies!A:BR,2,FALSE),"")</f>
        <v>Villikka 1998</v>
      </c>
      <c r="C659" s="188" t="str">
        <f>IF(AND(A659&lt;&gt;"",ISNUMBER(A659)),VLOOKUP(A659,Studies!A:BR,3,FALSE),"")</f>
        <v>https://www.ncbi.nlm.nih.gov/pubmed/9783333</v>
      </c>
      <c r="D659" s="256" t="str">
        <f>IF(AND(A659&lt;&gt;"",ISNUMBER(A659)),VLOOKUP(A659,Studies!A:BR,4,FALSE),"")</f>
        <v>Triazolam + placebo</v>
      </c>
      <c r="E659" s="188" t="str">
        <f>IF(AND(A659&lt;&gt;"",ISNUMBER(A659)),VLOOKUP(A659,Studies!A:BR,5,FALSE),"")</f>
        <v>Triazolam</v>
      </c>
      <c r="F659" s="78" t="s">
        <v>1976</v>
      </c>
      <c r="G659" s="78">
        <f t="shared" si="10"/>
        <v>1</v>
      </c>
    </row>
    <row r="660" spans="1:7" ht="13.9" x14ac:dyDescent="0.25">
      <c r="A660" s="78">
        <v>728</v>
      </c>
      <c r="B660" s="188" t="str">
        <f>IF(AND(A660&lt;&gt;"",ISNUMBER(A660)),VLOOKUP(A660,Studies!A:BR,2,FALSE),"")</f>
        <v>Adams 1984</v>
      </c>
      <c r="C660" s="188" t="str">
        <f>IF(AND(A660&lt;&gt;"",ISNUMBER(A660)),VLOOKUP(A660,Studies!A:BR,3,FALSE),"")</f>
        <v>https://www.ncbi.nlm.nih.gov/pubmed/6486443</v>
      </c>
      <c r="D660" s="256" t="str">
        <f>IF(AND(A660&lt;&gt;"",ISNUMBER(A660)),VLOOKUP(A660,Studies!A:BR,4,FALSE),"")</f>
        <v>0.25 mg, Individual 1</v>
      </c>
      <c r="E660" s="188" t="str">
        <f>IF(AND(A660&lt;&gt;"",ISNUMBER(A660)),VLOOKUP(A660,Studies!A:BR,5,FALSE),"")</f>
        <v>Alprazolam</v>
      </c>
      <c r="F660" s="78" t="s">
        <v>2055</v>
      </c>
      <c r="G660" s="78">
        <f t="shared" si="10"/>
        <v>1</v>
      </c>
    </row>
    <row r="661" spans="1:7" ht="13.9" x14ac:dyDescent="0.25">
      <c r="A661" s="78">
        <v>729</v>
      </c>
      <c r="B661" s="188" t="str">
        <f>IF(AND(A661&lt;&gt;"",ISNUMBER(A661)),VLOOKUP(A661,Studies!A:BR,2,FALSE),"")</f>
        <v>Adams 1984</v>
      </c>
      <c r="C661" s="188" t="str">
        <f>IF(AND(A661&lt;&gt;"",ISNUMBER(A661)),VLOOKUP(A661,Studies!A:BR,3,FALSE),"")</f>
        <v>https://www.ncbi.nlm.nih.gov/pubmed/6486443</v>
      </c>
      <c r="D661" s="256" t="str">
        <f>IF(AND(A661&lt;&gt;"",ISNUMBER(A661)),VLOOKUP(A661,Studies!A:BR,4,FALSE),"")</f>
        <v>0.25 mg, Individual 2</v>
      </c>
      <c r="E661" s="188" t="str">
        <f>IF(AND(A661&lt;&gt;"",ISNUMBER(A661)),VLOOKUP(A661,Studies!A:BR,5,FALSE),"")</f>
        <v>Alprazolam</v>
      </c>
      <c r="F661" s="78" t="s">
        <v>2055</v>
      </c>
      <c r="G661" s="78">
        <f t="shared" si="10"/>
        <v>1</v>
      </c>
    </row>
    <row r="662" spans="1:7" ht="13.9" x14ac:dyDescent="0.25">
      <c r="A662" s="78">
        <v>730</v>
      </c>
      <c r="B662" s="188" t="str">
        <f>IF(AND(A662&lt;&gt;"",ISNUMBER(A662)),VLOOKUP(A662,Studies!A:BR,2,FALSE),"")</f>
        <v>Adams 1984</v>
      </c>
      <c r="C662" s="188" t="str">
        <f>IF(AND(A662&lt;&gt;"",ISNUMBER(A662)),VLOOKUP(A662,Studies!A:BR,3,FALSE),"")</f>
        <v>https://www.ncbi.nlm.nih.gov/pubmed/6486443</v>
      </c>
      <c r="D662" s="256" t="str">
        <f>IF(AND(A662&lt;&gt;"",ISNUMBER(A662)),VLOOKUP(A662,Studies!A:BR,4,FALSE),"")</f>
        <v>4 mg, Individual 1</v>
      </c>
      <c r="E662" s="188" t="str">
        <f>IF(AND(A662&lt;&gt;"",ISNUMBER(A662)),VLOOKUP(A662,Studies!A:BR,5,FALSE),"")</f>
        <v>Alprazolam</v>
      </c>
      <c r="F662" s="78" t="s">
        <v>2055</v>
      </c>
      <c r="G662" s="78">
        <f t="shared" si="10"/>
        <v>1</v>
      </c>
    </row>
    <row r="663" spans="1:7" ht="13.9" x14ac:dyDescent="0.25">
      <c r="A663" s="78">
        <v>731</v>
      </c>
      <c r="B663" s="188" t="str">
        <f>IF(AND(A663&lt;&gt;"",ISNUMBER(A663)),VLOOKUP(A663,Studies!A:BR,2,FALSE),"")</f>
        <v>Adams 1984</v>
      </c>
      <c r="C663" s="188" t="str">
        <f>IF(AND(A663&lt;&gt;"",ISNUMBER(A663)),VLOOKUP(A663,Studies!A:BR,3,FALSE),"")</f>
        <v>https://www.ncbi.nlm.nih.gov/pubmed/6486443</v>
      </c>
      <c r="D663" s="256" t="str">
        <f>IF(AND(A663&lt;&gt;"",ISNUMBER(A663)),VLOOKUP(A663,Studies!A:BR,4,FALSE),"")</f>
        <v>4 mg, Individual 2</v>
      </c>
      <c r="E663" s="188" t="str">
        <f>IF(AND(A663&lt;&gt;"",ISNUMBER(A663)),VLOOKUP(A663,Studies!A:BR,5,FALSE),"")</f>
        <v>Alprazolam</v>
      </c>
      <c r="F663" s="78" t="s">
        <v>2055</v>
      </c>
      <c r="G663" s="78">
        <f t="shared" si="10"/>
        <v>1</v>
      </c>
    </row>
    <row r="664" spans="1:7" ht="13.9" x14ac:dyDescent="0.25">
      <c r="A664" s="78">
        <v>732</v>
      </c>
      <c r="B664" s="188" t="str">
        <f>IF(AND(A664&lt;&gt;"",ISNUMBER(A664)),VLOOKUP(A664,Studies!A:BR,2,FALSE),"")</f>
        <v>Adams 1984</v>
      </c>
      <c r="C664" s="188" t="str">
        <f>IF(AND(A664&lt;&gt;"",ISNUMBER(A664)),VLOOKUP(A664,Studies!A:BR,3,FALSE),"")</f>
        <v>https://www.ncbi.nlm.nih.gov/pubmed/6486443</v>
      </c>
      <c r="D664" s="256" t="str">
        <f>IF(AND(A664&lt;&gt;"",ISNUMBER(A664)),VLOOKUP(A664,Studies!A:BR,4,FALSE),"")</f>
        <v>4 mg, Individual 3</v>
      </c>
      <c r="E664" s="188" t="str">
        <f>IF(AND(A664&lt;&gt;"",ISNUMBER(A664)),VLOOKUP(A664,Studies!A:BR,5,FALSE),"")</f>
        <v>Alprazolam</v>
      </c>
      <c r="F664" s="78" t="s">
        <v>2055</v>
      </c>
      <c r="G664" s="78">
        <f t="shared" si="10"/>
        <v>1</v>
      </c>
    </row>
    <row r="665" spans="1:7" ht="13.9" x14ac:dyDescent="0.25">
      <c r="A665" s="78">
        <v>733</v>
      </c>
      <c r="B665" s="188" t="str">
        <f>IF(AND(A665&lt;&gt;"",ISNUMBER(A665)),VLOOKUP(A665,Studies!A:BR,2,FALSE),"")</f>
        <v>Bertz 1997</v>
      </c>
      <c r="C665" s="188" t="str">
        <f>IF(AND(A665&lt;&gt;"",ISNUMBER(A665)),VLOOKUP(A665,Studies!A:BR,3,FALSE),"")</f>
        <v>https://www.ncbi.nlm.nih.gov/pubmed/9190868</v>
      </c>
      <c r="D665" s="256" t="str">
        <f>IF(AND(A665&lt;&gt;"",ISNUMBER(A665)),VLOOKUP(A665,Studies!A:BR,4,FALSE),"")</f>
        <v>2 mg, young subjects</v>
      </c>
      <c r="E665" s="188" t="str">
        <f>IF(AND(A665&lt;&gt;"",ISNUMBER(A665)),VLOOKUP(A665,Studies!A:BR,5,FALSE),"")</f>
        <v>Alprazolam</v>
      </c>
      <c r="F665" s="78" t="s">
        <v>2055</v>
      </c>
      <c r="G665" s="78">
        <f t="shared" si="10"/>
        <v>1</v>
      </c>
    </row>
    <row r="666" spans="1:7" ht="13.9" x14ac:dyDescent="0.25">
      <c r="A666" s="78">
        <v>734</v>
      </c>
      <c r="B666" s="188" t="str">
        <f>IF(AND(A666&lt;&gt;"",ISNUMBER(A666)),VLOOKUP(A666,Studies!A:BR,2,FALSE),"")</f>
        <v>Eller 1990</v>
      </c>
      <c r="C666" s="188" t="str">
        <f>IF(AND(A666&lt;&gt;"",ISNUMBER(A666)),VLOOKUP(A666,Studies!A:BR,3,FALSE),"")</f>
        <v>https://www.ncbi.nlm.nih.gov/pubmed/2322635</v>
      </c>
      <c r="D666" s="256" t="str">
        <f>IF(AND(A666&lt;&gt;"",ISNUMBER(A666)),VLOOKUP(A666,Studies!A:BR,4,FALSE),"")</f>
        <v>Treatment C (fasting IR)</v>
      </c>
      <c r="E666" s="188" t="str">
        <f>IF(AND(A666&lt;&gt;"",ISNUMBER(A666)),VLOOKUP(A666,Studies!A:BR,5,FALSE),"")</f>
        <v>Alprazolam</v>
      </c>
      <c r="F666" s="78" t="s">
        <v>2055</v>
      </c>
      <c r="G666" s="78">
        <f t="shared" si="10"/>
        <v>1</v>
      </c>
    </row>
    <row r="667" spans="1:7" ht="13.9" x14ac:dyDescent="0.25">
      <c r="A667" s="78">
        <v>735</v>
      </c>
      <c r="B667" s="188" t="str">
        <f>IF(AND(A667&lt;&gt;"",ISNUMBER(A667)),VLOOKUP(A667,Studies!A:BR,2,FALSE),"")</f>
        <v>Fleishaker 1989</v>
      </c>
      <c r="C667" s="188" t="str">
        <f>IF(AND(A667&lt;&gt;"",ISNUMBER(A667)),VLOOKUP(A667,Studies!A:BR,3,FALSE),"")</f>
        <v>https://www.ncbi.nlm.nih.gov/pubmed/2754023</v>
      </c>
      <c r="D667" s="256" t="str">
        <f>IF(AND(A667&lt;&gt;"",ISNUMBER(A667)),VLOOKUP(A667,Studies!A:BR,4,FALSE),"")</f>
        <v>Treatment A (IV administration)</v>
      </c>
      <c r="E667" s="188" t="str">
        <f>IF(AND(A667&lt;&gt;"",ISNUMBER(A667)),VLOOKUP(A667,Studies!A:BR,5,FALSE),"")</f>
        <v>Alprazolam</v>
      </c>
      <c r="F667" s="78" t="s">
        <v>2055</v>
      </c>
      <c r="G667" s="78">
        <f t="shared" si="10"/>
        <v>1</v>
      </c>
    </row>
    <row r="668" spans="1:7" ht="13.9" x14ac:dyDescent="0.25">
      <c r="A668" s="78">
        <v>736</v>
      </c>
      <c r="B668" s="188" t="str">
        <f>IF(AND(A668&lt;&gt;"",ISNUMBER(A668)),VLOOKUP(A668,Studies!A:BR,2,FALSE),"")</f>
        <v>Friedman 1991</v>
      </c>
      <c r="C668" s="188" t="str">
        <f>IF(AND(A668&lt;&gt;"",ISNUMBER(A668)),VLOOKUP(A668,Studies!A:BR,3,FALSE),"")</f>
        <v>https://www.ncbi.nlm.nih.gov/pubmed/1881994</v>
      </c>
      <c r="D668" s="256" t="str">
        <f>IF(AND(A668&lt;&gt;"",ISNUMBER(A668)),VLOOKUP(A668,Studies!A:BR,4,FALSE),"")</f>
        <v>Alprazolam group</v>
      </c>
      <c r="E668" s="188" t="str">
        <f>IF(AND(A668&lt;&gt;"",ISNUMBER(A668)),VLOOKUP(A668,Studies!A:BR,5,FALSE),"")</f>
        <v>Alprazolam</v>
      </c>
      <c r="F668" s="78" t="s">
        <v>2055</v>
      </c>
      <c r="G668" s="78">
        <f t="shared" si="10"/>
        <v>1</v>
      </c>
    </row>
    <row r="669" spans="1:7" ht="13.9" x14ac:dyDescent="0.25">
      <c r="A669" s="78">
        <v>737</v>
      </c>
      <c r="B669" s="188" t="str">
        <f>IF(AND(A669&lt;&gt;"",ISNUMBER(A669)),VLOOKUP(A669,Studies!A:BR,2,FALSE),"")</f>
        <v>Greenblatt 1988</v>
      </c>
      <c r="C669" s="188" t="str">
        <f>IF(AND(A669&lt;&gt;"",ISNUMBER(A669)),VLOOKUP(A669,Studies!A:BR,3,FALSE),"")</f>
        <v>https://www.ncbi.nlm.nih.gov/pubmed/3138056</v>
      </c>
      <c r="D669" s="256" t="str">
        <f>IF(AND(A669&lt;&gt;"",ISNUMBER(A669)),VLOOKUP(A669,Studies!A:BR,4,FALSE),"")</f>
        <v>Alprazolam group</v>
      </c>
      <c r="E669" s="188" t="str">
        <f>IF(AND(A669&lt;&gt;"",ISNUMBER(A669)),VLOOKUP(A669,Studies!A:BR,5,FALSE),"")</f>
        <v>Alprazolam</v>
      </c>
      <c r="F669" s="78" t="s">
        <v>2055</v>
      </c>
      <c r="G669" s="78">
        <f t="shared" si="10"/>
        <v>1</v>
      </c>
    </row>
    <row r="670" spans="1:7" ht="13.9" x14ac:dyDescent="0.25">
      <c r="A670" s="78">
        <v>738</v>
      </c>
      <c r="B670" s="188" t="str">
        <f>IF(AND(A670&lt;&gt;"",ISNUMBER(A670)),VLOOKUP(A670,Studies!A:BR,2,FALSE),"")</f>
        <v>Greenblatt 1992</v>
      </c>
      <c r="C670" s="188" t="str">
        <f>IF(AND(A670&lt;&gt;"",ISNUMBER(A670)),VLOOKUP(A670,Studies!A:BR,3,FALSE),"")</f>
        <v>https://www.ncbi.nlm.nih.gov/pubmed/1424422</v>
      </c>
      <c r="D670" s="256" t="str">
        <f>IF(AND(A670&lt;&gt;"",ISNUMBER(A670)),VLOOKUP(A670,Studies!A:BR,4,FALSE),"")</f>
        <v>Alprazolam group, Placebo first, Fluoxetine second</v>
      </c>
      <c r="E670" s="188" t="str">
        <f>IF(AND(A670&lt;&gt;"",ISNUMBER(A670)),VLOOKUP(A670,Studies!A:BR,5,FALSE),"")</f>
        <v>Alprazolam</v>
      </c>
      <c r="F670" s="78" t="s">
        <v>2055</v>
      </c>
      <c r="G670" s="78">
        <f t="shared" si="10"/>
        <v>1</v>
      </c>
    </row>
    <row r="671" spans="1:7" ht="13.9" x14ac:dyDescent="0.25">
      <c r="A671" s="78">
        <v>739</v>
      </c>
      <c r="B671" s="188" t="str">
        <f>IF(AND(A671&lt;&gt;"",ISNUMBER(A671)),VLOOKUP(A671,Studies!A:BR,2,FALSE),"")</f>
        <v>Greenblatt 1998b</v>
      </c>
      <c r="C671" s="188" t="str">
        <f>IF(AND(A671&lt;&gt;"",ISNUMBER(A671)),VLOOKUP(A671,Studies!A:BR,3,FALSE),"")</f>
        <v>https://www.ncbi.nlm.nih.gov/pubmed/9757147</v>
      </c>
      <c r="D671" s="256" t="str">
        <f>IF(AND(A671&lt;&gt;"",ISNUMBER(A671)),VLOOKUP(A671,Studies!A:BR,4,FALSE),"")</f>
        <v>Alprazolam alone (Trial A)</v>
      </c>
      <c r="E671" s="188" t="str">
        <f>IF(AND(A671&lt;&gt;"",ISNUMBER(A671)),VLOOKUP(A671,Studies!A:BR,5,FALSE),"")</f>
        <v>Alprazolam</v>
      </c>
      <c r="F671" s="78" t="s">
        <v>2055</v>
      </c>
      <c r="G671" s="78">
        <f t="shared" si="10"/>
        <v>1</v>
      </c>
    </row>
    <row r="672" spans="1:7" ht="13.9" x14ac:dyDescent="0.25">
      <c r="A672" s="78">
        <v>740</v>
      </c>
      <c r="B672" s="188" t="str">
        <f>IF(AND(A672&lt;&gt;"",ISNUMBER(A672)),VLOOKUP(A672,Studies!A:BR,2,FALSE),"")</f>
        <v>Greenblatt 2000</v>
      </c>
      <c r="C672" s="188" t="str">
        <f>IF(AND(A672&lt;&gt;"",ISNUMBER(A672)),VLOOKUP(A672,Studies!A:BR,3,FALSE),"")</f>
        <v>https://www.ncbi.nlm.nih.gov/pubmed/10801241</v>
      </c>
      <c r="D672" s="256" t="str">
        <f>IF(AND(A672&lt;&gt;"",ISNUMBER(A672)),VLOOKUP(A672,Studies!A:BR,4,FALSE),"")</f>
        <v>Control</v>
      </c>
      <c r="E672" s="188" t="str">
        <f>IF(AND(A672&lt;&gt;"",ISNUMBER(A672)),VLOOKUP(A672,Studies!A:BR,5,FALSE),"")</f>
        <v>Alprazolam</v>
      </c>
      <c r="F672" s="78" t="s">
        <v>2055</v>
      </c>
      <c r="G672" s="78">
        <f t="shared" si="10"/>
        <v>1</v>
      </c>
    </row>
    <row r="673" spans="1:7" ht="13.9" x14ac:dyDescent="0.25">
      <c r="A673" s="78">
        <v>741</v>
      </c>
      <c r="B673" s="188" t="str">
        <f>IF(AND(A673&lt;&gt;"",ISNUMBER(A673)),VLOOKUP(A673,Studies!A:BR,2,FALSE),"")</f>
        <v>Juhl 1984</v>
      </c>
      <c r="C673" s="188" t="str">
        <f>IF(AND(A673&lt;&gt;"",ISNUMBER(A673)),VLOOKUP(A673,Studies!A:BR,3,FALSE),"")</f>
        <v>https://www.ncbi.nlm.nih.gov/pubmed/6143766</v>
      </c>
      <c r="D673" s="256" t="str">
        <f>IF(AND(A673&lt;&gt;"",ISNUMBER(A673)),VLOOKUP(A673,Studies!A:BR,4,FALSE),"")</f>
        <v>Healthy control group</v>
      </c>
      <c r="E673" s="188" t="str">
        <f>IF(AND(A673&lt;&gt;"",ISNUMBER(A673)),VLOOKUP(A673,Studies!A:BR,5,FALSE),"")</f>
        <v>Alprazolam</v>
      </c>
      <c r="F673" s="78" t="s">
        <v>2055</v>
      </c>
      <c r="G673" s="78">
        <f t="shared" si="10"/>
        <v>1</v>
      </c>
    </row>
    <row r="674" spans="1:7" ht="13.9" x14ac:dyDescent="0.25">
      <c r="A674" s="78">
        <v>742</v>
      </c>
      <c r="B674" s="188" t="str">
        <f>IF(AND(A674&lt;&gt;"",ISNUMBER(A674)),VLOOKUP(A674,Studies!A:BR,2,FALSE),"")</f>
        <v>Kaplan 1998</v>
      </c>
      <c r="C674" s="188" t="str">
        <f>IF(AND(A674&lt;&gt;"",ISNUMBER(A674)),VLOOKUP(A674,Studies!A:BR,3,FALSE),"")</f>
        <v>https://www.ncbi.nlm.nih.gov/pubmed/9597554</v>
      </c>
      <c r="D674" s="256" t="str">
        <f>IF(AND(A674&lt;&gt;"",ISNUMBER(A674)),VLOOKUP(A674,Studies!A:BR,4,FALSE),"")</f>
        <v>Young</v>
      </c>
      <c r="E674" s="188" t="str">
        <f>IF(AND(A674&lt;&gt;"",ISNUMBER(A674)),VLOOKUP(A674,Studies!A:BR,5,FALSE),"")</f>
        <v>Alprazolam</v>
      </c>
      <c r="F674" s="78" t="s">
        <v>2055</v>
      </c>
      <c r="G674" s="78">
        <f t="shared" si="10"/>
        <v>1</v>
      </c>
    </row>
    <row r="675" spans="1:7" ht="13.9" x14ac:dyDescent="0.25">
      <c r="A675" s="78">
        <v>743</v>
      </c>
      <c r="B675" s="188" t="str">
        <f>IF(AND(A675&lt;&gt;"",ISNUMBER(A675)),VLOOKUP(A675,Studies!A:BR,2,FALSE),"")</f>
        <v>Kirkwood 1991</v>
      </c>
      <c r="C675" s="188" t="str">
        <f>IF(AND(A675&lt;&gt;"",ISNUMBER(A675)),VLOOKUP(A675,Studies!A:BR,3,FALSE),"")</f>
        <v>https://www.ncbi.nlm.nih.gov/pubmed/1914376</v>
      </c>
      <c r="D675" s="256" t="str">
        <f>IF(AND(A675&lt;&gt;"",ISNUMBER(A675)),VLOOKUP(A675,Studies!A:BR,4,FALSE),"")</f>
        <v>Men</v>
      </c>
      <c r="E675" s="188" t="str">
        <f>IF(AND(A675&lt;&gt;"",ISNUMBER(A675)),VLOOKUP(A675,Studies!A:BR,5,FALSE),"")</f>
        <v>Alprazolam</v>
      </c>
      <c r="F675" s="78" t="s">
        <v>2055</v>
      </c>
      <c r="G675" s="78">
        <f t="shared" si="10"/>
        <v>1</v>
      </c>
    </row>
    <row r="676" spans="1:7" ht="13.9" x14ac:dyDescent="0.25">
      <c r="A676" s="78">
        <v>744</v>
      </c>
      <c r="B676" s="188" t="str">
        <f>IF(AND(A676&lt;&gt;"",ISNUMBER(A676)),VLOOKUP(A676,Studies!A:BR,2,FALSE),"")</f>
        <v>Kroboth 1988</v>
      </c>
      <c r="C676" s="188" t="str">
        <f>IF(AND(A676&lt;&gt;"",ISNUMBER(A676)),VLOOKUP(A676,Studies!A:BR,3,FALSE),"")</f>
        <v>https://www.ncbi.nlm.nih.gov/pubmed/3345619</v>
      </c>
      <c r="D676" s="256" t="str">
        <f>IF(AND(A676&lt;&gt;"",ISNUMBER(A676)),VLOOKUP(A676,Studies!A:BR,4,FALSE),"")</f>
        <v>0.5 mg/2 min</v>
      </c>
      <c r="E676" s="188" t="str">
        <f>IF(AND(A676&lt;&gt;"",ISNUMBER(A676)),VLOOKUP(A676,Studies!A:BR,5,FALSE),"")</f>
        <v>Alprazolam</v>
      </c>
      <c r="F676" s="78" t="s">
        <v>2055</v>
      </c>
      <c r="G676" s="78">
        <f t="shared" si="10"/>
        <v>1</v>
      </c>
    </row>
    <row r="677" spans="1:7" ht="13.9" x14ac:dyDescent="0.25">
      <c r="A677" s="78">
        <v>745</v>
      </c>
      <c r="B677" s="188" t="str">
        <f>IF(AND(A677&lt;&gt;"",ISNUMBER(A677)),VLOOKUP(A677,Studies!A:BR,2,FALSE),"")</f>
        <v>Kroboth 1988</v>
      </c>
      <c r="C677" s="188" t="str">
        <f>IF(AND(A677&lt;&gt;"",ISNUMBER(A677)),VLOOKUP(A677,Studies!A:BR,3,FALSE),"")</f>
        <v>https://www.ncbi.nlm.nih.gov/pubmed/3345619</v>
      </c>
      <c r="D677" s="256" t="str">
        <f>IF(AND(A677&lt;&gt;"",ISNUMBER(A677)),VLOOKUP(A677,Studies!A:BR,4,FALSE),"")</f>
        <v>2.0 mg/2 min</v>
      </c>
      <c r="E677" s="188" t="str">
        <f>IF(AND(A677&lt;&gt;"",ISNUMBER(A677)),VLOOKUP(A677,Studies!A:BR,5,FALSE),"")</f>
        <v>Alprazolam</v>
      </c>
      <c r="F677" s="78" t="s">
        <v>2055</v>
      </c>
      <c r="G677" s="78">
        <f t="shared" si="10"/>
        <v>1</v>
      </c>
    </row>
    <row r="678" spans="1:7" ht="13.9" x14ac:dyDescent="0.25">
      <c r="A678" s="78">
        <v>746</v>
      </c>
      <c r="B678" s="188" t="str">
        <f>IF(AND(A678&lt;&gt;"",ISNUMBER(A678)),VLOOKUP(A678,Studies!A:BR,2,FALSE),"")</f>
        <v>Kroboth 1988</v>
      </c>
      <c r="C678" s="188" t="str">
        <f>IF(AND(A678&lt;&gt;"",ISNUMBER(A678)),VLOOKUP(A678,Studies!A:BR,3,FALSE),"")</f>
        <v>https://www.ncbi.nlm.nih.gov/pubmed/3345619</v>
      </c>
      <c r="D678" s="256" t="str">
        <f>IF(AND(A678&lt;&gt;"",ISNUMBER(A678)),VLOOKUP(A678,Studies!A:BR,4,FALSE),"")</f>
        <v>1.0 mg/2 min, then 72 µg/hr for 8 hours</v>
      </c>
      <c r="E678" s="188" t="str">
        <f>IF(AND(A678&lt;&gt;"",ISNUMBER(A678)),VLOOKUP(A678,Studies!A:BR,5,FALSE),"")</f>
        <v>Alprazolam</v>
      </c>
      <c r="F678" s="78" t="s">
        <v>2055</v>
      </c>
      <c r="G678" s="78">
        <f t="shared" si="10"/>
        <v>1</v>
      </c>
    </row>
    <row r="679" spans="1:7" ht="13.9" x14ac:dyDescent="0.25">
      <c r="A679" s="78">
        <v>747</v>
      </c>
      <c r="B679" s="188" t="str">
        <f>IF(AND(A679&lt;&gt;"",ISNUMBER(A679)),VLOOKUP(A679,Studies!A:BR,2,FALSE),"")</f>
        <v>Lin 1988</v>
      </c>
      <c r="C679" s="188" t="str">
        <f>IF(AND(A679&lt;&gt;"",ISNUMBER(A679)),VLOOKUP(A679,Studies!A:BR,3,FALSE),"")</f>
        <v>https://www.ncbi.nlm.nih.gov/pubmed/3146770</v>
      </c>
      <c r="D679" s="256" t="str">
        <f>IF(AND(A679&lt;&gt;"",ISNUMBER(A679)),VLOOKUP(A679,Studies!A:BR,4,FALSE),"")</f>
        <v>IV administration, Caucasian subjects</v>
      </c>
      <c r="E679" s="188" t="str">
        <f>IF(AND(A679&lt;&gt;"",ISNUMBER(A679)),VLOOKUP(A679,Studies!A:BR,5,FALSE),"")</f>
        <v>Alprazolam</v>
      </c>
      <c r="F679" s="78" t="s">
        <v>2055</v>
      </c>
      <c r="G679" s="78">
        <f t="shared" si="10"/>
        <v>1</v>
      </c>
    </row>
    <row r="680" spans="1:7" ht="13.9" x14ac:dyDescent="0.25">
      <c r="A680" s="78">
        <v>748</v>
      </c>
      <c r="B680" s="188" t="str">
        <f>IF(AND(A680&lt;&gt;"",ISNUMBER(A680)),VLOOKUP(A680,Studies!A:BR,2,FALSE),"")</f>
        <v>Lin 1988</v>
      </c>
      <c r="C680" s="188" t="str">
        <f>IF(AND(A680&lt;&gt;"",ISNUMBER(A680)),VLOOKUP(A680,Studies!A:BR,3,FALSE),"")</f>
        <v>https://www.ncbi.nlm.nih.gov/pubmed/3146770</v>
      </c>
      <c r="D680" s="256" t="str">
        <f>IF(AND(A680&lt;&gt;"",ISNUMBER(A680)),VLOOKUP(A680,Studies!A:BR,4,FALSE),"")</f>
        <v>Oral administration, Caucasian subjects</v>
      </c>
      <c r="E680" s="188" t="str">
        <f>IF(AND(A680&lt;&gt;"",ISNUMBER(A680)),VLOOKUP(A680,Studies!A:BR,5,FALSE),"")</f>
        <v>Alprazolam</v>
      </c>
      <c r="F680" s="78" t="s">
        <v>2055</v>
      </c>
      <c r="G680" s="78">
        <f t="shared" si="10"/>
        <v>1</v>
      </c>
    </row>
    <row r="681" spans="1:7" ht="13.9" x14ac:dyDescent="0.25">
      <c r="A681" s="78">
        <v>749</v>
      </c>
      <c r="B681" s="188" t="str">
        <f>IF(AND(A681&lt;&gt;"",ISNUMBER(A681)),VLOOKUP(A681,Studies!A:BR,2,FALSE),"")</f>
        <v>Schmider 1999</v>
      </c>
      <c r="C681" s="188" t="str">
        <f>IF(AND(A681&lt;&gt;"",ISNUMBER(A681)),VLOOKUP(A681,Studies!A:BR,3,FALSE),"")</f>
        <v>https://www.ncbi.nlm.nih.gov/pubmed/10634135</v>
      </c>
      <c r="D681" s="256" t="str">
        <f>IF(AND(A681&lt;&gt;"",ISNUMBER(A681)),VLOOKUP(A681,Studies!A:BR,4,FALSE),"")</f>
        <v>Alprazolam alone</v>
      </c>
      <c r="E681" s="188" t="str">
        <f>IF(AND(A681&lt;&gt;"",ISNUMBER(A681)),VLOOKUP(A681,Studies!A:BR,5,FALSE),"")</f>
        <v>Alprazolam</v>
      </c>
      <c r="F681" s="78" t="s">
        <v>2055</v>
      </c>
      <c r="G681" s="78">
        <f t="shared" si="10"/>
        <v>1</v>
      </c>
    </row>
    <row r="682" spans="1:7" ht="13.9" x14ac:dyDescent="0.25">
      <c r="A682" s="78">
        <v>750</v>
      </c>
      <c r="B682" s="188" t="str">
        <f>IF(AND(A682&lt;&gt;"",ISNUMBER(A682)),VLOOKUP(A682,Studies!A:BR,2,FALSE),"")</f>
        <v>Schmith 1991</v>
      </c>
      <c r="C682" s="188" t="str">
        <f>IF(AND(A682&lt;&gt;"",ISNUMBER(A682)),VLOOKUP(A682,Studies!A:BR,3,FALSE),"")</f>
        <v>https://www.ncbi.nlm.nih.gov/pubmed/1880224</v>
      </c>
      <c r="D682" s="256" t="str">
        <f>IF(AND(A682&lt;&gt;"",ISNUMBER(A682)),VLOOKUP(A682,Studies!A:BR,4,FALSE),"")</f>
        <v>Normal subjects 0.5 mg</v>
      </c>
      <c r="E682" s="188" t="str">
        <f>IF(AND(A682&lt;&gt;"",ISNUMBER(A682)),VLOOKUP(A682,Studies!A:BR,5,FALSE),"")</f>
        <v>Alprazolam</v>
      </c>
      <c r="F682" s="78" t="s">
        <v>2055</v>
      </c>
      <c r="G682" s="78">
        <f t="shared" si="10"/>
        <v>1</v>
      </c>
    </row>
    <row r="683" spans="1:7" ht="13.9" x14ac:dyDescent="0.25">
      <c r="A683" s="78">
        <v>751</v>
      </c>
      <c r="B683" s="188" t="str">
        <f>IF(AND(A683&lt;&gt;"",ISNUMBER(A683)),VLOOKUP(A683,Studies!A:BR,2,FALSE),"")</f>
        <v>Schmith 1991</v>
      </c>
      <c r="C683" s="188" t="str">
        <f>IF(AND(A683&lt;&gt;"",ISNUMBER(A683)),VLOOKUP(A683,Studies!A:BR,3,FALSE),"")</f>
        <v>https://www.ncbi.nlm.nih.gov/pubmed/1880224</v>
      </c>
      <c r="D683" s="256" t="str">
        <f>IF(AND(A683&lt;&gt;"",ISNUMBER(A683)),VLOOKUP(A683,Studies!A:BR,4,FALSE),"")</f>
        <v>Normal subjects 2 mg</v>
      </c>
      <c r="E683" s="188" t="str">
        <f>IF(AND(A683&lt;&gt;"",ISNUMBER(A683)),VLOOKUP(A683,Studies!A:BR,5,FALSE),"")</f>
        <v>Alprazolam</v>
      </c>
      <c r="F683" s="78" t="s">
        <v>2055</v>
      </c>
      <c r="G683" s="78">
        <f t="shared" si="10"/>
        <v>1</v>
      </c>
    </row>
    <row r="684" spans="1:7" ht="13.9" x14ac:dyDescent="0.25">
      <c r="A684" s="78">
        <v>752</v>
      </c>
      <c r="B684" s="188" t="str">
        <f>IF(AND(A684&lt;&gt;"",ISNUMBER(A684)),VLOOKUP(A684,Studies!A:BR,2,FALSE),"")</f>
        <v>Smith 1984</v>
      </c>
      <c r="C684" s="188" t="str">
        <f>IF(AND(A684&lt;&gt;"",ISNUMBER(A684)),VLOOKUP(A684,Studies!A:BR,3,FALSE),"")</f>
        <v>https://www.ncbi.nlm.nih.gov/pubmed/6152055</v>
      </c>
      <c r="D684" s="256" t="str">
        <f>IF(AND(A684&lt;&gt;"",ISNUMBER(A684)),VLOOKUP(A684,Studies!A:BR,4,FALSE),"")</f>
        <v>IV administration</v>
      </c>
      <c r="E684" s="188" t="str">
        <f>IF(AND(A684&lt;&gt;"",ISNUMBER(A684)),VLOOKUP(A684,Studies!A:BR,5,FALSE),"")</f>
        <v>Alprazolam</v>
      </c>
      <c r="F684" s="78" t="s">
        <v>2055</v>
      </c>
      <c r="G684" s="78">
        <f t="shared" si="10"/>
        <v>1</v>
      </c>
    </row>
    <row r="685" spans="1:7" ht="13.9" x14ac:dyDescent="0.25">
      <c r="A685" s="78">
        <v>753</v>
      </c>
      <c r="B685" s="188" t="str">
        <f>IF(AND(A685&lt;&gt;"",ISNUMBER(A685)),VLOOKUP(A685,Studies!A:BR,2,FALSE),"")</f>
        <v>Smith 1984</v>
      </c>
      <c r="C685" s="188" t="str">
        <f>IF(AND(A685&lt;&gt;"",ISNUMBER(A685)),VLOOKUP(A685,Studies!A:BR,3,FALSE),"")</f>
        <v>https://www.ncbi.nlm.nih.gov/pubmed/6152055</v>
      </c>
      <c r="D685" s="256" t="str">
        <f>IF(AND(A685&lt;&gt;"",ISNUMBER(A685)),VLOOKUP(A685,Studies!A:BR,4,FALSE),"")</f>
        <v>Oral administration</v>
      </c>
      <c r="E685" s="188" t="str">
        <f>IF(AND(A685&lt;&gt;"",ISNUMBER(A685)),VLOOKUP(A685,Studies!A:BR,5,FALSE),"")</f>
        <v>Alprazolam</v>
      </c>
      <c r="F685" s="78" t="s">
        <v>2055</v>
      </c>
      <c r="G685" s="78">
        <f t="shared" si="10"/>
        <v>1</v>
      </c>
    </row>
    <row r="686" spans="1:7" ht="13.9" x14ac:dyDescent="0.25">
      <c r="A686" s="78">
        <v>754</v>
      </c>
      <c r="B686" s="188" t="str">
        <f>IF(AND(A686&lt;&gt;"",ISNUMBER(A686)),VLOOKUP(A686,Studies!A:BR,2,FALSE),"")</f>
        <v>Wennerholm 2005</v>
      </c>
      <c r="C686" s="188" t="str">
        <f>IF(AND(A686&lt;&gt;"",ISNUMBER(A686)),VLOOKUP(A686,Studies!A:BR,3,FALSE),"")</f>
        <v>https://www.ncbi.nlm.nih.gov/pubmed/15806426</v>
      </c>
      <c r="D686" s="256" t="str">
        <f>IF(AND(A686&lt;&gt;"",ISNUMBER(A686)),VLOOKUP(A686,Studies!A:BR,4,FALSE),"")</f>
        <v>Figure 1</v>
      </c>
      <c r="E686" s="188" t="str">
        <f>IF(AND(A686&lt;&gt;"",ISNUMBER(A686)),VLOOKUP(A686,Studies!A:BR,5,FALSE),"")</f>
        <v>Alprazolam</v>
      </c>
      <c r="F686" s="78" t="s">
        <v>2055</v>
      </c>
      <c r="G686" s="78">
        <f t="shared" si="10"/>
        <v>1</v>
      </c>
    </row>
    <row r="687" spans="1:7" ht="13.9" x14ac:dyDescent="0.25">
      <c r="A687" s="78">
        <v>755</v>
      </c>
      <c r="B687" s="188" t="str">
        <f>IF(AND(A687&lt;&gt;"",ISNUMBER(A687)),VLOOKUP(A687,Studies!A:BR,2,FALSE),"")</f>
        <v>Venkatakrishnan 2005</v>
      </c>
      <c r="C687" s="188" t="str">
        <f>IF(AND(A687&lt;&gt;"",ISNUMBER(A687)),VLOOKUP(A687,Studies!A:BR,3,FALSE),"")</f>
        <v>https://www.ncbi.nlm.nih.gov/pubmed/15831776</v>
      </c>
      <c r="D687" s="256" t="str">
        <f>IF(AND(A687&lt;&gt;"",ISNUMBER(A687)),VLOOKUP(A687,Studies!A:BR,4,FALSE),"")</f>
        <v>Alprazolam</v>
      </c>
      <c r="E687" s="188" t="str">
        <f>IF(AND(A687&lt;&gt;"",ISNUMBER(A687)),VLOOKUP(A687,Studies!A:BR,5,FALSE),"")</f>
        <v>Alprazolam</v>
      </c>
      <c r="F687" s="78" t="s">
        <v>2055</v>
      </c>
      <c r="G687" s="78">
        <f t="shared" si="10"/>
        <v>1</v>
      </c>
    </row>
    <row r="688" spans="1:7" ht="13.9" x14ac:dyDescent="0.25">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6" t="str">
        <f>IF(AND(A688&lt;&gt;"",ISNUMBER(A688)),VLOOKUP(A688,Studies!A:BR,4,FALSE),"")</f>
        <v>14C-Alprazolam</v>
      </c>
      <c r="E688" s="188" t="str">
        <f>IF(AND(A688&lt;&gt;"",ISNUMBER(A688)),VLOOKUP(A688,Studies!A:BR,5,FALSE),"")</f>
        <v>Alprazolam</v>
      </c>
      <c r="F688" s="78" t="s">
        <v>2055</v>
      </c>
      <c r="G688" s="78">
        <f t="shared" si="10"/>
        <v>1</v>
      </c>
    </row>
    <row r="689" spans="1:7" ht="13.9" x14ac:dyDescent="0.25">
      <c r="A689" s="78">
        <v>757</v>
      </c>
      <c r="B689" s="188" t="str">
        <f>IF(AND(A689&lt;&gt;"",ISNUMBER(A689)),VLOOKUP(A689,Studies!A:BR,2,FALSE),"")</f>
        <v>Phillips 1986</v>
      </c>
      <c r="C689" s="188" t="str">
        <f>IF(AND(A689&lt;&gt;"",ISNUMBER(A689)),VLOOKUP(A689,Studies!A:BR,3,FALSE),"")</f>
        <v>https://www.ncbi.nlm.nih.gov/pubmed/3771812</v>
      </c>
      <c r="D689" s="256" t="str">
        <f>IF(AND(A689&lt;&gt;"",ISNUMBER(A689)),VLOOKUP(A689,Studies!A:BR,4,FALSE),"")</f>
        <v>Triazolam after 3 days of erythromycin</v>
      </c>
      <c r="E689" s="188" t="str">
        <f>IF(AND(A689&lt;&gt;"",ISNUMBER(A689)),VLOOKUP(A689,Studies!A:BR,5,FALSE),"")</f>
        <v>Triazolam</v>
      </c>
      <c r="F689" s="78" t="s">
        <v>2195</v>
      </c>
      <c r="G689" s="78">
        <f t="shared" si="10"/>
        <v>1</v>
      </c>
    </row>
    <row r="690" spans="1:7" ht="13.9" x14ac:dyDescent="0.25">
      <c r="A690" s="78">
        <v>758</v>
      </c>
      <c r="B690" s="188" t="str">
        <f>IF(AND(A690&lt;&gt;"",ISNUMBER(A690)),VLOOKUP(A690,Studies!A:BR,2,FALSE),"")</f>
        <v>Ferrier 1985</v>
      </c>
      <c r="C690" s="188" t="str">
        <f>IF(AND(A690&lt;&gt;"",ISNUMBER(A690)),VLOOKUP(A690,Studies!A:BR,3,FALSE),"")</f>
        <v>https://www.ncbi.nlm.nih.gov/pubmed/3920934</v>
      </c>
      <c r="D690" s="256" t="str">
        <f>IF(AND(A690&lt;&gt;"",ISNUMBER(A690)),VLOOKUP(A690,Studies!A:BR,4,FALSE),"")</f>
        <v>healthy control patients</v>
      </c>
      <c r="E690" s="188" t="str">
        <f>IF(AND(A690&lt;&gt;"",ISNUMBER(A690)),VLOOKUP(A690,Studies!A:BR,5,FALSE),"")</f>
        <v>Alfentanil</v>
      </c>
      <c r="F690" s="78" t="s">
        <v>339</v>
      </c>
      <c r="G690" s="78">
        <f t="shared" si="10"/>
        <v>1</v>
      </c>
    </row>
    <row r="691" spans="1:7" ht="13.9" x14ac:dyDescent="0.25">
      <c r="A691" s="78">
        <v>759</v>
      </c>
      <c r="B691" s="188" t="str">
        <f>IF(AND(A691&lt;&gt;"",ISNUMBER(A691)),VLOOKUP(A691,Studies!A:BR,2,FALSE),"")</f>
        <v>Ferrier 1985</v>
      </c>
      <c r="C691" s="188" t="str">
        <f>IF(AND(A691&lt;&gt;"",ISNUMBER(A691)),VLOOKUP(A691,Studies!A:BR,3,FALSE),"")</f>
        <v>https://www.ncbi.nlm.nih.gov/pubmed/3920934</v>
      </c>
      <c r="D691" s="256" t="str">
        <f>IF(AND(A691&lt;&gt;"",ISNUMBER(A691)),VLOOKUP(A691,Studies!A:BR,4,FALSE),"")</f>
        <v>cirrhosis patients patients</v>
      </c>
      <c r="E691" s="188" t="str">
        <f>IF(AND(A691&lt;&gt;"",ISNUMBER(A691)),VLOOKUP(A691,Studies!A:BR,5,FALSE),"")</f>
        <v>Alfentanil</v>
      </c>
      <c r="F691" s="78" t="s">
        <v>339</v>
      </c>
      <c r="G691" s="78">
        <f t="shared" si="10"/>
        <v>1</v>
      </c>
    </row>
    <row r="692" spans="1:7" ht="13.9" x14ac:dyDescent="0.25">
      <c r="A692" s="78">
        <v>760</v>
      </c>
      <c r="B692" s="188" t="str">
        <f>IF(AND(A692&lt;&gt;"",ISNUMBER(A692)),VLOOKUP(A692,Studies!A:BR,2,FALSE),"")</f>
        <v>Kharasch 2011b</v>
      </c>
      <c r="C692" s="188" t="str">
        <f>IF(AND(A692&lt;&gt;"",ISNUMBER(A692)),VLOOKUP(A692,Studies!A:BR,3,FALSE),"")</f>
        <v>https://www.ncbi.nlm.nih.gov/pmc/articles/PMC3584707/</v>
      </c>
      <c r="D692" s="256" t="str">
        <f>IF(AND(A692&lt;&gt;"",ISNUMBER(A692)),VLOOKUP(A692,Studies!A:BR,4,FALSE),"")</f>
        <v>Alfentanil IV Control sequential</v>
      </c>
      <c r="E692" s="188" t="str">
        <f>IF(AND(A692&lt;&gt;"",ISNUMBER(A692)),VLOOKUP(A692,Studies!A:BR,5,FALSE),"")</f>
        <v>Alfentanil</v>
      </c>
      <c r="F692" s="78" t="s">
        <v>2170</v>
      </c>
      <c r="G692" s="78">
        <f t="shared" si="10"/>
        <v>1</v>
      </c>
    </row>
    <row r="693" spans="1:7" ht="13.9" x14ac:dyDescent="0.25">
      <c r="A693" s="78">
        <v>761</v>
      </c>
      <c r="B693" s="188" t="str">
        <f>IF(AND(A693&lt;&gt;"",ISNUMBER(A693)),VLOOKUP(A693,Studies!A:BR,2,FALSE),"")</f>
        <v>Kharasch 2011b</v>
      </c>
      <c r="C693" s="188" t="str">
        <f>IF(AND(A693&lt;&gt;"",ISNUMBER(A693)),VLOOKUP(A693,Studies!A:BR,3,FALSE),"")</f>
        <v>https://www.ncbi.nlm.nih.gov/pmc/articles/PMC3584707/</v>
      </c>
      <c r="D693" s="256" t="str">
        <f>IF(AND(A693&lt;&gt;"",ISNUMBER(A693)),VLOOKUP(A693,Studies!A:BR,4,FALSE),"")</f>
        <v>Alfentanil IV Grapefruit coadmin sequential</v>
      </c>
      <c r="E693" s="188" t="str">
        <f>IF(AND(A693&lt;&gt;"",ISNUMBER(A693)),VLOOKUP(A693,Studies!A:BR,5,FALSE),"")</f>
        <v>Alfentanil</v>
      </c>
      <c r="F693" s="78" t="s">
        <v>339</v>
      </c>
      <c r="G693" s="78">
        <f t="shared" si="10"/>
        <v>1</v>
      </c>
    </row>
    <row r="694" spans="1:7" ht="13.9" x14ac:dyDescent="0.25">
      <c r="A694" s="78">
        <v>762</v>
      </c>
      <c r="B694" s="188" t="str">
        <f>IF(AND(A694&lt;&gt;"",ISNUMBER(A694)),VLOOKUP(A694,Studies!A:BR,2,FALSE),"")</f>
        <v>Kharasch 2011b</v>
      </c>
      <c r="C694" s="188" t="str">
        <f>IF(AND(A694&lt;&gt;"",ISNUMBER(A694)),VLOOKUP(A694,Studies!A:BR,3,FALSE),"")</f>
        <v>https://www.ncbi.nlm.nih.gov/pmc/articles/PMC3584707/</v>
      </c>
      <c r="D694" s="256" t="str">
        <f>IF(AND(A694&lt;&gt;"",ISNUMBER(A694)),VLOOKUP(A694,Studies!A:BR,4,FALSE),"")</f>
        <v>Alfentanil IV Ketoconazole coadmin sequential</v>
      </c>
      <c r="E694" s="188" t="str">
        <f>IF(AND(A694&lt;&gt;"",ISNUMBER(A694)),VLOOKUP(A694,Studies!A:BR,5,FALSE),"")</f>
        <v>Alfentanil</v>
      </c>
      <c r="F694" s="78" t="s">
        <v>2171</v>
      </c>
      <c r="G694" s="78">
        <f t="shared" si="10"/>
        <v>1</v>
      </c>
    </row>
    <row r="695" spans="1:7" ht="13.9" x14ac:dyDescent="0.25">
      <c r="A695" s="78">
        <v>763</v>
      </c>
      <c r="B695" s="188" t="str">
        <f>IF(AND(A695&lt;&gt;"",ISNUMBER(A695)),VLOOKUP(A695,Studies!A:BR,2,FALSE),"")</f>
        <v>Kharasch 2011b</v>
      </c>
      <c r="C695" s="188" t="str">
        <f>IF(AND(A695&lt;&gt;"",ISNUMBER(A695)),VLOOKUP(A695,Studies!A:BR,3,FALSE),"")</f>
        <v>https://www.ncbi.nlm.nih.gov/pmc/articles/PMC3584707/</v>
      </c>
      <c r="D695" s="256" t="str">
        <f>IF(AND(A695&lt;&gt;"",ISNUMBER(A695)),VLOOKUP(A695,Studies!A:BR,4,FALSE),"")</f>
        <v>Alfentanil IV Rifampin coadmin sequential</v>
      </c>
      <c r="E695" s="188" t="str">
        <f>IF(AND(A695&lt;&gt;"",ISNUMBER(A695)),VLOOKUP(A695,Studies!A:BR,5,FALSE),"")</f>
        <v>Alfentanil</v>
      </c>
      <c r="F695" s="78" t="s">
        <v>1288</v>
      </c>
      <c r="G695" s="78">
        <f t="shared" si="10"/>
        <v>1</v>
      </c>
    </row>
    <row r="696" spans="1:7" ht="13.9" x14ac:dyDescent="0.25">
      <c r="A696" s="91">
        <v>764</v>
      </c>
      <c r="B696" s="188" t="str">
        <f>IF(AND(A696&lt;&gt;"",ISNUMBER(A696)),VLOOKUP(A696,Studies!A:BR,2,FALSE),"")</f>
        <v>Kharasch 2011b</v>
      </c>
      <c r="C696" s="188" t="str">
        <f>IF(AND(A696&lt;&gt;"",ISNUMBER(A696)),VLOOKUP(A696,Studies!A:BR,3,FALSE),"")</f>
        <v>https://www.ncbi.nlm.nih.gov/pmc/articles/PMC3584707/</v>
      </c>
      <c r="D696" s="256" t="str">
        <f>IF(AND(A696&lt;&gt;"",ISNUMBER(A696)),VLOOKUP(A696,Studies!A:BR,4,FALSE),"")</f>
        <v>Alfentanil IV Control simultaneous</v>
      </c>
      <c r="E696" s="188" t="str">
        <f>IF(AND(A696&lt;&gt;"",ISNUMBER(A696)),VLOOKUP(A696,Studies!A:BR,5,FALSE),"")</f>
        <v>Alfentanil</v>
      </c>
      <c r="F696" s="78" t="s">
        <v>2170</v>
      </c>
      <c r="G696" s="78">
        <f t="shared" si="10"/>
        <v>1</v>
      </c>
    </row>
    <row r="697" spans="1:7" ht="13.9" x14ac:dyDescent="0.25">
      <c r="A697" s="91">
        <v>765</v>
      </c>
      <c r="B697" s="188" t="str">
        <f>IF(AND(A697&lt;&gt;"",ISNUMBER(A697)),VLOOKUP(A697,Studies!A:BR,2,FALSE),"")</f>
        <v>Kharasch 2011b</v>
      </c>
      <c r="C697" s="188" t="str">
        <f>IF(AND(A697&lt;&gt;"",ISNUMBER(A697)),VLOOKUP(A697,Studies!A:BR,3,FALSE),"")</f>
        <v>https://www.ncbi.nlm.nih.gov/pmc/articles/PMC3584707/</v>
      </c>
      <c r="D697" s="256" t="str">
        <f>IF(AND(A697&lt;&gt;"",ISNUMBER(A697)),VLOOKUP(A697,Studies!A:BR,4,FALSE),"")</f>
        <v>Alfentanil IV Grapefruit coadmin simultaneous</v>
      </c>
      <c r="E697" s="188" t="str">
        <f>IF(AND(A697&lt;&gt;"",ISNUMBER(A697)),VLOOKUP(A697,Studies!A:BR,5,FALSE),"")</f>
        <v>Alfentanil</v>
      </c>
      <c r="F697" s="78" t="s">
        <v>339</v>
      </c>
      <c r="G697" s="78">
        <f t="shared" si="10"/>
        <v>1</v>
      </c>
    </row>
    <row r="698" spans="1:7" ht="13.9" x14ac:dyDescent="0.25">
      <c r="A698" s="91">
        <v>766</v>
      </c>
      <c r="B698" s="188" t="str">
        <f>IF(AND(A698&lt;&gt;"",ISNUMBER(A698)),VLOOKUP(A698,Studies!A:BR,2,FALSE),"")</f>
        <v>Kharasch 2011b</v>
      </c>
      <c r="C698" s="188" t="str">
        <f>IF(AND(A698&lt;&gt;"",ISNUMBER(A698)),VLOOKUP(A698,Studies!A:BR,3,FALSE),"")</f>
        <v>https://www.ncbi.nlm.nih.gov/pmc/articles/PMC3584707/</v>
      </c>
      <c r="D698" s="256" t="str">
        <f>IF(AND(A698&lt;&gt;"",ISNUMBER(A698)),VLOOKUP(A698,Studies!A:BR,4,FALSE),"")</f>
        <v>Alfentanil IV Ketoconazole coadmin simultaneous</v>
      </c>
      <c r="E698" s="188" t="str">
        <f>IF(AND(A698&lt;&gt;"",ISNUMBER(A698)),VLOOKUP(A698,Studies!A:BR,5,FALSE),"")</f>
        <v>Alfentanil</v>
      </c>
      <c r="F698" s="78" t="s">
        <v>2171</v>
      </c>
      <c r="G698" s="78">
        <f t="shared" si="10"/>
        <v>1</v>
      </c>
    </row>
    <row r="699" spans="1:7" ht="13.9" x14ac:dyDescent="0.25">
      <c r="A699" s="91">
        <v>767</v>
      </c>
      <c r="B699" s="188" t="str">
        <f>IF(AND(A699&lt;&gt;"",ISNUMBER(A699)),VLOOKUP(A699,Studies!A:BR,2,FALSE),"")</f>
        <v>Kharasch 2011b</v>
      </c>
      <c r="C699" s="188" t="str">
        <f>IF(AND(A699&lt;&gt;"",ISNUMBER(A699)),VLOOKUP(A699,Studies!A:BR,3,FALSE),"")</f>
        <v>https://www.ncbi.nlm.nih.gov/pmc/articles/PMC3584707/</v>
      </c>
      <c r="D699" s="256" t="str">
        <f>IF(AND(A699&lt;&gt;"",ISNUMBER(A699)),VLOOKUP(A699,Studies!A:BR,4,FALSE),"")</f>
        <v>Alfentanil IV Rifampin coadmin simultaneous</v>
      </c>
      <c r="E699" s="188" t="str">
        <f>IF(AND(A699&lt;&gt;"",ISNUMBER(A699)),VLOOKUP(A699,Studies!A:BR,5,FALSE),"")</f>
        <v>Alfentanil</v>
      </c>
      <c r="F699" s="78" t="s">
        <v>1288</v>
      </c>
      <c r="G699" s="78">
        <f t="shared" si="10"/>
        <v>1</v>
      </c>
    </row>
    <row r="700" spans="1:7" ht="13.9" x14ac:dyDescent="0.25">
      <c r="A700" s="91">
        <v>768</v>
      </c>
      <c r="B700" s="188" t="str">
        <f>IF(AND(A700&lt;&gt;"",ISNUMBER(A700)),VLOOKUP(A700,Studies!A:BR,2,FALSE),"")</f>
        <v>Kharasch 2011b</v>
      </c>
      <c r="C700" s="188" t="str">
        <f>IF(AND(A700&lt;&gt;"",ISNUMBER(A700)),VLOOKUP(A700,Studies!A:BR,3,FALSE),"")</f>
        <v>https://www.ncbi.nlm.nih.gov/pmc/articles/PMC3584707/</v>
      </c>
      <c r="D700" s="256" t="str">
        <f>IF(AND(A700&lt;&gt;"",ISNUMBER(A700)),VLOOKUP(A700,Studies!A:BR,4,FALSE),"")</f>
        <v>Alfentanil PO Control sequential</v>
      </c>
      <c r="E700" s="188" t="str">
        <f>IF(AND(A700&lt;&gt;"",ISNUMBER(A700)),VLOOKUP(A700,Studies!A:BR,5,FALSE),"")</f>
        <v>Alfentanil</v>
      </c>
      <c r="F700" s="78" t="s">
        <v>2170</v>
      </c>
      <c r="G700" s="78">
        <f t="shared" si="10"/>
        <v>1</v>
      </c>
    </row>
    <row r="701" spans="1:7" ht="13.9" x14ac:dyDescent="0.25">
      <c r="A701" s="91">
        <v>769</v>
      </c>
      <c r="B701" s="188" t="str">
        <f>IF(AND(A701&lt;&gt;"",ISNUMBER(A701)),VLOOKUP(A701,Studies!A:BR,2,FALSE),"")</f>
        <v>Kharasch 2011b</v>
      </c>
      <c r="C701" s="188" t="str">
        <f>IF(AND(A701&lt;&gt;"",ISNUMBER(A701)),VLOOKUP(A701,Studies!A:BR,3,FALSE),"")</f>
        <v>https://www.ncbi.nlm.nih.gov/pmc/articles/PMC3584707/</v>
      </c>
      <c r="D701" s="256" t="str">
        <f>IF(AND(A701&lt;&gt;"",ISNUMBER(A701)),VLOOKUP(A701,Studies!A:BR,4,FALSE),"")</f>
        <v>Alfentanil PO Grapefruit coadmin sequential</v>
      </c>
      <c r="E701" s="188" t="str">
        <f>IF(AND(A701&lt;&gt;"",ISNUMBER(A701)),VLOOKUP(A701,Studies!A:BR,5,FALSE),"")</f>
        <v>Alfentanil</v>
      </c>
      <c r="F701" s="78" t="s">
        <v>339</v>
      </c>
      <c r="G701" s="78">
        <f t="shared" si="10"/>
        <v>1</v>
      </c>
    </row>
    <row r="702" spans="1:7" ht="13.9" x14ac:dyDescent="0.25">
      <c r="A702" s="91">
        <v>770</v>
      </c>
      <c r="B702" s="188" t="str">
        <f>IF(AND(A702&lt;&gt;"",ISNUMBER(A702)),VLOOKUP(A702,Studies!A:BR,2,FALSE),"")</f>
        <v>Kharasch 2011b</v>
      </c>
      <c r="C702" s="188" t="str">
        <f>IF(AND(A702&lt;&gt;"",ISNUMBER(A702)),VLOOKUP(A702,Studies!A:BR,3,FALSE),"")</f>
        <v>https://www.ncbi.nlm.nih.gov/pmc/articles/PMC3584707/</v>
      </c>
      <c r="D702" s="256" t="str">
        <f>IF(AND(A702&lt;&gt;"",ISNUMBER(A702)),VLOOKUP(A702,Studies!A:BR,4,FALSE),"")</f>
        <v>Alfentanil PO Ketoconazole coadmin sequential</v>
      </c>
      <c r="E702" s="188" t="str">
        <f>IF(AND(A702&lt;&gt;"",ISNUMBER(A702)),VLOOKUP(A702,Studies!A:BR,5,FALSE),"")</f>
        <v>Alfentanil</v>
      </c>
      <c r="F702" s="78" t="s">
        <v>2171</v>
      </c>
      <c r="G702" s="78">
        <f t="shared" si="10"/>
        <v>1</v>
      </c>
    </row>
    <row r="703" spans="1:7" ht="13.9" x14ac:dyDescent="0.25">
      <c r="A703" s="91">
        <v>771</v>
      </c>
      <c r="B703" s="188" t="str">
        <f>IF(AND(A703&lt;&gt;"",ISNUMBER(A703)),VLOOKUP(A703,Studies!A:BR,2,FALSE),"")</f>
        <v>Kharasch 2011b</v>
      </c>
      <c r="C703" s="188" t="str">
        <f>IF(AND(A703&lt;&gt;"",ISNUMBER(A703)),VLOOKUP(A703,Studies!A:BR,3,FALSE),"")</f>
        <v>https://www.ncbi.nlm.nih.gov/pmc/articles/PMC3584707/</v>
      </c>
      <c r="D703" s="256" t="str">
        <f>IF(AND(A703&lt;&gt;"",ISNUMBER(A703)),VLOOKUP(A703,Studies!A:BR,4,FALSE),"")</f>
        <v>Alfentanil PO Rifampin coadmin sequential</v>
      </c>
      <c r="E703" s="188" t="str">
        <f>IF(AND(A703&lt;&gt;"",ISNUMBER(A703)),VLOOKUP(A703,Studies!A:BR,5,FALSE),"")</f>
        <v>Alfentanil</v>
      </c>
      <c r="F703" s="78" t="s">
        <v>1288</v>
      </c>
      <c r="G703" s="78">
        <f t="shared" si="10"/>
        <v>1</v>
      </c>
    </row>
    <row r="704" spans="1:7" ht="13.9" x14ac:dyDescent="0.25">
      <c r="A704" s="91">
        <v>772</v>
      </c>
      <c r="B704" s="188" t="str">
        <f>IF(AND(A704&lt;&gt;"",ISNUMBER(A704)),VLOOKUP(A704,Studies!A:BR,2,FALSE),"")</f>
        <v>Kharasch 2011b</v>
      </c>
      <c r="C704" s="188" t="str">
        <f>IF(AND(A704&lt;&gt;"",ISNUMBER(A704)),VLOOKUP(A704,Studies!A:BR,3,FALSE),"")</f>
        <v>https://www.ncbi.nlm.nih.gov/pmc/articles/PMC3584707/</v>
      </c>
      <c r="D704" s="256" t="str">
        <f>IF(AND(A704&lt;&gt;"",ISNUMBER(A704)),VLOOKUP(A704,Studies!A:BR,4,FALSE),"")</f>
        <v>Alfentanil PO Control simultaneous</v>
      </c>
      <c r="E704" s="188" t="str">
        <f>IF(AND(A704&lt;&gt;"",ISNUMBER(A704)),VLOOKUP(A704,Studies!A:BR,5,FALSE),"")</f>
        <v>Alfentanil</v>
      </c>
      <c r="F704" s="78" t="s">
        <v>2170</v>
      </c>
      <c r="G704" s="78">
        <f t="shared" si="10"/>
        <v>1</v>
      </c>
    </row>
    <row r="705" spans="1:7" ht="13.9" x14ac:dyDescent="0.25">
      <c r="A705" s="91">
        <v>773</v>
      </c>
      <c r="B705" s="188" t="str">
        <f>IF(AND(A705&lt;&gt;"",ISNUMBER(A705)),VLOOKUP(A705,Studies!A:BR,2,FALSE),"")</f>
        <v>Kharasch 2011b</v>
      </c>
      <c r="C705" s="188" t="str">
        <f>IF(AND(A705&lt;&gt;"",ISNUMBER(A705)),VLOOKUP(A705,Studies!A:BR,3,FALSE),"")</f>
        <v>https://www.ncbi.nlm.nih.gov/pmc/articles/PMC3584707/</v>
      </c>
      <c r="D705" s="256" t="str">
        <f>IF(AND(A705&lt;&gt;"",ISNUMBER(A705)),VLOOKUP(A705,Studies!A:BR,4,FALSE),"")</f>
        <v>Alfentanil PO Grapefruit coadmin simultaneous</v>
      </c>
      <c r="E705" s="188" t="str">
        <f>IF(AND(A705&lt;&gt;"",ISNUMBER(A705)),VLOOKUP(A705,Studies!A:BR,5,FALSE),"")</f>
        <v>Alfentanil</v>
      </c>
      <c r="F705" s="78" t="s">
        <v>339</v>
      </c>
      <c r="G705" s="78">
        <f t="shared" si="10"/>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6" t="str">
        <f>IF(AND(A706&lt;&gt;"",ISNUMBER(A706)),VLOOKUP(A706,Studies!A:BR,4,FALSE),"")</f>
        <v>Alfentanil PO Ketoconazole coadmin simultaneous</v>
      </c>
      <c r="E706" s="188" t="str">
        <f>IF(AND(A706&lt;&gt;"",ISNUMBER(A706)),VLOOKUP(A706,Studies!A:BR,5,FALSE),"")</f>
        <v>Alfentanil</v>
      </c>
      <c r="F706" s="78" t="s">
        <v>2171</v>
      </c>
      <c r="G706" s="78">
        <f t="shared" si="10"/>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6" t="str">
        <f>IF(AND(A707&lt;&gt;"",ISNUMBER(A707)),VLOOKUP(A707,Studies!A:BR,4,FALSE),"")</f>
        <v>Alfentanil PO Rifampin coadmin simultaneous</v>
      </c>
      <c r="E707" s="188" t="str">
        <f>IF(AND(A707&lt;&gt;"",ISNUMBER(A707)),VLOOKUP(A707,Studies!A:BR,5,FALSE),"")</f>
        <v>Alfentanil</v>
      </c>
      <c r="F707" s="78" t="s">
        <v>1288</v>
      </c>
      <c r="G707" s="78">
        <f t="shared" si="10"/>
        <v>1</v>
      </c>
    </row>
    <row r="708" spans="1:7" x14ac:dyDescent="0.2">
      <c r="A708" s="91">
        <v>776</v>
      </c>
      <c r="B708" s="188" t="str">
        <f>IF(AND(A708&lt;&gt;"",ISNUMBER(A708)),VLOOKUP(A708,Studies!A:BR,2,FALSE),"")</f>
        <v>Yasui 1996</v>
      </c>
      <c r="C708" s="188" t="str">
        <f>IF(AND(A708&lt;&gt;"",ISNUMBER(A708)),VLOOKUP(A708,Studies!A:BR,3,FALSE),"")</f>
        <v>https://www.ncbi.nlm.nih.gov/pubmed/8646822</v>
      </c>
      <c r="D708" s="256" t="str">
        <f>IF(AND(A708&lt;&gt;"",ISNUMBER(A708)),VLOOKUP(A708,Studies!A:BR,4,FALSE),"")</f>
        <v>Treatment with placebo</v>
      </c>
      <c r="E708" s="188" t="str">
        <f>IF(AND(A708&lt;&gt;"",ISNUMBER(A708)),VLOOKUP(A708,Studies!A:BR,5,FALSE),"")</f>
        <v>Alprazolam</v>
      </c>
      <c r="F708" s="78" t="s">
        <v>2055</v>
      </c>
    </row>
    <row r="709" spans="1:7" x14ac:dyDescent="0.2">
      <c r="A709" s="91">
        <v>777</v>
      </c>
      <c r="B709" s="188" t="str">
        <f>IF(AND(A709&lt;&gt;"",ISNUMBER(A709)),VLOOKUP(A709,Studies!A:BR,2,FALSE),"")</f>
        <v>Yasui 1996</v>
      </c>
      <c r="C709" s="188" t="str">
        <f>IF(AND(A709&lt;&gt;"",ISNUMBER(A709)),VLOOKUP(A709,Studies!A:BR,3,FALSE),"")</f>
        <v>https://www.ncbi.nlm.nih.gov/pubmed/8646822</v>
      </c>
      <c r="D709" s="256" t="str">
        <f>IF(AND(A709&lt;&gt;"",ISNUMBER(A709)),VLOOKUP(A709,Studies!A:BR,4,FALSE),"")</f>
        <v>Treatment with erythromycin</v>
      </c>
      <c r="E709" s="188" t="str">
        <f>IF(AND(A709&lt;&gt;"",ISNUMBER(A709)),VLOOKUP(A709,Studies!A:BR,5,FALSE),"")</f>
        <v>Alprazolam</v>
      </c>
      <c r="F709" s="78" t="s">
        <v>2196</v>
      </c>
    </row>
    <row r="710" spans="1:7" x14ac:dyDescent="0.2">
      <c r="A710" s="91">
        <v>778</v>
      </c>
      <c r="B710" s="188" t="str">
        <f>IF(AND(A710&lt;&gt;"",ISNUMBER(A710)),VLOOKUP(A710,Studies!A:BR,2,FALSE),"")</f>
        <v>Bartkowski 1989</v>
      </c>
      <c r="C710" s="188" t="str">
        <f>IF(AND(A710&lt;&gt;"",ISNUMBER(A710)),VLOOKUP(A710,Studies!A:BR,3,FALSE),"")</f>
        <v>https://www.ncbi.nlm.nih.gov/pubmed/2501060</v>
      </c>
      <c r="D710" s="256" t="str">
        <f>IF(AND(A710&lt;&gt;"",ISNUMBER(A710)),VLOOKUP(A710,Studies!A:BR,4,FALSE),"")</f>
        <v>Control</v>
      </c>
      <c r="E710" s="188" t="str">
        <f>IF(AND(A710&lt;&gt;"",ISNUMBER(A710)),VLOOKUP(A710,Studies!A:BR,5,FALSE),"")</f>
        <v>Alfentanil</v>
      </c>
      <c r="F710" s="78" t="s">
        <v>2197</v>
      </c>
    </row>
    <row r="711" spans="1:7" x14ac:dyDescent="0.2">
      <c r="A711" s="91">
        <v>779</v>
      </c>
      <c r="B711" s="188" t="str">
        <f>IF(AND(A711&lt;&gt;"",ISNUMBER(A711)),VLOOKUP(A711,Studies!A:BR,2,FALSE),"")</f>
        <v>Bartkowski 1989</v>
      </c>
      <c r="C711" s="188" t="str">
        <f>IF(AND(A711&lt;&gt;"",ISNUMBER(A711)),VLOOKUP(A711,Studies!A:BR,3,FALSE),"")</f>
        <v>https://www.ncbi.nlm.nih.gov/pubmed/2501060</v>
      </c>
      <c r="D711" s="256" t="str">
        <f>IF(AND(A711&lt;&gt;"",ISNUMBER(A711)),VLOOKUP(A711,Studies!A:BR,4,FALSE),"")</f>
        <v>Treatment Day 1</v>
      </c>
      <c r="E711" s="188" t="str">
        <f>IF(AND(A711&lt;&gt;"",ISNUMBER(A711)),VLOOKUP(A711,Studies!A:BR,5,FALSE),"")</f>
        <v>Alfentanil</v>
      </c>
      <c r="F711" s="78" t="s">
        <v>2198</v>
      </c>
    </row>
    <row r="712" spans="1:7" x14ac:dyDescent="0.2">
      <c r="A712" s="91">
        <v>780</v>
      </c>
      <c r="B712" s="188" t="str">
        <f>IF(AND(A712&lt;&gt;"",ISNUMBER(A712)),VLOOKUP(A712,Studies!A:BR,2,FALSE),"")</f>
        <v>Bartkowski 1989</v>
      </c>
      <c r="C712" s="188" t="str">
        <f>IF(AND(A712&lt;&gt;"",ISNUMBER(A712)),VLOOKUP(A712,Studies!A:BR,3,FALSE),"")</f>
        <v>https://www.ncbi.nlm.nih.gov/pubmed/2501060</v>
      </c>
      <c r="D712" s="256" t="str">
        <f>IF(AND(A712&lt;&gt;"",ISNUMBER(A712)),VLOOKUP(A712,Studies!A:BR,4,FALSE),"")</f>
        <v>Treatment Day 7</v>
      </c>
      <c r="E712" s="188" t="str">
        <f>IF(AND(A712&lt;&gt;"",ISNUMBER(A712)),VLOOKUP(A712,Studies!A:BR,5,FALSE),"")</f>
        <v>Alfentanil</v>
      </c>
      <c r="F712" s="78" t="s">
        <v>2198</v>
      </c>
    </row>
    <row r="713" spans="1:7" x14ac:dyDescent="0.2">
      <c r="A713" s="91">
        <v>781</v>
      </c>
      <c r="B713" s="188" t="str">
        <f>IF(AND(A713&lt;&gt;"",ISNUMBER(A713)),VLOOKUP(A713,Studies!A:BR,2,FALSE),"")</f>
        <v>Greenblatt 1998a</v>
      </c>
      <c r="C713" s="188" t="str">
        <f>IF(AND(A713&lt;&gt;"",ISNUMBER(A713)),VLOOKUP(A713,Studies!A:BR,3,FALSE),"")</f>
        <v>https://www.ncbi.nlm.nih.gov/pubmed/9757151</v>
      </c>
      <c r="D713" s="256" t="str">
        <f>IF(AND(A713&lt;&gt;"",ISNUMBER(A713)),VLOOKUP(A713,Studies!A:BR,4,FALSE),"")</f>
        <v>Triazolam + Erythromycin (Trial D)</v>
      </c>
      <c r="E713" s="188" t="str">
        <f>IF(AND(A713&lt;&gt;"",ISNUMBER(A713)),VLOOKUP(A713,Studies!A:BR,5,FALSE),"")</f>
        <v>Triazolam</v>
      </c>
      <c r="F713" s="78" t="s">
        <v>2195</v>
      </c>
    </row>
    <row r="714" spans="1:7" x14ac:dyDescent="0.2">
      <c r="A714" s="91">
        <v>782</v>
      </c>
      <c r="B714" s="188" t="str">
        <f>IF(AND(A714&lt;&gt;"",ISNUMBER(A714)),VLOOKUP(A714,Studies!A:BR,2,FALSE),"")</f>
        <v>Dooley 2012</v>
      </c>
      <c r="C714" s="188" t="str">
        <f>IF(AND(A714&lt;&gt;"",ISNUMBER(A714)),VLOOKUP(A714,Studies!A:BR,3,FALSE),"")</f>
        <v>https://www.ncbi.nlm.nih.gov/pubmed/22126739</v>
      </c>
      <c r="D714" s="256" t="str">
        <f>IF(AND(A714&lt;&gt;"",ISNUMBER(A714)),VLOOKUP(A714,Studies!A:BR,4,FALSE),"")</f>
        <v>Extensive metabolizer</v>
      </c>
      <c r="E714" s="188" t="str">
        <f>IF(AND(A714&lt;&gt;"",ISNUMBER(A714)),VLOOKUP(A714,Studies!A:BR,5,FALSE),"")</f>
        <v>Efavirenz</v>
      </c>
      <c r="F714" s="78" t="s">
        <v>2204</v>
      </c>
    </row>
    <row r="715" spans="1:7" x14ac:dyDescent="0.2">
      <c r="A715" s="91">
        <v>783</v>
      </c>
      <c r="B715" s="188" t="str">
        <f>IF(AND(A715&lt;&gt;"",ISNUMBER(A715)),VLOOKUP(A715,Studies!A:BR,2,FALSE),"")</f>
        <v>Dooley 2012</v>
      </c>
      <c r="C715" s="188" t="str">
        <f>IF(AND(A715&lt;&gt;"",ISNUMBER(A715)),VLOOKUP(A715,Studies!A:BR,3,FALSE),"")</f>
        <v>https://www.ncbi.nlm.nih.gov/pubmed/22126739</v>
      </c>
      <c r="D715" s="256" t="str">
        <f>IF(AND(A715&lt;&gt;"",ISNUMBER(A715)),VLOOKUP(A715,Studies!A:BR,4,FALSE),"")</f>
        <v>Intermediate metabolizer</v>
      </c>
      <c r="E715" s="188" t="str">
        <f>IF(AND(A715&lt;&gt;"",ISNUMBER(A715)),VLOOKUP(A715,Studies!A:BR,5,FALSE),"")</f>
        <v>Efavirenz</v>
      </c>
      <c r="F715" s="78" t="s">
        <v>2204</v>
      </c>
    </row>
    <row r="716" spans="1:7" x14ac:dyDescent="0.2">
      <c r="A716" s="91">
        <v>784</v>
      </c>
      <c r="B716" s="188" t="str">
        <f>IF(AND(A716&lt;&gt;"",ISNUMBER(A716)),VLOOKUP(A716,Studies!A:BR,2,FALSE),"")</f>
        <v>Dooley 2012</v>
      </c>
      <c r="C716" s="188" t="str">
        <f>IF(AND(A716&lt;&gt;"",ISNUMBER(A716)),VLOOKUP(A716,Studies!A:BR,3,FALSE),"")</f>
        <v>https://www.ncbi.nlm.nih.gov/pubmed/22126739</v>
      </c>
      <c r="D716" s="256" t="str">
        <f>IF(AND(A716&lt;&gt;"",ISNUMBER(A716)),VLOOKUP(A716,Studies!A:BR,4,FALSE),"")</f>
        <v>Slow metabolizer</v>
      </c>
      <c r="E716" s="188" t="str">
        <f>IF(AND(A716&lt;&gt;"",ISNUMBER(A716)),VLOOKUP(A716,Studies!A:BR,5,FALSE),"")</f>
        <v>Efavirenz</v>
      </c>
      <c r="F716" s="78" t="s">
        <v>2204</v>
      </c>
    </row>
    <row r="717" spans="1:7" x14ac:dyDescent="0.2">
      <c r="A717" s="91">
        <v>785</v>
      </c>
      <c r="B717" s="188" t="str">
        <f>IF(AND(A717&lt;&gt;"",ISNUMBER(A717)),VLOOKUP(A717,Studies!A:BR,2,FALSE),"")</f>
        <v>Garg 2013</v>
      </c>
      <c r="C717" s="188" t="str">
        <f>IF(AND(A717&lt;&gt;"",ISNUMBER(A717)),VLOOKUP(A717,Studies!A:BR,3,FALSE),"")</f>
        <v>https://www.ncbi.nlm.nih.gov/pubmed/22642697</v>
      </c>
      <c r="D717" s="256" t="str">
        <f>IF(AND(A717&lt;&gt;"",ISNUMBER(A717)),VLOOKUP(A717,Studies!A:BR,4,FALSE),"")</f>
        <v>Efavirenz without telaprevir</v>
      </c>
      <c r="E717" s="188" t="str">
        <f>IF(AND(A717&lt;&gt;"",ISNUMBER(A717)),VLOOKUP(A717,Studies!A:BR,5,FALSE),"")</f>
        <v>Efavirenz</v>
      </c>
      <c r="F717" s="78" t="s">
        <v>2204</v>
      </c>
    </row>
    <row r="718" spans="1:7" x14ac:dyDescent="0.2">
      <c r="A718" s="91">
        <v>786</v>
      </c>
      <c r="B718" s="188" t="str">
        <f>IF(AND(A718&lt;&gt;"",ISNUMBER(A718)),VLOOKUP(A718,Studies!A:BR,2,FALSE),"")</f>
        <v>Huang 2013</v>
      </c>
      <c r="C718" s="188" t="str">
        <f>IF(AND(A718&lt;&gt;"",ISNUMBER(A718)),VLOOKUP(A718,Studies!A:BR,3,FALSE),"")</f>
        <v>https://www.ncbi.nlm.nih.gov/pubmed/22918158</v>
      </c>
      <c r="D718" s="256" t="str">
        <f>IF(AND(A718&lt;&gt;"",ISNUMBER(A718)),VLOOKUP(A718,Studies!A:BR,4,FALSE),"")</f>
        <v>EFV administration alone</v>
      </c>
      <c r="E718" s="188" t="str">
        <f>IF(AND(A718&lt;&gt;"",ISNUMBER(A718)),VLOOKUP(A718,Studies!A:BR,5,FALSE),"")</f>
        <v>Efavirenz</v>
      </c>
      <c r="F718" s="78" t="s">
        <v>2204</v>
      </c>
    </row>
    <row r="719" spans="1:7" x14ac:dyDescent="0.2">
      <c r="A719" s="91">
        <v>787</v>
      </c>
      <c r="B719" s="188" t="str">
        <f>IF(AND(A719&lt;&gt;"",ISNUMBER(A719)),VLOOKUP(A719,Studies!A:BR,2,FALSE),"")</f>
        <v>Mouly 2002</v>
      </c>
      <c r="C719" s="188" t="str">
        <f>IF(AND(A719&lt;&gt;"",ISNUMBER(A719)),VLOOKUP(A719,Studies!A:BR,3,FALSE),"")</f>
        <v>https://www.ncbi.nlm.nih.gov/pubmed/12151999</v>
      </c>
      <c r="D719" s="256" t="str">
        <f>IF(AND(A719&lt;&gt;"",ISNUMBER(A719)),VLOOKUP(A719,Studies!A:BR,4,FALSE),"")</f>
        <v>200 mg, Day 1</v>
      </c>
      <c r="E719" s="188" t="str">
        <f>IF(AND(A719&lt;&gt;"",ISNUMBER(A719)),VLOOKUP(A719,Studies!A:BR,5,FALSE),"")</f>
        <v>Efavirenz</v>
      </c>
      <c r="F719" s="78" t="s">
        <v>2204</v>
      </c>
    </row>
    <row r="720" spans="1:7" x14ac:dyDescent="0.2">
      <c r="A720" s="91">
        <v>788</v>
      </c>
      <c r="B720" s="188" t="str">
        <f>IF(AND(A720&lt;&gt;"",ISNUMBER(A720)),VLOOKUP(A720,Studies!A:BR,2,FALSE),"")</f>
        <v>Mouly 2002</v>
      </c>
      <c r="C720" s="188" t="str">
        <f>IF(AND(A720&lt;&gt;"",ISNUMBER(A720)),VLOOKUP(A720,Studies!A:BR,3,FALSE),"")</f>
        <v>https://www.ncbi.nlm.nih.gov/pubmed/12151999</v>
      </c>
      <c r="D720" s="256" t="str">
        <f>IF(AND(A720&lt;&gt;"",ISNUMBER(A720)),VLOOKUP(A720,Studies!A:BR,4,FALSE),"")</f>
        <v>400 mg, Day 1</v>
      </c>
      <c r="E720" s="188" t="str">
        <f>IF(AND(A720&lt;&gt;"",ISNUMBER(A720)),VLOOKUP(A720,Studies!A:BR,5,FALSE),"")</f>
        <v>Efavirenz</v>
      </c>
      <c r="F720" s="78" t="s">
        <v>2204</v>
      </c>
    </row>
    <row r="721" spans="1:6" x14ac:dyDescent="0.2">
      <c r="A721" s="91">
        <v>789</v>
      </c>
      <c r="B721" s="188" t="str">
        <f>IF(AND(A721&lt;&gt;"",ISNUMBER(A721)),VLOOKUP(A721,Studies!A:BR,2,FALSE),"")</f>
        <v>Mouly 2002</v>
      </c>
      <c r="C721" s="188" t="str">
        <f>IF(AND(A721&lt;&gt;"",ISNUMBER(A721)),VLOOKUP(A721,Studies!A:BR,3,FALSE),"")</f>
        <v>https://www.ncbi.nlm.nih.gov/pubmed/12151999</v>
      </c>
      <c r="D721" s="256" t="str">
        <f>IF(AND(A721&lt;&gt;"",ISNUMBER(A721)),VLOOKUP(A721,Studies!A:BR,4,FALSE),"")</f>
        <v>200 mg, Day 10</v>
      </c>
      <c r="E721" s="188" t="str">
        <f>IF(AND(A721&lt;&gt;"",ISNUMBER(A721)),VLOOKUP(A721,Studies!A:BR,5,FALSE),"")</f>
        <v>Efavirenz</v>
      </c>
      <c r="F721" s="78" t="s">
        <v>2204</v>
      </c>
    </row>
    <row r="722" spans="1:6" x14ac:dyDescent="0.2">
      <c r="A722" s="91">
        <v>790</v>
      </c>
      <c r="B722" s="188" t="str">
        <f>IF(AND(A722&lt;&gt;"",ISNUMBER(A722)),VLOOKUP(A722,Studies!A:BR,2,FALSE),"")</f>
        <v>Mouly 2002</v>
      </c>
      <c r="C722" s="188" t="str">
        <f>IF(AND(A722&lt;&gt;"",ISNUMBER(A722)),VLOOKUP(A722,Studies!A:BR,3,FALSE),"")</f>
        <v>https://www.ncbi.nlm.nih.gov/pubmed/12151999</v>
      </c>
      <c r="D722" s="256" t="str">
        <f>IF(AND(A722&lt;&gt;"",ISNUMBER(A722)),VLOOKUP(A722,Studies!A:BR,4,FALSE),"")</f>
        <v>400 mg, Day 10</v>
      </c>
      <c r="E722" s="188" t="str">
        <f>IF(AND(A722&lt;&gt;"",ISNUMBER(A722)),VLOOKUP(A722,Studies!A:BR,5,FALSE),"")</f>
        <v>Efavirenz</v>
      </c>
      <c r="F722" s="78" t="s">
        <v>2204</v>
      </c>
    </row>
    <row r="723" spans="1:6" x14ac:dyDescent="0.2">
      <c r="A723" s="91">
        <v>791</v>
      </c>
      <c r="B723" s="188" t="str">
        <f>IF(AND(A723&lt;&gt;"",ISNUMBER(A723)),VLOOKUP(A723,Studies!A:BR,2,FALSE),"")</f>
        <v>Xu 2013</v>
      </c>
      <c r="C723" s="188" t="str">
        <f>IF(AND(A723&lt;&gt;"",ISNUMBER(A723)),VLOOKUP(A723,Studies!A:BR,3,FALSE),"")</f>
        <v>https://www.ncbi.nlm.nih.gov/pubmed/23846872</v>
      </c>
      <c r="D723" s="256" t="str">
        <f>IF(AND(A723&lt;&gt;"",ISNUMBER(A723)),VLOOKUP(A723,Studies!A:BR,4,FALSE),"")</f>
        <v>CYP2B6*1/*1 genotype</v>
      </c>
      <c r="E723" s="188" t="str">
        <f>IF(AND(A723&lt;&gt;"",ISNUMBER(A723)),VLOOKUP(A723,Studies!A:BR,5,FALSE),"")</f>
        <v>Efavirenz</v>
      </c>
      <c r="F723" s="78" t="s">
        <v>2204</v>
      </c>
    </row>
    <row r="724" spans="1:6" x14ac:dyDescent="0.2">
      <c r="A724" s="91">
        <v>792</v>
      </c>
      <c r="B724" s="188" t="str">
        <f>IF(AND(A724&lt;&gt;"",ISNUMBER(A724)),VLOOKUP(A724,Studies!A:BR,2,FALSE),"")</f>
        <v>Xu 2013</v>
      </c>
      <c r="C724" s="188" t="str">
        <f>IF(AND(A724&lt;&gt;"",ISNUMBER(A724)),VLOOKUP(A724,Studies!A:BR,3,FALSE),"")</f>
        <v>https://www.ncbi.nlm.nih.gov/pubmed/23846872</v>
      </c>
      <c r="D724" s="256" t="str">
        <f>IF(AND(A724&lt;&gt;"",ISNUMBER(A724)),VLOOKUP(A724,Studies!A:BR,4,FALSE),"")</f>
        <v>CYP2B6*1/*6 genotype</v>
      </c>
      <c r="E724" s="188" t="str">
        <f>IF(AND(A724&lt;&gt;"",ISNUMBER(A724)),VLOOKUP(A724,Studies!A:BR,5,FALSE),"")</f>
        <v>Efavirenz</v>
      </c>
      <c r="F724" s="78" t="s">
        <v>2204</v>
      </c>
    </row>
    <row r="725" spans="1:6" x14ac:dyDescent="0.2">
      <c r="A725" s="91">
        <v>793</v>
      </c>
      <c r="B725" s="188" t="str">
        <f>IF(AND(A725&lt;&gt;"",ISNUMBER(A725)),VLOOKUP(A725,Studies!A:BR,2,FALSE),"")</f>
        <v>Xu 2013</v>
      </c>
      <c r="C725" s="188" t="str">
        <f>IF(AND(A725&lt;&gt;"",ISNUMBER(A725)),VLOOKUP(A725,Studies!A:BR,3,FALSE),"")</f>
        <v>https://www.ncbi.nlm.nih.gov/pubmed/23846872</v>
      </c>
      <c r="D725" s="256" t="str">
        <f>IF(AND(A725&lt;&gt;"",ISNUMBER(A725)),VLOOKUP(A725,Studies!A:BR,4,FALSE),"")</f>
        <v>CYP2B6*6/*6 genotype</v>
      </c>
      <c r="E725" s="188" t="str">
        <f>IF(AND(A725&lt;&gt;"",ISNUMBER(A725)),VLOOKUP(A725,Studies!A:BR,5,FALSE),"")</f>
        <v>Efavirenz</v>
      </c>
      <c r="F725" s="78" t="s">
        <v>2204</v>
      </c>
    </row>
    <row r="726" spans="1:6" x14ac:dyDescent="0.2">
      <c r="A726" s="91">
        <v>794</v>
      </c>
      <c r="B726" s="188" t="str">
        <f>IF(AND(A726&lt;&gt;"",ISNUMBER(A726)),VLOOKUP(A726,Studies!A:BR,2,FALSE),"")</f>
        <v>Damle 2008</v>
      </c>
      <c r="C726" s="188" t="str">
        <f>IF(AND(A726&lt;&gt;"",ISNUMBER(A726)),VLOOKUP(A726,Studies!A:BR,3,FALSE),"")</f>
        <v>https://www.ncbi.nlm.nih.gov/pubmed/18294336</v>
      </c>
      <c r="D726" s="256" t="str">
        <f>IF(AND(A726&lt;&gt;"",ISNUMBER(A726)),VLOOKUP(A726,Studies!A:BR,4,FALSE),"")</f>
        <v>Efavirenz alone</v>
      </c>
      <c r="E726" s="188" t="str">
        <f>IF(AND(A726&lt;&gt;"",ISNUMBER(A726)),VLOOKUP(A726,Studies!A:BR,5,FALSE),"")</f>
        <v>Efavirenz</v>
      </c>
      <c r="F726" s="78" t="s">
        <v>2204</v>
      </c>
    </row>
    <row r="727" spans="1:6" x14ac:dyDescent="0.2">
      <c r="A727" s="91">
        <v>795</v>
      </c>
      <c r="B727" s="188" t="str">
        <f>IF(AND(A727&lt;&gt;"",ISNUMBER(A727)),VLOOKUP(A727,Studies!A:BR,2,FALSE),"")</f>
        <v>Liu 2008</v>
      </c>
      <c r="C727" s="188" t="str">
        <f>IF(AND(A727&lt;&gt;"",ISNUMBER(A727)),VLOOKUP(A727,Studies!A:BR,3,FALSE),"")</f>
        <v>https://www.ncbi.nlm.nih.gov/pubmed/18025525</v>
      </c>
      <c r="D727" s="256" t="str">
        <f>IF(AND(A727&lt;&gt;"",ISNUMBER(A727)),VLOOKUP(A727,Studies!A:BR,4,FALSE),"")</f>
        <v>Group 1, efavirenz alone</v>
      </c>
      <c r="E727" s="188" t="str">
        <f>IF(AND(A727&lt;&gt;"",ISNUMBER(A727)),VLOOKUP(A727,Studies!A:BR,5,FALSE),"")</f>
        <v>Efavirenz</v>
      </c>
      <c r="F727" s="78" t="s">
        <v>2204</v>
      </c>
    </row>
    <row r="728" spans="1:6" x14ac:dyDescent="0.2">
      <c r="A728" s="91">
        <v>796</v>
      </c>
      <c r="B728" s="188" t="str">
        <f>IF(AND(A728&lt;&gt;"",ISNUMBER(A728)),VLOOKUP(A728,Studies!A:BR,2,FALSE),"")</f>
        <v>Liu 2008</v>
      </c>
      <c r="C728" s="188" t="str">
        <f>IF(AND(A728&lt;&gt;"",ISNUMBER(A728)),VLOOKUP(A728,Studies!A:BR,3,FALSE),"")</f>
        <v>https://www.ncbi.nlm.nih.gov/pubmed/18025525</v>
      </c>
      <c r="D728" s="256" t="str">
        <f>IF(AND(A728&lt;&gt;"",ISNUMBER(A728)),VLOOKUP(A728,Studies!A:BR,4,FALSE),"")</f>
        <v>Group 2, efavirenz alone</v>
      </c>
      <c r="E728" s="188" t="str">
        <f>IF(AND(A728&lt;&gt;"",ISNUMBER(A728)),VLOOKUP(A728,Studies!A:BR,5,FALSE),"")</f>
        <v>Efavirenz</v>
      </c>
      <c r="F728" s="78" t="s">
        <v>2204</v>
      </c>
    </row>
    <row r="729" spans="1:6" x14ac:dyDescent="0.2">
      <c r="A729" s="91">
        <v>797</v>
      </c>
      <c r="B729" s="188" t="str">
        <f>IF(AND(A729&lt;&gt;"",ISNUMBER(A729)),VLOOKUP(A729,Studies!A:BR,2,FALSE),"")</f>
        <v>Liu 2008</v>
      </c>
      <c r="C729" s="188" t="str">
        <f>IF(AND(A729&lt;&gt;"",ISNUMBER(A729)),VLOOKUP(A729,Studies!A:BR,3,FALSE),"")</f>
        <v>https://www.ncbi.nlm.nih.gov/pubmed/18025525</v>
      </c>
      <c r="D729" s="256" t="str">
        <f>IF(AND(A729&lt;&gt;"",ISNUMBER(A729)),VLOOKUP(A729,Studies!A:BR,4,FALSE),"")</f>
        <v>Group 2, efavirenz + placebo</v>
      </c>
      <c r="E729" s="188" t="str">
        <f>IF(AND(A729&lt;&gt;"",ISNUMBER(A729)),VLOOKUP(A729,Studies!A:BR,5,FALSE),"")</f>
        <v>Efavirenz</v>
      </c>
      <c r="F729" s="78" t="s">
        <v>2204</v>
      </c>
    </row>
    <row r="730" spans="1:6" x14ac:dyDescent="0.2">
      <c r="A730" s="91">
        <v>798</v>
      </c>
      <c r="B730" s="188" t="str">
        <f>IF(AND(A730&lt;&gt;"",ISNUMBER(A730)),VLOOKUP(A730,Studies!A:BR,2,FALSE),"")</f>
        <v>Malvestutto 2014</v>
      </c>
      <c r="C730" s="188" t="str">
        <f>IF(AND(A730&lt;&gt;"",ISNUMBER(A730)),VLOOKUP(A730,Studies!A:BR,3,FALSE),"")</f>
        <v>https://www.ncbi.nlm.nih.gov/pubmed/25202920</v>
      </c>
      <c r="D730" s="256" t="str">
        <f>IF(AND(A730&lt;&gt;"",ISNUMBER(A730)),VLOOKUP(A730,Studies!A:BR,4,FALSE),"")</f>
        <v>Efavirenz alone</v>
      </c>
      <c r="E730" s="188" t="str">
        <f>IF(AND(A730&lt;&gt;"",ISNUMBER(A730)),VLOOKUP(A730,Studies!A:BR,5,FALSE),"")</f>
        <v>Efavirenz</v>
      </c>
      <c r="F730" s="78" t="s">
        <v>2204</v>
      </c>
    </row>
    <row r="731" spans="1:6" x14ac:dyDescent="0.2">
      <c r="A731" s="91">
        <v>799</v>
      </c>
      <c r="B731" s="188" t="str">
        <f>IF(AND(A731&lt;&gt;"",ISNUMBER(A731)),VLOOKUP(A731,Studies!A:BR,2,FALSE),"")</f>
        <v>Soon 2010</v>
      </c>
      <c r="C731" s="188" t="str">
        <f>IF(AND(A731&lt;&gt;"",ISNUMBER(A731)),VLOOKUP(A731,Studies!A:BR,3,FALSE),"")</f>
        <v>https://www.ncbi.nlm.nih.gov/pubmed/20385850</v>
      </c>
      <c r="D731" s="256" t="str">
        <f>IF(AND(A731&lt;&gt;"",ISNUMBER(A731)),VLOOKUP(A731,Studies!A:BR,4,FALSE),"")</f>
        <v>Efavirenz alone</v>
      </c>
      <c r="E731" s="188" t="str">
        <f>IF(AND(A731&lt;&gt;"",ISNUMBER(A731)),VLOOKUP(A731,Studies!A:BR,5,FALSE),"")</f>
        <v>Efavirenz</v>
      </c>
      <c r="F731" s="78" t="s">
        <v>2204</v>
      </c>
    </row>
    <row r="732" spans="1:6" x14ac:dyDescent="0.2">
      <c r="A732" s="91">
        <v>800</v>
      </c>
      <c r="B732" s="188" t="str">
        <f>IF(AND(A732&lt;&gt;"",ISNUMBER(A732)),VLOOKUP(A732,Studies!A:BR,2,FALSE),"")</f>
        <v>Kharasch 2012</v>
      </c>
      <c r="C732" s="188" t="str">
        <f>IF(AND(A732&lt;&gt;"",ISNUMBER(A732)),VLOOKUP(A732,Studies!A:BR,3,FALSE),"")</f>
        <v>https://www.ncbi.nlm.nih.gov/pubmed/22398970</v>
      </c>
      <c r="D732" s="256" t="str">
        <f>IF(AND(A732&lt;&gt;"",ISNUMBER(A732)),VLOOKUP(A732,Studies!A:BR,4,FALSE),"")</f>
        <v>Alfenatil PO alone</v>
      </c>
      <c r="E732" s="188" t="str">
        <f>IF(AND(A732&lt;&gt;"",ISNUMBER(A732)),VLOOKUP(A732,Studies!A:BR,5,FALSE),"")</f>
        <v>Alfentanil</v>
      </c>
      <c r="F732" s="78" t="s">
        <v>2273</v>
      </c>
    </row>
    <row r="733" spans="1:6" x14ac:dyDescent="0.2">
      <c r="A733" s="91">
        <v>801</v>
      </c>
      <c r="B733" s="188" t="str">
        <f>IF(AND(A733&lt;&gt;"",ISNUMBER(A733)),VLOOKUP(A733,Studies!A:BR,2,FALSE),"")</f>
        <v>Kharasch 2012</v>
      </c>
      <c r="C733" s="188" t="str">
        <f>IF(AND(A733&lt;&gt;"",ISNUMBER(A733)),VLOOKUP(A733,Studies!A:BR,3,FALSE),"")</f>
        <v>https://www.ncbi.nlm.nih.gov/pubmed/22398970</v>
      </c>
      <c r="D733" s="256" t="str">
        <f>IF(AND(A733&lt;&gt;"",ISNUMBER(A733)),VLOOKUP(A733,Studies!A:BR,4,FALSE),"")</f>
        <v>Alfenatil PO + efavirenz</v>
      </c>
      <c r="E733" s="188" t="str">
        <f>IF(AND(A733&lt;&gt;"",ISNUMBER(A733)),VLOOKUP(A733,Studies!A:BR,5,FALSE),"")</f>
        <v>Alfentanil</v>
      </c>
      <c r="F733" s="78" t="s">
        <v>2273</v>
      </c>
    </row>
    <row r="734" spans="1:6" x14ac:dyDescent="0.2">
      <c r="A734" s="91">
        <v>802</v>
      </c>
      <c r="B734" s="188" t="str">
        <f>IF(AND(A734&lt;&gt;"",ISNUMBER(A734)),VLOOKUP(A734,Studies!A:BR,2,FALSE),"")</f>
        <v>Kharasch 2012</v>
      </c>
      <c r="C734" s="188" t="str">
        <f>IF(AND(A734&lt;&gt;"",ISNUMBER(A734)),VLOOKUP(A734,Studies!A:BR,3,FALSE),"")</f>
        <v>https://www.ncbi.nlm.nih.gov/pubmed/22398970</v>
      </c>
      <c r="D734" s="256" t="str">
        <f>IF(AND(A734&lt;&gt;"",ISNUMBER(A734)),VLOOKUP(A734,Studies!A:BR,4,FALSE),"")</f>
        <v>Alfenatil IV alone</v>
      </c>
      <c r="E734" s="188" t="str">
        <f>IF(AND(A734&lt;&gt;"",ISNUMBER(A734)),VLOOKUP(A734,Studies!A:BR,5,FALSE),"")</f>
        <v>Alfentanil</v>
      </c>
      <c r="F734" s="78" t="s">
        <v>2273</v>
      </c>
    </row>
    <row r="735" spans="1:6" x14ac:dyDescent="0.2">
      <c r="A735" s="91">
        <v>803</v>
      </c>
      <c r="B735" s="188" t="str">
        <f>IF(AND(A735&lt;&gt;"",ISNUMBER(A735)),VLOOKUP(A735,Studies!A:BR,2,FALSE),"")</f>
        <v>Kharasch 2012</v>
      </c>
      <c r="C735" s="188" t="str">
        <f>IF(AND(A735&lt;&gt;"",ISNUMBER(A735)),VLOOKUP(A735,Studies!A:BR,3,FALSE),"")</f>
        <v>https://www.ncbi.nlm.nih.gov/pubmed/22398970</v>
      </c>
      <c r="D735" s="256" t="str">
        <f>IF(AND(A735&lt;&gt;"",ISNUMBER(A735)),VLOOKUP(A735,Studies!A:BR,4,FALSE),"")</f>
        <v>Alfenatil IV + efavirenz</v>
      </c>
      <c r="E735" s="188" t="str">
        <f>IF(AND(A735&lt;&gt;"",ISNUMBER(A735)),VLOOKUP(A735,Studies!A:BR,5,FALSE),"")</f>
        <v>Alfentanil</v>
      </c>
      <c r="F735" s="78" t="s">
        <v>2273</v>
      </c>
    </row>
    <row r="736" spans="1:6" x14ac:dyDescent="0.2">
      <c r="A736" s="91">
        <v>804</v>
      </c>
      <c r="B736" s="188" t="str">
        <f>IF(AND(A736&lt;&gt;"",ISNUMBER(A736)),VLOOKUP(A736,Studies!A:BR,2,FALSE),"")</f>
        <v>Kharasch 2012</v>
      </c>
      <c r="C736" s="188" t="str">
        <f>IF(AND(A736&lt;&gt;"",ISNUMBER(A736)),VLOOKUP(A736,Studies!A:BR,3,FALSE),"")</f>
        <v>https://www.ncbi.nlm.nih.gov/pubmed/22398970</v>
      </c>
      <c r="D736" s="256" t="str">
        <f>IF(AND(A736&lt;&gt;"",ISNUMBER(A736)),VLOOKUP(A736,Studies!A:BR,4,FALSE),"")</f>
        <v>Day 1</v>
      </c>
      <c r="E736" s="188" t="str">
        <f>IF(AND(A736&lt;&gt;"",ISNUMBER(A736)),VLOOKUP(A736,Studies!A:BR,5,FALSE),"")</f>
        <v>Efavirenz</v>
      </c>
      <c r="F736" s="78" t="s">
        <v>2204</v>
      </c>
    </row>
    <row r="737" spans="1:6" x14ac:dyDescent="0.2">
      <c r="A737" s="91">
        <v>805</v>
      </c>
      <c r="B737" s="188" t="str">
        <f>IF(AND(A737&lt;&gt;"",ISNUMBER(A737)),VLOOKUP(A737,Studies!A:BR,2,FALSE),"")</f>
        <v>Kharasch 2012</v>
      </c>
      <c r="C737" s="188" t="str">
        <f>IF(AND(A737&lt;&gt;"",ISNUMBER(A737)),VLOOKUP(A737,Studies!A:BR,3,FALSE),"")</f>
        <v>https://www.ncbi.nlm.nih.gov/pubmed/22398970</v>
      </c>
      <c r="D737" s="256" t="str">
        <f>IF(AND(A737&lt;&gt;"",ISNUMBER(A737)),VLOOKUP(A737,Studies!A:BR,4,FALSE),"")</f>
        <v>Day 14</v>
      </c>
      <c r="E737" s="188" t="str">
        <f>IF(AND(A737&lt;&gt;"",ISNUMBER(A737)),VLOOKUP(A737,Studies!A:BR,5,FALSE),"")</f>
        <v>Efavirenz</v>
      </c>
      <c r="F737" s="78" t="s">
        <v>2204</v>
      </c>
    </row>
    <row r="738" spans="1:6" x14ac:dyDescent="0.2">
      <c r="A738" s="91">
        <v>1000</v>
      </c>
      <c r="B738" s="188" t="str">
        <f>IF(AND(A738&lt;&gt;"",ISNUMBER(A738)),VLOOKUP(A738,Studies!A:BR,2,FALSE),"")</f>
        <v>Schmider 1999</v>
      </c>
      <c r="C738" s="188" t="str">
        <f>IF(AND(A738&lt;&gt;"",ISNUMBER(A738)),VLOOKUP(A738,Studies!A:BR,3,FALSE),"")</f>
        <v>https://www.ncbi.nlm.nih.gov/pubmed/10634135</v>
      </c>
      <c r="D738" s="256" t="str">
        <f>IF(AND(A738&lt;&gt;"",ISNUMBER(A738)),VLOOKUP(A738,Studies!A:BR,4,FALSE),"")</f>
        <v>Alprazolam</v>
      </c>
      <c r="E738" s="188" t="str">
        <f>IF(AND(A738&lt;&gt;"",ISNUMBER(A738)),VLOOKUP(A738,Studies!A:BR,5,FALSE),"")</f>
        <v>Alprazolam</v>
      </c>
    </row>
    <row r="739" spans="1:6" x14ac:dyDescent="0.2">
      <c r="A739" s="78">
        <v>1001</v>
      </c>
      <c r="B739" s="188" t="str">
        <f>IF(AND(A739&lt;&gt;"",ISNUMBER(A739)),VLOOKUP(A739,Studies!A:BR,2,FALSE),"")</f>
        <v>Schmider 1999</v>
      </c>
      <c r="C739" s="188" t="str">
        <f>IF(AND(A739&lt;&gt;"",ISNUMBER(A739)),VLOOKUP(A739,Studies!A:BR,3,FALSE),"")</f>
        <v>https://www.ncbi.nlm.nih.gov/pubmed/10634135</v>
      </c>
      <c r="D739" s="256" t="str">
        <f>IF(AND(A739&lt;&gt;"",ISNUMBER(A739)),VLOOKUP(A739,Studies!A:BR,4,FALSE),"")</f>
        <v>Alprazolam + Rifampin</v>
      </c>
      <c r="E739" s="188" t="str">
        <f>IF(AND(A739&lt;&gt;"",ISNUMBER(A739)),VLOOKUP(A739,Studies!A:BR,5,FALSE),"")</f>
        <v>Alprazolam</v>
      </c>
    </row>
    <row r="740" spans="1:6" x14ac:dyDescent="0.2">
      <c r="A740" s="78">
        <v>1002</v>
      </c>
      <c r="B740" s="188" t="str">
        <f>IF(AND(A740&lt;&gt;"",ISNUMBER(A740)),VLOOKUP(A740,Studies!A:BR,2,FALSE),"")</f>
        <v>Schmider 1999</v>
      </c>
      <c r="C740" s="188" t="str">
        <f>IF(AND(A740&lt;&gt;"",ISNUMBER(A740)),VLOOKUP(A740,Studies!A:BR,3,FALSE),"")</f>
        <v>https://www.ncbi.nlm.nih.gov/pubmed/10634135</v>
      </c>
      <c r="D740" s="256" t="str">
        <f>IF(AND(A740&lt;&gt;"",ISNUMBER(A740)),VLOOKUP(A740,Studies!A:BR,4,FALSE),"")</f>
        <v>Alprazolam + Ketoconazole</v>
      </c>
      <c r="E740" s="188" t="str">
        <f>IF(AND(A740&lt;&gt;"",ISNUMBER(A740)),VLOOKUP(A740,Studies!A:BR,5,FALSE),"")</f>
        <v>Alprazolam</v>
      </c>
    </row>
    <row r="741" spans="1:6" x14ac:dyDescent="0.2">
      <c r="A741" s="78">
        <v>1003</v>
      </c>
      <c r="B741" s="188" t="str">
        <f>IF(AND(A741&lt;&gt;"",ISNUMBER(A741)),VLOOKUP(A741,Studies!A:BR,2,FALSE),"")</f>
        <v>Villikka 1997</v>
      </c>
      <c r="C741" s="188" t="str">
        <f>IF(AND(A741&lt;&gt;"",ISNUMBER(A741)),VLOOKUP(A741,Studies!A:BR,3,FALSE),"")</f>
        <v>https://www.ncbi.nlm.nih.gov/pubmed/9024169</v>
      </c>
      <c r="D741" s="256" t="str">
        <f>IF(AND(A741&lt;&gt;"",ISNUMBER(A741)),VLOOKUP(A741,Studies!A:BR,4,FALSE),"")</f>
        <v>Control arm (pretreatment with placebo for 5 days)</v>
      </c>
      <c r="E741" s="188" t="str">
        <f>IF(AND(A741&lt;&gt;"",ISNUMBER(A741)),VLOOKUP(A741,Studies!A:BR,5,FALSE),"")</f>
        <v>Triazolam</v>
      </c>
    </row>
    <row r="742" spans="1:6" x14ac:dyDescent="0.2">
      <c r="A742" s="78">
        <v>1004</v>
      </c>
      <c r="B742" s="188" t="str">
        <f>IF(AND(A742&lt;&gt;"",ISNUMBER(A742)),VLOOKUP(A742,Studies!A:BR,2,FALSE),"")</f>
        <v>Villikka 1997</v>
      </c>
      <c r="C742" s="188" t="str">
        <f>IF(AND(A742&lt;&gt;"",ISNUMBER(A742)),VLOOKUP(A742,Studies!A:BR,3,FALSE),"")</f>
        <v>https://www.ncbi.nlm.nih.gov/pubmed/9024169</v>
      </c>
      <c r="D742" s="256" t="str">
        <f>IF(AND(A742&lt;&gt;"",ISNUMBER(A742)),VLOOKUP(A742,Studies!A:BR,4,FALSE),"")</f>
        <v>Treatment arm (pretreatment with rifampin; 600 mg; 5 days)</v>
      </c>
      <c r="E742" s="188" t="str">
        <f>IF(AND(A742&lt;&gt;"",ISNUMBER(A742)),VLOOKUP(A742,Studies!A:BR,5,FALSE),"")</f>
        <v>Triazolam</v>
      </c>
    </row>
    <row r="743" spans="1:6" x14ac:dyDescent="0.2">
      <c r="A743" s="78">
        <v>1005</v>
      </c>
      <c r="B743" s="188" t="str">
        <f>IF(AND(A743&lt;&gt;"",ISNUMBER(A743)),VLOOKUP(A743,Studies!A:BR,2,FALSE),"")</f>
        <v>Villikka 1997</v>
      </c>
      <c r="C743" s="188" t="str">
        <f>IF(AND(A743&lt;&gt;"",ISNUMBER(A743)),VLOOKUP(A743,Studies!A:BR,3,FALSE),"")</f>
        <v>https://www.ncbi.nlm.nih.gov/pubmed/9024169</v>
      </c>
      <c r="D743" s="256" t="str">
        <f>IF(AND(A743&lt;&gt;"",ISNUMBER(A743)),VLOOKUP(A743,Studies!A:BR,4,FALSE),"")</f>
        <v>Control arm (pretreatment with placebo for 5 days); Subject 1</v>
      </c>
      <c r="E743" s="188" t="str">
        <f>IF(AND(A743&lt;&gt;"",ISNUMBER(A743)),VLOOKUP(A743,Studies!A:BR,5,FALSE),"")</f>
        <v>Triazolam</v>
      </c>
    </row>
    <row r="744" spans="1:6" x14ac:dyDescent="0.2">
      <c r="A744" s="78">
        <v>1006</v>
      </c>
      <c r="B744" s="188" t="str">
        <f>IF(AND(A744&lt;&gt;"",ISNUMBER(A744)),VLOOKUP(A744,Studies!A:BR,2,FALSE),"")</f>
        <v>Villikka 1997</v>
      </c>
      <c r="C744" s="188" t="str">
        <f>IF(AND(A744&lt;&gt;"",ISNUMBER(A744)),VLOOKUP(A744,Studies!A:BR,3,FALSE),"")</f>
        <v>https://www.ncbi.nlm.nih.gov/pubmed/9024169</v>
      </c>
      <c r="D744" s="256" t="str">
        <f>IF(AND(A744&lt;&gt;"",ISNUMBER(A744)),VLOOKUP(A744,Studies!A:BR,4,FALSE),"")</f>
        <v>Control arm (pretreatment with placebo for 5 days); Subject 2</v>
      </c>
      <c r="E744" s="188" t="str">
        <f>IF(AND(A744&lt;&gt;"",ISNUMBER(A744)),VLOOKUP(A744,Studies!A:BR,5,FALSE),"")</f>
        <v>Triazolam</v>
      </c>
    </row>
    <row r="745" spans="1:6" x14ac:dyDescent="0.2">
      <c r="A745" s="78">
        <v>1007</v>
      </c>
      <c r="B745" s="188" t="str">
        <f>IF(AND(A745&lt;&gt;"",ISNUMBER(A745)),VLOOKUP(A745,Studies!A:BR,2,FALSE),"")</f>
        <v>Villikka 1997</v>
      </c>
      <c r="C745" s="188" t="str">
        <f>IF(AND(A745&lt;&gt;"",ISNUMBER(A745)),VLOOKUP(A745,Studies!A:BR,3,FALSE),"")</f>
        <v>https://www.ncbi.nlm.nih.gov/pubmed/9024169</v>
      </c>
      <c r="D745" s="256" t="str">
        <f>IF(AND(A745&lt;&gt;"",ISNUMBER(A745)),VLOOKUP(A745,Studies!A:BR,4,FALSE),"")</f>
        <v>Control arm (pretreatment with placebo for 5 days); Subject 3</v>
      </c>
      <c r="E745" s="188" t="str">
        <f>IF(AND(A745&lt;&gt;"",ISNUMBER(A745)),VLOOKUP(A745,Studies!A:BR,5,FALSE),"")</f>
        <v>Triazolam</v>
      </c>
    </row>
    <row r="746" spans="1:6" x14ac:dyDescent="0.2">
      <c r="A746" s="78">
        <v>1008</v>
      </c>
      <c r="B746" s="188" t="str">
        <f>IF(AND(A746&lt;&gt;"",ISNUMBER(A746)),VLOOKUP(A746,Studies!A:BR,2,FALSE),"")</f>
        <v>Villikka 1997</v>
      </c>
      <c r="C746" s="188" t="str">
        <f>IF(AND(A746&lt;&gt;"",ISNUMBER(A746)),VLOOKUP(A746,Studies!A:BR,3,FALSE),"")</f>
        <v>https://www.ncbi.nlm.nih.gov/pubmed/9024169</v>
      </c>
      <c r="D746" s="256" t="str">
        <f>IF(AND(A746&lt;&gt;"",ISNUMBER(A746)),VLOOKUP(A746,Studies!A:BR,4,FALSE),"")</f>
        <v>Control arm (pretreatment with placebo for 5 days); Subject 4</v>
      </c>
      <c r="E746" s="188" t="str">
        <f>IF(AND(A746&lt;&gt;"",ISNUMBER(A746)),VLOOKUP(A746,Studies!A:BR,5,FALSE),"")</f>
        <v>Triazolam</v>
      </c>
    </row>
    <row r="747" spans="1:6" x14ac:dyDescent="0.2">
      <c r="A747" s="78">
        <v>1009</v>
      </c>
      <c r="B747" s="188" t="str">
        <f>IF(AND(A747&lt;&gt;"",ISNUMBER(A747)),VLOOKUP(A747,Studies!A:BR,2,FALSE),"")</f>
        <v>Villikka 1997</v>
      </c>
      <c r="C747" s="188" t="str">
        <f>IF(AND(A747&lt;&gt;"",ISNUMBER(A747)),VLOOKUP(A747,Studies!A:BR,3,FALSE),"")</f>
        <v>https://www.ncbi.nlm.nih.gov/pubmed/9024169</v>
      </c>
      <c r="D747" s="256" t="str">
        <f>IF(AND(A747&lt;&gt;"",ISNUMBER(A747)),VLOOKUP(A747,Studies!A:BR,4,FALSE),"")</f>
        <v>Control arm (pretreatment with placebo for 5 days); Subject 5</v>
      </c>
      <c r="E747" s="188" t="str">
        <f>IF(AND(A747&lt;&gt;"",ISNUMBER(A747)),VLOOKUP(A747,Studies!A:BR,5,FALSE),"")</f>
        <v>Triazolam</v>
      </c>
    </row>
    <row r="748" spans="1:6" x14ac:dyDescent="0.2">
      <c r="A748" s="78">
        <v>1010</v>
      </c>
      <c r="B748" s="188" t="str">
        <f>IF(AND(A748&lt;&gt;"",ISNUMBER(A748)),VLOOKUP(A748,Studies!A:BR,2,FALSE),"")</f>
        <v>Villikka 1997</v>
      </c>
      <c r="C748" s="188" t="str">
        <f>IF(AND(A748&lt;&gt;"",ISNUMBER(A748)),VLOOKUP(A748,Studies!A:BR,3,FALSE),"")</f>
        <v>https://www.ncbi.nlm.nih.gov/pubmed/9024169</v>
      </c>
      <c r="D748" s="256" t="str">
        <f>IF(AND(A748&lt;&gt;"",ISNUMBER(A748)),VLOOKUP(A748,Studies!A:BR,4,FALSE),"")</f>
        <v>Control arm (pretreatment with placebo for 5 days); Subject 6</v>
      </c>
      <c r="E748" s="188" t="str">
        <f>IF(AND(A748&lt;&gt;"",ISNUMBER(A748)),VLOOKUP(A748,Studies!A:BR,5,FALSE),"")</f>
        <v>Triazolam</v>
      </c>
    </row>
    <row r="749" spans="1:6" x14ac:dyDescent="0.2">
      <c r="A749" s="78">
        <v>1011</v>
      </c>
      <c r="B749" s="188" t="str">
        <f>IF(AND(A749&lt;&gt;"",ISNUMBER(A749)),VLOOKUP(A749,Studies!A:BR,2,FALSE),"")</f>
        <v>Villikka 1997</v>
      </c>
      <c r="C749" s="188" t="str">
        <f>IF(AND(A749&lt;&gt;"",ISNUMBER(A749)),VLOOKUP(A749,Studies!A:BR,3,FALSE),"")</f>
        <v>https://www.ncbi.nlm.nih.gov/pubmed/9024169</v>
      </c>
      <c r="D749" s="256" t="str">
        <f>IF(AND(A749&lt;&gt;"",ISNUMBER(A749)),VLOOKUP(A749,Studies!A:BR,4,FALSE),"")</f>
        <v>Control arm (pretreatment with placebo for 5 days); Subject 7</v>
      </c>
      <c r="E749" s="188" t="str">
        <f>IF(AND(A749&lt;&gt;"",ISNUMBER(A749)),VLOOKUP(A749,Studies!A:BR,5,FALSE),"")</f>
        <v>Triazolam</v>
      </c>
    </row>
    <row r="750" spans="1:6" x14ac:dyDescent="0.2">
      <c r="A750" s="78">
        <v>1012</v>
      </c>
      <c r="B750" s="188" t="str">
        <f>IF(AND(A750&lt;&gt;"",ISNUMBER(A750)),VLOOKUP(A750,Studies!A:BR,2,FALSE),"")</f>
        <v>Villikka 1997</v>
      </c>
      <c r="C750" s="188" t="str">
        <f>IF(AND(A750&lt;&gt;"",ISNUMBER(A750)),VLOOKUP(A750,Studies!A:BR,3,FALSE),"")</f>
        <v>https://www.ncbi.nlm.nih.gov/pubmed/9024169</v>
      </c>
      <c r="D750" s="256" t="str">
        <f>IF(AND(A750&lt;&gt;"",ISNUMBER(A750)),VLOOKUP(A750,Studies!A:BR,4,FALSE),"")</f>
        <v>Control arm (pretreatment with placebo for 5 days); Subject 8</v>
      </c>
      <c r="E750" s="188" t="str">
        <f>IF(AND(A750&lt;&gt;"",ISNUMBER(A750)),VLOOKUP(A750,Studies!A:BR,5,FALSE),"")</f>
        <v>Triazolam</v>
      </c>
    </row>
    <row r="751" spans="1:6" x14ac:dyDescent="0.2">
      <c r="A751" s="78">
        <v>1013</v>
      </c>
      <c r="B751" s="188" t="str">
        <f>IF(AND(A751&lt;&gt;"",ISNUMBER(A751)),VLOOKUP(A751,Studies!A:BR,2,FALSE),"")</f>
        <v>Villikka 1997</v>
      </c>
      <c r="C751" s="188" t="str">
        <f>IF(AND(A751&lt;&gt;"",ISNUMBER(A751)),VLOOKUP(A751,Studies!A:BR,3,FALSE),"")</f>
        <v>https://www.ncbi.nlm.nih.gov/pubmed/9024169</v>
      </c>
      <c r="D751" s="256" t="str">
        <f>IF(AND(A751&lt;&gt;"",ISNUMBER(A751)),VLOOKUP(A751,Studies!A:BR,4,FALSE),"")</f>
        <v>Control arm (pretreatment with placebo for 5 days); Subject 9</v>
      </c>
      <c r="E751" s="188" t="str">
        <f>IF(AND(A751&lt;&gt;"",ISNUMBER(A751)),VLOOKUP(A751,Studies!A:BR,5,FALSE),"")</f>
        <v>Triazolam</v>
      </c>
    </row>
    <row r="752" spans="1:6" x14ac:dyDescent="0.2">
      <c r="A752" s="78">
        <v>1014</v>
      </c>
      <c r="B752" s="188" t="str">
        <f>IF(AND(A752&lt;&gt;"",ISNUMBER(A752)),VLOOKUP(A752,Studies!A:BR,2,FALSE),"")</f>
        <v>Villikka 1997</v>
      </c>
      <c r="C752" s="188" t="str">
        <f>IF(AND(A752&lt;&gt;"",ISNUMBER(A752)),VLOOKUP(A752,Studies!A:BR,3,FALSE),"")</f>
        <v>https://www.ncbi.nlm.nih.gov/pubmed/9024169</v>
      </c>
      <c r="D752" s="256" t="str">
        <f>IF(AND(A752&lt;&gt;"",ISNUMBER(A752)),VLOOKUP(A752,Studies!A:BR,4,FALSE),"")</f>
        <v>Control arm (pretreatment with placebo for 5 days); Subject 10</v>
      </c>
      <c r="E752" s="188" t="str">
        <f>IF(AND(A752&lt;&gt;"",ISNUMBER(A752)),VLOOKUP(A752,Studies!A:BR,5,FALSE),"")</f>
        <v>Triazolam</v>
      </c>
    </row>
    <row r="753" spans="1:5" x14ac:dyDescent="0.2">
      <c r="A753" s="78">
        <v>1015</v>
      </c>
      <c r="B753" s="188" t="str">
        <f>IF(AND(A753&lt;&gt;"",ISNUMBER(A753)),VLOOKUP(A753,Studies!A:BR,2,FALSE),"")</f>
        <v>Villikka 1997</v>
      </c>
      <c r="C753" s="188" t="str">
        <f>IF(AND(A753&lt;&gt;"",ISNUMBER(A753)),VLOOKUP(A753,Studies!A:BR,3,FALSE),"")</f>
        <v>https://www.ncbi.nlm.nih.gov/pubmed/9024169</v>
      </c>
      <c r="D753" s="256" t="str">
        <f>IF(AND(A753&lt;&gt;"",ISNUMBER(A753)),VLOOKUP(A753,Studies!A:BR,4,FALSE),"")</f>
        <v>Treatment arm (pretreatment with rifampin; 600 mg; 5 days); Subject 1</v>
      </c>
      <c r="E753" s="188" t="str">
        <f>IF(AND(A753&lt;&gt;"",ISNUMBER(A753)),VLOOKUP(A753,Studies!A:BR,5,FALSE),"")</f>
        <v>Triazolam</v>
      </c>
    </row>
    <row r="754" spans="1:5" x14ac:dyDescent="0.2">
      <c r="A754" s="78">
        <v>1016</v>
      </c>
      <c r="B754" s="188" t="str">
        <f>IF(AND(A754&lt;&gt;"",ISNUMBER(A754)),VLOOKUP(A754,Studies!A:BR,2,FALSE),"")</f>
        <v>Villikka 1997</v>
      </c>
      <c r="C754" s="188" t="str">
        <f>IF(AND(A754&lt;&gt;"",ISNUMBER(A754)),VLOOKUP(A754,Studies!A:BR,3,FALSE),"")</f>
        <v>https://www.ncbi.nlm.nih.gov/pubmed/9024169</v>
      </c>
      <c r="D754" s="256" t="str">
        <f>IF(AND(A754&lt;&gt;"",ISNUMBER(A754)),VLOOKUP(A754,Studies!A:BR,4,FALSE),"")</f>
        <v>Treatment arm (pretreatment with rifampin; 600 mg; 5 days); Subject 2</v>
      </c>
      <c r="E754" s="188" t="str">
        <f>IF(AND(A754&lt;&gt;"",ISNUMBER(A754)),VLOOKUP(A754,Studies!A:BR,5,FALSE),"")</f>
        <v>Triazolam</v>
      </c>
    </row>
    <row r="755" spans="1:5" x14ac:dyDescent="0.2">
      <c r="A755" s="78">
        <v>1017</v>
      </c>
      <c r="B755" s="188" t="str">
        <f>IF(AND(A755&lt;&gt;"",ISNUMBER(A755)),VLOOKUP(A755,Studies!A:BR,2,FALSE),"")</f>
        <v>Villikka 1997</v>
      </c>
      <c r="C755" s="188" t="str">
        <f>IF(AND(A755&lt;&gt;"",ISNUMBER(A755)),VLOOKUP(A755,Studies!A:BR,3,FALSE),"")</f>
        <v>https://www.ncbi.nlm.nih.gov/pubmed/9024169</v>
      </c>
      <c r="D755" s="256" t="str">
        <f>IF(AND(A755&lt;&gt;"",ISNUMBER(A755)),VLOOKUP(A755,Studies!A:BR,4,FALSE),"")</f>
        <v>Treatment arm (pretreatment with rifampin; 600 mg; 5 days); Subject 3</v>
      </c>
      <c r="E755" s="188" t="str">
        <f>IF(AND(A755&lt;&gt;"",ISNUMBER(A755)),VLOOKUP(A755,Studies!A:BR,5,FALSE),"")</f>
        <v>Triazolam</v>
      </c>
    </row>
    <row r="756" spans="1:5" x14ac:dyDescent="0.2">
      <c r="A756" s="78">
        <v>1018</v>
      </c>
      <c r="B756" s="188" t="str">
        <f>IF(AND(A756&lt;&gt;"",ISNUMBER(A756)),VLOOKUP(A756,Studies!A:BR,2,FALSE),"")</f>
        <v>Villikka 1997</v>
      </c>
      <c r="C756" s="188" t="str">
        <f>IF(AND(A756&lt;&gt;"",ISNUMBER(A756)),VLOOKUP(A756,Studies!A:BR,3,FALSE),"")</f>
        <v>https://www.ncbi.nlm.nih.gov/pubmed/9024169</v>
      </c>
      <c r="D756" s="256" t="str">
        <f>IF(AND(A756&lt;&gt;"",ISNUMBER(A756)),VLOOKUP(A756,Studies!A:BR,4,FALSE),"")</f>
        <v>Treatment arm (pretreatment with rifampin; 600 mg; 5 days); Subject 4</v>
      </c>
      <c r="E756" s="188" t="str">
        <f>IF(AND(A756&lt;&gt;"",ISNUMBER(A756)),VLOOKUP(A756,Studies!A:BR,5,FALSE),"")</f>
        <v>Triazolam</v>
      </c>
    </row>
    <row r="757" spans="1:5" x14ac:dyDescent="0.2">
      <c r="A757" s="78">
        <v>1019</v>
      </c>
      <c r="B757" s="188" t="str">
        <f>IF(AND(A757&lt;&gt;"",ISNUMBER(A757)),VLOOKUP(A757,Studies!A:BR,2,FALSE),"")</f>
        <v>Villikka 1997</v>
      </c>
      <c r="C757" s="188" t="str">
        <f>IF(AND(A757&lt;&gt;"",ISNUMBER(A757)),VLOOKUP(A757,Studies!A:BR,3,FALSE),"")</f>
        <v>https://www.ncbi.nlm.nih.gov/pubmed/9024169</v>
      </c>
      <c r="D757" s="256" t="str">
        <f>IF(AND(A757&lt;&gt;"",ISNUMBER(A757)),VLOOKUP(A757,Studies!A:BR,4,FALSE),"")</f>
        <v>Treatment arm (pretreatment with rifampin; 600 mg; 5 days); Subject 5</v>
      </c>
      <c r="E757" s="188" t="str">
        <f>IF(AND(A757&lt;&gt;"",ISNUMBER(A757)),VLOOKUP(A757,Studies!A:BR,5,FALSE),"")</f>
        <v>Triazolam</v>
      </c>
    </row>
    <row r="758" spans="1:5" x14ac:dyDescent="0.2">
      <c r="A758" s="78">
        <v>1020</v>
      </c>
      <c r="B758" s="188" t="str">
        <f>IF(AND(A758&lt;&gt;"",ISNUMBER(A758)),VLOOKUP(A758,Studies!A:BR,2,FALSE),"")</f>
        <v>Villikka 1997</v>
      </c>
      <c r="C758" s="188" t="str">
        <f>IF(AND(A758&lt;&gt;"",ISNUMBER(A758)),VLOOKUP(A758,Studies!A:BR,3,FALSE),"")</f>
        <v>https://www.ncbi.nlm.nih.gov/pubmed/9024169</v>
      </c>
      <c r="D758" s="256" t="str">
        <f>IF(AND(A758&lt;&gt;"",ISNUMBER(A758)),VLOOKUP(A758,Studies!A:BR,4,FALSE),"")</f>
        <v>Treatment arm (pretreatment with rifampin; 600 mg; 5 days); Subject 6</v>
      </c>
      <c r="E758" s="188" t="str">
        <f>IF(AND(A758&lt;&gt;"",ISNUMBER(A758)),VLOOKUP(A758,Studies!A:BR,5,FALSE),"")</f>
        <v>Triazolam</v>
      </c>
    </row>
    <row r="759" spans="1:5" x14ac:dyDescent="0.2">
      <c r="A759" s="78">
        <v>1021</v>
      </c>
      <c r="B759" s="188" t="str">
        <f>IF(AND(A759&lt;&gt;"",ISNUMBER(A759)),VLOOKUP(A759,Studies!A:BR,2,FALSE),"")</f>
        <v>Villikka 1997</v>
      </c>
      <c r="C759" s="188" t="str">
        <f>IF(AND(A759&lt;&gt;"",ISNUMBER(A759)),VLOOKUP(A759,Studies!A:BR,3,FALSE),"")</f>
        <v>https://www.ncbi.nlm.nih.gov/pubmed/9024169</v>
      </c>
      <c r="D759" s="256" t="str">
        <f>IF(AND(A759&lt;&gt;"",ISNUMBER(A759)),VLOOKUP(A759,Studies!A:BR,4,FALSE),"")</f>
        <v>Treatment arm (pretreatment with rifampin; 600 mg; 5 days); Subject 7</v>
      </c>
      <c r="E759" s="188" t="str">
        <f>IF(AND(A759&lt;&gt;"",ISNUMBER(A759)),VLOOKUP(A759,Studies!A:BR,5,FALSE),"")</f>
        <v>Triazolam</v>
      </c>
    </row>
    <row r="760" spans="1:5" x14ac:dyDescent="0.2">
      <c r="A760" s="78">
        <v>1022</v>
      </c>
      <c r="B760" s="188" t="str">
        <f>IF(AND(A760&lt;&gt;"",ISNUMBER(A760)),VLOOKUP(A760,Studies!A:BR,2,FALSE),"")</f>
        <v>Villikka 1997</v>
      </c>
      <c r="C760" s="188" t="str">
        <f>IF(AND(A760&lt;&gt;"",ISNUMBER(A760)),VLOOKUP(A760,Studies!A:BR,3,FALSE),"")</f>
        <v>https://www.ncbi.nlm.nih.gov/pubmed/9024169</v>
      </c>
      <c r="D760" s="256" t="str">
        <f>IF(AND(A760&lt;&gt;"",ISNUMBER(A760)),VLOOKUP(A760,Studies!A:BR,4,FALSE),"")</f>
        <v>Treatment arm (pretreatment with rifampin; 600 mg; 5 days); Subject 8</v>
      </c>
      <c r="E760" s="188" t="str">
        <f>IF(AND(A760&lt;&gt;"",ISNUMBER(A760)),VLOOKUP(A760,Studies!A:BR,5,FALSE),"")</f>
        <v>Triazolam</v>
      </c>
    </row>
    <row r="761" spans="1:5" x14ac:dyDescent="0.2">
      <c r="A761" s="78">
        <v>1023</v>
      </c>
      <c r="B761" s="188" t="str">
        <f>IF(AND(A761&lt;&gt;"",ISNUMBER(A761)),VLOOKUP(A761,Studies!A:BR,2,FALSE),"")</f>
        <v>Villikka 1997</v>
      </c>
      <c r="C761" s="188" t="str">
        <f>IF(AND(A761&lt;&gt;"",ISNUMBER(A761)),VLOOKUP(A761,Studies!A:BR,3,FALSE),"")</f>
        <v>https://www.ncbi.nlm.nih.gov/pubmed/9024169</v>
      </c>
      <c r="D761" s="256" t="str">
        <f>IF(AND(A761&lt;&gt;"",ISNUMBER(A761)),VLOOKUP(A761,Studies!A:BR,4,FALSE),"")</f>
        <v>Treatment arm (pretreatment with rifampin; 600 mg; 5 days); Subject 9</v>
      </c>
      <c r="E761" s="188" t="str">
        <f>IF(AND(A761&lt;&gt;"",ISNUMBER(A761)),VLOOKUP(A761,Studies!A:BR,5,FALSE),"")</f>
        <v>Triazolam</v>
      </c>
    </row>
    <row r="762" spans="1:5" x14ac:dyDescent="0.2">
      <c r="A762" s="78">
        <v>1024</v>
      </c>
      <c r="B762" s="188" t="str">
        <f>IF(AND(A762&lt;&gt;"",ISNUMBER(A762)),VLOOKUP(A762,Studies!A:BR,2,FALSE),"")</f>
        <v>Villikka 1997</v>
      </c>
      <c r="C762" s="188" t="str">
        <f>IF(AND(A762&lt;&gt;"",ISNUMBER(A762)),VLOOKUP(A762,Studies!A:BR,3,FALSE),"")</f>
        <v>https://www.ncbi.nlm.nih.gov/pubmed/9024169</v>
      </c>
      <c r="D762" s="256" t="str">
        <f>IF(AND(A762&lt;&gt;"",ISNUMBER(A762)),VLOOKUP(A762,Studies!A:BR,4,FALSE),"")</f>
        <v>Treatment arm (pretreatment with rifampin; 600 mg; 5 days); Subject 10</v>
      </c>
      <c r="E762" s="188" t="str">
        <f>IF(AND(A762&lt;&gt;"",ISNUMBER(A762)),VLOOKUP(A762,Studies!A:BR,5,FALSE),"")</f>
        <v>Triazolam</v>
      </c>
    </row>
    <row r="763" spans="1:5" x14ac:dyDescent="0.2">
      <c r="A763" s="78">
        <v>1025</v>
      </c>
      <c r="B763" s="188" t="str">
        <f>IF(AND(A763&lt;&gt;"",ISNUMBER(A763)),VLOOKUP(A763,Studies!A:BR,2,FALSE),"")</f>
        <v>Yasui 1998</v>
      </c>
      <c r="C763" s="188" t="str">
        <f>IF(AND(A763&lt;&gt;"",ISNUMBER(A763)),VLOOKUP(A763,Studies!A:BR,3,FALSE),"")</f>
        <v>https://www.ncbi.nlm.nih.gov/pubmed/9784084</v>
      </c>
      <c r="D763" s="256" t="str">
        <f>IF(AND(A763&lt;&gt;"",ISNUMBER(A763)),VLOOKUP(A763,Studies!A:BR,4,FALSE),"")</f>
        <v>Alprazolam with placebo</v>
      </c>
      <c r="E763" s="188" t="str">
        <f>IF(AND(A763&lt;&gt;"",ISNUMBER(A763)),VLOOKUP(A763,Studies!A:BR,5,FALSE),"")</f>
        <v>Alprazolam</v>
      </c>
    </row>
    <row r="764" spans="1:5" x14ac:dyDescent="0.2">
      <c r="A764" s="78">
        <v>1026</v>
      </c>
      <c r="B764" s="188" t="str">
        <f>IF(AND(A764&lt;&gt;"",ISNUMBER(A764)),VLOOKUP(A764,Studies!A:BR,2,FALSE),"")</f>
        <v>Yasui 1998</v>
      </c>
      <c r="C764" s="188" t="str">
        <f>IF(AND(A764&lt;&gt;"",ISNUMBER(A764)),VLOOKUP(A764,Studies!A:BR,3,FALSE),"")</f>
        <v>https://www.ncbi.nlm.nih.gov/pubmed/9784084</v>
      </c>
      <c r="D764" s="256" t="str">
        <f>IF(AND(A764&lt;&gt;"",ISNUMBER(A764)),VLOOKUP(A764,Studies!A:BR,4,FALSE),"")</f>
        <v>Alprazolam with itraconazole</v>
      </c>
      <c r="E764" s="188" t="str">
        <f>IF(AND(A764&lt;&gt;"",ISNUMBER(A764)),VLOOKUP(A764,Studies!A:BR,5,FALSE),"")</f>
        <v>Alprazolam</v>
      </c>
    </row>
    <row r="765" spans="1:5" x14ac:dyDescent="0.2">
      <c r="A765" s="78">
        <v>1027</v>
      </c>
      <c r="B765" s="188" t="str">
        <f>IF(AND(A765&lt;&gt;"",ISNUMBER(A765)),VLOOKUP(A765,Studies!A:BR,2,FALSE),"")</f>
        <v>Varhe 1994</v>
      </c>
      <c r="C765" s="188" t="str">
        <f>IF(AND(A765&lt;&gt;"",ISNUMBER(A765)),VLOOKUP(A765,Studies!A:BR,3,FALSE),"")</f>
        <v>https://www.ncbi.nlm.nih.gov/pubmed/7995001</v>
      </c>
      <c r="D765" s="256" t="str">
        <f>IF(AND(A765&lt;&gt;"",ISNUMBER(A765)),VLOOKUP(A765,Studies!A:BR,4,FALSE),"")</f>
        <v>Triazolam with placebo</v>
      </c>
      <c r="E765" s="188" t="str">
        <f>IF(AND(A765&lt;&gt;"",ISNUMBER(A765)),VLOOKUP(A765,Studies!A:BR,5,FALSE),"")</f>
        <v>Triazolam</v>
      </c>
    </row>
    <row r="766" spans="1:5" x14ac:dyDescent="0.2">
      <c r="A766" s="78">
        <v>1028</v>
      </c>
      <c r="B766" s="188" t="str">
        <f>IF(AND(A766&lt;&gt;"",ISNUMBER(A766)),VLOOKUP(A766,Studies!A:BR,2,FALSE),"")</f>
        <v>Varhe 1994</v>
      </c>
      <c r="C766" s="188" t="str">
        <f>IF(AND(A766&lt;&gt;"",ISNUMBER(A766)),VLOOKUP(A766,Studies!A:BR,3,FALSE),"")</f>
        <v>https://www.ncbi.nlm.nih.gov/pubmed/7995001</v>
      </c>
      <c r="D766" s="256" t="str">
        <f>IF(AND(A766&lt;&gt;"",ISNUMBER(A766)),VLOOKUP(A766,Studies!A:BR,4,FALSE),"")</f>
        <v>Triazolam with ketoconazole</v>
      </c>
      <c r="E766" s="188" t="str">
        <f>IF(AND(A766&lt;&gt;"",ISNUMBER(A766)),VLOOKUP(A766,Studies!A:BR,5,FALSE),"")</f>
        <v>Triazolam</v>
      </c>
    </row>
    <row r="767" spans="1:5" x14ac:dyDescent="0.2">
      <c r="A767" s="78">
        <v>1029</v>
      </c>
      <c r="B767" s="188" t="str">
        <f>IF(AND(A767&lt;&gt;"",ISNUMBER(A767)),VLOOKUP(A767,Studies!A:BR,2,FALSE),"")</f>
        <v>Varhe 1994</v>
      </c>
      <c r="C767" s="188" t="str">
        <f>IF(AND(A767&lt;&gt;"",ISNUMBER(A767)),VLOOKUP(A767,Studies!A:BR,3,FALSE),"")</f>
        <v>https://www.ncbi.nlm.nih.gov/pubmed/7995001</v>
      </c>
      <c r="D767" s="256" t="str">
        <f>IF(AND(A767&lt;&gt;"",ISNUMBER(A767)),VLOOKUP(A767,Studies!A:BR,4,FALSE),"")</f>
        <v>Triazolam with Itraconazole</v>
      </c>
      <c r="E767" s="188" t="str">
        <f>IF(AND(A767&lt;&gt;"",ISNUMBER(A767)),VLOOKUP(A767,Studies!A:BR,5,FALSE),"")</f>
        <v>Triazolam</v>
      </c>
    </row>
    <row r="768" spans="1:5" x14ac:dyDescent="0.2">
      <c r="A768" s="78">
        <v>1030</v>
      </c>
      <c r="B768" s="188" t="str">
        <f>IF(AND(A768&lt;&gt;"",ISNUMBER(A768)),VLOOKUP(A768,Studies!A:BR,2,FALSE),"")</f>
        <v>Varhe 1994</v>
      </c>
      <c r="C768" s="188" t="str">
        <f>IF(AND(A768&lt;&gt;"",ISNUMBER(A768)),VLOOKUP(A768,Studies!A:BR,3,FALSE),"")</f>
        <v>https://www.ncbi.nlm.nih.gov/pubmed/7995001</v>
      </c>
      <c r="D768" s="256" t="str">
        <f>IF(AND(A768&lt;&gt;"",ISNUMBER(A768)),VLOOKUP(A768,Studies!A:BR,4,FALSE),"")</f>
        <v>Ketoconazole on day 4</v>
      </c>
      <c r="E768" s="188" t="str">
        <f>IF(AND(A768&lt;&gt;"",ISNUMBER(A768)),VLOOKUP(A768,Studies!A:BR,5,FALSE),"")</f>
        <v>Ketoconazole</v>
      </c>
    </row>
    <row r="769" spans="1:5" x14ac:dyDescent="0.2">
      <c r="A769" s="78">
        <v>1031</v>
      </c>
      <c r="B769" s="188" t="str">
        <f>IF(AND(A769&lt;&gt;"",ISNUMBER(A769)),VLOOKUP(A769,Studies!A:BR,2,FALSE),"")</f>
        <v>Varhe 1994</v>
      </c>
      <c r="C769" s="188" t="str">
        <f>IF(AND(A769&lt;&gt;"",ISNUMBER(A769)),VLOOKUP(A769,Studies!A:BR,3,FALSE),"")</f>
        <v>https://www.ncbi.nlm.nih.gov/pubmed/7995001</v>
      </c>
      <c r="D769" s="256" t="str">
        <f>IF(AND(A769&lt;&gt;"",ISNUMBER(A769)),VLOOKUP(A769,Studies!A:BR,4,FALSE),"")</f>
        <v>Ketoconazole on day 4 Subject 1</v>
      </c>
      <c r="E769" s="188" t="str">
        <f>IF(AND(A769&lt;&gt;"",ISNUMBER(A769)),VLOOKUP(A769,Studies!A:BR,5,FALSE),"")</f>
        <v>Ketoconazole</v>
      </c>
    </row>
    <row r="770" spans="1:5" x14ac:dyDescent="0.2">
      <c r="A770" s="78">
        <v>1032</v>
      </c>
      <c r="B770" s="188" t="str">
        <f>IF(AND(A770&lt;&gt;"",ISNUMBER(A770)),VLOOKUP(A770,Studies!A:BR,2,FALSE),"")</f>
        <v>Varhe 1994</v>
      </c>
      <c r="C770" s="188" t="str">
        <f>IF(AND(A770&lt;&gt;"",ISNUMBER(A770)),VLOOKUP(A770,Studies!A:BR,3,FALSE),"")</f>
        <v>https://www.ncbi.nlm.nih.gov/pubmed/7995001</v>
      </c>
      <c r="D770" s="256" t="str">
        <f>IF(AND(A770&lt;&gt;"",ISNUMBER(A770)),VLOOKUP(A770,Studies!A:BR,4,FALSE),"")</f>
        <v>Ketoconazole on day 4 Subject 2</v>
      </c>
      <c r="E770" s="188" t="str">
        <f>IF(AND(A770&lt;&gt;"",ISNUMBER(A770)),VLOOKUP(A770,Studies!A:BR,5,FALSE),"")</f>
        <v>Ketoconazole</v>
      </c>
    </row>
    <row r="771" spans="1:5" x14ac:dyDescent="0.2">
      <c r="A771" s="78">
        <v>1033</v>
      </c>
      <c r="B771" s="188" t="str">
        <f>IF(AND(A771&lt;&gt;"",ISNUMBER(A771)),VLOOKUP(A771,Studies!A:BR,2,FALSE),"")</f>
        <v>Varhe 1994</v>
      </c>
      <c r="C771" s="188" t="str">
        <f>IF(AND(A771&lt;&gt;"",ISNUMBER(A771)),VLOOKUP(A771,Studies!A:BR,3,FALSE),"")</f>
        <v>https://www.ncbi.nlm.nih.gov/pubmed/7995001</v>
      </c>
      <c r="D771" s="256" t="str">
        <f>IF(AND(A771&lt;&gt;"",ISNUMBER(A771)),VLOOKUP(A771,Studies!A:BR,4,FALSE),"")</f>
        <v>Ketoconazole on day 4 Subject 3</v>
      </c>
      <c r="E771" s="188" t="str">
        <f>IF(AND(A771&lt;&gt;"",ISNUMBER(A771)),VLOOKUP(A771,Studies!A:BR,5,FALSE),"")</f>
        <v>Ketoconazole</v>
      </c>
    </row>
    <row r="772" spans="1:5" x14ac:dyDescent="0.2">
      <c r="A772" s="78">
        <v>1034</v>
      </c>
      <c r="B772" s="188" t="str">
        <f>IF(AND(A772&lt;&gt;"",ISNUMBER(A772)),VLOOKUP(A772,Studies!A:BR,2,FALSE),"")</f>
        <v>Varhe 1994</v>
      </c>
      <c r="C772" s="188" t="str">
        <f>IF(AND(A772&lt;&gt;"",ISNUMBER(A772)),VLOOKUP(A772,Studies!A:BR,3,FALSE),"")</f>
        <v>https://www.ncbi.nlm.nih.gov/pubmed/7995001</v>
      </c>
      <c r="D772" s="256" t="str">
        <f>IF(AND(A772&lt;&gt;"",ISNUMBER(A772)),VLOOKUP(A772,Studies!A:BR,4,FALSE),"")</f>
        <v>Ketoconazole on day 4 Subject 4</v>
      </c>
      <c r="E772" s="188" t="str">
        <f>IF(AND(A772&lt;&gt;"",ISNUMBER(A772)),VLOOKUP(A772,Studies!A:BR,5,FALSE),"")</f>
        <v>Ketoconazole</v>
      </c>
    </row>
    <row r="773" spans="1:5" x14ac:dyDescent="0.2">
      <c r="A773" s="78">
        <v>1035</v>
      </c>
      <c r="B773" s="188" t="str">
        <f>IF(AND(A773&lt;&gt;"",ISNUMBER(A773)),VLOOKUP(A773,Studies!A:BR,2,FALSE),"")</f>
        <v>Varhe 1994</v>
      </c>
      <c r="C773" s="188" t="str">
        <f>IF(AND(A773&lt;&gt;"",ISNUMBER(A773)),VLOOKUP(A773,Studies!A:BR,3,FALSE),"")</f>
        <v>https://www.ncbi.nlm.nih.gov/pubmed/7995001</v>
      </c>
      <c r="D773" s="256" t="str">
        <f>IF(AND(A773&lt;&gt;"",ISNUMBER(A773)),VLOOKUP(A773,Studies!A:BR,4,FALSE),"")</f>
        <v>Ketoconazole on day 4 Subject 5</v>
      </c>
      <c r="E773" s="188" t="str">
        <f>IF(AND(A773&lt;&gt;"",ISNUMBER(A773)),VLOOKUP(A773,Studies!A:BR,5,FALSE),"")</f>
        <v>Ketoconazole</v>
      </c>
    </row>
    <row r="774" spans="1:5" x14ac:dyDescent="0.2">
      <c r="A774" s="78">
        <v>1036</v>
      </c>
      <c r="B774" s="188" t="str">
        <f>IF(AND(A774&lt;&gt;"",ISNUMBER(A774)),VLOOKUP(A774,Studies!A:BR,2,FALSE),"")</f>
        <v>Varhe 1994</v>
      </c>
      <c r="C774" s="188" t="str">
        <f>IF(AND(A774&lt;&gt;"",ISNUMBER(A774)),VLOOKUP(A774,Studies!A:BR,3,FALSE),"")</f>
        <v>https://www.ncbi.nlm.nih.gov/pubmed/7995001</v>
      </c>
      <c r="D774" s="256" t="str">
        <f>IF(AND(A774&lt;&gt;"",ISNUMBER(A774)),VLOOKUP(A774,Studies!A:BR,4,FALSE),"")</f>
        <v>Ketoconazole on day 4 Subject 6</v>
      </c>
      <c r="E774" s="188" t="str">
        <f>IF(AND(A774&lt;&gt;"",ISNUMBER(A774)),VLOOKUP(A774,Studies!A:BR,5,FALSE),"")</f>
        <v>Ketoconazole</v>
      </c>
    </row>
    <row r="775" spans="1:5" x14ac:dyDescent="0.2">
      <c r="A775" s="78">
        <v>1037</v>
      </c>
      <c r="B775" s="188" t="str">
        <f>IF(AND(A775&lt;&gt;"",ISNUMBER(A775)),VLOOKUP(A775,Studies!A:BR,2,FALSE),"")</f>
        <v>Varhe 1994</v>
      </c>
      <c r="C775" s="188" t="str">
        <f>IF(AND(A775&lt;&gt;"",ISNUMBER(A775)),VLOOKUP(A775,Studies!A:BR,3,FALSE),"")</f>
        <v>https://www.ncbi.nlm.nih.gov/pubmed/7995001</v>
      </c>
      <c r="D775" s="256" t="str">
        <f>IF(AND(A775&lt;&gt;"",ISNUMBER(A775)),VLOOKUP(A775,Studies!A:BR,4,FALSE),"")</f>
        <v>Ketoconazole on day 4 Subject 7</v>
      </c>
      <c r="E775" s="188" t="str">
        <f>IF(AND(A775&lt;&gt;"",ISNUMBER(A775)),VLOOKUP(A775,Studies!A:BR,5,FALSE),"")</f>
        <v>Ketoconazole</v>
      </c>
    </row>
    <row r="776" spans="1:5" x14ac:dyDescent="0.2">
      <c r="A776" s="78">
        <v>1038</v>
      </c>
      <c r="B776" s="188" t="str">
        <f>IF(AND(A776&lt;&gt;"",ISNUMBER(A776)),VLOOKUP(A776,Studies!A:BR,2,FALSE),"")</f>
        <v>Varhe 1994</v>
      </c>
      <c r="C776" s="188" t="str">
        <f>IF(AND(A776&lt;&gt;"",ISNUMBER(A776)),VLOOKUP(A776,Studies!A:BR,3,FALSE),"")</f>
        <v>https://www.ncbi.nlm.nih.gov/pubmed/7995001</v>
      </c>
      <c r="D776" s="256" t="str">
        <f>IF(AND(A776&lt;&gt;"",ISNUMBER(A776)),VLOOKUP(A776,Studies!A:BR,4,FALSE),"")</f>
        <v>Ketoconazole on day 4 Subject 8</v>
      </c>
      <c r="E776" s="188" t="str">
        <f>IF(AND(A776&lt;&gt;"",ISNUMBER(A776)),VLOOKUP(A776,Studies!A:BR,5,FALSE),"")</f>
        <v>Ketoconazole</v>
      </c>
    </row>
    <row r="777" spans="1:5" x14ac:dyDescent="0.2">
      <c r="A777" s="78">
        <v>1039</v>
      </c>
      <c r="B777" s="188" t="str">
        <f>IF(AND(A777&lt;&gt;"",ISNUMBER(A777)),VLOOKUP(A777,Studies!A:BR,2,FALSE),"")</f>
        <v>Varhe 1994</v>
      </c>
      <c r="C777" s="188" t="str">
        <f>IF(AND(A777&lt;&gt;"",ISNUMBER(A777)),VLOOKUP(A777,Studies!A:BR,3,FALSE),"")</f>
        <v>https://www.ncbi.nlm.nih.gov/pubmed/7995001</v>
      </c>
      <c r="D777" s="256" t="str">
        <f>IF(AND(A777&lt;&gt;"",ISNUMBER(A777)),VLOOKUP(A777,Studies!A:BR,4,FALSE),"")</f>
        <v>Ketoconazole on day 4 Subject 9</v>
      </c>
      <c r="E777" s="188" t="str">
        <f>IF(AND(A777&lt;&gt;"",ISNUMBER(A777)),VLOOKUP(A777,Studies!A:BR,5,FALSE),"")</f>
        <v>Ketoconazole</v>
      </c>
    </row>
    <row r="778" spans="1:5" x14ac:dyDescent="0.2">
      <c r="A778" s="78">
        <v>1040</v>
      </c>
      <c r="B778" s="188" t="str">
        <f>IF(AND(A778&lt;&gt;"",ISNUMBER(A778)),VLOOKUP(A778,Studies!A:BR,2,FALSE),"")</f>
        <v>Varhe 1994</v>
      </c>
      <c r="C778" s="188" t="str">
        <f>IF(AND(A778&lt;&gt;"",ISNUMBER(A778)),VLOOKUP(A778,Studies!A:BR,3,FALSE),"")</f>
        <v>https://www.ncbi.nlm.nih.gov/pubmed/7995001</v>
      </c>
      <c r="D778" s="256" t="str">
        <f>IF(AND(A778&lt;&gt;"",ISNUMBER(A778)),VLOOKUP(A778,Studies!A:BR,4,FALSE),"")</f>
        <v>Itraconazole on day 4</v>
      </c>
      <c r="E778" s="188" t="str">
        <f>IF(AND(A778&lt;&gt;"",ISNUMBER(A778)),VLOOKUP(A778,Studies!A:BR,5,FALSE),"")</f>
        <v>Itraconazole</v>
      </c>
    </row>
    <row r="779" spans="1:5" x14ac:dyDescent="0.2">
      <c r="A779" s="78">
        <v>1041</v>
      </c>
      <c r="B779" s="188" t="str">
        <f>IF(AND(A779&lt;&gt;"",ISNUMBER(A779)),VLOOKUP(A779,Studies!A:BR,2,FALSE),"")</f>
        <v>Varhe 1994</v>
      </c>
      <c r="C779" s="188" t="str">
        <f>IF(AND(A779&lt;&gt;"",ISNUMBER(A779)),VLOOKUP(A779,Studies!A:BR,3,FALSE),"")</f>
        <v>https://www.ncbi.nlm.nih.gov/pubmed/7995001</v>
      </c>
      <c r="D779" s="256" t="str">
        <f>IF(AND(A779&lt;&gt;"",ISNUMBER(A779)),VLOOKUP(A779,Studies!A:BR,4,FALSE),"")</f>
        <v>Itraconazole on day 4 Subject 1</v>
      </c>
      <c r="E779" s="188" t="str">
        <f>IF(AND(A779&lt;&gt;"",ISNUMBER(A779)),VLOOKUP(A779,Studies!A:BR,5,FALSE),"")</f>
        <v>Itraconazole</v>
      </c>
    </row>
    <row r="780" spans="1:5" x14ac:dyDescent="0.2">
      <c r="A780" s="78">
        <v>1042</v>
      </c>
      <c r="B780" s="188" t="str">
        <f>IF(AND(A780&lt;&gt;"",ISNUMBER(A780)),VLOOKUP(A780,Studies!A:BR,2,FALSE),"")</f>
        <v>Varhe 1994</v>
      </c>
      <c r="C780" s="188" t="str">
        <f>IF(AND(A780&lt;&gt;"",ISNUMBER(A780)),VLOOKUP(A780,Studies!A:BR,3,FALSE),"")</f>
        <v>https://www.ncbi.nlm.nih.gov/pubmed/7995001</v>
      </c>
      <c r="D780" s="256" t="str">
        <f>IF(AND(A780&lt;&gt;"",ISNUMBER(A780)),VLOOKUP(A780,Studies!A:BR,4,FALSE),"")</f>
        <v>Itraconazole on day 4 Subject 2</v>
      </c>
      <c r="E780" s="188" t="str">
        <f>IF(AND(A780&lt;&gt;"",ISNUMBER(A780)),VLOOKUP(A780,Studies!A:BR,5,FALSE),"")</f>
        <v>Itraconazole</v>
      </c>
    </row>
    <row r="781" spans="1:5" x14ac:dyDescent="0.2">
      <c r="A781" s="78">
        <v>1043</v>
      </c>
      <c r="B781" s="188" t="str">
        <f>IF(AND(A781&lt;&gt;"",ISNUMBER(A781)),VLOOKUP(A781,Studies!A:BR,2,FALSE),"")</f>
        <v>Varhe 1994</v>
      </c>
      <c r="C781" s="188" t="str">
        <f>IF(AND(A781&lt;&gt;"",ISNUMBER(A781)),VLOOKUP(A781,Studies!A:BR,3,FALSE),"")</f>
        <v>https://www.ncbi.nlm.nih.gov/pubmed/7995001</v>
      </c>
      <c r="D781" s="256" t="str">
        <f>IF(AND(A781&lt;&gt;"",ISNUMBER(A781)),VLOOKUP(A781,Studies!A:BR,4,FALSE),"")</f>
        <v>Itraconazole on day 4 Subject 3</v>
      </c>
      <c r="E781" s="188" t="str">
        <f>IF(AND(A781&lt;&gt;"",ISNUMBER(A781)),VLOOKUP(A781,Studies!A:BR,5,FALSE),"")</f>
        <v>Itraconazole</v>
      </c>
    </row>
    <row r="782" spans="1:5" x14ac:dyDescent="0.2">
      <c r="A782" s="78">
        <v>1044</v>
      </c>
      <c r="B782" s="188" t="str">
        <f>IF(AND(A782&lt;&gt;"",ISNUMBER(A782)),VLOOKUP(A782,Studies!A:BR,2,FALSE),"")</f>
        <v>Varhe 1994</v>
      </c>
      <c r="C782" s="188" t="str">
        <f>IF(AND(A782&lt;&gt;"",ISNUMBER(A782)),VLOOKUP(A782,Studies!A:BR,3,FALSE),"")</f>
        <v>https://www.ncbi.nlm.nih.gov/pubmed/7995001</v>
      </c>
      <c r="D782" s="256" t="str">
        <f>IF(AND(A782&lt;&gt;"",ISNUMBER(A782)),VLOOKUP(A782,Studies!A:BR,4,FALSE),"")</f>
        <v>Itraconazole on day 4 Subject 4</v>
      </c>
      <c r="E782" s="188" t="str">
        <f>IF(AND(A782&lt;&gt;"",ISNUMBER(A782)),VLOOKUP(A782,Studies!A:BR,5,FALSE),"")</f>
        <v>Itraconazole</v>
      </c>
    </row>
    <row r="783" spans="1:5" x14ac:dyDescent="0.2">
      <c r="A783" s="78">
        <v>1045</v>
      </c>
      <c r="B783" s="188" t="str">
        <f>IF(AND(A783&lt;&gt;"",ISNUMBER(A783)),VLOOKUP(A783,Studies!A:BR,2,FALSE),"")</f>
        <v>Varhe 1994</v>
      </c>
      <c r="C783" s="188" t="str">
        <f>IF(AND(A783&lt;&gt;"",ISNUMBER(A783)),VLOOKUP(A783,Studies!A:BR,3,FALSE),"")</f>
        <v>https://www.ncbi.nlm.nih.gov/pubmed/7995001</v>
      </c>
      <c r="D783" s="256" t="str">
        <f>IF(AND(A783&lt;&gt;"",ISNUMBER(A783)),VLOOKUP(A783,Studies!A:BR,4,FALSE),"")</f>
        <v>Itraconazole on day 4 Subject 5</v>
      </c>
      <c r="E783" s="188" t="str">
        <f>IF(AND(A783&lt;&gt;"",ISNUMBER(A783)),VLOOKUP(A783,Studies!A:BR,5,FALSE),"")</f>
        <v>Itraconazole</v>
      </c>
    </row>
    <row r="784" spans="1:5" x14ac:dyDescent="0.2">
      <c r="A784" s="78">
        <v>1046</v>
      </c>
      <c r="B784" s="188" t="str">
        <f>IF(AND(A784&lt;&gt;"",ISNUMBER(A784)),VLOOKUP(A784,Studies!A:BR,2,FALSE),"")</f>
        <v>Varhe 1994</v>
      </c>
      <c r="C784" s="188" t="str">
        <f>IF(AND(A784&lt;&gt;"",ISNUMBER(A784)),VLOOKUP(A784,Studies!A:BR,3,FALSE),"")</f>
        <v>https://www.ncbi.nlm.nih.gov/pubmed/7995001</v>
      </c>
      <c r="D784" s="256" t="str">
        <f>IF(AND(A784&lt;&gt;"",ISNUMBER(A784)),VLOOKUP(A784,Studies!A:BR,4,FALSE),"")</f>
        <v>Itraconazole on day 4 Subject 6</v>
      </c>
      <c r="E784" s="188" t="str">
        <f>IF(AND(A784&lt;&gt;"",ISNUMBER(A784)),VLOOKUP(A784,Studies!A:BR,5,FALSE),"")</f>
        <v>Itraconazole</v>
      </c>
    </row>
    <row r="785" spans="1:5" x14ac:dyDescent="0.2">
      <c r="A785" s="78">
        <v>1047</v>
      </c>
      <c r="B785" s="188" t="str">
        <f>IF(AND(A785&lt;&gt;"",ISNUMBER(A785)),VLOOKUP(A785,Studies!A:BR,2,FALSE),"")</f>
        <v>Varhe 1994</v>
      </c>
      <c r="C785" s="188" t="str">
        <f>IF(AND(A785&lt;&gt;"",ISNUMBER(A785)),VLOOKUP(A785,Studies!A:BR,3,FALSE),"")</f>
        <v>https://www.ncbi.nlm.nih.gov/pubmed/7995001</v>
      </c>
      <c r="D785" s="256" t="str">
        <f>IF(AND(A785&lt;&gt;"",ISNUMBER(A785)),VLOOKUP(A785,Studies!A:BR,4,FALSE),"")</f>
        <v>Itraconazole on day 4 Subject 7</v>
      </c>
      <c r="E785" s="188" t="str">
        <f>IF(AND(A785&lt;&gt;"",ISNUMBER(A785)),VLOOKUP(A785,Studies!A:BR,5,FALSE),"")</f>
        <v>Itraconazole</v>
      </c>
    </row>
    <row r="786" spans="1:5" x14ac:dyDescent="0.2">
      <c r="A786" s="78">
        <v>1048</v>
      </c>
      <c r="B786" s="188" t="str">
        <f>IF(AND(A786&lt;&gt;"",ISNUMBER(A786)),VLOOKUP(A786,Studies!A:BR,2,FALSE),"")</f>
        <v>Varhe 1994</v>
      </c>
      <c r="C786" s="188" t="str">
        <f>IF(AND(A786&lt;&gt;"",ISNUMBER(A786)),VLOOKUP(A786,Studies!A:BR,3,FALSE),"")</f>
        <v>https://www.ncbi.nlm.nih.gov/pubmed/7995001</v>
      </c>
      <c r="D786" s="256" t="str">
        <f>IF(AND(A786&lt;&gt;"",ISNUMBER(A786)),VLOOKUP(A786,Studies!A:BR,4,FALSE),"")</f>
        <v>Itraconazole on day 4 Subject 8</v>
      </c>
      <c r="E786" s="188" t="str">
        <f>IF(AND(A786&lt;&gt;"",ISNUMBER(A786)),VLOOKUP(A786,Studies!A:BR,5,FALSE),"")</f>
        <v>Itraconazole</v>
      </c>
    </row>
    <row r="787" spans="1:5" x14ac:dyDescent="0.2">
      <c r="A787" s="78">
        <v>1049</v>
      </c>
      <c r="B787" s="188" t="str">
        <f>IF(AND(A787&lt;&gt;"",ISNUMBER(A787)),VLOOKUP(A787,Studies!A:BR,2,FALSE),"")</f>
        <v>Varhe 1994</v>
      </c>
      <c r="C787" s="188" t="str">
        <f>IF(AND(A787&lt;&gt;"",ISNUMBER(A787)),VLOOKUP(A787,Studies!A:BR,3,FALSE),"")</f>
        <v>https://www.ncbi.nlm.nih.gov/pubmed/7995001</v>
      </c>
      <c r="D787" s="256" t="str">
        <f>IF(AND(A787&lt;&gt;"",ISNUMBER(A787)),VLOOKUP(A787,Studies!A:BR,4,FALSE),"")</f>
        <v>Itraconazole on day 4 Subject 9</v>
      </c>
      <c r="E787" s="188" t="str">
        <f>IF(AND(A787&lt;&gt;"",ISNUMBER(A787)),VLOOKUP(A787,Studies!A:BR,5,FALSE),"")</f>
        <v>Itraconazole</v>
      </c>
    </row>
    <row r="788" spans="1:5" x14ac:dyDescent="0.2">
      <c r="A788" s="78">
        <v>1050</v>
      </c>
      <c r="B788" s="188" t="str">
        <f>IF(AND(A788&lt;&gt;"",ISNUMBER(A788)),VLOOKUP(A788,Studies!A:BR,2,FALSE),"")</f>
        <v>Varhe 1994</v>
      </c>
      <c r="C788" s="188" t="str">
        <f>IF(AND(A788&lt;&gt;"",ISNUMBER(A788)),VLOOKUP(A788,Studies!A:BR,3,FALSE),"")</f>
        <v>https://www.ncbi.nlm.nih.gov/pubmed/7995001</v>
      </c>
      <c r="D788" s="256" t="str">
        <f>IF(AND(A788&lt;&gt;"",ISNUMBER(A788)),VLOOKUP(A788,Studies!A:BR,4,FALSE),"")</f>
        <v>Triazolam with placebo Subject 1</v>
      </c>
      <c r="E788" s="188" t="str">
        <f>IF(AND(A788&lt;&gt;"",ISNUMBER(A788)),VLOOKUP(A788,Studies!A:BR,5,FALSE),"")</f>
        <v>Triazolam</v>
      </c>
    </row>
    <row r="789" spans="1:5" x14ac:dyDescent="0.2">
      <c r="A789" s="78">
        <v>1051</v>
      </c>
      <c r="B789" s="188" t="str">
        <f>IF(AND(A789&lt;&gt;"",ISNUMBER(A789)),VLOOKUP(A789,Studies!A:BR,2,FALSE),"")</f>
        <v>Varhe 1994</v>
      </c>
      <c r="C789" s="188" t="str">
        <f>IF(AND(A789&lt;&gt;"",ISNUMBER(A789)),VLOOKUP(A789,Studies!A:BR,3,FALSE),"")</f>
        <v>https://www.ncbi.nlm.nih.gov/pubmed/7995001</v>
      </c>
      <c r="D789" s="256" t="str">
        <f>IF(AND(A789&lt;&gt;"",ISNUMBER(A789)),VLOOKUP(A789,Studies!A:BR,4,FALSE),"")</f>
        <v>Triazolam with placebo Subject 2</v>
      </c>
      <c r="E789" s="188" t="str">
        <f>IF(AND(A789&lt;&gt;"",ISNUMBER(A789)),VLOOKUP(A789,Studies!A:BR,5,FALSE),"")</f>
        <v>Triazolam</v>
      </c>
    </row>
    <row r="790" spans="1:5" x14ac:dyDescent="0.2">
      <c r="A790" s="78">
        <v>1052</v>
      </c>
      <c r="B790" s="188" t="str">
        <f>IF(AND(A790&lt;&gt;"",ISNUMBER(A790)),VLOOKUP(A790,Studies!A:BR,2,FALSE),"")</f>
        <v>Varhe 1994</v>
      </c>
      <c r="C790" s="188" t="str">
        <f>IF(AND(A790&lt;&gt;"",ISNUMBER(A790)),VLOOKUP(A790,Studies!A:BR,3,FALSE),"")</f>
        <v>https://www.ncbi.nlm.nih.gov/pubmed/7995001</v>
      </c>
      <c r="D790" s="256" t="str">
        <f>IF(AND(A790&lt;&gt;"",ISNUMBER(A790)),VLOOKUP(A790,Studies!A:BR,4,FALSE),"")</f>
        <v>Triazolam with placebo Subject 3</v>
      </c>
      <c r="E790" s="188" t="str">
        <f>IF(AND(A790&lt;&gt;"",ISNUMBER(A790)),VLOOKUP(A790,Studies!A:BR,5,FALSE),"")</f>
        <v>Triazolam</v>
      </c>
    </row>
    <row r="791" spans="1:5" x14ac:dyDescent="0.2">
      <c r="A791" s="78">
        <v>1053</v>
      </c>
      <c r="B791" s="188" t="str">
        <f>IF(AND(A791&lt;&gt;"",ISNUMBER(A791)),VLOOKUP(A791,Studies!A:BR,2,FALSE),"")</f>
        <v>Varhe 1994</v>
      </c>
      <c r="C791" s="188" t="str">
        <f>IF(AND(A791&lt;&gt;"",ISNUMBER(A791)),VLOOKUP(A791,Studies!A:BR,3,FALSE),"")</f>
        <v>https://www.ncbi.nlm.nih.gov/pubmed/7995001</v>
      </c>
      <c r="D791" s="256" t="str">
        <f>IF(AND(A791&lt;&gt;"",ISNUMBER(A791)),VLOOKUP(A791,Studies!A:BR,4,FALSE),"")</f>
        <v>Triazolam with placebo Subject 4</v>
      </c>
      <c r="E791" s="188" t="str">
        <f>IF(AND(A791&lt;&gt;"",ISNUMBER(A791)),VLOOKUP(A791,Studies!A:BR,5,FALSE),"")</f>
        <v>Triazolam</v>
      </c>
    </row>
    <row r="792" spans="1:5" x14ac:dyDescent="0.2">
      <c r="A792" s="78">
        <v>1054</v>
      </c>
      <c r="B792" s="188" t="str">
        <f>IF(AND(A792&lt;&gt;"",ISNUMBER(A792)),VLOOKUP(A792,Studies!A:BR,2,FALSE),"")</f>
        <v>Varhe 1994</v>
      </c>
      <c r="C792" s="188" t="str">
        <f>IF(AND(A792&lt;&gt;"",ISNUMBER(A792)),VLOOKUP(A792,Studies!A:BR,3,FALSE),"")</f>
        <v>https://www.ncbi.nlm.nih.gov/pubmed/7995001</v>
      </c>
      <c r="D792" s="256" t="str">
        <f>IF(AND(A792&lt;&gt;"",ISNUMBER(A792)),VLOOKUP(A792,Studies!A:BR,4,FALSE),"")</f>
        <v>Triazolam with placebo Subject 5</v>
      </c>
      <c r="E792" s="188" t="str">
        <f>IF(AND(A792&lt;&gt;"",ISNUMBER(A792)),VLOOKUP(A792,Studies!A:BR,5,FALSE),"")</f>
        <v>Triazolam</v>
      </c>
    </row>
    <row r="793" spans="1:5" x14ac:dyDescent="0.2">
      <c r="A793" s="78">
        <v>1055</v>
      </c>
      <c r="B793" s="188" t="str">
        <f>IF(AND(A793&lt;&gt;"",ISNUMBER(A793)),VLOOKUP(A793,Studies!A:BR,2,FALSE),"")</f>
        <v>Varhe 1994</v>
      </c>
      <c r="C793" s="188" t="str">
        <f>IF(AND(A793&lt;&gt;"",ISNUMBER(A793)),VLOOKUP(A793,Studies!A:BR,3,FALSE),"")</f>
        <v>https://www.ncbi.nlm.nih.gov/pubmed/7995001</v>
      </c>
      <c r="D793" s="256" t="str">
        <f>IF(AND(A793&lt;&gt;"",ISNUMBER(A793)),VLOOKUP(A793,Studies!A:BR,4,FALSE),"")</f>
        <v>Triazolam with placebo Subject 6</v>
      </c>
      <c r="E793" s="188" t="str">
        <f>IF(AND(A793&lt;&gt;"",ISNUMBER(A793)),VLOOKUP(A793,Studies!A:BR,5,FALSE),"")</f>
        <v>Triazolam</v>
      </c>
    </row>
    <row r="794" spans="1:5" x14ac:dyDescent="0.2">
      <c r="A794" s="78">
        <v>1056</v>
      </c>
      <c r="B794" s="188" t="str">
        <f>IF(AND(A794&lt;&gt;"",ISNUMBER(A794)),VLOOKUP(A794,Studies!A:BR,2,FALSE),"")</f>
        <v>Varhe 1994</v>
      </c>
      <c r="C794" s="188" t="str">
        <f>IF(AND(A794&lt;&gt;"",ISNUMBER(A794)),VLOOKUP(A794,Studies!A:BR,3,FALSE),"")</f>
        <v>https://www.ncbi.nlm.nih.gov/pubmed/7995001</v>
      </c>
      <c r="D794" s="256" t="str">
        <f>IF(AND(A794&lt;&gt;"",ISNUMBER(A794)),VLOOKUP(A794,Studies!A:BR,4,FALSE),"")</f>
        <v>Triazolam with placebo Subject 7</v>
      </c>
      <c r="E794" s="188" t="str">
        <f>IF(AND(A794&lt;&gt;"",ISNUMBER(A794)),VLOOKUP(A794,Studies!A:BR,5,FALSE),"")</f>
        <v>Triazolam</v>
      </c>
    </row>
    <row r="795" spans="1:5" x14ac:dyDescent="0.2">
      <c r="A795" s="78">
        <v>1057</v>
      </c>
      <c r="B795" s="188" t="str">
        <f>IF(AND(A795&lt;&gt;"",ISNUMBER(A795)),VLOOKUP(A795,Studies!A:BR,2,FALSE),"")</f>
        <v>Varhe 1994</v>
      </c>
      <c r="C795" s="188" t="str">
        <f>IF(AND(A795&lt;&gt;"",ISNUMBER(A795)),VLOOKUP(A795,Studies!A:BR,3,FALSE),"")</f>
        <v>https://www.ncbi.nlm.nih.gov/pubmed/7995001</v>
      </c>
      <c r="D795" s="256" t="str">
        <f>IF(AND(A795&lt;&gt;"",ISNUMBER(A795)),VLOOKUP(A795,Studies!A:BR,4,FALSE),"")</f>
        <v>Triazolam with placebo Subject 8</v>
      </c>
      <c r="E795" s="188" t="str">
        <f>IF(AND(A795&lt;&gt;"",ISNUMBER(A795)),VLOOKUP(A795,Studies!A:BR,5,FALSE),"")</f>
        <v>Triazolam</v>
      </c>
    </row>
    <row r="796" spans="1:5" x14ac:dyDescent="0.2">
      <c r="A796" s="78">
        <v>1058</v>
      </c>
      <c r="B796" s="188" t="str">
        <f>IF(AND(A796&lt;&gt;"",ISNUMBER(A796)),VLOOKUP(A796,Studies!A:BR,2,FALSE),"")</f>
        <v>Varhe 1994</v>
      </c>
      <c r="C796" s="188" t="str">
        <f>IF(AND(A796&lt;&gt;"",ISNUMBER(A796)),VLOOKUP(A796,Studies!A:BR,3,FALSE),"")</f>
        <v>https://www.ncbi.nlm.nih.gov/pubmed/7995001</v>
      </c>
      <c r="D796" s="256" t="str">
        <f>IF(AND(A796&lt;&gt;"",ISNUMBER(A796)),VLOOKUP(A796,Studies!A:BR,4,FALSE),"")</f>
        <v>Triazolam with placebo Subject 9</v>
      </c>
      <c r="E796" s="188" t="str">
        <f>IF(AND(A796&lt;&gt;"",ISNUMBER(A796)),VLOOKUP(A796,Studies!A:BR,5,FALSE),"")</f>
        <v>Triazolam</v>
      </c>
    </row>
    <row r="797" spans="1:5" x14ac:dyDescent="0.2">
      <c r="A797" s="78">
        <v>1059</v>
      </c>
      <c r="B797" s="188" t="str">
        <f>IF(AND(A797&lt;&gt;"",ISNUMBER(A797)),VLOOKUP(A797,Studies!A:BR,2,FALSE),"")</f>
        <v>Varhe 1994</v>
      </c>
      <c r="C797" s="188" t="str">
        <f>IF(AND(A797&lt;&gt;"",ISNUMBER(A797)),VLOOKUP(A797,Studies!A:BR,3,FALSE),"")</f>
        <v>https://www.ncbi.nlm.nih.gov/pubmed/7995001</v>
      </c>
      <c r="D797" s="256" t="str">
        <f>IF(AND(A797&lt;&gt;"",ISNUMBER(A797)),VLOOKUP(A797,Studies!A:BR,4,FALSE),"")</f>
        <v>Triazolam with ketoconazole Subject 1</v>
      </c>
      <c r="E797" s="188" t="str">
        <f>IF(AND(A797&lt;&gt;"",ISNUMBER(A797)),VLOOKUP(A797,Studies!A:BR,5,FALSE),"")</f>
        <v>Triazolam</v>
      </c>
    </row>
    <row r="798" spans="1:5" x14ac:dyDescent="0.2">
      <c r="A798" s="78">
        <v>1060</v>
      </c>
      <c r="B798" s="188" t="str">
        <f>IF(AND(A798&lt;&gt;"",ISNUMBER(A798)),VLOOKUP(A798,Studies!A:BR,2,FALSE),"")</f>
        <v>Varhe 1994</v>
      </c>
      <c r="C798" s="188" t="str">
        <f>IF(AND(A798&lt;&gt;"",ISNUMBER(A798)),VLOOKUP(A798,Studies!A:BR,3,FALSE),"")</f>
        <v>https://www.ncbi.nlm.nih.gov/pubmed/7995001</v>
      </c>
      <c r="D798" s="256" t="str">
        <f>IF(AND(A798&lt;&gt;"",ISNUMBER(A798)),VLOOKUP(A798,Studies!A:BR,4,FALSE),"")</f>
        <v>Triazolam with ketoconazole Subject 2</v>
      </c>
      <c r="E798" s="188" t="str">
        <f>IF(AND(A798&lt;&gt;"",ISNUMBER(A798)),VLOOKUP(A798,Studies!A:BR,5,FALSE),"")</f>
        <v>Triazolam</v>
      </c>
    </row>
    <row r="799" spans="1:5" x14ac:dyDescent="0.2">
      <c r="A799" s="78">
        <v>1061</v>
      </c>
      <c r="B799" s="188" t="str">
        <f>IF(AND(A799&lt;&gt;"",ISNUMBER(A799)),VLOOKUP(A799,Studies!A:BR,2,FALSE),"")</f>
        <v>Varhe 1994</v>
      </c>
      <c r="C799" s="188" t="str">
        <f>IF(AND(A799&lt;&gt;"",ISNUMBER(A799)),VLOOKUP(A799,Studies!A:BR,3,FALSE),"")</f>
        <v>https://www.ncbi.nlm.nih.gov/pubmed/7995001</v>
      </c>
      <c r="D799" s="256" t="str">
        <f>IF(AND(A799&lt;&gt;"",ISNUMBER(A799)),VLOOKUP(A799,Studies!A:BR,4,FALSE),"")</f>
        <v>Triazolam with ketoconazole Subject 3</v>
      </c>
      <c r="E799" s="188" t="str">
        <f>IF(AND(A799&lt;&gt;"",ISNUMBER(A799)),VLOOKUP(A799,Studies!A:BR,5,FALSE),"")</f>
        <v>Triazolam</v>
      </c>
    </row>
    <row r="800" spans="1:5" x14ac:dyDescent="0.2">
      <c r="A800" s="78">
        <v>1062</v>
      </c>
      <c r="B800" s="188" t="str">
        <f>IF(AND(A800&lt;&gt;"",ISNUMBER(A800)),VLOOKUP(A800,Studies!A:BR,2,FALSE),"")</f>
        <v>Varhe 1994</v>
      </c>
      <c r="C800" s="188" t="str">
        <f>IF(AND(A800&lt;&gt;"",ISNUMBER(A800)),VLOOKUP(A800,Studies!A:BR,3,FALSE),"")</f>
        <v>https://www.ncbi.nlm.nih.gov/pubmed/7995001</v>
      </c>
      <c r="D800" s="256" t="str">
        <f>IF(AND(A800&lt;&gt;"",ISNUMBER(A800)),VLOOKUP(A800,Studies!A:BR,4,FALSE),"")</f>
        <v>Triazolam with ketoconazole Subject 4</v>
      </c>
      <c r="E800" s="188" t="str">
        <f>IF(AND(A800&lt;&gt;"",ISNUMBER(A800)),VLOOKUP(A800,Studies!A:BR,5,FALSE),"")</f>
        <v>Triazolam</v>
      </c>
    </row>
    <row r="801" spans="1:5" x14ac:dyDescent="0.2">
      <c r="A801" s="78">
        <v>1063</v>
      </c>
      <c r="B801" s="188" t="str">
        <f>IF(AND(A801&lt;&gt;"",ISNUMBER(A801)),VLOOKUP(A801,Studies!A:BR,2,FALSE),"")</f>
        <v>Varhe 1994</v>
      </c>
      <c r="C801" s="188" t="str">
        <f>IF(AND(A801&lt;&gt;"",ISNUMBER(A801)),VLOOKUP(A801,Studies!A:BR,3,FALSE),"")</f>
        <v>https://www.ncbi.nlm.nih.gov/pubmed/7995001</v>
      </c>
      <c r="D801" s="256" t="str">
        <f>IF(AND(A801&lt;&gt;"",ISNUMBER(A801)),VLOOKUP(A801,Studies!A:BR,4,FALSE),"")</f>
        <v>Triazolam with ketoconazole Subject 5</v>
      </c>
      <c r="E801" s="188" t="str">
        <f>IF(AND(A801&lt;&gt;"",ISNUMBER(A801)),VLOOKUP(A801,Studies!A:BR,5,FALSE),"")</f>
        <v>Triazolam</v>
      </c>
    </row>
    <row r="802" spans="1:5" x14ac:dyDescent="0.2">
      <c r="A802" s="78">
        <v>1064</v>
      </c>
      <c r="B802" s="188" t="str">
        <f>IF(AND(A802&lt;&gt;"",ISNUMBER(A802)),VLOOKUP(A802,Studies!A:BR,2,FALSE),"")</f>
        <v>Varhe 1994</v>
      </c>
      <c r="C802" s="188" t="str">
        <f>IF(AND(A802&lt;&gt;"",ISNUMBER(A802)),VLOOKUP(A802,Studies!A:BR,3,FALSE),"")</f>
        <v>https://www.ncbi.nlm.nih.gov/pubmed/7995001</v>
      </c>
      <c r="D802" s="256" t="str">
        <f>IF(AND(A802&lt;&gt;"",ISNUMBER(A802)),VLOOKUP(A802,Studies!A:BR,4,FALSE),"")</f>
        <v>Triazolam with ketoconazole Subject 6</v>
      </c>
      <c r="E802" s="188" t="str">
        <f>IF(AND(A802&lt;&gt;"",ISNUMBER(A802)),VLOOKUP(A802,Studies!A:BR,5,FALSE),"")</f>
        <v>Triazolam</v>
      </c>
    </row>
    <row r="803" spans="1:5" x14ac:dyDescent="0.2">
      <c r="A803" s="78">
        <v>1065</v>
      </c>
      <c r="B803" s="188" t="str">
        <f>IF(AND(A803&lt;&gt;"",ISNUMBER(A803)),VLOOKUP(A803,Studies!A:BR,2,FALSE),"")</f>
        <v>Varhe 1994</v>
      </c>
      <c r="C803" s="188" t="str">
        <f>IF(AND(A803&lt;&gt;"",ISNUMBER(A803)),VLOOKUP(A803,Studies!A:BR,3,FALSE),"")</f>
        <v>https://www.ncbi.nlm.nih.gov/pubmed/7995001</v>
      </c>
      <c r="D803" s="256" t="str">
        <f>IF(AND(A803&lt;&gt;"",ISNUMBER(A803)),VLOOKUP(A803,Studies!A:BR,4,FALSE),"")</f>
        <v>Triazolam with ketoconazole Subject 7</v>
      </c>
      <c r="E803" s="188" t="str">
        <f>IF(AND(A803&lt;&gt;"",ISNUMBER(A803)),VLOOKUP(A803,Studies!A:BR,5,FALSE),"")</f>
        <v>Triazolam</v>
      </c>
    </row>
    <row r="804" spans="1:5" x14ac:dyDescent="0.2">
      <c r="A804" s="78">
        <v>1066</v>
      </c>
      <c r="B804" s="188" t="str">
        <f>IF(AND(A804&lt;&gt;"",ISNUMBER(A804)),VLOOKUP(A804,Studies!A:BR,2,FALSE),"")</f>
        <v>Varhe 1994</v>
      </c>
      <c r="C804" s="188" t="str">
        <f>IF(AND(A804&lt;&gt;"",ISNUMBER(A804)),VLOOKUP(A804,Studies!A:BR,3,FALSE),"")</f>
        <v>https://www.ncbi.nlm.nih.gov/pubmed/7995001</v>
      </c>
      <c r="D804" s="256" t="str">
        <f>IF(AND(A804&lt;&gt;"",ISNUMBER(A804)),VLOOKUP(A804,Studies!A:BR,4,FALSE),"")</f>
        <v>Triazolam with ketoconazole Subject 8</v>
      </c>
      <c r="E804" s="188" t="str">
        <f>IF(AND(A804&lt;&gt;"",ISNUMBER(A804)),VLOOKUP(A804,Studies!A:BR,5,FALSE),"")</f>
        <v>Triazolam</v>
      </c>
    </row>
    <row r="805" spans="1:5" x14ac:dyDescent="0.2">
      <c r="A805" s="78">
        <v>1067</v>
      </c>
      <c r="B805" s="188" t="str">
        <f>IF(AND(A805&lt;&gt;"",ISNUMBER(A805)),VLOOKUP(A805,Studies!A:BR,2,FALSE),"")</f>
        <v>Varhe 1994</v>
      </c>
      <c r="C805" s="188" t="str">
        <f>IF(AND(A805&lt;&gt;"",ISNUMBER(A805)),VLOOKUP(A805,Studies!A:BR,3,FALSE),"")</f>
        <v>https://www.ncbi.nlm.nih.gov/pubmed/7995001</v>
      </c>
      <c r="D805" s="256" t="str">
        <f>IF(AND(A805&lt;&gt;"",ISNUMBER(A805)),VLOOKUP(A805,Studies!A:BR,4,FALSE),"")</f>
        <v>Triazolam with ketoconazole Subject 9</v>
      </c>
      <c r="E805" s="188" t="str">
        <f>IF(AND(A805&lt;&gt;"",ISNUMBER(A805)),VLOOKUP(A805,Studies!A:BR,5,FALSE),"")</f>
        <v>Triazolam</v>
      </c>
    </row>
    <row r="806" spans="1:5" x14ac:dyDescent="0.2">
      <c r="A806" s="78">
        <v>1068</v>
      </c>
      <c r="B806" s="188" t="str">
        <f>IF(AND(A806&lt;&gt;"",ISNUMBER(A806)),VLOOKUP(A806,Studies!A:BR,2,FALSE),"")</f>
        <v>Varhe 1994</v>
      </c>
      <c r="C806" s="188" t="str">
        <f>IF(AND(A806&lt;&gt;"",ISNUMBER(A806)),VLOOKUP(A806,Studies!A:BR,3,FALSE),"")</f>
        <v>https://www.ncbi.nlm.nih.gov/pubmed/7995001</v>
      </c>
      <c r="D806" s="256" t="str">
        <f>IF(AND(A806&lt;&gt;"",ISNUMBER(A806)),VLOOKUP(A806,Studies!A:BR,4,FALSE),"")</f>
        <v>Triazolam with Itraconazole Subject 1</v>
      </c>
      <c r="E806" s="188" t="str">
        <f>IF(AND(A806&lt;&gt;"",ISNUMBER(A806)),VLOOKUP(A806,Studies!A:BR,5,FALSE),"")</f>
        <v>Triazolam</v>
      </c>
    </row>
    <row r="807" spans="1:5" x14ac:dyDescent="0.2">
      <c r="A807" s="78">
        <v>1069</v>
      </c>
      <c r="B807" s="188" t="str">
        <f>IF(AND(A807&lt;&gt;"",ISNUMBER(A807)),VLOOKUP(A807,Studies!A:BR,2,FALSE),"")</f>
        <v>Varhe 1994</v>
      </c>
      <c r="C807" s="188" t="str">
        <f>IF(AND(A807&lt;&gt;"",ISNUMBER(A807)),VLOOKUP(A807,Studies!A:BR,3,FALSE),"")</f>
        <v>https://www.ncbi.nlm.nih.gov/pubmed/7995001</v>
      </c>
      <c r="D807" s="256" t="str">
        <f>IF(AND(A807&lt;&gt;"",ISNUMBER(A807)),VLOOKUP(A807,Studies!A:BR,4,FALSE),"")</f>
        <v>Triazolam with Itraconazole Subject 2</v>
      </c>
      <c r="E807" s="188" t="str">
        <f>IF(AND(A807&lt;&gt;"",ISNUMBER(A807)),VLOOKUP(A807,Studies!A:BR,5,FALSE),"")</f>
        <v>Triazolam</v>
      </c>
    </row>
    <row r="808" spans="1:5" x14ac:dyDescent="0.2">
      <c r="A808" s="78">
        <v>1070</v>
      </c>
      <c r="B808" s="188" t="str">
        <f>IF(AND(A808&lt;&gt;"",ISNUMBER(A808)),VLOOKUP(A808,Studies!A:BR,2,FALSE),"")</f>
        <v>Varhe 1994</v>
      </c>
      <c r="C808" s="188" t="str">
        <f>IF(AND(A808&lt;&gt;"",ISNUMBER(A808)),VLOOKUP(A808,Studies!A:BR,3,FALSE),"")</f>
        <v>https://www.ncbi.nlm.nih.gov/pubmed/7995001</v>
      </c>
      <c r="D808" s="256" t="str">
        <f>IF(AND(A808&lt;&gt;"",ISNUMBER(A808)),VLOOKUP(A808,Studies!A:BR,4,FALSE),"")</f>
        <v>Triazolam with Itraconazole Subject 3</v>
      </c>
      <c r="E808" s="188" t="str">
        <f>IF(AND(A808&lt;&gt;"",ISNUMBER(A808)),VLOOKUP(A808,Studies!A:BR,5,FALSE),"")</f>
        <v>Triazolam</v>
      </c>
    </row>
    <row r="809" spans="1:5" x14ac:dyDescent="0.2">
      <c r="A809" s="78">
        <v>1071</v>
      </c>
      <c r="B809" s="188" t="str">
        <f>IF(AND(A809&lt;&gt;"",ISNUMBER(A809)),VLOOKUP(A809,Studies!A:BR,2,FALSE),"")</f>
        <v>Varhe 1994</v>
      </c>
      <c r="C809" s="188" t="str">
        <f>IF(AND(A809&lt;&gt;"",ISNUMBER(A809)),VLOOKUP(A809,Studies!A:BR,3,FALSE),"")</f>
        <v>https://www.ncbi.nlm.nih.gov/pubmed/7995001</v>
      </c>
      <c r="D809" s="256" t="str">
        <f>IF(AND(A809&lt;&gt;"",ISNUMBER(A809)),VLOOKUP(A809,Studies!A:BR,4,FALSE),"")</f>
        <v>Triazolam with Itraconazole Subject 4</v>
      </c>
      <c r="E809" s="188" t="str">
        <f>IF(AND(A809&lt;&gt;"",ISNUMBER(A809)),VLOOKUP(A809,Studies!A:BR,5,FALSE),"")</f>
        <v>Triazolam</v>
      </c>
    </row>
    <row r="810" spans="1:5" x14ac:dyDescent="0.2">
      <c r="A810" s="78">
        <v>1072</v>
      </c>
      <c r="B810" s="188" t="str">
        <f>IF(AND(A810&lt;&gt;"",ISNUMBER(A810)),VLOOKUP(A810,Studies!A:BR,2,FALSE),"")</f>
        <v>Varhe 1994</v>
      </c>
      <c r="C810" s="188" t="str">
        <f>IF(AND(A810&lt;&gt;"",ISNUMBER(A810)),VLOOKUP(A810,Studies!A:BR,3,FALSE),"")</f>
        <v>https://www.ncbi.nlm.nih.gov/pubmed/7995001</v>
      </c>
      <c r="D810" s="256" t="str">
        <f>IF(AND(A810&lt;&gt;"",ISNUMBER(A810)),VLOOKUP(A810,Studies!A:BR,4,FALSE),"")</f>
        <v>Triazolam with Itraconazole Subject 5</v>
      </c>
      <c r="E810" s="188" t="str">
        <f>IF(AND(A810&lt;&gt;"",ISNUMBER(A810)),VLOOKUP(A810,Studies!A:BR,5,FALSE),"")</f>
        <v>Triazolam</v>
      </c>
    </row>
    <row r="811" spans="1:5" x14ac:dyDescent="0.2">
      <c r="A811" s="78">
        <v>1073</v>
      </c>
      <c r="B811" s="188" t="str">
        <f>IF(AND(A811&lt;&gt;"",ISNUMBER(A811)),VLOOKUP(A811,Studies!A:BR,2,FALSE),"")</f>
        <v>Varhe 1994</v>
      </c>
      <c r="C811" s="188" t="str">
        <f>IF(AND(A811&lt;&gt;"",ISNUMBER(A811)),VLOOKUP(A811,Studies!A:BR,3,FALSE),"")</f>
        <v>https://www.ncbi.nlm.nih.gov/pubmed/7995001</v>
      </c>
      <c r="D811" s="256" t="str">
        <f>IF(AND(A811&lt;&gt;"",ISNUMBER(A811)),VLOOKUP(A811,Studies!A:BR,4,FALSE),"")</f>
        <v>Triazolam with Itraconazole Subject 6</v>
      </c>
      <c r="E811" s="188" t="str">
        <f>IF(AND(A811&lt;&gt;"",ISNUMBER(A811)),VLOOKUP(A811,Studies!A:BR,5,FALSE),"")</f>
        <v>Triazolam</v>
      </c>
    </row>
    <row r="812" spans="1:5" x14ac:dyDescent="0.2">
      <c r="A812" s="78">
        <v>1074</v>
      </c>
      <c r="B812" s="188" t="str">
        <f>IF(AND(A812&lt;&gt;"",ISNUMBER(A812)),VLOOKUP(A812,Studies!A:BR,2,FALSE),"")</f>
        <v>Varhe 1994</v>
      </c>
      <c r="C812" s="188" t="str">
        <f>IF(AND(A812&lt;&gt;"",ISNUMBER(A812)),VLOOKUP(A812,Studies!A:BR,3,FALSE),"")</f>
        <v>https://www.ncbi.nlm.nih.gov/pubmed/7995001</v>
      </c>
      <c r="D812" s="256" t="str">
        <f>IF(AND(A812&lt;&gt;"",ISNUMBER(A812)),VLOOKUP(A812,Studies!A:BR,4,FALSE),"")</f>
        <v>Triazolam with Itraconazole Subject 7</v>
      </c>
      <c r="E812" s="188" t="str">
        <f>IF(AND(A812&lt;&gt;"",ISNUMBER(A812)),VLOOKUP(A812,Studies!A:BR,5,FALSE),"")</f>
        <v>Triazolam</v>
      </c>
    </row>
    <row r="813" spans="1:5" x14ac:dyDescent="0.2">
      <c r="A813" s="78">
        <v>1075</v>
      </c>
      <c r="B813" s="188" t="str">
        <f>IF(AND(A813&lt;&gt;"",ISNUMBER(A813)),VLOOKUP(A813,Studies!A:BR,2,FALSE),"")</f>
        <v>Varhe 1994</v>
      </c>
      <c r="C813" s="188" t="str">
        <f>IF(AND(A813&lt;&gt;"",ISNUMBER(A813)),VLOOKUP(A813,Studies!A:BR,3,FALSE),"")</f>
        <v>https://www.ncbi.nlm.nih.gov/pubmed/7995001</v>
      </c>
      <c r="D813" s="256" t="str">
        <f>IF(AND(A813&lt;&gt;"",ISNUMBER(A813)),VLOOKUP(A813,Studies!A:BR,4,FALSE),"")</f>
        <v>Triazolam with Itraconazole Subject 8</v>
      </c>
      <c r="E813" s="188" t="str">
        <f>IF(AND(A813&lt;&gt;"",ISNUMBER(A813)),VLOOKUP(A813,Studies!A:BR,5,FALSE),"")</f>
        <v>Triazolam</v>
      </c>
    </row>
    <row r="814" spans="1:5" x14ac:dyDescent="0.2">
      <c r="A814" s="78">
        <v>1076</v>
      </c>
      <c r="B814" s="188" t="str">
        <f>IF(AND(A814&lt;&gt;"",ISNUMBER(A814)),VLOOKUP(A814,Studies!A:BR,2,FALSE),"")</f>
        <v>Varhe 1994</v>
      </c>
      <c r="C814" s="188" t="str">
        <f>IF(AND(A814&lt;&gt;"",ISNUMBER(A814)),VLOOKUP(A814,Studies!A:BR,3,FALSE),"")</f>
        <v>https://www.ncbi.nlm.nih.gov/pubmed/7995001</v>
      </c>
      <c r="D814" s="256" t="str">
        <f>IF(AND(A814&lt;&gt;"",ISNUMBER(A814)),VLOOKUP(A814,Studies!A:BR,4,FALSE),"")</f>
        <v>Triazolam with Itraconazole Subject 9</v>
      </c>
      <c r="E814" s="188" t="str">
        <f>IF(AND(A814&lt;&gt;"",ISNUMBER(A814)),VLOOKUP(A814,Studies!A:BR,5,FALSE),"")</f>
        <v>Triazolam</v>
      </c>
    </row>
    <row r="815" spans="1:5" x14ac:dyDescent="0.2">
      <c r="A815" s="78">
        <v>1077</v>
      </c>
      <c r="B815" s="188" t="str">
        <f>IF(AND(A815&lt;&gt;"",ISNUMBER(A815)),VLOOKUP(A815,Studies!A:BR,2,FALSE),"")</f>
        <v>Neuvonen 1996</v>
      </c>
      <c r="C815" s="188" t="str">
        <f>IF(AND(A815&lt;&gt;"",ISNUMBER(A815)),VLOOKUP(A815,Studies!A:BR,3,FALSE),"")</f>
        <v>https://www.ncbi.nlm.nih.gov/pubmed/8841155</v>
      </c>
      <c r="D815" s="256" t="str">
        <f>IF(AND(A815&lt;&gt;"",ISNUMBER(A815)),VLOOKUP(A815,Studies!A:BR,4,FALSE),"")</f>
        <v>Control phase (Triazolam without Itraconazole)</v>
      </c>
      <c r="E815" s="188" t="str">
        <f>IF(AND(A815&lt;&gt;"",ISNUMBER(A815)),VLOOKUP(A815,Studies!A:BR,5,FALSE),"")</f>
        <v>Triazolam</v>
      </c>
    </row>
    <row r="816" spans="1:5" x14ac:dyDescent="0.2">
      <c r="A816" s="78">
        <v>1078</v>
      </c>
      <c r="B816" s="188" t="str">
        <f>IF(AND(A816&lt;&gt;"",ISNUMBER(A816)),VLOOKUP(A816,Studies!A:BR,2,FALSE),"")</f>
        <v>Neuvonen 1996</v>
      </c>
      <c r="C816" s="188" t="str">
        <f>IF(AND(A816&lt;&gt;"",ISNUMBER(A816)),VLOOKUP(A816,Studies!A:BR,3,FALSE),"")</f>
        <v>https://www.ncbi.nlm.nih.gov/pubmed/8841155</v>
      </c>
      <c r="D816" s="256" t="str">
        <f>IF(AND(A816&lt;&gt;"",ISNUMBER(A816)),VLOOKUP(A816,Studies!A:BR,4,FALSE),"")</f>
        <v>Treatment phase (triazolam + ITZ simultaneously)</v>
      </c>
      <c r="E816" s="188" t="str">
        <f>IF(AND(A816&lt;&gt;"",ISNUMBER(A816)),VLOOKUP(A816,Studies!A:BR,5,FALSE),"")</f>
        <v>Triazolam</v>
      </c>
    </row>
    <row r="817" spans="1:6" x14ac:dyDescent="0.2">
      <c r="A817" s="78">
        <v>1079</v>
      </c>
      <c r="B817" s="188" t="str">
        <f>IF(AND(A817&lt;&gt;"",ISNUMBER(A817)),VLOOKUP(A817,Studies!A:BR,2,FALSE),"")</f>
        <v>Neuvonen 1996</v>
      </c>
      <c r="C817" s="188" t="str">
        <f>IF(AND(A817&lt;&gt;"",ISNUMBER(A817)),VLOOKUP(A817,Studies!A:BR,3,FALSE),"")</f>
        <v>https://www.ncbi.nlm.nih.gov/pubmed/8841155</v>
      </c>
      <c r="D817" s="256" t="str">
        <f>IF(AND(A817&lt;&gt;"",ISNUMBER(A817)),VLOOKUP(A817,Studies!A:BR,4,FALSE),"")</f>
        <v>Treatment phase (triazolam + ITZ 3 hr before)</v>
      </c>
      <c r="E817" s="188" t="str">
        <f>IF(AND(A817&lt;&gt;"",ISNUMBER(A817)),VLOOKUP(A817,Studies!A:BR,5,FALSE),"")</f>
        <v>Triazolam</v>
      </c>
    </row>
    <row r="818" spans="1:6" x14ac:dyDescent="0.2">
      <c r="A818" s="78">
        <v>1080</v>
      </c>
      <c r="B818" s="188" t="str">
        <f>IF(AND(A818&lt;&gt;"",ISNUMBER(A818)),VLOOKUP(A818,Studies!A:BR,2,FALSE),"")</f>
        <v>Neuvonen 1996</v>
      </c>
      <c r="C818" s="188" t="str">
        <f>IF(AND(A818&lt;&gt;"",ISNUMBER(A818)),VLOOKUP(A818,Studies!A:BR,3,FALSE),"")</f>
        <v>https://www.ncbi.nlm.nih.gov/pubmed/8841155</v>
      </c>
      <c r="D818" s="256" t="str">
        <f>IF(AND(A818&lt;&gt;"",ISNUMBER(A818)),VLOOKUP(A818,Studies!A:BR,4,FALSE),"")</f>
        <v>Treatment phase (triazolam + ITZ 12 hr before)</v>
      </c>
      <c r="E818" s="188" t="str">
        <f>IF(AND(A818&lt;&gt;"",ISNUMBER(A818)),VLOOKUP(A818,Studies!A:BR,5,FALSE),"")</f>
        <v>Triazolam</v>
      </c>
    </row>
    <row r="819" spans="1:6" x14ac:dyDescent="0.2">
      <c r="A819" s="78">
        <v>1081</v>
      </c>
      <c r="B819" s="188" t="str">
        <f>IF(AND(A819&lt;&gt;"",ISNUMBER(A819)),VLOOKUP(A819,Studies!A:BR,2,FALSE),"")</f>
        <v>Neuvonen 1996</v>
      </c>
      <c r="C819" s="188" t="str">
        <f>IF(AND(A819&lt;&gt;"",ISNUMBER(A819)),VLOOKUP(A819,Studies!A:BR,3,FALSE),"")</f>
        <v>https://www.ncbi.nlm.nih.gov/pubmed/8841155</v>
      </c>
      <c r="D819" s="256" t="str">
        <f>IF(AND(A819&lt;&gt;"",ISNUMBER(A819)),VLOOKUP(A819,Studies!A:BR,4,FALSE),"")</f>
        <v>Treatment phase (triazolam + ITZ 24 hr before)</v>
      </c>
      <c r="E819" s="188" t="str">
        <f>IF(AND(A819&lt;&gt;"",ISNUMBER(A819)),VLOOKUP(A819,Studies!A:BR,5,FALSE),"")</f>
        <v>Triazolam</v>
      </c>
    </row>
    <row r="820" spans="1:6" x14ac:dyDescent="0.2">
      <c r="A820" s="78">
        <v>1082</v>
      </c>
      <c r="B820" s="188" t="str">
        <f>IF(AND(A820&lt;&gt;"",ISNUMBER(A820)),VLOOKUP(A820,Studies!A:BR,2,FALSE),"")</f>
        <v>Neuvonen 1996</v>
      </c>
      <c r="C820" s="188" t="str">
        <f>IF(AND(A820&lt;&gt;"",ISNUMBER(A820)),VLOOKUP(A820,Studies!A:BR,3,FALSE),"")</f>
        <v>https://www.ncbi.nlm.nih.gov/pubmed/8841155</v>
      </c>
      <c r="D820" s="256" t="str">
        <f>IF(AND(A820&lt;&gt;"",ISNUMBER(A820)),VLOOKUP(A820,Studies!A:BR,4,FALSE),"")</f>
        <v>ITZ simultaneously with triazolam</v>
      </c>
      <c r="E820" s="188" t="str">
        <f>IF(AND(A820&lt;&gt;"",ISNUMBER(A820)),VLOOKUP(A820,Studies!A:BR,5,FALSE),"")</f>
        <v>Itraconazole</v>
      </c>
    </row>
    <row r="821" spans="1:6" x14ac:dyDescent="0.2">
      <c r="A821" s="78">
        <v>1083</v>
      </c>
      <c r="B821" s="188" t="str">
        <f>IF(AND(A821&lt;&gt;"",ISNUMBER(A821)),VLOOKUP(A821,Studies!A:BR,2,FALSE),"")</f>
        <v>Neuvonen 1996</v>
      </c>
      <c r="C821" s="188" t="str">
        <f>IF(AND(A821&lt;&gt;"",ISNUMBER(A821)),VLOOKUP(A821,Studies!A:BR,3,FALSE),"")</f>
        <v>https://www.ncbi.nlm.nih.gov/pubmed/8841155</v>
      </c>
      <c r="D821" s="256" t="str">
        <f>IF(AND(A821&lt;&gt;"",ISNUMBER(A821)),VLOOKUP(A821,Studies!A:BR,4,FALSE),"")</f>
        <v>ITZ 3 hr before triazolam</v>
      </c>
      <c r="E821" s="188" t="str">
        <f>IF(AND(A821&lt;&gt;"",ISNUMBER(A821)),VLOOKUP(A821,Studies!A:BR,5,FALSE),"")</f>
        <v>Itraconazole</v>
      </c>
    </row>
    <row r="822" spans="1:6" x14ac:dyDescent="0.2">
      <c r="A822" s="78">
        <v>1084</v>
      </c>
      <c r="B822" s="188" t="str">
        <f>IF(AND(A822&lt;&gt;"",ISNUMBER(A822)),VLOOKUP(A822,Studies!A:BR,2,FALSE),"")</f>
        <v>Neuvonen 1996</v>
      </c>
      <c r="C822" s="188" t="str">
        <f>IF(AND(A822&lt;&gt;"",ISNUMBER(A822)),VLOOKUP(A822,Studies!A:BR,3,FALSE),"")</f>
        <v>https://www.ncbi.nlm.nih.gov/pubmed/8841155</v>
      </c>
      <c r="D822" s="256" t="str">
        <f>IF(AND(A822&lt;&gt;"",ISNUMBER(A822)),VLOOKUP(A822,Studies!A:BR,4,FALSE),"")</f>
        <v>ITZ 12 hr before triazolam</v>
      </c>
      <c r="E822" s="188" t="str">
        <f>IF(AND(A822&lt;&gt;"",ISNUMBER(A822)),VLOOKUP(A822,Studies!A:BR,5,FALSE),"")</f>
        <v>Itraconazole</v>
      </c>
    </row>
    <row r="823" spans="1:6" x14ac:dyDescent="0.2">
      <c r="A823" s="78">
        <v>1085</v>
      </c>
      <c r="B823" s="188" t="str">
        <f>IF(AND(A823&lt;&gt;"",ISNUMBER(A823)),VLOOKUP(A823,Studies!A:BR,2,FALSE),"")</f>
        <v>Neuvonen 1996</v>
      </c>
      <c r="C823" s="188" t="str">
        <f>IF(AND(A823&lt;&gt;"",ISNUMBER(A823)),VLOOKUP(A823,Studies!A:BR,3,FALSE),"")</f>
        <v>https://www.ncbi.nlm.nih.gov/pubmed/8841155</v>
      </c>
      <c r="D823" s="256" t="str">
        <f>IF(AND(A823&lt;&gt;"",ISNUMBER(A823)),VLOOKUP(A823,Studies!A:BR,4,FALSE),"")</f>
        <v>ITZ 24 hr before triazolam</v>
      </c>
      <c r="E823" s="188" t="str">
        <f>IF(AND(A823&lt;&gt;"",ISNUMBER(A823)),VLOOKUP(A823,Studies!A:BR,5,FALSE),"")</f>
        <v>Itraconazole</v>
      </c>
    </row>
    <row r="824" spans="1:6" x14ac:dyDescent="0.2">
      <c r="A824" s="78">
        <v>1086</v>
      </c>
      <c r="B824" s="188" t="str">
        <f>IF(AND(A824&lt;&gt;"",ISNUMBER(A824)),VLOOKUP(A824,Studies!A:BR,2,FALSE),"")</f>
        <v>Lam 2003</v>
      </c>
      <c r="C824" s="188" t="str">
        <f>IF(AND(A824&lt;&gt;"",ISNUMBER(A824)),VLOOKUP(A824,Studies!A:BR,3,FALSE),"")</f>
        <v>https://www.ncbi.nlm.nih.gov/pubmed/14551182</v>
      </c>
      <c r="D824" s="256" t="str">
        <f>IF(AND(A824&lt;&gt;"",ISNUMBER(A824)),VLOOKUP(A824,Studies!A:BR,4,FALSE),"")</f>
        <v>Midazolam before Ketoconazole</v>
      </c>
      <c r="E824" s="188" t="str">
        <f>IF(AND(A824&lt;&gt;"",ISNUMBER(A824)),VLOOKUP(A824,Studies!A:BR,5,FALSE),"")</f>
        <v>Midazolam</v>
      </c>
      <c r="F824" s="79" t="s">
        <v>1312</v>
      </c>
    </row>
    <row r="825" spans="1:6" x14ac:dyDescent="0.2">
      <c r="A825" s="78">
        <v>1087</v>
      </c>
      <c r="B825" s="188" t="str">
        <f>IF(AND(A825&lt;&gt;"",ISNUMBER(A825)),VLOOKUP(A825,Studies!A:BR,2,FALSE),"")</f>
        <v>Lam 2003</v>
      </c>
      <c r="C825" s="188" t="str">
        <f>IF(AND(A825&lt;&gt;"",ISNUMBER(A825)),VLOOKUP(A825,Studies!A:BR,3,FALSE),"")</f>
        <v>https://www.ncbi.nlm.nih.gov/pubmed/14551182</v>
      </c>
      <c r="D825" s="256" t="str">
        <f>IF(AND(A825&lt;&gt;"",ISNUMBER(A825)),VLOOKUP(A825,Studies!A:BR,4,FALSE),"")</f>
        <v>Midazolam after Ketoconazole</v>
      </c>
      <c r="E825" s="188" t="str">
        <f>IF(AND(A825&lt;&gt;"",ISNUMBER(A825)),VLOOKUP(A825,Studies!A:BR,5,FALSE),"")</f>
        <v>Midazolam</v>
      </c>
      <c r="F825" s="79" t="s">
        <v>1277</v>
      </c>
    </row>
    <row r="826" spans="1:6" x14ac:dyDescent="0.2">
      <c r="A826" s="78">
        <v>1088</v>
      </c>
      <c r="B826" s="188" t="str">
        <f>IF(AND(A826&lt;&gt;"",ISNUMBER(A826)),VLOOKUP(A826,Studies!A:BR,2,FALSE),"")</f>
        <v>Lam 2003</v>
      </c>
      <c r="C826" s="188" t="str">
        <f>IF(AND(A826&lt;&gt;"",ISNUMBER(A826)),VLOOKUP(A826,Studies!A:BR,3,FALSE),"")</f>
        <v>https://www.ncbi.nlm.nih.gov/pubmed/14551182</v>
      </c>
      <c r="D826" s="256" t="str">
        <f>IF(AND(A826&lt;&gt;"",ISNUMBER(A826)),VLOOKUP(A826,Studies!A:BR,4,FALSE),"")</f>
        <v>Midazolam before Fluvoxamine</v>
      </c>
      <c r="E826" s="188" t="str">
        <f>IF(AND(A826&lt;&gt;"",ISNUMBER(A826)),VLOOKUP(A826,Studies!A:BR,5,FALSE),"")</f>
        <v>Midazolam</v>
      </c>
      <c r="F826" s="79" t="s">
        <v>2833</v>
      </c>
    </row>
    <row r="827" spans="1:6" x14ac:dyDescent="0.2">
      <c r="A827" s="78">
        <v>1089</v>
      </c>
      <c r="B827" s="188" t="str">
        <f>IF(AND(A827&lt;&gt;"",ISNUMBER(A827)),VLOOKUP(A827,Studies!A:BR,2,FALSE),"")</f>
        <v>Lam 2003</v>
      </c>
      <c r="C827" s="188" t="str">
        <f>IF(AND(A827&lt;&gt;"",ISNUMBER(A827)),VLOOKUP(A827,Studies!A:BR,3,FALSE),"")</f>
        <v>https://www.ncbi.nlm.nih.gov/pubmed/14551182</v>
      </c>
      <c r="D827" s="256" t="str">
        <f>IF(AND(A827&lt;&gt;"",ISNUMBER(A827)),VLOOKUP(A827,Studies!A:BR,4,FALSE),"")</f>
        <v>Midazolam after Fluvoxamine</v>
      </c>
      <c r="E827" s="188" t="str">
        <f>IF(AND(A827&lt;&gt;"",ISNUMBER(A827)),VLOOKUP(A827,Studies!A:BR,5,FALSE),"")</f>
        <v>Midazolam</v>
      </c>
      <c r="F827" s="79" t="s">
        <v>2834</v>
      </c>
    </row>
    <row r="828" spans="1:6" x14ac:dyDescent="0.2">
      <c r="A828" s="78">
        <v>1090</v>
      </c>
      <c r="B828" s="188" t="str">
        <f>IF(AND(A828&lt;&gt;"",ISNUMBER(A828)),VLOOKUP(A828,Studies!A:BR,2,FALSE),"")</f>
        <v>Shin 2013</v>
      </c>
      <c r="C828" s="188" t="str">
        <f>IF(AND(A828&lt;&gt;"",ISNUMBER(A828)),VLOOKUP(A828,Studies!A:BR,3,FALSE),"")</f>
        <v>https://www.ncbi.nlm.nih.gov/pubmed/23784264</v>
      </c>
      <c r="D828" s="256" t="str">
        <f>IF(AND(A828&lt;&gt;"",ISNUMBER(A828)),VLOOKUP(A828,Studies!A:BR,4,FALSE),"")</f>
        <v>Control phase (Midazolam alone)</v>
      </c>
      <c r="E828" s="188" t="str">
        <f>IF(AND(A828&lt;&gt;"",ISNUMBER(A828)),VLOOKUP(A828,Studies!A:BR,5,FALSE),"")</f>
        <v>Midazolam</v>
      </c>
      <c r="F828" s="78" t="s">
        <v>2858</v>
      </c>
    </row>
    <row r="829" spans="1:6" x14ac:dyDescent="0.2">
      <c r="A829" s="78">
        <v>1091</v>
      </c>
      <c r="B829" s="188" t="str">
        <f>IF(AND(A829&lt;&gt;"",ISNUMBER(A829)),VLOOKUP(A829,Studies!A:BR,2,FALSE),"")</f>
        <v>Shin 2013</v>
      </c>
      <c r="C829" s="188" t="str">
        <f>IF(AND(A829&lt;&gt;"",ISNUMBER(A829)),VLOOKUP(A829,Studies!A:BR,3,FALSE),"")</f>
        <v>https://www.ncbi.nlm.nih.gov/pubmed/23784264</v>
      </c>
      <c r="D829" s="256" t="str">
        <f>IF(AND(A829&lt;&gt;"",ISNUMBER(A829)),VLOOKUP(A829,Studies!A:BR,4,FALSE),"")</f>
        <v>CYP3A4 inhibited phase (Midazolam + ketoconazole)</v>
      </c>
      <c r="E829" s="188" t="str">
        <f>IF(AND(A829&lt;&gt;"",ISNUMBER(A829)),VLOOKUP(A829,Studies!A:BR,5,FALSE),"")</f>
        <v>Midazolam</v>
      </c>
      <c r="F829" s="78" t="s">
        <v>1277</v>
      </c>
    </row>
    <row r="830" spans="1:6" x14ac:dyDescent="0.2">
      <c r="A830" s="78">
        <v>1092</v>
      </c>
      <c r="B830" s="188" t="str">
        <f>IF(AND(A830&lt;&gt;"",ISNUMBER(A830)),VLOOKUP(A830,Studies!A:BR,2,FALSE),"")</f>
        <v>Shin 2013</v>
      </c>
      <c r="C830" s="188" t="str">
        <f>IF(AND(A830&lt;&gt;"",ISNUMBER(A830)),VLOOKUP(A830,Studies!A:BR,3,FALSE),"")</f>
        <v>https://www.ncbi.nlm.nih.gov/pubmed/23784264</v>
      </c>
      <c r="D830" s="256" t="str">
        <f>IF(AND(A830&lt;&gt;"",ISNUMBER(A830)),VLOOKUP(A830,Studies!A:BR,4,FALSE),"")</f>
        <v>CYP3A4 induced phase (Midazolam + rifampicin)</v>
      </c>
      <c r="E830" s="188" t="str">
        <f>IF(AND(A830&lt;&gt;"",ISNUMBER(A830)),VLOOKUP(A830,Studies!A:BR,5,FALSE),"")</f>
        <v>Midazolam</v>
      </c>
      <c r="F830" s="78" t="s">
        <v>1274</v>
      </c>
    </row>
    <row r="831" spans="1:6" x14ac:dyDescent="0.2">
      <c r="A831" s="78">
        <v>1093</v>
      </c>
      <c r="B831" s="188" t="str">
        <f>IF(AND(A831&lt;&gt;"",ISNUMBER(A831)),VLOOKUP(A831,Studies!A:BR,2,FALSE),"")</f>
        <v>Shin 2016</v>
      </c>
      <c r="C831" s="188" t="str">
        <f>IF(AND(A831&lt;&gt;"",ISNUMBER(A831)),VLOOKUP(A831,Studies!A:BR,3,FALSE),"")</f>
        <v>https://www.ncbi.nlm.nih.gov/pubmed/27317471</v>
      </c>
      <c r="D831" s="256" t="str">
        <f>IF(AND(A831&lt;&gt;"",ISNUMBER(A831)),VLOOKUP(A831,Studies!A:BR,4,FALSE),"")</f>
        <v>Midazolam alone</v>
      </c>
      <c r="E831" s="188" t="str">
        <f>IF(AND(A831&lt;&gt;"",ISNUMBER(A831)),VLOOKUP(A831,Studies!A:BR,5,FALSE),"")</f>
        <v>Midazolam</v>
      </c>
      <c r="F831" s="78" t="s">
        <v>2858</v>
      </c>
    </row>
    <row r="832" spans="1:6" x14ac:dyDescent="0.2">
      <c r="A832" s="78">
        <v>1094</v>
      </c>
      <c r="B832" s="188" t="str">
        <f>IF(AND(A832&lt;&gt;"",ISNUMBER(A832)),VLOOKUP(A832,Studies!A:BR,2,FALSE),"")</f>
        <v>Shin 2016</v>
      </c>
      <c r="C832" s="188" t="str">
        <f>IF(AND(A832&lt;&gt;"",ISNUMBER(A832)),VLOOKUP(A832,Studies!A:BR,3,FALSE),"")</f>
        <v>https://www.ncbi.nlm.nih.gov/pubmed/27317471</v>
      </c>
      <c r="D832" s="256" t="str">
        <f>IF(AND(A832&lt;&gt;"",ISNUMBER(A832)),VLOOKUP(A832,Studies!A:BR,4,FALSE),"")</f>
        <v>Midazolam + ketoconazole</v>
      </c>
      <c r="E832" s="188" t="str">
        <f>IF(AND(A832&lt;&gt;"",ISNUMBER(A832)),VLOOKUP(A832,Studies!A:BR,5,FALSE),"")</f>
        <v>Midazolam</v>
      </c>
      <c r="F832" s="78" t="s">
        <v>1277</v>
      </c>
    </row>
    <row r="833" spans="1:6" x14ac:dyDescent="0.2">
      <c r="A833" s="78">
        <v>1095</v>
      </c>
      <c r="B833" s="188" t="str">
        <f>IF(AND(A833&lt;&gt;"",ISNUMBER(A833)),VLOOKUP(A833,Studies!A:BR,2,FALSE),"")</f>
        <v>Shin 2016</v>
      </c>
      <c r="C833" s="188" t="str">
        <f>IF(AND(A833&lt;&gt;"",ISNUMBER(A833)),VLOOKUP(A833,Studies!A:BR,3,FALSE),"")</f>
        <v>https://www.ncbi.nlm.nih.gov/pubmed/27317471</v>
      </c>
      <c r="D833" s="256" t="str">
        <f>IF(AND(A833&lt;&gt;"",ISNUMBER(A833)),VLOOKUP(A833,Studies!A:BR,4,FALSE),"")</f>
        <v>Midazolam + rifampicin</v>
      </c>
      <c r="E833" s="188" t="str">
        <f>IF(AND(A833&lt;&gt;"",ISNUMBER(A833)),VLOOKUP(A833,Studies!A:BR,5,FALSE),"")</f>
        <v>Midazolam</v>
      </c>
      <c r="F833" s="78" t="s">
        <v>1274</v>
      </c>
    </row>
    <row r="834" spans="1:6" x14ac:dyDescent="0.2">
      <c r="A834" s="78">
        <v>1096</v>
      </c>
      <c r="B834" s="188" t="s">
        <v>2430</v>
      </c>
      <c r="C834" s="188" t="s">
        <v>2431</v>
      </c>
      <c r="D834" s="256" t="s">
        <v>2432</v>
      </c>
      <c r="E834" s="188" t="s">
        <v>102</v>
      </c>
      <c r="F834" s="78" t="s">
        <v>2836</v>
      </c>
    </row>
    <row r="835" spans="1:6" x14ac:dyDescent="0.2">
      <c r="A835" s="78">
        <v>1097</v>
      </c>
      <c r="B835" s="188" t="s">
        <v>2430</v>
      </c>
      <c r="C835" s="188" t="s">
        <v>2431</v>
      </c>
      <c r="D835" s="256" t="s">
        <v>2440</v>
      </c>
      <c r="E835" s="188" t="s">
        <v>102</v>
      </c>
      <c r="F835" s="78" t="s">
        <v>1272</v>
      </c>
    </row>
    <row r="836" spans="1:6" x14ac:dyDescent="0.2">
      <c r="A836" s="78">
        <v>1098</v>
      </c>
      <c r="B836" s="188" t="s">
        <v>2430</v>
      </c>
      <c r="C836" s="188" t="s">
        <v>2431</v>
      </c>
      <c r="D836" s="256" t="s">
        <v>2441</v>
      </c>
      <c r="E836" s="188" t="s">
        <v>102</v>
      </c>
      <c r="F836" s="78" t="s">
        <v>2837</v>
      </c>
    </row>
    <row r="837" spans="1:6" x14ac:dyDescent="0.2">
      <c r="A837" s="78">
        <v>1099</v>
      </c>
      <c r="B837" s="188" t="s">
        <v>2430</v>
      </c>
      <c r="C837" s="188" t="s">
        <v>2431</v>
      </c>
      <c r="D837" s="256" t="s">
        <v>2443</v>
      </c>
      <c r="E837" s="188" t="s">
        <v>102</v>
      </c>
      <c r="F837" s="78" t="s">
        <v>1281</v>
      </c>
    </row>
    <row r="838" spans="1:6" x14ac:dyDescent="0.2">
      <c r="A838" s="78">
        <v>1100</v>
      </c>
      <c r="B838" s="188" t="str">
        <f>IF(AND(A838&lt;&gt;"",ISNUMBER(A838)),VLOOKUP(A838,Studies!A:BR,2,FALSE),"")</f>
        <v>Greenblatt 1998</v>
      </c>
      <c r="C838" s="188" t="str">
        <f>IF(AND(A838&lt;&gt;"",ISNUMBER(A838)),VLOOKUP(A838,Studies!A:BR,3,FALSE),"")</f>
        <v>https://www.ncbi.nlm.nih.gov/pubmed/9757151</v>
      </c>
      <c r="D838" s="256" t="str">
        <f>IF(AND(A838&lt;&gt;"",ISNUMBER(A838)),VLOOKUP(A838,Studies!A:BR,4,FALSE),"")</f>
        <v>Trial B Triazolam + Placebo</v>
      </c>
      <c r="E838" s="188" t="str">
        <f>IF(AND(A838&lt;&gt;"",ISNUMBER(A838)),VLOOKUP(A838,Studies!A:BR,5,FALSE),"")</f>
        <v>Triazolam</v>
      </c>
    </row>
    <row r="839" spans="1:6" x14ac:dyDescent="0.2">
      <c r="A839" s="78">
        <v>1101</v>
      </c>
      <c r="B839" s="188" t="str">
        <f>IF(AND(A839&lt;&gt;"",ISNUMBER(A839)),VLOOKUP(A839,Studies!A:BR,2,FALSE),"")</f>
        <v>Greenblatt 1998</v>
      </c>
      <c r="C839" s="188" t="str">
        <f>IF(AND(A839&lt;&gt;"",ISNUMBER(A839)),VLOOKUP(A839,Studies!A:BR,3,FALSE),"")</f>
        <v>https://www.ncbi.nlm.nih.gov/pubmed/9757151</v>
      </c>
      <c r="D839" s="256" t="str">
        <f>IF(AND(A839&lt;&gt;"",ISNUMBER(A839)),VLOOKUP(A839,Studies!A:BR,4,FALSE),"")</f>
        <v>Trial D Triazolam + Erythromycin</v>
      </c>
      <c r="E839" s="188" t="str">
        <f>IF(AND(A839&lt;&gt;"",ISNUMBER(A839)),VLOOKUP(A839,Studies!A:BR,5,FALSE),"")</f>
        <v>Triazolam</v>
      </c>
    </row>
    <row r="840" spans="1:6" x14ac:dyDescent="0.2">
      <c r="A840" s="78">
        <v>1102</v>
      </c>
      <c r="B840" s="188" t="str">
        <f>IF(AND(A840&lt;&gt;"",ISNUMBER(A840)),VLOOKUP(A840,Studies!A:BR,2,FALSE),"")</f>
        <v>Greenblatt 1998</v>
      </c>
      <c r="C840" s="188" t="str">
        <f>IF(AND(A840&lt;&gt;"",ISNUMBER(A840)),VLOOKUP(A840,Studies!A:BR,3,FALSE),"")</f>
        <v>https://www.ncbi.nlm.nih.gov/pubmed/9757151</v>
      </c>
      <c r="D840" s="256" t="str">
        <f>IF(AND(A840&lt;&gt;"",ISNUMBER(A840)),VLOOKUP(A840,Studies!A:BR,4,FALSE),"")</f>
        <v>Trial E Triazolam + Clarithromycin</v>
      </c>
      <c r="E840" s="188" t="str">
        <f>IF(AND(A840&lt;&gt;"",ISNUMBER(A840)),VLOOKUP(A840,Studies!A:BR,5,FALSE),"")</f>
        <v>Triazolam</v>
      </c>
    </row>
    <row r="841" spans="1:6" x14ac:dyDescent="0.2">
      <c r="A841" s="78">
        <v>1103</v>
      </c>
      <c r="B841" s="188" t="str">
        <f>IF(AND(A841&lt;&gt;"",ISNUMBER(A841)),VLOOKUP(A841,Studies!A:BR,2,FALSE),"")</f>
        <v>Fleishaker 1994</v>
      </c>
      <c r="C841" s="188" t="str">
        <f>IF(AND(A841&lt;&gt;"",ISNUMBER(A841)),VLOOKUP(A841,Studies!A:BR,3,FALSE),"")</f>
        <v>https://www.ncbi.nlm.nih.gov/pubmed/8005185</v>
      </c>
      <c r="D841" s="256" t="str">
        <f>IF(AND(A841&lt;&gt;"",ISNUMBER(A841)),VLOOKUP(A841,Studies!A:BR,4,FALSE),"")</f>
        <v>Alprazolam alone</v>
      </c>
      <c r="E841" s="188" t="str">
        <f>IF(AND(A841&lt;&gt;"",ISNUMBER(A841)),VLOOKUP(A841,Studies!A:BR,5,FALSE),"")</f>
        <v>Alprazolam</v>
      </c>
    </row>
    <row r="842" spans="1:6" x14ac:dyDescent="0.2">
      <c r="A842" s="78">
        <v>1104</v>
      </c>
      <c r="B842" s="188" t="str">
        <f>IF(AND(A842&lt;&gt;"",ISNUMBER(A842)),VLOOKUP(A842,Studies!A:BR,2,FALSE),"")</f>
        <v>Fleishaker 1994</v>
      </c>
      <c r="C842" s="188" t="str">
        <f>IF(AND(A842&lt;&gt;"",ISNUMBER(A842)),VLOOKUP(A842,Studies!A:BR,3,FALSE),"")</f>
        <v>https://www.ncbi.nlm.nih.gov/pubmed/8005185</v>
      </c>
      <c r="D842" s="256" t="str">
        <f>IF(AND(A842&lt;&gt;"",ISNUMBER(A842)),VLOOKUP(A842,Studies!A:BR,4,FALSE),"")</f>
        <v>Alprazolam + fluvoxamine</v>
      </c>
      <c r="E842" s="188" t="str">
        <f>IF(AND(A842&lt;&gt;"",ISNUMBER(A842)),VLOOKUP(A842,Studies!A:BR,5,FALSE),"")</f>
        <v>Alprazolam</v>
      </c>
    </row>
    <row r="843" spans="1:6" x14ac:dyDescent="0.2">
      <c r="A843" s="78">
        <v>1105</v>
      </c>
      <c r="B843" s="188" t="str">
        <f>IF(AND(A843&lt;&gt;"",ISNUMBER(A843)),VLOOKUP(A843,Studies!A:BR,2,FALSE),"")</f>
        <v>Fleishaker 1994</v>
      </c>
      <c r="C843" s="188" t="str">
        <f>IF(AND(A843&lt;&gt;"",ISNUMBER(A843)),VLOOKUP(A843,Studies!A:BR,3,FALSE),"")</f>
        <v>https://www.ncbi.nlm.nih.gov/pubmed/8005185</v>
      </c>
      <c r="D843" s="256" t="str">
        <f>IF(AND(A843&lt;&gt;"",ISNUMBER(A843)),VLOOKUP(A843,Studies!A:BR,4,FALSE),"")</f>
        <v>Fluvoxamine alone</v>
      </c>
      <c r="E843" s="188" t="str">
        <f>IF(AND(A843&lt;&gt;"",ISNUMBER(A843)),VLOOKUP(A843,Studies!A:BR,5,FALSE),"")</f>
        <v>Fluvoxamine</v>
      </c>
    </row>
    <row r="844" spans="1:6" x14ac:dyDescent="0.2">
      <c r="A844" s="78">
        <v>1106</v>
      </c>
      <c r="B844" s="188" t="str">
        <f>IF(AND(A844&lt;&gt;"",ISNUMBER(A844)),VLOOKUP(A844,Studies!A:BR,2,FALSE),"")</f>
        <v>Fleishaker 1994</v>
      </c>
      <c r="C844" s="188" t="str">
        <f>IF(AND(A844&lt;&gt;"",ISNUMBER(A844)),VLOOKUP(A844,Studies!A:BR,3,FALSE),"")</f>
        <v>https://www.ncbi.nlm.nih.gov/pubmed/8005185</v>
      </c>
      <c r="D844" s="256" t="str">
        <f>IF(AND(A844&lt;&gt;"",ISNUMBER(A844)),VLOOKUP(A844,Studies!A:BR,4,FALSE),"")</f>
        <v>Fluvoxamine + alprazolam</v>
      </c>
      <c r="E844" s="188" t="str">
        <f>IF(AND(A844&lt;&gt;"",ISNUMBER(A844)),VLOOKUP(A844,Studies!A:BR,5,FALSE),"")</f>
        <v>Fluvoxamine</v>
      </c>
    </row>
    <row r="845" spans="1:6" x14ac:dyDescent="0.2">
      <c r="A845" s="78">
        <v>1107</v>
      </c>
      <c r="B845" s="188" t="str">
        <f>IF(AND(A845&lt;&gt;"",ISNUMBER(A845)),VLOOKUP(A845,Studies!A:BR,2,FALSE),"")</f>
        <v>Backman 1994</v>
      </c>
      <c r="C845" s="188" t="str">
        <f>IF(AND(A845&lt;&gt;"",ISNUMBER(A845)),VLOOKUP(A845,Studies!A:BR,3,FALSE),"")</f>
        <v>https://www.ncbi.nlm.nih.gov/pubmed/8198928</v>
      </c>
      <c r="D845" s="256" t="str">
        <f>IF(AND(A845&lt;&gt;"",ISNUMBER(A845)),VLOOKUP(A845,Studies!A:BR,4,FALSE),"")</f>
        <v>Midazolam with placebo</v>
      </c>
      <c r="E845" s="188" t="str">
        <f>IF(AND(A845&lt;&gt;"",ISNUMBER(A845)),VLOOKUP(A845,Studies!A:BR,5,FALSE),"")</f>
        <v>Midazolam</v>
      </c>
      <c r="F845" s="78" t="s">
        <v>2842</v>
      </c>
    </row>
    <row r="846" spans="1:6" x14ac:dyDescent="0.2">
      <c r="A846" s="78">
        <v>1108</v>
      </c>
      <c r="B846" s="188" t="str">
        <f>IF(AND(A846&lt;&gt;"",ISNUMBER(A846)),VLOOKUP(A846,Studies!A:BR,2,FALSE),"")</f>
        <v>Backman 1994</v>
      </c>
      <c r="C846" s="188" t="str">
        <f>IF(AND(A846&lt;&gt;"",ISNUMBER(A846)),VLOOKUP(A846,Studies!A:BR,3,FALSE),"")</f>
        <v>https://www.ncbi.nlm.nih.gov/pubmed/8198928</v>
      </c>
      <c r="D846" s="256" t="str">
        <f>IF(AND(A846&lt;&gt;"",ISNUMBER(A846)),VLOOKUP(A846,Studies!A:BR,4,FALSE),"")</f>
        <v>Midazolam with verapamil</v>
      </c>
      <c r="E846" s="188" t="str">
        <f>IF(AND(A846&lt;&gt;"",ISNUMBER(A846)),VLOOKUP(A846,Studies!A:BR,5,FALSE),"")</f>
        <v>Midazolam</v>
      </c>
      <c r="F846" s="78" t="s">
        <v>2843</v>
      </c>
    </row>
    <row r="847" spans="1:6" x14ac:dyDescent="0.2">
      <c r="A847" s="78">
        <v>1109</v>
      </c>
      <c r="B847" s="188" t="str">
        <f>IF(AND(A847&lt;&gt;"",ISNUMBER(A847)),VLOOKUP(A847,Studies!A:BR,2,FALSE),"")</f>
        <v>Backman 1994</v>
      </c>
      <c r="C847" s="188" t="str">
        <f>IF(AND(A847&lt;&gt;"",ISNUMBER(A847)),VLOOKUP(A847,Studies!A:BR,3,FALSE),"")</f>
        <v>https://www.ncbi.nlm.nih.gov/pubmed/8198928</v>
      </c>
      <c r="D847" s="256" t="str">
        <f>IF(AND(A847&lt;&gt;"",ISNUMBER(A847)),VLOOKUP(A847,Studies!A:BR,4,FALSE),"")</f>
        <v>Verapamil</v>
      </c>
      <c r="E847" s="188" t="str">
        <f>IF(AND(A847&lt;&gt;"",ISNUMBER(A847)),VLOOKUP(A847,Studies!A:BR,5,FALSE),"")</f>
        <v>Verapamil</v>
      </c>
      <c r="F847" s="78" t="s">
        <v>2844</v>
      </c>
    </row>
    <row r="848" spans="1:6" x14ac:dyDescent="0.2">
      <c r="A848" s="78">
        <v>1110</v>
      </c>
      <c r="B848" s="188" t="str">
        <f>IF(AND(A848&lt;&gt;"",ISNUMBER(A848)),VLOOKUP(A848,Studies!A:BR,2,FALSE),"")</f>
        <v>Wang 2005</v>
      </c>
      <c r="C848" s="188" t="str">
        <f>IF(AND(A848&lt;&gt;"",ISNUMBER(A848)),VLOOKUP(A848,Studies!A:BR,3,FALSE),"")</f>
        <v>https://ascpt.onlinelibrary.wiley.com/doi/abs/10.1016/j.clpt.2004.11.014</v>
      </c>
      <c r="D848" s="256" t="str">
        <f>IF(AND(A848&lt;&gt;"",ISNUMBER(A848)),VLOOKUP(A848,Studies!A:BR,4,FALSE),"")</f>
        <v>Midazolam before treatment</v>
      </c>
      <c r="E848" s="188" t="str">
        <f>IF(AND(A848&lt;&gt;"",ISNUMBER(A848)),VLOOKUP(A848,Studies!A:BR,5,FALSE),"")</f>
        <v>Midazolam</v>
      </c>
      <c r="F848" s="78" t="s">
        <v>2842</v>
      </c>
    </row>
    <row r="849" spans="1:6" x14ac:dyDescent="0.2">
      <c r="A849" s="78">
        <v>1111</v>
      </c>
      <c r="B849" s="188" t="str">
        <f>IF(AND(A849&lt;&gt;"",ISNUMBER(A849)),VLOOKUP(A849,Studies!A:BR,2,FALSE),"")</f>
        <v>Wang 2005</v>
      </c>
      <c r="C849" s="188" t="str">
        <f>IF(AND(A849&lt;&gt;"",ISNUMBER(A849)),VLOOKUP(A849,Studies!A:BR,3,FALSE),"")</f>
        <v>https://ascpt.onlinelibrary.wiley.com/doi/abs/10.1016/j.clpt.2004.11.014</v>
      </c>
      <c r="D849" s="256" t="str">
        <f>IF(AND(A849&lt;&gt;"",ISNUMBER(A849)),VLOOKUP(A849,Studies!A:BR,4,FALSE),"")</f>
        <v>Midazolam after VER treatment</v>
      </c>
      <c r="E849" s="188" t="str">
        <f>IF(AND(A849&lt;&gt;"",ISNUMBER(A849)),VLOOKUP(A849,Studies!A:BR,5,FALSE),"")</f>
        <v>Midazolam</v>
      </c>
      <c r="F849" s="78" t="s">
        <v>2843</v>
      </c>
    </row>
    <row r="850" spans="1:6" x14ac:dyDescent="0.2">
      <c r="A850" s="78">
        <v>1112</v>
      </c>
      <c r="B850" s="188" t="str">
        <f>IF(AND(A850&lt;&gt;"",ISNUMBER(A850)),VLOOKUP(A850,Studies!A:BR,2,FALSE),"")</f>
        <v>Yeates 1997</v>
      </c>
      <c r="C850" s="188" t="str">
        <f>IF(AND(A850&lt;&gt;"",ISNUMBER(A850)),VLOOKUP(A850,Studies!A:BR,3,FALSE),"")</f>
        <v>https://www.ncbi.nlm.nih.gov/pubmed/9455717</v>
      </c>
      <c r="D850" s="256" t="str">
        <f>IF(AND(A850&lt;&gt;"",ISNUMBER(A850)),VLOOKUP(A850,Studies!A:BR,4,FALSE),"")</f>
        <v>EXCLUDED</v>
      </c>
      <c r="E850" s="188">
        <f>IF(AND(A850&lt;&gt;"",ISNUMBER(A850)),VLOOKUP(A850,Studies!A:BR,5,FALSE),"")</f>
        <v>0</v>
      </c>
    </row>
    <row r="851" spans="1:6" x14ac:dyDescent="0.2">
      <c r="A851" s="78">
        <v>1113</v>
      </c>
      <c r="B851" s="188" t="str">
        <f>IF(AND(A851&lt;&gt;"",ISNUMBER(A851)),VLOOKUP(A851,Studies!A:BR,2,FALSE),"")</f>
        <v>Fleishaker 1994</v>
      </c>
      <c r="C851" s="188" t="str">
        <f>IF(AND(A851&lt;&gt;"",ISNUMBER(A851)),VLOOKUP(A851,Studies!A:BR,3,FALSE),"")</f>
        <v>https://www.ncbi.nlm.nih.gov/pubmed/8005185</v>
      </c>
      <c r="D851" s="256" t="str">
        <f>IF(AND(A851&lt;&gt;"",ISNUMBER(A851)),VLOOKUP(A851,Studies!A:BR,4,FALSE),"")</f>
        <v>Fluvoxamine alone</v>
      </c>
      <c r="E851" s="188" t="str">
        <f>IF(AND(A851&lt;&gt;"",ISNUMBER(A851)),VLOOKUP(A851,Studies!A:BR,5,FALSE),"")</f>
        <v>Fluvoxamine</v>
      </c>
    </row>
    <row r="852" spans="1:6" x14ac:dyDescent="0.2">
      <c r="A852" s="78">
        <v>1114</v>
      </c>
      <c r="B852" s="188" t="str">
        <f>IF(AND(A852&lt;&gt;"",ISNUMBER(A852)),VLOOKUP(A852,Studies!A:BR,2,FALSE),"")</f>
        <v>Fleishaker 1994</v>
      </c>
      <c r="C852" s="188" t="str">
        <f>IF(AND(A852&lt;&gt;"",ISNUMBER(A852)),VLOOKUP(A852,Studies!A:BR,3,FALSE),"")</f>
        <v>https://www.ncbi.nlm.nih.gov/pubmed/8005185</v>
      </c>
      <c r="D852" s="256" t="str">
        <f>IF(AND(A852&lt;&gt;"",ISNUMBER(A852)),VLOOKUP(A852,Studies!A:BR,4,FALSE),"")</f>
        <v>Fluvoxamine + alprazolam</v>
      </c>
      <c r="E852" s="188" t="str">
        <f>IF(AND(A852&lt;&gt;"",ISNUMBER(A852)),VLOOKUP(A852,Studies!A:BR,5,FALSE),"")</f>
        <v>Fluvoxamine</v>
      </c>
    </row>
    <row r="853" spans="1:6" x14ac:dyDescent="0.2">
      <c r="A853" s="78">
        <v>1115</v>
      </c>
      <c r="B853" s="188" t="str">
        <f>IF(AND(A853&lt;&gt;"",ISNUMBER(A853)),VLOOKUP(A853,Studies!A:BR,2,FALSE),"")</f>
        <v>Wang 2005</v>
      </c>
      <c r="C853" s="188" t="str">
        <f>IF(AND(A853&lt;&gt;"",ISNUMBER(A853)),VLOOKUP(A853,Studies!A:BR,3,FALSE),"")</f>
        <v>https://ascpt.onlinelibrary.wiley.com/doi/abs/10.1016/j.clpt.2004.11.014</v>
      </c>
      <c r="D853" s="256" t="str">
        <f>IF(AND(A853&lt;&gt;"",ISNUMBER(A853)),VLOOKUP(A853,Studies!A:BR,4,FALSE),"")</f>
        <v>Midazolam before treatment</v>
      </c>
      <c r="E853" s="188" t="str">
        <f>IF(AND(A853&lt;&gt;"",ISNUMBER(A853)),VLOOKUP(A853,Studies!A:BR,5,FALSE),"")</f>
        <v>Midazolam</v>
      </c>
      <c r="F853" s="78" t="s">
        <v>2842</v>
      </c>
    </row>
    <row r="854" spans="1:6" x14ac:dyDescent="0.2">
      <c r="A854" s="78">
        <v>1116</v>
      </c>
      <c r="B854" s="188" t="str">
        <f>IF(AND(A854&lt;&gt;"",ISNUMBER(A854)),VLOOKUP(A854,Studies!A:BR,2,FALSE),"")</f>
        <v>Wang 2005</v>
      </c>
      <c r="C854" s="188" t="str">
        <f>IF(AND(A854&lt;&gt;"",ISNUMBER(A854)),VLOOKUP(A854,Studies!A:BR,3,FALSE),"")</f>
        <v>https://ascpt.onlinelibrary.wiley.com/doi/abs/10.1016/j.clpt.2004.11.014</v>
      </c>
      <c r="D854" s="256" t="str">
        <f>IF(AND(A854&lt;&gt;"",ISNUMBER(A854)),VLOOKUP(A854,Studies!A:BR,4,FALSE),"")</f>
        <v>Midazolam after VER treatment</v>
      </c>
      <c r="E854" s="188" t="str">
        <f>IF(AND(A854&lt;&gt;"",ISNUMBER(A854)),VLOOKUP(A854,Studies!A:BR,5,FALSE),"")</f>
        <v>Midazolam</v>
      </c>
      <c r="F854" s="78" t="s">
        <v>2843</v>
      </c>
    </row>
    <row r="855" spans="1:6" x14ac:dyDescent="0.2">
      <c r="A855" s="78">
        <v>2000</v>
      </c>
      <c r="B855" s="188" t="str">
        <f>IF(AND(A855&lt;&gt;"",ISNUMBER(A855)),VLOOKUP(A855,Studies!A:BR,2,FALSE),"")</f>
        <v>van Dyk 2018</v>
      </c>
      <c r="C855" s="188" t="str">
        <f>IF(AND(A855&lt;&gt;"",ISNUMBER(A855)),VLOOKUP(A855,Studies!A:BR,3,FALSE),"")</f>
        <v>https://www.ncbi.nlm.nih.gov/pubmed/?term=29572563</v>
      </c>
      <c r="D855" s="256" t="str">
        <f>IF(AND(A855&lt;&gt;"",ISNUMBER(A855)),VLOOKUP(A855,Studies!A:BR,4,FALSE),"")</f>
        <v xml:space="preserve">Midazolam in Caucasian at baseline </v>
      </c>
      <c r="E855" s="188" t="str">
        <f>IF(AND(A855&lt;&gt;"",ISNUMBER(A855)),VLOOKUP(A855,Studies!A:BR,5,FALSE),"")</f>
        <v>Midazolam</v>
      </c>
    </row>
    <row r="856" spans="1:6" x14ac:dyDescent="0.2">
      <c r="A856" s="78">
        <v>2001</v>
      </c>
      <c r="B856" s="188" t="str">
        <f>IF(AND(A856&lt;&gt;"",ISNUMBER(A856)),VLOOKUP(A856,Studies!A:BR,2,FALSE),"")</f>
        <v>van Dyk 2018</v>
      </c>
      <c r="C856" s="188" t="str">
        <f>IF(AND(A856&lt;&gt;"",ISNUMBER(A856)),VLOOKUP(A856,Studies!A:BR,3,FALSE),"")</f>
        <v>https://www.ncbi.nlm.nih.gov/pubmed/?term=29572563</v>
      </c>
      <c r="D856" s="256" t="str">
        <f>IF(AND(A856&lt;&gt;"",ISNUMBER(A856)),VLOOKUP(A856,Studies!A:BR,4,FALSE),"")</f>
        <v>Midazolam in South Asian at baseline</v>
      </c>
      <c r="E856" s="188" t="str">
        <f>IF(AND(A856&lt;&gt;"",ISNUMBER(A856)),VLOOKUP(A856,Studies!A:BR,5,FALSE),"")</f>
        <v>Midazolam</v>
      </c>
    </row>
    <row r="857" spans="1:6" x14ac:dyDescent="0.2">
      <c r="A857" s="78">
        <v>2002</v>
      </c>
      <c r="B857" s="188" t="str">
        <f>IF(AND(A857&lt;&gt;"",ISNUMBER(A857)),VLOOKUP(A857,Studies!A:BR,2,FALSE),"")</f>
        <v>van Dyk 2018</v>
      </c>
      <c r="C857" s="188" t="str">
        <f>IF(AND(A857&lt;&gt;"",ISNUMBER(A857)),VLOOKUP(A857,Studies!A:BR,3,FALSE),"")</f>
        <v>https://www.ncbi.nlm.nih.gov/pubmed/?term=29572563</v>
      </c>
      <c r="D857" s="256" t="str">
        <f>IF(AND(A857&lt;&gt;"",ISNUMBER(A857)),VLOOKUP(A857,Studies!A:BR,4,FALSE),"")</f>
        <v>Midazolam in Caucasian following 7d of Rifampicin (between day 1 and 8)</v>
      </c>
      <c r="E857" s="188" t="str">
        <f>IF(AND(A857&lt;&gt;"",ISNUMBER(A857)),VLOOKUP(A857,Studies!A:BR,5,FALSE),"")</f>
        <v>Midazolam</v>
      </c>
    </row>
    <row r="858" spans="1:6" x14ac:dyDescent="0.2">
      <c r="A858" s="78">
        <v>2003</v>
      </c>
      <c r="B858" s="188" t="str">
        <f>IF(AND(A858&lt;&gt;"",ISNUMBER(A858)),VLOOKUP(A858,Studies!A:BR,2,FALSE),"")</f>
        <v>van Dyk 2018</v>
      </c>
      <c r="C858" s="188" t="str">
        <f>IF(AND(A858&lt;&gt;"",ISNUMBER(A858)),VLOOKUP(A858,Studies!A:BR,3,FALSE),"")</f>
        <v>https://www.ncbi.nlm.nih.gov/pubmed/?term=29572563</v>
      </c>
      <c r="D858" s="256" t="str">
        <f>IF(AND(A858&lt;&gt;"",ISNUMBER(A858)),VLOOKUP(A858,Studies!A:BR,4,FALSE),"")</f>
        <v>Midazolam in South Asian following 7d of Rifampicin (between day 1 and 8)</v>
      </c>
      <c r="E858" s="188" t="str">
        <f>IF(AND(A858&lt;&gt;"",ISNUMBER(A858)),VLOOKUP(A858,Studies!A:BR,5,FALSE),"")</f>
        <v>Midazolam</v>
      </c>
    </row>
    <row r="859" spans="1:6" x14ac:dyDescent="0.2">
      <c r="A859" s="78">
        <v>2004</v>
      </c>
      <c r="B859" s="188" t="str">
        <f>IF(AND(A859&lt;&gt;"",ISNUMBER(A859)),VLOOKUP(A859,Studies!A:BR,2,FALSE),"")</f>
        <v>van Dyk 2018</v>
      </c>
      <c r="C859" s="188" t="str">
        <f>IF(AND(A859&lt;&gt;"",ISNUMBER(A859)),VLOOKUP(A859,Studies!A:BR,3,FALSE),"")</f>
        <v>https://www.ncbi.nlm.nih.gov/pubmed/?term=29572563</v>
      </c>
      <c r="D859" s="256" t="str">
        <f>IF(AND(A859&lt;&gt;"",ISNUMBER(A859)),VLOOKUP(A859,Studies!A:BR,4,FALSE),"")</f>
        <v>Midazolam in Caucasian following 3d of Clarithromycin (between day 12 and 14)</v>
      </c>
      <c r="E859" s="188" t="str">
        <f>IF(AND(A859&lt;&gt;"",ISNUMBER(A859)),VLOOKUP(A859,Studies!A:BR,5,FALSE),"")</f>
        <v>Midazolam</v>
      </c>
    </row>
    <row r="860" spans="1:6" x14ac:dyDescent="0.2">
      <c r="A860" s="78">
        <v>2005</v>
      </c>
      <c r="B860" s="188" t="str">
        <f>IF(AND(A860&lt;&gt;"",ISNUMBER(A860)),VLOOKUP(A860,Studies!A:BR,2,FALSE),"")</f>
        <v>van Dyk 2018</v>
      </c>
      <c r="C860" s="188" t="str">
        <f>IF(AND(A860&lt;&gt;"",ISNUMBER(A860)),VLOOKUP(A860,Studies!A:BR,3,FALSE),"")</f>
        <v>https://www.ncbi.nlm.nih.gov/pubmed/?term=29572563</v>
      </c>
      <c r="D860" s="256" t="str">
        <f>IF(AND(A860&lt;&gt;"",ISNUMBER(A860)),VLOOKUP(A860,Studies!A:BR,4,FALSE),"")</f>
        <v>Midazolam in South Asian following 3d of Clarithromycin (between day 12 and 14)</v>
      </c>
      <c r="E860" s="188" t="str">
        <f>IF(AND(A860&lt;&gt;"",ISNUMBER(A860)),VLOOKUP(A860,Studies!A:BR,5,FALSE),"")</f>
        <v>Midazolam</v>
      </c>
    </row>
    <row r="861" spans="1:6" x14ac:dyDescent="0.2">
      <c r="A861" s="78">
        <v>2006</v>
      </c>
      <c r="B861" s="188" t="str">
        <f>IF(AND(A861&lt;&gt;"",ISNUMBER(A861)),VLOOKUP(A861,Studies!A:BR,2,FALSE),"")</f>
        <v>Kashuba 1998</v>
      </c>
      <c r="C861" s="188" t="str">
        <f>IF(AND(A861&lt;&gt;"",ISNUMBER(A861)),VLOOKUP(A861,Studies!A:BR,3,FALSE),"")</f>
        <v>https://www.ncbi.nlm.nih.gov/pubmed/?term=9757149</v>
      </c>
      <c r="D861" s="256" t="str">
        <f>IF(AND(A861&lt;&gt;"",ISNUMBER(A861)),VLOOKUP(A861,Studies!A:BR,4,FALSE),"")</f>
        <v>Midazolam at baseline</v>
      </c>
      <c r="E861" s="188" t="str">
        <f>IF(AND(A861&lt;&gt;"",ISNUMBER(A861)),VLOOKUP(A861,Studies!A:BR,5,FALSE),"")</f>
        <v>Midazolam</v>
      </c>
      <c r="F861" s="78" t="s">
        <v>2833</v>
      </c>
    </row>
    <row r="862" spans="1:6" x14ac:dyDescent="0.2">
      <c r="A862" s="78">
        <v>2007</v>
      </c>
      <c r="B862" s="188" t="str">
        <f>IF(AND(A862&lt;&gt;"",ISNUMBER(A862)),VLOOKUP(A862,Studies!A:BR,2,FALSE),"")</f>
        <v>Kashuba 1998</v>
      </c>
      <c r="C862" s="188" t="str">
        <f>IF(AND(A862&lt;&gt;"",ISNUMBER(A862)),VLOOKUP(A862,Studies!A:BR,3,FALSE),"")</f>
        <v>https://www.ncbi.nlm.nih.gov/pubmed/?term=9757149</v>
      </c>
      <c r="D862" s="256" t="str">
        <f>IF(AND(A862&lt;&gt;"",ISNUMBER(A862)),VLOOKUP(A862,Studies!A:BR,4,FALSE),"")</f>
        <v>Midazolam after Fluvoxamine</v>
      </c>
      <c r="E862" s="188" t="str">
        <f>IF(AND(A862&lt;&gt;"",ISNUMBER(A862)),VLOOKUP(A862,Studies!A:BR,5,FALSE),"")</f>
        <v>Midazolam</v>
      </c>
      <c r="F862" s="78" t="s">
        <v>2834</v>
      </c>
    </row>
    <row r="863" spans="1:6" x14ac:dyDescent="0.2">
      <c r="A863" s="78">
        <v>2008</v>
      </c>
      <c r="B863" s="188" t="str">
        <f>IF(AND(A863&lt;&gt;"",ISNUMBER(A863)),VLOOKUP(A863,Studies!A:BR,2,FALSE),"")</f>
        <v>Gashaw 2003</v>
      </c>
      <c r="C863" s="188" t="str">
        <f>IF(AND(A863&lt;&gt;"",ISNUMBER(A863)),VLOOKUP(A863,Studies!A:BR,3,FALSE),"")</f>
        <v>https://www.ncbi.nlm.nih.gov/pubmed/?term=14586385</v>
      </c>
      <c r="D863" s="256" t="str">
        <f>IF(AND(A863&lt;&gt;"",ISNUMBER(A863)),VLOOKUP(A863,Studies!A:BR,4,FALSE),"")</f>
        <v>Alprazolam 10h concentration before Rifampin treatment (control conditions, day 2)</v>
      </c>
      <c r="E863" s="188" t="str">
        <f>IF(AND(A863&lt;&gt;"",ISNUMBER(A863)),VLOOKUP(A863,Studies!A:BR,5,FALSE),"")</f>
        <v>Alprazolam</v>
      </c>
    </row>
    <row r="864" spans="1:6" x14ac:dyDescent="0.2">
      <c r="A864" s="78">
        <v>2009</v>
      </c>
      <c r="B864" s="188" t="str">
        <f>IF(AND(A864&lt;&gt;"",ISNUMBER(A864)),VLOOKUP(A864,Studies!A:BR,2,FALSE),"")</f>
        <v>Gashaw 2003</v>
      </c>
      <c r="C864" s="188" t="str">
        <f>IF(AND(A864&lt;&gt;"",ISNUMBER(A864)),VLOOKUP(A864,Studies!A:BR,3,FALSE),"")</f>
        <v>https://www.ncbi.nlm.nih.gov/pubmed/?term=14586385</v>
      </c>
      <c r="D864" s="256" t="str">
        <f>IF(AND(A864&lt;&gt;"",ISNUMBER(A864)),VLOOKUP(A864,Studies!A:BR,4,FALSE),"")</f>
        <v>Alprazolam 10h concentration after Rifampin treatment (5 day rifampin treatment, day 7)</v>
      </c>
      <c r="E864" s="188" t="str">
        <f>IF(AND(A864&lt;&gt;"",ISNUMBER(A864)),VLOOKUP(A864,Studies!A:BR,5,FALSE),"")</f>
        <v>Alprazolam</v>
      </c>
    </row>
    <row r="865" spans="1:6" x14ac:dyDescent="0.2">
      <c r="A865" s="78">
        <v>2010</v>
      </c>
      <c r="B865" s="188" t="str">
        <f>IF(AND(A865&lt;&gt;"",ISNUMBER(A865)),VLOOKUP(A865,Studies!A:BR,2,FALSE),"")</f>
        <v>Gashaw 2003</v>
      </c>
      <c r="C865" s="188" t="str">
        <f>IF(AND(A865&lt;&gt;"",ISNUMBER(A865)),VLOOKUP(A865,Studies!A:BR,3,FALSE),"")</f>
        <v>https://www.ncbi.nlm.nih.gov/pubmed/?term=14586385</v>
      </c>
      <c r="D865" s="256" t="str">
        <f>IF(AND(A865&lt;&gt;"",ISNUMBER(A865)),VLOOKUP(A865,Studies!A:BR,4,FALSE),"")</f>
        <v>Alprazolam 10h concentration after wash out (day 22)</v>
      </c>
      <c r="E865" s="188" t="str">
        <f>IF(AND(A865&lt;&gt;"",ISNUMBER(A865)),VLOOKUP(A865,Studies!A:BR,5,FALSE),"")</f>
        <v>Alprazolam</v>
      </c>
    </row>
    <row r="866" spans="1:6" x14ac:dyDescent="0.2">
      <c r="A866" s="78">
        <v>2011</v>
      </c>
      <c r="B866" s="188" t="str">
        <f>IF(AND(A866&lt;&gt;"",ISNUMBER(A866)),VLOOKUP(A866,Studies!A:BR,2,FALSE),"")</f>
        <v>Chen 2006</v>
      </c>
      <c r="C866" s="188" t="str">
        <f>IF(AND(A866&lt;&gt;"",ISNUMBER(A866)),VLOOKUP(A866,Studies!A:BR,3,FALSE),"")</f>
        <v>https://www.ncbi.nlm.nih.gov/pubmed/?term=16842393</v>
      </c>
      <c r="D866" s="256" t="str">
        <f>IF(AND(A866&lt;&gt;"",ISNUMBER(A866)),VLOOKUP(A866,Studies!A:BR,4,FALSE),"")</f>
        <v>Midazolam at baseline overall</v>
      </c>
      <c r="E866" s="188" t="str">
        <f>IF(AND(A866&lt;&gt;"",ISNUMBER(A866)),VLOOKUP(A866,Studies!A:BR,5,FALSE),"")</f>
        <v>Midazolam</v>
      </c>
      <c r="F866" s="78" t="s">
        <v>2833</v>
      </c>
    </row>
    <row r="867" spans="1:6" x14ac:dyDescent="0.2">
      <c r="A867" s="78">
        <v>2012</v>
      </c>
      <c r="B867" s="188" t="str">
        <f>IF(AND(A867&lt;&gt;"",ISNUMBER(A867)),VLOOKUP(A867,Studies!A:BR,2,FALSE),"")</f>
        <v>Chen 2006</v>
      </c>
      <c r="C867" s="188" t="str">
        <f>IF(AND(A867&lt;&gt;"",ISNUMBER(A867)),VLOOKUP(A867,Studies!A:BR,3,FALSE),"")</f>
        <v>https://www.ncbi.nlm.nih.gov/pubmed/?term=16842393</v>
      </c>
      <c r="D867" s="256" t="str">
        <f>IF(AND(A867&lt;&gt;"",ISNUMBER(A867)),VLOOKUP(A867,Studies!A:BR,4,FALSE),"")</f>
        <v>Midazolam post treatment with fluvoxamine (28 days of fluvoxamine) overall</v>
      </c>
      <c r="E867" s="188" t="str">
        <f>IF(AND(A867&lt;&gt;"",ISNUMBER(A867)),VLOOKUP(A867,Studies!A:BR,5,FALSE),"")</f>
        <v>Midazolam</v>
      </c>
      <c r="F867" s="78" t="s">
        <v>2834</v>
      </c>
    </row>
    <row r="868" spans="1:6" x14ac:dyDescent="0.2">
      <c r="A868" s="78">
        <v>2013</v>
      </c>
      <c r="B868" s="188" t="str">
        <f>IF(AND(A868&lt;&gt;"",ISNUMBER(A868)),VLOOKUP(A868,Studies!A:BR,2,FALSE),"")</f>
        <v>Chen 2006</v>
      </c>
      <c r="C868" s="188" t="str">
        <f>IF(AND(A868&lt;&gt;"",ISNUMBER(A868)),VLOOKUP(A868,Studies!A:BR,3,FALSE),"")</f>
        <v>https://www.ncbi.nlm.nih.gov/pubmed/?term=16842393</v>
      </c>
      <c r="D868" s="256" t="str">
        <f>IF(AND(A868&lt;&gt;"",ISNUMBER(A868)),VLOOKUP(A868,Studies!A:BR,4,FALSE),"")</f>
        <v>Midazolam at baseline Male</v>
      </c>
      <c r="E868" s="188" t="str">
        <f>IF(AND(A868&lt;&gt;"",ISNUMBER(A868)),VLOOKUP(A868,Studies!A:BR,5,FALSE),"")</f>
        <v>Midazolam</v>
      </c>
      <c r="F868" s="78" t="s">
        <v>2833</v>
      </c>
    </row>
    <row r="869" spans="1:6" x14ac:dyDescent="0.2">
      <c r="A869" s="78">
        <v>2014</v>
      </c>
      <c r="B869" s="188" t="str">
        <f>IF(AND(A869&lt;&gt;"",ISNUMBER(A869)),VLOOKUP(A869,Studies!A:BR,2,FALSE),"")</f>
        <v>Chen 2006</v>
      </c>
      <c r="C869" s="188" t="str">
        <f>IF(AND(A869&lt;&gt;"",ISNUMBER(A869)),VLOOKUP(A869,Studies!A:BR,3,FALSE),"")</f>
        <v>https://www.ncbi.nlm.nih.gov/pubmed/?term=16842393</v>
      </c>
      <c r="D869" s="256" t="str">
        <f>IF(AND(A869&lt;&gt;"",ISNUMBER(A869)),VLOOKUP(A869,Studies!A:BR,4,FALSE),"")</f>
        <v>Midazolam post treatment with fluvoxamine (28 days of fluvoxamine) Male</v>
      </c>
      <c r="E869" s="188" t="str">
        <f>IF(AND(A869&lt;&gt;"",ISNUMBER(A869)),VLOOKUP(A869,Studies!A:BR,5,FALSE),"")</f>
        <v>Midazolam</v>
      </c>
      <c r="F869" s="78" t="s">
        <v>2834</v>
      </c>
    </row>
    <row r="870" spans="1:6" x14ac:dyDescent="0.2">
      <c r="A870" s="78">
        <v>2015</v>
      </c>
      <c r="B870" s="188" t="str">
        <f>IF(AND(A870&lt;&gt;"",ISNUMBER(A870)),VLOOKUP(A870,Studies!A:BR,2,FALSE),"")</f>
        <v>Chen 2006</v>
      </c>
      <c r="C870" s="188" t="str">
        <f>IF(AND(A870&lt;&gt;"",ISNUMBER(A870)),VLOOKUP(A870,Studies!A:BR,3,FALSE),"")</f>
        <v>https://www.ncbi.nlm.nih.gov/pubmed/?term=16842393</v>
      </c>
      <c r="D870" s="256" t="str">
        <f>IF(AND(A870&lt;&gt;"",ISNUMBER(A870)),VLOOKUP(A870,Studies!A:BR,4,FALSE),"")</f>
        <v>Midazolam at baseline female</v>
      </c>
      <c r="E870" s="188" t="str">
        <f>IF(AND(A870&lt;&gt;"",ISNUMBER(A870)),VLOOKUP(A870,Studies!A:BR,5,FALSE),"")</f>
        <v>Midazolam</v>
      </c>
      <c r="F870" s="78" t="s">
        <v>2833</v>
      </c>
    </row>
    <row r="871" spans="1:6" x14ac:dyDescent="0.2">
      <c r="A871" s="78">
        <v>2016</v>
      </c>
      <c r="B871" s="188" t="str">
        <f>IF(AND(A871&lt;&gt;"",ISNUMBER(A871)),VLOOKUP(A871,Studies!A:BR,2,FALSE),"")</f>
        <v>Chen 2006</v>
      </c>
      <c r="C871" s="188" t="str">
        <f>IF(AND(A871&lt;&gt;"",ISNUMBER(A871)),VLOOKUP(A871,Studies!A:BR,3,FALSE),"")</f>
        <v>https://www.ncbi.nlm.nih.gov/pubmed/?term=16842393</v>
      </c>
      <c r="D871" s="256" t="str">
        <f>IF(AND(A871&lt;&gt;"",ISNUMBER(A871)),VLOOKUP(A871,Studies!A:BR,4,FALSE),"")</f>
        <v>Midazolam post treatment with fluvoxamine (28 days of fluvoxamine) female</v>
      </c>
      <c r="E871" s="188" t="str">
        <f>IF(AND(A871&lt;&gt;"",ISNUMBER(A871)),VLOOKUP(A871,Studies!A:BR,5,FALSE),"")</f>
        <v>Midazolam</v>
      </c>
      <c r="F871" s="78" t="s">
        <v>2834</v>
      </c>
    </row>
    <row r="872" spans="1:6" x14ac:dyDescent="0.2">
      <c r="A872" s="78">
        <v>2017</v>
      </c>
      <c r="B872" s="188" t="str">
        <f>IF(AND(A872&lt;&gt;"",ISNUMBER(A872)),VLOOKUP(A872,Studies!A:BR,2,FALSE),"")</f>
        <v>Suzuki 2003</v>
      </c>
      <c r="C872" s="188" t="str">
        <f>IF(AND(A872&lt;&gt;"",ISNUMBER(A872)),VLOOKUP(A872,Studies!A:BR,3,FALSE),"")</f>
        <v>https://www.ncbi.nlm.nih.gov/pubmed/12698310</v>
      </c>
      <c r="D872" s="256" t="str">
        <f>IF(AND(A872&lt;&gt;"",ISNUMBER(A872)),VLOOKUP(A872,Studies!A:BR,4,FALSE),"")</f>
        <v>Alprazolam without fluvoxamine (Japanese)</v>
      </c>
      <c r="E872" s="188" t="str">
        <f>IF(AND(A872&lt;&gt;"",ISNUMBER(A872)),VLOOKUP(A872,Studies!A:BR,5,FALSE),"")</f>
        <v>Alprazolam</v>
      </c>
    </row>
    <row r="873" spans="1:6" x14ac:dyDescent="0.2">
      <c r="A873" s="78">
        <v>2018</v>
      </c>
      <c r="B873" s="188" t="str">
        <f>IF(AND(A873&lt;&gt;"",ISNUMBER(A873)),VLOOKUP(A873,Studies!A:BR,2,FALSE),"")</f>
        <v>Suzuki 2003</v>
      </c>
      <c r="C873" s="188" t="str">
        <f>IF(AND(A873&lt;&gt;"",ISNUMBER(A873)),VLOOKUP(A873,Studies!A:BR,3,FALSE),"")</f>
        <v>https://www.ncbi.nlm.nih.gov/pubmed/12698310</v>
      </c>
      <c r="D873" s="256" t="str">
        <f>IF(AND(A873&lt;&gt;"",ISNUMBER(A873)),VLOOKUP(A873,Studies!A:BR,4,FALSE),"")</f>
        <v>Alprazolam with fluvoxamine (Japanese)</v>
      </c>
      <c r="E873" s="188" t="str">
        <f>IF(AND(A873&lt;&gt;"",ISNUMBER(A873)),VLOOKUP(A873,Studies!A:BR,5,FALSE),"")</f>
        <v>Alprazolam</v>
      </c>
    </row>
    <row r="874" spans="1:6" x14ac:dyDescent="0.2">
      <c r="A874" s="78">
        <v>2019</v>
      </c>
      <c r="B874" s="188" t="str">
        <f>IF(AND(A874&lt;&gt;"",ISNUMBER(A874)),VLOOKUP(A874,Studies!A:BR,2,FALSE),"")</f>
        <v>Quinney 2008</v>
      </c>
      <c r="C874" s="188" t="str">
        <f>IF(AND(A874&lt;&gt;"",ISNUMBER(A874)),VLOOKUP(A874,Studies!A:BR,3,FALSE),"")</f>
        <v>https://www.ncbi.nlm.nih.gov/pubmed/17635500</v>
      </c>
      <c r="D874" s="256" t="str">
        <f>IF(AND(A874&lt;&gt;"",ISNUMBER(A874)),VLOOKUP(A874,Studies!A:BR,4,FALSE),"")</f>
        <v>Control iv Midazolam Female</v>
      </c>
      <c r="E874" s="188" t="str">
        <f>IF(AND(A874&lt;&gt;"",ISNUMBER(A874)),VLOOKUP(A874,Studies!A:BR,5,FALSE),"")</f>
        <v>Midazolam</v>
      </c>
    </row>
    <row r="875" spans="1:6" x14ac:dyDescent="0.2">
      <c r="A875" s="78">
        <v>2020</v>
      </c>
      <c r="B875" s="188" t="str">
        <f>IF(AND(A875&lt;&gt;"",ISNUMBER(A875)),VLOOKUP(A875,Studies!A:BR,2,FALSE),"")</f>
        <v>Quinney 2008</v>
      </c>
      <c r="C875" s="188" t="str">
        <f>IF(AND(A875&lt;&gt;"",ISNUMBER(A875)),VLOOKUP(A875,Studies!A:BR,3,FALSE),"")</f>
        <v>https://www.ncbi.nlm.nih.gov/pubmed/17635500</v>
      </c>
      <c r="D875" s="256" t="str">
        <f>IF(AND(A875&lt;&gt;"",ISNUMBER(A875)),VLOOKUP(A875,Studies!A:BR,4,FALSE),"")</f>
        <v>Control iv Midazolam Male</v>
      </c>
      <c r="E875" s="188" t="str">
        <f>IF(AND(A875&lt;&gt;"",ISNUMBER(A875)),VLOOKUP(A875,Studies!A:BR,5,FALSE),"")</f>
        <v>Midazolam</v>
      </c>
    </row>
    <row r="876" spans="1:6" x14ac:dyDescent="0.2">
      <c r="A876" s="78">
        <v>2021</v>
      </c>
      <c r="B876" s="188" t="str">
        <f>IF(AND(A876&lt;&gt;"",ISNUMBER(A876)),VLOOKUP(A876,Studies!A:BR,2,FALSE),"")</f>
        <v>Quinney 2008</v>
      </c>
      <c r="C876" s="188" t="str">
        <f>IF(AND(A876&lt;&gt;"",ISNUMBER(A876)),VLOOKUP(A876,Studies!A:BR,3,FALSE),"")</f>
        <v>https://www.ncbi.nlm.nih.gov/pubmed/17635500</v>
      </c>
      <c r="D876" s="256" t="str">
        <f>IF(AND(A876&lt;&gt;"",ISNUMBER(A876)),VLOOKUP(A876,Studies!A:BR,4,FALSE),"")</f>
        <v>Control iv Midazolam All</v>
      </c>
      <c r="E876" s="188" t="str">
        <f>IF(AND(A876&lt;&gt;"",ISNUMBER(A876)),VLOOKUP(A876,Studies!A:BR,5,FALSE),"")</f>
        <v>Midazolam</v>
      </c>
    </row>
    <row r="877" spans="1:6" x14ac:dyDescent="0.2">
      <c r="A877" s="78">
        <v>2022</v>
      </c>
      <c r="B877" s="188" t="str">
        <f>IF(AND(A877&lt;&gt;"",ISNUMBER(A877)),VLOOKUP(A877,Studies!A:BR,2,FALSE),"")</f>
        <v>Quinney 2008</v>
      </c>
      <c r="C877" s="188" t="str">
        <f>IF(AND(A877&lt;&gt;"",ISNUMBER(A877)),VLOOKUP(A877,Studies!A:BR,3,FALSE),"")</f>
        <v>https://www.ncbi.nlm.nih.gov/pubmed/17635500</v>
      </c>
      <c r="D877" s="256" t="str">
        <f>IF(AND(A877&lt;&gt;"",ISNUMBER(A877)),VLOOKUP(A877,Studies!A:BR,4,FALSE),"")</f>
        <v>Control po Midazolam Female</v>
      </c>
      <c r="E877" s="188" t="str">
        <f>IF(AND(A877&lt;&gt;"",ISNUMBER(A877)),VLOOKUP(A877,Studies!A:BR,5,FALSE),"")</f>
        <v>Midazolam</v>
      </c>
    </row>
    <row r="878" spans="1:6" x14ac:dyDescent="0.2">
      <c r="A878" s="78">
        <v>2023</v>
      </c>
      <c r="B878" s="188" t="str">
        <f>IF(AND(A878&lt;&gt;"",ISNUMBER(A878)),VLOOKUP(A878,Studies!A:BR,2,FALSE),"")</f>
        <v>Quinney 2008</v>
      </c>
      <c r="C878" s="188" t="str">
        <f>IF(AND(A878&lt;&gt;"",ISNUMBER(A878)),VLOOKUP(A878,Studies!A:BR,3,FALSE),"")</f>
        <v>https://www.ncbi.nlm.nih.gov/pubmed/17635500</v>
      </c>
      <c r="D878" s="256" t="str">
        <f>IF(AND(A878&lt;&gt;"",ISNUMBER(A878)),VLOOKUP(A878,Studies!A:BR,4,FALSE),"")</f>
        <v>Control po Midazolam Male</v>
      </c>
      <c r="E878" s="188" t="str">
        <f>IF(AND(A878&lt;&gt;"",ISNUMBER(A878)),VLOOKUP(A878,Studies!A:BR,5,FALSE),"")</f>
        <v>Midazolam</v>
      </c>
    </row>
    <row r="879" spans="1:6" x14ac:dyDescent="0.2">
      <c r="A879" s="78">
        <v>2024</v>
      </c>
      <c r="B879" s="188" t="str">
        <f>IF(AND(A879&lt;&gt;"",ISNUMBER(A879)),VLOOKUP(A879,Studies!A:BR,2,FALSE),"")</f>
        <v>Quinney 2008</v>
      </c>
      <c r="C879" s="188" t="str">
        <f>IF(AND(A879&lt;&gt;"",ISNUMBER(A879)),VLOOKUP(A879,Studies!A:BR,3,FALSE),"")</f>
        <v>https://www.ncbi.nlm.nih.gov/pubmed/17635500</v>
      </c>
      <c r="D879" s="256" t="str">
        <f>IF(AND(A879&lt;&gt;"",ISNUMBER(A879)),VLOOKUP(A879,Studies!A:BR,4,FALSE),"")</f>
        <v>Control po Midazolam All</v>
      </c>
      <c r="E879" s="188" t="str">
        <f>IF(AND(A879&lt;&gt;"",ISNUMBER(A879)),VLOOKUP(A879,Studies!A:BR,5,FALSE),"")</f>
        <v>Midazolam</v>
      </c>
    </row>
    <row r="880" spans="1:6" x14ac:dyDescent="0.2">
      <c r="A880" s="78">
        <v>2025</v>
      </c>
      <c r="B880" s="188" t="str">
        <f>IF(AND(A880&lt;&gt;"",ISNUMBER(A880)),VLOOKUP(A880,Studies!A:BR,2,FALSE),"")</f>
        <v>Quinney 2008</v>
      </c>
      <c r="C880" s="188" t="str">
        <f>IF(AND(A880&lt;&gt;"",ISNUMBER(A880)),VLOOKUP(A880,Studies!A:BR,3,FALSE),"")</f>
        <v>https://www.ncbi.nlm.nih.gov/pubmed/17635500</v>
      </c>
      <c r="D880" s="256" t="str">
        <f>IF(AND(A880&lt;&gt;"",ISNUMBER(A880)),VLOOKUP(A880,Studies!A:BR,4,FALSE),"")</f>
        <v>iv Midazolam Female after clarithromycin</v>
      </c>
      <c r="E880" s="188" t="str">
        <f>IF(AND(A880&lt;&gt;"",ISNUMBER(A880)),VLOOKUP(A880,Studies!A:BR,5,FALSE),"")</f>
        <v>Midazolam</v>
      </c>
    </row>
    <row r="881" spans="1:6" x14ac:dyDescent="0.2">
      <c r="A881" s="78">
        <v>2026</v>
      </c>
      <c r="B881" s="188" t="str">
        <f>IF(AND(A881&lt;&gt;"",ISNUMBER(A881)),VLOOKUP(A881,Studies!A:BR,2,FALSE),"")</f>
        <v>Quinney 2008</v>
      </c>
      <c r="C881" s="188" t="str">
        <f>IF(AND(A881&lt;&gt;"",ISNUMBER(A881)),VLOOKUP(A881,Studies!A:BR,3,FALSE),"")</f>
        <v>https://www.ncbi.nlm.nih.gov/pubmed/17635500</v>
      </c>
      <c r="D881" s="256" t="str">
        <f>IF(AND(A881&lt;&gt;"",ISNUMBER(A881)),VLOOKUP(A881,Studies!A:BR,4,FALSE),"")</f>
        <v>iv Midazolam Male after clarithromycin</v>
      </c>
      <c r="E881" s="188" t="str">
        <f>IF(AND(A881&lt;&gt;"",ISNUMBER(A881)),VLOOKUP(A881,Studies!A:BR,5,FALSE),"")</f>
        <v>Midazolam</v>
      </c>
    </row>
    <row r="882" spans="1:6" x14ac:dyDescent="0.2">
      <c r="A882" s="78">
        <v>2027</v>
      </c>
      <c r="B882" s="188" t="str">
        <f>IF(AND(A882&lt;&gt;"",ISNUMBER(A882)),VLOOKUP(A882,Studies!A:BR,2,FALSE),"")</f>
        <v>Quinney 2008</v>
      </c>
      <c r="C882" s="188" t="str">
        <f>IF(AND(A882&lt;&gt;"",ISNUMBER(A882)),VLOOKUP(A882,Studies!A:BR,3,FALSE),"")</f>
        <v>https://www.ncbi.nlm.nih.gov/pubmed/17635500</v>
      </c>
      <c r="D882" s="256" t="str">
        <f>IF(AND(A882&lt;&gt;"",ISNUMBER(A882)),VLOOKUP(A882,Studies!A:BR,4,FALSE),"")</f>
        <v>iv Midazolam All after clarithromycin</v>
      </c>
      <c r="E882" s="188" t="str">
        <f>IF(AND(A882&lt;&gt;"",ISNUMBER(A882)),VLOOKUP(A882,Studies!A:BR,5,FALSE),"")</f>
        <v>Midazolam</v>
      </c>
    </row>
    <row r="883" spans="1:6" x14ac:dyDescent="0.2">
      <c r="A883" s="78">
        <v>2028</v>
      </c>
      <c r="B883" s="188" t="str">
        <f>IF(AND(A883&lt;&gt;"",ISNUMBER(A883)),VLOOKUP(A883,Studies!A:BR,2,FALSE),"")</f>
        <v>Quinney 2008</v>
      </c>
      <c r="C883" s="188" t="str">
        <f>IF(AND(A883&lt;&gt;"",ISNUMBER(A883)),VLOOKUP(A883,Studies!A:BR,3,FALSE),"")</f>
        <v>https://www.ncbi.nlm.nih.gov/pubmed/17635500</v>
      </c>
      <c r="D883" s="256" t="str">
        <f>IF(AND(A883&lt;&gt;"",ISNUMBER(A883)),VLOOKUP(A883,Studies!A:BR,4,FALSE),"")</f>
        <v>po Midazolam Female after clarithromycin</v>
      </c>
      <c r="E883" s="188" t="str">
        <f>IF(AND(A883&lt;&gt;"",ISNUMBER(A883)),VLOOKUP(A883,Studies!A:BR,5,FALSE),"")</f>
        <v>Midazolam</v>
      </c>
    </row>
    <row r="884" spans="1:6" x14ac:dyDescent="0.2">
      <c r="A884" s="78">
        <v>2029</v>
      </c>
      <c r="B884" s="188" t="str">
        <f>IF(AND(A884&lt;&gt;"",ISNUMBER(A884)),VLOOKUP(A884,Studies!A:BR,2,FALSE),"")</f>
        <v>Quinney 2008</v>
      </c>
      <c r="C884" s="188" t="str">
        <f>IF(AND(A884&lt;&gt;"",ISNUMBER(A884)),VLOOKUP(A884,Studies!A:BR,3,FALSE),"")</f>
        <v>https://www.ncbi.nlm.nih.gov/pubmed/17635500</v>
      </c>
      <c r="D884" s="256" t="str">
        <f>IF(AND(A884&lt;&gt;"",ISNUMBER(A884)),VLOOKUP(A884,Studies!A:BR,4,FALSE),"")</f>
        <v>po Midazolam Male after clarithromycin</v>
      </c>
      <c r="E884" s="188" t="str">
        <f>IF(AND(A884&lt;&gt;"",ISNUMBER(A884)),VLOOKUP(A884,Studies!A:BR,5,FALSE),"")</f>
        <v>Midazolam</v>
      </c>
    </row>
    <row r="885" spans="1:6" x14ac:dyDescent="0.2">
      <c r="A885" s="78">
        <v>2030</v>
      </c>
      <c r="B885" s="188" t="str">
        <f>IF(AND(A885&lt;&gt;"",ISNUMBER(A885)),VLOOKUP(A885,Studies!A:BR,2,FALSE),"")</f>
        <v>Quinney 2008</v>
      </c>
      <c r="C885" s="188" t="str">
        <f>IF(AND(A885&lt;&gt;"",ISNUMBER(A885)),VLOOKUP(A885,Studies!A:BR,3,FALSE),"")</f>
        <v>https://www.ncbi.nlm.nih.gov/pubmed/17635500</v>
      </c>
      <c r="D885" s="256" t="str">
        <f>IF(AND(A885&lt;&gt;"",ISNUMBER(A885)),VLOOKUP(A885,Studies!A:BR,4,FALSE),"")</f>
        <v>po Midazolam All after clarithromycin</v>
      </c>
      <c r="E885" s="188" t="str">
        <f>IF(AND(A885&lt;&gt;"",ISNUMBER(A885)),VLOOKUP(A885,Studies!A:BR,5,FALSE),"")</f>
        <v>Midazolam</v>
      </c>
    </row>
    <row r="886" spans="1:6" x14ac:dyDescent="0.2">
      <c r="A886" s="78">
        <v>2031</v>
      </c>
      <c r="B886" s="188" t="str">
        <f>IF(AND(A886&lt;&gt;"",ISNUMBER(A886)),VLOOKUP(A886,Studies!A:BR,2,FALSE),"")</f>
        <v>Quinney 2008</v>
      </c>
      <c r="C886" s="188" t="str">
        <f>IF(AND(A886&lt;&gt;"",ISNUMBER(A886)),VLOOKUP(A886,Studies!A:BR,3,FALSE),"")</f>
        <v>https://www.ncbi.nlm.nih.gov/pubmed/17635500</v>
      </c>
      <c r="D886" s="256" t="str">
        <f>IF(AND(A886&lt;&gt;"",ISNUMBER(A886)),VLOOKUP(A886,Studies!A:BR,4,FALSE),"")</f>
        <v>Clarithromycin</v>
      </c>
      <c r="E886" s="188" t="str">
        <f>IF(AND(A886&lt;&gt;"",ISNUMBER(A886)),VLOOKUP(A886,Studies!A:BR,5,FALSE),"")</f>
        <v>Clarithromycin</v>
      </c>
    </row>
    <row r="887" spans="1:6" x14ac:dyDescent="0.2">
      <c r="A887" s="78">
        <v>2032</v>
      </c>
      <c r="B887" s="188" t="str">
        <f>IF(AND(A887&lt;&gt;"",ISNUMBER(A887)),VLOOKUP(A887,Studies!A:BR,2,FALSE),"")</f>
        <v>Quinney 2008</v>
      </c>
      <c r="C887" s="188" t="str">
        <f>IF(AND(A887&lt;&gt;"",ISNUMBER(A887)),VLOOKUP(A887,Studies!A:BR,3,FALSE),"")</f>
        <v>https://www.ncbi.nlm.nih.gov/pubmed/17635500</v>
      </c>
      <c r="D887" s="256" t="str">
        <f>IF(AND(A887&lt;&gt;"",ISNUMBER(A887)),VLOOKUP(A887,Studies!A:BR,4,FALSE),"")</f>
        <v>14-hydroxyclarithromycin</v>
      </c>
      <c r="E887" s="188" t="str">
        <f>IF(AND(A887&lt;&gt;"",ISNUMBER(A887)),VLOOKUP(A887,Studies!A:BR,5,FALSE),"")</f>
        <v>14-hydroxyclarithromycin</v>
      </c>
    </row>
    <row r="888" spans="1:6" x14ac:dyDescent="0.2">
      <c r="A888" s="78">
        <v>2033</v>
      </c>
      <c r="B888" s="188" t="str">
        <f>IF(AND(A888&lt;&gt;"",ISNUMBER(A888)),VLOOKUP(A888,Studies!A:BR,2,FALSE),"")</f>
        <v>Quinney 2008</v>
      </c>
      <c r="C888" s="188" t="str">
        <f>IF(AND(A888&lt;&gt;"",ISNUMBER(A888)),VLOOKUP(A888,Studies!A:BR,3,FALSE),"")</f>
        <v>https://www.ncbi.nlm.nih.gov/pubmed/17635500</v>
      </c>
      <c r="D888" s="256" t="str">
        <f>IF(AND(A888&lt;&gt;"",ISNUMBER(A888)),VLOOKUP(A888,Studies!A:BR,4,FALSE),"")</f>
        <v>N-desmethylclarithromycin</v>
      </c>
      <c r="E888" s="188" t="str">
        <f>IF(AND(A888&lt;&gt;"",ISNUMBER(A888)),VLOOKUP(A888,Studies!A:BR,5,FALSE),"")</f>
        <v>N-desmethylclarithromycin</v>
      </c>
    </row>
    <row r="889" spans="1:6" x14ac:dyDescent="0.2">
      <c r="A889" s="78">
        <v>2034</v>
      </c>
      <c r="B889" s="188" t="str">
        <f>IF(AND(A889&lt;&gt;"",ISNUMBER(A889)),VLOOKUP(A889,Studies!A:BR,2,FALSE),"")</f>
        <v>Kim 2018</v>
      </c>
      <c r="C889" s="188" t="str">
        <f>IF(AND(A889&lt;&gt;"",ISNUMBER(A889)),VLOOKUP(A889,Studies!A:BR,3,FALSE),"")</f>
        <v>https://www.ncbi.nlm.nih.gov/pubmed/28877336</v>
      </c>
      <c r="D889" s="256" t="str">
        <f>IF(AND(A889&lt;&gt;"",ISNUMBER(A889)),VLOOKUP(A889,Studies!A:BR,4,FALSE),"")</f>
        <v>Midazolam alone Male</v>
      </c>
      <c r="E889" s="188" t="str">
        <f>IF(AND(A889&lt;&gt;"",ISNUMBER(A889)),VLOOKUP(A889,Studies!A:BR,5,FALSE),"")</f>
        <v>Midazolam</v>
      </c>
      <c r="F889" s="78" t="s">
        <v>1312</v>
      </c>
    </row>
    <row r="890" spans="1:6" x14ac:dyDescent="0.2">
      <c r="A890" s="78">
        <v>2035</v>
      </c>
      <c r="B890" s="188" t="str">
        <f>IF(AND(A890&lt;&gt;"",ISNUMBER(A890)),VLOOKUP(A890,Studies!A:BR,2,FALSE),"")</f>
        <v>Kim 2018</v>
      </c>
      <c r="C890" s="188" t="str">
        <f>IF(AND(A890&lt;&gt;"",ISNUMBER(A890)),VLOOKUP(A890,Studies!A:BR,3,FALSE),"")</f>
        <v>https://www.ncbi.nlm.nih.gov/pubmed/28877336</v>
      </c>
      <c r="D890" s="256" t="str">
        <f>IF(AND(A890&lt;&gt;"",ISNUMBER(A890)),VLOOKUP(A890,Studies!A:BR,4,FALSE),"")</f>
        <v>Midazolam + Ketoconazole Male</v>
      </c>
      <c r="E890" s="188" t="str">
        <f>IF(AND(A890&lt;&gt;"",ISNUMBER(A890)),VLOOKUP(A890,Studies!A:BR,5,FALSE),"")</f>
        <v>Midazolam</v>
      </c>
      <c r="F890" s="78" t="s">
        <v>1277</v>
      </c>
    </row>
    <row r="891" spans="1:6" x14ac:dyDescent="0.2">
      <c r="A891" s="78">
        <v>2036</v>
      </c>
      <c r="B891" s="188" t="str">
        <f>IF(AND(A891&lt;&gt;"",ISNUMBER(A891)),VLOOKUP(A891,Studies!A:BR,2,FALSE),"")</f>
        <v>Kim 2018</v>
      </c>
      <c r="C891" s="188" t="str">
        <f>IF(AND(A891&lt;&gt;"",ISNUMBER(A891)),VLOOKUP(A891,Studies!A:BR,3,FALSE),"")</f>
        <v>https://www.ncbi.nlm.nih.gov/pubmed/28877336</v>
      </c>
      <c r="D891" s="256" t="str">
        <f>IF(AND(A891&lt;&gt;"",ISNUMBER(A891)),VLOOKUP(A891,Studies!A:BR,4,FALSE),"")</f>
        <v>Midazolam + Rifampicin Male</v>
      </c>
      <c r="E891" s="188" t="str">
        <f>IF(AND(A891&lt;&gt;"",ISNUMBER(A891)),VLOOKUP(A891,Studies!A:BR,5,FALSE),"")</f>
        <v>Midazolam</v>
      </c>
      <c r="F891" s="78" t="s">
        <v>1274</v>
      </c>
    </row>
    <row r="892" spans="1:6" x14ac:dyDescent="0.2">
      <c r="A892" s="78">
        <v>2037</v>
      </c>
      <c r="B892" s="188" t="str">
        <f>IF(AND(A892&lt;&gt;"",ISNUMBER(A892)),VLOOKUP(A892,Studies!A:BR,2,FALSE),"")</f>
        <v>Kim 2018</v>
      </c>
      <c r="C892" s="188" t="str">
        <f>IF(AND(A892&lt;&gt;"",ISNUMBER(A892)),VLOOKUP(A892,Studies!A:BR,3,FALSE),"")</f>
        <v>https://www.ncbi.nlm.nih.gov/pubmed/28877336</v>
      </c>
      <c r="D892" s="256" t="str">
        <f>IF(AND(A892&lt;&gt;"",ISNUMBER(A892)),VLOOKUP(A892,Studies!A:BR,4,FALSE),"")</f>
        <v>Midazolam alone Female</v>
      </c>
      <c r="E892" s="188" t="str">
        <f>IF(AND(A892&lt;&gt;"",ISNUMBER(A892)),VLOOKUP(A892,Studies!A:BR,5,FALSE),"")</f>
        <v>Midazolam</v>
      </c>
      <c r="F892" s="78" t="s">
        <v>1312</v>
      </c>
    </row>
    <row r="893" spans="1:6" x14ac:dyDescent="0.2">
      <c r="A893" s="78">
        <v>2038</v>
      </c>
      <c r="B893" s="188" t="str">
        <f>IF(AND(A893&lt;&gt;"",ISNUMBER(A893)),VLOOKUP(A893,Studies!A:BR,2,FALSE),"")</f>
        <v>Kim 2018</v>
      </c>
      <c r="C893" s="188" t="str">
        <f>IF(AND(A893&lt;&gt;"",ISNUMBER(A893)),VLOOKUP(A893,Studies!A:BR,3,FALSE),"")</f>
        <v>https://www.ncbi.nlm.nih.gov/pubmed/28877336</v>
      </c>
      <c r="D893" s="256" t="str">
        <f>IF(AND(A893&lt;&gt;"",ISNUMBER(A893)),VLOOKUP(A893,Studies!A:BR,4,FALSE),"")</f>
        <v>Midazolam + Ketoconazole Female</v>
      </c>
      <c r="E893" s="188" t="str">
        <f>IF(AND(A893&lt;&gt;"",ISNUMBER(A893)),VLOOKUP(A893,Studies!A:BR,5,FALSE),"")</f>
        <v>Midazolam</v>
      </c>
      <c r="F893" s="78" t="s">
        <v>1277</v>
      </c>
    </row>
    <row r="894" spans="1:6" x14ac:dyDescent="0.2">
      <c r="A894" s="78">
        <v>2039</v>
      </c>
      <c r="B894" s="188" t="str">
        <f>IF(AND(A894&lt;&gt;"",ISNUMBER(A894)),VLOOKUP(A894,Studies!A:BR,2,FALSE),"")</f>
        <v>Kim 2018</v>
      </c>
      <c r="C894" s="188" t="str">
        <f>IF(AND(A894&lt;&gt;"",ISNUMBER(A894)),VLOOKUP(A894,Studies!A:BR,3,FALSE),"")</f>
        <v>https://www.ncbi.nlm.nih.gov/pubmed/28877336</v>
      </c>
      <c r="D894" s="256" t="str">
        <f>IF(AND(A894&lt;&gt;"",ISNUMBER(A894)),VLOOKUP(A894,Studies!A:BR,4,FALSE),"")</f>
        <v>Midazolam + Rifampicin Female</v>
      </c>
      <c r="E894" s="188" t="str">
        <f>IF(AND(A894&lt;&gt;"",ISNUMBER(A894)),VLOOKUP(A894,Studies!A:BR,5,FALSE),"")</f>
        <v>Midazolam</v>
      </c>
      <c r="F894" s="78" t="s">
        <v>1274</v>
      </c>
    </row>
    <row r="895" spans="1:6" x14ac:dyDescent="0.2">
      <c r="A895" s="78">
        <v>2040</v>
      </c>
      <c r="B895" s="188" t="str">
        <f>IF(AND(A895&lt;&gt;"",ISNUMBER(A895)),VLOOKUP(A895,Studies!A:BR,2,FALSE),"")</f>
        <v>Katzenmaier 2010</v>
      </c>
      <c r="C895" s="188" t="str">
        <f>IF(AND(A895&lt;&gt;"",ISNUMBER(A895)),VLOOKUP(A895,Studies!A:BR,3,FALSE),"")</f>
        <v>https://www.ncbi.nlm.nih.gov/pubmed/20680253</v>
      </c>
      <c r="D895" s="256" t="str">
        <f>IF(AND(A895&lt;&gt;"",ISNUMBER(A895)),VLOOKUP(A895,Studies!A:BR,4,FALSE),"")</f>
        <v>Midazolam control</v>
      </c>
      <c r="E895" s="188" t="str">
        <f>IF(AND(A895&lt;&gt;"",ISNUMBER(A895)),VLOOKUP(A895,Studies!A:BR,5,FALSE),"")</f>
        <v>Midazolam</v>
      </c>
      <c r="F895" s="78" t="s">
        <v>2807</v>
      </c>
    </row>
    <row r="896" spans="1:6" x14ac:dyDescent="0.2">
      <c r="A896" s="78">
        <v>2041</v>
      </c>
      <c r="B896" s="188" t="str">
        <f>IF(AND(A896&lt;&gt;"",ISNUMBER(A896)),VLOOKUP(A896,Studies!A:BR,2,FALSE),"")</f>
        <v>Katzenmaier 2010</v>
      </c>
      <c r="C896" s="188" t="str">
        <f>IF(AND(A896&lt;&gt;"",ISNUMBER(A896)),VLOOKUP(A896,Studies!A:BR,3,FALSE),"")</f>
        <v>https://www.ncbi.nlm.nih.gov/pubmed/20680253</v>
      </c>
      <c r="D896" s="256" t="str">
        <f>IF(AND(A896&lt;&gt;"",ISNUMBER(A896)),VLOOKUP(A896,Studies!A:BR,4,FALSE),"")</f>
        <v>Midazolam + Efavirenz</v>
      </c>
      <c r="E896" s="188" t="str">
        <f>IF(AND(A896&lt;&gt;"",ISNUMBER(A896)),VLOOKUP(A896,Studies!A:BR,5,FALSE),"")</f>
        <v>Midazolam</v>
      </c>
      <c r="F896" s="78" t="s">
        <v>2808</v>
      </c>
    </row>
  </sheetData>
  <autoFilter ref="A1:H896"/>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2019-11-11T14:37:49Z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